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0AD8B3FD-F11A-AF46-9667-2E5D21BD9786}" xr6:coauthVersionLast="47" xr6:coauthVersionMax="47" xr10:uidLastSave="{00000000-0000-0000-0000-000000000000}"/>
  <bookViews>
    <workbookView xWindow="120" yWindow="500" windowWidth="16940" windowHeight="20500" tabRatio="890" firstSheet="29" activeTab="29" xr2:uid="{00000000-000D-0000-FFFF-FFFF00000000}"/>
  </bookViews>
  <sheets>
    <sheet name="Table of Contents" sheetId="141" r:id="rId1"/>
    <sheet name="Chapter 11 Example" sheetId="113" r:id="rId2"/>
    <sheet name="NAMING" sheetId="79" r:id="rId3"/>
    <sheet name="Chapter 10-12 Top Model" sheetId="105" r:id="rId4"/>
    <sheet name="FIN-STMT-ANALYSIS_DB" sheetId="116" r:id="rId5"/>
    <sheet name="FIN-M-SCHEDULE_DB" sheetId="69" r:id="rId6"/>
    <sheet name="FIN-P&amp;L_CWS" sheetId="59" r:id="rId7"/>
    <sheet name="FIN-CASHFLOW_CWS" sheetId="64" r:id="rId8"/>
    <sheet name="FIN-BALANCE_CWS" sheetId="63" r:id="rId9"/>
    <sheet name="FIN-VALUE_DB" sheetId="112" r:id="rId10"/>
    <sheet name="FIN-VALUE_CWS" sheetId="111" r:id="rId11"/>
    <sheet name="FIN_CHART-Cash Curve Monthly" sheetId="115" r:id="rId12"/>
    <sheet name="FIN_CHART-NO-INVEST" sheetId="134" r:id="rId13"/>
    <sheet name="FIN_CHART-YES-INVEST" sheetId="140" r:id="rId14"/>
    <sheet name="FIN_CHARTDAT" sheetId="71" r:id="rId15"/>
    <sheet name="REV_CHART-REV-HC" sheetId="75" r:id="rId16"/>
    <sheet name="DEV_CHART-Operating Expense" sheetId="100" r:id="rId17"/>
    <sheet name="DEV_CHARTDAT" sheetId="98" r:id="rId18"/>
    <sheet name="DEV_DB" sheetId="97" r:id="rId19"/>
    <sheet name="DEV_CHART-TECHOPS-COST" sheetId="74" r:id="rId20"/>
    <sheet name="DEV_CHART-HC-DEPTCOST" sheetId="73" r:id="rId21"/>
    <sheet name="DEV_CWS" sheetId="57" r:id="rId22"/>
    <sheet name="COSM_CHART-HC-UNITSSOLD" sheetId="94" r:id="rId23"/>
    <sheet name="COSM_CHART-SAL-WAGES" sheetId="95" r:id="rId24"/>
    <sheet name="COSM_CHART-REVPERHEAD" sheetId="96" r:id="rId25"/>
    <sheet name="COSM_CHARTDAT" sheetId="92" r:id="rId26"/>
    <sheet name="COSM-BONUS_CWS" sheetId="68" r:id="rId27"/>
    <sheet name="COSM_DB" sheetId="91" r:id="rId28"/>
    <sheet name="COSM_CWS" sheetId="58" r:id="rId29"/>
    <sheet name="REV-SALES-FCAST_CWS" sheetId="47" r:id="rId30"/>
    <sheet name="REV_DB" sheetId="51" r:id="rId31"/>
    <sheet name="COSM-TRIPCALC_CWS" sheetId="56" r:id="rId32"/>
    <sheet name="COSM-TRIPPLAN_CWS" sheetId="60" r:id="rId33"/>
    <sheet name="COGS_CHART-INVENTORY" sheetId="89" r:id="rId34"/>
    <sheet name="COGS-INVENTORY_CWS" sheetId="50" r:id="rId35"/>
    <sheet name="COGS-PRICE-MARGIN_CWS" sheetId="46" r:id="rId36"/>
    <sheet name="COGS_DB" sheetId="82" r:id="rId37"/>
    <sheet name="COGS_CHART_MARGIN" sheetId="90" r:id="rId38"/>
    <sheet name="REV_CHART-MONTH-SPREAD" sheetId="131" r:id="rId39"/>
    <sheet name="REV-COGS_CHARTDAT" sheetId="52" r:id="rId40"/>
    <sheet name="REV-REVCALC_CWS" sheetId="48" r:id="rId41"/>
    <sheet name="REV_CHART-SEASONAL" sheetId="81" r:id="rId42"/>
    <sheet name="REV-REC-MAINT_CWS" sheetId="49" r:id="rId43"/>
    <sheet name="REV-AR_CWS" sheetId="67" r:id="rId44"/>
    <sheet name="REV_CHART-REVCHART" sheetId="53" r:id="rId45"/>
    <sheet name="CAPEX _CWS " sheetId="30" r:id="rId46"/>
    <sheet name="CAPEX-FA_CWS " sheetId="34" r:id="rId47"/>
    <sheet name="CAPEX-FA_DB " sheetId="31" r:id="rId48"/>
    <sheet name="CAPEX-DEP_CWS " sheetId="33" r:id="rId49"/>
    <sheet name="OPEX _CHART" sheetId="38" r:id="rId50"/>
    <sheet name="CAPEX_CHART" sheetId="42" r:id="rId51"/>
    <sheet name="OPEX-Y_DB " sheetId="35" r:id="rId52"/>
    <sheet name="Chapter 9 Chart" sheetId="138" r:id="rId53"/>
    <sheet name="OPEX-CAPEX_CHARTDAT " sheetId="36" r:id="rId54"/>
    <sheet name="OPEX-M_CWS" sheetId="28" r:id="rId55"/>
    <sheet name="OPEX _CWS " sheetId="29" r:id="rId56"/>
    <sheet name="STAFF_CWS" sheetId="6" r:id="rId57"/>
    <sheet name="STAFFPLAN_CWS" sheetId="10" r:id="rId58"/>
    <sheet name="STAFF_DB" sheetId="9" r:id="rId59"/>
    <sheet name="Chart Example Chapter 9" sheetId="125" r:id="rId60"/>
    <sheet name="STAFF_CHARTDAT" sheetId="12" r:id="rId61"/>
    <sheet name="STAFF CHART_Total FTE &amp; Cost" sheetId="15" r:id="rId62"/>
    <sheet name="STAFF_CHART TOT HC" sheetId="19" r:id="rId63"/>
  </sheets>
  <externalReferences>
    <externalReference r:id="rId64"/>
  </externalReferences>
  <definedNames>
    <definedName name="____W.O.R.K.B.O.O.K..C.O.N.T.E.N.T.S____">'Table of Contents'!$A$2</definedName>
    <definedName name="ADMIN_LBR">#REF!</definedName>
    <definedName name="ADVENT_LBR">#REF!</definedName>
    <definedName name="CajaRequerida">'Chapter 11 Example'!$D$4</definedName>
    <definedName name="CONTEOPERSONAL">STAFF_CWS!$A$7</definedName>
    <definedName name="EQUES_LBR">#REF!</definedName>
    <definedName name="FOOD_LBR">#REF!</definedName>
    <definedName name="GENSTORE_LBR">#REF!</definedName>
    <definedName name="GOLF_LBR">#REF!</definedName>
    <definedName name="ImpuestoEjecutivos">STAFF_CWS!$A$218</definedName>
    <definedName name="ImpuestoProduccion">STAFF_CWS!$A$539</definedName>
    <definedName name="ImpuestosOperacion">STAFF_CWS!$A$283</definedName>
    <definedName name="ImpuestosVentas">STAFF_CWS!$A$366</definedName>
    <definedName name="MAINT_LBR">#REF!</definedName>
    <definedName name="MARKETING_LBR">#REF!</definedName>
    <definedName name="MUSEUM_LBR">#REF!</definedName>
    <definedName name="OUTFITTER_LBR">#REF!</definedName>
    <definedName name="_xlnm.Print_Area" localSheetId="1">'Chapter 11 Example'!$B$1:$H$42</definedName>
    <definedName name="_xlnm.Print_Area" localSheetId="18">DEV_DB!$B$1:$I$42</definedName>
    <definedName name="_xlnm.Print_Area" localSheetId="5">'FIN-M-SCHEDULE_DB'!$B$1:$AA$88</definedName>
    <definedName name="_xlnm.Print_Area" localSheetId="6">'FIN-P&amp;L_CWS'!$B$1:$I$104</definedName>
    <definedName name="_xlnm.Print_Area" localSheetId="4">'FIN-STMT-ANALYSIS_DB'!$B$17:$H$182</definedName>
    <definedName name="_xlnm.Print_Area" localSheetId="10">'FIN-VALUE_CWS'!$B$21:$H$75</definedName>
    <definedName name="_xlnm.Print_Area" localSheetId="2">NAMING!$C$49:$F$97</definedName>
    <definedName name="_xlnm.Print_Area" localSheetId="51">'OPEX-Y_DB '!$B$1:$H$39</definedName>
    <definedName name="_xlnm.Print_Area" localSheetId="42">'REV-REC-MAINT_CWS'!$A$1:$BM$69</definedName>
    <definedName name="_xlnm.Print_Area" localSheetId="56">STAFF_CWS!$A$83:$BO$139</definedName>
    <definedName name="_xlnm.Print_Area" localSheetId="58">STAFF_DB!$A$1:$F$70</definedName>
    <definedName name="_xlnm.Print_Area" localSheetId="57">STAFFPLAN_CWS!$A$1:$G$183</definedName>
    <definedName name="_xlnm.Print_Titles" localSheetId="5">'FIN-M-SCHEDULE_DB'!$B:$B,'FIN-M-SCHEDULE_DB'!$1:$2</definedName>
    <definedName name="_xlnm.Print_Titles" localSheetId="6">'FIN-P&amp;L_CWS'!$B:$C,'FIN-P&amp;L_CWS'!$1:$7</definedName>
    <definedName name="_xlnm.Print_Titles" localSheetId="4">'FIN-STMT-ANALYSIS_DB'!$1:$1</definedName>
    <definedName name="_xlnm.Print_Titles" localSheetId="56">STAFF_CWS!$A:$F,STAFF_CWS!$1:$2</definedName>
    <definedName name="_xlnm.Print_Titles" localSheetId="57">STAFFPLAN_CWS!$A:$G,STAFFPLAN_CWS!$2:$5</definedName>
    <definedName name="RESUMENTOTALPERSONAL">STAFF_CWS!$A$557</definedName>
    <definedName name="ROOMS_LBR">#REF!</definedName>
    <definedName name="SALARIOBENEFICIOS">STAFF_CWS!$A$158</definedName>
    <definedName name="SalarioBZOper">STAFF_CWS!$C$13</definedName>
    <definedName name="SalarioCEO">STAFF_CWS!$C$10</definedName>
    <definedName name="SALES_LBR">#REF!</definedName>
    <definedName name="SECURITY_LBR">#REF!</definedName>
    <definedName name="TELECOM_LBR">#REF!</definedName>
    <definedName name="TESTOFRANGE">STAFF_CWS!$B$10</definedName>
    <definedName name="UNIDADESENTRADA">STAFF_CWS!$A$6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47" l="1"/>
  <c r="F56" i="68"/>
  <c r="F57" i="68"/>
  <c r="F58" i="68"/>
  <c r="F59" i="68"/>
  <c r="F60" i="68"/>
  <c r="F61" i="68"/>
  <c r="F62" i="68"/>
  <c r="F63" i="68"/>
  <c r="F64" i="68"/>
  <c r="F65" i="68"/>
  <c r="F67" i="68"/>
  <c r="F86" i="68"/>
  <c r="F87" i="68"/>
  <c r="F89" i="68"/>
  <c r="F94" i="68" s="1"/>
  <c r="H332" i="6" s="1"/>
  <c r="D138" i="91" s="1"/>
  <c r="H200" i="6"/>
  <c r="H201" i="6"/>
  <c r="H191" i="6"/>
  <c r="H192" i="6"/>
  <c r="H172" i="6"/>
  <c r="H174" i="6" s="1"/>
  <c r="H173" i="6"/>
  <c r="C10" i="6"/>
  <c r="H164" i="6"/>
  <c r="H182" i="6"/>
  <c r="H183" i="6"/>
  <c r="H265" i="6"/>
  <c r="H266" i="6"/>
  <c r="H256" i="6"/>
  <c r="H257" i="6"/>
  <c r="H238" i="6"/>
  <c r="H239" i="6"/>
  <c r="H273" i="6"/>
  <c r="H348" i="6"/>
  <c r="H349" i="6"/>
  <c r="H339" i="6"/>
  <c r="H340" i="6"/>
  <c r="H330" i="6"/>
  <c r="H331" i="6"/>
  <c r="H321" i="6"/>
  <c r="H322" i="6"/>
  <c r="H312" i="6"/>
  <c r="H313" i="6"/>
  <c r="H303" i="6"/>
  <c r="H304" i="6"/>
  <c r="H356" i="6"/>
  <c r="H521" i="6"/>
  <c r="H522" i="6"/>
  <c r="H512" i="6"/>
  <c r="H513" i="6"/>
  <c r="H503" i="6"/>
  <c r="H504" i="6"/>
  <c r="H494" i="6"/>
  <c r="H495" i="6"/>
  <c r="H458" i="6"/>
  <c r="H459" i="6"/>
  <c r="H449" i="6"/>
  <c r="H450" i="6"/>
  <c r="H440" i="6"/>
  <c r="H441" i="6"/>
  <c r="H431" i="6"/>
  <c r="H432" i="6"/>
  <c r="H422" i="6"/>
  <c r="H423" i="6"/>
  <c r="H413" i="6"/>
  <c r="H414" i="6"/>
  <c r="H404" i="6"/>
  <c r="H405" i="6"/>
  <c r="H395" i="6"/>
  <c r="H396" i="6"/>
  <c r="H386" i="6"/>
  <c r="H387" i="6"/>
  <c r="H485" i="6"/>
  <c r="H486" i="6"/>
  <c r="H476" i="6"/>
  <c r="H477" i="6"/>
  <c r="H467" i="6"/>
  <c r="H468" i="6"/>
  <c r="H529" i="6"/>
  <c r="A548" i="6"/>
  <c r="A541" i="6"/>
  <c r="A540" i="6"/>
  <c r="A292" i="6"/>
  <c r="A375" i="6"/>
  <c r="A227" i="6"/>
  <c r="A220" i="6"/>
  <c r="A219" i="6"/>
  <c r="A44" i="10"/>
  <c r="A40" i="10"/>
  <c r="A36" i="10"/>
  <c r="A28" i="10"/>
  <c r="B17" i="12"/>
  <c r="B16" i="12"/>
  <c r="B19" i="12"/>
  <c r="A32" i="10"/>
  <c r="A171" i="6"/>
  <c r="A382" i="6"/>
  <c r="A58" i="9"/>
  <c r="A135" i="6"/>
  <c r="A133" i="6"/>
  <c r="A20" i="10"/>
  <c r="A19" i="10"/>
  <c r="A18" i="10"/>
  <c r="B110" i="6"/>
  <c r="B109" i="6"/>
  <c r="B107" i="6"/>
  <c r="B106" i="6"/>
  <c r="B104" i="6"/>
  <c r="B103" i="6"/>
  <c r="B61" i="6"/>
  <c r="B58" i="6"/>
  <c r="B60" i="6"/>
  <c r="B57" i="6"/>
  <c r="C57" i="6"/>
  <c r="B42" i="6"/>
  <c r="B41" i="6"/>
  <c r="B39" i="6"/>
  <c r="B38" i="6"/>
  <c r="B19" i="6"/>
  <c r="BO53" i="6"/>
  <c r="BK24" i="29"/>
  <c r="BO51" i="6"/>
  <c r="BK6" i="29"/>
  <c r="B23" i="6"/>
  <c r="B20" i="6"/>
  <c r="B17" i="6"/>
  <c r="B14" i="6"/>
  <c r="B11" i="6"/>
  <c r="B22" i="6"/>
  <c r="B16" i="6"/>
  <c r="C16" i="6"/>
  <c r="B13" i="6"/>
  <c r="B10" i="6"/>
  <c r="A160" i="6"/>
  <c r="A232" i="6"/>
  <c r="A214" i="6"/>
  <c r="A49" i="6"/>
  <c r="A47" i="6"/>
  <c r="BF30" i="6"/>
  <c r="BB14" i="29"/>
  <c r="F7" i="113"/>
  <c r="F6" i="113"/>
  <c r="F5" i="113"/>
  <c r="C33" i="105"/>
  <c r="B39" i="63"/>
  <c r="B37" i="63"/>
  <c r="B36" i="63"/>
  <c r="B35" i="63"/>
  <c r="B34" i="63"/>
  <c r="B33" i="63"/>
  <c r="B31" i="63"/>
  <c r="B29" i="63"/>
  <c r="B27" i="63"/>
  <c r="B25" i="63"/>
  <c r="B23" i="63"/>
  <c r="B21" i="63"/>
  <c r="B19" i="63"/>
  <c r="B17" i="63"/>
  <c r="B15" i="63"/>
  <c r="B14" i="63"/>
  <c r="B13" i="63"/>
  <c r="B12" i="63"/>
  <c r="B10" i="63"/>
  <c r="B9" i="63"/>
  <c r="B8" i="63"/>
  <c r="B7" i="63"/>
  <c r="B6" i="63"/>
  <c r="B4" i="63"/>
  <c r="B48" i="31"/>
  <c r="B47" i="31"/>
  <c r="B46" i="31"/>
  <c r="B45" i="31"/>
  <c r="B44" i="31"/>
  <c r="B43" i="31"/>
  <c r="B10" i="34"/>
  <c r="B9" i="34"/>
  <c r="B8" i="34"/>
  <c r="B7" i="34"/>
  <c r="B6" i="34"/>
  <c r="B5" i="34"/>
  <c r="D52" i="105"/>
  <c r="C52" i="105"/>
  <c r="C40" i="113"/>
  <c r="D39" i="105"/>
  <c r="C39" i="105"/>
  <c r="G164" i="6"/>
  <c r="G168" i="10"/>
  <c r="G167" i="10"/>
  <c r="G164" i="10"/>
  <c r="G163" i="10"/>
  <c r="G160" i="10"/>
  <c r="G159" i="10"/>
  <c r="G156" i="10"/>
  <c r="G155" i="10"/>
  <c r="G152" i="10"/>
  <c r="G151" i="10"/>
  <c r="G148" i="10"/>
  <c r="G147" i="10"/>
  <c r="G144" i="10"/>
  <c r="G143" i="10"/>
  <c r="G140" i="10"/>
  <c r="G139" i="10"/>
  <c r="G136" i="10"/>
  <c r="G135" i="10"/>
  <c r="G132" i="10"/>
  <c r="G131" i="10"/>
  <c r="G128" i="10"/>
  <c r="G127" i="10"/>
  <c r="G124" i="10"/>
  <c r="G123" i="10"/>
  <c r="G120" i="10"/>
  <c r="G119" i="10"/>
  <c r="G116" i="10"/>
  <c r="G115" i="10"/>
  <c r="G112" i="10"/>
  <c r="G111" i="10"/>
  <c r="G108" i="10"/>
  <c r="G107" i="10"/>
  <c r="G97" i="10"/>
  <c r="G96" i="10"/>
  <c r="G93" i="10"/>
  <c r="G92" i="10"/>
  <c r="G89" i="10"/>
  <c r="G88" i="10"/>
  <c r="G85" i="10"/>
  <c r="G84" i="10"/>
  <c r="G81" i="10"/>
  <c r="G80" i="10"/>
  <c r="G77" i="10"/>
  <c r="G76" i="10"/>
  <c r="G67" i="10"/>
  <c r="G66" i="10"/>
  <c r="G63" i="10"/>
  <c r="G62" i="10"/>
  <c r="G59" i="10"/>
  <c r="G58" i="10"/>
  <c r="G55" i="10"/>
  <c r="G54" i="10"/>
  <c r="G45" i="10"/>
  <c r="G44" i="10"/>
  <c r="G41" i="10"/>
  <c r="G40" i="10"/>
  <c r="G37" i="10"/>
  <c r="G36" i="10"/>
  <c r="G33" i="10"/>
  <c r="G32" i="10"/>
  <c r="G29" i="10"/>
  <c r="G28" i="10"/>
  <c r="F168" i="10"/>
  <c r="F167" i="10"/>
  <c r="F164" i="10"/>
  <c r="F163" i="10"/>
  <c r="F160" i="10"/>
  <c r="F159" i="10"/>
  <c r="F156" i="10"/>
  <c r="F155" i="10"/>
  <c r="F152" i="10"/>
  <c r="F151" i="10"/>
  <c r="F148" i="10"/>
  <c r="F147" i="10"/>
  <c r="F144" i="10"/>
  <c r="F143" i="10"/>
  <c r="F140" i="10"/>
  <c r="F139" i="10"/>
  <c r="F136" i="10"/>
  <c r="F135" i="10"/>
  <c r="F132" i="10"/>
  <c r="F131" i="10"/>
  <c r="F128" i="10"/>
  <c r="F127" i="10"/>
  <c r="F124" i="10"/>
  <c r="F123" i="10"/>
  <c r="F120" i="10"/>
  <c r="F119" i="10"/>
  <c r="F116" i="10"/>
  <c r="F115" i="10"/>
  <c r="F112" i="10"/>
  <c r="F111" i="10"/>
  <c r="F108" i="10"/>
  <c r="F107" i="10"/>
  <c r="F97" i="10"/>
  <c r="F96" i="10"/>
  <c r="F93" i="10"/>
  <c r="F92" i="10"/>
  <c r="F89" i="10"/>
  <c r="F88" i="10"/>
  <c r="F85" i="10"/>
  <c r="F84" i="10"/>
  <c r="F81" i="10"/>
  <c r="F80" i="10"/>
  <c r="F77" i="10"/>
  <c r="F76" i="10"/>
  <c r="F67" i="10"/>
  <c r="F66" i="10"/>
  <c r="F63" i="10"/>
  <c r="F62" i="10"/>
  <c r="F59" i="10"/>
  <c r="F58" i="10"/>
  <c r="F55" i="10"/>
  <c r="F54" i="10"/>
  <c r="F45" i="10"/>
  <c r="F44" i="10"/>
  <c r="F41" i="10"/>
  <c r="F40" i="10"/>
  <c r="F37" i="10"/>
  <c r="F36" i="10"/>
  <c r="F33" i="10"/>
  <c r="F32" i="10"/>
  <c r="F29" i="10"/>
  <c r="F28" i="10"/>
  <c r="E168" i="10"/>
  <c r="E167" i="10"/>
  <c r="E164" i="10"/>
  <c r="E163" i="10"/>
  <c r="E160" i="10"/>
  <c r="E159" i="10"/>
  <c r="E156" i="10"/>
  <c r="E155" i="10"/>
  <c r="E152" i="10"/>
  <c r="E151" i="10"/>
  <c r="E148" i="10"/>
  <c r="E147" i="10"/>
  <c r="E144" i="10"/>
  <c r="E143" i="10"/>
  <c r="E140" i="10"/>
  <c r="E139" i="10"/>
  <c r="E136" i="10"/>
  <c r="E135" i="10"/>
  <c r="E132" i="10"/>
  <c r="E131" i="10"/>
  <c r="E128" i="10"/>
  <c r="E127" i="10"/>
  <c r="E124" i="10"/>
  <c r="E123" i="10"/>
  <c r="E120" i="10"/>
  <c r="E119" i="10"/>
  <c r="E116" i="10"/>
  <c r="E115" i="10"/>
  <c r="E112" i="10"/>
  <c r="E111" i="10"/>
  <c r="E108" i="10"/>
  <c r="E107" i="10"/>
  <c r="E97" i="10"/>
  <c r="E96" i="10"/>
  <c r="E93" i="10"/>
  <c r="E92" i="10"/>
  <c r="E89" i="10"/>
  <c r="E88" i="10"/>
  <c r="E85" i="10"/>
  <c r="E84" i="10"/>
  <c r="E81" i="10"/>
  <c r="E80" i="10"/>
  <c r="E77" i="10"/>
  <c r="E76" i="10"/>
  <c r="E67" i="10"/>
  <c r="E66" i="10"/>
  <c r="E63" i="10"/>
  <c r="E62" i="10"/>
  <c r="E59" i="10"/>
  <c r="E58" i="10"/>
  <c r="E55" i="10"/>
  <c r="E54" i="10"/>
  <c r="E45" i="10"/>
  <c r="E44" i="10"/>
  <c r="E41" i="10"/>
  <c r="E40" i="10"/>
  <c r="E37" i="10"/>
  <c r="E36" i="10"/>
  <c r="E33" i="10"/>
  <c r="E32" i="10"/>
  <c r="E29" i="10"/>
  <c r="E28" i="10"/>
  <c r="D168" i="10"/>
  <c r="D167" i="10"/>
  <c r="D164" i="10"/>
  <c r="D163" i="10"/>
  <c r="D160" i="10"/>
  <c r="D159" i="10"/>
  <c r="D156" i="10"/>
  <c r="D155" i="10"/>
  <c r="D152" i="10"/>
  <c r="D151" i="10"/>
  <c r="D148" i="10"/>
  <c r="D147" i="10"/>
  <c r="D144" i="10"/>
  <c r="D143" i="10"/>
  <c r="D140" i="10"/>
  <c r="D139" i="10"/>
  <c r="D136" i="10"/>
  <c r="D135" i="10"/>
  <c r="D132" i="10"/>
  <c r="D131" i="10"/>
  <c r="D128" i="10"/>
  <c r="D127" i="10"/>
  <c r="D124" i="10"/>
  <c r="D123" i="10"/>
  <c r="D120" i="10"/>
  <c r="D119" i="10"/>
  <c r="D116" i="10"/>
  <c r="D115" i="10"/>
  <c r="D112" i="10"/>
  <c r="D111" i="10"/>
  <c r="D108" i="10"/>
  <c r="D107" i="10"/>
  <c r="D97" i="10"/>
  <c r="D96" i="10"/>
  <c r="D93" i="10"/>
  <c r="D92" i="10"/>
  <c r="D89" i="10"/>
  <c r="D88" i="10"/>
  <c r="D85" i="10"/>
  <c r="D84" i="10"/>
  <c r="D81" i="10"/>
  <c r="D80" i="10"/>
  <c r="D77" i="10"/>
  <c r="D76" i="10"/>
  <c r="D67" i="10"/>
  <c r="D66" i="10"/>
  <c r="D63" i="10"/>
  <c r="D62" i="10"/>
  <c r="D59" i="10"/>
  <c r="D58" i="10"/>
  <c r="D55" i="10"/>
  <c r="D54" i="10"/>
  <c r="D45" i="10"/>
  <c r="D44" i="10"/>
  <c r="D41" i="10"/>
  <c r="D40" i="10"/>
  <c r="D37" i="10"/>
  <c r="D36" i="10"/>
  <c r="D33" i="10"/>
  <c r="D32" i="10"/>
  <c r="D29" i="10"/>
  <c r="D28" i="10"/>
  <c r="C168" i="10"/>
  <c r="C167" i="10"/>
  <c r="C164" i="10"/>
  <c r="C163" i="10"/>
  <c r="C160" i="10"/>
  <c r="C159" i="10"/>
  <c r="C156" i="10"/>
  <c r="C155" i="10"/>
  <c r="C152" i="10"/>
  <c r="C151" i="10"/>
  <c r="C148" i="10"/>
  <c r="C147" i="10"/>
  <c r="C144" i="10"/>
  <c r="C143" i="10"/>
  <c r="C140" i="10"/>
  <c r="C139" i="10"/>
  <c r="C136" i="10"/>
  <c r="C135" i="10"/>
  <c r="C132" i="10"/>
  <c r="C131" i="10"/>
  <c r="C128" i="10"/>
  <c r="C127" i="10"/>
  <c r="C124" i="10"/>
  <c r="C123" i="10"/>
  <c r="C120" i="10"/>
  <c r="C119" i="10"/>
  <c r="C116" i="10"/>
  <c r="C115" i="10"/>
  <c r="C112" i="10"/>
  <c r="C111" i="10"/>
  <c r="C108" i="10"/>
  <c r="C107" i="10"/>
  <c r="C97" i="10"/>
  <c r="C96" i="10"/>
  <c r="C93" i="10"/>
  <c r="C92" i="10"/>
  <c r="C89" i="10"/>
  <c r="C88" i="10"/>
  <c r="C85" i="10"/>
  <c r="C84" i="10"/>
  <c r="C81" i="10"/>
  <c r="C80" i="10"/>
  <c r="C77" i="10"/>
  <c r="C76" i="10"/>
  <c r="C67" i="10"/>
  <c r="C66" i="10"/>
  <c r="C63" i="10"/>
  <c r="C62" i="10"/>
  <c r="C59" i="10"/>
  <c r="C58" i="10"/>
  <c r="C55" i="10"/>
  <c r="C54" i="10"/>
  <c r="C45" i="10"/>
  <c r="C44" i="10"/>
  <c r="C41" i="10"/>
  <c r="C40" i="10"/>
  <c r="C37" i="10"/>
  <c r="C36" i="10"/>
  <c r="C33" i="10"/>
  <c r="C32" i="10"/>
  <c r="C29" i="10"/>
  <c r="C28" i="10"/>
  <c r="B168" i="10"/>
  <c r="B167" i="10"/>
  <c r="B164" i="10"/>
  <c r="B163" i="10"/>
  <c r="B160" i="10"/>
  <c r="B159" i="10"/>
  <c r="B156" i="10"/>
  <c r="B155" i="10"/>
  <c r="B152" i="10"/>
  <c r="B151" i="10"/>
  <c r="B148" i="10"/>
  <c r="B147" i="10"/>
  <c r="B144" i="10"/>
  <c r="B143" i="10"/>
  <c r="B140" i="10"/>
  <c r="B139" i="10"/>
  <c r="B136" i="10"/>
  <c r="B135" i="10"/>
  <c r="B132" i="10"/>
  <c r="B131" i="10"/>
  <c r="B128" i="10"/>
  <c r="B127" i="10"/>
  <c r="B124" i="10"/>
  <c r="B123" i="10"/>
  <c r="B120" i="10"/>
  <c r="B119" i="10"/>
  <c r="B116" i="10"/>
  <c r="B115" i="10"/>
  <c r="B112" i="10"/>
  <c r="B111" i="10"/>
  <c r="B108" i="10"/>
  <c r="B107" i="10"/>
  <c r="B97" i="10"/>
  <c r="B96" i="10"/>
  <c r="B93" i="10"/>
  <c r="B92" i="10"/>
  <c r="B89" i="10"/>
  <c r="B88" i="10"/>
  <c r="B85" i="10"/>
  <c r="B84" i="10"/>
  <c r="B81" i="10"/>
  <c r="B80" i="10"/>
  <c r="B77" i="10"/>
  <c r="B76" i="10"/>
  <c r="B67" i="10"/>
  <c r="B66" i="10"/>
  <c r="B63" i="10"/>
  <c r="B62" i="10"/>
  <c r="B59" i="10"/>
  <c r="B58" i="10"/>
  <c r="B55" i="10"/>
  <c r="B54" i="10"/>
  <c r="B45" i="10"/>
  <c r="B44" i="10"/>
  <c r="B41" i="10"/>
  <c r="B40" i="10"/>
  <c r="B37" i="10"/>
  <c r="B36" i="10"/>
  <c r="B33" i="10"/>
  <c r="B32" i="10"/>
  <c r="B29" i="10"/>
  <c r="B28" i="10"/>
  <c r="G29" i="6"/>
  <c r="BM8" i="48"/>
  <c r="BL16" i="67"/>
  <c r="BL17" i="34"/>
  <c r="BN6" i="28"/>
  <c r="BL5" i="29"/>
  <c r="BN7" i="33"/>
  <c r="BK8" i="36"/>
  <c r="BP10" i="6"/>
  <c r="BK8" i="12"/>
  <c r="BK4" i="111"/>
  <c r="BJ4" i="111"/>
  <c r="BI4" i="111"/>
  <c r="BH4" i="111"/>
  <c r="BG4" i="111"/>
  <c r="BF4" i="111"/>
  <c r="BE4" i="111"/>
  <c r="BD4" i="111"/>
  <c r="BC4" i="111"/>
  <c r="BB4" i="111"/>
  <c r="BA4" i="111"/>
  <c r="AZ4" i="111"/>
  <c r="AY4" i="111"/>
  <c r="AX4" i="111"/>
  <c r="AW4" i="111"/>
  <c r="AV4" i="111"/>
  <c r="AU4" i="111"/>
  <c r="AT4" i="111"/>
  <c r="AS4" i="111"/>
  <c r="AR4" i="111"/>
  <c r="AQ4" i="111"/>
  <c r="AP4" i="111"/>
  <c r="AO4" i="111"/>
  <c r="AN4" i="111"/>
  <c r="AM4" i="111"/>
  <c r="AL4" i="111"/>
  <c r="AK4" i="111"/>
  <c r="AJ4" i="111"/>
  <c r="AI4" i="111"/>
  <c r="AH4" i="111"/>
  <c r="AG4" i="111"/>
  <c r="AF4" i="111"/>
  <c r="AE4" i="111"/>
  <c r="AD4" i="111"/>
  <c r="AC4" i="111"/>
  <c r="AB4" i="111"/>
  <c r="AA4" i="111"/>
  <c r="Z4" i="111"/>
  <c r="Y4" i="111"/>
  <c r="X4" i="111"/>
  <c r="W4" i="111"/>
  <c r="V4" i="111"/>
  <c r="U4" i="111"/>
  <c r="T4" i="111"/>
  <c r="S4" i="111"/>
  <c r="R4" i="111"/>
  <c r="Q4" i="111"/>
  <c r="P4" i="111"/>
  <c r="O4" i="111"/>
  <c r="N4" i="111"/>
  <c r="M4" i="111"/>
  <c r="L4" i="111"/>
  <c r="K4" i="111"/>
  <c r="J4" i="111"/>
  <c r="I4" i="111"/>
  <c r="H4" i="111"/>
  <c r="G4" i="111"/>
  <c r="F4" i="111"/>
  <c r="E4" i="111"/>
  <c r="D4" i="111"/>
  <c r="C4" i="111"/>
  <c r="C27" i="111"/>
  <c r="F27" i="111"/>
  <c r="D35" i="63"/>
  <c r="I29" i="63"/>
  <c r="H29" i="63"/>
  <c r="G29" i="63"/>
  <c r="E29" i="63"/>
  <c r="D29" i="63"/>
  <c r="C172" i="116"/>
  <c r="BK53" i="64"/>
  <c r="BJ53" i="64"/>
  <c r="BI53" i="64"/>
  <c r="BH53" i="64"/>
  <c r="BG53" i="64"/>
  <c r="BF53" i="64"/>
  <c r="BE53" i="64"/>
  <c r="BD53" i="64"/>
  <c r="BC53" i="64"/>
  <c r="BB53" i="64"/>
  <c r="BA53" i="64"/>
  <c r="AZ53" i="64"/>
  <c r="AY53" i="64"/>
  <c r="AX53" i="64"/>
  <c r="AW53" i="64"/>
  <c r="AV53" i="64"/>
  <c r="AU53" i="64"/>
  <c r="AT53" i="64"/>
  <c r="AS53" i="64"/>
  <c r="AR53" i="64"/>
  <c r="AQ53" i="64"/>
  <c r="AP53" i="64"/>
  <c r="AO53" i="64"/>
  <c r="AN53" i="64"/>
  <c r="AM53" i="64"/>
  <c r="AL53" i="64"/>
  <c r="AK53" i="64"/>
  <c r="AJ53" i="64"/>
  <c r="AI53" i="64"/>
  <c r="AH53" i="64"/>
  <c r="AG53" i="64"/>
  <c r="AF53" i="64"/>
  <c r="AE53" i="64"/>
  <c r="AD53" i="64"/>
  <c r="AC53" i="64"/>
  <c r="AB53" i="64"/>
  <c r="AA53" i="64"/>
  <c r="Z53" i="64"/>
  <c r="Y53" i="64"/>
  <c r="X53" i="64"/>
  <c r="W53" i="64"/>
  <c r="V53" i="64"/>
  <c r="U53" i="64"/>
  <c r="T53" i="64"/>
  <c r="S53" i="64"/>
  <c r="R53" i="64"/>
  <c r="Q53" i="64"/>
  <c r="P53" i="64"/>
  <c r="O53" i="64"/>
  <c r="M53" i="64"/>
  <c r="L53" i="64"/>
  <c r="K53" i="64"/>
  <c r="J53" i="64"/>
  <c r="I53" i="64"/>
  <c r="G53" i="64"/>
  <c r="F53" i="64"/>
  <c r="E53" i="64"/>
  <c r="D53" i="64"/>
  <c r="C178" i="116"/>
  <c r="H172" i="116"/>
  <c r="G172" i="116"/>
  <c r="F172" i="116"/>
  <c r="E172" i="116"/>
  <c r="D172" i="116"/>
  <c r="H79" i="116"/>
  <c r="G79" i="116"/>
  <c r="F79" i="116"/>
  <c r="E79" i="116"/>
  <c r="D79" i="116"/>
  <c r="C79" i="116"/>
  <c r="C69" i="64"/>
  <c r="C8" i="111"/>
  <c r="K28" i="105"/>
  <c r="L28" i="105"/>
  <c r="H60" i="105"/>
  <c r="E6" i="112"/>
  <c r="B6" i="112"/>
  <c r="B5" i="112"/>
  <c r="B4" i="112"/>
  <c r="F27" i="113"/>
  <c r="F31" i="113"/>
  <c r="E27" i="113"/>
  <c r="E30" i="113"/>
  <c r="D27" i="113"/>
  <c r="D29" i="113"/>
  <c r="D38" i="113"/>
  <c r="D20" i="113"/>
  <c r="C20" i="113"/>
  <c r="D34" i="113"/>
  <c r="D11" i="113"/>
  <c r="F11" i="113"/>
  <c r="F15" i="113"/>
  <c r="F14" i="113"/>
  <c r="F13" i="113"/>
  <c r="B16" i="36"/>
  <c r="B15" i="36"/>
  <c r="B14" i="36"/>
  <c r="B13" i="36"/>
  <c r="B12" i="36"/>
  <c r="B11" i="36"/>
  <c r="B10" i="36"/>
  <c r="B9" i="36"/>
  <c r="B8" i="36"/>
  <c r="N2" i="33"/>
  <c r="AC36" i="28"/>
  <c r="Z14" i="36"/>
  <c r="AB36" i="28"/>
  <c r="Y14" i="36"/>
  <c r="AA36" i="28"/>
  <c r="X14" i="36"/>
  <c r="Z36" i="28"/>
  <c r="W14" i="36"/>
  <c r="Y36" i="28"/>
  <c r="V14" i="36"/>
  <c r="X36" i="28"/>
  <c r="U14" i="36"/>
  <c r="W36" i="28"/>
  <c r="T14" i="36"/>
  <c r="V36" i="28"/>
  <c r="S14" i="36"/>
  <c r="U36" i="28"/>
  <c r="R14" i="36"/>
  <c r="T36" i="28"/>
  <c r="Q14" i="36"/>
  <c r="S36" i="28"/>
  <c r="P14" i="36"/>
  <c r="R36" i="28"/>
  <c r="O14" i="36"/>
  <c r="Q36" i="28"/>
  <c r="N14" i="36"/>
  <c r="P36" i="28"/>
  <c r="M14" i="36"/>
  <c r="O36" i="28"/>
  <c r="L14" i="36"/>
  <c r="N36" i="28"/>
  <c r="K14" i="36"/>
  <c r="M36" i="28"/>
  <c r="J14" i="36"/>
  <c r="L36" i="28"/>
  <c r="I14" i="36"/>
  <c r="K36" i="28"/>
  <c r="H14" i="36"/>
  <c r="J36" i="28"/>
  <c r="G14" i="36"/>
  <c r="I36" i="28"/>
  <c r="F14" i="36"/>
  <c r="H36" i="28"/>
  <c r="E14" i="36"/>
  <c r="G36" i="28"/>
  <c r="D14" i="36"/>
  <c r="F36" i="28"/>
  <c r="C14" i="36"/>
  <c r="AC34" i="28"/>
  <c r="Z13" i="36"/>
  <c r="AB34" i="28"/>
  <c r="Y13" i="36"/>
  <c r="AA34" i="28"/>
  <c r="X13" i="36"/>
  <c r="Z34" i="28"/>
  <c r="W13" i="36"/>
  <c r="Y34" i="28"/>
  <c r="V13" i="36"/>
  <c r="X34" i="28"/>
  <c r="U13" i="36"/>
  <c r="W34" i="28"/>
  <c r="T13" i="36"/>
  <c r="V34" i="28"/>
  <c r="S13" i="36"/>
  <c r="U34" i="28"/>
  <c r="R13" i="36"/>
  <c r="T34" i="28"/>
  <c r="Q13" i="36"/>
  <c r="S34" i="28"/>
  <c r="P13" i="36"/>
  <c r="R34" i="28"/>
  <c r="O13" i="36"/>
  <c r="Q34" i="28"/>
  <c r="N13" i="36"/>
  <c r="P34" i="28"/>
  <c r="M13" i="36"/>
  <c r="O34" i="28"/>
  <c r="L13" i="36"/>
  <c r="N34" i="28"/>
  <c r="K13" i="36"/>
  <c r="M34" i="28"/>
  <c r="J13" i="36"/>
  <c r="L34" i="28"/>
  <c r="I13" i="36"/>
  <c r="K34" i="28"/>
  <c r="H13" i="36"/>
  <c r="J34" i="28"/>
  <c r="G13" i="36"/>
  <c r="I34" i="28"/>
  <c r="F13" i="36"/>
  <c r="H34" i="28"/>
  <c r="E13" i="36"/>
  <c r="G34" i="28"/>
  <c r="D13" i="36"/>
  <c r="F34" i="28"/>
  <c r="E32" i="28"/>
  <c r="AC30" i="28"/>
  <c r="AO30" i="28"/>
  <c r="AB30" i="28"/>
  <c r="AA30" i="28"/>
  <c r="Z30" i="28"/>
  <c r="Y30" i="28"/>
  <c r="X30" i="28"/>
  <c r="W30" i="28"/>
  <c r="E29" i="35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D29" i="35"/>
  <c r="F30" i="28"/>
  <c r="AC29" i="28"/>
  <c r="AC32" i="28"/>
  <c r="Z12" i="36"/>
  <c r="AB29" i="28"/>
  <c r="AB32" i="28"/>
  <c r="Y12" i="36"/>
  <c r="AA29" i="28"/>
  <c r="AA32" i="28"/>
  <c r="X12" i="36"/>
  <c r="Z29" i="28"/>
  <c r="Z32" i="28"/>
  <c r="W12" i="36"/>
  <c r="Y29" i="28"/>
  <c r="Y32" i="28"/>
  <c r="V12" i="36"/>
  <c r="X29" i="28"/>
  <c r="X32" i="28"/>
  <c r="U12" i="36"/>
  <c r="W29" i="28"/>
  <c r="W32" i="28"/>
  <c r="T12" i="36"/>
  <c r="V29" i="28"/>
  <c r="V32" i="28"/>
  <c r="S12" i="36"/>
  <c r="U29" i="28"/>
  <c r="U32" i="28"/>
  <c r="T29" i="28"/>
  <c r="T32" i="28"/>
  <c r="Q12" i="36"/>
  <c r="S29" i="28"/>
  <c r="S32" i="28"/>
  <c r="P12" i="36"/>
  <c r="R29" i="28"/>
  <c r="R32" i="28"/>
  <c r="O12" i="36"/>
  <c r="Q29" i="28"/>
  <c r="Q32" i="28"/>
  <c r="N12" i="36"/>
  <c r="P29" i="28"/>
  <c r="P32" i="28"/>
  <c r="M12" i="36"/>
  <c r="O29" i="28"/>
  <c r="O32" i="28"/>
  <c r="L12" i="36"/>
  <c r="N29" i="28"/>
  <c r="N32" i="28"/>
  <c r="K12" i="36"/>
  <c r="M29" i="28"/>
  <c r="M32" i="28"/>
  <c r="J12" i="36"/>
  <c r="L29" i="28"/>
  <c r="L32" i="28"/>
  <c r="I12" i="36"/>
  <c r="K29" i="28"/>
  <c r="K32" i="28"/>
  <c r="H12" i="36"/>
  <c r="J29" i="28"/>
  <c r="J32" i="28"/>
  <c r="G12" i="36"/>
  <c r="I29" i="28"/>
  <c r="I32" i="28"/>
  <c r="F12" i="36"/>
  <c r="H29" i="28"/>
  <c r="H32" i="28"/>
  <c r="E12" i="36"/>
  <c r="G29" i="28"/>
  <c r="G32" i="28"/>
  <c r="D12" i="36"/>
  <c r="F29" i="28"/>
  <c r="F32" i="28"/>
  <c r="C12" i="36"/>
  <c r="E26" i="28"/>
  <c r="AC25" i="28"/>
  <c r="AO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D24" i="35"/>
  <c r="G25" i="28"/>
  <c r="F25" i="28"/>
  <c r="AC23" i="28"/>
  <c r="AC26" i="28"/>
  <c r="Z11" i="36"/>
  <c r="AB23" i="28"/>
  <c r="AB26" i="28"/>
  <c r="Y11" i="36"/>
  <c r="AA23" i="28"/>
  <c r="AA26" i="28"/>
  <c r="X11" i="36"/>
  <c r="Z23" i="28"/>
  <c r="Z26" i="28"/>
  <c r="W11" i="36"/>
  <c r="Y23" i="28"/>
  <c r="Y26" i="28"/>
  <c r="V11" i="36"/>
  <c r="X23" i="28"/>
  <c r="X26" i="28"/>
  <c r="U11" i="36"/>
  <c r="W23" i="28"/>
  <c r="W26" i="28"/>
  <c r="T11" i="36"/>
  <c r="V23" i="28"/>
  <c r="V26" i="28"/>
  <c r="S11" i="36"/>
  <c r="U23" i="28"/>
  <c r="U26" i="28"/>
  <c r="R11" i="36"/>
  <c r="T23" i="28"/>
  <c r="T26" i="28"/>
  <c r="Q11" i="36"/>
  <c r="S23" i="28"/>
  <c r="S26" i="28"/>
  <c r="P11" i="36"/>
  <c r="R23" i="28"/>
  <c r="R26" i="28"/>
  <c r="O11" i="36"/>
  <c r="Q23" i="28"/>
  <c r="Q26" i="28"/>
  <c r="N11" i="36"/>
  <c r="P23" i="28"/>
  <c r="P26" i="28"/>
  <c r="M11" i="36"/>
  <c r="O23" i="28"/>
  <c r="O26" i="28"/>
  <c r="L11" i="36"/>
  <c r="N23" i="28"/>
  <c r="N26" i="28"/>
  <c r="K11" i="36"/>
  <c r="M23" i="28"/>
  <c r="M26" i="28"/>
  <c r="J11" i="36"/>
  <c r="L23" i="28"/>
  <c r="L26" i="28"/>
  <c r="I11" i="36"/>
  <c r="K23" i="28"/>
  <c r="K26" i="28"/>
  <c r="H11" i="36"/>
  <c r="J23" i="28"/>
  <c r="J26" i="28"/>
  <c r="G11" i="36"/>
  <c r="I23" i="28"/>
  <c r="I26" i="28"/>
  <c r="F11" i="36"/>
  <c r="H23" i="28"/>
  <c r="H26" i="28"/>
  <c r="E11" i="36"/>
  <c r="G23" i="28"/>
  <c r="G26" i="28"/>
  <c r="D11" i="36"/>
  <c r="F23" i="28"/>
  <c r="AC19" i="28"/>
  <c r="AO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D18" i="35"/>
  <c r="G19" i="28"/>
  <c r="F19" i="28"/>
  <c r="AC18" i="28"/>
  <c r="AO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AC17" i="28"/>
  <c r="AO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D16" i="35"/>
  <c r="E17" i="28"/>
  <c r="E20" i="28"/>
  <c r="C19" i="35"/>
  <c r="AC16" i="28"/>
  <c r="AB16" i="28"/>
  <c r="AB20" i="28"/>
  <c r="Y10" i="36"/>
  <c r="AA16" i="28"/>
  <c r="AA20" i="28"/>
  <c r="X10" i="36"/>
  <c r="Z16" i="28"/>
  <c r="Y16" i="28"/>
  <c r="Y20" i="28"/>
  <c r="V10" i="36"/>
  <c r="X16" i="28"/>
  <c r="W16" i="28"/>
  <c r="W20" i="28"/>
  <c r="T10" i="36"/>
  <c r="V16" i="28"/>
  <c r="U16" i="28"/>
  <c r="U20" i="28"/>
  <c r="R10" i="36"/>
  <c r="T16" i="28"/>
  <c r="T20" i="28"/>
  <c r="Q10" i="36"/>
  <c r="S16" i="28"/>
  <c r="S20" i="28"/>
  <c r="P10" i="36"/>
  <c r="R16" i="28"/>
  <c r="Q16" i="28"/>
  <c r="Q20" i="28"/>
  <c r="N10" i="36"/>
  <c r="P16" i="28"/>
  <c r="O16" i="28"/>
  <c r="O20" i="28"/>
  <c r="L10" i="36"/>
  <c r="N16" i="28"/>
  <c r="M16" i="28"/>
  <c r="M20" i="28"/>
  <c r="J10" i="36"/>
  <c r="L16" i="28"/>
  <c r="L20" i="28"/>
  <c r="I10" i="36"/>
  <c r="K16" i="28"/>
  <c r="K20" i="28"/>
  <c r="H10" i="36"/>
  <c r="J16" i="28"/>
  <c r="I16" i="28"/>
  <c r="I20" i="28"/>
  <c r="F10" i="36"/>
  <c r="H16" i="28"/>
  <c r="G16" i="28"/>
  <c r="F16" i="28"/>
  <c r="AC11" i="28"/>
  <c r="AO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C10" i="28"/>
  <c r="AO10" i="28"/>
  <c r="AB10" i="28"/>
  <c r="AA10" i="28"/>
  <c r="Z10" i="28"/>
  <c r="Y10" i="28"/>
  <c r="X10" i="28"/>
  <c r="W10" i="28"/>
  <c r="V10" i="28"/>
  <c r="U10" i="28"/>
  <c r="T10" i="28"/>
  <c r="S10" i="28"/>
  <c r="E9" i="35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D9" i="35"/>
  <c r="AC9" i="28"/>
  <c r="AO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D8" i="35"/>
  <c r="F9" i="28"/>
  <c r="E9" i="28"/>
  <c r="C8" i="35"/>
  <c r="C35" i="35"/>
  <c r="C33" i="35"/>
  <c r="C31" i="35"/>
  <c r="H30" i="35"/>
  <c r="G30" i="35"/>
  <c r="F30" i="35"/>
  <c r="E30" i="35"/>
  <c r="D30" i="35"/>
  <c r="C30" i="35"/>
  <c r="C29" i="35"/>
  <c r="D28" i="35"/>
  <c r="C28" i="35"/>
  <c r="C25" i="35"/>
  <c r="C24" i="35"/>
  <c r="H23" i="35"/>
  <c r="G23" i="35"/>
  <c r="F23" i="35"/>
  <c r="E23" i="35"/>
  <c r="D23" i="35"/>
  <c r="C23" i="35"/>
  <c r="C22" i="35"/>
  <c r="C18" i="35"/>
  <c r="E17" i="35"/>
  <c r="C17" i="35"/>
  <c r="E15" i="35"/>
  <c r="C15" i="35"/>
  <c r="D10" i="35"/>
  <c r="C10" i="35"/>
  <c r="C9" i="35"/>
  <c r="H49" i="31"/>
  <c r="G49" i="31"/>
  <c r="F49" i="31"/>
  <c r="E49" i="31"/>
  <c r="D49" i="31"/>
  <c r="C11" i="34"/>
  <c r="C49" i="31"/>
  <c r="C5" i="34"/>
  <c r="C43" i="31"/>
  <c r="C14" i="67"/>
  <c r="C4" i="67"/>
  <c r="C8" i="67"/>
  <c r="C6" i="67"/>
  <c r="E144" i="49"/>
  <c r="E143" i="49"/>
  <c r="E71" i="49"/>
  <c r="E70" i="49"/>
  <c r="BL26" i="48"/>
  <c r="BK26" i="48"/>
  <c r="BJ26" i="48"/>
  <c r="BI26" i="48"/>
  <c r="BH26" i="48"/>
  <c r="BG26" i="48"/>
  <c r="BF26" i="48"/>
  <c r="BE26" i="48"/>
  <c r="BD26" i="48"/>
  <c r="BC26" i="48"/>
  <c r="BB26" i="48"/>
  <c r="BA26" i="48"/>
  <c r="AZ26" i="48"/>
  <c r="H37" i="51"/>
  <c r="AY26" i="48"/>
  <c r="AX26" i="48"/>
  <c r="AW26" i="48"/>
  <c r="AV26" i="48"/>
  <c r="AU26" i="48"/>
  <c r="AT26" i="48"/>
  <c r="AS26" i="48"/>
  <c r="AR26" i="48"/>
  <c r="AQ26" i="48"/>
  <c r="AP26" i="48"/>
  <c r="AO26" i="48"/>
  <c r="AN26" i="48"/>
  <c r="AM26" i="48"/>
  <c r="AL26" i="48"/>
  <c r="AK26" i="48"/>
  <c r="AJ26" i="48"/>
  <c r="AI26" i="48"/>
  <c r="AH26" i="48"/>
  <c r="AG26" i="48"/>
  <c r="AF26" i="48"/>
  <c r="AE26" i="48"/>
  <c r="AD26" i="48"/>
  <c r="AC26" i="48"/>
  <c r="AB26" i="48"/>
  <c r="F37" i="51"/>
  <c r="AA26" i="48"/>
  <c r="Z26" i="48"/>
  <c r="Y26" i="48"/>
  <c r="X26" i="48"/>
  <c r="W26" i="48"/>
  <c r="V26" i="48"/>
  <c r="U26" i="48"/>
  <c r="T26" i="48"/>
  <c r="S26" i="48"/>
  <c r="R26" i="48"/>
  <c r="Q26" i="48"/>
  <c r="P26" i="48"/>
  <c r="O26" i="48"/>
  <c r="N26" i="48"/>
  <c r="M26" i="48"/>
  <c r="L26" i="48"/>
  <c r="K26" i="48"/>
  <c r="J26" i="48"/>
  <c r="I26" i="48"/>
  <c r="H26" i="48"/>
  <c r="G26" i="48"/>
  <c r="F26" i="48"/>
  <c r="E26" i="48"/>
  <c r="BL8" i="48"/>
  <c r="BK8" i="48"/>
  <c r="BJ8" i="48"/>
  <c r="BI8" i="48"/>
  <c r="BH8" i="48"/>
  <c r="BG8" i="48"/>
  <c r="BF8" i="48"/>
  <c r="BE8" i="48"/>
  <c r="BD8" i="48"/>
  <c r="BC8" i="48"/>
  <c r="BB8" i="48"/>
  <c r="BA8" i="48"/>
  <c r="AZ8" i="48"/>
  <c r="AY8" i="48"/>
  <c r="AX8" i="48"/>
  <c r="AW8" i="48"/>
  <c r="AV8" i="48"/>
  <c r="AU8" i="48"/>
  <c r="AT8" i="48"/>
  <c r="AS8" i="48"/>
  <c r="AR8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C67" i="52"/>
  <c r="O66" i="52"/>
  <c r="C51" i="52"/>
  <c r="C49" i="52"/>
  <c r="D67" i="52"/>
  <c r="E67" i="52"/>
  <c r="F67" i="52"/>
  <c r="G67" i="52"/>
  <c r="H67" i="52"/>
  <c r="I67" i="52"/>
  <c r="J67" i="52"/>
  <c r="K67" i="52"/>
  <c r="L67" i="52"/>
  <c r="M67" i="52"/>
  <c r="N67" i="52"/>
  <c r="BL65" i="82"/>
  <c r="BK65" i="82"/>
  <c r="BJ65" i="82"/>
  <c r="BI65" i="82"/>
  <c r="BH65" i="82"/>
  <c r="BG65" i="82"/>
  <c r="BF65" i="82"/>
  <c r="BE65" i="82"/>
  <c r="BD65" i="82"/>
  <c r="BC65" i="82"/>
  <c r="BB65" i="82"/>
  <c r="BA65" i="82"/>
  <c r="AZ65" i="82"/>
  <c r="AY65" i="82"/>
  <c r="AX65" i="82"/>
  <c r="AW65" i="82"/>
  <c r="AV65" i="82"/>
  <c r="AU65" i="82"/>
  <c r="AT65" i="82"/>
  <c r="AS65" i="82"/>
  <c r="AR65" i="82"/>
  <c r="AQ65" i="82"/>
  <c r="AP65" i="82"/>
  <c r="AO65" i="82"/>
  <c r="AN65" i="82"/>
  <c r="AM65" i="82"/>
  <c r="AL65" i="82"/>
  <c r="AK65" i="82"/>
  <c r="AJ65" i="82"/>
  <c r="AI65" i="82"/>
  <c r="AH65" i="82"/>
  <c r="AG65" i="82"/>
  <c r="AF65" i="82"/>
  <c r="AE65" i="82"/>
  <c r="AD65" i="82"/>
  <c r="AC65" i="82"/>
  <c r="AB65" i="82"/>
  <c r="AA65" i="82"/>
  <c r="Z65" i="82"/>
  <c r="Y65" i="82"/>
  <c r="X65" i="82"/>
  <c r="W65" i="82"/>
  <c r="V65" i="82"/>
  <c r="U65" i="82"/>
  <c r="T65" i="82"/>
  <c r="S65" i="82"/>
  <c r="R65" i="82"/>
  <c r="Q65" i="82"/>
  <c r="P65" i="82"/>
  <c r="O65" i="82"/>
  <c r="N65" i="82"/>
  <c r="M65" i="82"/>
  <c r="L65" i="82"/>
  <c r="K65" i="82"/>
  <c r="J65" i="82"/>
  <c r="I65" i="82"/>
  <c r="H65" i="82"/>
  <c r="G65" i="82"/>
  <c r="F65" i="82"/>
  <c r="E65" i="82"/>
  <c r="BL45" i="82"/>
  <c r="BK45" i="82"/>
  <c r="BJ45" i="82"/>
  <c r="BI45" i="82"/>
  <c r="BH45" i="82"/>
  <c r="BG45" i="82"/>
  <c r="BF45" i="82"/>
  <c r="BE45" i="82"/>
  <c r="BD45" i="82"/>
  <c r="BC45" i="82"/>
  <c r="BB45" i="82"/>
  <c r="BA45" i="82"/>
  <c r="AZ45" i="82"/>
  <c r="AY45" i="82"/>
  <c r="AX45" i="82"/>
  <c r="AW45" i="82"/>
  <c r="AV45" i="82"/>
  <c r="AU45" i="82"/>
  <c r="AT45" i="82"/>
  <c r="AS45" i="82"/>
  <c r="AR45" i="82"/>
  <c r="AQ45" i="82"/>
  <c r="AP45" i="82"/>
  <c r="AO45" i="82"/>
  <c r="AN45" i="82"/>
  <c r="AM45" i="82"/>
  <c r="AL45" i="82"/>
  <c r="AK45" i="82"/>
  <c r="AJ45" i="82"/>
  <c r="AI45" i="82"/>
  <c r="AH45" i="82"/>
  <c r="AG45" i="82"/>
  <c r="AF45" i="82"/>
  <c r="AE45" i="82"/>
  <c r="AD45" i="82"/>
  <c r="AC45" i="82"/>
  <c r="AB45" i="82"/>
  <c r="AA45" i="82"/>
  <c r="Z45" i="82"/>
  <c r="Y45" i="82"/>
  <c r="X45" i="82"/>
  <c r="W45" i="82"/>
  <c r="V45" i="82"/>
  <c r="U45" i="82"/>
  <c r="T45" i="82"/>
  <c r="S45" i="82"/>
  <c r="R45" i="82"/>
  <c r="Q45" i="82"/>
  <c r="P45" i="82"/>
  <c r="O45" i="82"/>
  <c r="N45" i="82"/>
  <c r="M45" i="82"/>
  <c r="L45" i="82"/>
  <c r="K45" i="82"/>
  <c r="J45" i="82"/>
  <c r="I45" i="82"/>
  <c r="H45" i="82"/>
  <c r="G45" i="82"/>
  <c r="F45" i="82"/>
  <c r="E45" i="82"/>
  <c r="D103" i="46"/>
  <c r="E103" i="46"/>
  <c r="E102" i="46"/>
  <c r="G102" i="46"/>
  <c r="H102" i="46"/>
  <c r="E97" i="46"/>
  <c r="D96" i="46"/>
  <c r="C93" i="46"/>
  <c r="C106" i="46"/>
  <c r="G90" i="46"/>
  <c r="E89" i="46"/>
  <c r="E93" i="46"/>
  <c r="D82" i="46"/>
  <c r="E82" i="46"/>
  <c r="E81" i="46"/>
  <c r="G81" i="46"/>
  <c r="H81" i="46"/>
  <c r="E76" i="46"/>
  <c r="D75" i="46"/>
  <c r="C72" i="46"/>
  <c r="C85" i="46"/>
  <c r="E68" i="46"/>
  <c r="E72" i="46"/>
  <c r="D61" i="46"/>
  <c r="E61" i="46"/>
  <c r="E60" i="46"/>
  <c r="G60" i="46"/>
  <c r="H60" i="46"/>
  <c r="E55" i="46"/>
  <c r="D54" i="46"/>
  <c r="C51" i="46"/>
  <c r="C64" i="46"/>
  <c r="E47" i="46"/>
  <c r="E51" i="46"/>
  <c r="D40" i="46"/>
  <c r="E40" i="46"/>
  <c r="E39" i="46"/>
  <c r="G39" i="46"/>
  <c r="H39" i="46"/>
  <c r="E34" i="46"/>
  <c r="D33" i="46"/>
  <c r="F29" i="46"/>
  <c r="F28" i="46"/>
  <c r="F27" i="46"/>
  <c r="F26" i="46"/>
  <c r="V27" i="50"/>
  <c r="C26" i="46"/>
  <c r="D19" i="46"/>
  <c r="E19" i="46"/>
  <c r="E18" i="46"/>
  <c r="G18" i="46"/>
  <c r="H18" i="46"/>
  <c r="E13" i="46"/>
  <c r="D12" i="46"/>
  <c r="F9" i="46"/>
  <c r="F22" i="46"/>
  <c r="C9" i="46"/>
  <c r="C22" i="46"/>
  <c r="G8" i="46"/>
  <c r="G7" i="46"/>
  <c r="G6" i="46"/>
  <c r="E5" i="46"/>
  <c r="E9" i="46"/>
  <c r="C56" i="50"/>
  <c r="C53" i="50"/>
  <c r="BN47" i="50"/>
  <c r="BN34" i="50"/>
  <c r="BM47" i="50"/>
  <c r="BN30" i="50"/>
  <c r="BL47" i="50"/>
  <c r="BK47" i="50"/>
  <c r="BN38" i="50"/>
  <c r="BM38" i="50"/>
  <c r="BM34" i="50"/>
  <c r="BM30" i="50"/>
  <c r="BL30" i="50"/>
  <c r="AA27" i="50"/>
  <c r="Z27" i="50"/>
  <c r="Y27" i="50"/>
  <c r="W27" i="50"/>
  <c r="U27" i="50"/>
  <c r="T27" i="50"/>
  <c r="S27" i="50"/>
  <c r="R27" i="50"/>
  <c r="Q27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C25" i="50"/>
  <c r="C7" i="50"/>
  <c r="C6" i="50"/>
  <c r="C3" i="50"/>
  <c r="BL189" i="60"/>
  <c r="BK189" i="60"/>
  <c r="BJ189" i="60"/>
  <c r="BI189" i="60"/>
  <c r="BH189" i="60"/>
  <c r="BG189" i="60"/>
  <c r="BF189" i="60"/>
  <c r="BE189" i="60"/>
  <c r="BD189" i="60"/>
  <c r="BC189" i="60"/>
  <c r="BB189" i="60"/>
  <c r="BA189" i="60"/>
  <c r="AZ189" i="60"/>
  <c r="AY189" i="60"/>
  <c r="AX189" i="60"/>
  <c r="AW189" i="60"/>
  <c r="AV189" i="60"/>
  <c r="AU189" i="60"/>
  <c r="AT189" i="60"/>
  <c r="AS189" i="60"/>
  <c r="AR189" i="60"/>
  <c r="AQ189" i="60"/>
  <c r="AP189" i="60"/>
  <c r="AO189" i="60"/>
  <c r="AN189" i="60"/>
  <c r="AM189" i="60"/>
  <c r="AL189" i="60"/>
  <c r="AK189" i="60"/>
  <c r="AJ189" i="60"/>
  <c r="AI189" i="60"/>
  <c r="AH189" i="60"/>
  <c r="AG189" i="60"/>
  <c r="AF189" i="60"/>
  <c r="AE189" i="60"/>
  <c r="AD189" i="60"/>
  <c r="AC189" i="60"/>
  <c r="AB189" i="60"/>
  <c r="AA189" i="60"/>
  <c r="Z189" i="60"/>
  <c r="Y189" i="60"/>
  <c r="X189" i="60"/>
  <c r="W189" i="60"/>
  <c r="V189" i="60"/>
  <c r="U189" i="60"/>
  <c r="T189" i="60"/>
  <c r="S189" i="60"/>
  <c r="R189" i="60"/>
  <c r="Q189" i="60"/>
  <c r="P189" i="60"/>
  <c r="O189" i="60"/>
  <c r="N189" i="60"/>
  <c r="M189" i="60"/>
  <c r="L189" i="60"/>
  <c r="K189" i="60"/>
  <c r="J189" i="60"/>
  <c r="I189" i="60"/>
  <c r="H189" i="60"/>
  <c r="G189" i="60"/>
  <c r="F189" i="60"/>
  <c r="E189" i="60"/>
  <c r="D189" i="60"/>
  <c r="BL175" i="60"/>
  <c r="BK175" i="60"/>
  <c r="BJ175" i="60"/>
  <c r="BI175" i="60"/>
  <c r="BH175" i="60"/>
  <c r="BG175" i="60"/>
  <c r="BF175" i="60"/>
  <c r="BE175" i="60"/>
  <c r="BD175" i="60"/>
  <c r="BC175" i="60"/>
  <c r="BB175" i="60"/>
  <c r="BA175" i="60"/>
  <c r="AZ175" i="60"/>
  <c r="AY175" i="60"/>
  <c r="AX175" i="60"/>
  <c r="AW175" i="60"/>
  <c r="AV175" i="60"/>
  <c r="AU175" i="60"/>
  <c r="AT175" i="60"/>
  <c r="AS175" i="60"/>
  <c r="AR175" i="60"/>
  <c r="AQ175" i="60"/>
  <c r="AP175" i="60"/>
  <c r="AO175" i="60"/>
  <c r="AN175" i="60"/>
  <c r="AM175" i="60"/>
  <c r="AL175" i="60"/>
  <c r="AK175" i="60"/>
  <c r="AJ175" i="60"/>
  <c r="AI175" i="60"/>
  <c r="AH175" i="60"/>
  <c r="AG175" i="60"/>
  <c r="AF175" i="60"/>
  <c r="AE175" i="60"/>
  <c r="AD175" i="60"/>
  <c r="AC175" i="60"/>
  <c r="AB175" i="60"/>
  <c r="AA175" i="60"/>
  <c r="Z175" i="60"/>
  <c r="Y175" i="60"/>
  <c r="X175" i="60"/>
  <c r="W175" i="60"/>
  <c r="V175" i="60"/>
  <c r="U175" i="60"/>
  <c r="T175" i="60"/>
  <c r="S175" i="60"/>
  <c r="R175" i="60"/>
  <c r="Q175" i="60"/>
  <c r="P175" i="60"/>
  <c r="O175" i="60"/>
  <c r="N175" i="60"/>
  <c r="M175" i="60"/>
  <c r="L175" i="60"/>
  <c r="K175" i="60"/>
  <c r="J175" i="60"/>
  <c r="I175" i="60"/>
  <c r="H175" i="60"/>
  <c r="G175" i="60"/>
  <c r="F175" i="60"/>
  <c r="E175" i="60"/>
  <c r="H173" i="60"/>
  <c r="G173" i="60"/>
  <c r="F173" i="60"/>
  <c r="E173" i="60"/>
  <c r="BL172" i="60"/>
  <c r="BK172" i="60"/>
  <c r="BJ172" i="60"/>
  <c r="BI172" i="60"/>
  <c r="BH172" i="60"/>
  <c r="BG172" i="60"/>
  <c r="BF172" i="60"/>
  <c r="BE172" i="60"/>
  <c r="BD172" i="60"/>
  <c r="BC172" i="60"/>
  <c r="BB172" i="60"/>
  <c r="BA172" i="60"/>
  <c r="AZ172" i="60"/>
  <c r="AY172" i="60"/>
  <c r="AX172" i="60"/>
  <c r="AW172" i="60"/>
  <c r="AV172" i="60"/>
  <c r="AU172" i="60"/>
  <c r="AT172" i="60"/>
  <c r="AS172" i="60"/>
  <c r="AR172" i="60"/>
  <c r="AQ172" i="60"/>
  <c r="AP172" i="60"/>
  <c r="AO172" i="60"/>
  <c r="AN172" i="60"/>
  <c r="AM172" i="60"/>
  <c r="AL172" i="60"/>
  <c r="AK172" i="60"/>
  <c r="AJ172" i="60"/>
  <c r="AI172" i="60"/>
  <c r="AH172" i="60"/>
  <c r="AG172" i="60"/>
  <c r="AF172" i="60"/>
  <c r="AE172" i="60"/>
  <c r="AD172" i="60"/>
  <c r="AC172" i="60"/>
  <c r="AB172" i="60"/>
  <c r="AA172" i="60"/>
  <c r="Z172" i="60"/>
  <c r="Y172" i="60"/>
  <c r="X172" i="60"/>
  <c r="W172" i="60"/>
  <c r="V172" i="60"/>
  <c r="U172" i="60"/>
  <c r="T172" i="60"/>
  <c r="S172" i="60"/>
  <c r="R172" i="60"/>
  <c r="Q172" i="60"/>
  <c r="P172" i="60"/>
  <c r="O172" i="60"/>
  <c r="N172" i="60"/>
  <c r="M172" i="60"/>
  <c r="L172" i="60"/>
  <c r="K172" i="60"/>
  <c r="J172" i="60"/>
  <c r="I172" i="60"/>
  <c r="H172" i="60"/>
  <c r="G172" i="60"/>
  <c r="F172" i="60"/>
  <c r="E172" i="60"/>
  <c r="J170" i="60"/>
  <c r="I170" i="60"/>
  <c r="H170" i="60"/>
  <c r="G170" i="60"/>
  <c r="F170" i="60"/>
  <c r="E170" i="60"/>
  <c r="BL169" i="60"/>
  <c r="BK169" i="60"/>
  <c r="BJ169" i="60"/>
  <c r="BI169" i="60"/>
  <c r="BH169" i="60"/>
  <c r="BG169" i="60"/>
  <c r="BF169" i="60"/>
  <c r="BE169" i="60"/>
  <c r="BD169" i="60"/>
  <c r="BC169" i="60"/>
  <c r="BB169" i="60"/>
  <c r="BA169" i="60"/>
  <c r="AZ169" i="60"/>
  <c r="AY169" i="60"/>
  <c r="AX169" i="60"/>
  <c r="AW169" i="60"/>
  <c r="AV169" i="60"/>
  <c r="AU169" i="60"/>
  <c r="AT169" i="60"/>
  <c r="AS169" i="60"/>
  <c r="AR169" i="60"/>
  <c r="AQ169" i="60"/>
  <c r="AP169" i="60"/>
  <c r="AO169" i="60"/>
  <c r="AN169" i="60"/>
  <c r="AM169" i="60"/>
  <c r="AL169" i="60"/>
  <c r="AK169" i="60"/>
  <c r="AJ169" i="60"/>
  <c r="AI169" i="60"/>
  <c r="AH169" i="60"/>
  <c r="AG169" i="60"/>
  <c r="AF169" i="60"/>
  <c r="AE169" i="60"/>
  <c r="AD169" i="60"/>
  <c r="AC169" i="60"/>
  <c r="AB169" i="60"/>
  <c r="AA169" i="60"/>
  <c r="Z169" i="60"/>
  <c r="Y169" i="60"/>
  <c r="X169" i="60"/>
  <c r="W169" i="60"/>
  <c r="V169" i="60"/>
  <c r="U169" i="60"/>
  <c r="T169" i="60"/>
  <c r="S169" i="60"/>
  <c r="R169" i="60"/>
  <c r="Q169" i="60"/>
  <c r="P169" i="60"/>
  <c r="O169" i="60"/>
  <c r="N169" i="60"/>
  <c r="M169" i="60"/>
  <c r="L169" i="60"/>
  <c r="K169" i="60"/>
  <c r="J169" i="60"/>
  <c r="I169" i="60"/>
  <c r="H169" i="60"/>
  <c r="G169" i="60"/>
  <c r="F169" i="60"/>
  <c r="E169" i="60"/>
  <c r="BL166" i="60"/>
  <c r="BK166" i="60"/>
  <c r="BJ166" i="60"/>
  <c r="BI166" i="60"/>
  <c r="BH166" i="60"/>
  <c r="BG166" i="60"/>
  <c r="BF166" i="60"/>
  <c r="BE166" i="60"/>
  <c r="BD166" i="60"/>
  <c r="BC166" i="60"/>
  <c r="BB166" i="60"/>
  <c r="BA166" i="60"/>
  <c r="AZ166" i="60"/>
  <c r="AY166" i="60"/>
  <c r="AX166" i="60"/>
  <c r="AW166" i="60"/>
  <c r="AV166" i="60"/>
  <c r="AU166" i="60"/>
  <c r="AT166" i="60"/>
  <c r="AS166" i="60"/>
  <c r="AR166" i="60"/>
  <c r="AQ166" i="60"/>
  <c r="AP166" i="60"/>
  <c r="AO166" i="60"/>
  <c r="AN166" i="60"/>
  <c r="AM166" i="60"/>
  <c r="AL166" i="60"/>
  <c r="AK166" i="60"/>
  <c r="AJ166" i="60"/>
  <c r="AI166" i="60"/>
  <c r="AH166" i="60"/>
  <c r="AG166" i="60"/>
  <c r="AF166" i="60"/>
  <c r="AE166" i="60"/>
  <c r="AD166" i="60"/>
  <c r="AC166" i="60"/>
  <c r="AB166" i="60"/>
  <c r="AA166" i="60"/>
  <c r="Z166" i="60"/>
  <c r="Y166" i="60"/>
  <c r="X166" i="60"/>
  <c r="W166" i="60"/>
  <c r="V166" i="60"/>
  <c r="U166" i="60"/>
  <c r="T166" i="60"/>
  <c r="S166" i="60"/>
  <c r="R166" i="60"/>
  <c r="Q166" i="60"/>
  <c r="P166" i="60"/>
  <c r="O166" i="60"/>
  <c r="N166" i="60"/>
  <c r="M166" i="60"/>
  <c r="L166" i="60"/>
  <c r="K166" i="60"/>
  <c r="J166" i="60"/>
  <c r="I166" i="60"/>
  <c r="H166" i="60"/>
  <c r="G166" i="60"/>
  <c r="F166" i="60"/>
  <c r="E166" i="60"/>
  <c r="BL163" i="60"/>
  <c r="BK163" i="60"/>
  <c r="BJ163" i="60"/>
  <c r="BI163" i="60"/>
  <c r="BH163" i="60"/>
  <c r="BG163" i="60"/>
  <c r="BF163" i="60"/>
  <c r="BE163" i="60"/>
  <c r="BD163" i="60"/>
  <c r="BC163" i="60"/>
  <c r="BB163" i="60"/>
  <c r="BA163" i="60"/>
  <c r="AZ163" i="60"/>
  <c r="AY163" i="60"/>
  <c r="AX163" i="60"/>
  <c r="AW163" i="60"/>
  <c r="AV163" i="60"/>
  <c r="AU163" i="60"/>
  <c r="AT163" i="60"/>
  <c r="AS163" i="60"/>
  <c r="AR163" i="60"/>
  <c r="AQ163" i="60"/>
  <c r="AP163" i="60"/>
  <c r="AO163" i="60"/>
  <c r="AN163" i="60"/>
  <c r="AM163" i="60"/>
  <c r="AL163" i="60"/>
  <c r="AK163" i="60"/>
  <c r="AJ163" i="60"/>
  <c r="AI163" i="60"/>
  <c r="AH163" i="60"/>
  <c r="AG163" i="60"/>
  <c r="AF163" i="60"/>
  <c r="AE163" i="60"/>
  <c r="AD163" i="60"/>
  <c r="AC163" i="60"/>
  <c r="AB163" i="60"/>
  <c r="AA163" i="60"/>
  <c r="Z163" i="60"/>
  <c r="Y163" i="60"/>
  <c r="X163" i="60"/>
  <c r="W163" i="60"/>
  <c r="V163" i="60"/>
  <c r="U163" i="60"/>
  <c r="T163" i="60"/>
  <c r="S163" i="60"/>
  <c r="R163" i="60"/>
  <c r="Q163" i="60"/>
  <c r="P163" i="60"/>
  <c r="O163" i="60"/>
  <c r="N163" i="60"/>
  <c r="M163" i="60"/>
  <c r="L163" i="60"/>
  <c r="K163" i="60"/>
  <c r="J163" i="60"/>
  <c r="I163" i="60"/>
  <c r="H163" i="60"/>
  <c r="G163" i="60"/>
  <c r="F163" i="60"/>
  <c r="E163" i="60"/>
  <c r="BL160" i="60"/>
  <c r="BK160" i="60"/>
  <c r="BJ160" i="60"/>
  <c r="BI160" i="60"/>
  <c r="BH160" i="60"/>
  <c r="BG160" i="60"/>
  <c r="BF160" i="60"/>
  <c r="BE160" i="60"/>
  <c r="BD160" i="60"/>
  <c r="BC160" i="60"/>
  <c r="BB160" i="60"/>
  <c r="BA160" i="60"/>
  <c r="AZ160" i="60"/>
  <c r="AY160" i="60"/>
  <c r="AX160" i="60"/>
  <c r="AW160" i="60"/>
  <c r="AV160" i="60"/>
  <c r="AU160" i="60"/>
  <c r="AT160" i="60"/>
  <c r="AS160" i="60"/>
  <c r="AR160" i="60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P160" i="60"/>
  <c r="O160" i="60"/>
  <c r="N160" i="60"/>
  <c r="M160" i="60"/>
  <c r="L160" i="60"/>
  <c r="K160" i="60"/>
  <c r="J160" i="60"/>
  <c r="I160" i="60"/>
  <c r="H160" i="60"/>
  <c r="G160" i="60"/>
  <c r="F160" i="60"/>
  <c r="E160" i="60"/>
  <c r="BL157" i="60"/>
  <c r="BK157" i="60"/>
  <c r="BJ157" i="60"/>
  <c r="BI157" i="60"/>
  <c r="BH157" i="60"/>
  <c r="BG157" i="60"/>
  <c r="BF157" i="60"/>
  <c r="BE157" i="60"/>
  <c r="BD157" i="60"/>
  <c r="BC157" i="60"/>
  <c r="BB157" i="60"/>
  <c r="BA157" i="60"/>
  <c r="AZ157" i="60"/>
  <c r="AY157" i="60"/>
  <c r="AX157" i="60"/>
  <c r="AW157" i="60"/>
  <c r="AV157" i="60"/>
  <c r="AU157" i="60"/>
  <c r="AT157" i="60"/>
  <c r="AS157" i="60"/>
  <c r="AR157" i="60"/>
  <c r="AQ157" i="60"/>
  <c r="AP157" i="60"/>
  <c r="AO157" i="60"/>
  <c r="AN157" i="60"/>
  <c r="AM157" i="60"/>
  <c r="AL157" i="60"/>
  <c r="AK157" i="60"/>
  <c r="AJ157" i="60"/>
  <c r="AI157" i="60"/>
  <c r="AH157" i="60"/>
  <c r="AG157" i="60"/>
  <c r="AF157" i="60"/>
  <c r="AE157" i="60"/>
  <c r="AD157" i="60"/>
  <c r="AC157" i="60"/>
  <c r="AB157" i="60"/>
  <c r="AA157" i="60"/>
  <c r="Z157" i="60"/>
  <c r="Y157" i="60"/>
  <c r="X157" i="60"/>
  <c r="W157" i="60"/>
  <c r="V157" i="60"/>
  <c r="U157" i="60"/>
  <c r="T157" i="60"/>
  <c r="S157" i="60"/>
  <c r="R157" i="60"/>
  <c r="Q157" i="60"/>
  <c r="P157" i="60"/>
  <c r="O157" i="60"/>
  <c r="N157" i="60"/>
  <c r="M157" i="60"/>
  <c r="L157" i="60"/>
  <c r="K157" i="60"/>
  <c r="J157" i="60"/>
  <c r="I157" i="60"/>
  <c r="H157" i="60"/>
  <c r="G157" i="60"/>
  <c r="F157" i="60"/>
  <c r="E157" i="60"/>
  <c r="BL154" i="60"/>
  <c r="BK154" i="60"/>
  <c r="BJ154" i="60"/>
  <c r="BI154" i="60"/>
  <c r="BH154" i="60"/>
  <c r="BG154" i="60"/>
  <c r="BF154" i="60"/>
  <c r="BE154" i="60"/>
  <c r="BD154" i="60"/>
  <c r="BC154" i="60"/>
  <c r="BB154" i="60"/>
  <c r="BA154" i="60"/>
  <c r="AZ154" i="60"/>
  <c r="AY154" i="60"/>
  <c r="AX154" i="60"/>
  <c r="AW154" i="60"/>
  <c r="AV154" i="60"/>
  <c r="AU154" i="60"/>
  <c r="AT154" i="60"/>
  <c r="AS154" i="60"/>
  <c r="AR154" i="60"/>
  <c r="AQ154" i="60"/>
  <c r="AP154" i="60"/>
  <c r="AO154" i="60"/>
  <c r="AN154" i="60"/>
  <c r="AM154" i="60"/>
  <c r="AL154" i="60"/>
  <c r="AK154" i="60"/>
  <c r="AJ154" i="60"/>
  <c r="AI154" i="60"/>
  <c r="AH154" i="60"/>
  <c r="AG154" i="60"/>
  <c r="AF154" i="60"/>
  <c r="AE154" i="60"/>
  <c r="AD154" i="60"/>
  <c r="AC154" i="60"/>
  <c r="AB154" i="60"/>
  <c r="AA154" i="60"/>
  <c r="Z154" i="60"/>
  <c r="Y154" i="60"/>
  <c r="X154" i="60"/>
  <c r="W154" i="60"/>
  <c r="V154" i="60"/>
  <c r="U154" i="60"/>
  <c r="T154" i="60"/>
  <c r="S154" i="60"/>
  <c r="R154" i="60"/>
  <c r="Q154" i="60"/>
  <c r="P154" i="60"/>
  <c r="O154" i="60"/>
  <c r="N154" i="60"/>
  <c r="M154" i="60"/>
  <c r="L154" i="60"/>
  <c r="K154" i="60"/>
  <c r="J154" i="60"/>
  <c r="I154" i="60"/>
  <c r="H154" i="60"/>
  <c r="G154" i="60"/>
  <c r="F154" i="60"/>
  <c r="E154" i="60"/>
  <c r="BL151" i="60"/>
  <c r="BK151" i="60"/>
  <c r="BJ151" i="60"/>
  <c r="BI151" i="60"/>
  <c r="BH151" i="60"/>
  <c r="BG151" i="60"/>
  <c r="BF151" i="60"/>
  <c r="BE151" i="60"/>
  <c r="BD151" i="60"/>
  <c r="BC151" i="60"/>
  <c r="BB151" i="60"/>
  <c r="BA151" i="60"/>
  <c r="AZ151" i="60"/>
  <c r="AY151" i="60"/>
  <c r="AX151" i="60"/>
  <c r="AW151" i="60"/>
  <c r="AV151" i="60"/>
  <c r="AU151" i="60"/>
  <c r="AT151" i="60"/>
  <c r="AS151" i="60"/>
  <c r="AR151" i="60"/>
  <c r="AQ151" i="60"/>
  <c r="AP151" i="60"/>
  <c r="AO151" i="60"/>
  <c r="AN151" i="60"/>
  <c r="AM151" i="60"/>
  <c r="AL151" i="60"/>
  <c r="AK151" i="60"/>
  <c r="AJ151" i="60"/>
  <c r="AI151" i="60"/>
  <c r="AH151" i="60"/>
  <c r="AG151" i="60"/>
  <c r="AF151" i="60"/>
  <c r="AE151" i="60"/>
  <c r="AD151" i="60"/>
  <c r="AC151" i="60"/>
  <c r="AB151" i="60"/>
  <c r="AA151" i="60"/>
  <c r="Z151" i="60"/>
  <c r="Y151" i="60"/>
  <c r="X151" i="60"/>
  <c r="W151" i="60"/>
  <c r="V151" i="60"/>
  <c r="U151" i="60"/>
  <c r="T151" i="60"/>
  <c r="S151" i="60"/>
  <c r="R151" i="60"/>
  <c r="Q151" i="60"/>
  <c r="P151" i="60"/>
  <c r="O151" i="60"/>
  <c r="N151" i="60"/>
  <c r="M151" i="60"/>
  <c r="L151" i="60"/>
  <c r="K151" i="60"/>
  <c r="J151" i="60"/>
  <c r="I151" i="60"/>
  <c r="H151" i="60"/>
  <c r="G151" i="60"/>
  <c r="F151" i="60"/>
  <c r="E151" i="60"/>
  <c r="BL148" i="60"/>
  <c r="BK148" i="60"/>
  <c r="BJ148" i="60"/>
  <c r="BI148" i="60"/>
  <c r="BH148" i="60"/>
  <c r="BG148" i="60"/>
  <c r="BF148" i="60"/>
  <c r="BE148" i="60"/>
  <c r="BD148" i="60"/>
  <c r="BC148" i="60"/>
  <c r="BB148" i="60"/>
  <c r="BA148" i="60"/>
  <c r="AZ148" i="60"/>
  <c r="AY148" i="60"/>
  <c r="AX148" i="60"/>
  <c r="AW148" i="60"/>
  <c r="AV148" i="60"/>
  <c r="AU148" i="60"/>
  <c r="AT148" i="60"/>
  <c r="AS148" i="60"/>
  <c r="AR148" i="60"/>
  <c r="AQ148" i="60"/>
  <c r="AP148" i="60"/>
  <c r="AO148" i="60"/>
  <c r="AN148" i="60"/>
  <c r="AM148" i="60"/>
  <c r="AL148" i="60"/>
  <c r="AK148" i="60"/>
  <c r="AJ148" i="60"/>
  <c r="AI148" i="60"/>
  <c r="AH148" i="60"/>
  <c r="AG148" i="60"/>
  <c r="AF148" i="60"/>
  <c r="AE148" i="60"/>
  <c r="AD148" i="60"/>
  <c r="AC148" i="60"/>
  <c r="AB148" i="60"/>
  <c r="AA148" i="60"/>
  <c r="Z148" i="60"/>
  <c r="Y148" i="60"/>
  <c r="X148" i="60"/>
  <c r="W148" i="60"/>
  <c r="V148" i="60"/>
  <c r="U148" i="60"/>
  <c r="T148" i="60"/>
  <c r="S148" i="60"/>
  <c r="R148" i="60"/>
  <c r="Q148" i="60"/>
  <c r="P148" i="60"/>
  <c r="O148" i="60"/>
  <c r="N148" i="60"/>
  <c r="M148" i="60"/>
  <c r="L148" i="60"/>
  <c r="K148" i="60"/>
  <c r="J148" i="60"/>
  <c r="I148" i="60"/>
  <c r="H148" i="60"/>
  <c r="G148" i="60"/>
  <c r="F148" i="60"/>
  <c r="E148" i="60"/>
  <c r="BL145" i="60"/>
  <c r="BK145" i="60"/>
  <c r="BJ145" i="60"/>
  <c r="BI145" i="60"/>
  <c r="BH145" i="60"/>
  <c r="BG145" i="60"/>
  <c r="BF145" i="60"/>
  <c r="BE145" i="60"/>
  <c r="BD145" i="60"/>
  <c r="BC145" i="60"/>
  <c r="BB145" i="60"/>
  <c r="BA145" i="60"/>
  <c r="AZ145" i="60"/>
  <c r="AY145" i="60"/>
  <c r="AX145" i="60"/>
  <c r="AW145" i="60"/>
  <c r="AV145" i="60"/>
  <c r="AU145" i="60"/>
  <c r="AT145" i="60"/>
  <c r="AS145" i="60"/>
  <c r="AR145" i="60"/>
  <c r="AQ145" i="60"/>
  <c r="AP145" i="60"/>
  <c r="AO145" i="60"/>
  <c r="AN145" i="60"/>
  <c r="AM145" i="60"/>
  <c r="AL145" i="60"/>
  <c r="AK145" i="60"/>
  <c r="AJ145" i="60"/>
  <c r="AI145" i="60"/>
  <c r="AH145" i="60"/>
  <c r="AG145" i="60"/>
  <c r="AF145" i="60"/>
  <c r="AE145" i="60"/>
  <c r="AD145" i="60"/>
  <c r="AC145" i="60"/>
  <c r="AB145" i="60"/>
  <c r="AA145" i="60"/>
  <c r="Z145" i="60"/>
  <c r="Y145" i="60"/>
  <c r="X145" i="60"/>
  <c r="W145" i="60"/>
  <c r="V145" i="60"/>
  <c r="U145" i="60"/>
  <c r="T145" i="60"/>
  <c r="S145" i="60"/>
  <c r="R145" i="60"/>
  <c r="Q145" i="60"/>
  <c r="P145" i="60"/>
  <c r="O145" i="60"/>
  <c r="N145" i="60"/>
  <c r="M145" i="60"/>
  <c r="L145" i="60"/>
  <c r="K145" i="60"/>
  <c r="J145" i="60"/>
  <c r="I145" i="60"/>
  <c r="H145" i="60"/>
  <c r="G145" i="60"/>
  <c r="F145" i="60"/>
  <c r="E145" i="60"/>
  <c r="BL142" i="60"/>
  <c r="BK142" i="60"/>
  <c r="BJ142" i="60"/>
  <c r="BI142" i="60"/>
  <c r="BH142" i="60"/>
  <c r="BG142" i="60"/>
  <c r="BF142" i="60"/>
  <c r="BE142" i="60"/>
  <c r="BD142" i="60"/>
  <c r="BC142" i="60"/>
  <c r="BB142" i="60"/>
  <c r="BA142" i="60"/>
  <c r="AZ142" i="60"/>
  <c r="AY142" i="60"/>
  <c r="AX142" i="60"/>
  <c r="AW142" i="60"/>
  <c r="AV142" i="60"/>
  <c r="AU142" i="60"/>
  <c r="AT142" i="60"/>
  <c r="AS142" i="60"/>
  <c r="AR142" i="60"/>
  <c r="AQ142" i="60"/>
  <c r="AP142" i="60"/>
  <c r="AO142" i="60"/>
  <c r="AN142" i="60"/>
  <c r="AM142" i="60"/>
  <c r="AL142" i="60"/>
  <c r="AK142" i="60"/>
  <c r="AJ142" i="60"/>
  <c r="AI142" i="60"/>
  <c r="AH142" i="60"/>
  <c r="AG142" i="60"/>
  <c r="AF142" i="60"/>
  <c r="AE142" i="60"/>
  <c r="AD142" i="60"/>
  <c r="AC142" i="60"/>
  <c r="AB142" i="60"/>
  <c r="AA142" i="60"/>
  <c r="Z142" i="60"/>
  <c r="Y142" i="60"/>
  <c r="X142" i="60"/>
  <c r="W142" i="60"/>
  <c r="V142" i="60"/>
  <c r="U142" i="60"/>
  <c r="T142" i="60"/>
  <c r="S142" i="60"/>
  <c r="R142" i="60"/>
  <c r="Q142" i="60"/>
  <c r="P142" i="60"/>
  <c r="O142" i="60"/>
  <c r="N142" i="60"/>
  <c r="M142" i="60"/>
  <c r="L142" i="60"/>
  <c r="K142" i="60"/>
  <c r="J142" i="60"/>
  <c r="I142" i="60"/>
  <c r="H142" i="60"/>
  <c r="G142" i="60"/>
  <c r="F142" i="60"/>
  <c r="E142" i="60"/>
  <c r="BL139" i="60"/>
  <c r="BK139" i="60"/>
  <c r="BJ139" i="60"/>
  <c r="BI139" i="60"/>
  <c r="BH139" i="60"/>
  <c r="BG139" i="60"/>
  <c r="BF139" i="60"/>
  <c r="BE139" i="60"/>
  <c r="BD139" i="60"/>
  <c r="BC139" i="60"/>
  <c r="BB139" i="60"/>
  <c r="BA139" i="60"/>
  <c r="AZ139" i="60"/>
  <c r="AY139" i="60"/>
  <c r="AX139" i="60"/>
  <c r="AW139" i="60"/>
  <c r="AV139" i="60"/>
  <c r="AU139" i="60"/>
  <c r="AT139" i="60"/>
  <c r="AS139" i="60"/>
  <c r="AR139" i="60"/>
  <c r="AQ139" i="60"/>
  <c r="AP139" i="60"/>
  <c r="AO139" i="60"/>
  <c r="AN139" i="60"/>
  <c r="AM139" i="60"/>
  <c r="AL139" i="60"/>
  <c r="AK139" i="60"/>
  <c r="AJ139" i="60"/>
  <c r="AI139" i="60"/>
  <c r="AH139" i="60"/>
  <c r="AG139" i="60"/>
  <c r="AF139" i="60"/>
  <c r="AE139" i="60"/>
  <c r="AD139" i="60"/>
  <c r="AC139" i="60"/>
  <c r="AB139" i="60"/>
  <c r="AA139" i="60"/>
  <c r="Z139" i="60"/>
  <c r="Y139" i="60"/>
  <c r="X139" i="60"/>
  <c r="W139" i="60"/>
  <c r="V139" i="60"/>
  <c r="U139" i="60"/>
  <c r="T139" i="60"/>
  <c r="S139" i="60"/>
  <c r="R139" i="60"/>
  <c r="Q139" i="60"/>
  <c r="P139" i="60"/>
  <c r="O139" i="60"/>
  <c r="N139" i="60"/>
  <c r="M139" i="60"/>
  <c r="L139" i="60"/>
  <c r="K139" i="60"/>
  <c r="J139" i="60"/>
  <c r="I139" i="60"/>
  <c r="H139" i="60"/>
  <c r="G139" i="60"/>
  <c r="F139" i="60"/>
  <c r="E139" i="60"/>
  <c r="K137" i="60"/>
  <c r="J137" i="60"/>
  <c r="I137" i="60"/>
  <c r="H137" i="60"/>
  <c r="G137" i="60"/>
  <c r="F137" i="60"/>
  <c r="E137" i="60"/>
  <c r="BL136" i="60"/>
  <c r="BK136" i="60"/>
  <c r="BJ136" i="60"/>
  <c r="BI136" i="60"/>
  <c r="BH136" i="60"/>
  <c r="BG136" i="60"/>
  <c r="BF136" i="60"/>
  <c r="BE136" i="60"/>
  <c r="BD136" i="60"/>
  <c r="BC136" i="60"/>
  <c r="BB136" i="60"/>
  <c r="BA136" i="60"/>
  <c r="AZ136" i="60"/>
  <c r="AY136" i="60"/>
  <c r="AX136" i="60"/>
  <c r="AW136" i="60"/>
  <c r="AV136" i="60"/>
  <c r="AU136" i="60"/>
  <c r="AT136" i="60"/>
  <c r="AS136" i="60"/>
  <c r="AR136" i="60"/>
  <c r="AQ136" i="60"/>
  <c r="AP136" i="60"/>
  <c r="AO136" i="60"/>
  <c r="AN136" i="60"/>
  <c r="AM136" i="60"/>
  <c r="AL136" i="60"/>
  <c r="AK136" i="60"/>
  <c r="AJ136" i="60"/>
  <c r="AI136" i="60"/>
  <c r="AH136" i="60"/>
  <c r="AG136" i="60"/>
  <c r="AF136" i="60"/>
  <c r="AE136" i="60"/>
  <c r="AD136" i="60"/>
  <c r="AC136" i="60"/>
  <c r="AB136" i="60"/>
  <c r="AA136" i="60"/>
  <c r="Z136" i="60"/>
  <c r="Y136" i="60"/>
  <c r="X136" i="60"/>
  <c r="W136" i="60"/>
  <c r="V136" i="60"/>
  <c r="U136" i="60"/>
  <c r="T136" i="60"/>
  <c r="S136" i="60"/>
  <c r="R136" i="60"/>
  <c r="Q136" i="60"/>
  <c r="P136" i="60"/>
  <c r="O136" i="60"/>
  <c r="N136" i="60"/>
  <c r="M136" i="60"/>
  <c r="L136" i="60"/>
  <c r="K136" i="60"/>
  <c r="J136" i="60"/>
  <c r="I136" i="60"/>
  <c r="H136" i="60"/>
  <c r="G136" i="60"/>
  <c r="F136" i="60"/>
  <c r="E136" i="60"/>
  <c r="BL133" i="60"/>
  <c r="BK133" i="60"/>
  <c r="BJ133" i="60"/>
  <c r="BI133" i="60"/>
  <c r="BH133" i="60"/>
  <c r="BG133" i="60"/>
  <c r="BF133" i="60"/>
  <c r="BE133" i="60"/>
  <c r="BD133" i="60"/>
  <c r="BC133" i="60"/>
  <c r="BB133" i="60"/>
  <c r="BA133" i="60"/>
  <c r="AZ133" i="60"/>
  <c r="AY133" i="60"/>
  <c r="AX133" i="60"/>
  <c r="AW133" i="60"/>
  <c r="AV133" i="60"/>
  <c r="AU133" i="60"/>
  <c r="AT133" i="60"/>
  <c r="AS133" i="60"/>
  <c r="AR133" i="60"/>
  <c r="AQ133" i="60"/>
  <c r="AP133" i="60"/>
  <c r="AO133" i="60"/>
  <c r="AN133" i="60"/>
  <c r="AM133" i="60"/>
  <c r="AL133" i="60"/>
  <c r="AK133" i="60"/>
  <c r="AJ133" i="60"/>
  <c r="AI133" i="60"/>
  <c r="AH133" i="60"/>
  <c r="AG133" i="60"/>
  <c r="AF133" i="60"/>
  <c r="AE133" i="60"/>
  <c r="AD133" i="60"/>
  <c r="AC133" i="60"/>
  <c r="AB133" i="60"/>
  <c r="AA133" i="60"/>
  <c r="Z133" i="60"/>
  <c r="Y133" i="60"/>
  <c r="X133" i="60"/>
  <c r="W133" i="60"/>
  <c r="V133" i="60"/>
  <c r="U133" i="60"/>
  <c r="T133" i="60"/>
  <c r="S133" i="60"/>
  <c r="R133" i="60"/>
  <c r="Q133" i="60"/>
  <c r="P133" i="60"/>
  <c r="O133" i="60"/>
  <c r="N133" i="60"/>
  <c r="M133" i="60"/>
  <c r="L133" i="60"/>
  <c r="K133" i="60"/>
  <c r="J133" i="60"/>
  <c r="I133" i="60"/>
  <c r="H133" i="60"/>
  <c r="G133" i="60"/>
  <c r="F133" i="60"/>
  <c r="E133" i="60"/>
  <c r="BL130" i="60"/>
  <c r="BK130" i="60"/>
  <c r="BJ130" i="60"/>
  <c r="BI130" i="60"/>
  <c r="BH130" i="60"/>
  <c r="BG130" i="60"/>
  <c r="BF130" i="60"/>
  <c r="BE130" i="60"/>
  <c r="BD130" i="60"/>
  <c r="BC130" i="60"/>
  <c r="BB130" i="60"/>
  <c r="BA130" i="60"/>
  <c r="AZ130" i="60"/>
  <c r="AY130" i="60"/>
  <c r="AX130" i="60"/>
  <c r="AW130" i="60"/>
  <c r="AV130" i="60"/>
  <c r="AU130" i="60"/>
  <c r="AT130" i="60"/>
  <c r="AS130" i="60"/>
  <c r="AR130" i="60"/>
  <c r="AQ130" i="60"/>
  <c r="AP130" i="60"/>
  <c r="AO130" i="60"/>
  <c r="AN130" i="60"/>
  <c r="AM130" i="60"/>
  <c r="AL130" i="60"/>
  <c r="AK130" i="60"/>
  <c r="AJ130" i="60"/>
  <c r="AI130" i="60"/>
  <c r="AH130" i="60"/>
  <c r="AG130" i="60"/>
  <c r="AF130" i="60"/>
  <c r="AE130" i="60"/>
  <c r="AD130" i="60"/>
  <c r="AC130" i="60"/>
  <c r="AB130" i="60"/>
  <c r="AA130" i="60"/>
  <c r="Z130" i="60"/>
  <c r="Y130" i="60"/>
  <c r="X130" i="60"/>
  <c r="W130" i="60"/>
  <c r="V130" i="60"/>
  <c r="U130" i="60"/>
  <c r="T130" i="60"/>
  <c r="S130" i="60"/>
  <c r="R130" i="60"/>
  <c r="Q130" i="60"/>
  <c r="P130" i="60"/>
  <c r="O130" i="60"/>
  <c r="N130" i="60"/>
  <c r="M130" i="60"/>
  <c r="L130" i="60"/>
  <c r="K130" i="60"/>
  <c r="J130" i="60"/>
  <c r="I130" i="60"/>
  <c r="H130" i="60"/>
  <c r="G130" i="60"/>
  <c r="F130" i="60"/>
  <c r="E130" i="60"/>
  <c r="BL114" i="60"/>
  <c r="BK114" i="60"/>
  <c r="BJ114" i="60"/>
  <c r="BI114" i="60"/>
  <c r="BH114" i="60"/>
  <c r="BG114" i="60"/>
  <c r="BF114" i="60"/>
  <c r="BE114" i="60"/>
  <c r="BD114" i="60"/>
  <c r="BC114" i="60"/>
  <c r="BB114" i="60"/>
  <c r="BA114" i="60"/>
  <c r="AZ114" i="60"/>
  <c r="AY114" i="60"/>
  <c r="AX114" i="60"/>
  <c r="AW114" i="60"/>
  <c r="AV114" i="60"/>
  <c r="AU114" i="60"/>
  <c r="AT114" i="60"/>
  <c r="AS114" i="60"/>
  <c r="AR114" i="60"/>
  <c r="AQ114" i="60"/>
  <c r="AP114" i="60"/>
  <c r="AO114" i="60"/>
  <c r="AN114" i="60"/>
  <c r="AM114" i="60"/>
  <c r="AL114" i="60"/>
  <c r="AK114" i="60"/>
  <c r="AJ114" i="60"/>
  <c r="AI114" i="60"/>
  <c r="AH114" i="60"/>
  <c r="AG114" i="60"/>
  <c r="AF114" i="60"/>
  <c r="AE114" i="60"/>
  <c r="AD114" i="60"/>
  <c r="AC114" i="60"/>
  <c r="AB114" i="60"/>
  <c r="AA114" i="60"/>
  <c r="Z114" i="60"/>
  <c r="Y114" i="60"/>
  <c r="X114" i="60"/>
  <c r="W114" i="60"/>
  <c r="V114" i="60"/>
  <c r="U114" i="60"/>
  <c r="T114" i="60"/>
  <c r="S114" i="60"/>
  <c r="R114" i="60"/>
  <c r="Q114" i="60"/>
  <c r="P114" i="60"/>
  <c r="O114" i="60"/>
  <c r="N114" i="60"/>
  <c r="M114" i="60"/>
  <c r="L114" i="60"/>
  <c r="K114" i="60"/>
  <c r="J114" i="60"/>
  <c r="I114" i="60"/>
  <c r="H114" i="60"/>
  <c r="G114" i="60"/>
  <c r="F114" i="60"/>
  <c r="E114" i="60"/>
  <c r="D114" i="60"/>
  <c r="BL101" i="60"/>
  <c r="BK101" i="60"/>
  <c r="BJ101" i="60"/>
  <c r="BI101" i="60"/>
  <c r="BH101" i="60"/>
  <c r="BG101" i="60"/>
  <c r="BF101" i="60"/>
  <c r="BE101" i="60"/>
  <c r="BD101" i="60"/>
  <c r="BC101" i="60"/>
  <c r="BB101" i="60"/>
  <c r="BA101" i="60"/>
  <c r="AZ101" i="60"/>
  <c r="AY101" i="60"/>
  <c r="AX101" i="60"/>
  <c r="AW101" i="60"/>
  <c r="AV101" i="60"/>
  <c r="AU101" i="60"/>
  <c r="AT101" i="60"/>
  <c r="AS101" i="60"/>
  <c r="AR101" i="60"/>
  <c r="AQ101" i="60"/>
  <c r="AP101" i="60"/>
  <c r="AO101" i="60"/>
  <c r="AN101" i="60"/>
  <c r="AM101" i="60"/>
  <c r="AL101" i="60"/>
  <c r="AK101" i="60"/>
  <c r="AJ101" i="60"/>
  <c r="AI101" i="60"/>
  <c r="AH101" i="60"/>
  <c r="AG101" i="60"/>
  <c r="AF101" i="60"/>
  <c r="AE101" i="60"/>
  <c r="AD101" i="60"/>
  <c r="AC101" i="60"/>
  <c r="AB101" i="60"/>
  <c r="AA101" i="60"/>
  <c r="Z101" i="60"/>
  <c r="Y101" i="60"/>
  <c r="X101" i="60"/>
  <c r="W101" i="60"/>
  <c r="V101" i="60"/>
  <c r="U101" i="60"/>
  <c r="T101" i="60"/>
  <c r="S101" i="60"/>
  <c r="R101" i="60"/>
  <c r="Q101" i="60"/>
  <c r="P101" i="60"/>
  <c r="O101" i="60"/>
  <c r="N101" i="60"/>
  <c r="M101" i="60"/>
  <c r="L101" i="60"/>
  <c r="K101" i="60"/>
  <c r="J101" i="60"/>
  <c r="I101" i="60"/>
  <c r="H101" i="60"/>
  <c r="G101" i="60"/>
  <c r="F101" i="60"/>
  <c r="E101" i="60"/>
  <c r="AN99" i="60"/>
  <c r="AM99" i="60"/>
  <c r="AL99" i="60"/>
  <c r="AK99" i="60"/>
  <c r="AJ99" i="60"/>
  <c r="AI99" i="60"/>
  <c r="AH99" i="60"/>
  <c r="AG99" i="60"/>
  <c r="AF99" i="60"/>
  <c r="AE99" i="60"/>
  <c r="AD99" i="60"/>
  <c r="AC99" i="60"/>
  <c r="AB99" i="60"/>
  <c r="AA99" i="60"/>
  <c r="Z99" i="60"/>
  <c r="Y99" i="60"/>
  <c r="X99" i="60"/>
  <c r="W99" i="60"/>
  <c r="V99" i="60"/>
  <c r="U99" i="60"/>
  <c r="T99" i="60"/>
  <c r="S99" i="60"/>
  <c r="R99" i="60"/>
  <c r="Q99" i="60"/>
  <c r="P99" i="60"/>
  <c r="O99" i="60"/>
  <c r="N99" i="60"/>
  <c r="M99" i="60"/>
  <c r="L99" i="60"/>
  <c r="K99" i="60"/>
  <c r="J99" i="60"/>
  <c r="I99" i="60"/>
  <c r="H99" i="60"/>
  <c r="G99" i="60"/>
  <c r="F99" i="60"/>
  <c r="E99" i="60"/>
  <c r="BL98" i="60"/>
  <c r="BK98" i="60"/>
  <c r="BJ98" i="60"/>
  <c r="BI98" i="60"/>
  <c r="BH98" i="60"/>
  <c r="BG98" i="60"/>
  <c r="BF98" i="60"/>
  <c r="BE98" i="60"/>
  <c r="BD98" i="60"/>
  <c r="BC98" i="60"/>
  <c r="BB98" i="60"/>
  <c r="BA98" i="60"/>
  <c r="AZ98" i="60"/>
  <c r="AY98" i="60"/>
  <c r="AX98" i="60"/>
  <c r="AW98" i="60"/>
  <c r="AV98" i="60"/>
  <c r="AU98" i="60"/>
  <c r="AT98" i="60"/>
  <c r="AS98" i="60"/>
  <c r="AR98" i="60"/>
  <c r="AQ98" i="60"/>
  <c r="AP98" i="60"/>
  <c r="AO98" i="60"/>
  <c r="AN98" i="60"/>
  <c r="AM98" i="60"/>
  <c r="AL98" i="60"/>
  <c r="AK98" i="60"/>
  <c r="AJ98" i="60"/>
  <c r="AI98" i="60"/>
  <c r="AH98" i="60"/>
  <c r="AG98" i="60"/>
  <c r="AF98" i="60"/>
  <c r="AE98" i="60"/>
  <c r="AD98" i="60"/>
  <c r="AC98" i="60"/>
  <c r="AB98" i="60"/>
  <c r="AA98" i="60"/>
  <c r="Z98" i="60"/>
  <c r="Y98" i="60"/>
  <c r="X98" i="60"/>
  <c r="W98" i="60"/>
  <c r="V98" i="60"/>
  <c r="U98" i="60"/>
  <c r="T98" i="60"/>
  <c r="S98" i="60"/>
  <c r="R98" i="60"/>
  <c r="Q98" i="60"/>
  <c r="P98" i="60"/>
  <c r="O98" i="60"/>
  <c r="N98" i="60"/>
  <c r="M98" i="60"/>
  <c r="L98" i="60"/>
  <c r="K98" i="60"/>
  <c r="J98" i="60"/>
  <c r="I98" i="60"/>
  <c r="H98" i="60"/>
  <c r="G98" i="60"/>
  <c r="F98" i="60"/>
  <c r="E98" i="60"/>
  <c r="P96" i="60"/>
  <c r="O96" i="60"/>
  <c r="N96" i="60"/>
  <c r="M96" i="60"/>
  <c r="L96" i="60"/>
  <c r="K96" i="60"/>
  <c r="J96" i="60"/>
  <c r="I96" i="60"/>
  <c r="H96" i="60"/>
  <c r="G96" i="60"/>
  <c r="BL95" i="60"/>
  <c r="BK95" i="60"/>
  <c r="BJ95" i="60"/>
  <c r="BI95" i="60"/>
  <c r="BH95" i="60"/>
  <c r="BG95" i="60"/>
  <c r="BF95" i="60"/>
  <c r="BE95" i="60"/>
  <c r="BD95" i="60"/>
  <c r="BC95" i="60"/>
  <c r="BB95" i="60"/>
  <c r="BA95" i="60"/>
  <c r="AZ95" i="60"/>
  <c r="AY95" i="60"/>
  <c r="AX95" i="60"/>
  <c r="AW95" i="60"/>
  <c r="AV95" i="60"/>
  <c r="AU95" i="60"/>
  <c r="AT95" i="60"/>
  <c r="AS95" i="60"/>
  <c r="AR95" i="60"/>
  <c r="AQ95" i="60"/>
  <c r="AP95" i="60"/>
  <c r="AO95" i="60"/>
  <c r="AN95" i="60"/>
  <c r="AM95" i="60"/>
  <c r="AL95" i="60"/>
  <c r="AK95" i="60"/>
  <c r="AJ95" i="60"/>
  <c r="AI95" i="60"/>
  <c r="AH95" i="60"/>
  <c r="AG95" i="60"/>
  <c r="AF95" i="60"/>
  <c r="AE95" i="60"/>
  <c r="AD95" i="60"/>
  <c r="AC95" i="60"/>
  <c r="AB95" i="60"/>
  <c r="AA95" i="60"/>
  <c r="Z95" i="60"/>
  <c r="Y95" i="60"/>
  <c r="X95" i="60"/>
  <c r="W95" i="60"/>
  <c r="V95" i="60"/>
  <c r="U95" i="60"/>
  <c r="T95" i="60"/>
  <c r="S95" i="60"/>
  <c r="R95" i="60"/>
  <c r="Q95" i="60"/>
  <c r="P95" i="60"/>
  <c r="O95" i="60"/>
  <c r="N95" i="60"/>
  <c r="M95" i="60"/>
  <c r="L95" i="60"/>
  <c r="K95" i="60"/>
  <c r="J95" i="60"/>
  <c r="I95" i="60"/>
  <c r="H95" i="60"/>
  <c r="G95" i="60"/>
  <c r="F95" i="60"/>
  <c r="E95" i="60"/>
  <c r="P94" i="60"/>
  <c r="O94" i="60"/>
  <c r="N94" i="60"/>
  <c r="M94" i="60"/>
  <c r="L94" i="60"/>
  <c r="K94" i="60"/>
  <c r="BL93" i="60"/>
  <c r="BK93" i="60"/>
  <c r="BJ93" i="60"/>
  <c r="BI93" i="60"/>
  <c r="BH93" i="60"/>
  <c r="BG93" i="60"/>
  <c r="BF93" i="60"/>
  <c r="BE93" i="60"/>
  <c r="BD93" i="60"/>
  <c r="BC93" i="60"/>
  <c r="BB93" i="60"/>
  <c r="BA93" i="60"/>
  <c r="AZ93" i="60"/>
  <c r="AY93" i="60"/>
  <c r="AX93" i="60"/>
  <c r="AW93" i="60"/>
  <c r="AV93" i="60"/>
  <c r="AU93" i="60"/>
  <c r="AT93" i="60"/>
  <c r="AS93" i="60"/>
  <c r="AR93" i="60"/>
  <c r="AQ93" i="60"/>
  <c r="AP93" i="60"/>
  <c r="AO93" i="60"/>
  <c r="AN93" i="60"/>
  <c r="AM93" i="60"/>
  <c r="AL93" i="60"/>
  <c r="AK93" i="60"/>
  <c r="AJ93" i="60"/>
  <c r="AI93" i="60"/>
  <c r="AH93" i="60"/>
  <c r="AG93" i="60"/>
  <c r="AF93" i="60"/>
  <c r="AE93" i="60"/>
  <c r="AD93" i="60"/>
  <c r="AC93" i="60"/>
  <c r="AB93" i="60"/>
  <c r="AA93" i="60"/>
  <c r="Z93" i="60"/>
  <c r="Y93" i="60"/>
  <c r="X93" i="60"/>
  <c r="W93" i="60"/>
  <c r="V93" i="60"/>
  <c r="U93" i="60"/>
  <c r="T93" i="60"/>
  <c r="S93" i="60"/>
  <c r="R93" i="60"/>
  <c r="Q93" i="60"/>
  <c r="M93" i="60"/>
  <c r="L93" i="60"/>
  <c r="K93" i="60"/>
  <c r="J93" i="60"/>
  <c r="I93" i="60"/>
  <c r="H93" i="60"/>
  <c r="G93" i="60"/>
  <c r="F93" i="60"/>
  <c r="E93" i="60"/>
  <c r="BL92" i="60"/>
  <c r="BK92" i="60"/>
  <c r="BJ92" i="60"/>
  <c r="BI92" i="60"/>
  <c r="BH92" i="60"/>
  <c r="BG92" i="60"/>
  <c r="BF92" i="60"/>
  <c r="BE92" i="60"/>
  <c r="BD92" i="60"/>
  <c r="BC92" i="60"/>
  <c r="BB92" i="60"/>
  <c r="BA92" i="60"/>
  <c r="AZ92" i="60"/>
  <c r="AY92" i="60"/>
  <c r="AX92" i="60"/>
  <c r="AW92" i="60"/>
  <c r="AV92" i="60"/>
  <c r="AU92" i="60"/>
  <c r="AT92" i="60"/>
  <c r="AS92" i="60"/>
  <c r="AR92" i="60"/>
  <c r="AQ92" i="60"/>
  <c r="AP92" i="60"/>
  <c r="AO92" i="60"/>
  <c r="AN92" i="60"/>
  <c r="AM92" i="60"/>
  <c r="AL92" i="60"/>
  <c r="AK92" i="60"/>
  <c r="AJ92" i="60"/>
  <c r="AI92" i="60"/>
  <c r="AH92" i="60"/>
  <c r="AG92" i="60"/>
  <c r="AF92" i="60"/>
  <c r="AE92" i="60"/>
  <c r="AD92" i="60"/>
  <c r="AC92" i="60"/>
  <c r="AB92" i="60"/>
  <c r="AA92" i="60"/>
  <c r="Z92" i="60"/>
  <c r="Y92" i="60"/>
  <c r="X92" i="60"/>
  <c r="W92" i="60"/>
  <c r="V92" i="60"/>
  <c r="U92" i="60"/>
  <c r="T92" i="60"/>
  <c r="S92" i="60"/>
  <c r="R92" i="60"/>
  <c r="Q92" i="60"/>
  <c r="P92" i="60"/>
  <c r="O92" i="60"/>
  <c r="N92" i="60"/>
  <c r="M92" i="60"/>
  <c r="L92" i="60"/>
  <c r="K92" i="60"/>
  <c r="J92" i="60"/>
  <c r="I92" i="60"/>
  <c r="H92" i="60"/>
  <c r="G92" i="60"/>
  <c r="F92" i="60"/>
  <c r="E92" i="60"/>
  <c r="J90" i="60"/>
  <c r="I90" i="60"/>
  <c r="H90" i="60"/>
  <c r="G90" i="60"/>
  <c r="F90" i="60"/>
  <c r="E90" i="60"/>
  <c r="BL89" i="60"/>
  <c r="BK89" i="60"/>
  <c r="BJ89" i="60"/>
  <c r="BI89" i="60"/>
  <c r="BH89" i="60"/>
  <c r="BG89" i="60"/>
  <c r="BF89" i="60"/>
  <c r="BE89" i="60"/>
  <c r="BD89" i="60"/>
  <c r="BC89" i="60"/>
  <c r="BB89" i="60"/>
  <c r="BA89" i="60"/>
  <c r="AZ89" i="60"/>
  <c r="AY89" i="60"/>
  <c r="AX89" i="60"/>
  <c r="AW89" i="60"/>
  <c r="AV89" i="60"/>
  <c r="AU89" i="60"/>
  <c r="AT89" i="60"/>
  <c r="AS89" i="60"/>
  <c r="AR89" i="60"/>
  <c r="AQ89" i="60"/>
  <c r="AP89" i="60"/>
  <c r="AO89" i="60"/>
  <c r="AN89" i="60"/>
  <c r="AM89" i="60"/>
  <c r="AL89" i="60"/>
  <c r="AK89" i="60"/>
  <c r="AJ89" i="60"/>
  <c r="AI89" i="60"/>
  <c r="AH89" i="60"/>
  <c r="AG89" i="60"/>
  <c r="AF89" i="60"/>
  <c r="AE89" i="60"/>
  <c r="AD89" i="60"/>
  <c r="AC89" i="60"/>
  <c r="AB89" i="60"/>
  <c r="AA89" i="60"/>
  <c r="Z89" i="60"/>
  <c r="Y89" i="60"/>
  <c r="X89" i="60"/>
  <c r="W89" i="60"/>
  <c r="V89" i="60"/>
  <c r="U89" i="60"/>
  <c r="T89" i="60"/>
  <c r="S89" i="60"/>
  <c r="R89" i="60"/>
  <c r="Q89" i="60"/>
  <c r="P89" i="60"/>
  <c r="O89" i="60"/>
  <c r="N89" i="60"/>
  <c r="M89" i="60"/>
  <c r="L89" i="60"/>
  <c r="K89" i="60"/>
  <c r="J89" i="60"/>
  <c r="I89" i="60"/>
  <c r="H89" i="60"/>
  <c r="G89" i="60"/>
  <c r="F89" i="60"/>
  <c r="E89" i="60"/>
  <c r="BL86" i="60"/>
  <c r="BK86" i="60"/>
  <c r="BJ86" i="60"/>
  <c r="BI86" i="60"/>
  <c r="BH86" i="60"/>
  <c r="BG86" i="60"/>
  <c r="BF86" i="60"/>
  <c r="BE86" i="60"/>
  <c r="BD86" i="60"/>
  <c r="BC86" i="60"/>
  <c r="BB86" i="60"/>
  <c r="BA86" i="60"/>
  <c r="AZ86" i="60"/>
  <c r="AY86" i="60"/>
  <c r="AX86" i="60"/>
  <c r="AW86" i="60"/>
  <c r="AV86" i="60"/>
  <c r="AU86" i="60"/>
  <c r="AT86" i="60"/>
  <c r="AS86" i="60"/>
  <c r="AR86" i="60"/>
  <c r="AQ86" i="60"/>
  <c r="AP86" i="60"/>
  <c r="AO86" i="60"/>
  <c r="AN86" i="60"/>
  <c r="AM86" i="60"/>
  <c r="AL86" i="60"/>
  <c r="AK86" i="60"/>
  <c r="AJ86" i="60"/>
  <c r="AI86" i="60"/>
  <c r="AH86" i="60"/>
  <c r="AG86" i="60"/>
  <c r="AF86" i="60"/>
  <c r="AE86" i="60"/>
  <c r="AD86" i="60"/>
  <c r="AC86" i="60"/>
  <c r="AB86" i="60"/>
  <c r="AA86" i="60"/>
  <c r="Z86" i="60"/>
  <c r="Y86" i="60"/>
  <c r="X86" i="60"/>
  <c r="W86" i="60"/>
  <c r="V86" i="60"/>
  <c r="U86" i="60"/>
  <c r="T86" i="60"/>
  <c r="S86" i="60"/>
  <c r="R86" i="60"/>
  <c r="Q86" i="60"/>
  <c r="P86" i="60"/>
  <c r="O86" i="60"/>
  <c r="N86" i="60"/>
  <c r="M86" i="60"/>
  <c r="L86" i="60"/>
  <c r="K86" i="60"/>
  <c r="J86" i="60"/>
  <c r="I86" i="60"/>
  <c r="H86" i="60"/>
  <c r="G86" i="60"/>
  <c r="F86" i="60"/>
  <c r="E86" i="60"/>
  <c r="S84" i="60"/>
  <c r="R84" i="60"/>
  <c r="Q84" i="60"/>
  <c r="BL70" i="60"/>
  <c r="BK70" i="60"/>
  <c r="BJ70" i="60"/>
  <c r="BI70" i="60"/>
  <c r="BH70" i="60"/>
  <c r="BG70" i="60"/>
  <c r="BF70" i="60"/>
  <c r="BE70" i="60"/>
  <c r="BD70" i="60"/>
  <c r="BC70" i="60"/>
  <c r="BB70" i="60"/>
  <c r="BA70" i="60"/>
  <c r="AZ70" i="60"/>
  <c r="AY70" i="60"/>
  <c r="AX70" i="60"/>
  <c r="AW70" i="60"/>
  <c r="AV70" i="60"/>
  <c r="AU70" i="60"/>
  <c r="AT70" i="60"/>
  <c r="AS70" i="60"/>
  <c r="AR70" i="60"/>
  <c r="AQ70" i="60"/>
  <c r="AP70" i="60"/>
  <c r="AO70" i="60"/>
  <c r="AN70" i="60"/>
  <c r="AM70" i="60"/>
  <c r="AL70" i="60"/>
  <c r="AK70" i="60"/>
  <c r="AJ70" i="60"/>
  <c r="AI70" i="60"/>
  <c r="AH70" i="60"/>
  <c r="AG70" i="60"/>
  <c r="AF70" i="60"/>
  <c r="AE70" i="60"/>
  <c r="AD70" i="60"/>
  <c r="AC70" i="60"/>
  <c r="AB70" i="60"/>
  <c r="AA70" i="60"/>
  <c r="Z70" i="60"/>
  <c r="Y70" i="60"/>
  <c r="X70" i="60"/>
  <c r="W70" i="60"/>
  <c r="V70" i="60"/>
  <c r="U70" i="60"/>
  <c r="T70" i="60"/>
  <c r="S70" i="60"/>
  <c r="R70" i="60"/>
  <c r="Q70" i="60"/>
  <c r="P70" i="60"/>
  <c r="O70" i="60"/>
  <c r="N70" i="60"/>
  <c r="M70" i="60"/>
  <c r="L70" i="60"/>
  <c r="K70" i="60"/>
  <c r="J70" i="60"/>
  <c r="I70" i="60"/>
  <c r="H70" i="60"/>
  <c r="G70" i="60"/>
  <c r="F70" i="60"/>
  <c r="E70" i="60"/>
  <c r="D70" i="60"/>
  <c r="BL57" i="60"/>
  <c r="BK57" i="60"/>
  <c r="BJ57" i="60"/>
  <c r="BI57" i="60"/>
  <c r="BH57" i="60"/>
  <c r="BG57" i="60"/>
  <c r="BF57" i="60"/>
  <c r="BE57" i="60"/>
  <c r="BD57" i="60"/>
  <c r="BC57" i="60"/>
  <c r="BB57" i="60"/>
  <c r="BA57" i="60"/>
  <c r="AZ57" i="60"/>
  <c r="AY57" i="60"/>
  <c r="AX57" i="60"/>
  <c r="AW57" i="60"/>
  <c r="AV57" i="60"/>
  <c r="AU57" i="60"/>
  <c r="AT57" i="60"/>
  <c r="AS57" i="60"/>
  <c r="AR57" i="60"/>
  <c r="AQ57" i="60"/>
  <c r="AP57" i="60"/>
  <c r="AO57" i="60"/>
  <c r="AN57" i="60"/>
  <c r="AM57" i="60"/>
  <c r="AL57" i="60"/>
  <c r="AK57" i="60"/>
  <c r="AJ57" i="60"/>
  <c r="AI57" i="60"/>
  <c r="AH57" i="60"/>
  <c r="AG57" i="60"/>
  <c r="AF57" i="60"/>
  <c r="AE57" i="60"/>
  <c r="AD57" i="60"/>
  <c r="AC57" i="60"/>
  <c r="AB57" i="60"/>
  <c r="AA57" i="60"/>
  <c r="Z57" i="60"/>
  <c r="Y57" i="60"/>
  <c r="X57" i="60"/>
  <c r="W57" i="60"/>
  <c r="V57" i="60"/>
  <c r="U57" i="60"/>
  <c r="T57" i="60"/>
  <c r="S57" i="60"/>
  <c r="R57" i="60"/>
  <c r="Q57" i="60"/>
  <c r="P57" i="60"/>
  <c r="O57" i="60"/>
  <c r="N57" i="60"/>
  <c r="M57" i="60"/>
  <c r="L57" i="60"/>
  <c r="K57" i="60"/>
  <c r="J57" i="60"/>
  <c r="I57" i="60"/>
  <c r="H57" i="60"/>
  <c r="G57" i="60"/>
  <c r="F57" i="60"/>
  <c r="E57" i="60"/>
  <c r="AN56" i="60"/>
  <c r="AM56" i="60"/>
  <c r="AL56" i="60"/>
  <c r="AK56" i="60"/>
  <c r="AJ56" i="60"/>
  <c r="AI56" i="60"/>
  <c r="AH56" i="60"/>
  <c r="AG56" i="60"/>
  <c r="AF56" i="60"/>
  <c r="AE56" i="60"/>
  <c r="AD56" i="60"/>
  <c r="AC56" i="60"/>
  <c r="AB56" i="60"/>
  <c r="AA56" i="60"/>
  <c r="Z56" i="60"/>
  <c r="Y56" i="60"/>
  <c r="X56" i="60"/>
  <c r="W56" i="60"/>
  <c r="V56" i="60"/>
  <c r="U56" i="60"/>
  <c r="T56" i="60"/>
  <c r="S56" i="60"/>
  <c r="R56" i="60"/>
  <c r="Q56" i="60"/>
  <c r="BL54" i="60"/>
  <c r="BK54" i="60"/>
  <c r="BJ54" i="60"/>
  <c r="BI54" i="60"/>
  <c r="BH54" i="60"/>
  <c r="BG54" i="60"/>
  <c r="BF54" i="60"/>
  <c r="BE54" i="60"/>
  <c r="BD54" i="60"/>
  <c r="BC54" i="60"/>
  <c r="BB54" i="60"/>
  <c r="BA54" i="60"/>
  <c r="AZ54" i="60"/>
  <c r="AY54" i="60"/>
  <c r="AX54" i="60"/>
  <c r="AW54" i="60"/>
  <c r="AV54" i="60"/>
  <c r="AU54" i="60"/>
  <c r="AT54" i="60"/>
  <c r="AS54" i="60"/>
  <c r="AR54" i="60"/>
  <c r="AQ54" i="60"/>
  <c r="AP54" i="60"/>
  <c r="AO54" i="60"/>
  <c r="AN54" i="60"/>
  <c r="AM54" i="60"/>
  <c r="AL54" i="60"/>
  <c r="AK54" i="60"/>
  <c r="AJ54" i="60"/>
  <c r="AI54" i="60"/>
  <c r="AH54" i="60"/>
  <c r="AG54" i="60"/>
  <c r="AF54" i="60"/>
  <c r="AE54" i="60"/>
  <c r="AD54" i="60"/>
  <c r="AC54" i="60"/>
  <c r="AB54" i="60"/>
  <c r="AA54" i="60"/>
  <c r="Z54" i="60"/>
  <c r="Y54" i="60"/>
  <c r="X54" i="60"/>
  <c r="W54" i="60"/>
  <c r="V54" i="60"/>
  <c r="U54" i="60"/>
  <c r="T54" i="60"/>
  <c r="S54" i="60"/>
  <c r="R54" i="60"/>
  <c r="Q54" i="60"/>
  <c r="P54" i="60"/>
  <c r="O54" i="60"/>
  <c r="N54" i="60"/>
  <c r="M54" i="60"/>
  <c r="L54" i="60"/>
  <c r="K54" i="60"/>
  <c r="J54" i="60"/>
  <c r="I54" i="60"/>
  <c r="H54" i="60"/>
  <c r="G54" i="60"/>
  <c r="F54" i="60"/>
  <c r="E54" i="60"/>
  <c r="BL51" i="60"/>
  <c r="BK51" i="60"/>
  <c r="BJ51" i="60"/>
  <c r="BI51" i="60"/>
  <c r="BH51" i="60"/>
  <c r="BG51" i="60"/>
  <c r="BF51" i="60"/>
  <c r="BE51" i="60"/>
  <c r="BD51" i="60"/>
  <c r="BC51" i="60"/>
  <c r="BB51" i="60"/>
  <c r="BA51" i="60"/>
  <c r="AZ51" i="60"/>
  <c r="AY51" i="60"/>
  <c r="AX51" i="60"/>
  <c r="AW51" i="60"/>
  <c r="AV51" i="60"/>
  <c r="AU51" i="60"/>
  <c r="AT51" i="60"/>
  <c r="AS51" i="60"/>
  <c r="AR51" i="60"/>
  <c r="AQ51" i="60"/>
  <c r="AP51" i="60"/>
  <c r="AO51" i="60"/>
  <c r="AN51" i="60"/>
  <c r="AM51" i="60"/>
  <c r="AL51" i="60"/>
  <c r="AK51" i="60"/>
  <c r="AJ51" i="60"/>
  <c r="AI51" i="60"/>
  <c r="AH51" i="60"/>
  <c r="AG51" i="60"/>
  <c r="AF51" i="60"/>
  <c r="AE51" i="60"/>
  <c r="AD51" i="60"/>
  <c r="AC51" i="60"/>
  <c r="AB51" i="60"/>
  <c r="AA51" i="60"/>
  <c r="Z51" i="60"/>
  <c r="Y51" i="60"/>
  <c r="X51" i="60"/>
  <c r="W51" i="60"/>
  <c r="V51" i="60"/>
  <c r="U51" i="60"/>
  <c r="T51" i="60"/>
  <c r="S51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F51" i="60"/>
  <c r="E51" i="60"/>
  <c r="BL50" i="60"/>
  <c r="BK50" i="60"/>
  <c r="BJ50" i="60"/>
  <c r="BI50" i="60"/>
  <c r="BH50" i="60"/>
  <c r="BG50" i="60"/>
  <c r="BF50" i="60"/>
  <c r="BE50" i="60"/>
  <c r="BD50" i="60"/>
  <c r="BC50" i="60"/>
  <c r="BB50" i="60"/>
  <c r="BA50" i="60"/>
  <c r="AZ50" i="60"/>
  <c r="AY50" i="60"/>
  <c r="AX50" i="60"/>
  <c r="AW50" i="60"/>
  <c r="AV50" i="60"/>
  <c r="AU50" i="60"/>
  <c r="AT50" i="60"/>
  <c r="AS50" i="60"/>
  <c r="AR50" i="60"/>
  <c r="AQ50" i="60"/>
  <c r="AP50" i="60"/>
  <c r="AO50" i="60"/>
  <c r="AN50" i="60"/>
  <c r="AM50" i="60"/>
  <c r="AL50" i="60"/>
  <c r="AK50" i="60"/>
  <c r="AJ50" i="60"/>
  <c r="AI50" i="60"/>
  <c r="AH50" i="60"/>
  <c r="AG50" i="60"/>
  <c r="AF50" i="60"/>
  <c r="AE50" i="60"/>
  <c r="AD50" i="60"/>
  <c r="AC50" i="60"/>
  <c r="AB50" i="60"/>
  <c r="AA50" i="60"/>
  <c r="Z50" i="60"/>
  <c r="Y50" i="60"/>
  <c r="X50" i="60"/>
  <c r="W50" i="60"/>
  <c r="V50" i="60"/>
  <c r="U50" i="60"/>
  <c r="T50" i="60"/>
  <c r="S50" i="60"/>
  <c r="R50" i="60"/>
  <c r="Q50" i="60"/>
  <c r="BL48" i="60"/>
  <c r="BK48" i="60"/>
  <c r="BJ48" i="60"/>
  <c r="BI48" i="60"/>
  <c r="BH48" i="60"/>
  <c r="BG48" i="60"/>
  <c r="BF48" i="60"/>
  <c r="BE48" i="60"/>
  <c r="BD48" i="60"/>
  <c r="BC48" i="60"/>
  <c r="BB48" i="60"/>
  <c r="BA48" i="60"/>
  <c r="AZ48" i="60"/>
  <c r="AY48" i="60"/>
  <c r="AX48" i="60"/>
  <c r="AW48" i="60"/>
  <c r="AV48" i="60"/>
  <c r="AU48" i="60"/>
  <c r="AT48" i="60"/>
  <c r="AS48" i="60"/>
  <c r="AR48" i="60"/>
  <c r="AQ48" i="60"/>
  <c r="AP48" i="60"/>
  <c r="AO48" i="60"/>
  <c r="AN48" i="60"/>
  <c r="AM48" i="60"/>
  <c r="AL48" i="60"/>
  <c r="AK48" i="60"/>
  <c r="AJ48" i="60"/>
  <c r="AI48" i="60"/>
  <c r="AH48" i="60"/>
  <c r="AG48" i="60"/>
  <c r="AF48" i="60"/>
  <c r="AE48" i="60"/>
  <c r="AD48" i="60"/>
  <c r="AC48" i="60"/>
  <c r="AB48" i="60"/>
  <c r="AA48" i="60"/>
  <c r="Z48" i="60"/>
  <c r="Y48" i="60"/>
  <c r="X48" i="60"/>
  <c r="W48" i="60"/>
  <c r="V48" i="60"/>
  <c r="U48" i="60"/>
  <c r="T48" i="60"/>
  <c r="S48" i="60"/>
  <c r="R48" i="60"/>
  <c r="Q48" i="60"/>
  <c r="P48" i="60"/>
  <c r="O48" i="60"/>
  <c r="N48" i="60"/>
  <c r="M48" i="60"/>
  <c r="L48" i="60"/>
  <c r="K48" i="60"/>
  <c r="J48" i="60"/>
  <c r="I48" i="60"/>
  <c r="H48" i="60"/>
  <c r="G48" i="60"/>
  <c r="F48" i="60"/>
  <c r="E48" i="60"/>
  <c r="AB47" i="60"/>
  <c r="AA47" i="60"/>
  <c r="Z47" i="60"/>
  <c r="Y47" i="60"/>
  <c r="X47" i="60"/>
  <c r="W47" i="60"/>
  <c r="V47" i="60"/>
  <c r="U47" i="60"/>
  <c r="T47" i="60"/>
  <c r="S47" i="60"/>
  <c r="R47" i="60"/>
  <c r="Q47" i="60"/>
  <c r="BL32" i="60"/>
  <c r="BK32" i="60"/>
  <c r="BJ32" i="60"/>
  <c r="BI32" i="60"/>
  <c r="BH32" i="60"/>
  <c r="BG32" i="60"/>
  <c r="BF32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F32" i="60"/>
  <c r="E32" i="60"/>
  <c r="D32" i="60"/>
  <c r="BL19" i="60"/>
  <c r="BK19" i="60"/>
  <c r="BJ19" i="60"/>
  <c r="BI19" i="60"/>
  <c r="BH19" i="60"/>
  <c r="BG19" i="60"/>
  <c r="BF19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BL16" i="60"/>
  <c r="BK16" i="60"/>
  <c r="BJ16" i="60"/>
  <c r="BI16" i="60"/>
  <c r="BH16" i="60"/>
  <c r="BG16" i="60"/>
  <c r="BF16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BL13" i="60"/>
  <c r="BK13" i="60"/>
  <c r="BJ13" i="60"/>
  <c r="BI13" i="60"/>
  <c r="BH13" i="60"/>
  <c r="BG13" i="60"/>
  <c r="BF13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N11" i="60"/>
  <c r="M11" i="60"/>
  <c r="L11" i="60"/>
  <c r="K11" i="60"/>
  <c r="J11" i="60"/>
  <c r="I11" i="60"/>
  <c r="H11" i="60"/>
  <c r="G11" i="60"/>
  <c r="F11" i="60"/>
  <c r="E11" i="60"/>
  <c r="BL10" i="60"/>
  <c r="BK10" i="60"/>
  <c r="BJ10" i="60"/>
  <c r="BI10" i="60"/>
  <c r="BH10" i="60"/>
  <c r="BG10" i="60"/>
  <c r="BF10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BL9" i="60"/>
  <c r="BK9" i="60"/>
  <c r="BJ9" i="60"/>
  <c r="BI9" i="60"/>
  <c r="BH9" i="60"/>
  <c r="BG9" i="60"/>
  <c r="BF9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BL7" i="60"/>
  <c r="BK7" i="60"/>
  <c r="BJ7" i="60"/>
  <c r="BI7" i="60"/>
  <c r="BH7" i="60"/>
  <c r="BG7" i="60"/>
  <c r="BF7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36" i="56"/>
  <c r="D35" i="56"/>
  <c r="D34" i="56"/>
  <c r="D37" i="56"/>
  <c r="D29" i="56"/>
  <c r="D28" i="56"/>
  <c r="D27" i="56"/>
  <c r="D22" i="56"/>
  <c r="D21" i="56"/>
  <c r="D20" i="56"/>
  <c r="D15" i="56"/>
  <c r="D14" i="56"/>
  <c r="D13" i="56"/>
  <c r="D8" i="56"/>
  <c r="D7" i="56"/>
  <c r="D6" i="56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C34" i="31"/>
  <c r="BM34" i="30"/>
  <c r="BL34" i="30"/>
  <c r="BK34" i="30"/>
  <c r="BJ34" i="30"/>
  <c r="BI34" i="30"/>
  <c r="BI38" i="30"/>
  <c r="BH34" i="30"/>
  <c r="BG34" i="30"/>
  <c r="BF34" i="30"/>
  <c r="BE34" i="30"/>
  <c r="BD34" i="30"/>
  <c r="BC34" i="30"/>
  <c r="BB34" i="30"/>
  <c r="H32" i="31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D32" i="31"/>
  <c r="H34" i="30"/>
  <c r="G34" i="30"/>
  <c r="F34" i="30"/>
  <c r="E34" i="30"/>
  <c r="C32" i="31"/>
  <c r="BM33" i="30"/>
  <c r="BL33" i="30"/>
  <c r="BK33" i="30"/>
  <c r="BJ33" i="30"/>
  <c r="BI33" i="30"/>
  <c r="BH33" i="30"/>
  <c r="BG33" i="30"/>
  <c r="BF33" i="30"/>
  <c r="BE33" i="30"/>
  <c r="BD33" i="30"/>
  <c r="H31" i="31"/>
  <c r="BC33" i="30"/>
  <c r="BB33" i="30"/>
  <c r="BA33" i="30"/>
  <c r="AZ33" i="30"/>
  <c r="AY33" i="30"/>
  <c r="AX33" i="30"/>
  <c r="AW33" i="30"/>
  <c r="AV33" i="30"/>
  <c r="AU33" i="30"/>
  <c r="AT33" i="30"/>
  <c r="AS33" i="30"/>
  <c r="G31" i="31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F31" i="31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C31" i="31"/>
  <c r="BM30" i="30"/>
  <c r="BL30" i="30"/>
  <c r="BK30" i="30"/>
  <c r="BJ30" i="30"/>
  <c r="BI30" i="30"/>
  <c r="BH30" i="30"/>
  <c r="BG30" i="30"/>
  <c r="BF30" i="30"/>
  <c r="BE30" i="30"/>
  <c r="H28" i="31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G28" i="31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AA38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D28" i="31"/>
  <c r="E30" i="30"/>
  <c r="C28" i="31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G27" i="31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F27" i="31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O38" i="30"/>
  <c r="N29" i="30"/>
  <c r="M29" i="30"/>
  <c r="L29" i="30"/>
  <c r="K29" i="30"/>
  <c r="J29" i="30"/>
  <c r="I29" i="30"/>
  <c r="H29" i="30"/>
  <c r="G29" i="30"/>
  <c r="F29" i="30"/>
  <c r="D27" i="31"/>
  <c r="E29" i="30"/>
  <c r="C27" i="31"/>
  <c r="BM26" i="30"/>
  <c r="BL26" i="30"/>
  <c r="BK26" i="30"/>
  <c r="BJ26" i="30"/>
  <c r="BI26" i="30"/>
  <c r="BH26" i="30"/>
  <c r="BG26" i="30"/>
  <c r="BF26" i="30"/>
  <c r="BE26" i="30"/>
  <c r="H24" i="31"/>
  <c r="BD26" i="30"/>
  <c r="BC26" i="30"/>
  <c r="BB26" i="30"/>
  <c r="BA26" i="30"/>
  <c r="BA38" i="30"/>
  <c r="AZ26" i="30"/>
  <c r="AY26" i="30"/>
  <c r="AX26" i="30"/>
  <c r="AW26" i="30"/>
  <c r="AV26" i="30"/>
  <c r="AU26" i="30"/>
  <c r="AT26" i="30"/>
  <c r="AS26" i="30"/>
  <c r="AR26" i="30"/>
  <c r="AQ26" i="30"/>
  <c r="AP26" i="30"/>
  <c r="G24" i="31"/>
  <c r="AO26" i="30"/>
  <c r="AN26" i="30"/>
  <c r="AM26" i="30"/>
  <c r="AL26" i="30"/>
  <c r="AK26" i="30"/>
  <c r="AK38" i="30"/>
  <c r="AJ26" i="30"/>
  <c r="AI26" i="30"/>
  <c r="AH26" i="30"/>
  <c r="AG26" i="30"/>
  <c r="AF26" i="30"/>
  <c r="AE26" i="30"/>
  <c r="AD26" i="30"/>
  <c r="F24" i="31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C24" i="31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Y38" i="30"/>
  <c r="X25" i="30"/>
  <c r="W25" i="30"/>
  <c r="E23" i="31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J38" i="30"/>
  <c r="I25" i="30"/>
  <c r="H25" i="30"/>
  <c r="D23" i="31"/>
  <c r="G25" i="30"/>
  <c r="F25" i="30"/>
  <c r="E25" i="30"/>
  <c r="C23" i="31"/>
  <c r="BM24" i="30"/>
  <c r="BM38" i="30"/>
  <c r="BL24" i="30"/>
  <c r="BK24" i="30"/>
  <c r="BK38" i="30"/>
  <c r="BJ24" i="30"/>
  <c r="BI24" i="30"/>
  <c r="BH24" i="30"/>
  <c r="BG24" i="30"/>
  <c r="BF24" i="30"/>
  <c r="BE24" i="30"/>
  <c r="BD24" i="30"/>
  <c r="BC24" i="30"/>
  <c r="H22" i="31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G22" i="31"/>
  <c r="AO24" i="30"/>
  <c r="AO38" i="30"/>
  <c r="AN24" i="30"/>
  <c r="AM24" i="30"/>
  <c r="AL24" i="30"/>
  <c r="AK24" i="30"/>
  <c r="AJ24" i="30"/>
  <c r="AI24" i="30"/>
  <c r="AH24" i="30"/>
  <c r="AG24" i="30"/>
  <c r="F22" i="31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E22" i="31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C22" i="31"/>
  <c r="BM21" i="30"/>
  <c r="BL21" i="30"/>
  <c r="BK21" i="30"/>
  <c r="BJ21" i="30"/>
  <c r="BI21" i="30"/>
  <c r="BH21" i="30"/>
  <c r="BG21" i="30"/>
  <c r="BF21" i="30"/>
  <c r="BE21" i="30"/>
  <c r="BD21" i="30"/>
  <c r="H19" i="31"/>
  <c r="BC21" i="30"/>
  <c r="BB21" i="30"/>
  <c r="BA21" i="30"/>
  <c r="AZ21" i="30"/>
  <c r="AY21" i="30"/>
  <c r="AX21" i="30"/>
  <c r="AW21" i="30"/>
  <c r="AW38" i="30"/>
  <c r="AV21" i="30"/>
  <c r="AU21" i="30"/>
  <c r="AT21" i="30"/>
  <c r="AS21" i="30"/>
  <c r="AR21" i="30"/>
  <c r="AQ21" i="30"/>
  <c r="AP21" i="30"/>
  <c r="G19" i="31"/>
  <c r="AO21" i="30"/>
  <c r="AN21" i="30"/>
  <c r="AN38" i="30"/>
  <c r="AM21" i="30"/>
  <c r="AL21" i="30"/>
  <c r="AK21" i="30"/>
  <c r="AJ21" i="30"/>
  <c r="AI21" i="30"/>
  <c r="AH21" i="30"/>
  <c r="AG21" i="30"/>
  <c r="AF21" i="30"/>
  <c r="AF38" i="30"/>
  <c r="AE21" i="30"/>
  <c r="AD21" i="30"/>
  <c r="AC21" i="30"/>
  <c r="AB21" i="30"/>
  <c r="AA21" i="30"/>
  <c r="Z21" i="30"/>
  <c r="Y21" i="30"/>
  <c r="X21" i="30"/>
  <c r="X38" i="30"/>
  <c r="W21" i="30"/>
  <c r="V21" i="30"/>
  <c r="U21" i="30"/>
  <c r="T21" i="30"/>
  <c r="S21" i="30"/>
  <c r="R21" i="30"/>
  <c r="E19" i="31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C19" i="31"/>
  <c r="BM20" i="30"/>
  <c r="BL20" i="30"/>
  <c r="BL38" i="30"/>
  <c r="BK20" i="30"/>
  <c r="BJ20" i="30"/>
  <c r="BI20" i="30"/>
  <c r="BH20" i="30"/>
  <c r="BG20" i="30"/>
  <c r="BF20" i="30"/>
  <c r="BE20" i="30"/>
  <c r="BD20" i="30"/>
  <c r="BD38" i="30"/>
  <c r="BC20" i="30"/>
  <c r="BB20" i="30"/>
  <c r="BA20" i="30"/>
  <c r="AZ20" i="30"/>
  <c r="AY20" i="30"/>
  <c r="AY38" i="30"/>
  <c r="AX20" i="30"/>
  <c r="AW20" i="30"/>
  <c r="AV20" i="30"/>
  <c r="AV38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F18" i="31"/>
  <c r="AH20" i="30"/>
  <c r="AG20" i="30"/>
  <c r="AF20" i="30"/>
  <c r="AE20" i="30"/>
  <c r="AD20" i="30"/>
  <c r="AC20" i="30"/>
  <c r="AB20" i="30"/>
  <c r="AB38" i="30"/>
  <c r="AA20" i="30"/>
  <c r="Z20" i="30"/>
  <c r="Y20" i="30"/>
  <c r="X20" i="30"/>
  <c r="W20" i="30"/>
  <c r="V20" i="30"/>
  <c r="U20" i="30"/>
  <c r="T20" i="30"/>
  <c r="T38" i="30"/>
  <c r="S20" i="30"/>
  <c r="R20" i="30"/>
  <c r="Q20" i="30"/>
  <c r="Q38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BM19" i="30"/>
  <c r="BL19" i="30"/>
  <c r="BK19" i="30"/>
  <c r="BJ19" i="30"/>
  <c r="BI19" i="30"/>
  <c r="BH19" i="30"/>
  <c r="BG19" i="30"/>
  <c r="BG38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U38" i="30"/>
  <c r="AT19" i="30"/>
  <c r="AS19" i="30"/>
  <c r="AR19" i="30"/>
  <c r="AQ19" i="30"/>
  <c r="AQ38" i="30"/>
  <c r="AP19" i="30"/>
  <c r="AO19" i="30"/>
  <c r="AN19" i="30"/>
  <c r="AM19" i="30"/>
  <c r="AM38" i="30"/>
  <c r="AL19" i="30"/>
  <c r="AK19" i="30"/>
  <c r="AJ19" i="30"/>
  <c r="AI19" i="30"/>
  <c r="AH19" i="30"/>
  <c r="AG19" i="30"/>
  <c r="AF19" i="30"/>
  <c r="AE19" i="30"/>
  <c r="AE38" i="30"/>
  <c r="AD19" i="30"/>
  <c r="AC19" i="30"/>
  <c r="AC38" i="30"/>
  <c r="AB19" i="30"/>
  <c r="AA19" i="30"/>
  <c r="Z19" i="30"/>
  <c r="Y19" i="30"/>
  <c r="X19" i="30"/>
  <c r="W19" i="30"/>
  <c r="W38" i="30"/>
  <c r="V19" i="30"/>
  <c r="V38" i="30"/>
  <c r="U19" i="30"/>
  <c r="U38" i="30"/>
  <c r="T19" i="30"/>
  <c r="S19" i="30"/>
  <c r="R19" i="30"/>
  <c r="E17" i="31"/>
  <c r="Q19" i="30"/>
  <c r="P19" i="30"/>
  <c r="O19" i="30"/>
  <c r="N19" i="30"/>
  <c r="N38" i="30"/>
  <c r="M19" i="30"/>
  <c r="M38" i="30"/>
  <c r="L19" i="30"/>
  <c r="K19" i="30"/>
  <c r="K38" i="30"/>
  <c r="J19" i="30"/>
  <c r="I19" i="30"/>
  <c r="H19" i="30"/>
  <c r="G19" i="30"/>
  <c r="D17" i="31"/>
  <c r="G38" i="30"/>
  <c r="F19" i="30"/>
  <c r="E19" i="30"/>
  <c r="C17" i="31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G14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E11" i="31"/>
  <c r="Q13" i="30"/>
  <c r="Q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C11" i="31"/>
  <c r="BM12" i="30"/>
  <c r="BM14" i="30"/>
  <c r="BL12" i="30"/>
  <c r="BL14" i="30"/>
  <c r="BK12" i="30"/>
  <c r="BK14" i="30"/>
  <c r="BJ12" i="30"/>
  <c r="BI12" i="30"/>
  <c r="BI14" i="30"/>
  <c r="BH12" i="30"/>
  <c r="BG12" i="30"/>
  <c r="BG14" i="30"/>
  <c r="BF12" i="30"/>
  <c r="BF14" i="30"/>
  <c r="BE12" i="30"/>
  <c r="BE14" i="30"/>
  <c r="BD12" i="30"/>
  <c r="BD14" i="30"/>
  <c r="BC12" i="30"/>
  <c r="BB12" i="30"/>
  <c r="BA12" i="30"/>
  <c r="BA14" i="30"/>
  <c r="AZ12" i="30"/>
  <c r="AZ14" i="30"/>
  <c r="AY12" i="30"/>
  <c r="AX12" i="30"/>
  <c r="AX14" i="30"/>
  <c r="AW12" i="30"/>
  <c r="AW14" i="30"/>
  <c r="AV12" i="30"/>
  <c r="AU12" i="30"/>
  <c r="AT12" i="30"/>
  <c r="AT14" i="30"/>
  <c r="AS12" i="30"/>
  <c r="AS14" i="30"/>
  <c r="AR12" i="30"/>
  <c r="AR14" i="30"/>
  <c r="AQ12" i="30"/>
  <c r="AP12" i="30"/>
  <c r="AO12" i="30"/>
  <c r="AN12" i="30"/>
  <c r="AN14" i="30"/>
  <c r="AM12" i="30"/>
  <c r="AL12" i="30"/>
  <c r="AL14" i="30"/>
  <c r="AK12" i="30"/>
  <c r="AK14" i="30"/>
  <c r="AJ12" i="30"/>
  <c r="AI12" i="30"/>
  <c r="AI14" i="30"/>
  <c r="AH12" i="30"/>
  <c r="AH14" i="30"/>
  <c r="AG12" i="30"/>
  <c r="AF12" i="30"/>
  <c r="AF14" i="30"/>
  <c r="AE12" i="30"/>
  <c r="AD12" i="30"/>
  <c r="F10" i="31"/>
  <c r="AC12" i="30"/>
  <c r="AC14" i="30"/>
  <c r="AB12" i="30"/>
  <c r="AB14" i="30"/>
  <c r="AA12" i="30"/>
  <c r="AA14" i="30"/>
  <c r="Z12" i="30"/>
  <c r="Z14" i="30"/>
  <c r="Y12" i="30"/>
  <c r="X12" i="30"/>
  <c r="X14" i="30"/>
  <c r="W12" i="30"/>
  <c r="V12" i="30"/>
  <c r="V14" i="30"/>
  <c r="U12" i="30"/>
  <c r="U14" i="30"/>
  <c r="T12" i="30"/>
  <c r="T14" i="30"/>
  <c r="S12" i="30"/>
  <c r="S14" i="30"/>
  <c r="R12" i="30"/>
  <c r="Q12" i="30"/>
  <c r="P12" i="30"/>
  <c r="O12" i="30"/>
  <c r="O14" i="30"/>
  <c r="N12" i="30"/>
  <c r="N14" i="30"/>
  <c r="M12" i="30"/>
  <c r="M14" i="30"/>
  <c r="L12" i="30"/>
  <c r="L14" i="30"/>
  <c r="K12" i="30"/>
  <c r="K14" i="30"/>
  <c r="J12" i="30"/>
  <c r="I12" i="30"/>
  <c r="H12" i="30"/>
  <c r="G12" i="30"/>
  <c r="G14" i="30"/>
  <c r="F12" i="30"/>
  <c r="D10" i="31"/>
  <c r="E12" i="30"/>
  <c r="C10" i="31"/>
  <c r="I37" i="51"/>
  <c r="G37" i="51"/>
  <c r="E37" i="51"/>
  <c r="F14" i="30"/>
  <c r="AD14" i="30"/>
  <c r="BK49" i="58"/>
  <c r="BJ49" i="58"/>
  <c r="BI49" i="58"/>
  <c r="BH49" i="58"/>
  <c r="BG49" i="58"/>
  <c r="BF49" i="58"/>
  <c r="BE49" i="58"/>
  <c r="BD49" i="58"/>
  <c r="BC49" i="58"/>
  <c r="BB49" i="58"/>
  <c r="BA49" i="58"/>
  <c r="AZ49" i="58"/>
  <c r="AY49" i="58"/>
  <c r="AX49" i="58"/>
  <c r="AW49" i="58"/>
  <c r="AV49" i="58"/>
  <c r="AU49" i="58"/>
  <c r="AT49" i="58"/>
  <c r="AS49" i="58"/>
  <c r="AR49" i="58"/>
  <c r="AQ49" i="58"/>
  <c r="AP49" i="58"/>
  <c r="AO49" i="58"/>
  <c r="AN49" i="58"/>
  <c r="AM49" i="58"/>
  <c r="AL49" i="58"/>
  <c r="AK49" i="58"/>
  <c r="AJ49" i="58"/>
  <c r="AI49" i="58"/>
  <c r="AH49" i="58"/>
  <c r="AG49" i="58"/>
  <c r="AF49" i="58"/>
  <c r="AE49" i="58"/>
  <c r="AD49" i="58"/>
  <c r="AC49" i="58"/>
  <c r="AB49" i="58"/>
  <c r="AA49" i="58"/>
  <c r="Z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C40" i="58"/>
  <c r="C79" i="91"/>
  <c r="C45" i="92"/>
  <c r="BK38" i="58"/>
  <c r="BJ38" i="58"/>
  <c r="BI38" i="58"/>
  <c r="BI77" i="91"/>
  <c r="BI44" i="92"/>
  <c r="BH38" i="58"/>
  <c r="BG38" i="58"/>
  <c r="BG77" i="91"/>
  <c r="BG44" i="92"/>
  <c r="BF38" i="58"/>
  <c r="BF77" i="91"/>
  <c r="BE38" i="58"/>
  <c r="BE77" i="91"/>
  <c r="BD38" i="58"/>
  <c r="BD77" i="91"/>
  <c r="BD44" i="92"/>
  <c r="BC38" i="58"/>
  <c r="BB38" i="58"/>
  <c r="BA38" i="58"/>
  <c r="BA77" i="91"/>
  <c r="AZ38" i="58"/>
  <c r="AY38" i="58"/>
  <c r="AY77" i="91"/>
  <c r="AX38" i="58"/>
  <c r="AW38" i="58"/>
  <c r="AW77" i="91"/>
  <c r="AV38" i="58"/>
  <c r="AV77" i="91"/>
  <c r="AV44" i="92"/>
  <c r="AU38" i="58"/>
  <c r="AT38" i="58"/>
  <c r="AS38" i="58"/>
  <c r="AS77" i="91"/>
  <c r="AS44" i="92"/>
  <c r="AR38" i="58"/>
  <c r="AR77" i="91"/>
  <c r="AR44" i="92"/>
  <c r="AQ38" i="58"/>
  <c r="AQ77" i="91"/>
  <c r="AP38" i="58"/>
  <c r="AO38" i="58"/>
  <c r="AO77" i="91"/>
  <c r="AN38" i="58"/>
  <c r="AM38" i="58"/>
  <c r="AL38" i="58"/>
  <c r="AK38" i="58"/>
  <c r="AK77" i="91"/>
  <c r="AK44" i="92"/>
  <c r="AJ38" i="58"/>
  <c r="AI38" i="58"/>
  <c r="AI77" i="91"/>
  <c r="AH38" i="58"/>
  <c r="AH77" i="91"/>
  <c r="AG38" i="58"/>
  <c r="AG77" i="91"/>
  <c r="AF38" i="58"/>
  <c r="AF77" i="91"/>
  <c r="AE38" i="58"/>
  <c r="AD38" i="58"/>
  <c r="AC38" i="58"/>
  <c r="AC77" i="91"/>
  <c r="AC44" i="92"/>
  <c r="AB38" i="58"/>
  <c r="AB77" i="91"/>
  <c r="AA38" i="58"/>
  <c r="AA77" i="91"/>
  <c r="AA44" i="92"/>
  <c r="Z38" i="58"/>
  <c r="Z77" i="91"/>
  <c r="Y38" i="58"/>
  <c r="Y77" i="91"/>
  <c r="X38" i="58"/>
  <c r="W38" i="58"/>
  <c r="V38" i="58"/>
  <c r="U38" i="58"/>
  <c r="U77" i="91"/>
  <c r="U44" i="92"/>
  <c r="T38" i="58"/>
  <c r="S38" i="58"/>
  <c r="S77" i="91"/>
  <c r="S44" i="92"/>
  <c r="R38" i="58"/>
  <c r="Q38" i="58"/>
  <c r="Q77" i="91"/>
  <c r="P38" i="58"/>
  <c r="P77" i="91"/>
  <c r="O38" i="58"/>
  <c r="N38" i="58"/>
  <c r="M38" i="58"/>
  <c r="M77" i="91"/>
  <c r="M44" i="92"/>
  <c r="L38" i="58"/>
  <c r="L77" i="91"/>
  <c r="L44" i="92"/>
  <c r="K38" i="58"/>
  <c r="K77" i="91"/>
  <c r="J38" i="58"/>
  <c r="I38" i="58"/>
  <c r="I77" i="91"/>
  <c r="H38" i="58"/>
  <c r="H77" i="91"/>
  <c r="H44" i="92"/>
  <c r="G38" i="58"/>
  <c r="F38" i="58"/>
  <c r="E38" i="58"/>
  <c r="E77" i="91"/>
  <c r="E44" i="92"/>
  <c r="D38" i="58"/>
  <c r="C38" i="58"/>
  <c r="BK31" i="58"/>
  <c r="BK70" i="91"/>
  <c r="BJ31" i="58"/>
  <c r="BI31" i="58"/>
  <c r="BI70" i="91"/>
  <c r="BH31" i="58"/>
  <c r="BG31" i="58"/>
  <c r="BF31" i="58"/>
  <c r="BF70" i="91"/>
  <c r="BF43" i="92"/>
  <c r="BE31" i="58"/>
  <c r="BD31" i="58"/>
  <c r="BD70" i="91"/>
  <c r="BD43" i="92"/>
  <c r="BC31" i="58"/>
  <c r="BC70" i="91"/>
  <c r="BB31" i="58"/>
  <c r="BA31" i="58"/>
  <c r="BA70" i="91"/>
  <c r="AZ31" i="58"/>
  <c r="AY31" i="58"/>
  <c r="AX31" i="58"/>
  <c r="AX70" i="91"/>
  <c r="AX43" i="92"/>
  <c r="AW31" i="58"/>
  <c r="AW70" i="91"/>
  <c r="AW43" i="92"/>
  <c r="AV31" i="58"/>
  <c r="AV70" i="91"/>
  <c r="AV43" i="92"/>
  <c r="AU31" i="58"/>
  <c r="AU70" i="91"/>
  <c r="AT31" i="58"/>
  <c r="AS31" i="58"/>
  <c r="AS70" i="91"/>
  <c r="AS43" i="92"/>
  <c r="AR31" i="58"/>
  <c r="AQ31" i="58"/>
  <c r="AP31" i="58"/>
  <c r="AP70" i="91"/>
  <c r="AP43" i="92"/>
  <c r="AO31" i="58"/>
  <c r="AN31" i="58"/>
  <c r="AN70" i="91"/>
  <c r="AM31" i="58"/>
  <c r="AM70" i="91"/>
  <c r="AL31" i="58"/>
  <c r="AK31" i="58"/>
  <c r="AK70" i="91"/>
  <c r="AJ31" i="58"/>
  <c r="AI31" i="58"/>
  <c r="AH31" i="58"/>
  <c r="AH70" i="91"/>
  <c r="AH43" i="92"/>
  <c r="AG31" i="58"/>
  <c r="AG70" i="91"/>
  <c r="AG43" i="92"/>
  <c r="AF31" i="58"/>
  <c r="AF70" i="91"/>
  <c r="AE31" i="58"/>
  <c r="AE70" i="91"/>
  <c r="AD31" i="58"/>
  <c r="AC31" i="58"/>
  <c r="AC70" i="91"/>
  <c r="AB31" i="58"/>
  <c r="AA31" i="58"/>
  <c r="Z31" i="58"/>
  <c r="Z70" i="91"/>
  <c r="Z43" i="92"/>
  <c r="Y31" i="58"/>
  <c r="X31" i="58"/>
  <c r="W31" i="58"/>
  <c r="W70" i="91"/>
  <c r="V31" i="58"/>
  <c r="U31" i="58"/>
  <c r="U70" i="91"/>
  <c r="T31" i="58"/>
  <c r="S31" i="58"/>
  <c r="R31" i="58"/>
  <c r="R70" i="91"/>
  <c r="R43" i="92"/>
  <c r="Q31" i="58"/>
  <c r="Q70" i="91"/>
  <c r="Q43" i="92"/>
  <c r="P31" i="58"/>
  <c r="P70" i="91"/>
  <c r="O31" i="58"/>
  <c r="O70" i="91"/>
  <c r="N31" i="58"/>
  <c r="M31" i="58"/>
  <c r="M70" i="91"/>
  <c r="M43" i="92"/>
  <c r="L31" i="58"/>
  <c r="K31" i="58"/>
  <c r="J31" i="58"/>
  <c r="J70" i="91"/>
  <c r="J43" i="92"/>
  <c r="I31" i="58"/>
  <c r="H31" i="58"/>
  <c r="H70" i="91"/>
  <c r="G31" i="58"/>
  <c r="G70" i="91"/>
  <c r="F31" i="58"/>
  <c r="E31" i="58"/>
  <c r="E70" i="91"/>
  <c r="D31" i="58"/>
  <c r="C31" i="58"/>
  <c r="BK19" i="58"/>
  <c r="BK58" i="91"/>
  <c r="BK42" i="92"/>
  <c r="BJ19" i="58"/>
  <c r="BJ58" i="91"/>
  <c r="BJ42" i="92"/>
  <c r="BI19" i="58"/>
  <c r="BI58" i="91"/>
  <c r="BH19" i="58"/>
  <c r="BH58" i="91"/>
  <c r="BG19" i="58"/>
  <c r="BF19" i="58"/>
  <c r="BF58" i="91"/>
  <c r="BF42" i="92"/>
  <c r="BE19" i="58"/>
  <c r="BD19" i="58"/>
  <c r="BC19" i="58"/>
  <c r="BC58" i="91"/>
  <c r="BC42" i="92"/>
  <c r="BB19" i="58"/>
  <c r="BA19" i="58"/>
  <c r="BA58" i="91"/>
  <c r="BA42" i="92"/>
  <c r="AZ19" i="58"/>
  <c r="AZ58" i="91"/>
  <c r="AY19" i="58"/>
  <c r="AX19" i="58"/>
  <c r="AX58" i="91"/>
  <c r="AW19" i="58"/>
  <c r="AV19" i="58"/>
  <c r="AU19" i="58"/>
  <c r="AU58" i="91"/>
  <c r="AU42" i="92"/>
  <c r="AT19" i="58"/>
  <c r="AS19" i="58"/>
  <c r="AS58" i="91"/>
  <c r="AS42" i="92"/>
  <c r="AR19" i="58"/>
  <c r="AQ19" i="58"/>
  <c r="AP19" i="58"/>
  <c r="AP58" i="91"/>
  <c r="AP42" i="92"/>
  <c r="AO19" i="58"/>
  <c r="AN19" i="58"/>
  <c r="AM19" i="58"/>
  <c r="AM58" i="91"/>
  <c r="AM42" i="92"/>
  <c r="AL19" i="58"/>
  <c r="AL58" i="91"/>
  <c r="AL42" i="92"/>
  <c r="AK19" i="58"/>
  <c r="AK58" i="91"/>
  <c r="AJ19" i="58"/>
  <c r="AI19" i="58"/>
  <c r="AH19" i="58"/>
  <c r="AH58" i="91"/>
  <c r="AH42" i="92"/>
  <c r="AG19" i="58"/>
  <c r="AF19" i="58"/>
  <c r="AE19" i="58"/>
  <c r="AE58" i="91"/>
  <c r="AE42" i="92"/>
  <c r="AD19" i="58"/>
  <c r="AC19" i="58"/>
  <c r="AC58" i="91"/>
  <c r="AB19" i="58"/>
  <c r="AA19" i="58"/>
  <c r="Z19" i="58"/>
  <c r="Z58" i="91"/>
  <c r="Z42" i="92"/>
  <c r="Y19" i="58"/>
  <c r="X19" i="58"/>
  <c r="W19" i="58"/>
  <c r="W58" i="91"/>
  <c r="W42" i="92"/>
  <c r="V19" i="58"/>
  <c r="U19" i="58"/>
  <c r="U58" i="91"/>
  <c r="U42" i="92"/>
  <c r="T19" i="58"/>
  <c r="S19" i="58"/>
  <c r="R19" i="58"/>
  <c r="R58" i="91"/>
  <c r="Q19" i="58"/>
  <c r="P19" i="58"/>
  <c r="P58" i="91"/>
  <c r="O19" i="58"/>
  <c r="O58" i="91"/>
  <c r="O42" i="92"/>
  <c r="N19" i="58"/>
  <c r="M19" i="58"/>
  <c r="M58" i="91"/>
  <c r="M42" i="92"/>
  <c r="L19" i="58"/>
  <c r="K19" i="58"/>
  <c r="J19" i="58"/>
  <c r="J58" i="91"/>
  <c r="J42" i="92"/>
  <c r="I19" i="58"/>
  <c r="H19" i="58"/>
  <c r="G19" i="58"/>
  <c r="G58" i="91"/>
  <c r="G42" i="92"/>
  <c r="F19" i="58"/>
  <c r="F58" i="91"/>
  <c r="F42" i="92"/>
  <c r="E19" i="58"/>
  <c r="E58" i="91"/>
  <c r="D19" i="58"/>
  <c r="C19" i="58"/>
  <c r="N166" i="91"/>
  <c r="M166" i="91"/>
  <c r="L166" i="91"/>
  <c r="K166" i="91"/>
  <c r="J166" i="91"/>
  <c r="I166" i="91"/>
  <c r="H166" i="91"/>
  <c r="G166" i="91"/>
  <c r="F166" i="91"/>
  <c r="E166" i="91"/>
  <c r="D166" i="91"/>
  <c r="C166" i="91"/>
  <c r="C22" i="91" s="1"/>
  <c r="C165" i="91"/>
  <c r="C21" i="91"/>
  <c r="BK152" i="91"/>
  <c r="BJ152" i="91"/>
  <c r="BI152" i="91"/>
  <c r="BH152" i="91"/>
  <c r="BG152" i="91"/>
  <c r="BF152" i="91"/>
  <c r="BE152" i="91"/>
  <c r="BD152" i="91"/>
  <c r="BC152" i="91"/>
  <c r="BB152" i="91"/>
  <c r="BA152" i="91"/>
  <c r="AZ152" i="91"/>
  <c r="AY152" i="91"/>
  <c r="AX152" i="91"/>
  <c r="AW152" i="91"/>
  <c r="AV152" i="91"/>
  <c r="AU152" i="91"/>
  <c r="AT152" i="91"/>
  <c r="AS152" i="91"/>
  <c r="AR152" i="91"/>
  <c r="AQ152" i="91"/>
  <c r="AP152" i="91"/>
  <c r="AO152" i="91"/>
  <c r="AN152" i="91"/>
  <c r="AM152" i="91"/>
  <c r="AL152" i="91"/>
  <c r="AK152" i="91"/>
  <c r="AJ152" i="91"/>
  <c r="AI152" i="91"/>
  <c r="AH152" i="91"/>
  <c r="AG152" i="91"/>
  <c r="AF152" i="91"/>
  <c r="AE152" i="91"/>
  <c r="AD152" i="91"/>
  <c r="AC152" i="91"/>
  <c r="AB152" i="91"/>
  <c r="AA152" i="91"/>
  <c r="Z152" i="91"/>
  <c r="Y152" i="91"/>
  <c r="X152" i="91"/>
  <c r="W152" i="91"/>
  <c r="V152" i="91"/>
  <c r="U152" i="91"/>
  <c r="T152" i="91"/>
  <c r="S152" i="91"/>
  <c r="R152" i="91"/>
  <c r="Q152" i="91"/>
  <c r="P152" i="91"/>
  <c r="O152" i="91"/>
  <c r="N152" i="91"/>
  <c r="M152" i="91"/>
  <c r="L152" i="91"/>
  <c r="K152" i="91"/>
  <c r="J152" i="91"/>
  <c r="I152" i="91"/>
  <c r="H152" i="91"/>
  <c r="G152" i="91"/>
  <c r="F152" i="91"/>
  <c r="E152" i="91"/>
  <c r="D152" i="91"/>
  <c r="C152" i="91"/>
  <c r="BK124" i="91"/>
  <c r="BJ124" i="91"/>
  <c r="BI124" i="91"/>
  <c r="BH124" i="91"/>
  <c r="BG124" i="91"/>
  <c r="BF124" i="91"/>
  <c r="BE124" i="91"/>
  <c r="BD124" i="91"/>
  <c r="BC124" i="91"/>
  <c r="BB124" i="91"/>
  <c r="BA124" i="91"/>
  <c r="AZ124" i="91"/>
  <c r="AY124" i="91"/>
  <c r="AX124" i="91"/>
  <c r="AW124" i="91"/>
  <c r="AV124" i="91"/>
  <c r="AU124" i="91"/>
  <c r="AT124" i="91"/>
  <c r="AS124" i="91"/>
  <c r="AR124" i="91"/>
  <c r="AQ124" i="91"/>
  <c r="AP124" i="91"/>
  <c r="AO124" i="91"/>
  <c r="AN124" i="91"/>
  <c r="AM124" i="91"/>
  <c r="AL124" i="91"/>
  <c r="AK124" i="91"/>
  <c r="AJ124" i="91"/>
  <c r="AI124" i="91"/>
  <c r="AH124" i="91"/>
  <c r="AG124" i="91"/>
  <c r="AF124" i="91"/>
  <c r="AE124" i="91"/>
  <c r="AD124" i="91"/>
  <c r="AC124" i="91"/>
  <c r="AB124" i="91"/>
  <c r="AA124" i="91"/>
  <c r="Z124" i="91"/>
  <c r="Y124" i="91"/>
  <c r="X124" i="91"/>
  <c r="W124" i="91"/>
  <c r="V124" i="91"/>
  <c r="U124" i="91"/>
  <c r="T124" i="91"/>
  <c r="S124" i="91"/>
  <c r="R124" i="91"/>
  <c r="Q124" i="91"/>
  <c r="P124" i="91"/>
  <c r="O124" i="91"/>
  <c r="N124" i="91"/>
  <c r="M124" i="91"/>
  <c r="L124" i="91"/>
  <c r="K124" i="91"/>
  <c r="J124" i="91"/>
  <c r="I124" i="91"/>
  <c r="H124" i="91"/>
  <c r="G124" i="91"/>
  <c r="F124" i="91"/>
  <c r="E124" i="91"/>
  <c r="D124" i="91"/>
  <c r="C124" i="91"/>
  <c r="AM107" i="91"/>
  <c r="F12" i="91"/>
  <c r="AL107" i="91"/>
  <c r="AK107" i="91"/>
  <c r="AJ107" i="91"/>
  <c r="AI107" i="91"/>
  <c r="AH107" i="91"/>
  <c r="AG107" i="91"/>
  <c r="AF107" i="91"/>
  <c r="AE107" i="91"/>
  <c r="AD107" i="91"/>
  <c r="AC107" i="91"/>
  <c r="AB107" i="91"/>
  <c r="AA107" i="91"/>
  <c r="E12" i="91"/>
  <c r="Z107" i="91"/>
  <c r="Y107" i="91"/>
  <c r="X107" i="91"/>
  <c r="W107" i="91"/>
  <c r="V107" i="91"/>
  <c r="U107" i="91"/>
  <c r="T107" i="91"/>
  <c r="S107" i="91"/>
  <c r="R107" i="91"/>
  <c r="Q107" i="91"/>
  <c r="P107" i="91"/>
  <c r="O107" i="91"/>
  <c r="D12" i="91" s="1"/>
  <c r="N107" i="91"/>
  <c r="M107" i="91"/>
  <c r="L107" i="91"/>
  <c r="K107" i="91"/>
  <c r="J107" i="91"/>
  <c r="I107" i="91"/>
  <c r="H107" i="91"/>
  <c r="G107" i="91"/>
  <c r="F107" i="91"/>
  <c r="E107" i="91"/>
  <c r="D107" i="91"/>
  <c r="C107" i="91"/>
  <c r="O104" i="91"/>
  <c r="D11" i="91"/>
  <c r="N104" i="91"/>
  <c r="M104" i="91"/>
  <c r="L104" i="91"/>
  <c r="K104" i="91"/>
  <c r="J104" i="91"/>
  <c r="I104" i="91"/>
  <c r="H104" i="91"/>
  <c r="G104" i="91"/>
  <c r="F104" i="91"/>
  <c r="O102" i="91"/>
  <c r="N102" i="91"/>
  <c r="M102" i="91"/>
  <c r="L102" i="91"/>
  <c r="K102" i="91"/>
  <c r="J102" i="91"/>
  <c r="BK101" i="91"/>
  <c r="H10" i="91" s="1"/>
  <c r="BJ101" i="91"/>
  <c r="BI101" i="91"/>
  <c r="BH101" i="91"/>
  <c r="BG101" i="91"/>
  <c r="BF101" i="91"/>
  <c r="BE101" i="91"/>
  <c r="BD101" i="91"/>
  <c r="BC101" i="91"/>
  <c r="BB101" i="91"/>
  <c r="BA101" i="91"/>
  <c r="AZ101" i="91"/>
  <c r="AY101" i="91"/>
  <c r="G10" i="91" s="1"/>
  <c r="AX101" i="91"/>
  <c r="AW101" i="91"/>
  <c r="AV101" i="91"/>
  <c r="AU101" i="91"/>
  <c r="AT101" i="91"/>
  <c r="AS101" i="91"/>
  <c r="AR101" i="91"/>
  <c r="AQ101" i="91"/>
  <c r="AP101" i="91"/>
  <c r="AO101" i="91"/>
  <c r="AN101" i="91"/>
  <c r="AM101" i="91"/>
  <c r="F10" i="91" s="1"/>
  <c r="AL101" i="91"/>
  <c r="AK101" i="91"/>
  <c r="AJ101" i="91"/>
  <c r="AI101" i="91"/>
  <c r="AH101" i="91"/>
  <c r="AG101" i="91"/>
  <c r="AF101" i="91"/>
  <c r="AE101" i="91"/>
  <c r="AD101" i="91"/>
  <c r="AC101" i="91"/>
  <c r="AB101" i="91"/>
  <c r="AA101" i="91"/>
  <c r="E10" i="91"/>
  <c r="Z101" i="91"/>
  <c r="Y101" i="91"/>
  <c r="X101" i="91"/>
  <c r="W101" i="91"/>
  <c r="V101" i="91"/>
  <c r="U101" i="91"/>
  <c r="T101" i="91"/>
  <c r="S101" i="91"/>
  <c r="R101" i="91"/>
  <c r="Q101" i="91"/>
  <c r="P101" i="91"/>
  <c r="L101" i="91"/>
  <c r="K101" i="91"/>
  <c r="J101" i="91"/>
  <c r="I101" i="91"/>
  <c r="H101" i="91"/>
  <c r="G101" i="91"/>
  <c r="F101" i="91"/>
  <c r="E101" i="91"/>
  <c r="D101" i="91"/>
  <c r="C101" i="91"/>
  <c r="I98" i="91"/>
  <c r="H98" i="91"/>
  <c r="G98" i="91"/>
  <c r="F98" i="91"/>
  <c r="E98" i="91"/>
  <c r="D98" i="91"/>
  <c r="C98" i="91"/>
  <c r="R92" i="91"/>
  <c r="Q92" i="91"/>
  <c r="P92" i="91"/>
  <c r="BK88" i="91"/>
  <c r="BJ88" i="91"/>
  <c r="BI88" i="91"/>
  <c r="BH88" i="91"/>
  <c r="BG88" i="91"/>
  <c r="BF88" i="91"/>
  <c r="BE88" i="91"/>
  <c r="BD88" i="91"/>
  <c r="BC88" i="91"/>
  <c r="BB88" i="91"/>
  <c r="BA88" i="91"/>
  <c r="AZ88" i="91"/>
  <c r="AY88" i="91"/>
  <c r="AX88" i="91"/>
  <c r="AW88" i="91"/>
  <c r="AV88" i="91"/>
  <c r="AU88" i="91"/>
  <c r="AT88" i="91"/>
  <c r="AS88" i="91"/>
  <c r="AR88" i="91"/>
  <c r="AQ88" i="91"/>
  <c r="AP88" i="91"/>
  <c r="AO88" i="91"/>
  <c r="AN88" i="91"/>
  <c r="AM88" i="91"/>
  <c r="AL88" i="91"/>
  <c r="AK88" i="91"/>
  <c r="AJ88" i="91"/>
  <c r="AI88" i="91"/>
  <c r="AH88" i="91"/>
  <c r="AG88" i="91"/>
  <c r="AF88" i="91"/>
  <c r="AE88" i="91"/>
  <c r="AD88" i="91"/>
  <c r="AC88" i="91"/>
  <c r="AB88" i="91"/>
  <c r="AA88" i="91"/>
  <c r="Z88" i="91"/>
  <c r="Y88" i="91"/>
  <c r="X88" i="91"/>
  <c r="W88" i="91"/>
  <c r="V88" i="91"/>
  <c r="U88" i="91"/>
  <c r="T88" i="91"/>
  <c r="S88" i="91"/>
  <c r="R88" i="91"/>
  <c r="Q88" i="91"/>
  <c r="P88" i="91"/>
  <c r="O88" i="91"/>
  <c r="N88" i="91"/>
  <c r="M88" i="91"/>
  <c r="L88" i="91"/>
  <c r="K88" i="91"/>
  <c r="J88" i="91"/>
  <c r="I88" i="91"/>
  <c r="H88" i="91"/>
  <c r="G88" i="91"/>
  <c r="F88" i="91"/>
  <c r="E88" i="91"/>
  <c r="D88" i="91"/>
  <c r="C88" i="91"/>
  <c r="BK86" i="91"/>
  <c r="BJ86" i="91"/>
  <c r="BI86" i="91"/>
  <c r="BH86" i="91"/>
  <c r="BG86" i="91"/>
  <c r="BF86" i="91"/>
  <c r="BE86" i="91"/>
  <c r="BD86" i="91"/>
  <c r="BC86" i="91"/>
  <c r="BB86" i="91"/>
  <c r="BA86" i="91"/>
  <c r="AZ86" i="91"/>
  <c r="AY86" i="91"/>
  <c r="AX86" i="91"/>
  <c r="AW86" i="91"/>
  <c r="AV86" i="91"/>
  <c r="AU86" i="91"/>
  <c r="AT86" i="91"/>
  <c r="AS86" i="91"/>
  <c r="AR86" i="91"/>
  <c r="AQ86" i="91"/>
  <c r="AP86" i="91"/>
  <c r="AO86" i="91"/>
  <c r="AN86" i="91"/>
  <c r="AM86" i="91"/>
  <c r="AL86" i="91"/>
  <c r="AK86" i="91"/>
  <c r="AJ86" i="91"/>
  <c r="AI86" i="91"/>
  <c r="AH86" i="91"/>
  <c r="AG86" i="91"/>
  <c r="AF86" i="91"/>
  <c r="AE86" i="91"/>
  <c r="AD86" i="91"/>
  <c r="AC86" i="91"/>
  <c r="AB86" i="91"/>
  <c r="AA86" i="91"/>
  <c r="Z86" i="91"/>
  <c r="Y86" i="91"/>
  <c r="X86" i="91"/>
  <c r="W86" i="91"/>
  <c r="V86" i="91"/>
  <c r="U86" i="91"/>
  <c r="T86" i="91"/>
  <c r="S86" i="91"/>
  <c r="R86" i="91"/>
  <c r="Q86" i="91"/>
  <c r="P86" i="91"/>
  <c r="O86" i="91"/>
  <c r="N86" i="91"/>
  <c r="M86" i="91"/>
  <c r="L86" i="91"/>
  <c r="K86" i="91"/>
  <c r="J86" i="91"/>
  <c r="I86" i="91"/>
  <c r="H86" i="91"/>
  <c r="G86" i="91"/>
  <c r="F86" i="91"/>
  <c r="E86" i="91"/>
  <c r="D86" i="91"/>
  <c r="C86" i="91"/>
  <c r="BK85" i="91"/>
  <c r="BJ85" i="91"/>
  <c r="BI85" i="91"/>
  <c r="BH85" i="91"/>
  <c r="BG85" i="91"/>
  <c r="BF85" i="91"/>
  <c r="BE85" i="91"/>
  <c r="BD85" i="91"/>
  <c r="BC85" i="91"/>
  <c r="BB85" i="91"/>
  <c r="BA85" i="91"/>
  <c r="AZ85" i="91"/>
  <c r="AY85" i="91"/>
  <c r="AX85" i="91"/>
  <c r="AW85" i="91"/>
  <c r="AV85" i="91"/>
  <c r="AU85" i="91"/>
  <c r="AT85" i="91"/>
  <c r="AS85" i="91"/>
  <c r="AR85" i="91"/>
  <c r="AQ85" i="91"/>
  <c r="AP85" i="91"/>
  <c r="AO85" i="91"/>
  <c r="AN85" i="91"/>
  <c r="AM85" i="91"/>
  <c r="AL85" i="91"/>
  <c r="AK85" i="91"/>
  <c r="AJ85" i="91"/>
  <c r="AI85" i="91"/>
  <c r="AH85" i="91"/>
  <c r="AG85" i="91"/>
  <c r="AF85" i="91"/>
  <c r="AE85" i="91"/>
  <c r="AD85" i="91"/>
  <c r="AC85" i="91"/>
  <c r="AB85" i="91"/>
  <c r="AA85" i="91"/>
  <c r="Z85" i="91"/>
  <c r="Y85" i="91"/>
  <c r="X85" i="91"/>
  <c r="W85" i="91"/>
  <c r="V85" i="91"/>
  <c r="U85" i="91"/>
  <c r="T85" i="91"/>
  <c r="S85" i="91"/>
  <c r="R85" i="91"/>
  <c r="Q85" i="91"/>
  <c r="P85" i="91"/>
  <c r="O85" i="91"/>
  <c r="N85" i="91"/>
  <c r="M85" i="91"/>
  <c r="L85" i="91"/>
  <c r="K85" i="91"/>
  <c r="J85" i="91"/>
  <c r="I85" i="91"/>
  <c r="H85" i="91"/>
  <c r="G85" i="91"/>
  <c r="F85" i="91"/>
  <c r="E85" i="91"/>
  <c r="D85" i="91"/>
  <c r="C85" i="91"/>
  <c r="BK77" i="91"/>
  <c r="BK44" i="92"/>
  <c r="BJ77" i="91"/>
  <c r="BJ44" i="92"/>
  <c r="BH77" i="91"/>
  <c r="BH44" i="92"/>
  <c r="BC77" i="91"/>
  <c r="BB77" i="91"/>
  <c r="AZ77" i="91"/>
  <c r="AZ44" i="92"/>
  <c r="AX77" i="91"/>
  <c r="AX44" i="92"/>
  <c r="AU77" i="91"/>
  <c r="AT77" i="91"/>
  <c r="AT44" i="92"/>
  <c r="AP77" i="91"/>
  <c r="AN77" i="91"/>
  <c r="G31" i="91"/>
  <c r="AM77" i="91"/>
  <c r="AM44" i="92"/>
  <c r="AL77" i="91"/>
  <c r="AL44" i="92"/>
  <c r="AJ77" i="91"/>
  <c r="AJ44" i="92"/>
  <c r="AE77" i="91"/>
  <c r="AD77" i="91"/>
  <c r="AD44" i="92"/>
  <c r="X77" i="91"/>
  <c r="W77" i="91"/>
  <c r="V77" i="91"/>
  <c r="T77" i="91"/>
  <c r="T44" i="92"/>
  <c r="R77" i="91"/>
  <c r="O77" i="91"/>
  <c r="N77" i="91"/>
  <c r="J77" i="91"/>
  <c r="G77" i="91"/>
  <c r="G44" i="92"/>
  <c r="F77" i="91"/>
  <c r="F44" i="92"/>
  <c r="D77" i="91"/>
  <c r="BK75" i="91"/>
  <c r="BJ75" i="91"/>
  <c r="BI75" i="91"/>
  <c r="BH75" i="91"/>
  <c r="BG75" i="91"/>
  <c r="BF75" i="91"/>
  <c r="BE75" i="91"/>
  <c r="BD75" i="91"/>
  <c r="BC75" i="91"/>
  <c r="BB75" i="91"/>
  <c r="BA75" i="91"/>
  <c r="AZ75" i="91"/>
  <c r="AY75" i="91"/>
  <c r="AX75" i="91"/>
  <c r="AW75" i="91"/>
  <c r="AV75" i="91"/>
  <c r="AU75" i="91"/>
  <c r="AT75" i="91"/>
  <c r="AS75" i="91"/>
  <c r="AR75" i="91"/>
  <c r="AQ75" i="91"/>
  <c r="AP75" i="91"/>
  <c r="AO75" i="91"/>
  <c r="AN75" i="91"/>
  <c r="AM75" i="91"/>
  <c r="AL75" i="91"/>
  <c r="AK75" i="91"/>
  <c r="AJ75" i="91"/>
  <c r="AI75" i="91"/>
  <c r="AH75" i="91"/>
  <c r="AG75" i="91"/>
  <c r="AF75" i="91"/>
  <c r="AE75" i="91"/>
  <c r="AD75" i="91"/>
  <c r="AC75" i="91"/>
  <c r="AB75" i="91"/>
  <c r="AA75" i="91"/>
  <c r="Z75" i="91"/>
  <c r="Y75" i="91"/>
  <c r="X75" i="91"/>
  <c r="W75" i="91"/>
  <c r="V75" i="91"/>
  <c r="U75" i="91"/>
  <c r="T75" i="91"/>
  <c r="S75" i="91"/>
  <c r="R75" i="91"/>
  <c r="Q75" i="91"/>
  <c r="P75" i="91"/>
  <c r="O75" i="91"/>
  <c r="N75" i="91"/>
  <c r="M75" i="91"/>
  <c r="L75" i="91"/>
  <c r="K75" i="91"/>
  <c r="J75" i="91"/>
  <c r="I75" i="91"/>
  <c r="H75" i="91"/>
  <c r="G75" i="91"/>
  <c r="F75" i="91"/>
  <c r="E75" i="91"/>
  <c r="D75" i="91"/>
  <c r="C75" i="91"/>
  <c r="BK74" i="91"/>
  <c r="BJ74" i="91"/>
  <c r="BI74" i="91"/>
  <c r="BH74" i="91"/>
  <c r="BG74" i="91"/>
  <c r="BF74" i="91"/>
  <c r="BE74" i="91"/>
  <c r="BD74" i="91"/>
  <c r="BC74" i="91"/>
  <c r="BB74" i="91"/>
  <c r="BA74" i="91"/>
  <c r="AZ74" i="91"/>
  <c r="AY74" i="91"/>
  <c r="AX74" i="91"/>
  <c r="AW74" i="91"/>
  <c r="AV74" i="91"/>
  <c r="AU74" i="91"/>
  <c r="AT74" i="91"/>
  <c r="AS74" i="91"/>
  <c r="AR74" i="91"/>
  <c r="AQ74" i="91"/>
  <c r="AP74" i="91"/>
  <c r="AO74" i="91"/>
  <c r="AN74" i="91"/>
  <c r="AM74" i="91"/>
  <c r="AL74" i="91"/>
  <c r="AK74" i="91"/>
  <c r="AJ74" i="91"/>
  <c r="AI74" i="91"/>
  <c r="AH74" i="91"/>
  <c r="AG74" i="91"/>
  <c r="AF74" i="91"/>
  <c r="AE74" i="91"/>
  <c r="AD74" i="91"/>
  <c r="AC74" i="91"/>
  <c r="AB74" i="91"/>
  <c r="AA74" i="91"/>
  <c r="Z74" i="91"/>
  <c r="Y74" i="91"/>
  <c r="X74" i="91"/>
  <c r="W74" i="91"/>
  <c r="V74" i="91"/>
  <c r="U74" i="91"/>
  <c r="T74" i="91"/>
  <c r="S74" i="91"/>
  <c r="R74" i="91"/>
  <c r="Q74" i="91"/>
  <c r="P74" i="91"/>
  <c r="O74" i="91"/>
  <c r="N74" i="91"/>
  <c r="M74" i="91"/>
  <c r="L74" i="91"/>
  <c r="K74" i="91"/>
  <c r="J74" i="91"/>
  <c r="I74" i="91"/>
  <c r="H74" i="91"/>
  <c r="G74" i="91"/>
  <c r="F74" i="91"/>
  <c r="E74" i="91"/>
  <c r="D74" i="91"/>
  <c r="C74" i="91"/>
  <c r="BK73" i="91"/>
  <c r="BJ73" i="91"/>
  <c r="BI73" i="91"/>
  <c r="BH73" i="91"/>
  <c r="BG73" i="91"/>
  <c r="BF73" i="91"/>
  <c r="BE73" i="91"/>
  <c r="BD73" i="91"/>
  <c r="BC73" i="91"/>
  <c r="BB73" i="91"/>
  <c r="BA73" i="91"/>
  <c r="AZ73" i="91"/>
  <c r="AY73" i="91"/>
  <c r="AX73" i="91"/>
  <c r="AW73" i="91"/>
  <c r="AV73" i="91"/>
  <c r="AU73" i="91"/>
  <c r="AT73" i="91"/>
  <c r="AS73" i="91"/>
  <c r="AR73" i="91"/>
  <c r="AQ73" i="91"/>
  <c r="AP73" i="91"/>
  <c r="AO73" i="91"/>
  <c r="AN73" i="91"/>
  <c r="AM73" i="91"/>
  <c r="AL73" i="91"/>
  <c r="AK73" i="91"/>
  <c r="AJ73" i="91"/>
  <c r="AI73" i="91"/>
  <c r="AH73" i="91"/>
  <c r="AG73" i="91"/>
  <c r="AF73" i="91"/>
  <c r="AE73" i="91"/>
  <c r="AD73" i="91"/>
  <c r="AC73" i="91"/>
  <c r="AB73" i="91"/>
  <c r="AA73" i="91"/>
  <c r="Z73" i="91"/>
  <c r="Y73" i="91"/>
  <c r="X73" i="91"/>
  <c r="W73" i="91"/>
  <c r="V73" i="91"/>
  <c r="U73" i="91"/>
  <c r="T73" i="91"/>
  <c r="S73" i="91"/>
  <c r="R73" i="91"/>
  <c r="Q73" i="91"/>
  <c r="P73" i="91"/>
  <c r="O73" i="91"/>
  <c r="N73" i="91"/>
  <c r="M73" i="91"/>
  <c r="L73" i="91"/>
  <c r="K73" i="91"/>
  <c r="J73" i="91"/>
  <c r="I73" i="91"/>
  <c r="H73" i="91"/>
  <c r="G73" i="91"/>
  <c r="F73" i="91"/>
  <c r="E73" i="91"/>
  <c r="D73" i="91"/>
  <c r="C73" i="91"/>
  <c r="BJ70" i="91"/>
  <c r="BJ43" i="92"/>
  <c r="BH70" i="91"/>
  <c r="BG70" i="91"/>
  <c r="BE70" i="91"/>
  <c r="BE43" i="92"/>
  <c r="BB70" i="91"/>
  <c r="AZ70" i="91"/>
  <c r="AY70" i="91"/>
  <c r="AY43" i="92"/>
  <c r="AT70" i="91"/>
  <c r="AT43" i="92"/>
  <c r="AR70" i="91"/>
  <c r="AQ70" i="91"/>
  <c r="AO70" i="91"/>
  <c r="AO43" i="92"/>
  <c r="AL70" i="91"/>
  <c r="AJ70" i="91"/>
  <c r="AJ43" i="92"/>
  <c r="AI70" i="91"/>
  <c r="AI43" i="92"/>
  <c r="AD70" i="91"/>
  <c r="AB70" i="91"/>
  <c r="AA70" i="91"/>
  <c r="Y70" i="91"/>
  <c r="Y43" i="92"/>
  <c r="X70" i="91"/>
  <c r="X43" i="92"/>
  <c r="V70" i="91"/>
  <c r="T70" i="91"/>
  <c r="S70" i="91"/>
  <c r="S43" i="92"/>
  <c r="N70" i="91"/>
  <c r="N43" i="92"/>
  <c r="L70" i="91"/>
  <c r="K70" i="91"/>
  <c r="I70" i="91"/>
  <c r="I43" i="92"/>
  <c r="F70" i="91"/>
  <c r="D70" i="91"/>
  <c r="C70" i="91"/>
  <c r="BK68" i="91"/>
  <c r="BJ68" i="91"/>
  <c r="BI68" i="91"/>
  <c r="BH68" i="91"/>
  <c r="BG68" i="91"/>
  <c r="BF68" i="91"/>
  <c r="BE68" i="91"/>
  <c r="BD68" i="91"/>
  <c r="BC68" i="91"/>
  <c r="BB68" i="91"/>
  <c r="BA68" i="91"/>
  <c r="AZ68" i="91"/>
  <c r="AY68" i="91"/>
  <c r="AX68" i="91"/>
  <c r="AW68" i="91"/>
  <c r="AV68" i="91"/>
  <c r="AU68" i="91"/>
  <c r="AT68" i="91"/>
  <c r="AS68" i="91"/>
  <c r="AR68" i="91"/>
  <c r="AQ68" i="91"/>
  <c r="AP68" i="91"/>
  <c r="AO68" i="91"/>
  <c r="AN68" i="91"/>
  <c r="AM68" i="91"/>
  <c r="AL68" i="91"/>
  <c r="AK68" i="91"/>
  <c r="AJ68" i="91"/>
  <c r="AI68" i="91"/>
  <c r="AH68" i="91"/>
  <c r="AG68" i="91"/>
  <c r="AF68" i="91"/>
  <c r="AE68" i="91"/>
  <c r="AD68" i="91"/>
  <c r="AC68" i="91"/>
  <c r="AB68" i="91"/>
  <c r="AA68" i="91"/>
  <c r="Z68" i="91"/>
  <c r="Y68" i="91"/>
  <c r="X68" i="91"/>
  <c r="W68" i="91"/>
  <c r="V68" i="91"/>
  <c r="U68" i="91"/>
  <c r="T68" i="91"/>
  <c r="S68" i="91"/>
  <c r="R68" i="91"/>
  <c r="Q68" i="91"/>
  <c r="P68" i="91"/>
  <c r="O68" i="91"/>
  <c r="N68" i="91"/>
  <c r="M68" i="91"/>
  <c r="L68" i="91"/>
  <c r="K68" i="91"/>
  <c r="J68" i="91"/>
  <c r="I68" i="91"/>
  <c r="H68" i="91"/>
  <c r="G68" i="91"/>
  <c r="F68" i="91"/>
  <c r="E68" i="91"/>
  <c r="D68" i="91"/>
  <c r="C68" i="91"/>
  <c r="BK67" i="91"/>
  <c r="BJ67" i="91"/>
  <c r="BI67" i="91"/>
  <c r="BH67" i="91"/>
  <c r="BG67" i="91"/>
  <c r="BF67" i="91"/>
  <c r="BE67" i="91"/>
  <c r="BD67" i="91"/>
  <c r="BC67" i="91"/>
  <c r="BB67" i="91"/>
  <c r="BA67" i="91"/>
  <c r="AZ67" i="91"/>
  <c r="AY67" i="91"/>
  <c r="AX67" i="91"/>
  <c r="AW67" i="91"/>
  <c r="AV67" i="91"/>
  <c r="AU67" i="91"/>
  <c r="AT67" i="91"/>
  <c r="AS67" i="91"/>
  <c r="AR67" i="91"/>
  <c r="AQ67" i="91"/>
  <c r="AP67" i="91"/>
  <c r="AO67" i="91"/>
  <c r="AN67" i="91"/>
  <c r="AM67" i="91"/>
  <c r="AL67" i="91"/>
  <c r="AK67" i="91"/>
  <c r="AJ67" i="91"/>
  <c r="AI67" i="91"/>
  <c r="AH67" i="91"/>
  <c r="AG67" i="91"/>
  <c r="AF67" i="91"/>
  <c r="AE67" i="91"/>
  <c r="AD67" i="91"/>
  <c r="AC67" i="91"/>
  <c r="AB67" i="91"/>
  <c r="AA67" i="91"/>
  <c r="Z67" i="91"/>
  <c r="Y67" i="91"/>
  <c r="X67" i="91"/>
  <c r="W67" i="91"/>
  <c r="V67" i="91"/>
  <c r="U67" i="91"/>
  <c r="T67" i="91"/>
  <c r="S67" i="91"/>
  <c r="R67" i="91"/>
  <c r="Q67" i="91"/>
  <c r="P67" i="91"/>
  <c r="O67" i="91"/>
  <c r="N67" i="91"/>
  <c r="M67" i="91"/>
  <c r="L67" i="91"/>
  <c r="K67" i="91"/>
  <c r="J67" i="91"/>
  <c r="I67" i="91"/>
  <c r="H67" i="91"/>
  <c r="G67" i="91"/>
  <c r="F67" i="91"/>
  <c r="E67" i="91"/>
  <c r="D67" i="91"/>
  <c r="C67" i="91"/>
  <c r="BK66" i="91"/>
  <c r="BJ66" i="91"/>
  <c r="BI66" i="91"/>
  <c r="BH66" i="91"/>
  <c r="BG66" i="91"/>
  <c r="BF66" i="91"/>
  <c r="BE66" i="91"/>
  <c r="BD66" i="91"/>
  <c r="BC66" i="91"/>
  <c r="BB66" i="91"/>
  <c r="BA66" i="91"/>
  <c r="AZ66" i="91"/>
  <c r="AY66" i="91"/>
  <c r="AX66" i="91"/>
  <c r="AW66" i="91"/>
  <c r="AV66" i="91"/>
  <c r="AU66" i="91"/>
  <c r="AT66" i="91"/>
  <c r="AS66" i="91"/>
  <c r="AR66" i="91"/>
  <c r="AQ66" i="91"/>
  <c r="AP66" i="91"/>
  <c r="AO66" i="91"/>
  <c r="AN66" i="91"/>
  <c r="AM66" i="91"/>
  <c r="AL66" i="91"/>
  <c r="AK66" i="91"/>
  <c r="AJ66" i="91"/>
  <c r="AI66" i="91"/>
  <c r="AH66" i="91"/>
  <c r="AG66" i="91"/>
  <c r="AF66" i="91"/>
  <c r="AE66" i="91"/>
  <c r="AD66" i="91"/>
  <c r="AC66" i="91"/>
  <c r="AB66" i="91"/>
  <c r="AA66" i="91"/>
  <c r="Z66" i="91"/>
  <c r="Y66" i="91"/>
  <c r="X66" i="91"/>
  <c r="W66" i="91"/>
  <c r="V66" i="91"/>
  <c r="U66" i="91"/>
  <c r="T66" i="91"/>
  <c r="S66" i="91"/>
  <c r="R66" i="91"/>
  <c r="Q66" i="91"/>
  <c r="P66" i="91"/>
  <c r="O66" i="91"/>
  <c r="N66" i="91"/>
  <c r="M66" i="91"/>
  <c r="L66" i="91"/>
  <c r="K66" i="91"/>
  <c r="J66" i="91"/>
  <c r="I66" i="91"/>
  <c r="H66" i="91"/>
  <c r="G66" i="91"/>
  <c r="F66" i="91"/>
  <c r="E66" i="91"/>
  <c r="D66" i="91"/>
  <c r="C66" i="91"/>
  <c r="BK65" i="91"/>
  <c r="BJ65" i="91"/>
  <c r="BI65" i="91"/>
  <c r="BH65" i="91"/>
  <c r="BG65" i="91"/>
  <c r="BF65" i="91"/>
  <c r="BE65" i="91"/>
  <c r="BD65" i="91"/>
  <c r="BC65" i="91"/>
  <c r="BB65" i="91"/>
  <c r="BA65" i="91"/>
  <c r="AZ65" i="91"/>
  <c r="AY65" i="91"/>
  <c r="AX65" i="91"/>
  <c r="AW65" i="91"/>
  <c r="AV65" i="91"/>
  <c r="AU65" i="91"/>
  <c r="AT65" i="91"/>
  <c r="AS65" i="91"/>
  <c r="AR65" i="91"/>
  <c r="AQ65" i="91"/>
  <c r="AP65" i="91"/>
  <c r="AO65" i="91"/>
  <c r="AN65" i="91"/>
  <c r="AM65" i="91"/>
  <c r="AL65" i="91"/>
  <c r="AK65" i="91"/>
  <c r="AJ65" i="91"/>
  <c r="AI65" i="91"/>
  <c r="AH65" i="91"/>
  <c r="AG65" i="91"/>
  <c r="AF65" i="91"/>
  <c r="AE65" i="91"/>
  <c r="AD65" i="91"/>
  <c r="AC65" i="91"/>
  <c r="AB65" i="91"/>
  <c r="AA65" i="91"/>
  <c r="Z65" i="91"/>
  <c r="Y65" i="91"/>
  <c r="X65" i="91"/>
  <c r="W65" i="91"/>
  <c r="V65" i="91"/>
  <c r="U65" i="91"/>
  <c r="T65" i="91"/>
  <c r="S65" i="91"/>
  <c r="R65" i="91"/>
  <c r="Q65" i="91"/>
  <c r="P65" i="91"/>
  <c r="O65" i="91"/>
  <c r="N65" i="91"/>
  <c r="M65" i="91"/>
  <c r="L65" i="91"/>
  <c r="K65" i="91"/>
  <c r="J65" i="91"/>
  <c r="I65" i="91"/>
  <c r="H65" i="91"/>
  <c r="G65" i="91"/>
  <c r="F65" i="91"/>
  <c r="E65" i="91"/>
  <c r="D65" i="91"/>
  <c r="C65" i="91"/>
  <c r="BK64" i="91"/>
  <c r="BJ64" i="91"/>
  <c r="BI64" i="91"/>
  <c r="BH64" i="91"/>
  <c r="BG64" i="91"/>
  <c r="BF64" i="91"/>
  <c r="BE64" i="91"/>
  <c r="BD64" i="91"/>
  <c r="BC64" i="91"/>
  <c r="BB64" i="91"/>
  <c r="BA64" i="91"/>
  <c r="AZ64" i="91"/>
  <c r="AY64" i="91"/>
  <c r="AX64" i="91"/>
  <c r="AW64" i="91"/>
  <c r="AV64" i="91"/>
  <c r="AU64" i="91"/>
  <c r="AT64" i="91"/>
  <c r="AS64" i="91"/>
  <c r="AR64" i="91"/>
  <c r="AQ64" i="91"/>
  <c r="AP64" i="91"/>
  <c r="AO64" i="91"/>
  <c r="AN64" i="91"/>
  <c r="AM64" i="91"/>
  <c r="AL64" i="91"/>
  <c r="AK64" i="91"/>
  <c r="AJ64" i="91"/>
  <c r="AI64" i="91"/>
  <c r="AH64" i="91"/>
  <c r="AG64" i="91"/>
  <c r="AF64" i="91"/>
  <c r="AE64" i="91"/>
  <c r="AD64" i="91"/>
  <c r="AC64" i="91"/>
  <c r="AB64" i="91"/>
  <c r="AA64" i="91"/>
  <c r="Z64" i="91"/>
  <c r="Y64" i="91"/>
  <c r="X64" i="91"/>
  <c r="W64" i="91"/>
  <c r="V64" i="91"/>
  <c r="U64" i="91"/>
  <c r="T64" i="91"/>
  <c r="S64" i="91"/>
  <c r="R64" i="91"/>
  <c r="Q64" i="91"/>
  <c r="P64" i="91"/>
  <c r="O64" i="91"/>
  <c r="N64" i="91"/>
  <c r="M64" i="91"/>
  <c r="L64" i="91"/>
  <c r="K64" i="91"/>
  <c r="J64" i="91"/>
  <c r="I64" i="91"/>
  <c r="H64" i="91"/>
  <c r="G64" i="91"/>
  <c r="F64" i="91"/>
  <c r="E64" i="91"/>
  <c r="D64" i="91"/>
  <c r="C64" i="91"/>
  <c r="BK63" i="91"/>
  <c r="BJ63" i="91"/>
  <c r="BI63" i="91"/>
  <c r="BH63" i="91"/>
  <c r="BG63" i="91"/>
  <c r="BF63" i="91"/>
  <c r="BE63" i="91"/>
  <c r="BD63" i="91"/>
  <c r="BC63" i="91"/>
  <c r="BB63" i="91"/>
  <c r="BA63" i="91"/>
  <c r="AZ63" i="91"/>
  <c r="AY63" i="91"/>
  <c r="AX63" i="91"/>
  <c r="AW63" i="91"/>
  <c r="AV63" i="91"/>
  <c r="AU63" i="91"/>
  <c r="AT63" i="91"/>
  <c r="AS63" i="91"/>
  <c r="AR63" i="91"/>
  <c r="AQ63" i="91"/>
  <c r="AP63" i="91"/>
  <c r="AO63" i="91"/>
  <c r="AN63" i="91"/>
  <c r="AM63" i="91"/>
  <c r="AL63" i="91"/>
  <c r="AK63" i="91"/>
  <c r="AJ63" i="91"/>
  <c r="AI63" i="91"/>
  <c r="AH63" i="91"/>
  <c r="AG63" i="91"/>
  <c r="AF63" i="91"/>
  <c r="AE63" i="91"/>
  <c r="AD63" i="91"/>
  <c r="AC63" i="91"/>
  <c r="AB63" i="91"/>
  <c r="AA63" i="91"/>
  <c r="Z63" i="91"/>
  <c r="Y63" i="91"/>
  <c r="X63" i="91"/>
  <c r="W63" i="91"/>
  <c r="V63" i="91"/>
  <c r="U63" i="91"/>
  <c r="T63" i="91"/>
  <c r="S63" i="91"/>
  <c r="R63" i="91"/>
  <c r="Q63" i="91"/>
  <c r="P63" i="91"/>
  <c r="O63" i="91"/>
  <c r="N63" i="91"/>
  <c r="M63" i="91"/>
  <c r="L63" i="91"/>
  <c r="K63" i="91"/>
  <c r="J63" i="91"/>
  <c r="I63" i="91"/>
  <c r="H63" i="91"/>
  <c r="G63" i="91"/>
  <c r="F63" i="91"/>
  <c r="E63" i="91"/>
  <c r="D63" i="91"/>
  <c r="C63" i="91"/>
  <c r="BK62" i="91"/>
  <c r="BJ62" i="91"/>
  <c r="BI62" i="91"/>
  <c r="BH62" i="91"/>
  <c r="BG62" i="91"/>
  <c r="BF62" i="91"/>
  <c r="BE62" i="91"/>
  <c r="BD62" i="91"/>
  <c r="BC62" i="91"/>
  <c r="BB62" i="91"/>
  <c r="BA62" i="91"/>
  <c r="AZ62" i="91"/>
  <c r="AY62" i="91"/>
  <c r="AX62" i="91"/>
  <c r="AW62" i="91"/>
  <c r="AV62" i="91"/>
  <c r="AU62" i="91"/>
  <c r="AT62" i="91"/>
  <c r="AS62" i="91"/>
  <c r="AR62" i="91"/>
  <c r="AQ62" i="91"/>
  <c r="AP62" i="91"/>
  <c r="AO62" i="91"/>
  <c r="AN62" i="91"/>
  <c r="AM62" i="91"/>
  <c r="AL62" i="91"/>
  <c r="AK62" i="91"/>
  <c r="AJ62" i="91"/>
  <c r="AI62" i="91"/>
  <c r="AH62" i="91"/>
  <c r="AG62" i="91"/>
  <c r="AF62" i="91"/>
  <c r="AE62" i="91"/>
  <c r="AD62" i="91"/>
  <c r="AC62" i="91"/>
  <c r="AB62" i="91"/>
  <c r="AA62" i="91"/>
  <c r="Z62" i="91"/>
  <c r="Y62" i="91"/>
  <c r="X62" i="91"/>
  <c r="W62" i="91"/>
  <c r="V62" i="91"/>
  <c r="U62" i="91"/>
  <c r="T62" i="91"/>
  <c r="S62" i="91"/>
  <c r="R62" i="91"/>
  <c r="Q62" i="91"/>
  <c r="P62" i="91"/>
  <c r="O62" i="91"/>
  <c r="N62" i="91"/>
  <c r="M62" i="91"/>
  <c r="L62" i="91"/>
  <c r="K62" i="91"/>
  <c r="J62" i="91"/>
  <c r="I62" i="91"/>
  <c r="H62" i="91"/>
  <c r="G62" i="91"/>
  <c r="F62" i="91"/>
  <c r="E62" i="91"/>
  <c r="D62" i="91"/>
  <c r="C62" i="91"/>
  <c r="BG58" i="91"/>
  <c r="BE58" i="91"/>
  <c r="BD58" i="91"/>
  <c r="BB58" i="91"/>
  <c r="BB42" i="92"/>
  <c r="AY58" i="91"/>
  <c r="AW58" i="91"/>
  <c r="AV58" i="91"/>
  <c r="AT58" i="91"/>
  <c r="AT42" i="92"/>
  <c r="AR58" i="91"/>
  <c r="AR42" i="92"/>
  <c r="AQ58" i="91"/>
  <c r="AO58" i="91"/>
  <c r="AN58" i="91"/>
  <c r="AJ58" i="91"/>
  <c r="AI58" i="91"/>
  <c r="AI42" i="92"/>
  <c r="AG58" i="91"/>
  <c r="AF58" i="91"/>
  <c r="AF42" i="92"/>
  <c r="AD58" i="91"/>
  <c r="AD42" i="92"/>
  <c r="AB58" i="91"/>
  <c r="AB42" i="92"/>
  <c r="AA58" i="91"/>
  <c r="Y58" i="91"/>
  <c r="X58" i="91"/>
  <c r="V58" i="91"/>
  <c r="V42" i="92"/>
  <c r="T58" i="91"/>
  <c r="T42" i="92"/>
  <c r="S58" i="91"/>
  <c r="S42" i="92"/>
  <c r="Q58" i="91"/>
  <c r="N58" i="91"/>
  <c r="N42" i="92"/>
  <c r="L58" i="91"/>
  <c r="L42" i="92"/>
  <c r="K58" i="91"/>
  <c r="K42" i="92"/>
  <c r="I58" i="91"/>
  <c r="H58" i="91"/>
  <c r="D58" i="91"/>
  <c r="C58" i="91"/>
  <c r="C29" i="91"/>
  <c r="BK56" i="91"/>
  <c r="BJ56" i="91"/>
  <c r="BI56" i="91"/>
  <c r="BH56" i="91"/>
  <c r="BG56" i="91"/>
  <c r="BF56" i="91"/>
  <c r="BE56" i="91"/>
  <c r="BD56" i="91"/>
  <c r="BC56" i="91"/>
  <c r="BB56" i="91"/>
  <c r="BA56" i="91"/>
  <c r="AZ56" i="91"/>
  <c r="AY56" i="91"/>
  <c r="AX56" i="91"/>
  <c r="AW56" i="91"/>
  <c r="AV56" i="91"/>
  <c r="AU56" i="91"/>
  <c r="AT56" i="91"/>
  <c r="AS56" i="91"/>
  <c r="AR56" i="91"/>
  <c r="AQ56" i="91"/>
  <c r="AP56" i="91"/>
  <c r="AO56" i="91"/>
  <c r="AN56" i="91"/>
  <c r="AM56" i="91"/>
  <c r="AL56" i="91"/>
  <c r="AK56" i="91"/>
  <c r="AJ56" i="91"/>
  <c r="AI56" i="91"/>
  <c r="AH56" i="91"/>
  <c r="AG56" i="91"/>
  <c r="AF56" i="91"/>
  <c r="AE56" i="91"/>
  <c r="AD56" i="91"/>
  <c r="AC56" i="91"/>
  <c r="AB56" i="91"/>
  <c r="AA56" i="91"/>
  <c r="Z56" i="91"/>
  <c r="Y56" i="91"/>
  <c r="X56" i="91"/>
  <c r="W56" i="91"/>
  <c r="V56" i="91"/>
  <c r="U56" i="91"/>
  <c r="T56" i="91"/>
  <c r="S56" i="91"/>
  <c r="R56" i="91"/>
  <c r="Q56" i="91"/>
  <c r="P56" i="91"/>
  <c r="O56" i="91"/>
  <c r="N56" i="91"/>
  <c r="M56" i="91"/>
  <c r="L56" i="91"/>
  <c r="K56" i="91"/>
  <c r="J56" i="91"/>
  <c r="I56" i="91"/>
  <c r="H56" i="91"/>
  <c r="G56" i="91"/>
  <c r="F56" i="91"/>
  <c r="E56" i="91"/>
  <c r="D56" i="91"/>
  <c r="C56" i="91"/>
  <c r="BK55" i="91"/>
  <c r="BJ55" i="91"/>
  <c r="BI55" i="91"/>
  <c r="BH55" i="91"/>
  <c r="BG55" i="91"/>
  <c r="BF55" i="91"/>
  <c r="BE55" i="91"/>
  <c r="BD55" i="91"/>
  <c r="BC55" i="91"/>
  <c r="BB55" i="91"/>
  <c r="BA55" i="91"/>
  <c r="AZ55" i="91"/>
  <c r="AY55" i="91"/>
  <c r="AX55" i="91"/>
  <c r="AW55" i="91"/>
  <c r="AV55" i="91"/>
  <c r="AU55" i="91"/>
  <c r="AT55" i="91"/>
  <c r="AS55" i="91"/>
  <c r="AR55" i="91"/>
  <c r="AQ55" i="91"/>
  <c r="AP55" i="91"/>
  <c r="AO55" i="91"/>
  <c r="AN55" i="91"/>
  <c r="AM55" i="91"/>
  <c r="AL55" i="91"/>
  <c r="AK55" i="91"/>
  <c r="AJ55" i="91"/>
  <c r="AI55" i="91"/>
  <c r="AH55" i="91"/>
  <c r="AG55" i="91"/>
  <c r="AF55" i="91"/>
  <c r="AE55" i="91"/>
  <c r="AD55" i="91"/>
  <c r="AC55" i="91"/>
  <c r="AB55" i="91"/>
  <c r="AA55" i="91"/>
  <c r="Z55" i="91"/>
  <c r="Y55" i="91"/>
  <c r="X55" i="91"/>
  <c r="W55" i="91"/>
  <c r="V55" i="91"/>
  <c r="U55" i="91"/>
  <c r="T55" i="91"/>
  <c r="S55" i="91"/>
  <c r="R55" i="91"/>
  <c r="Q55" i="91"/>
  <c r="P55" i="91"/>
  <c r="O55" i="91"/>
  <c r="N55" i="91"/>
  <c r="M55" i="91"/>
  <c r="L55" i="91"/>
  <c r="K55" i="91"/>
  <c r="J55" i="91"/>
  <c r="I55" i="91"/>
  <c r="H55" i="91"/>
  <c r="G55" i="91"/>
  <c r="F55" i="91"/>
  <c r="E55" i="91"/>
  <c r="D55" i="91"/>
  <c r="C55" i="91"/>
  <c r="BK54" i="91"/>
  <c r="BJ54" i="91"/>
  <c r="BI54" i="91"/>
  <c r="BH54" i="91"/>
  <c r="BG54" i="91"/>
  <c r="BF54" i="91"/>
  <c r="BE54" i="91"/>
  <c r="BD54" i="91"/>
  <c r="BC54" i="91"/>
  <c r="BB54" i="91"/>
  <c r="BA54" i="91"/>
  <c r="AZ54" i="91"/>
  <c r="AY54" i="91"/>
  <c r="AX54" i="91"/>
  <c r="AW54" i="91"/>
  <c r="AV54" i="91"/>
  <c r="AU54" i="91"/>
  <c r="AT54" i="91"/>
  <c r="AS54" i="91"/>
  <c r="AR54" i="91"/>
  <c r="AQ54" i="91"/>
  <c r="AP54" i="91"/>
  <c r="AO54" i="91"/>
  <c r="AN54" i="91"/>
  <c r="AM54" i="91"/>
  <c r="AL54" i="91"/>
  <c r="AK54" i="91"/>
  <c r="AJ54" i="91"/>
  <c r="AI54" i="91"/>
  <c r="AH54" i="91"/>
  <c r="AG54" i="91"/>
  <c r="AF54" i="91"/>
  <c r="AE54" i="91"/>
  <c r="AD54" i="91"/>
  <c r="AC54" i="91"/>
  <c r="AB54" i="91"/>
  <c r="AA54" i="91"/>
  <c r="Z54" i="91"/>
  <c r="Y54" i="91"/>
  <c r="X54" i="91"/>
  <c r="W54" i="91"/>
  <c r="V54" i="91"/>
  <c r="U54" i="91"/>
  <c r="T54" i="91"/>
  <c r="S54" i="91"/>
  <c r="R54" i="91"/>
  <c r="Q54" i="91"/>
  <c r="P54" i="91"/>
  <c r="O54" i="91"/>
  <c r="N54" i="91"/>
  <c r="M54" i="91"/>
  <c r="L54" i="91"/>
  <c r="K54" i="91"/>
  <c r="J54" i="91"/>
  <c r="I54" i="91"/>
  <c r="H54" i="91"/>
  <c r="G54" i="91"/>
  <c r="F54" i="91"/>
  <c r="E54" i="91"/>
  <c r="D54" i="91"/>
  <c r="C54" i="91"/>
  <c r="BK53" i="91"/>
  <c r="BJ53" i="91"/>
  <c r="BI53" i="91"/>
  <c r="BH53" i="91"/>
  <c r="BG53" i="91"/>
  <c r="BF53" i="91"/>
  <c r="BE53" i="91"/>
  <c r="BD53" i="91"/>
  <c r="BC53" i="91"/>
  <c r="BB53" i="91"/>
  <c r="BA53" i="91"/>
  <c r="AZ53" i="91"/>
  <c r="AY53" i="91"/>
  <c r="AX53" i="91"/>
  <c r="AW53" i="91"/>
  <c r="AV53" i="91"/>
  <c r="AU53" i="91"/>
  <c r="AT53" i="91"/>
  <c r="AS53" i="91"/>
  <c r="AR53" i="91"/>
  <c r="AQ53" i="91"/>
  <c r="AP53" i="91"/>
  <c r="AO53" i="91"/>
  <c r="AN53" i="91"/>
  <c r="AM53" i="91"/>
  <c r="AL53" i="91"/>
  <c r="AK53" i="91"/>
  <c r="AJ53" i="91"/>
  <c r="AI53" i="91"/>
  <c r="AH53" i="91"/>
  <c r="AG53" i="91"/>
  <c r="AF53" i="91"/>
  <c r="AE53" i="91"/>
  <c r="AD53" i="91"/>
  <c r="AC53" i="91"/>
  <c r="AB53" i="91"/>
  <c r="AA53" i="91"/>
  <c r="Z53" i="91"/>
  <c r="Y53" i="91"/>
  <c r="X53" i="91"/>
  <c r="W53" i="91"/>
  <c r="V53" i="91"/>
  <c r="U53" i="91"/>
  <c r="T53" i="91"/>
  <c r="S53" i="91"/>
  <c r="R53" i="91"/>
  <c r="Q53" i="91"/>
  <c r="P53" i="91"/>
  <c r="O53" i="91"/>
  <c r="N53" i="91"/>
  <c r="M53" i="91"/>
  <c r="L53" i="91"/>
  <c r="K53" i="91"/>
  <c r="J53" i="91"/>
  <c r="I53" i="91"/>
  <c r="H53" i="91"/>
  <c r="G53" i="91"/>
  <c r="F53" i="91"/>
  <c r="E53" i="91"/>
  <c r="D53" i="91"/>
  <c r="C53" i="91"/>
  <c r="BK52" i="91"/>
  <c r="BJ52" i="91"/>
  <c r="BI52" i="91"/>
  <c r="BH52" i="91"/>
  <c r="BG52" i="91"/>
  <c r="BF52" i="91"/>
  <c r="BE52" i="91"/>
  <c r="BD52" i="91"/>
  <c r="BC52" i="91"/>
  <c r="BB52" i="91"/>
  <c r="BA52" i="91"/>
  <c r="AZ52" i="91"/>
  <c r="AY52" i="91"/>
  <c r="AX52" i="91"/>
  <c r="AW52" i="91"/>
  <c r="AV52" i="91"/>
  <c r="AU52" i="91"/>
  <c r="AT52" i="91"/>
  <c r="AS52" i="91"/>
  <c r="AR52" i="91"/>
  <c r="AQ52" i="91"/>
  <c r="AP52" i="91"/>
  <c r="AO52" i="91"/>
  <c r="AN52" i="91"/>
  <c r="AM52" i="91"/>
  <c r="AL52" i="91"/>
  <c r="AK52" i="91"/>
  <c r="AJ52" i="91"/>
  <c r="AI52" i="91"/>
  <c r="AH52" i="91"/>
  <c r="AG52" i="91"/>
  <c r="AF52" i="91"/>
  <c r="AE52" i="91"/>
  <c r="AD52" i="91"/>
  <c r="AC52" i="91"/>
  <c r="AB52" i="91"/>
  <c r="AA52" i="91"/>
  <c r="Z52" i="91"/>
  <c r="Y52" i="91"/>
  <c r="X52" i="91"/>
  <c r="W52" i="91"/>
  <c r="V52" i="91"/>
  <c r="U52" i="91"/>
  <c r="T52" i="91"/>
  <c r="S52" i="91"/>
  <c r="R52" i="91"/>
  <c r="Q52" i="91"/>
  <c r="P52" i="91"/>
  <c r="O52" i="91"/>
  <c r="N52" i="91"/>
  <c r="M52" i="91"/>
  <c r="L52" i="91"/>
  <c r="K52" i="91"/>
  <c r="J52" i="91"/>
  <c r="I52" i="91"/>
  <c r="H52" i="91"/>
  <c r="G52" i="91"/>
  <c r="F52" i="91"/>
  <c r="E52" i="91"/>
  <c r="D52" i="91"/>
  <c r="C52" i="91"/>
  <c r="BK51" i="91"/>
  <c r="BJ51" i="91"/>
  <c r="BI51" i="91"/>
  <c r="BH51" i="91"/>
  <c r="BG51" i="91"/>
  <c r="BF51" i="91"/>
  <c r="BE51" i="91"/>
  <c r="BD51" i="91"/>
  <c r="BC51" i="91"/>
  <c r="BB51" i="91"/>
  <c r="BA51" i="91"/>
  <c r="AZ51" i="91"/>
  <c r="AY51" i="91"/>
  <c r="AX51" i="91"/>
  <c r="AW51" i="91"/>
  <c r="AV51" i="91"/>
  <c r="AU51" i="91"/>
  <c r="AT51" i="91"/>
  <c r="AS51" i="91"/>
  <c r="AR51" i="91"/>
  <c r="AQ51" i="91"/>
  <c r="AP51" i="91"/>
  <c r="AO51" i="91"/>
  <c r="AN51" i="91"/>
  <c r="AM51" i="91"/>
  <c r="AL51" i="91"/>
  <c r="AK51" i="91"/>
  <c r="AJ51" i="91"/>
  <c r="AI51" i="91"/>
  <c r="AH51" i="91"/>
  <c r="AG51" i="91"/>
  <c r="AF51" i="91"/>
  <c r="AE51" i="91"/>
  <c r="AD51" i="91"/>
  <c r="AC51" i="91"/>
  <c r="AB51" i="91"/>
  <c r="AA51" i="91"/>
  <c r="Z51" i="91"/>
  <c r="Y51" i="91"/>
  <c r="X51" i="91"/>
  <c r="W51" i="91"/>
  <c r="V51" i="91"/>
  <c r="U51" i="91"/>
  <c r="T51" i="91"/>
  <c r="S51" i="91"/>
  <c r="R51" i="91"/>
  <c r="Q51" i="91"/>
  <c r="P51" i="91"/>
  <c r="O51" i="91"/>
  <c r="N51" i="91"/>
  <c r="M51" i="91"/>
  <c r="L51" i="91"/>
  <c r="K51" i="91"/>
  <c r="J51" i="91"/>
  <c r="I51" i="91"/>
  <c r="H51" i="91"/>
  <c r="G51" i="91"/>
  <c r="F51" i="91"/>
  <c r="E51" i="91"/>
  <c r="D51" i="91"/>
  <c r="C51" i="91"/>
  <c r="BK50" i="91"/>
  <c r="BJ50" i="91"/>
  <c r="BI50" i="91"/>
  <c r="BH50" i="91"/>
  <c r="BG50" i="91"/>
  <c r="BF50" i="91"/>
  <c r="BE50" i="91"/>
  <c r="BD50" i="91"/>
  <c r="BC50" i="91"/>
  <c r="BB50" i="91"/>
  <c r="BA50" i="91"/>
  <c r="AZ50" i="91"/>
  <c r="AY50" i="91"/>
  <c r="AX50" i="91"/>
  <c r="AW50" i="91"/>
  <c r="AV50" i="91"/>
  <c r="AU50" i="91"/>
  <c r="AT50" i="91"/>
  <c r="AS50" i="91"/>
  <c r="AR50" i="91"/>
  <c r="AQ50" i="91"/>
  <c r="AP50" i="91"/>
  <c r="AO50" i="91"/>
  <c r="AN50" i="91"/>
  <c r="AM50" i="91"/>
  <c r="AL50" i="91"/>
  <c r="AK50" i="91"/>
  <c r="AJ50" i="91"/>
  <c r="AI50" i="91"/>
  <c r="AH50" i="91"/>
  <c r="AG50" i="91"/>
  <c r="AF50" i="91"/>
  <c r="AE50" i="91"/>
  <c r="AD50" i="91"/>
  <c r="AC50" i="91"/>
  <c r="AB50" i="91"/>
  <c r="AA50" i="91"/>
  <c r="Z50" i="91"/>
  <c r="Y50" i="91"/>
  <c r="X50" i="91"/>
  <c r="W50" i="91"/>
  <c r="V50" i="91"/>
  <c r="U50" i="91"/>
  <c r="T50" i="91"/>
  <c r="S50" i="91"/>
  <c r="R50" i="91"/>
  <c r="Q50" i="91"/>
  <c r="P50" i="91"/>
  <c r="O50" i="91"/>
  <c r="N50" i="91"/>
  <c r="M50" i="91"/>
  <c r="L50" i="91"/>
  <c r="K50" i="91"/>
  <c r="J50" i="91"/>
  <c r="I50" i="91"/>
  <c r="H50" i="91"/>
  <c r="G50" i="91"/>
  <c r="F50" i="91"/>
  <c r="E50" i="91"/>
  <c r="D50" i="91"/>
  <c r="C50" i="91"/>
  <c r="BK49" i="91"/>
  <c r="BJ49" i="91"/>
  <c r="BI49" i="91"/>
  <c r="BH49" i="91"/>
  <c r="BG49" i="91"/>
  <c r="BF49" i="91"/>
  <c r="BE49" i="91"/>
  <c r="BD49" i="91"/>
  <c r="BC49" i="91"/>
  <c r="BB49" i="91"/>
  <c r="BA49" i="91"/>
  <c r="AZ49" i="91"/>
  <c r="AY49" i="91"/>
  <c r="AX49" i="91"/>
  <c r="AW49" i="91"/>
  <c r="AV49" i="91"/>
  <c r="AU49" i="91"/>
  <c r="AT49" i="91"/>
  <c r="AS49" i="91"/>
  <c r="AR49" i="91"/>
  <c r="AQ49" i="91"/>
  <c r="AP49" i="91"/>
  <c r="AO49" i="91"/>
  <c r="AN49" i="91"/>
  <c r="AM49" i="91"/>
  <c r="AL49" i="91"/>
  <c r="AK49" i="91"/>
  <c r="AJ49" i="91"/>
  <c r="AI49" i="91"/>
  <c r="AH49" i="91"/>
  <c r="AG49" i="91"/>
  <c r="AF49" i="91"/>
  <c r="AE49" i="91"/>
  <c r="AD49" i="91"/>
  <c r="AC49" i="91"/>
  <c r="AB49" i="91"/>
  <c r="AA49" i="91"/>
  <c r="Z49" i="91"/>
  <c r="Y49" i="91"/>
  <c r="X49" i="91"/>
  <c r="W49" i="91"/>
  <c r="V49" i="91"/>
  <c r="U49" i="91"/>
  <c r="T49" i="91"/>
  <c r="S49" i="91"/>
  <c r="R49" i="91"/>
  <c r="Q49" i="91"/>
  <c r="P49" i="91"/>
  <c r="O49" i="91"/>
  <c r="N49" i="91"/>
  <c r="M49" i="91"/>
  <c r="L49" i="91"/>
  <c r="K49" i="91"/>
  <c r="J49" i="91"/>
  <c r="I49" i="91"/>
  <c r="H49" i="91"/>
  <c r="G49" i="91"/>
  <c r="F49" i="91"/>
  <c r="E49" i="91"/>
  <c r="D49" i="91"/>
  <c r="C49" i="91"/>
  <c r="BK48" i="91"/>
  <c r="BJ48" i="91"/>
  <c r="BI48" i="91"/>
  <c r="BH48" i="91"/>
  <c r="BG48" i="91"/>
  <c r="BF48" i="91"/>
  <c r="BE48" i="91"/>
  <c r="BD48" i="91"/>
  <c r="BC48" i="91"/>
  <c r="BB48" i="91"/>
  <c r="BA48" i="91"/>
  <c r="AZ48" i="91"/>
  <c r="AY48" i="91"/>
  <c r="AX48" i="91"/>
  <c r="AW48" i="91"/>
  <c r="AV48" i="91"/>
  <c r="AU48" i="91"/>
  <c r="AT48" i="91"/>
  <c r="AS48" i="91"/>
  <c r="AR48" i="91"/>
  <c r="AQ48" i="91"/>
  <c r="AP48" i="91"/>
  <c r="AO48" i="91"/>
  <c r="AN48" i="91"/>
  <c r="AM48" i="91"/>
  <c r="AL48" i="91"/>
  <c r="AK48" i="91"/>
  <c r="AJ48" i="91"/>
  <c r="AI48" i="91"/>
  <c r="AH48" i="91"/>
  <c r="AG48" i="91"/>
  <c r="AF48" i="91"/>
  <c r="AE48" i="91"/>
  <c r="AD48" i="91"/>
  <c r="AC48" i="91"/>
  <c r="AB48" i="91"/>
  <c r="AA48" i="91"/>
  <c r="Z48" i="91"/>
  <c r="Y48" i="91"/>
  <c r="X48" i="91"/>
  <c r="W48" i="91"/>
  <c r="V48" i="91"/>
  <c r="U48" i="91"/>
  <c r="T48" i="91"/>
  <c r="S48" i="91"/>
  <c r="R48" i="91"/>
  <c r="Q48" i="91"/>
  <c r="P48" i="91"/>
  <c r="O48" i="91"/>
  <c r="N48" i="91"/>
  <c r="M48" i="91"/>
  <c r="L48" i="91"/>
  <c r="K48" i="91"/>
  <c r="J48" i="91"/>
  <c r="I48" i="91"/>
  <c r="H48" i="91"/>
  <c r="G48" i="91"/>
  <c r="F48" i="91"/>
  <c r="E48" i="91"/>
  <c r="D48" i="91"/>
  <c r="C48" i="91"/>
  <c r="BK47" i="91"/>
  <c r="BJ47" i="91"/>
  <c r="BI47" i="91"/>
  <c r="BH47" i="91"/>
  <c r="BG47" i="91"/>
  <c r="BF47" i="91"/>
  <c r="BE47" i="91"/>
  <c r="BD47" i="91"/>
  <c r="BC47" i="91"/>
  <c r="BB47" i="91"/>
  <c r="BA47" i="91"/>
  <c r="AZ47" i="91"/>
  <c r="AY47" i="91"/>
  <c r="AX47" i="91"/>
  <c r="AW47" i="91"/>
  <c r="AV47" i="91"/>
  <c r="AU47" i="91"/>
  <c r="AT47" i="91"/>
  <c r="AS47" i="91"/>
  <c r="AR47" i="91"/>
  <c r="AQ47" i="91"/>
  <c r="AP47" i="91"/>
  <c r="AO47" i="91"/>
  <c r="AN47" i="91"/>
  <c r="AM47" i="91"/>
  <c r="AL47" i="91"/>
  <c r="AK47" i="91"/>
  <c r="AJ47" i="91"/>
  <c r="AI47" i="91"/>
  <c r="AH47" i="91"/>
  <c r="AG47" i="91"/>
  <c r="AF47" i="91"/>
  <c r="AE47" i="91"/>
  <c r="AD47" i="91"/>
  <c r="AC47" i="91"/>
  <c r="AB47" i="91"/>
  <c r="AA47" i="91"/>
  <c r="Z47" i="91"/>
  <c r="Y47" i="91"/>
  <c r="X47" i="91"/>
  <c r="W47" i="91"/>
  <c r="V47" i="91"/>
  <c r="U47" i="91"/>
  <c r="T47" i="91"/>
  <c r="S47" i="91"/>
  <c r="R47" i="91"/>
  <c r="Q47" i="91"/>
  <c r="P47" i="91"/>
  <c r="O47" i="91"/>
  <c r="N47" i="91"/>
  <c r="M47" i="91"/>
  <c r="L47" i="91"/>
  <c r="K47" i="91"/>
  <c r="J47" i="91"/>
  <c r="I47" i="91"/>
  <c r="H47" i="91"/>
  <c r="G47" i="91"/>
  <c r="F47" i="91"/>
  <c r="E47" i="91"/>
  <c r="D47" i="91"/>
  <c r="C47" i="91"/>
  <c r="BK46" i="91"/>
  <c r="BJ46" i="91"/>
  <c r="BI46" i="91"/>
  <c r="BH46" i="91"/>
  <c r="BG46" i="91"/>
  <c r="BF46" i="91"/>
  <c r="BE46" i="91"/>
  <c r="BD46" i="91"/>
  <c r="BC46" i="91"/>
  <c r="BB46" i="91"/>
  <c r="BA46" i="91"/>
  <c r="AZ46" i="91"/>
  <c r="AY46" i="91"/>
  <c r="AX46" i="91"/>
  <c r="AW46" i="91"/>
  <c r="AV46" i="91"/>
  <c r="AU46" i="91"/>
  <c r="AT46" i="91"/>
  <c r="AS46" i="91"/>
  <c r="AR46" i="91"/>
  <c r="AQ46" i="91"/>
  <c r="AP46" i="91"/>
  <c r="AO46" i="91"/>
  <c r="AN46" i="91"/>
  <c r="AM46" i="91"/>
  <c r="AL46" i="91"/>
  <c r="AK46" i="91"/>
  <c r="AJ46" i="91"/>
  <c r="AI46" i="91"/>
  <c r="AH46" i="91"/>
  <c r="AG46" i="91"/>
  <c r="AF46" i="91"/>
  <c r="AE46" i="91"/>
  <c r="AD46" i="91"/>
  <c r="AC46" i="91"/>
  <c r="AB46" i="91"/>
  <c r="AA46" i="91"/>
  <c r="Z46" i="91"/>
  <c r="Y46" i="91"/>
  <c r="X46" i="91"/>
  <c r="W46" i="91"/>
  <c r="V46" i="91"/>
  <c r="U46" i="91"/>
  <c r="T46" i="91"/>
  <c r="S46" i="91"/>
  <c r="R46" i="91"/>
  <c r="Q46" i="91"/>
  <c r="P46" i="91"/>
  <c r="O46" i="91"/>
  <c r="N46" i="91"/>
  <c r="M46" i="91"/>
  <c r="L46" i="91"/>
  <c r="K46" i="91"/>
  <c r="J46" i="91"/>
  <c r="I46" i="91"/>
  <c r="H46" i="91"/>
  <c r="G46" i="91"/>
  <c r="F46" i="91"/>
  <c r="E46" i="91"/>
  <c r="D46" i="91"/>
  <c r="C46" i="91"/>
  <c r="BK45" i="91"/>
  <c r="BJ45" i="91"/>
  <c r="BI45" i="91"/>
  <c r="BH45" i="91"/>
  <c r="BG45" i="91"/>
  <c r="BF45" i="91"/>
  <c r="BE45" i="91"/>
  <c r="BD45" i="91"/>
  <c r="BC45" i="91"/>
  <c r="BB45" i="91"/>
  <c r="BA45" i="91"/>
  <c r="AZ45" i="91"/>
  <c r="AY45" i="91"/>
  <c r="AX45" i="91"/>
  <c r="AW45" i="91"/>
  <c r="AV45" i="91"/>
  <c r="AU45" i="91"/>
  <c r="AT45" i="91"/>
  <c r="AS45" i="91"/>
  <c r="AR45" i="91"/>
  <c r="AQ45" i="91"/>
  <c r="AP45" i="91"/>
  <c r="AO45" i="91"/>
  <c r="AN45" i="91"/>
  <c r="AM45" i="91"/>
  <c r="AL45" i="91"/>
  <c r="AK45" i="91"/>
  <c r="AJ45" i="91"/>
  <c r="AI45" i="91"/>
  <c r="AH45" i="91"/>
  <c r="AG45" i="91"/>
  <c r="AF45" i="91"/>
  <c r="AE45" i="91"/>
  <c r="AD45" i="91"/>
  <c r="AC45" i="91"/>
  <c r="AB45" i="91"/>
  <c r="AA45" i="91"/>
  <c r="Z45" i="91"/>
  <c r="Y45" i="91"/>
  <c r="X45" i="91"/>
  <c r="W45" i="91"/>
  <c r="V45" i="91"/>
  <c r="U45" i="91"/>
  <c r="T45" i="91"/>
  <c r="S45" i="91"/>
  <c r="R45" i="91"/>
  <c r="Q45" i="91"/>
  <c r="P45" i="91"/>
  <c r="O45" i="91"/>
  <c r="N45" i="91"/>
  <c r="M45" i="91"/>
  <c r="L45" i="91"/>
  <c r="K45" i="91"/>
  <c r="J45" i="91"/>
  <c r="I45" i="91"/>
  <c r="H45" i="91"/>
  <c r="G45" i="91"/>
  <c r="F45" i="91"/>
  <c r="E45" i="91"/>
  <c r="D45" i="91"/>
  <c r="C45" i="91"/>
  <c r="D35" i="91"/>
  <c r="C35" i="91"/>
  <c r="H30" i="91"/>
  <c r="H23" i="91"/>
  <c r="G23" i="91"/>
  <c r="F23" i="91"/>
  <c r="E23" i="91"/>
  <c r="BM87" i="68"/>
  <c r="BL87" i="68"/>
  <c r="BK87" i="68"/>
  <c r="BJ87" i="68"/>
  <c r="BI87" i="68"/>
  <c r="BI89" i="68" s="1"/>
  <c r="BH87" i="68"/>
  <c r="BG87" i="68"/>
  <c r="BF87" i="68"/>
  <c r="BE87" i="68"/>
  <c r="BD87" i="68"/>
  <c r="BC87" i="68"/>
  <c r="BB87" i="68"/>
  <c r="BA87" i="68"/>
  <c r="AZ87" i="68"/>
  <c r="AY87" i="68"/>
  <c r="AX87" i="68"/>
  <c r="AW87" i="68"/>
  <c r="AV87" i="68"/>
  <c r="AU87" i="68"/>
  <c r="AT87" i="68"/>
  <c r="AS87" i="68"/>
  <c r="AR87" i="68"/>
  <c r="AQ87" i="68"/>
  <c r="AP87" i="68"/>
  <c r="AO87" i="68"/>
  <c r="AN87" i="68"/>
  <c r="AN89" i="68" s="1"/>
  <c r="AM87" i="68"/>
  <c r="AM89" i="68" s="1"/>
  <c r="AL87" i="68"/>
  <c r="AK87" i="68"/>
  <c r="AJ87" i="68"/>
  <c r="AI87" i="68"/>
  <c r="AH87" i="68"/>
  <c r="AG87" i="68"/>
  <c r="AF87" i="68"/>
  <c r="AF89" i="68" s="1"/>
  <c r="AE87" i="68"/>
  <c r="AD87" i="68"/>
  <c r="AC87" i="68"/>
  <c r="AC89" i="68" s="1"/>
  <c r="AB87" i="68"/>
  <c r="AA87" i="68"/>
  <c r="Z87" i="68"/>
  <c r="Y87" i="68"/>
  <c r="X87" i="68"/>
  <c r="W87" i="68"/>
  <c r="V87" i="68"/>
  <c r="U87" i="68"/>
  <c r="T87" i="68"/>
  <c r="S87" i="68"/>
  <c r="R87" i="68"/>
  <c r="N87" i="68"/>
  <c r="M87" i="68"/>
  <c r="L87" i="68"/>
  <c r="K87" i="68"/>
  <c r="J87" i="68"/>
  <c r="I87" i="68"/>
  <c r="H87" i="68"/>
  <c r="G87" i="68"/>
  <c r="K86" i="68"/>
  <c r="J86" i="68"/>
  <c r="I86" i="68"/>
  <c r="H86" i="68"/>
  <c r="G86" i="68"/>
  <c r="F33" i="68" s="1"/>
  <c r="Q61" i="68"/>
  <c r="P61" i="68"/>
  <c r="O61" i="68"/>
  <c r="N61" i="68"/>
  <c r="M61" i="68"/>
  <c r="L61" i="68"/>
  <c r="K61" i="68"/>
  <c r="J61" i="68"/>
  <c r="G15" i="68" s="1"/>
  <c r="I61" i="68"/>
  <c r="H61" i="68"/>
  <c r="T60" i="68"/>
  <c r="S60" i="68"/>
  <c r="R60" i="68"/>
  <c r="O58" i="68"/>
  <c r="N58" i="68"/>
  <c r="M58" i="68"/>
  <c r="L58" i="68"/>
  <c r="K58" i="68"/>
  <c r="J58" i="68"/>
  <c r="I58" i="68"/>
  <c r="H58" i="68"/>
  <c r="G58" i="68"/>
  <c r="E49" i="68"/>
  <c r="E39" i="68"/>
  <c r="E38" i="68"/>
  <c r="E41" i="68"/>
  <c r="E34" i="68"/>
  <c r="E33" i="68"/>
  <c r="E28" i="68"/>
  <c r="E27" i="68"/>
  <c r="E26" i="68"/>
  <c r="E25" i="68"/>
  <c r="E24" i="68"/>
  <c r="E23" i="68"/>
  <c r="E15" i="68"/>
  <c r="E14" i="68"/>
  <c r="E13" i="68"/>
  <c r="E12" i="68"/>
  <c r="E11" i="68"/>
  <c r="E10" i="68"/>
  <c r="D7" i="68"/>
  <c r="D6" i="68"/>
  <c r="E5" i="68"/>
  <c r="BF44" i="92"/>
  <c r="BE44" i="92"/>
  <c r="BC44" i="92"/>
  <c r="BB44" i="92"/>
  <c r="AY44" i="92"/>
  <c r="AW44" i="92"/>
  <c r="AU44" i="92"/>
  <c r="AQ44" i="92"/>
  <c r="AP44" i="92"/>
  <c r="AO44" i="92"/>
  <c r="AN44" i="92"/>
  <c r="AI44" i="92"/>
  <c r="AH44" i="92"/>
  <c r="AG44" i="92"/>
  <c r="AF44" i="92"/>
  <c r="AE44" i="92"/>
  <c r="Z44" i="92"/>
  <c r="Y44" i="92"/>
  <c r="X44" i="92"/>
  <c r="W44" i="92"/>
  <c r="V44" i="92"/>
  <c r="R44" i="92"/>
  <c r="Q44" i="92"/>
  <c r="O44" i="92"/>
  <c r="N44" i="92"/>
  <c r="K44" i="92"/>
  <c r="J44" i="92"/>
  <c r="I44" i="92"/>
  <c r="BK43" i="92"/>
  <c r="BI43" i="92"/>
  <c r="BH43" i="92"/>
  <c r="BG43" i="92"/>
  <c r="BC43" i="92"/>
  <c r="BB43" i="92"/>
  <c r="BA43" i="92"/>
  <c r="AZ43" i="92"/>
  <c r="AU43" i="92"/>
  <c r="AR43" i="92"/>
  <c r="AQ43" i="92"/>
  <c r="AN43" i="92"/>
  <c r="AM43" i="92"/>
  <c r="AL43" i="92"/>
  <c r="AK43" i="92"/>
  <c r="AF43" i="92"/>
  <c r="AE43" i="92"/>
  <c r="AC43" i="92"/>
  <c r="AB43" i="92"/>
  <c r="AA43" i="92"/>
  <c r="W43" i="92"/>
  <c r="V43" i="92"/>
  <c r="U43" i="92"/>
  <c r="T43" i="92"/>
  <c r="O43" i="92"/>
  <c r="L43" i="92"/>
  <c r="K43" i="92"/>
  <c r="H43" i="92"/>
  <c r="G43" i="92"/>
  <c r="F43" i="92"/>
  <c r="E43" i="92"/>
  <c r="BI42" i="92"/>
  <c r="BH42" i="92"/>
  <c r="BG42" i="92"/>
  <c r="BE42" i="92"/>
  <c r="BD42" i="92"/>
  <c r="AZ42" i="92"/>
  <c r="AY42" i="92"/>
  <c r="AX42" i="92"/>
  <c r="AW42" i="92"/>
  <c r="AV42" i="92"/>
  <c r="AQ42" i="92"/>
  <c r="AO42" i="92"/>
  <c r="AN42" i="92"/>
  <c r="AK42" i="92"/>
  <c r="AJ42" i="92"/>
  <c r="AG42" i="92"/>
  <c r="AC42" i="92"/>
  <c r="AA42" i="92"/>
  <c r="Y42" i="92"/>
  <c r="X42" i="92"/>
  <c r="R42" i="92"/>
  <c r="Q42" i="92"/>
  <c r="P42" i="92"/>
  <c r="I42" i="92"/>
  <c r="H42" i="92"/>
  <c r="E42" i="92"/>
  <c r="D42" i="92"/>
  <c r="C42" i="92"/>
  <c r="BL99" i="57"/>
  <c r="BK99" i="57"/>
  <c r="BJ119" i="97"/>
  <c r="BJ99" i="57"/>
  <c r="BI119" i="97"/>
  <c r="BI99" i="57"/>
  <c r="BH99" i="57"/>
  <c r="BG99" i="57"/>
  <c r="BF99" i="57"/>
  <c r="BE99" i="57"/>
  <c r="BE141" i="97"/>
  <c r="BD99" i="57"/>
  <c r="BC99" i="57"/>
  <c r="BB119" i="97"/>
  <c r="BB99" i="57"/>
  <c r="BA119" i="97"/>
  <c r="BA99" i="57"/>
  <c r="AZ99" i="57"/>
  <c r="AY99" i="57"/>
  <c r="AX119" i="97"/>
  <c r="AX99" i="57"/>
  <c r="AX141" i="97"/>
  <c r="AW99" i="57"/>
  <c r="AW141" i="97"/>
  <c r="AV99" i="57"/>
  <c r="AU119" i="97"/>
  <c r="AU99" i="57"/>
  <c r="AT119" i="97"/>
  <c r="AT99" i="57"/>
  <c r="AS119" i="97"/>
  <c r="AS99" i="57"/>
  <c r="AR99" i="57"/>
  <c r="AQ99" i="57"/>
  <c r="AQ141" i="97"/>
  <c r="AP99" i="57"/>
  <c r="AP141" i="97"/>
  <c r="AO99" i="57"/>
  <c r="AO141" i="97"/>
  <c r="AN99" i="57"/>
  <c r="AM99" i="57"/>
  <c r="AL119" i="97"/>
  <c r="AL99" i="57"/>
  <c r="AK119" i="97"/>
  <c r="AK99" i="57"/>
  <c r="AJ99" i="57"/>
  <c r="AI99" i="57"/>
  <c r="AH99" i="57"/>
  <c r="AH141" i="97"/>
  <c r="AG99" i="57"/>
  <c r="AG141" i="97"/>
  <c r="AF99" i="57"/>
  <c r="AF141" i="97"/>
  <c r="AE99" i="57"/>
  <c r="AD119" i="97"/>
  <c r="AD99" i="57"/>
  <c r="AC119" i="97"/>
  <c r="AC99" i="57"/>
  <c r="AB99" i="57"/>
  <c r="AA99" i="57"/>
  <c r="Z99" i="57"/>
  <c r="Y99" i="57"/>
  <c r="Y141" i="97"/>
  <c r="X99" i="57"/>
  <c r="W99" i="57"/>
  <c r="V119" i="97"/>
  <c r="V99" i="57"/>
  <c r="U119" i="97"/>
  <c r="U99" i="57"/>
  <c r="T99" i="57"/>
  <c r="S99" i="57"/>
  <c r="R99" i="57"/>
  <c r="R141" i="97"/>
  <c r="Q99" i="57"/>
  <c r="Q141" i="97"/>
  <c r="P99" i="57"/>
  <c r="O119" i="97"/>
  <c r="O99" i="57"/>
  <c r="N119" i="97"/>
  <c r="N99" i="57"/>
  <c r="M99" i="57"/>
  <c r="L99" i="57"/>
  <c r="K99" i="57"/>
  <c r="J99" i="57"/>
  <c r="I99" i="57"/>
  <c r="I141" i="97"/>
  <c r="H99" i="57"/>
  <c r="G119" i="97"/>
  <c r="G99" i="57"/>
  <c r="F119" i="97"/>
  <c r="F99" i="57"/>
  <c r="E99" i="57"/>
  <c r="D99" i="57"/>
  <c r="D73" i="57"/>
  <c r="C115" i="97"/>
  <c r="BL71" i="57"/>
  <c r="BK71" i="57"/>
  <c r="BJ71" i="57"/>
  <c r="BI71" i="57"/>
  <c r="BH113" i="97"/>
  <c r="BH71" i="57"/>
  <c r="BG113" i="97"/>
  <c r="BG71" i="57"/>
  <c r="BF71" i="57"/>
  <c r="BE71" i="57"/>
  <c r="BD113" i="97"/>
  <c r="H38" i="97"/>
  <c r="BD71" i="57"/>
  <c r="BC71" i="57"/>
  <c r="BB71" i="57"/>
  <c r="BA113" i="97"/>
  <c r="BA71" i="57"/>
  <c r="AZ113" i="97"/>
  <c r="AZ71" i="57"/>
  <c r="AY71" i="57"/>
  <c r="AX71" i="57"/>
  <c r="AW71" i="57"/>
  <c r="AV71" i="57"/>
  <c r="AU71" i="57"/>
  <c r="AT71" i="57"/>
  <c r="AS71" i="57"/>
  <c r="AR113" i="97"/>
  <c r="AR71" i="57"/>
  <c r="AQ71" i="57"/>
  <c r="AP71" i="57"/>
  <c r="AO71" i="57"/>
  <c r="AN113" i="97"/>
  <c r="G38" i="97"/>
  <c r="AN71" i="57"/>
  <c r="AM71" i="57"/>
  <c r="AL71" i="57"/>
  <c r="AK71" i="57"/>
  <c r="AJ113" i="97"/>
  <c r="AJ71" i="57"/>
  <c r="AI71" i="57"/>
  <c r="AH71" i="57"/>
  <c r="AG71" i="57"/>
  <c r="AF113" i="97"/>
  <c r="AF71" i="57"/>
  <c r="AE113" i="97"/>
  <c r="AE71" i="57"/>
  <c r="AD71" i="57"/>
  <c r="AC71" i="57"/>
  <c r="AB113" i="97"/>
  <c r="AB71" i="57"/>
  <c r="AA71" i="57"/>
  <c r="Z71" i="57"/>
  <c r="Y71" i="57"/>
  <c r="X113" i="97"/>
  <c r="X71" i="57"/>
  <c r="W113" i="97"/>
  <c r="W71" i="57"/>
  <c r="V71" i="57"/>
  <c r="U71" i="57"/>
  <c r="T113" i="97"/>
  <c r="T71" i="57"/>
  <c r="S71" i="57"/>
  <c r="R71" i="57"/>
  <c r="Q71" i="57"/>
  <c r="P113" i="97"/>
  <c r="P71" i="57"/>
  <c r="O71" i="57"/>
  <c r="N113" i="97"/>
  <c r="N71" i="57"/>
  <c r="M113" i="97"/>
  <c r="M71" i="57"/>
  <c r="L113" i="97"/>
  <c r="L71" i="57"/>
  <c r="K71" i="57"/>
  <c r="J71" i="57"/>
  <c r="I71" i="57"/>
  <c r="H113" i="97"/>
  <c r="H71" i="57"/>
  <c r="G113" i="97"/>
  <c r="G71" i="57"/>
  <c r="F71" i="57"/>
  <c r="E113" i="97"/>
  <c r="E71" i="57"/>
  <c r="D113" i="97"/>
  <c r="D71" i="57"/>
  <c r="BL57" i="57"/>
  <c r="BK57" i="57"/>
  <c r="BJ57" i="57"/>
  <c r="BI57" i="57"/>
  <c r="BH57" i="57"/>
  <c r="BG57" i="57"/>
  <c r="BF57" i="57"/>
  <c r="BE57" i="57"/>
  <c r="BD57" i="57"/>
  <c r="BC57" i="57"/>
  <c r="BB57" i="57"/>
  <c r="BA57" i="57"/>
  <c r="AZ57" i="57"/>
  <c r="AY57" i="57"/>
  <c r="AX57" i="57"/>
  <c r="AW57" i="57"/>
  <c r="AV57" i="57"/>
  <c r="AU57" i="57"/>
  <c r="AT57" i="57"/>
  <c r="AS57" i="57"/>
  <c r="AR57" i="57"/>
  <c r="AQ57" i="57"/>
  <c r="AP57" i="57"/>
  <c r="AO57" i="57"/>
  <c r="AN57" i="57"/>
  <c r="AM57" i="57"/>
  <c r="AL57" i="57"/>
  <c r="AK57" i="57"/>
  <c r="AJ57" i="57"/>
  <c r="AI57" i="57"/>
  <c r="AH57" i="57"/>
  <c r="AG57" i="57"/>
  <c r="AF57" i="57"/>
  <c r="AE57" i="57"/>
  <c r="AD57" i="57"/>
  <c r="AC57" i="57"/>
  <c r="AB57" i="57"/>
  <c r="AA57" i="57"/>
  <c r="Z57" i="57"/>
  <c r="Y57" i="57"/>
  <c r="X57" i="57"/>
  <c r="W57" i="57"/>
  <c r="V57" i="57"/>
  <c r="U57" i="57"/>
  <c r="T57" i="57"/>
  <c r="S57" i="57"/>
  <c r="R57" i="57"/>
  <c r="Q57" i="57"/>
  <c r="P57" i="57"/>
  <c r="O57" i="57"/>
  <c r="N57" i="57"/>
  <c r="M57" i="57"/>
  <c r="L57" i="57"/>
  <c r="J57" i="57"/>
  <c r="I57" i="57"/>
  <c r="H57" i="57"/>
  <c r="G57" i="57"/>
  <c r="F57" i="57"/>
  <c r="E57" i="57"/>
  <c r="D57" i="57"/>
  <c r="K49" i="57"/>
  <c r="K48" i="57"/>
  <c r="K57" i="57"/>
  <c r="BL43" i="57"/>
  <c r="BK43" i="57"/>
  <c r="BJ43" i="57"/>
  <c r="BI43" i="57"/>
  <c r="BH43" i="57"/>
  <c r="BG43" i="57"/>
  <c r="BF85" i="97"/>
  <c r="BF43" i="57"/>
  <c r="BE43" i="57"/>
  <c r="BD85" i="97"/>
  <c r="BD43" i="57"/>
  <c r="BC43" i="57"/>
  <c r="BB43" i="57"/>
  <c r="BA43" i="57"/>
  <c r="AZ43" i="57"/>
  <c r="AY43" i="57"/>
  <c r="AX43" i="57"/>
  <c r="AW43" i="57"/>
  <c r="AV85" i="97"/>
  <c r="AV43" i="57"/>
  <c r="AU43" i="57"/>
  <c r="AT85" i="97"/>
  <c r="AT43" i="57"/>
  <c r="AS43" i="57"/>
  <c r="AR43" i="57"/>
  <c r="AQ85" i="97"/>
  <c r="AQ43" i="57"/>
  <c r="AP43" i="57"/>
  <c r="AO43" i="57"/>
  <c r="AN85" i="97"/>
  <c r="AN43" i="57"/>
  <c r="AM43" i="57"/>
  <c r="AL43" i="57"/>
  <c r="AK43" i="57"/>
  <c r="AJ43" i="57"/>
  <c r="AI85" i="97"/>
  <c r="AI43" i="57"/>
  <c r="AH43" i="57"/>
  <c r="AG43" i="57"/>
  <c r="AF85" i="97"/>
  <c r="AF43" i="57"/>
  <c r="AE43" i="57"/>
  <c r="AD43" i="57"/>
  <c r="AC43" i="57"/>
  <c r="AB43" i="57"/>
  <c r="AA85" i="97"/>
  <c r="AA43" i="57"/>
  <c r="Z43" i="57"/>
  <c r="Y43" i="57"/>
  <c r="X85" i="97"/>
  <c r="X43" i="57"/>
  <c r="W43" i="57"/>
  <c r="V43" i="57"/>
  <c r="U43" i="57"/>
  <c r="T43" i="57"/>
  <c r="S85" i="97"/>
  <c r="S43" i="57"/>
  <c r="R85" i="97"/>
  <c r="R43" i="57"/>
  <c r="Q43" i="57"/>
  <c r="P85" i="97"/>
  <c r="P43" i="57"/>
  <c r="O43" i="57"/>
  <c r="N43" i="57"/>
  <c r="M43" i="57"/>
  <c r="L43" i="57"/>
  <c r="K43" i="57"/>
  <c r="J85" i="97"/>
  <c r="J43" i="57"/>
  <c r="I43" i="57"/>
  <c r="H85" i="97"/>
  <c r="H43" i="57"/>
  <c r="G43" i="57"/>
  <c r="F43" i="57"/>
  <c r="E43" i="57"/>
  <c r="D43" i="57"/>
  <c r="C85" i="97"/>
  <c r="BL30" i="57"/>
  <c r="BK72" i="97"/>
  <c r="BK30" i="57"/>
  <c r="BJ72" i="97"/>
  <c r="BJ30" i="57"/>
  <c r="BI72" i="97"/>
  <c r="BI30" i="57"/>
  <c r="BH30" i="57"/>
  <c r="BG30" i="57"/>
  <c r="BF30" i="57"/>
  <c r="BE30" i="57"/>
  <c r="BD72" i="97"/>
  <c r="BD30" i="57"/>
  <c r="BC30" i="57"/>
  <c r="BB72" i="97"/>
  <c r="BB30" i="57"/>
  <c r="BA72" i="97"/>
  <c r="BA30" i="57"/>
  <c r="AZ30" i="57"/>
  <c r="AY30" i="57"/>
  <c r="AX30" i="57"/>
  <c r="AW30" i="57"/>
  <c r="AV30" i="57"/>
  <c r="AU72" i="97"/>
  <c r="AU30" i="57"/>
  <c r="AT72" i="97"/>
  <c r="AT30" i="57"/>
  <c r="AS30" i="57"/>
  <c r="AR30" i="57"/>
  <c r="AQ30" i="57"/>
  <c r="AP30" i="57"/>
  <c r="AO30" i="57"/>
  <c r="AN30" i="57"/>
  <c r="AM30" i="57"/>
  <c r="AL72" i="97"/>
  <c r="AL30" i="57"/>
  <c r="AK30" i="57"/>
  <c r="AJ30" i="57"/>
  <c r="AI72" i="97"/>
  <c r="AI30" i="57"/>
  <c r="AH30" i="57"/>
  <c r="AG30" i="57"/>
  <c r="AF30" i="57"/>
  <c r="AE30" i="57"/>
  <c r="AD72" i="97"/>
  <c r="AD30" i="57"/>
  <c r="AC30" i="57"/>
  <c r="AB30" i="57"/>
  <c r="AA30" i="57"/>
  <c r="Z30" i="57"/>
  <c r="Y30" i="57"/>
  <c r="X30" i="57"/>
  <c r="W30" i="57"/>
  <c r="V72" i="97"/>
  <c r="V30" i="57"/>
  <c r="U30" i="57"/>
  <c r="T30" i="57"/>
  <c r="S30" i="57"/>
  <c r="R30" i="57"/>
  <c r="Q30" i="57"/>
  <c r="P72" i="97"/>
  <c r="P30" i="57"/>
  <c r="O30" i="57"/>
  <c r="N72" i="97"/>
  <c r="N30" i="57"/>
  <c r="M30" i="57"/>
  <c r="L30" i="57"/>
  <c r="K30" i="57"/>
  <c r="J30" i="57"/>
  <c r="I30" i="57"/>
  <c r="H72" i="97"/>
  <c r="H30" i="57"/>
  <c r="G72" i="97"/>
  <c r="G30" i="57"/>
  <c r="F72" i="97"/>
  <c r="F30" i="57"/>
  <c r="E30" i="57"/>
  <c r="D30" i="57"/>
  <c r="BL15" i="57"/>
  <c r="BK15" i="57"/>
  <c r="BJ15" i="57"/>
  <c r="BI15" i="57"/>
  <c r="BH15" i="57"/>
  <c r="BG15" i="57"/>
  <c r="BF15" i="57"/>
  <c r="BE15" i="57"/>
  <c r="BD15" i="57"/>
  <c r="BC15" i="57"/>
  <c r="BB15" i="57"/>
  <c r="BA15" i="57"/>
  <c r="AZ15" i="57"/>
  <c r="AY15" i="57"/>
  <c r="AX15" i="57"/>
  <c r="AW15" i="57"/>
  <c r="AV15" i="57"/>
  <c r="AU15" i="57"/>
  <c r="AT15" i="57"/>
  <c r="AS15" i="57"/>
  <c r="AR15" i="57"/>
  <c r="AQ15" i="57"/>
  <c r="AP15" i="57"/>
  <c r="AO15" i="57"/>
  <c r="AN15" i="57"/>
  <c r="AM15" i="57"/>
  <c r="AL15" i="57"/>
  <c r="AK15" i="57"/>
  <c r="AJ15" i="57"/>
  <c r="AI15" i="57"/>
  <c r="AH15" i="57"/>
  <c r="AG15" i="57"/>
  <c r="AF15" i="57"/>
  <c r="AE15" i="57"/>
  <c r="AD15" i="57"/>
  <c r="AC15" i="57"/>
  <c r="AB15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N372" i="97"/>
  <c r="M372" i="97"/>
  <c r="L372" i="97"/>
  <c r="K372" i="97"/>
  <c r="J372" i="97"/>
  <c r="I372" i="97"/>
  <c r="H372" i="97"/>
  <c r="G372" i="97"/>
  <c r="F372" i="97"/>
  <c r="E372" i="97"/>
  <c r="D372" i="97"/>
  <c r="C372" i="97"/>
  <c r="C30" i="97" s="1"/>
  <c r="C371" i="97"/>
  <c r="BN42" i="50"/>
  <c r="E50" i="68"/>
  <c r="BK346" i="97"/>
  <c r="BJ346" i="97"/>
  <c r="BI346" i="97"/>
  <c r="BH346" i="97"/>
  <c r="BG346" i="97"/>
  <c r="BF346" i="97"/>
  <c r="BE346" i="97"/>
  <c r="BD346" i="97"/>
  <c r="BC346" i="97"/>
  <c r="BB346" i="97"/>
  <c r="BA346" i="97"/>
  <c r="AZ346" i="97"/>
  <c r="AY346" i="97"/>
  <c r="AX346" i="97"/>
  <c r="AW346" i="97"/>
  <c r="AV346" i="97"/>
  <c r="AU346" i="97"/>
  <c r="AT346" i="97"/>
  <c r="AS346" i="97"/>
  <c r="AR346" i="97"/>
  <c r="AQ346" i="97"/>
  <c r="AP346" i="97"/>
  <c r="AO346" i="97"/>
  <c r="AN346" i="97"/>
  <c r="AM346" i="97"/>
  <c r="AL346" i="97"/>
  <c r="AK346" i="97"/>
  <c r="AJ346" i="97"/>
  <c r="AI346" i="97"/>
  <c r="AH346" i="97"/>
  <c r="AG346" i="97"/>
  <c r="AF346" i="97"/>
  <c r="AE346" i="97"/>
  <c r="AD346" i="97"/>
  <c r="AC346" i="97"/>
  <c r="AB346" i="97"/>
  <c r="AA346" i="97"/>
  <c r="Z346" i="97"/>
  <c r="Y346" i="97"/>
  <c r="X346" i="97"/>
  <c r="W346" i="97"/>
  <c r="V346" i="97"/>
  <c r="U346" i="97"/>
  <c r="T346" i="97"/>
  <c r="S346" i="97"/>
  <c r="R346" i="97"/>
  <c r="Q346" i="97"/>
  <c r="P346" i="97"/>
  <c r="O346" i="97"/>
  <c r="N346" i="97"/>
  <c r="M346" i="97"/>
  <c r="L346" i="97"/>
  <c r="K346" i="97"/>
  <c r="J346" i="97"/>
  <c r="I346" i="97"/>
  <c r="H346" i="97"/>
  <c r="G346" i="97"/>
  <c r="F346" i="97"/>
  <c r="E346" i="97"/>
  <c r="D346" i="97"/>
  <c r="C346" i="97"/>
  <c r="BK337" i="97"/>
  <c r="BJ337" i="97"/>
  <c r="BI337" i="97"/>
  <c r="BH337" i="97"/>
  <c r="BG337" i="97"/>
  <c r="BF337" i="97"/>
  <c r="BE337" i="97"/>
  <c r="BD337" i="97"/>
  <c r="BC337" i="97"/>
  <c r="BB337" i="97"/>
  <c r="BA337" i="97"/>
  <c r="AZ337" i="97"/>
  <c r="AY337" i="97"/>
  <c r="AX337" i="97"/>
  <c r="AW337" i="97"/>
  <c r="AV337" i="97"/>
  <c r="AU337" i="97"/>
  <c r="AT337" i="97"/>
  <c r="AS337" i="97"/>
  <c r="AR337" i="97"/>
  <c r="AQ337" i="97"/>
  <c r="AP337" i="97"/>
  <c r="AO337" i="97"/>
  <c r="AN337" i="97"/>
  <c r="AM337" i="97"/>
  <c r="AL337" i="97"/>
  <c r="AK337" i="97"/>
  <c r="AJ337" i="97"/>
  <c r="AI337" i="97"/>
  <c r="AH337" i="97"/>
  <c r="AG337" i="97"/>
  <c r="AF337" i="97"/>
  <c r="AE337" i="97"/>
  <c r="AD337" i="97"/>
  <c r="AC337" i="97"/>
  <c r="AB337" i="97"/>
  <c r="AA337" i="97"/>
  <c r="Z337" i="97"/>
  <c r="Y337" i="97"/>
  <c r="X337" i="97"/>
  <c r="W337" i="97"/>
  <c r="V337" i="97"/>
  <c r="U337" i="97"/>
  <c r="T337" i="97"/>
  <c r="S337" i="97"/>
  <c r="R337" i="97"/>
  <c r="Q337" i="97"/>
  <c r="P337" i="97"/>
  <c r="O337" i="97"/>
  <c r="N337" i="97"/>
  <c r="M337" i="97"/>
  <c r="L337" i="97"/>
  <c r="K337" i="97"/>
  <c r="J337" i="97"/>
  <c r="I337" i="97"/>
  <c r="H337" i="97"/>
  <c r="G337" i="97"/>
  <c r="F337" i="97"/>
  <c r="E337" i="97"/>
  <c r="D337" i="97"/>
  <c r="C337" i="97"/>
  <c r="BK328" i="97"/>
  <c r="BJ328" i="97"/>
  <c r="BI328" i="97"/>
  <c r="BH328" i="97"/>
  <c r="BG328" i="97"/>
  <c r="BF328" i="97"/>
  <c r="BE328" i="97"/>
  <c r="BD328" i="97"/>
  <c r="BC328" i="97"/>
  <c r="BB328" i="97"/>
  <c r="BA328" i="97"/>
  <c r="AZ328" i="97"/>
  <c r="AY328" i="97"/>
  <c r="AX328" i="97"/>
  <c r="AW328" i="97"/>
  <c r="AV328" i="97"/>
  <c r="AU328" i="97"/>
  <c r="AT328" i="97"/>
  <c r="AS328" i="97"/>
  <c r="AR328" i="97"/>
  <c r="AQ328" i="97"/>
  <c r="AP328" i="97"/>
  <c r="AO328" i="97"/>
  <c r="AN328" i="97"/>
  <c r="AM328" i="97"/>
  <c r="AL328" i="97"/>
  <c r="AK328" i="97"/>
  <c r="AJ328" i="97"/>
  <c r="AI328" i="97"/>
  <c r="AH328" i="97"/>
  <c r="AG328" i="97"/>
  <c r="AF328" i="97"/>
  <c r="AE328" i="97"/>
  <c r="AD328" i="97"/>
  <c r="AC328" i="97"/>
  <c r="AB328" i="97"/>
  <c r="AA328" i="97"/>
  <c r="Z328" i="97"/>
  <c r="Y328" i="97"/>
  <c r="X328" i="97"/>
  <c r="W328" i="97"/>
  <c r="V328" i="97"/>
  <c r="U328" i="97"/>
  <c r="T328" i="97"/>
  <c r="S328" i="97"/>
  <c r="R328" i="97"/>
  <c r="Q328" i="97"/>
  <c r="P328" i="97"/>
  <c r="O328" i="97"/>
  <c r="N328" i="97"/>
  <c r="M328" i="97"/>
  <c r="L328" i="97"/>
  <c r="K328" i="97"/>
  <c r="J328" i="97"/>
  <c r="I328" i="97"/>
  <c r="H328" i="97"/>
  <c r="G328" i="97"/>
  <c r="F328" i="97"/>
  <c r="E328" i="97"/>
  <c r="D328" i="97"/>
  <c r="C328" i="97"/>
  <c r="BK320" i="97"/>
  <c r="BJ320" i="97"/>
  <c r="BI320" i="97"/>
  <c r="BH320" i="97"/>
  <c r="BG320" i="97"/>
  <c r="BF320" i="97"/>
  <c r="BE320" i="97"/>
  <c r="BD320" i="97"/>
  <c r="BC320" i="97"/>
  <c r="BB320" i="97"/>
  <c r="BA320" i="97"/>
  <c r="AZ320" i="97"/>
  <c r="AY320" i="97"/>
  <c r="AX320" i="97"/>
  <c r="AW320" i="97"/>
  <c r="AV320" i="97"/>
  <c r="AU320" i="97"/>
  <c r="AT320" i="97"/>
  <c r="AS320" i="97"/>
  <c r="AR320" i="97"/>
  <c r="AQ320" i="97"/>
  <c r="AP320" i="97"/>
  <c r="AO320" i="97"/>
  <c r="AN320" i="97"/>
  <c r="AM320" i="97"/>
  <c r="AL320" i="97"/>
  <c r="AK320" i="97"/>
  <c r="AJ320" i="97"/>
  <c r="AI320" i="97"/>
  <c r="AH320" i="97"/>
  <c r="AG320" i="97"/>
  <c r="AF320" i="97"/>
  <c r="AE320" i="97"/>
  <c r="AD320" i="97"/>
  <c r="AC320" i="97"/>
  <c r="AB320" i="97"/>
  <c r="AA320" i="97"/>
  <c r="Z320" i="97"/>
  <c r="Y320" i="97"/>
  <c r="X320" i="97"/>
  <c r="W320" i="97"/>
  <c r="V320" i="97"/>
  <c r="U320" i="97"/>
  <c r="T320" i="97"/>
  <c r="S320" i="97"/>
  <c r="R320" i="97"/>
  <c r="Q320" i="97"/>
  <c r="P320" i="97"/>
  <c r="O320" i="97"/>
  <c r="N320" i="97"/>
  <c r="M320" i="97"/>
  <c r="L320" i="97"/>
  <c r="K320" i="97"/>
  <c r="J320" i="97"/>
  <c r="I320" i="97"/>
  <c r="H320" i="97"/>
  <c r="G320" i="97"/>
  <c r="F320" i="97"/>
  <c r="E320" i="97"/>
  <c r="D320" i="97"/>
  <c r="C320" i="97"/>
  <c r="C319" i="97"/>
  <c r="BK310" i="97"/>
  <c r="BJ310" i="97"/>
  <c r="BI310" i="97"/>
  <c r="BH310" i="97"/>
  <c r="BG310" i="97"/>
  <c r="BF310" i="97"/>
  <c r="BE310" i="97"/>
  <c r="BD310" i="97"/>
  <c r="BC310" i="97"/>
  <c r="BB310" i="97"/>
  <c r="BA310" i="97"/>
  <c r="AZ310" i="97"/>
  <c r="AY310" i="97"/>
  <c r="AX310" i="97"/>
  <c r="AW310" i="97"/>
  <c r="AV310" i="97"/>
  <c r="AU310" i="97"/>
  <c r="AT310" i="97"/>
  <c r="AS310" i="97"/>
  <c r="AR310" i="97"/>
  <c r="AQ310" i="97"/>
  <c r="AP310" i="97"/>
  <c r="AO310" i="97"/>
  <c r="AN310" i="97"/>
  <c r="AM310" i="97"/>
  <c r="AL310" i="97"/>
  <c r="AK310" i="97"/>
  <c r="AJ310" i="97"/>
  <c r="AI310" i="97"/>
  <c r="AH310" i="97"/>
  <c r="AG310" i="97"/>
  <c r="AF310" i="97"/>
  <c r="AE310" i="97"/>
  <c r="AD310" i="97"/>
  <c r="AC310" i="97"/>
  <c r="AB310" i="97"/>
  <c r="AA310" i="97"/>
  <c r="Z310" i="97"/>
  <c r="Y310" i="97"/>
  <c r="X310" i="97"/>
  <c r="W310" i="97"/>
  <c r="V310" i="97"/>
  <c r="U310" i="97"/>
  <c r="T310" i="97"/>
  <c r="S310" i="97"/>
  <c r="R310" i="97"/>
  <c r="Q310" i="97"/>
  <c r="P310" i="97"/>
  <c r="O310" i="97"/>
  <c r="N310" i="97"/>
  <c r="M310" i="97"/>
  <c r="L310" i="97"/>
  <c r="K310" i="97"/>
  <c r="J310" i="97"/>
  <c r="I310" i="97"/>
  <c r="H310" i="97"/>
  <c r="G310" i="97"/>
  <c r="F310" i="97"/>
  <c r="E310" i="97"/>
  <c r="D310" i="97"/>
  <c r="C310" i="97"/>
  <c r="BK301" i="97"/>
  <c r="BJ301" i="97"/>
  <c r="BI301" i="97"/>
  <c r="BH301" i="97"/>
  <c r="BG301" i="97"/>
  <c r="BF301" i="97"/>
  <c r="BE301" i="97"/>
  <c r="BD301" i="97"/>
  <c r="BC301" i="97"/>
  <c r="BB301" i="97"/>
  <c r="BA301" i="97"/>
  <c r="AZ301" i="97"/>
  <c r="AY301" i="97"/>
  <c r="AX301" i="97"/>
  <c r="AW301" i="97"/>
  <c r="AV301" i="97"/>
  <c r="AU301" i="97"/>
  <c r="AT301" i="97"/>
  <c r="AS301" i="97"/>
  <c r="AR301" i="97"/>
  <c r="AQ301" i="97"/>
  <c r="AP301" i="97"/>
  <c r="AO301" i="97"/>
  <c r="AN301" i="97"/>
  <c r="AM301" i="97"/>
  <c r="AL301" i="97"/>
  <c r="AK301" i="97"/>
  <c r="AJ301" i="97"/>
  <c r="AI301" i="97"/>
  <c r="AH301" i="97"/>
  <c r="AG301" i="97"/>
  <c r="AF301" i="97"/>
  <c r="AE301" i="97"/>
  <c r="AD301" i="97"/>
  <c r="AC301" i="97"/>
  <c r="AB301" i="97"/>
  <c r="AA301" i="97"/>
  <c r="Z301" i="97"/>
  <c r="Y301" i="97"/>
  <c r="X301" i="97"/>
  <c r="W301" i="97"/>
  <c r="V301" i="97"/>
  <c r="U301" i="97"/>
  <c r="T301" i="97"/>
  <c r="S301" i="97"/>
  <c r="R301" i="97"/>
  <c r="Q301" i="97"/>
  <c r="P301" i="97"/>
  <c r="O301" i="97"/>
  <c r="N301" i="97"/>
  <c r="M301" i="97"/>
  <c r="L301" i="97"/>
  <c r="K301" i="97"/>
  <c r="J301" i="97"/>
  <c r="I301" i="97"/>
  <c r="H301" i="97"/>
  <c r="G301" i="97"/>
  <c r="F301" i="97"/>
  <c r="E301" i="97"/>
  <c r="D301" i="97"/>
  <c r="C301" i="97"/>
  <c r="C292" i="97"/>
  <c r="BK283" i="97"/>
  <c r="BJ283" i="97"/>
  <c r="BI283" i="97"/>
  <c r="BH283" i="97"/>
  <c r="BG283" i="97"/>
  <c r="BF283" i="97"/>
  <c r="BE283" i="97"/>
  <c r="BD283" i="97"/>
  <c r="BC283" i="97"/>
  <c r="BB283" i="97"/>
  <c r="BA283" i="97"/>
  <c r="AZ283" i="97"/>
  <c r="AY283" i="97"/>
  <c r="AX283" i="97"/>
  <c r="AW283" i="97"/>
  <c r="AV283" i="97"/>
  <c r="AU283" i="97"/>
  <c r="AT283" i="97"/>
  <c r="AS283" i="97"/>
  <c r="AR283" i="97"/>
  <c r="AQ283" i="97"/>
  <c r="AP283" i="97"/>
  <c r="AO283" i="97"/>
  <c r="AN283" i="97"/>
  <c r="AM283" i="97"/>
  <c r="AL283" i="97"/>
  <c r="AK283" i="97"/>
  <c r="AJ283" i="97"/>
  <c r="AI283" i="97"/>
  <c r="AH283" i="97"/>
  <c r="AG283" i="97"/>
  <c r="AF283" i="97"/>
  <c r="AE283" i="97"/>
  <c r="AD283" i="97"/>
  <c r="AC283" i="97"/>
  <c r="AB283" i="97"/>
  <c r="AA283" i="97"/>
  <c r="Z283" i="97"/>
  <c r="Y283" i="97"/>
  <c r="X283" i="97"/>
  <c r="W283" i="97"/>
  <c r="V283" i="97"/>
  <c r="U283" i="97"/>
  <c r="T283" i="97"/>
  <c r="S283" i="97"/>
  <c r="R283" i="97"/>
  <c r="Q283" i="97"/>
  <c r="P283" i="97"/>
  <c r="O283" i="97"/>
  <c r="N283" i="97"/>
  <c r="M283" i="97"/>
  <c r="L283" i="97"/>
  <c r="K283" i="97"/>
  <c r="J283" i="97"/>
  <c r="I283" i="97"/>
  <c r="H283" i="97"/>
  <c r="G283" i="97"/>
  <c r="F283" i="97"/>
  <c r="E283" i="97"/>
  <c r="D283" i="97"/>
  <c r="C283" i="97"/>
  <c r="BK274" i="97"/>
  <c r="BJ274" i="97"/>
  <c r="BI274" i="97"/>
  <c r="BH274" i="97"/>
  <c r="BG274" i="97"/>
  <c r="BF274" i="97"/>
  <c r="BE274" i="97"/>
  <c r="BD274" i="97"/>
  <c r="BC274" i="97"/>
  <c r="BB274" i="97"/>
  <c r="BA274" i="97"/>
  <c r="AZ274" i="97"/>
  <c r="AY274" i="97"/>
  <c r="AX274" i="97"/>
  <c r="AW274" i="97"/>
  <c r="AV274" i="97"/>
  <c r="AU274" i="97"/>
  <c r="AT274" i="97"/>
  <c r="AS274" i="97"/>
  <c r="AR274" i="97"/>
  <c r="AQ274" i="97"/>
  <c r="AP274" i="97"/>
  <c r="AO274" i="97"/>
  <c r="AN274" i="97"/>
  <c r="AM274" i="97"/>
  <c r="AL274" i="97"/>
  <c r="AK274" i="97"/>
  <c r="AJ274" i="97"/>
  <c r="AI274" i="97"/>
  <c r="AH274" i="97"/>
  <c r="AG274" i="97"/>
  <c r="AF274" i="97"/>
  <c r="AE274" i="97"/>
  <c r="AD274" i="97"/>
  <c r="AC274" i="97"/>
  <c r="AB274" i="97"/>
  <c r="AA274" i="97"/>
  <c r="Z274" i="97"/>
  <c r="Y274" i="97"/>
  <c r="X274" i="97"/>
  <c r="W274" i="97"/>
  <c r="V274" i="97"/>
  <c r="U274" i="97"/>
  <c r="T274" i="97"/>
  <c r="S274" i="97"/>
  <c r="R274" i="97"/>
  <c r="Q274" i="97"/>
  <c r="P274" i="97"/>
  <c r="O274" i="97"/>
  <c r="N274" i="97"/>
  <c r="M274" i="97"/>
  <c r="L274" i="97"/>
  <c r="K274" i="97"/>
  <c r="J274" i="97"/>
  <c r="I274" i="97"/>
  <c r="H274" i="97"/>
  <c r="G274" i="97"/>
  <c r="F274" i="97"/>
  <c r="E274" i="97"/>
  <c r="D274" i="97"/>
  <c r="C274" i="97"/>
  <c r="C265" i="97"/>
  <c r="BK256" i="97"/>
  <c r="BJ256" i="97"/>
  <c r="BI256" i="97"/>
  <c r="BH256" i="97"/>
  <c r="BG256" i="97"/>
  <c r="BF256" i="97"/>
  <c r="BE256" i="97"/>
  <c r="BD256" i="97"/>
  <c r="BC256" i="97"/>
  <c r="BB256" i="97"/>
  <c r="BA256" i="97"/>
  <c r="AZ256" i="97"/>
  <c r="AY256" i="97"/>
  <c r="AX256" i="97"/>
  <c r="AW256" i="97"/>
  <c r="AV256" i="97"/>
  <c r="AU256" i="97"/>
  <c r="AT256" i="97"/>
  <c r="AS256" i="97"/>
  <c r="AR256" i="97"/>
  <c r="AQ256" i="97"/>
  <c r="AP256" i="97"/>
  <c r="AO256" i="97"/>
  <c r="AN256" i="97"/>
  <c r="AM256" i="97"/>
  <c r="AL256" i="97"/>
  <c r="AK256" i="97"/>
  <c r="AJ256" i="97"/>
  <c r="AI256" i="97"/>
  <c r="AH256" i="97"/>
  <c r="AG256" i="97"/>
  <c r="AF256" i="97"/>
  <c r="AE256" i="97"/>
  <c r="AD256" i="97"/>
  <c r="AC256" i="97"/>
  <c r="AB256" i="97"/>
  <c r="AA256" i="97"/>
  <c r="Z256" i="97"/>
  <c r="Y256" i="97"/>
  <c r="X256" i="97"/>
  <c r="W256" i="97"/>
  <c r="V256" i="97"/>
  <c r="U256" i="97"/>
  <c r="T256" i="97"/>
  <c r="S256" i="97"/>
  <c r="R256" i="97"/>
  <c r="Q256" i="97"/>
  <c r="P256" i="97"/>
  <c r="O256" i="97"/>
  <c r="N256" i="97"/>
  <c r="M256" i="97"/>
  <c r="L256" i="97"/>
  <c r="K256" i="97"/>
  <c r="J256" i="97"/>
  <c r="I256" i="97"/>
  <c r="H256" i="97"/>
  <c r="G256" i="97"/>
  <c r="F256" i="97"/>
  <c r="E256" i="97"/>
  <c r="D256" i="97"/>
  <c r="C256" i="97"/>
  <c r="BK247" i="97"/>
  <c r="BJ247" i="97"/>
  <c r="BI247" i="97"/>
  <c r="BH247" i="97"/>
  <c r="BG247" i="97"/>
  <c r="BF247" i="97"/>
  <c r="BE247" i="97"/>
  <c r="BD247" i="97"/>
  <c r="BC247" i="97"/>
  <c r="BB247" i="97"/>
  <c r="BA247" i="97"/>
  <c r="AZ247" i="97"/>
  <c r="AY247" i="97"/>
  <c r="AX247" i="97"/>
  <c r="AW247" i="97"/>
  <c r="AV247" i="97"/>
  <c r="AU247" i="97"/>
  <c r="AT247" i="97"/>
  <c r="AS247" i="97"/>
  <c r="AR247" i="97"/>
  <c r="AQ247" i="97"/>
  <c r="AP247" i="97"/>
  <c r="AO247" i="97"/>
  <c r="AN247" i="97"/>
  <c r="AM247" i="97"/>
  <c r="AL247" i="97"/>
  <c r="AK247" i="97"/>
  <c r="AJ247" i="97"/>
  <c r="AI247" i="97"/>
  <c r="AH247" i="97"/>
  <c r="AG247" i="97"/>
  <c r="AF247" i="97"/>
  <c r="AE247" i="97"/>
  <c r="AD247" i="97"/>
  <c r="AC247" i="97"/>
  <c r="AB247" i="97"/>
  <c r="AA247" i="97"/>
  <c r="Z247" i="97"/>
  <c r="Y247" i="97"/>
  <c r="X247" i="97"/>
  <c r="W247" i="97"/>
  <c r="V247" i="97"/>
  <c r="U247" i="97"/>
  <c r="T247" i="97"/>
  <c r="S247" i="97"/>
  <c r="R247" i="97"/>
  <c r="Q247" i="97"/>
  <c r="P247" i="97"/>
  <c r="O247" i="97"/>
  <c r="N247" i="97"/>
  <c r="M247" i="97"/>
  <c r="L247" i="97"/>
  <c r="K247" i="97"/>
  <c r="J247" i="97"/>
  <c r="I247" i="97"/>
  <c r="H247" i="97"/>
  <c r="G247" i="97"/>
  <c r="F247" i="97"/>
  <c r="E247" i="97"/>
  <c r="D247" i="97"/>
  <c r="C247" i="97"/>
  <c r="BK238" i="97"/>
  <c r="BJ238" i="97"/>
  <c r="BI238" i="97"/>
  <c r="BH238" i="97"/>
  <c r="BG238" i="97"/>
  <c r="BF238" i="97"/>
  <c r="BE238" i="97"/>
  <c r="BD238" i="97"/>
  <c r="BC238" i="97"/>
  <c r="BB238" i="97"/>
  <c r="BA238" i="97"/>
  <c r="AZ238" i="97"/>
  <c r="AY238" i="97"/>
  <c r="AX238" i="97"/>
  <c r="AW238" i="97"/>
  <c r="AV238" i="97"/>
  <c r="AU238" i="97"/>
  <c r="AT238" i="97"/>
  <c r="AS238" i="97"/>
  <c r="AR238" i="97"/>
  <c r="AQ238" i="97"/>
  <c r="AP238" i="97"/>
  <c r="AO238" i="97"/>
  <c r="AN238" i="97"/>
  <c r="AM238" i="97"/>
  <c r="AL238" i="97"/>
  <c r="AK238" i="97"/>
  <c r="AJ238" i="97"/>
  <c r="AI238" i="97"/>
  <c r="AH238" i="97"/>
  <c r="AG238" i="97"/>
  <c r="AF238" i="97"/>
  <c r="AE238" i="97"/>
  <c r="AD238" i="97"/>
  <c r="AC238" i="97"/>
  <c r="AB238" i="97"/>
  <c r="AA238" i="97"/>
  <c r="Z238" i="97"/>
  <c r="Y238" i="97"/>
  <c r="X238" i="97"/>
  <c r="W238" i="97"/>
  <c r="V238" i="97"/>
  <c r="U238" i="97"/>
  <c r="T238" i="97"/>
  <c r="S238" i="97"/>
  <c r="R238" i="97"/>
  <c r="Q238" i="97"/>
  <c r="P238" i="97"/>
  <c r="O238" i="97"/>
  <c r="N238" i="97"/>
  <c r="M238" i="97"/>
  <c r="L238" i="97"/>
  <c r="K238" i="97"/>
  <c r="J238" i="97"/>
  <c r="I238" i="97"/>
  <c r="H238" i="97"/>
  <c r="G238" i="97"/>
  <c r="F238" i="97"/>
  <c r="E238" i="97"/>
  <c r="D238" i="97"/>
  <c r="C238" i="97"/>
  <c r="C229" i="97"/>
  <c r="BK220" i="97"/>
  <c r="BJ220" i="97"/>
  <c r="BI220" i="97"/>
  <c r="BH220" i="97"/>
  <c r="BG220" i="97"/>
  <c r="BF220" i="97"/>
  <c r="BE220" i="97"/>
  <c r="BD220" i="97"/>
  <c r="BC220" i="97"/>
  <c r="BB220" i="97"/>
  <c r="BA220" i="97"/>
  <c r="AZ220" i="97"/>
  <c r="AY220" i="97"/>
  <c r="AX220" i="97"/>
  <c r="AW220" i="97"/>
  <c r="AV220" i="97"/>
  <c r="AU220" i="97"/>
  <c r="AT220" i="97"/>
  <c r="AS220" i="97"/>
  <c r="AR220" i="97"/>
  <c r="AQ220" i="97"/>
  <c r="AP220" i="97"/>
  <c r="AO220" i="97"/>
  <c r="AN220" i="97"/>
  <c r="AM220" i="97"/>
  <c r="AL220" i="97"/>
  <c r="AK220" i="97"/>
  <c r="AJ220" i="97"/>
  <c r="AI220" i="97"/>
  <c r="AH220" i="97"/>
  <c r="AG220" i="97"/>
  <c r="AF220" i="97"/>
  <c r="AE220" i="97"/>
  <c r="AD220" i="97"/>
  <c r="AC220" i="97"/>
  <c r="AB220" i="97"/>
  <c r="AA220" i="97"/>
  <c r="Z220" i="97"/>
  <c r="Y220" i="97"/>
  <c r="X220" i="97"/>
  <c r="W220" i="97"/>
  <c r="V220" i="97"/>
  <c r="U220" i="97"/>
  <c r="T220" i="97"/>
  <c r="S220" i="97"/>
  <c r="R220" i="97"/>
  <c r="Q220" i="97"/>
  <c r="P220" i="97"/>
  <c r="O220" i="97"/>
  <c r="N220" i="97"/>
  <c r="M220" i="97"/>
  <c r="L220" i="97"/>
  <c r="K220" i="97"/>
  <c r="J220" i="97"/>
  <c r="I220" i="97"/>
  <c r="H220" i="97"/>
  <c r="G220" i="97"/>
  <c r="F220" i="97"/>
  <c r="E220" i="97"/>
  <c r="D220" i="97"/>
  <c r="C220" i="97"/>
  <c r="BK211" i="97"/>
  <c r="BJ211" i="97"/>
  <c r="BI211" i="97"/>
  <c r="BH211" i="97"/>
  <c r="BG211" i="97"/>
  <c r="BF211" i="97"/>
  <c r="BE211" i="97"/>
  <c r="BD211" i="97"/>
  <c r="BC211" i="97"/>
  <c r="BB211" i="97"/>
  <c r="BA211" i="97"/>
  <c r="AZ211" i="97"/>
  <c r="AY211" i="97"/>
  <c r="AX211" i="97"/>
  <c r="AW211" i="97"/>
  <c r="AV211" i="97"/>
  <c r="AU211" i="97"/>
  <c r="AT211" i="97"/>
  <c r="AS211" i="97"/>
  <c r="AR211" i="97"/>
  <c r="AQ211" i="97"/>
  <c r="AP211" i="97"/>
  <c r="AO211" i="97"/>
  <c r="AN211" i="97"/>
  <c r="AM211" i="97"/>
  <c r="AL211" i="97"/>
  <c r="AK211" i="97"/>
  <c r="AJ211" i="97"/>
  <c r="AI211" i="97"/>
  <c r="AH211" i="97"/>
  <c r="AG211" i="97"/>
  <c r="AF211" i="97"/>
  <c r="AE211" i="97"/>
  <c r="AD211" i="97"/>
  <c r="AC211" i="97"/>
  <c r="AB211" i="97"/>
  <c r="AA211" i="97"/>
  <c r="Z211" i="97"/>
  <c r="Y211" i="97"/>
  <c r="X211" i="97"/>
  <c r="W211" i="97"/>
  <c r="V211" i="97"/>
  <c r="U211" i="97"/>
  <c r="T211" i="97"/>
  <c r="S211" i="97"/>
  <c r="R211" i="97"/>
  <c r="Q211" i="97"/>
  <c r="P211" i="97"/>
  <c r="O211" i="97"/>
  <c r="N211" i="97"/>
  <c r="M211" i="97"/>
  <c r="L211" i="97"/>
  <c r="K211" i="97"/>
  <c r="J211" i="97"/>
  <c r="I211" i="97"/>
  <c r="H211" i="97"/>
  <c r="G211" i="97"/>
  <c r="F211" i="97"/>
  <c r="E211" i="97"/>
  <c r="D211" i="97"/>
  <c r="C211" i="97"/>
  <c r="G194" i="97"/>
  <c r="F194" i="97"/>
  <c r="E194" i="97"/>
  <c r="D194" i="97"/>
  <c r="I191" i="97"/>
  <c r="H191" i="97"/>
  <c r="G191" i="97"/>
  <c r="F191" i="97"/>
  <c r="E191" i="97"/>
  <c r="D191" i="97"/>
  <c r="C191" i="97"/>
  <c r="C21" i="97"/>
  <c r="J158" i="97"/>
  <c r="I158" i="97"/>
  <c r="H158" i="97"/>
  <c r="G158" i="97"/>
  <c r="F158" i="97"/>
  <c r="E158" i="97"/>
  <c r="D158" i="97"/>
  <c r="C158" i="97"/>
  <c r="C10" i="97" s="1"/>
  <c r="BK141" i="97"/>
  <c r="BJ141" i="97"/>
  <c r="BI141" i="97"/>
  <c r="BH141" i="97"/>
  <c r="BD141" i="97"/>
  <c r="BC141" i="97"/>
  <c r="BB141" i="97"/>
  <c r="BA141" i="97"/>
  <c r="AZ141" i="97"/>
  <c r="AY141" i="97"/>
  <c r="AV141" i="97"/>
  <c r="AU141" i="97"/>
  <c r="AT141" i="97"/>
  <c r="AS141" i="97"/>
  <c r="AR141" i="97"/>
  <c r="AN141" i="97"/>
  <c r="AM141" i="97"/>
  <c r="AL141" i="97"/>
  <c r="AK141" i="97"/>
  <c r="AJ141" i="97"/>
  <c r="AE141" i="97"/>
  <c r="AD141" i="97"/>
  <c r="AC141" i="97"/>
  <c r="AB141" i="97"/>
  <c r="X141" i="97"/>
  <c r="W141" i="97"/>
  <c r="V141" i="97"/>
  <c r="U141" i="97"/>
  <c r="T141" i="97"/>
  <c r="P141" i="97"/>
  <c r="O141" i="97"/>
  <c r="N141" i="97"/>
  <c r="M141" i="97"/>
  <c r="L141" i="97"/>
  <c r="K141" i="97"/>
  <c r="H141" i="97"/>
  <c r="G141" i="97"/>
  <c r="F141" i="97"/>
  <c r="E141" i="97"/>
  <c r="D141" i="97"/>
  <c r="BK139" i="97"/>
  <c r="BJ139" i="97"/>
  <c r="BI139" i="97"/>
  <c r="BH139" i="97"/>
  <c r="BG139" i="97"/>
  <c r="BF139" i="97"/>
  <c r="BE139" i="97"/>
  <c r="BD139" i="97"/>
  <c r="BC139" i="97"/>
  <c r="BB139" i="97"/>
  <c r="BA139" i="97"/>
  <c r="AZ139" i="97"/>
  <c r="AY139" i="97"/>
  <c r="AX139" i="97"/>
  <c r="AW139" i="97"/>
  <c r="AV139" i="97"/>
  <c r="AU139" i="97"/>
  <c r="AT139" i="97"/>
  <c r="AS139" i="97"/>
  <c r="AR139" i="97"/>
  <c r="AQ139" i="97"/>
  <c r="AP139" i="97"/>
  <c r="AO139" i="97"/>
  <c r="AN139" i="97"/>
  <c r="AM139" i="97"/>
  <c r="AL139" i="97"/>
  <c r="AK139" i="97"/>
  <c r="AJ139" i="97"/>
  <c r="AI139" i="97"/>
  <c r="AH139" i="97"/>
  <c r="AG139" i="97"/>
  <c r="AF139" i="97"/>
  <c r="AE139" i="97"/>
  <c r="AD139" i="97"/>
  <c r="AC139" i="97"/>
  <c r="AB139" i="97"/>
  <c r="AA139" i="97"/>
  <c r="Z139" i="97"/>
  <c r="Y139" i="97"/>
  <c r="X139" i="97"/>
  <c r="W139" i="97"/>
  <c r="V139" i="97"/>
  <c r="U139" i="97"/>
  <c r="T139" i="97"/>
  <c r="S139" i="97"/>
  <c r="R139" i="97"/>
  <c r="Q139" i="97"/>
  <c r="P139" i="97"/>
  <c r="O139" i="97"/>
  <c r="N139" i="97"/>
  <c r="M139" i="97"/>
  <c r="L139" i="97"/>
  <c r="K139" i="97"/>
  <c r="J139" i="97"/>
  <c r="I139" i="97"/>
  <c r="H139" i="97"/>
  <c r="G139" i="97"/>
  <c r="F139" i="97"/>
  <c r="E139" i="97"/>
  <c r="D139" i="97"/>
  <c r="BL139" i="97"/>
  <c r="BK137" i="97"/>
  <c r="BJ137" i="97"/>
  <c r="BI137" i="97"/>
  <c r="BH137" i="97"/>
  <c r="BG137" i="97"/>
  <c r="BF137" i="97"/>
  <c r="BE137" i="97"/>
  <c r="BD137" i="97"/>
  <c r="BC137" i="97"/>
  <c r="BB137" i="97"/>
  <c r="BA137" i="97"/>
  <c r="AZ137" i="97"/>
  <c r="AY137" i="97"/>
  <c r="AX137" i="97"/>
  <c r="AW137" i="97"/>
  <c r="AV137" i="97"/>
  <c r="AU137" i="97"/>
  <c r="AT137" i="97"/>
  <c r="AS137" i="97"/>
  <c r="AR137" i="97"/>
  <c r="AQ137" i="97"/>
  <c r="AP137" i="97"/>
  <c r="AO137" i="97"/>
  <c r="AN137" i="97"/>
  <c r="AM137" i="97"/>
  <c r="AL137" i="97"/>
  <c r="AK137" i="97"/>
  <c r="AJ137" i="97"/>
  <c r="AI137" i="97"/>
  <c r="AH137" i="97"/>
  <c r="AG137" i="97"/>
  <c r="AF137" i="97"/>
  <c r="AE137" i="97"/>
  <c r="AD137" i="97"/>
  <c r="AC137" i="97"/>
  <c r="AB137" i="97"/>
  <c r="AA137" i="97"/>
  <c r="Z137" i="97"/>
  <c r="Y137" i="97"/>
  <c r="X137" i="97"/>
  <c r="W137" i="97"/>
  <c r="V137" i="97"/>
  <c r="U137" i="97"/>
  <c r="T137" i="97"/>
  <c r="S137" i="97"/>
  <c r="R137" i="97"/>
  <c r="Q137" i="97"/>
  <c r="P137" i="97"/>
  <c r="O137" i="97"/>
  <c r="N137" i="97"/>
  <c r="M137" i="97"/>
  <c r="L137" i="97"/>
  <c r="K137" i="97"/>
  <c r="J137" i="97"/>
  <c r="I137" i="97"/>
  <c r="H137" i="97"/>
  <c r="G137" i="97"/>
  <c r="F137" i="97"/>
  <c r="E137" i="97"/>
  <c r="D137" i="97"/>
  <c r="BK136" i="97"/>
  <c r="BJ136" i="97"/>
  <c r="BI136" i="97"/>
  <c r="BH136" i="97"/>
  <c r="BG136" i="97"/>
  <c r="BF136" i="97"/>
  <c r="BE136" i="97"/>
  <c r="BD136" i="97"/>
  <c r="BC136" i="97"/>
  <c r="BB136" i="97"/>
  <c r="BA136" i="97"/>
  <c r="AZ136" i="97"/>
  <c r="AY136" i="97"/>
  <c r="AX136" i="97"/>
  <c r="AW136" i="97"/>
  <c r="AV136" i="97"/>
  <c r="AU136" i="97"/>
  <c r="AT136" i="97"/>
  <c r="AS136" i="97"/>
  <c r="AR136" i="97"/>
  <c r="AQ136" i="97"/>
  <c r="AP136" i="97"/>
  <c r="AO136" i="97"/>
  <c r="AN136" i="97"/>
  <c r="AM136" i="97"/>
  <c r="AL136" i="97"/>
  <c r="AK136" i="97"/>
  <c r="AJ136" i="97"/>
  <c r="AI136" i="97"/>
  <c r="AH136" i="97"/>
  <c r="AG136" i="97"/>
  <c r="AF136" i="97"/>
  <c r="AE136" i="97"/>
  <c r="AD136" i="97"/>
  <c r="AC136" i="97"/>
  <c r="AB136" i="97"/>
  <c r="AA136" i="97"/>
  <c r="Z136" i="97"/>
  <c r="Y136" i="97"/>
  <c r="X136" i="97"/>
  <c r="W136" i="97"/>
  <c r="V136" i="97"/>
  <c r="U136" i="97"/>
  <c r="T136" i="97"/>
  <c r="S136" i="97"/>
  <c r="R136" i="97"/>
  <c r="Q136" i="97"/>
  <c r="P136" i="97"/>
  <c r="O136" i="97"/>
  <c r="N136" i="97"/>
  <c r="M136" i="97"/>
  <c r="L136" i="97"/>
  <c r="K136" i="97"/>
  <c r="J136" i="97"/>
  <c r="I136" i="97"/>
  <c r="H136" i="97"/>
  <c r="G136" i="97"/>
  <c r="F136" i="97"/>
  <c r="E136" i="97"/>
  <c r="D136" i="97"/>
  <c r="BK133" i="97"/>
  <c r="BJ133" i="97"/>
  <c r="BI133" i="97"/>
  <c r="BH133" i="97"/>
  <c r="BG133" i="97"/>
  <c r="BF133" i="97"/>
  <c r="BE133" i="97"/>
  <c r="BD133" i="97"/>
  <c r="BC133" i="97"/>
  <c r="BB133" i="97"/>
  <c r="BA133" i="97"/>
  <c r="AZ133" i="97"/>
  <c r="AY133" i="97"/>
  <c r="AX133" i="97"/>
  <c r="AW133" i="97"/>
  <c r="AV133" i="97"/>
  <c r="AU133" i="97"/>
  <c r="AT133" i="97"/>
  <c r="AS133" i="97"/>
  <c r="AR133" i="97"/>
  <c r="AQ133" i="97"/>
  <c r="AP133" i="97"/>
  <c r="AO133" i="97"/>
  <c r="AN133" i="97"/>
  <c r="AM133" i="97"/>
  <c r="AL133" i="97"/>
  <c r="AK133" i="97"/>
  <c r="AJ133" i="97"/>
  <c r="AI133" i="97"/>
  <c r="AH133" i="97"/>
  <c r="AG133" i="97"/>
  <c r="AF133" i="97"/>
  <c r="AE133" i="97"/>
  <c r="AD133" i="97"/>
  <c r="AC133" i="97"/>
  <c r="AB133" i="97"/>
  <c r="AA133" i="97"/>
  <c r="Z133" i="97"/>
  <c r="Y133" i="97"/>
  <c r="X133" i="97"/>
  <c r="W133" i="97"/>
  <c r="V133" i="97"/>
  <c r="U133" i="97"/>
  <c r="T133" i="97"/>
  <c r="S133" i="97"/>
  <c r="R133" i="97"/>
  <c r="Q133" i="97"/>
  <c r="P133" i="97"/>
  <c r="O133" i="97"/>
  <c r="N133" i="97"/>
  <c r="M133" i="97"/>
  <c r="L133" i="97"/>
  <c r="K133" i="97"/>
  <c r="J133" i="97"/>
  <c r="I133" i="97"/>
  <c r="H133" i="97"/>
  <c r="G133" i="97"/>
  <c r="F133" i="97"/>
  <c r="E133" i="97"/>
  <c r="D133" i="97"/>
  <c r="BK132" i="97"/>
  <c r="BJ132" i="97"/>
  <c r="BI132" i="97"/>
  <c r="BH132" i="97"/>
  <c r="BG132" i="97"/>
  <c r="BF132" i="97"/>
  <c r="BE132" i="97"/>
  <c r="BD132" i="97"/>
  <c r="BC132" i="97"/>
  <c r="BB132" i="97"/>
  <c r="BA132" i="97"/>
  <c r="AZ132" i="97"/>
  <c r="AY132" i="97"/>
  <c r="AX132" i="97"/>
  <c r="AW132" i="97"/>
  <c r="AV132" i="97"/>
  <c r="AU132" i="97"/>
  <c r="AT132" i="97"/>
  <c r="AS132" i="97"/>
  <c r="AR132" i="97"/>
  <c r="AQ132" i="97"/>
  <c r="AP132" i="97"/>
  <c r="AO132" i="97"/>
  <c r="AN132" i="97"/>
  <c r="AM132" i="97"/>
  <c r="AL132" i="97"/>
  <c r="AK132" i="97"/>
  <c r="AJ132" i="97"/>
  <c r="AI132" i="97"/>
  <c r="AH132" i="97"/>
  <c r="AG132" i="97"/>
  <c r="AF132" i="97"/>
  <c r="AE132" i="97"/>
  <c r="AD132" i="97"/>
  <c r="AC132" i="97"/>
  <c r="AB132" i="97"/>
  <c r="AA132" i="97"/>
  <c r="Z132" i="97"/>
  <c r="Y132" i="97"/>
  <c r="X132" i="97"/>
  <c r="W132" i="97"/>
  <c r="V132" i="97"/>
  <c r="U132" i="97"/>
  <c r="T132" i="97"/>
  <c r="S132" i="97"/>
  <c r="R132" i="97"/>
  <c r="Q132" i="97"/>
  <c r="P132" i="97"/>
  <c r="O132" i="97"/>
  <c r="N132" i="97"/>
  <c r="M132" i="97"/>
  <c r="L132" i="97"/>
  <c r="K132" i="97"/>
  <c r="J132" i="97"/>
  <c r="I132" i="97"/>
  <c r="H132" i="97"/>
  <c r="G132" i="97"/>
  <c r="F132" i="97"/>
  <c r="E132" i="97"/>
  <c r="D132" i="97"/>
  <c r="BK129" i="97"/>
  <c r="BJ129" i="97"/>
  <c r="BI129" i="97"/>
  <c r="BH129" i="97"/>
  <c r="BG129" i="97"/>
  <c r="BF129" i="97"/>
  <c r="BE129" i="97"/>
  <c r="BD129" i="97"/>
  <c r="BC129" i="97"/>
  <c r="BB129" i="97"/>
  <c r="BA129" i="97"/>
  <c r="AZ129" i="97"/>
  <c r="AY129" i="97"/>
  <c r="AX129" i="97"/>
  <c r="AW129" i="97"/>
  <c r="AV129" i="97"/>
  <c r="AU129" i="97"/>
  <c r="AT129" i="97"/>
  <c r="AS129" i="97"/>
  <c r="AR129" i="97"/>
  <c r="AQ129" i="97"/>
  <c r="AP129" i="97"/>
  <c r="AO129" i="97"/>
  <c r="AN129" i="97"/>
  <c r="AM129" i="97"/>
  <c r="AL129" i="97"/>
  <c r="AK129" i="97"/>
  <c r="AJ129" i="97"/>
  <c r="AI129" i="97"/>
  <c r="AH129" i="97"/>
  <c r="AG129" i="97"/>
  <c r="AF129" i="97"/>
  <c r="AE129" i="97"/>
  <c r="AD129" i="97"/>
  <c r="AC129" i="97"/>
  <c r="AB129" i="97"/>
  <c r="AA129" i="97"/>
  <c r="Z129" i="97"/>
  <c r="Y129" i="97"/>
  <c r="X129" i="97"/>
  <c r="W129" i="97"/>
  <c r="V129" i="97"/>
  <c r="U129" i="97"/>
  <c r="T129" i="97"/>
  <c r="S129" i="97"/>
  <c r="R129" i="97"/>
  <c r="Q129" i="97"/>
  <c r="P129" i="97"/>
  <c r="O129" i="97"/>
  <c r="N129" i="97"/>
  <c r="M129" i="97"/>
  <c r="L129" i="97"/>
  <c r="K129" i="97"/>
  <c r="J129" i="97"/>
  <c r="BL129" i="97"/>
  <c r="I129" i="97"/>
  <c r="H129" i="97"/>
  <c r="G129" i="97"/>
  <c r="F129" i="97"/>
  <c r="E129" i="97"/>
  <c r="D129" i="97"/>
  <c r="BK128" i="97"/>
  <c r="BJ128" i="97"/>
  <c r="BI128" i="97"/>
  <c r="BH128" i="97"/>
  <c r="BG128" i="97"/>
  <c r="BF128" i="97"/>
  <c r="BE128" i="97"/>
  <c r="BD128" i="97"/>
  <c r="BC128" i="97"/>
  <c r="BB128" i="97"/>
  <c r="BA128" i="97"/>
  <c r="AZ128" i="97"/>
  <c r="AY128" i="97"/>
  <c r="AX128" i="97"/>
  <c r="AW128" i="97"/>
  <c r="AV128" i="97"/>
  <c r="AU128" i="97"/>
  <c r="AT128" i="97"/>
  <c r="AS128" i="97"/>
  <c r="AR128" i="97"/>
  <c r="AQ128" i="97"/>
  <c r="AP128" i="97"/>
  <c r="AO128" i="97"/>
  <c r="AN128" i="97"/>
  <c r="AM128" i="97"/>
  <c r="AL128" i="97"/>
  <c r="AK128" i="97"/>
  <c r="AJ128" i="97"/>
  <c r="AI128" i="97"/>
  <c r="AH128" i="97"/>
  <c r="AG128" i="97"/>
  <c r="AF128" i="97"/>
  <c r="AE128" i="97"/>
  <c r="AD128" i="97"/>
  <c r="AC128" i="97"/>
  <c r="AB128" i="97"/>
  <c r="AA128" i="97"/>
  <c r="Z128" i="97"/>
  <c r="Y128" i="97"/>
  <c r="X128" i="97"/>
  <c r="W128" i="97"/>
  <c r="V128" i="97"/>
  <c r="U128" i="97"/>
  <c r="T128" i="97"/>
  <c r="S128" i="97"/>
  <c r="R128" i="97"/>
  <c r="Q128" i="97"/>
  <c r="P128" i="97"/>
  <c r="O128" i="97"/>
  <c r="N128" i="97"/>
  <c r="M128" i="97"/>
  <c r="L128" i="97"/>
  <c r="K128" i="97"/>
  <c r="J128" i="97"/>
  <c r="I128" i="97"/>
  <c r="H128" i="97"/>
  <c r="G128" i="97"/>
  <c r="F128" i="97"/>
  <c r="E128" i="97"/>
  <c r="D128" i="97"/>
  <c r="BK127" i="97"/>
  <c r="BJ127" i="97"/>
  <c r="BI127" i="97"/>
  <c r="BH127" i="97"/>
  <c r="BG127" i="97"/>
  <c r="BF127" i="97"/>
  <c r="BE127" i="97"/>
  <c r="BD127" i="97"/>
  <c r="BC127" i="97"/>
  <c r="BB127" i="97"/>
  <c r="BA127" i="97"/>
  <c r="AZ127" i="97"/>
  <c r="AY127" i="97"/>
  <c r="AX127" i="97"/>
  <c r="AW127" i="97"/>
  <c r="AV127" i="97"/>
  <c r="AU127" i="97"/>
  <c r="AT127" i="97"/>
  <c r="AS127" i="97"/>
  <c r="AR127" i="97"/>
  <c r="AQ127" i="97"/>
  <c r="AP127" i="97"/>
  <c r="AO127" i="97"/>
  <c r="AN127" i="97"/>
  <c r="AM127" i="97"/>
  <c r="AL127" i="97"/>
  <c r="AK127" i="97"/>
  <c r="AJ127" i="97"/>
  <c r="AI127" i="97"/>
  <c r="AH127" i="97"/>
  <c r="AG127" i="97"/>
  <c r="AF127" i="97"/>
  <c r="AE127" i="97"/>
  <c r="AD127" i="97"/>
  <c r="AC127" i="97"/>
  <c r="AB127" i="97"/>
  <c r="AA127" i="97"/>
  <c r="Z127" i="97"/>
  <c r="Y127" i="97"/>
  <c r="X127" i="97"/>
  <c r="W127" i="97"/>
  <c r="V127" i="97"/>
  <c r="U127" i="97"/>
  <c r="T127" i="97"/>
  <c r="S127" i="97"/>
  <c r="R127" i="97"/>
  <c r="Q127" i="97"/>
  <c r="P127" i="97"/>
  <c r="O127" i="97"/>
  <c r="N127" i="97"/>
  <c r="M127" i="97"/>
  <c r="L127" i="97"/>
  <c r="K127" i="97"/>
  <c r="J127" i="97"/>
  <c r="I127" i="97"/>
  <c r="H127" i="97"/>
  <c r="G127" i="97"/>
  <c r="F127" i="97"/>
  <c r="E127" i="97"/>
  <c r="D127" i="97"/>
  <c r="BK124" i="97"/>
  <c r="BJ124" i="97"/>
  <c r="BI124" i="97"/>
  <c r="BH124" i="97"/>
  <c r="BG124" i="97"/>
  <c r="BF124" i="97"/>
  <c r="BE124" i="97"/>
  <c r="BD124" i="97"/>
  <c r="BC124" i="97"/>
  <c r="BB124" i="97"/>
  <c r="BA124" i="97"/>
  <c r="AZ124" i="97"/>
  <c r="AY124" i="97"/>
  <c r="AX124" i="97"/>
  <c r="AW124" i="97"/>
  <c r="AV124" i="97"/>
  <c r="AU124" i="97"/>
  <c r="AT124" i="97"/>
  <c r="AS124" i="97"/>
  <c r="AR124" i="97"/>
  <c r="AQ124" i="97"/>
  <c r="AP124" i="97"/>
  <c r="AO124" i="97"/>
  <c r="AN124" i="97"/>
  <c r="AM124" i="97"/>
  <c r="AL124" i="97"/>
  <c r="AK124" i="97"/>
  <c r="AJ124" i="97"/>
  <c r="AI124" i="97"/>
  <c r="AH124" i="97"/>
  <c r="AG124" i="97"/>
  <c r="AF124" i="97"/>
  <c r="AE124" i="97"/>
  <c r="AD124" i="97"/>
  <c r="AC124" i="97"/>
  <c r="AB124" i="97"/>
  <c r="AA124" i="97"/>
  <c r="Z124" i="97"/>
  <c r="Y124" i="97"/>
  <c r="X124" i="97"/>
  <c r="W124" i="97"/>
  <c r="V124" i="97"/>
  <c r="U124" i="97"/>
  <c r="T124" i="97"/>
  <c r="S124" i="97"/>
  <c r="R124" i="97"/>
  <c r="Q124" i="97"/>
  <c r="P124" i="97"/>
  <c r="O124" i="97"/>
  <c r="N124" i="97"/>
  <c r="M124" i="97"/>
  <c r="L124" i="97"/>
  <c r="K124" i="97"/>
  <c r="J124" i="97"/>
  <c r="I124" i="97"/>
  <c r="H124" i="97"/>
  <c r="G124" i="97"/>
  <c r="F124" i="97"/>
  <c r="E124" i="97"/>
  <c r="D124" i="97"/>
  <c r="BL124" i="97"/>
  <c r="BK123" i="97"/>
  <c r="BJ123" i="97"/>
  <c r="BI123" i="97"/>
  <c r="BH123" i="97"/>
  <c r="BG123" i="97"/>
  <c r="BF123" i="97"/>
  <c r="BE123" i="97"/>
  <c r="BD123" i="97"/>
  <c r="BC123" i="97"/>
  <c r="BB123" i="97"/>
  <c r="BA123" i="97"/>
  <c r="AZ123" i="97"/>
  <c r="AY123" i="97"/>
  <c r="AX123" i="97"/>
  <c r="AW123" i="97"/>
  <c r="AV123" i="97"/>
  <c r="AU123" i="97"/>
  <c r="AT123" i="97"/>
  <c r="AS123" i="97"/>
  <c r="AR123" i="97"/>
  <c r="AQ123" i="97"/>
  <c r="AP123" i="97"/>
  <c r="AO123" i="97"/>
  <c r="AN123" i="97"/>
  <c r="AM123" i="97"/>
  <c r="AL123" i="97"/>
  <c r="AK123" i="97"/>
  <c r="AJ123" i="97"/>
  <c r="AI123" i="97"/>
  <c r="AH123" i="97"/>
  <c r="AG123" i="97"/>
  <c r="AF123" i="97"/>
  <c r="AE123" i="97"/>
  <c r="AD123" i="97"/>
  <c r="AC123" i="97"/>
  <c r="AB123" i="97"/>
  <c r="AA123" i="97"/>
  <c r="Z123" i="97"/>
  <c r="Y123" i="97"/>
  <c r="X123" i="97"/>
  <c r="W123" i="97"/>
  <c r="V123" i="97"/>
  <c r="U123" i="97"/>
  <c r="T123" i="97"/>
  <c r="S123" i="97"/>
  <c r="R123" i="97"/>
  <c r="Q123" i="97"/>
  <c r="P123" i="97"/>
  <c r="O123" i="97"/>
  <c r="N123" i="97"/>
  <c r="M123" i="97"/>
  <c r="L123" i="97"/>
  <c r="K123" i="97"/>
  <c r="J123" i="97"/>
  <c r="I123" i="97"/>
  <c r="H123" i="97"/>
  <c r="G123" i="97"/>
  <c r="F123" i="97"/>
  <c r="E123" i="97"/>
  <c r="D123" i="97"/>
  <c r="BK122" i="97"/>
  <c r="BJ122" i="97"/>
  <c r="BI122" i="97"/>
  <c r="BH122" i="97"/>
  <c r="BG122" i="97"/>
  <c r="BF122" i="97"/>
  <c r="BE122" i="97"/>
  <c r="BD122" i="97"/>
  <c r="BC122" i="97"/>
  <c r="BB122" i="97"/>
  <c r="BA122" i="97"/>
  <c r="AZ122" i="97"/>
  <c r="AY122" i="97"/>
  <c r="AX122" i="97"/>
  <c r="AW122" i="97"/>
  <c r="AV122" i="97"/>
  <c r="AU122" i="97"/>
  <c r="AT122" i="97"/>
  <c r="AS122" i="97"/>
  <c r="AR122" i="97"/>
  <c r="AQ122" i="97"/>
  <c r="AP122" i="97"/>
  <c r="AO122" i="97"/>
  <c r="AN122" i="97"/>
  <c r="AM122" i="97"/>
  <c r="AL122" i="97"/>
  <c r="AK122" i="97"/>
  <c r="AJ122" i="97"/>
  <c r="AI122" i="97"/>
  <c r="AH122" i="97"/>
  <c r="AG122" i="97"/>
  <c r="AF122" i="97"/>
  <c r="AE122" i="97"/>
  <c r="AD122" i="97"/>
  <c r="AC122" i="97"/>
  <c r="AB122" i="97"/>
  <c r="AA122" i="97"/>
  <c r="Z122" i="97"/>
  <c r="Y122" i="97"/>
  <c r="X122" i="97"/>
  <c r="W122" i="97"/>
  <c r="V122" i="97"/>
  <c r="U122" i="97"/>
  <c r="T122" i="97"/>
  <c r="S122" i="97"/>
  <c r="R122" i="97"/>
  <c r="Q122" i="97"/>
  <c r="P122" i="97"/>
  <c r="O122" i="97"/>
  <c r="N122" i="97"/>
  <c r="M122" i="97"/>
  <c r="L122" i="97"/>
  <c r="K122" i="97"/>
  <c r="J122" i="97"/>
  <c r="I122" i="97"/>
  <c r="H122" i="97"/>
  <c r="G122" i="97"/>
  <c r="F122" i="97"/>
  <c r="E122" i="97"/>
  <c r="D122" i="97"/>
  <c r="BL122" i="97"/>
  <c r="BK119" i="97"/>
  <c r="BH119" i="97"/>
  <c r="BG119" i="97"/>
  <c r="BD119" i="97"/>
  <c r="BC119" i="97"/>
  <c r="AZ119" i="97"/>
  <c r="AY119" i="97"/>
  <c r="AW119" i="97"/>
  <c r="AR119" i="97"/>
  <c r="AQ119" i="97"/>
  <c r="AP119" i="97"/>
  <c r="AO119" i="97"/>
  <c r="AN119" i="97"/>
  <c r="AM119" i="97"/>
  <c r="AJ119" i="97"/>
  <c r="AI119" i="97"/>
  <c r="AG119" i="97"/>
  <c r="AF119" i="97"/>
  <c r="AE119" i="97"/>
  <c r="AB119" i="97"/>
  <c r="AA119" i="97"/>
  <c r="X119" i="97"/>
  <c r="W119" i="97"/>
  <c r="T119" i="97"/>
  <c r="S119" i="97"/>
  <c r="Q119" i="97"/>
  <c r="M119" i="97"/>
  <c r="L119" i="97"/>
  <c r="K119" i="97"/>
  <c r="J119" i="97"/>
  <c r="H119" i="97"/>
  <c r="E119" i="97"/>
  <c r="D119" i="97"/>
  <c r="C119" i="97"/>
  <c r="C42" i="97"/>
  <c r="BK113" i="97"/>
  <c r="BJ113" i="97"/>
  <c r="BI113" i="97"/>
  <c r="BF113" i="97"/>
  <c r="BE113" i="97"/>
  <c r="BC113" i="97"/>
  <c r="BB113" i="97"/>
  <c r="AY113" i="97"/>
  <c r="AX113" i="97"/>
  <c r="AW113" i="97"/>
  <c r="AV113" i="97"/>
  <c r="AU113" i="97"/>
  <c r="AT113" i="97"/>
  <c r="AS113" i="97"/>
  <c r="AQ113" i="97"/>
  <c r="AP113" i="97"/>
  <c r="AO113" i="97"/>
  <c r="AM113" i="97"/>
  <c r="AL113" i="97"/>
  <c r="AK113" i="97"/>
  <c r="AI113" i="97"/>
  <c r="AH113" i="97"/>
  <c r="AG113" i="97"/>
  <c r="AD113" i="97"/>
  <c r="F38" i="97"/>
  <c r="AC113" i="97"/>
  <c r="AA113" i="97"/>
  <c r="Z113" i="97"/>
  <c r="Y113" i="97"/>
  <c r="V113" i="97"/>
  <c r="U113" i="97"/>
  <c r="S113" i="97"/>
  <c r="R113" i="97"/>
  <c r="Q113" i="97"/>
  <c r="E38" i="97"/>
  <c r="O113" i="97"/>
  <c r="K113" i="97"/>
  <c r="J113" i="97"/>
  <c r="I113" i="97"/>
  <c r="F113" i="97"/>
  <c r="C113" i="97"/>
  <c r="BK111" i="97"/>
  <c r="BJ111" i="97"/>
  <c r="BI111" i="97"/>
  <c r="BH111" i="97"/>
  <c r="BG111" i="97"/>
  <c r="BF111" i="97"/>
  <c r="BE111" i="97"/>
  <c r="BD111" i="97"/>
  <c r="BC111" i="97"/>
  <c r="BB111" i="97"/>
  <c r="BA111" i="97"/>
  <c r="AZ111" i="97"/>
  <c r="AY111" i="97"/>
  <c r="AX111" i="97"/>
  <c r="AW111" i="97"/>
  <c r="AV111" i="97"/>
  <c r="AU111" i="97"/>
  <c r="AT111" i="97"/>
  <c r="AS111" i="97"/>
  <c r="AR111" i="97"/>
  <c r="AQ111" i="97"/>
  <c r="AP111" i="97"/>
  <c r="AO111" i="97"/>
  <c r="AN111" i="97"/>
  <c r="AM111" i="97"/>
  <c r="AL111" i="97"/>
  <c r="AK111" i="97"/>
  <c r="AJ111" i="97"/>
  <c r="AI111" i="97"/>
  <c r="AH111" i="97"/>
  <c r="AG111" i="97"/>
  <c r="AF111" i="97"/>
  <c r="AE111" i="97"/>
  <c r="AD111" i="97"/>
  <c r="AC111" i="97"/>
  <c r="AB111" i="97"/>
  <c r="AA111" i="97"/>
  <c r="Z111" i="97"/>
  <c r="Y111" i="97"/>
  <c r="X111" i="97"/>
  <c r="W111" i="97"/>
  <c r="V111" i="97"/>
  <c r="U111" i="97"/>
  <c r="T111" i="97"/>
  <c r="S111" i="97"/>
  <c r="R111" i="97"/>
  <c r="Q111" i="97"/>
  <c r="P111" i="97"/>
  <c r="O111" i="97"/>
  <c r="N111" i="97"/>
  <c r="M111" i="97"/>
  <c r="L111" i="97"/>
  <c r="K111" i="97"/>
  <c r="J111" i="97"/>
  <c r="I111" i="97"/>
  <c r="H111" i="97"/>
  <c r="G111" i="97"/>
  <c r="F111" i="97"/>
  <c r="E111" i="97"/>
  <c r="D111" i="97"/>
  <c r="C111" i="97"/>
  <c r="BK110" i="97"/>
  <c r="BJ110" i="97"/>
  <c r="BI110" i="97"/>
  <c r="BH110" i="97"/>
  <c r="BG110" i="97"/>
  <c r="BF110" i="97"/>
  <c r="BE110" i="97"/>
  <c r="BD110" i="97"/>
  <c r="BC110" i="97"/>
  <c r="BB110" i="97"/>
  <c r="BA110" i="97"/>
  <c r="AZ110" i="97"/>
  <c r="AY110" i="97"/>
  <c r="AX110" i="97"/>
  <c r="AW110" i="97"/>
  <c r="AV110" i="97"/>
  <c r="AU110" i="97"/>
  <c r="AT110" i="97"/>
  <c r="AS110" i="97"/>
  <c r="AR110" i="97"/>
  <c r="AQ110" i="97"/>
  <c r="AP110" i="97"/>
  <c r="AO110" i="97"/>
  <c r="AN110" i="97"/>
  <c r="AM110" i="97"/>
  <c r="AL110" i="97"/>
  <c r="AK110" i="97"/>
  <c r="AJ110" i="97"/>
  <c r="AI110" i="97"/>
  <c r="AH110" i="97"/>
  <c r="AG110" i="97"/>
  <c r="AF110" i="97"/>
  <c r="AE110" i="97"/>
  <c r="AD110" i="97"/>
  <c r="AC110" i="97"/>
  <c r="AB110" i="97"/>
  <c r="AA110" i="97"/>
  <c r="Z110" i="97"/>
  <c r="Y110" i="97"/>
  <c r="X110" i="97"/>
  <c r="W110" i="97"/>
  <c r="V110" i="97"/>
  <c r="U110" i="97"/>
  <c r="T110" i="97"/>
  <c r="S110" i="97"/>
  <c r="R110" i="97"/>
  <c r="Q110" i="97"/>
  <c r="P110" i="97"/>
  <c r="O110" i="97"/>
  <c r="N110" i="97"/>
  <c r="M110" i="97"/>
  <c r="L110" i="97"/>
  <c r="K110" i="97"/>
  <c r="J110" i="97"/>
  <c r="I110" i="97"/>
  <c r="H110" i="97"/>
  <c r="G110" i="97"/>
  <c r="F110" i="97"/>
  <c r="E110" i="97"/>
  <c r="D110" i="97"/>
  <c r="C110" i="97"/>
  <c r="BK109" i="97"/>
  <c r="BJ109" i="97"/>
  <c r="BI109" i="97"/>
  <c r="BH109" i="97"/>
  <c r="BG109" i="97"/>
  <c r="BF109" i="97"/>
  <c r="BE109" i="97"/>
  <c r="BD109" i="97"/>
  <c r="BC109" i="97"/>
  <c r="BB109" i="97"/>
  <c r="BA109" i="97"/>
  <c r="AZ109" i="97"/>
  <c r="AY109" i="97"/>
  <c r="AX109" i="97"/>
  <c r="AW109" i="97"/>
  <c r="AV109" i="97"/>
  <c r="AU109" i="97"/>
  <c r="AT109" i="97"/>
  <c r="AS109" i="97"/>
  <c r="AR109" i="97"/>
  <c r="AQ109" i="97"/>
  <c r="AP109" i="97"/>
  <c r="AO109" i="97"/>
  <c r="AN109" i="97"/>
  <c r="AM109" i="97"/>
  <c r="AL109" i="97"/>
  <c r="AK109" i="97"/>
  <c r="AJ109" i="97"/>
  <c r="AI109" i="97"/>
  <c r="AH109" i="97"/>
  <c r="AG109" i="97"/>
  <c r="AF109" i="97"/>
  <c r="AE109" i="97"/>
  <c r="AD109" i="97"/>
  <c r="AC109" i="97"/>
  <c r="AB109" i="97"/>
  <c r="AA109" i="97"/>
  <c r="Z109" i="97"/>
  <c r="Y109" i="97"/>
  <c r="X109" i="97"/>
  <c r="W109" i="97"/>
  <c r="V109" i="97"/>
  <c r="U109" i="97"/>
  <c r="T109" i="97"/>
  <c r="S109" i="97"/>
  <c r="R109" i="97"/>
  <c r="Q109" i="97"/>
  <c r="P109" i="97"/>
  <c r="O109" i="97"/>
  <c r="N109" i="97"/>
  <c r="M109" i="97"/>
  <c r="L109" i="97"/>
  <c r="K109" i="97"/>
  <c r="J109" i="97"/>
  <c r="I109" i="97"/>
  <c r="H109" i="97"/>
  <c r="G109" i="97"/>
  <c r="F109" i="97"/>
  <c r="E109" i="97"/>
  <c r="D109" i="97"/>
  <c r="C109" i="97"/>
  <c r="BK108" i="97"/>
  <c r="BJ108" i="97"/>
  <c r="BI108" i="97"/>
  <c r="BH108" i="97"/>
  <c r="BG108" i="97"/>
  <c r="BF108" i="97"/>
  <c r="BE108" i="97"/>
  <c r="BD108" i="97"/>
  <c r="BC108" i="97"/>
  <c r="BB108" i="97"/>
  <c r="BA108" i="97"/>
  <c r="AZ108" i="97"/>
  <c r="AY108" i="97"/>
  <c r="AX108" i="97"/>
  <c r="AW108" i="97"/>
  <c r="AV108" i="97"/>
  <c r="AU108" i="97"/>
  <c r="AT108" i="97"/>
  <c r="AS108" i="97"/>
  <c r="AR108" i="97"/>
  <c r="AQ108" i="97"/>
  <c r="AP108" i="97"/>
  <c r="AO108" i="97"/>
  <c r="AN108" i="97"/>
  <c r="AM108" i="97"/>
  <c r="AL108" i="97"/>
  <c r="AK108" i="97"/>
  <c r="AJ108" i="97"/>
  <c r="AI108" i="97"/>
  <c r="AH108" i="97"/>
  <c r="AG108" i="97"/>
  <c r="AF108" i="97"/>
  <c r="AE108" i="97"/>
  <c r="AD108" i="97"/>
  <c r="AC108" i="97"/>
  <c r="AB108" i="97"/>
  <c r="AA108" i="97"/>
  <c r="Z108" i="97"/>
  <c r="Y108" i="97"/>
  <c r="X108" i="97"/>
  <c r="W108" i="97"/>
  <c r="V108" i="97"/>
  <c r="U108" i="97"/>
  <c r="T108" i="97"/>
  <c r="S108" i="97"/>
  <c r="R108" i="97"/>
  <c r="Q108" i="97"/>
  <c r="P108" i="97"/>
  <c r="O108" i="97"/>
  <c r="N108" i="97"/>
  <c r="M108" i="97"/>
  <c r="L108" i="97"/>
  <c r="K108" i="97"/>
  <c r="J108" i="97"/>
  <c r="I108" i="97"/>
  <c r="H108" i="97"/>
  <c r="G108" i="97"/>
  <c r="F108" i="97"/>
  <c r="E108" i="97"/>
  <c r="D108" i="97"/>
  <c r="C108" i="97"/>
  <c r="BK107" i="97"/>
  <c r="BJ107" i="97"/>
  <c r="BI107" i="97"/>
  <c r="BH107" i="97"/>
  <c r="BG107" i="97"/>
  <c r="BF107" i="97"/>
  <c r="BE107" i="97"/>
  <c r="BD107" i="97"/>
  <c r="BC107" i="97"/>
  <c r="BB107" i="97"/>
  <c r="BA107" i="97"/>
  <c r="AZ107" i="97"/>
  <c r="AY107" i="97"/>
  <c r="AX107" i="97"/>
  <c r="AW107" i="97"/>
  <c r="AV107" i="97"/>
  <c r="AU107" i="97"/>
  <c r="AT107" i="97"/>
  <c r="AS107" i="97"/>
  <c r="AR107" i="97"/>
  <c r="AQ107" i="97"/>
  <c r="AP107" i="97"/>
  <c r="AO107" i="97"/>
  <c r="AN107" i="97"/>
  <c r="AM107" i="97"/>
  <c r="AL107" i="97"/>
  <c r="AK107" i="97"/>
  <c r="AJ107" i="97"/>
  <c r="AI107" i="97"/>
  <c r="AH107" i="97"/>
  <c r="AG107" i="97"/>
  <c r="AF107" i="97"/>
  <c r="AE107" i="97"/>
  <c r="AD107" i="97"/>
  <c r="AC107" i="97"/>
  <c r="AB107" i="97"/>
  <c r="AA107" i="97"/>
  <c r="Z107" i="97"/>
  <c r="Y107" i="97"/>
  <c r="X107" i="97"/>
  <c r="W107" i="97"/>
  <c r="V107" i="97"/>
  <c r="U107" i="97"/>
  <c r="T107" i="97"/>
  <c r="S107" i="97"/>
  <c r="R107" i="97"/>
  <c r="Q107" i="97"/>
  <c r="P107" i="97"/>
  <c r="O107" i="97"/>
  <c r="N107" i="97"/>
  <c r="M107" i="97"/>
  <c r="L107" i="97"/>
  <c r="K107" i="97"/>
  <c r="J107" i="97"/>
  <c r="I107" i="97"/>
  <c r="H107" i="97"/>
  <c r="G107" i="97"/>
  <c r="F107" i="97"/>
  <c r="E107" i="97"/>
  <c r="D107" i="97"/>
  <c r="C107" i="97"/>
  <c r="BK106" i="97"/>
  <c r="BJ106" i="97"/>
  <c r="BI106" i="97"/>
  <c r="BH106" i="97"/>
  <c r="BG106" i="97"/>
  <c r="BF106" i="97"/>
  <c r="BE106" i="97"/>
  <c r="BD106" i="97"/>
  <c r="BC106" i="97"/>
  <c r="BB106" i="97"/>
  <c r="BA106" i="97"/>
  <c r="AZ106" i="97"/>
  <c r="AY106" i="97"/>
  <c r="AX106" i="97"/>
  <c r="AW106" i="97"/>
  <c r="AV106" i="97"/>
  <c r="AU106" i="97"/>
  <c r="AT106" i="97"/>
  <c r="AS106" i="97"/>
  <c r="AR106" i="97"/>
  <c r="AQ106" i="97"/>
  <c r="AP106" i="97"/>
  <c r="AO106" i="97"/>
  <c r="AN106" i="97"/>
  <c r="AM106" i="97"/>
  <c r="AL106" i="97"/>
  <c r="AK106" i="97"/>
  <c r="AJ106" i="97"/>
  <c r="AI106" i="97"/>
  <c r="AH106" i="97"/>
  <c r="AG106" i="97"/>
  <c r="AF106" i="97"/>
  <c r="AE106" i="97"/>
  <c r="AD106" i="97"/>
  <c r="AC106" i="97"/>
  <c r="AB106" i="97"/>
  <c r="AA106" i="97"/>
  <c r="Z106" i="97"/>
  <c r="Y106" i="97"/>
  <c r="X106" i="97"/>
  <c r="W106" i="97"/>
  <c r="V106" i="97"/>
  <c r="U106" i="97"/>
  <c r="T106" i="97"/>
  <c r="S106" i="97"/>
  <c r="R106" i="97"/>
  <c r="Q106" i="97"/>
  <c r="P106" i="97"/>
  <c r="O106" i="97"/>
  <c r="N106" i="97"/>
  <c r="M106" i="97"/>
  <c r="L106" i="97"/>
  <c r="K106" i="97"/>
  <c r="J106" i="97"/>
  <c r="I106" i="97"/>
  <c r="H106" i="97"/>
  <c r="G106" i="97"/>
  <c r="F106" i="97"/>
  <c r="E106" i="97"/>
  <c r="D106" i="97"/>
  <c r="C106" i="97"/>
  <c r="BK105" i="97"/>
  <c r="BJ105" i="97"/>
  <c r="BI105" i="97"/>
  <c r="BH105" i="97"/>
  <c r="BG105" i="97"/>
  <c r="BF105" i="97"/>
  <c r="BE105" i="97"/>
  <c r="BD105" i="97"/>
  <c r="BC105" i="97"/>
  <c r="BB105" i="97"/>
  <c r="BA105" i="97"/>
  <c r="AZ105" i="97"/>
  <c r="AY105" i="97"/>
  <c r="AX105" i="97"/>
  <c r="AW105" i="97"/>
  <c r="AV105" i="97"/>
  <c r="AU105" i="97"/>
  <c r="AT105" i="97"/>
  <c r="AS105" i="97"/>
  <c r="AR105" i="97"/>
  <c r="AQ105" i="97"/>
  <c r="AP105" i="97"/>
  <c r="AO105" i="97"/>
  <c r="AN105" i="97"/>
  <c r="AM105" i="97"/>
  <c r="AL105" i="97"/>
  <c r="AK105" i="97"/>
  <c r="AJ105" i="97"/>
  <c r="AI105" i="97"/>
  <c r="AH105" i="97"/>
  <c r="AG105" i="97"/>
  <c r="AF105" i="97"/>
  <c r="AE105" i="97"/>
  <c r="AD105" i="97"/>
  <c r="AC105" i="97"/>
  <c r="AB105" i="97"/>
  <c r="AA105" i="97"/>
  <c r="Z105" i="97"/>
  <c r="Y105" i="97"/>
  <c r="X105" i="97"/>
  <c r="W105" i="97"/>
  <c r="V105" i="97"/>
  <c r="U105" i="97"/>
  <c r="T105" i="97"/>
  <c r="S105" i="97"/>
  <c r="R105" i="97"/>
  <c r="Q105" i="97"/>
  <c r="P105" i="97"/>
  <c r="O105" i="97"/>
  <c r="N105" i="97"/>
  <c r="M105" i="97"/>
  <c r="L105" i="97"/>
  <c r="K105" i="97"/>
  <c r="J105" i="97"/>
  <c r="I105" i="97"/>
  <c r="H105" i="97"/>
  <c r="G105" i="97"/>
  <c r="F105" i="97"/>
  <c r="E105" i="97"/>
  <c r="D105" i="97"/>
  <c r="C105" i="97"/>
  <c r="BK104" i="97"/>
  <c r="BJ104" i="97"/>
  <c r="BI104" i="97"/>
  <c r="BH104" i="97"/>
  <c r="BG104" i="97"/>
  <c r="BF104" i="97"/>
  <c r="BE104" i="97"/>
  <c r="BD104" i="97"/>
  <c r="BC104" i="97"/>
  <c r="BB104" i="97"/>
  <c r="BA104" i="97"/>
  <c r="AZ104" i="97"/>
  <c r="AY104" i="97"/>
  <c r="AX104" i="97"/>
  <c r="AW104" i="97"/>
  <c r="AV104" i="97"/>
  <c r="AU104" i="97"/>
  <c r="AT104" i="97"/>
  <c r="AS104" i="97"/>
  <c r="AR104" i="97"/>
  <c r="AQ104" i="97"/>
  <c r="AP104" i="97"/>
  <c r="AO104" i="97"/>
  <c r="AN104" i="97"/>
  <c r="AM104" i="97"/>
  <c r="AL104" i="97"/>
  <c r="AK104" i="97"/>
  <c r="AJ104" i="97"/>
  <c r="AI104" i="97"/>
  <c r="AH104" i="97"/>
  <c r="AG104" i="97"/>
  <c r="AF104" i="97"/>
  <c r="AE104" i="97"/>
  <c r="AD104" i="97"/>
  <c r="AC104" i="97"/>
  <c r="AB104" i="97"/>
  <c r="AA104" i="97"/>
  <c r="Z104" i="97"/>
  <c r="Y104" i="97"/>
  <c r="X104" i="97"/>
  <c r="W104" i="97"/>
  <c r="V104" i="97"/>
  <c r="U104" i="97"/>
  <c r="T104" i="97"/>
  <c r="S104" i="97"/>
  <c r="R104" i="97"/>
  <c r="Q104" i="97"/>
  <c r="P104" i="97"/>
  <c r="O104" i="97"/>
  <c r="N104" i="97"/>
  <c r="M104" i="97"/>
  <c r="L104" i="97"/>
  <c r="K104" i="97"/>
  <c r="J104" i="97"/>
  <c r="I104" i="97"/>
  <c r="H104" i="97"/>
  <c r="G104" i="97"/>
  <c r="F104" i="97"/>
  <c r="E104" i="97"/>
  <c r="D104" i="97"/>
  <c r="C104" i="97"/>
  <c r="BK103" i="97"/>
  <c r="BJ103" i="97"/>
  <c r="BI103" i="97"/>
  <c r="BH103" i="97"/>
  <c r="BG103" i="97"/>
  <c r="BF103" i="97"/>
  <c r="BE103" i="97"/>
  <c r="BD103" i="97"/>
  <c r="BC103" i="97"/>
  <c r="BB103" i="97"/>
  <c r="BA103" i="97"/>
  <c r="AZ103" i="97"/>
  <c r="AY103" i="97"/>
  <c r="AX103" i="97"/>
  <c r="AW103" i="97"/>
  <c r="AV103" i="97"/>
  <c r="AU103" i="97"/>
  <c r="AT103" i="97"/>
  <c r="AS103" i="97"/>
  <c r="AR103" i="97"/>
  <c r="AQ103" i="97"/>
  <c r="AP103" i="97"/>
  <c r="AO103" i="97"/>
  <c r="AN103" i="97"/>
  <c r="AM103" i="97"/>
  <c r="AL103" i="97"/>
  <c r="AK103" i="97"/>
  <c r="AJ103" i="97"/>
  <c r="AI103" i="97"/>
  <c r="AH103" i="97"/>
  <c r="AG103" i="97"/>
  <c r="AF103" i="97"/>
  <c r="AE103" i="97"/>
  <c r="AD103" i="97"/>
  <c r="AC103" i="97"/>
  <c r="AB103" i="97"/>
  <c r="AA103" i="97"/>
  <c r="Z103" i="97"/>
  <c r="Y103" i="97"/>
  <c r="X103" i="97"/>
  <c r="W103" i="97"/>
  <c r="V103" i="97"/>
  <c r="U103" i="97"/>
  <c r="T103" i="97"/>
  <c r="S103" i="97"/>
  <c r="R103" i="97"/>
  <c r="Q103" i="97"/>
  <c r="P103" i="97"/>
  <c r="O103" i="97"/>
  <c r="N103" i="97"/>
  <c r="M103" i="97"/>
  <c r="L103" i="97"/>
  <c r="K103" i="97"/>
  <c r="J103" i="97"/>
  <c r="I103" i="97"/>
  <c r="H103" i="97"/>
  <c r="G103" i="97"/>
  <c r="F103" i="97"/>
  <c r="E103" i="97"/>
  <c r="D103" i="97"/>
  <c r="C103" i="97"/>
  <c r="BK99" i="97"/>
  <c r="BJ99" i="97"/>
  <c r="BI99" i="97"/>
  <c r="BH99" i="97"/>
  <c r="BG99" i="97"/>
  <c r="BF99" i="97"/>
  <c r="H37" i="97"/>
  <c r="BE99" i="97"/>
  <c r="BD99" i="97"/>
  <c r="BC99" i="97"/>
  <c r="BB99" i="97"/>
  <c r="BA99" i="97"/>
  <c r="AZ99" i="97"/>
  <c r="AY99" i="97"/>
  <c r="AX99" i="97"/>
  <c r="AW99" i="97"/>
  <c r="AV99" i="97"/>
  <c r="AU99" i="97"/>
  <c r="AT99" i="97"/>
  <c r="AS99" i="97"/>
  <c r="AR99" i="97"/>
  <c r="AQ99" i="97"/>
  <c r="AP99" i="97"/>
  <c r="G37" i="97"/>
  <c r="AO99" i="97"/>
  <c r="AN99" i="97"/>
  <c r="AM99" i="97"/>
  <c r="AL99" i="97"/>
  <c r="AK99" i="97"/>
  <c r="AJ99" i="97"/>
  <c r="AI99" i="97"/>
  <c r="AH99" i="97"/>
  <c r="F37" i="97"/>
  <c r="AG99" i="97"/>
  <c r="AF99" i="97"/>
  <c r="AE99" i="97"/>
  <c r="AD99" i="97"/>
  <c r="AC99" i="97"/>
  <c r="AB99" i="97"/>
  <c r="AA99" i="97"/>
  <c r="Z99" i="97"/>
  <c r="Y99" i="97"/>
  <c r="X99" i="97"/>
  <c r="W99" i="97"/>
  <c r="V99" i="97"/>
  <c r="U99" i="97"/>
  <c r="T99" i="97"/>
  <c r="S99" i="97"/>
  <c r="R99" i="97"/>
  <c r="E37" i="97"/>
  <c r="Q99" i="97"/>
  <c r="P99" i="97"/>
  <c r="O99" i="97"/>
  <c r="N99" i="97"/>
  <c r="M99" i="97"/>
  <c r="L99" i="97"/>
  <c r="K99" i="97"/>
  <c r="I99" i="97"/>
  <c r="H99" i="97"/>
  <c r="G99" i="97"/>
  <c r="F99" i="97"/>
  <c r="E99" i="97"/>
  <c r="D99" i="97"/>
  <c r="C99" i="97"/>
  <c r="C37" i="97"/>
  <c r="BK97" i="97"/>
  <c r="BJ97" i="97"/>
  <c r="BI97" i="97"/>
  <c r="BH97" i="97"/>
  <c r="BG97" i="97"/>
  <c r="BF97" i="97"/>
  <c r="BE97" i="97"/>
  <c r="BD97" i="97"/>
  <c r="BC97" i="97"/>
  <c r="BB97" i="97"/>
  <c r="BA97" i="97"/>
  <c r="AZ97" i="97"/>
  <c r="AY97" i="97"/>
  <c r="AX97" i="97"/>
  <c r="AW97" i="97"/>
  <c r="AV97" i="97"/>
  <c r="AU97" i="97"/>
  <c r="AT97" i="97"/>
  <c r="AS97" i="97"/>
  <c r="AR97" i="97"/>
  <c r="AQ97" i="97"/>
  <c r="AP97" i="97"/>
  <c r="AO97" i="97"/>
  <c r="AN97" i="97"/>
  <c r="AM97" i="97"/>
  <c r="AL97" i="97"/>
  <c r="AK97" i="97"/>
  <c r="AJ97" i="97"/>
  <c r="AI97" i="97"/>
  <c r="AH97" i="97"/>
  <c r="AG97" i="97"/>
  <c r="AF97" i="97"/>
  <c r="AE97" i="97"/>
  <c r="AD97" i="97"/>
  <c r="AC97" i="97"/>
  <c r="AB97" i="97"/>
  <c r="AA97" i="97"/>
  <c r="Z97" i="97"/>
  <c r="Y97" i="97"/>
  <c r="X97" i="97"/>
  <c r="W97" i="97"/>
  <c r="V97" i="97"/>
  <c r="U97" i="97"/>
  <c r="T97" i="97"/>
  <c r="S97" i="97"/>
  <c r="R97" i="97"/>
  <c r="Q97" i="97"/>
  <c r="P97" i="97"/>
  <c r="O97" i="97"/>
  <c r="N97" i="97"/>
  <c r="M97" i="97"/>
  <c r="L97" i="97"/>
  <c r="K97" i="97"/>
  <c r="J97" i="97"/>
  <c r="I97" i="97"/>
  <c r="H97" i="97"/>
  <c r="G97" i="97"/>
  <c r="F97" i="97"/>
  <c r="E97" i="97"/>
  <c r="D97" i="97"/>
  <c r="C97" i="97"/>
  <c r="BK96" i="97"/>
  <c r="BJ96" i="97"/>
  <c r="BI96" i="97"/>
  <c r="BH96" i="97"/>
  <c r="BG96" i="97"/>
  <c r="BF96" i="97"/>
  <c r="BE96" i="97"/>
  <c r="BD96" i="97"/>
  <c r="BC96" i="97"/>
  <c r="BB96" i="97"/>
  <c r="BA96" i="97"/>
  <c r="AZ96" i="97"/>
  <c r="AY96" i="97"/>
  <c r="AX96" i="97"/>
  <c r="AW96" i="97"/>
  <c r="AV96" i="97"/>
  <c r="AU96" i="97"/>
  <c r="AT96" i="97"/>
  <c r="AS96" i="97"/>
  <c r="AR96" i="97"/>
  <c r="AQ96" i="97"/>
  <c r="AP96" i="97"/>
  <c r="AO96" i="97"/>
  <c r="AN96" i="97"/>
  <c r="AM96" i="97"/>
  <c r="AL96" i="97"/>
  <c r="AK96" i="97"/>
  <c r="AJ96" i="97"/>
  <c r="AI96" i="97"/>
  <c r="AH96" i="97"/>
  <c r="AG96" i="97"/>
  <c r="AF96" i="97"/>
  <c r="AE96" i="97"/>
  <c r="AD96" i="97"/>
  <c r="AC96" i="97"/>
  <c r="AB96" i="97"/>
  <c r="AA96" i="97"/>
  <c r="Z96" i="97"/>
  <c r="Y96" i="97"/>
  <c r="X96" i="97"/>
  <c r="W96" i="97"/>
  <c r="V96" i="97"/>
  <c r="U96" i="97"/>
  <c r="T96" i="97"/>
  <c r="S96" i="97"/>
  <c r="R96" i="97"/>
  <c r="Q96" i="97"/>
  <c r="P96" i="97"/>
  <c r="O96" i="97"/>
  <c r="N96" i="97"/>
  <c r="M96" i="97"/>
  <c r="L96" i="97"/>
  <c r="K96" i="97"/>
  <c r="J96" i="97"/>
  <c r="I96" i="97"/>
  <c r="H96" i="97"/>
  <c r="G96" i="97"/>
  <c r="F96" i="97"/>
  <c r="E96" i="97"/>
  <c r="D96" i="97"/>
  <c r="C96" i="97"/>
  <c r="BK95" i="97"/>
  <c r="BJ95" i="97"/>
  <c r="BI95" i="97"/>
  <c r="BH95" i="97"/>
  <c r="BG95" i="97"/>
  <c r="BF95" i="97"/>
  <c r="BE95" i="97"/>
  <c r="BD95" i="97"/>
  <c r="BC95" i="97"/>
  <c r="BB95" i="97"/>
  <c r="BA95" i="97"/>
  <c r="AZ95" i="97"/>
  <c r="AY95" i="97"/>
  <c r="AX95" i="97"/>
  <c r="AW95" i="97"/>
  <c r="AV95" i="97"/>
  <c r="AU95" i="97"/>
  <c r="AT95" i="97"/>
  <c r="AS95" i="97"/>
  <c r="AR95" i="97"/>
  <c r="AQ95" i="97"/>
  <c r="AP95" i="97"/>
  <c r="AO95" i="97"/>
  <c r="AN95" i="97"/>
  <c r="AM95" i="97"/>
  <c r="AL95" i="97"/>
  <c r="AK95" i="97"/>
  <c r="AJ95" i="97"/>
  <c r="AI95" i="97"/>
  <c r="AH95" i="97"/>
  <c r="AG95" i="97"/>
  <c r="AF95" i="97"/>
  <c r="AE95" i="97"/>
  <c r="AD95" i="97"/>
  <c r="AC95" i="97"/>
  <c r="AB95" i="97"/>
  <c r="AA95" i="97"/>
  <c r="Z95" i="97"/>
  <c r="Y95" i="97"/>
  <c r="X95" i="97"/>
  <c r="W95" i="97"/>
  <c r="V95" i="97"/>
  <c r="U95" i="97"/>
  <c r="T95" i="97"/>
  <c r="S95" i="97"/>
  <c r="R95" i="97"/>
  <c r="Q95" i="97"/>
  <c r="P95" i="97"/>
  <c r="O95" i="97"/>
  <c r="N95" i="97"/>
  <c r="M95" i="97"/>
  <c r="L95" i="97"/>
  <c r="K95" i="97"/>
  <c r="J95" i="97"/>
  <c r="I95" i="97"/>
  <c r="H95" i="97"/>
  <c r="G95" i="97"/>
  <c r="F95" i="97"/>
  <c r="E95" i="97"/>
  <c r="D95" i="97"/>
  <c r="C95" i="97"/>
  <c r="BK94" i="97"/>
  <c r="BJ94" i="97"/>
  <c r="BI94" i="97"/>
  <c r="BH94" i="97"/>
  <c r="BG94" i="97"/>
  <c r="BF94" i="97"/>
  <c r="BE94" i="97"/>
  <c r="BD94" i="97"/>
  <c r="BC94" i="97"/>
  <c r="BB94" i="97"/>
  <c r="BA94" i="97"/>
  <c r="AZ94" i="97"/>
  <c r="AY94" i="97"/>
  <c r="AX94" i="97"/>
  <c r="AW94" i="97"/>
  <c r="AV94" i="97"/>
  <c r="AU94" i="97"/>
  <c r="AT94" i="97"/>
  <c r="AS94" i="97"/>
  <c r="AR94" i="97"/>
  <c r="AQ94" i="97"/>
  <c r="AP94" i="97"/>
  <c r="AO94" i="97"/>
  <c r="AN94" i="97"/>
  <c r="AM94" i="97"/>
  <c r="AL94" i="97"/>
  <c r="AK94" i="97"/>
  <c r="AJ94" i="97"/>
  <c r="AI94" i="97"/>
  <c r="AH94" i="97"/>
  <c r="AG94" i="97"/>
  <c r="AF94" i="97"/>
  <c r="AE94" i="97"/>
  <c r="AD94" i="97"/>
  <c r="AC94" i="97"/>
  <c r="AB94" i="97"/>
  <c r="AA94" i="97"/>
  <c r="Z94" i="97"/>
  <c r="Y94" i="97"/>
  <c r="X94" i="97"/>
  <c r="W94" i="97"/>
  <c r="V94" i="97"/>
  <c r="U94" i="97"/>
  <c r="T94" i="97"/>
  <c r="S94" i="97"/>
  <c r="R94" i="97"/>
  <c r="Q94" i="97"/>
  <c r="P94" i="97"/>
  <c r="O94" i="97"/>
  <c r="N94" i="97"/>
  <c r="M94" i="97"/>
  <c r="L94" i="97"/>
  <c r="K94" i="97"/>
  <c r="J94" i="97"/>
  <c r="I94" i="97"/>
  <c r="H94" i="97"/>
  <c r="G94" i="97"/>
  <c r="F94" i="97"/>
  <c r="E94" i="97"/>
  <c r="D94" i="97"/>
  <c r="C94" i="97"/>
  <c r="BK93" i="97"/>
  <c r="BJ93" i="97"/>
  <c r="BI93" i="97"/>
  <c r="BH93" i="97"/>
  <c r="BG93" i="97"/>
  <c r="BF93" i="97"/>
  <c r="BE93" i="97"/>
  <c r="BD93" i="97"/>
  <c r="BC93" i="97"/>
  <c r="BB93" i="97"/>
  <c r="BA93" i="97"/>
  <c r="AZ93" i="97"/>
  <c r="AY93" i="97"/>
  <c r="AX93" i="97"/>
  <c r="AW93" i="97"/>
  <c r="AV93" i="97"/>
  <c r="AU93" i="97"/>
  <c r="AT93" i="97"/>
  <c r="AS93" i="97"/>
  <c r="AR93" i="97"/>
  <c r="AQ93" i="97"/>
  <c r="AP93" i="97"/>
  <c r="AO93" i="97"/>
  <c r="AN93" i="97"/>
  <c r="AM93" i="97"/>
  <c r="AL93" i="97"/>
  <c r="AK93" i="97"/>
  <c r="AJ93" i="97"/>
  <c r="AI93" i="97"/>
  <c r="AH93" i="97"/>
  <c r="AG93" i="97"/>
  <c r="AF93" i="97"/>
  <c r="AE93" i="97"/>
  <c r="AD93" i="97"/>
  <c r="AC93" i="97"/>
  <c r="AB93" i="97"/>
  <c r="AA93" i="97"/>
  <c r="Z93" i="97"/>
  <c r="Y93" i="97"/>
  <c r="X93" i="97"/>
  <c r="W93" i="97"/>
  <c r="V93" i="97"/>
  <c r="U93" i="97"/>
  <c r="T93" i="97"/>
  <c r="S93" i="97"/>
  <c r="R93" i="97"/>
  <c r="Q93" i="97"/>
  <c r="P93" i="97"/>
  <c r="O93" i="97"/>
  <c r="N93" i="97"/>
  <c r="M93" i="97"/>
  <c r="L93" i="97"/>
  <c r="K93" i="97"/>
  <c r="J93" i="97"/>
  <c r="I93" i="97"/>
  <c r="H93" i="97"/>
  <c r="G93" i="97"/>
  <c r="F93" i="97"/>
  <c r="E93" i="97"/>
  <c r="D93" i="97"/>
  <c r="C93" i="97"/>
  <c r="BK92" i="97"/>
  <c r="BJ92" i="97"/>
  <c r="BI92" i="97"/>
  <c r="BH92" i="97"/>
  <c r="BG92" i="97"/>
  <c r="BF92" i="97"/>
  <c r="BE92" i="97"/>
  <c r="BD92" i="97"/>
  <c r="BC92" i="97"/>
  <c r="BB92" i="97"/>
  <c r="BA92" i="97"/>
  <c r="AZ92" i="97"/>
  <c r="AY92" i="97"/>
  <c r="AX92" i="97"/>
  <c r="AW92" i="97"/>
  <c r="AV92" i="97"/>
  <c r="AU92" i="97"/>
  <c r="AT92" i="97"/>
  <c r="AS92" i="97"/>
  <c r="AR92" i="97"/>
  <c r="AQ92" i="97"/>
  <c r="AP92" i="97"/>
  <c r="AO92" i="97"/>
  <c r="AN92" i="97"/>
  <c r="AM92" i="97"/>
  <c r="AL92" i="97"/>
  <c r="AK92" i="97"/>
  <c r="AJ92" i="97"/>
  <c r="AI92" i="97"/>
  <c r="AH92" i="97"/>
  <c r="AG92" i="97"/>
  <c r="AF92" i="97"/>
  <c r="AE92" i="97"/>
  <c r="AD92" i="97"/>
  <c r="AC92" i="97"/>
  <c r="AB92" i="97"/>
  <c r="AA92" i="97"/>
  <c r="Z92" i="97"/>
  <c r="Y92" i="97"/>
  <c r="X92" i="97"/>
  <c r="W92" i="97"/>
  <c r="V92" i="97"/>
  <c r="U92" i="97"/>
  <c r="T92" i="97"/>
  <c r="S92" i="97"/>
  <c r="R92" i="97"/>
  <c r="Q92" i="97"/>
  <c r="P92" i="97"/>
  <c r="O92" i="97"/>
  <c r="N92" i="97"/>
  <c r="M92" i="97"/>
  <c r="L92" i="97"/>
  <c r="K92" i="97"/>
  <c r="J92" i="97"/>
  <c r="I92" i="97"/>
  <c r="H92" i="97"/>
  <c r="G92" i="97"/>
  <c r="F92" i="97"/>
  <c r="E92" i="97"/>
  <c r="D92" i="97"/>
  <c r="C92" i="97"/>
  <c r="BK91" i="97"/>
  <c r="BJ91" i="97"/>
  <c r="BI91" i="97"/>
  <c r="BH91" i="97"/>
  <c r="BG91" i="97"/>
  <c r="BF91" i="97"/>
  <c r="BE91" i="97"/>
  <c r="BD91" i="97"/>
  <c r="BC91" i="97"/>
  <c r="BB91" i="97"/>
  <c r="BA91" i="97"/>
  <c r="AZ91" i="97"/>
  <c r="AY91" i="97"/>
  <c r="AX91" i="97"/>
  <c r="AW91" i="97"/>
  <c r="AV91" i="97"/>
  <c r="AU91" i="97"/>
  <c r="AT91" i="97"/>
  <c r="AS91" i="97"/>
  <c r="AR91" i="97"/>
  <c r="AQ91" i="97"/>
  <c r="AP91" i="97"/>
  <c r="AO91" i="97"/>
  <c r="AN91" i="97"/>
  <c r="AM91" i="97"/>
  <c r="AL91" i="97"/>
  <c r="AK91" i="97"/>
  <c r="AJ91" i="97"/>
  <c r="AI91" i="97"/>
  <c r="AH91" i="97"/>
  <c r="AG91" i="97"/>
  <c r="AF91" i="97"/>
  <c r="AE91" i="97"/>
  <c r="AD91" i="97"/>
  <c r="AC91" i="97"/>
  <c r="AB91" i="97"/>
  <c r="AA91" i="97"/>
  <c r="Z91" i="97"/>
  <c r="Y91" i="97"/>
  <c r="X91" i="97"/>
  <c r="W91" i="97"/>
  <c r="V91" i="97"/>
  <c r="U91" i="97"/>
  <c r="T91" i="97"/>
  <c r="S91" i="97"/>
  <c r="R91" i="97"/>
  <c r="Q91" i="97"/>
  <c r="P91" i="97"/>
  <c r="O91" i="97"/>
  <c r="N91" i="97"/>
  <c r="M91" i="97"/>
  <c r="L91" i="97"/>
  <c r="K91" i="97"/>
  <c r="J91" i="97"/>
  <c r="I91" i="97"/>
  <c r="H91" i="97"/>
  <c r="G91" i="97"/>
  <c r="F91" i="97"/>
  <c r="E91" i="97"/>
  <c r="D91" i="97"/>
  <c r="C91" i="97"/>
  <c r="BK90" i="97"/>
  <c r="BJ90" i="97"/>
  <c r="BI90" i="97"/>
  <c r="BH90" i="97"/>
  <c r="BG90" i="97"/>
  <c r="BF90" i="97"/>
  <c r="BE90" i="97"/>
  <c r="BD90" i="97"/>
  <c r="BC90" i="97"/>
  <c r="BB90" i="97"/>
  <c r="BA90" i="97"/>
  <c r="AZ90" i="97"/>
  <c r="AY90" i="97"/>
  <c r="AX90" i="97"/>
  <c r="AW90" i="97"/>
  <c r="AV90" i="97"/>
  <c r="AU90" i="97"/>
  <c r="AT90" i="97"/>
  <c r="AS90" i="97"/>
  <c r="AR90" i="97"/>
  <c r="AQ90" i="97"/>
  <c r="AP90" i="97"/>
  <c r="AO90" i="97"/>
  <c r="AN90" i="97"/>
  <c r="AM90" i="97"/>
  <c r="AL90" i="97"/>
  <c r="AK90" i="97"/>
  <c r="AJ90" i="97"/>
  <c r="AI90" i="97"/>
  <c r="AH90" i="97"/>
  <c r="AG90" i="97"/>
  <c r="AF90" i="97"/>
  <c r="AE90" i="97"/>
  <c r="AD90" i="97"/>
  <c r="AC90" i="97"/>
  <c r="AB90" i="97"/>
  <c r="AA90" i="97"/>
  <c r="Z90" i="97"/>
  <c r="Y90" i="97"/>
  <c r="X90" i="97"/>
  <c r="W90" i="97"/>
  <c r="V90" i="97"/>
  <c r="U90" i="97"/>
  <c r="T90" i="97"/>
  <c r="S90" i="97"/>
  <c r="R90" i="97"/>
  <c r="Q90" i="97"/>
  <c r="P90" i="97"/>
  <c r="O90" i="97"/>
  <c r="N90" i="97"/>
  <c r="M90" i="97"/>
  <c r="L90" i="97"/>
  <c r="K90" i="97"/>
  <c r="J90" i="97"/>
  <c r="I90" i="97"/>
  <c r="H90" i="97"/>
  <c r="G90" i="97"/>
  <c r="F90" i="97"/>
  <c r="E90" i="97"/>
  <c r="D90" i="97"/>
  <c r="C90" i="97"/>
  <c r="BK89" i="97"/>
  <c r="BJ89" i="97"/>
  <c r="BI89" i="97"/>
  <c r="BH89" i="97"/>
  <c r="BG89" i="97"/>
  <c r="BF89" i="97"/>
  <c r="BE89" i="97"/>
  <c r="BD89" i="97"/>
  <c r="BC89" i="97"/>
  <c r="BB89" i="97"/>
  <c r="BA89" i="97"/>
  <c r="AZ89" i="97"/>
  <c r="AY89" i="97"/>
  <c r="AX89" i="97"/>
  <c r="AW89" i="97"/>
  <c r="AV89" i="97"/>
  <c r="AU89" i="97"/>
  <c r="AT89" i="97"/>
  <c r="AS89" i="97"/>
  <c r="AR89" i="97"/>
  <c r="AQ89" i="97"/>
  <c r="AP89" i="97"/>
  <c r="AO89" i="97"/>
  <c r="AN89" i="97"/>
  <c r="AM89" i="97"/>
  <c r="AL89" i="97"/>
  <c r="AK89" i="97"/>
  <c r="AJ89" i="97"/>
  <c r="AI89" i="97"/>
  <c r="AH89" i="97"/>
  <c r="AG89" i="97"/>
  <c r="AF89" i="97"/>
  <c r="AE89" i="97"/>
  <c r="AD89" i="97"/>
  <c r="AC89" i="97"/>
  <c r="AB89" i="97"/>
  <c r="AA89" i="97"/>
  <c r="Z89" i="97"/>
  <c r="Y89" i="97"/>
  <c r="X89" i="97"/>
  <c r="W89" i="97"/>
  <c r="V89" i="97"/>
  <c r="U89" i="97"/>
  <c r="T89" i="97"/>
  <c r="S89" i="97"/>
  <c r="R89" i="97"/>
  <c r="Q89" i="97"/>
  <c r="P89" i="97"/>
  <c r="O89" i="97"/>
  <c r="N89" i="97"/>
  <c r="M89" i="97"/>
  <c r="L89" i="97"/>
  <c r="K89" i="97"/>
  <c r="J89" i="97"/>
  <c r="I89" i="97"/>
  <c r="H89" i="97"/>
  <c r="G89" i="97"/>
  <c r="F89" i="97"/>
  <c r="E89" i="97"/>
  <c r="D89" i="97"/>
  <c r="C89" i="97"/>
  <c r="BK85" i="97"/>
  <c r="BJ85" i="97"/>
  <c r="BI85" i="97"/>
  <c r="BH85" i="97"/>
  <c r="BG85" i="97"/>
  <c r="BE85" i="97"/>
  <c r="BC85" i="97"/>
  <c r="BB85" i="97"/>
  <c r="BA85" i="97"/>
  <c r="AZ85" i="97"/>
  <c r="AY85" i="97"/>
  <c r="AX85" i="97"/>
  <c r="AW85" i="97"/>
  <c r="AU85" i="97"/>
  <c r="AS85" i="97"/>
  <c r="AR85" i="97"/>
  <c r="AP85" i="97"/>
  <c r="AO85" i="97"/>
  <c r="AM85" i="97"/>
  <c r="AL85" i="97"/>
  <c r="AK85" i="97"/>
  <c r="AJ85" i="97"/>
  <c r="AH85" i="97"/>
  <c r="AG85" i="97"/>
  <c r="AE85" i="97"/>
  <c r="AD85" i="97"/>
  <c r="AC85" i="97"/>
  <c r="F36" i="97"/>
  <c r="AB85" i="97"/>
  <c r="Z85" i="97"/>
  <c r="Y85" i="97"/>
  <c r="W85" i="97"/>
  <c r="V85" i="97"/>
  <c r="U85" i="97"/>
  <c r="T85" i="97"/>
  <c r="Q85" i="97"/>
  <c r="O85" i="97"/>
  <c r="N85" i="97"/>
  <c r="M85" i="97"/>
  <c r="L85" i="97"/>
  <c r="K85" i="97"/>
  <c r="I85" i="97"/>
  <c r="G85" i="97"/>
  <c r="F85" i="97"/>
  <c r="E85" i="97"/>
  <c r="D85" i="97"/>
  <c r="BK83" i="97"/>
  <c r="BJ83" i="97"/>
  <c r="BI83" i="97"/>
  <c r="BH83" i="97"/>
  <c r="BG83" i="97"/>
  <c r="BF83" i="97"/>
  <c r="BE83" i="97"/>
  <c r="BD83" i="97"/>
  <c r="BC83" i="97"/>
  <c r="BB83" i="97"/>
  <c r="BA83" i="97"/>
  <c r="AZ83" i="97"/>
  <c r="AY83" i="97"/>
  <c r="AX83" i="97"/>
  <c r="AW83" i="97"/>
  <c r="AV83" i="97"/>
  <c r="AU83" i="97"/>
  <c r="AT83" i="97"/>
  <c r="AS83" i="97"/>
  <c r="AR83" i="97"/>
  <c r="AQ83" i="97"/>
  <c r="AP83" i="97"/>
  <c r="AO83" i="97"/>
  <c r="AN83" i="97"/>
  <c r="AM83" i="97"/>
  <c r="AL83" i="97"/>
  <c r="AK83" i="97"/>
  <c r="AJ83" i="97"/>
  <c r="AI83" i="97"/>
  <c r="AH83" i="97"/>
  <c r="AG83" i="97"/>
  <c r="AF83" i="97"/>
  <c r="AE83" i="97"/>
  <c r="AD83" i="97"/>
  <c r="AC83" i="97"/>
  <c r="AB83" i="97"/>
  <c r="AA83" i="97"/>
  <c r="Z83" i="97"/>
  <c r="Y83" i="97"/>
  <c r="X83" i="97"/>
  <c r="W83" i="97"/>
  <c r="V83" i="97"/>
  <c r="U83" i="97"/>
  <c r="T83" i="97"/>
  <c r="S83" i="97"/>
  <c r="R83" i="97"/>
  <c r="Q83" i="97"/>
  <c r="P83" i="97"/>
  <c r="O83" i="97"/>
  <c r="N83" i="97"/>
  <c r="M83" i="97"/>
  <c r="L83" i="97"/>
  <c r="K83" i="97"/>
  <c r="J83" i="97"/>
  <c r="I83" i="97"/>
  <c r="H83" i="97"/>
  <c r="G83" i="97"/>
  <c r="F83" i="97"/>
  <c r="E83" i="97"/>
  <c r="D83" i="97"/>
  <c r="C83" i="97"/>
  <c r="BK82" i="97"/>
  <c r="BJ82" i="97"/>
  <c r="BI82" i="97"/>
  <c r="BH82" i="97"/>
  <c r="BG82" i="97"/>
  <c r="BF82" i="97"/>
  <c r="BE82" i="97"/>
  <c r="BD82" i="97"/>
  <c r="BC82" i="97"/>
  <c r="BB82" i="97"/>
  <c r="BA82" i="97"/>
  <c r="AZ82" i="97"/>
  <c r="AY82" i="97"/>
  <c r="AX82" i="97"/>
  <c r="AW82" i="97"/>
  <c r="AV82" i="97"/>
  <c r="AU82" i="97"/>
  <c r="AT82" i="97"/>
  <c r="AS82" i="97"/>
  <c r="AR82" i="97"/>
  <c r="AQ82" i="97"/>
  <c r="AP82" i="97"/>
  <c r="AO82" i="97"/>
  <c r="AN82" i="97"/>
  <c r="AM82" i="97"/>
  <c r="AL82" i="97"/>
  <c r="AK82" i="97"/>
  <c r="AJ82" i="97"/>
  <c r="AI82" i="97"/>
  <c r="AH82" i="97"/>
  <c r="AG82" i="97"/>
  <c r="AF82" i="97"/>
  <c r="AE82" i="97"/>
  <c r="AD82" i="97"/>
  <c r="AC82" i="97"/>
  <c r="AB82" i="97"/>
  <c r="AA82" i="97"/>
  <c r="Z82" i="97"/>
  <c r="Y82" i="97"/>
  <c r="X82" i="97"/>
  <c r="W82" i="97"/>
  <c r="V82" i="97"/>
  <c r="U82" i="97"/>
  <c r="T82" i="97"/>
  <c r="S82" i="97"/>
  <c r="R82" i="97"/>
  <c r="Q82" i="97"/>
  <c r="P82" i="97"/>
  <c r="O82" i="97"/>
  <c r="N82" i="97"/>
  <c r="M82" i="97"/>
  <c r="L82" i="97"/>
  <c r="K82" i="97"/>
  <c r="J82" i="97"/>
  <c r="I82" i="97"/>
  <c r="H82" i="97"/>
  <c r="G82" i="97"/>
  <c r="F82" i="97"/>
  <c r="E82" i="97"/>
  <c r="D82" i="97"/>
  <c r="C82" i="97"/>
  <c r="BK81" i="97"/>
  <c r="BJ81" i="97"/>
  <c r="BI81" i="97"/>
  <c r="BH81" i="97"/>
  <c r="BG81" i="97"/>
  <c r="BF81" i="97"/>
  <c r="BE81" i="97"/>
  <c r="BD81" i="97"/>
  <c r="BC81" i="97"/>
  <c r="BB81" i="97"/>
  <c r="BA81" i="97"/>
  <c r="AZ81" i="97"/>
  <c r="AY81" i="97"/>
  <c r="AX81" i="97"/>
  <c r="AW81" i="97"/>
  <c r="AV81" i="97"/>
  <c r="AU81" i="97"/>
  <c r="AT81" i="97"/>
  <c r="AS81" i="97"/>
  <c r="AR81" i="97"/>
  <c r="AQ81" i="97"/>
  <c r="AP81" i="97"/>
  <c r="AO81" i="97"/>
  <c r="AN81" i="97"/>
  <c r="AM81" i="97"/>
  <c r="AL81" i="97"/>
  <c r="AK81" i="97"/>
  <c r="AJ81" i="97"/>
  <c r="AI81" i="97"/>
  <c r="AH81" i="97"/>
  <c r="AG81" i="97"/>
  <c r="AF81" i="97"/>
  <c r="AE81" i="97"/>
  <c r="AD81" i="97"/>
  <c r="AC81" i="97"/>
  <c r="AB81" i="97"/>
  <c r="AA81" i="97"/>
  <c r="Z81" i="97"/>
  <c r="Y81" i="97"/>
  <c r="X81" i="97"/>
  <c r="W81" i="97"/>
  <c r="V81" i="97"/>
  <c r="U81" i="97"/>
  <c r="T81" i="97"/>
  <c r="S81" i="97"/>
  <c r="R81" i="97"/>
  <c r="Q81" i="97"/>
  <c r="P81" i="97"/>
  <c r="O81" i="97"/>
  <c r="N81" i="97"/>
  <c r="M81" i="97"/>
  <c r="L81" i="97"/>
  <c r="K81" i="97"/>
  <c r="J81" i="97"/>
  <c r="I81" i="97"/>
  <c r="H81" i="97"/>
  <c r="G81" i="97"/>
  <c r="F81" i="97"/>
  <c r="E81" i="97"/>
  <c r="D81" i="97"/>
  <c r="C81" i="97"/>
  <c r="BK80" i="97"/>
  <c r="BJ80" i="97"/>
  <c r="BI80" i="97"/>
  <c r="BH80" i="97"/>
  <c r="BG80" i="97"/>
  <c r="BF80" i="97"/>
  <c r="BE80" i="97"/>
  <c r="BD80" i="97"/>
  <c r="BC80" i="97"/>
  <c r="BB80" i="97"/>
  <c r="BA80" i="97"/>
  <c r="AZ80" i="97"/>
  <c r="AY80" i="97"/>
  <c r="AX80" i="97"/>
  <c r="AW80" i="97"/>
  <c r="AV80" i="97"/>
  <c r="AU80" i="97"/>
  <c r="AT80" i="97"/>
  <c r="AS80" i="97"/>
  <c r="AR80" i="97"/>
  <c r="AQ80" i="97"/>
  <c r="AP80" i="97"/>
  <c r="AO80" i="97"/>
  <c r="AN80" i="97"/>
  <c r="AM80" i="97"/>
  <c r="AL80" i="97"/>
  <c r="AK80" i="97"/>
  <c r="AJ80" i="97"/>
  <c r="AI80" i="97"/>
  <c r="AH80" i="97"/>
  <c r="AG80" i="97"/>
  <c r="AF80" i="97"/>
  <c r="AE80" i="97"/>
  <c r="AD80" i="97"/>
  <c r="AC80" i="97"/>
  <c r="AB80" i="97"/>
  <c r="AA80" i="97"/>
  <c r="Z80" i="97"/>
  <c r="Y80" i="97"/>
  <c r="X80" i="97"/>
  <c r="W80" i="97"/>
  <c r="V80" i="97"/>
  <c r="U80" i="97"/>
  <c r="T80" i="97"/>
  <c r="S80" i="97"/>
  <c r="R80" i="97"/>
  <c r="Q80" i="97"/>
  <c r="P80" i="97"/>
  <c r="O80" i="97"/>
  <c r="N80" i="97"/>
  <c r="M80" i="97"/>
  <c r="L80" i="97"/>
  <c r="K80" i="97"/>
  <c r="J80" i="97"/>
  <c r="I80" i="97"/>
  <c r="H80" i="97"/>
  <c r="G80" i="97"/>
  <c r="F80" i="97"/>
  <c r="E80" i="97"/>
  <c r="D80" i="97"/>
  <c r="C80" i="97"/>
  <c r="BK79" i="97"/>
  <c r="BJ79" i="97"/>
  <c r="BI79" i="97"/>
  <c r="BH79" i="97"/>
  <c r="BG79" i="97"/>
  <c r="BF79" i="97"/>
  <c r="BE79" i="97"/>
  <c r="BD79" i="97"/>
  <c r="BC79" i="97"/>
  <c r="BB79" i="97"/>
  <c r="BA79" i="97"/>
  <c r="AZ79" i="97"/>
  <c r="AY79" i="97"/>
  <c r="AX79" i="97"/>
  <c r="AW79" i="97"/>
  <c r="AV79" i="97"/>
  <c r="AU79" i="97"/>
  <c r="AT79" i="97"/>
  <c r="AS79" i="97"/>
  <c r="AR79" i="97"/>
  <c r="AQ79" i="97"/>
  <c r="AP79" i="97"/>
  <c r="AO79" i="97"/>
  <c r="AN79" i="97"/>
  <c r="AM79" i="97"/>
  <c r="AL79" i="97"/>
  <c r="AK79" i="97"/>
  <c r="AJ79" i="97"/>
  <c r="AI79" i="97"/>
  <c r="AH79" i="97"/>
  <c r="AG79" i="97"/>
  <c r="AF79" i="97"/>
  <c r="AE79" i="97"/>
  <c r="AD79" i="97"/>
  <c r="AC79" i="97"/>
  <c r="AB79" i="97"/>
  <c r="AA79" i="97"/>
  <c r="Z79" i="97"/>
  <c r="Y79" i="97"/>
  <c r="X79" i="97"/>
  <c r="W79" i="97"/>
  <c r="V79" i="97"/>
  <c r="U79" i="97"/>
  <c r="T79" i="97"/>
  <c r="S79" i="97"/>
  <c r="R79" i="97"/>
  <c r="Q79" i="97"/>
  <c r="P79" i="97"/>
  <c r="O79" i="97"/>
  <c r="N79" i="97"/>
  <c r="M79" i="97"/>
  <c r="L79" i="97"/>
  <c r="K79" i="97"/>
  <c r="J79" i="97"/>
  <c r="I79" i="97"/>
  <c r="H79" i="97"/>
  <c r="G79" i="97"/>
  <c r="F79" i="97"/>
  <c r="E79" i="97"/>
  <c r="D79" i="97"/>
  <c r="C79" i="97"/>
  <c r="BK78" i="97"/>
  <c r="BJ78" i="97"/>
  <c r="BI78" i="97"/>
  <c r="BH78" i="97"/>
  <c r="BG78" i="97"/>
  <c r="BF78" i="97"/>
  <c r="BE78" i="97"/>
  <c r="BD78" i="97"/>
  <c r="BC78" i="97"/>
  <c r="BB78" i="97"/>
  <c r="BA78" i="97"/>
  <c r="AZ78" i="97"/>
  <c r="AY78" i="97"/>
  <c r="AX78" i="97"/>
  <c r="AW78" i="97"/>
  <c r="AV78" i="97"/>
  <c r="AU78" i="97"/>
  <c r="AT78" i="97"/>
  <c r="AS78" i="97"/>
  <c r="AR78" i="97"/>
  <c r="AQ78" i="97"/>
  <c r="AP78" i="97"/>
  <c r="AO78" i="97"/>
  <c r="AN78" i="97"/>
  <c r="AM78" i="97"/>
  <c r="AL78" i="97"/>
  <c r="AK78" i="97"/>
  <c r="AJ78" i="97"/>
  <c r="AI78" i="97"/>
  <c r="AH78" i="97"/>
  <c r="AG78" i="97"/>
  <c r="AF78" i="97"/>
  <c r="AE78" i="97"/>
  <c r="AD78" i="97"/>
  <c r="AC78" i="97"/>
  <c r="AB78" i="97"/>
  <c r="AA78" i="97"/>
  <c r="Z78" i="97"/>
  <c r="Y78" i="97"/>
  <c r="X78" i="97"/>
  <c r="W78" i="97"/>
  <c r="V78" i="97"/>
  <c r="U78" i="97"/>
  <c r="T78" i="97"/>
  <c r="S78" i="97"/>
  <c r="R78" i="97"/>
  <c r="Q78" i="97"/>
  <c r="P78" i="97"/>
  <c r="O78" i="97"/>
  <c r="N78" i="97"/>
  <c r="M78" i="97"/>
  <c r="L78" i="97"/>
  <c r="K78" i="97"/>
  <c r="J78" i="97"/>
  <c r="I78" i="97"/>
  <c r="H78" i="97"/>
  <c r="G78" i="97"/>
  <c r="F78" i="97"/>
  <c r="E78" i="97"/>
  <c r="D78" i="97"/>
  <c r="C78" i="97"/>
  <c r="BK77" i="97"/>
  <c r="BJ77" i="97"/>
  <c r="BI77" i="97"/>
  <c r="BH77" i="97"/>
  <c r="BG77" i="97"/>
  <c r="BF77" i="97"/>
  <c r="BE77" i="97"/>
  <c r="BD77" i="97"/>
  <c r="BC77" i="97"/>
  <c r="BB77" i="97"/>
  <c r="BA77" i="97"/>
  <c r="AZ77" i="97"/>
  <c r="AY77" i="97"/>
  <c r="AX77" i="97"/>
  <c r="AW77" i="97"/>
  <c r="AV77" i="97"/>
  <c r="AU77" i="97"/>
  <c r="AT77" i="97"/>
  <c r="AS77" i="97"/>
  <c r="AR77" i="97"/>
  <c r="AQ77" i="97"/>
  <c r="AP77" i="97"/>
  <c r="AO77" i="97"/>
  <c r="AN77" i="97"/>
  <c r="AM77" i="97"/>
  <c r="AL77" i="97"/>
  <c r="AK77" i="97"/>
  <c r="AJ77" i="97"/>
  <c r="AI77" i="97"/>
  <c r="AH77" i="97"/>
  <c r="AG77" i="97"/>
  <c r="AF77" i="97"/>
  <c r="AE77" i="97"/>
  <c r="AD77" i="97"/>
  <c r="AC77" i="97"/>
  <c r="AB77" i="97"/>
  <c r="AA77" i="97"/>
  <c r="Z77" i="97"/>
  <c r="Y77" i="97"/>
  <c r="X77" i="97"/>
  <c r="W77" i="97"/>
  <c r="V77" i="97"/>
  <c r="U77" i="97"/>
  <c r="T77" i="97"/>
  <c r="S77" i="97"/>
  <c r="R77" i="97"/>
  <c r="Q77" i="97"/>
  <c r="P77" i="97"/>
  <c r="O77" i="97"/>
  <c r="N77" i="97"/>
  <c r="M77" i="97"/>
  <c r="L77" i="97"/>
  <c r="K77" i="97"/>
  <c r="J77" i="97"/>
  <c r="I77" i="97"/>
  <c r="H77" i="97"/>
  <c r="G77" i="97"/>
  <c r="F77" i="97"/>
  <c r="E77" i="97"/>
  <c r="D77" i="97"/>
  <c r="C77" i="97"/>
  <c r="BK76" i="97"/>
  <c r="BJ76" i="97"/>
  <c r="BI76" i="97"/>
  <c r="BH76" i="97"/>
  <c r="BG76" i="97"/>
  <c r="BF76" i="97"/>
  <c r="BE76" i="97"/>
  <c r="BD76" i="97"/>
  <c r="BC76" i="97"/>
  <c r="BB76" i="97"/>
  <c r="BA76" i="97"/>
  <c r="AZ76" i="97"/>
  <c r="AY76" i="97"/>
  <c r="AX76" i="97"/>
  <c r="AW76" i="97"/>
  <c r="AV76" i="97"/>
  <c r="AU76" i="97"/>
  <c r="AT76" i="97"/>
  <c r="AS76" i="97"/>
  <c r="AR76" i="97"/>
  <c r="AQ76" i="97"/>
  <c r="AP76" i="97"/>
  <c r="AO76" i="97"/>
  <c r="AN76" i="97"/>
  <c r="AM76" i="97"/>
  <c r="AL76" i="97"/>
  <c r="AK76" i="97"/>
  <c r="AJ76" i="97"/>
  <c r="AI76" i="97"/>
  <c r="AH76" i="97"/>
  <c r="AG76" i="97"/>
  <c r="AF76" i="97"/>
  <c r="AE76" i="97"/>
  <c r="AD76" i="97"/>
  <c r="AC76" i="97"/>
  <c r="AB76" i="97"/>
  <c r="AA76" i="97"/>
  <c r="Z76" i="97"/>
  <c r="Y76" i="97"/>
  <c r="X76" i="97"/>
  <c r="W76" i="97"/>
  <c r="V76" i="97"/>
  <c r="U76" i="97"/>
  <c r="T76" i="97"/>
  <c r="S76" i="97"/>
  <c r="R76" i="97"/>
  <c r="Q76" i="97"/>
  <c r="P76" i="97"/>
  <c r="O76" i="97"/>
  <c r="N76" i="97"/>
  <c r="M76" i="97"/>
  <c r="L76" i="97"/>
  <c r="K76" i="97"/>
  <c r="J76" i="97"/>
  <c r="I76" i="97"/>
  <c r="H76" i="97"/>
  <c r="G76" i="97"/>
  <c r="F76" i="97"/>
  <c r="E76" i="97"/>
  <c r="D76" i="97"/>
  <c r="C76" i="97"/>
  <c r="BH72" i="97"/>
  <c r="BG72" i="97"/>
  <c r="BF72" i="97"/>
  <c r="BE72" i="97"/>
  <c r="BC72" i="97"/>
  <c r="H35" i="97"/>
  <c r="AZ72" i="97"/>
  <c r="AY72" i="97"/>
  <c r="AX72" i="97"/>
  <c r="AW72" i="97"/>
  <c r="AV72" i="97"/>
  <c r="AS72" i="97"/>
  <c r="AR72" i="97"/>
  <c r="AQ72" i="97"/>
  <c r="AP72" i="97"/>
  <c r="AO72" i="97"/>
  <c r="AN72" i="97"/>
  <c r="G35" i="97"/>
  <c r="AM72" i="97"/>
  <c r="AK72" i="97"/>
  <c r="AJ72" i="97"/>
  <c r="AH72" i="97"/>
  <c r="AG72" i="97"/>
  <c r="AF72" i="97"/>
  <c r="AE72" i="97"/>
  <c r="AC72" i="97"/>
  <c r="AB72" i="97"/>
  <c r="AA72" i="97"/>
  <c r="Z72" i="97"/>
  <c r="Y72" i="97"/>
  <c r="X72" i="97"/>
  <c r="W72" i="97"/>
  <c r="U72" i="97"/>
  <c r="T72" i="97"/>
  <c r="E35" i="97"/>
  <c r="S72" i="97"/>
  <c r="R72" i="97"/>
  <c r="Q72" i="97"/>
  <c r="O72" i="97"/>
  <c r="M72" i="97"/>
  <c r="L72" i="97"/>
  <c r="K72" i="97"/>
  <c r="J72" i="97"/>
  <c r="BL72" i="97"/>
  <c r="J35" i="97"/>
  <c r="I72" i="97"/>
  <c r="E72" i="97"/>
  <c r="D72" i="97"/>
  <c r="C72" i="97"/>
  <c r="BK70" i="97"/>
  <c r="BJ70" i="97"/>
  <c r="BI70" i="97"/>
  <c r="BH70" i="97"/>
  <c r="BG70" i="97"/>
  <c r="BF70" i="97"/>
  <c r="BE70" i="97"/>
  <c r="BD70" i="97"/>
  <c r="BC70" i="97"/>
  <c r="BB70" i="97"/>
  <c r="BA70" i="97"/>
  <c r="AZ70" i="97"/>
  <c r="AY70" i="97"/>
  <c r="AX70" i="97"/>
  <c r="AW70" i="97"/>
  <c r="AV70" i="97"/>
  <c r="AU70" i="97"/>
  <c r="AT70" i="97"/>
  <c r="AS70" i="97"/>
  <c r="AR70" i="97"/>
  <c r="AQ70" i="97"/>
  <c r="AP70" i="97"/>
  <c r="AO70" i="97"/>
  <c r="AN70" i="97"/>
  <c r="AM70" i="97"/>
  <c r="AL70" i="97"/>
  <c r="AK70" i="97"/>
  <c r="AJ70" i="97"/>
  <c r="AI70" i="97"/>
  <c r="AH70" i="97"/>
  <c r="AG70" i="97"/>
  <c r="AF70" i="97"/>
  <c r="AE70" i="97"/>
  <c r="AD70" i="97"/>
  <c r="AC70" i="97"/>
  <c r="AB70" i="97"/>
  <c r="AA70" i="97"/>
  <c r="Z70" i="97"/>
  <c r="Y70" i="97"/>
  <c r="X70" i="97"/>
  <c r="W70" i="97"/>
  <c r="V70" i="97"/>
  <c r="U70" i="97"/>
  <c r="T70" i="97"/>
  <c r="S70" i="97"/>
  <c r="R70" i="97"/>
  <c r="Q70" i="97"/>
  <c r="P70" i="97"/>
  <c r="O70" i="97"/>
  <c r="N70" i="97"/>
  <c r="M70" i="97"/>
  <c r="L70" i="97"/>
  <c r="K70" i="97"/>
  <c r="J70" i="97"/>
  <c r="I70" i="97"/>
  <c r="H70" i="97"/>
  <c r="G70" i="97"/>
  <c r="F70" i="97"/>
  <c r="E70" i="97"/>
  <c r="D70" i="97"/>
  <c r="C70" i="97"/>
  <c r="BK69" i="97"/>
  <c r="BJ69" i="97"/>
  <c r="BI69" i="97"/>
  <c r="BH69" i="97"/>
  <c r="BG69" i="97"/>
  <c r="BF69" i="97"/>
  <c r="BE69" i="97"/>
  <c r="BD69" i="97"/>
  <c r="BC69" i="97"/>
  <c r="BB69" i="97"/>
  <c r="BA69" i="97"/>
  <c r="AZ69" i="97"/>
  <c r="AY69" i="97"/>
  <c r="AX69" i="97"/>
  <c r="AW69" i="97"/>
  <c r="AV69" i="97"/>
  <c r="AU69" i="97"/>
  <c r="AT69" i="97"/>
  <c r="AS69" i="97"/>
  <c r="AR69" i="97"/>
  <c r="AQ69" i="97"/>
  <c r="AP69" i="97"/>
  <c r="AO69" i="97"/>
  <c r="AN69" i="97"/>
  <c r="AM69" i="97"/>
  <c r="AL69" i="97"/>
  <c r="AK69" i="97"/>
  <c r="AJ69" i="97"/>
  <c r="AI69" i="97"/>
  <c r="AH69" i="97"/>
  <c r="AG69" i="97"/>
  <c r="AF69" i="97"/>
  <c r="AE69" i="97"/>
  <c r="AD69" i="97"/>
  <c r="AC69" i="97"/>
  <c r="AB69" i="97"/>
  <c r="AA69" i="97"/>
  <c r="Z69" i="97"/>
  <c r="Y69" i="97"/>
  <c r="X69" i="97"/>
  <c r="W69" i="97"/>
  <c r="V69" i="97"/>
  <c r="U69" i="97"/>
  <c r="T69" i="97"/>
  <c r="S69" i="97"/>
  <c r="R69" i="97"/>
  <c r="Q69" i="97"/>
  <c r="P69" i="97"/>
  <c r="O69" i="97"/>
  <c r="N69" i="97"/>
  <c r="M69" i="97"/>
  <c r="L69" i="97"/>
  <c r="K69" i="97"/>
  <c r="J69" i="97"/>
  <c r="I69" i="97"/>
  <c r="H69" i="97"/>
  <c r="G69" i="97"/>
  <c r="F69" i="97"/>
  <c r="E69" i="97"/>
  <c r="D69" i="97"/>
  <c r="C69" i="97"/>
  <c r="BK68" i="97"/>
  <c r="BJ68" i="97"/>
  <c r="BI68" i="97"/>
  <c r="BH68" i="97"/>
  <c r="BG68" i="97"/>
  <c r="BF68" i="97"/>
  <c r="BE68" i="97"/>
  <c r="BD68" i="97"/>
  <c r="BC68" i="97"/>
  <c r="BB68" i="97"/>
  <c r="BA68" i="97"/>
  <c r="AZ68" i="97"/>
  <c r="AY68" i="97"/>
  <c r="AX68" i="97"/>
  <c r="AW68" i="97"/>
  <c r="AV68" i="97"/>
  <c r="AU68" i="97"/>
  <c r="AT68" i="97"/>
  <c r="AS68" i="97"/>
  <c r="AR68" i="97"/>
  <c r="AQ68" i="97"/>
  <c r="AP68" i="97"/>
  <c r="AO68" i="97"/>
  <c r="AN68" i="97"/>
  <c r="AM68" i="97"/>
  <c r="AL68" i="97"/>
  <c r="AK68" i="97"/>
  <c r="AJ68" i="97"/>
  <c r="AI68" i="97"/>
  <c r="AH68" i="97"/>
  <c r="AG68" i="97"/>
  <c r="AF68" i="97"/>
  <c r="AE68" i="97"/>
  <c r="AD68" i="97"/>
  <c r="AC68" i="97"/>
  <c r="AB68" i="97"/>
  <c r="AA68" i="97"/>
  <c r="Z68" i="97"/>
  <c r="Y68" i="97"/>
  <c r="X68" i="97"/>
  <c r="W68" i="97"/>
  <c r="V68" i="97"/>
  <c r="U68" i="97"/>
  <c r="T68" i="97"/>
  <c r="S68" i="97"/>
  <c r="R68" i="97"/>
  <c r="Q68" i="97"/>
  <c r="P68" i="97"/>
  <c r="O68" i="97"/>
  <c r="N68" i="97"/>
  <c r="M68" i="97"/>
  <c r="L68" i="97"/>
  <c r="K68" i="97"/>
  <c r="J68" i="97"/>
  <c r="I68" i="97"/>
  <c r="H68" i="97"/>
  <c r="G68" i="97"/>
  <c r="F68" i="97"/>
  <c r="E68" i="97"/>
  <c r="D68" i="97"/>
  <c r="C68" i="97"/>
  <c r="BK67" i="97"/>
  <c r="BJ67" i="97"/>
  <c r="BI67" i="97"/>
  <c r="BH67" i="97"/>
  <c r="BG67" i="97"/>
  <c r="BF67" i="97"/>
  <c r="BE67" i="97"/>
  <c r="BD67" i="97"/>
  <c r="BC67" i="97"/>
  <c r="BB67" i="97"/>
  <c r="BA67" i="97"/>
  <c r="AZ67" i="97"/>
  <c r="AY67" i="97"/>
  <c r="AX67" i="97"/>
  <c r="AW67" i="97"/>
  <c r="AV67" i="97"/>
  <c r="AU67" i="97"/>
  <c r="AT67" i="97"/>
  <c r="AS67" i="97"/>
  <c r="AR67" i="97"/>
  <c r="AQ67" i="97"/>
  <c r="AP67" i="97"/>
  <c r="AO67" i="97"/>
  <c r="AN67" i="97"/>
  <c r="AM67" i="97"/>
  <c r="AL67" i="97"/>
  <c r="AK67" i="97"/>
  <c r="AJ67" i="97"/>
  <c r="AI67" i="97"/>
  <c r="AH67" i="97"/>
  <c r="AG67" i="97"/>
  <c r="AF67" i="97"/>
  <c r="AE67" i="97"/>
  <c r="AD67" i="97"/>
  <c r="AC67" i="97"/>
  <c r="AB67" i="97"/>
  <c r="AA67" i="97"/>
  <c r="Z67" i="97"/>
  <c r="Y67" i="97"/>
  <c r="X67" i="97"/>
  <c r="W67" i="97"/>
  <c r="V67" i="97"/>
  <c r="U67" i="97"/>
  <c r="T67" i="97"/>
  <c r="S67" i="97"/>
  <c r="R67" i="97"/>
  <c r="Q67" i="97"/>
  <c r="P67" i="97"/>
  <c r="O67" i="97"/>
  <c r="N67" i="97"/>
  <c r="M67" i="97"/>
  <c r="L67" i="97"/>
  <c r="K67" i="97"/>
  <c r="J67" i="97"/>
  <c r="I67" i="97"/>
  <c r="H67" i="97"/>
  <c r="G67" i="97"/>
  <c r="F67" i="97"/>
  <c r="E67" i="97"/>
  <c r="D67" i="97"/>
  <c r="C67" i="97"/>
  <c r="BK66" i="97"/>
  <c r="BJ66" i="97"/>
  <c r="BI66" i="97"/>
  <c r="BH66" i="97"/>
  <c r="BG66" i="97"/>
  <c r="BF66" i="97"/>
  <c r="BE66" i="97"/>
  <c r="BD66" i="97"/>
  <c r="BC66" i="97"/>
  <c r="BB66" i="97"/>
  <c r="BA66" i="97"/>
  <c r="AZ66" i="97"/>
  <c r="AY66" i="97"/>
  <c r="AX66" i="97"/>
  <c r="AW66" i="97"/>
  <c r="AV66" i="97"/>
  <c r="AU66" i="97"/>
  <c r="AT66" i="97"/>
  <c r="AS66" i="97"/>
  <c r="AR66" i="97"/>
  <c r="AQ66" i="97"/>
  <c r="AP66" i="97"/>
  <c r="AO66" i="97"/>
  <c r="AN66" i="97"/>
  <c r="AM66" i="97"/>
  <c r="AL66" i="97"/>
  <c r="AK66" i="97"/>
  <c r="AJ66" i="97"/>
  <c r="AI66" i="97"/>
  <c r="AH66" i="97"/>
  <c r="AG66" i="97"/>
  <c r="AF66" i="97"/>
  <c r="AE66" i="97"/>
  <c r="AD66" i="97"/>
  <c r="AC66" i="97"/>
  <c r="AB66" i="97"/>
  <c r="AA66" i="97"/>
  <c r="Z66" i="97"/>
  <c r="Y66" i="97"/>
  <c r="X66" i="97"/>
  <c r="W66" i="97"/>
  <c r="V66" i="97"/>
  <c r="U66" i="97"/>
  <c r="T66" i="97"/>
  <c r="S66" i="97"/>
  <c r="R66" i="97"/>
  <c r="Q66" i="97"/>
  <c r="P66" i="97"/>
  <c r="O66" i="97"/>
  <c r="N66" i="97"/>
  <c r="M66" i="97"/>
  <c r="L66" i="97"/>
  <c r="K66" i="97"/>
  <c r="J66" i="97"/>
  <c r="I66" i="97"/>
  <c r="H66" i="97"/>
  <c r="G66" i="97"/>
  <c r="F66" i="97"/>
  <c r="E66" i="97"/>
  <c r="D66" i="97"/>
  <c r="C66" i="97"/>
  <c r="BK65" i="97"/>
  <c r="BJ65" i="97"/>
  <c r="BI65" i="97"/>
  <c r="BH65" i="97"/>
  <c r="BG65" i="97"/>
  <c r="BF65" i="97"/>
  <c r="BE65" i="97"/>
  <c r="BD65" i="97"/>
  <c r="BC65" i="97"/>
  <c r="BB65" i="97"/>
  <c r="BA65" i="97"/>
  <c r="AZ65" i="97"/>
  <c r="AY65" i="97"/>
  <c r="AX65" i="97"/>
  <c r="AW65" i="97"/>
  <c r="AV65" i="97"/>
  <c r="AU65" i="97"/>
  <c r="AT65" i="97"/>
  <c r="AS65" i="97"/>
  <c r="AR65" i="97"/>
  <c r="AQ65" i="97"/>
  <c r="AP65" i="97"/>
  <c r="AO65" i="97"/>
  <c r="AN65" i="97"/>
  <c r="AM65" i="97"/>
  <c r="AL65" i="97"/>
  <c r="AK65" i="97"/>
  <c r="AJ65" i="97"/>
  <c r="AI65" i="97"/>
  <c r="AH65" i="97"/>
  <c r="AG65" i="97"/>
  <c r="AF65" i="97"/>
  <c r="AE65" i="97"/>
  <c r="AD65" i="97"/>
  <c r="AC65" i="97"/>
  <c r="AB65" i="97"/>
  <c r="AA65" i="97"/>
  <c r="Z65" i="97"/>
  <c r="Y65" i="97"/>
  <c r="X65" i="97"/>
  <c r="W65" i="97"/>
  <c r="V65" i="97"/>
  <c r="U65" i="97"/>
  <c r="T65" i="97"/>
  <c r="S65" i="97"/>
  <c r="R65" i="97"/>
  <c r="Q65" i="97"/>
  <c r="P65" i="97"/>
  <c r="O65" i="97"/>
  <c r="N65" i="97"/>
  <c r="M65" i="97"/>
  <c r="L65" i="97"/>
  <c r="K65" i="97"/>
  <c r="J65" i="97"/>
  <c r="I65" i="97"/>
  <c r="H65" i="97"/>
  <c r="G65" i="97"/>
  <c r="F65" i="97"/>
  <c r="E65" i="97"/>
  <c r="D65" i="97"/>
  <c r="C65" i="97"/>
  <c r="BK64" i="97"/>
  <c r="BJ64" i="97"/>
  <c r="BI64" i="97"/>
  <c r="BH64" i="97"/>
  <c r="BG64" i="97"/>
  <c r="BF64" i="97"/>
  <c r="BE64" i="97"/>
  <c r="BD64" i="97"/>
  <c r="BC64" i="97"/>
  <c r="BB64" i="97"/>
  <c r="BA64" i="97"/>
  <c r="AZ64" i="97"/>
  <c r="AY64" i="97"/>
  <c r="AX64" i="97"/>
  <c r="AW64" i="97"/>
  <c r="AV64" i="97"/>
  <c r="AU64" i="97"/>
  <c r="AT64" i="97"/>
  <c r="AS64" i="97"/>
  <c r="AR64" i="97"/>
  <c r="AQ64" i="97"/>
  <c r="AP64" i="97"/>
  <c r="AO64" i="97"/>
  <c r="AN64" i="97"/>
  <c r="AM64" i="97"/>
  <c r="AL64" i="97"/>
  <c r="AK64" i="97"/>
  <c r="AJ64" i="97"/>
  <c r="AI64" i="97"/>
  <c r="AH64" i="97"/>
  <c r="AG64" i="97"/>
  <c r="AF64" i="97"/>
  <c r="AE64" i="97"/>
  <c r="AD64" i="97"/>
  <c r="AC64" i="97"/>
  <c r="AB64" i="97"/>
  <c r="AA64" i="97"/>
  <c r="Z64" i="97"/>
  <c r="Y64" i="97"/>
  <c r="X64" i="97"/>
  <c r="W64" i="97"/>
  <c r="V64" i="97"/>
  <c r="U64" i="97"/>
  <c r="T64" i="97"/>
  <c r="S64" i="97"/>
  <c r="R64" i="97"/>
  <c r="Q64" i="97"/>
  <c r="P64" i="97"/>
  <c r="O64" i="97"/>
  <c r="N64" i="97"/>
  <c r="M64" i="97"/>
  <c r="L64" i="97"/>
  <c r="K64" i="97"/>
  <c r="J64" i="97"/>
  <c r="I64" i="97"/>
  <c r="H64" i="97"/>
  <c r="G64" i="97"/>
  <c r="F64" i="97"/>
  <c r="E64" i="97"/>
  <c r="D64" i="97"/>
  <c r="C64" i="97"/>
  <c r="BK63" i="97"/>
  <c r="BJ63" i="97"/>
  <c r="BI63" i="97"/>
  <c r="BH63" i="97"/>
  <c r="BG63" i="97"/>
  <c r="BF63" i="97"/>
  <c r="BE63" i="97"/>
  <c r="BD63" i="97"/>
  <c r="BC63" i="97"/>
  <c r="BB63" i="97"/>
  <c r="BA63" i="97"/>
  <c r="AZ63" i="97"/>
  <c r="AY63" i="97"/>
  <c r="AX63" i="97"/>
  <c r="AW63" i="97"/>
  <c r="AV63" i="97"/>
  <c r="AU63" i="97"/>
  <c r="AT63" i="97"/>
  <c r="AS63" i="97"/>
  <c r="AR63" i="97"/>
  <c r="AQ63" i="97"/>
  <c r="AP63" i="97"/>
  <c r="AO63" i="97"/>
  <c r="AN63" i="97"/>
  <c r="AM63" i="97"/>
  <c r="AL63" i="97"/>
  <c r="AK63" i="97"/>
  <c r="AJ63" i="97"/>
  <c r="AI63" i="97"/>
  <c r="AH63" i="97"/>
  <c r="AG63" i="97"/>
  <c r="AF63" i="97"/>
  <c r="AE63" i="97"/>
  <c r="AD63" i="97"/>
  <c r="AC63" i="97"/>
  <c r="AB63" i="97"/>
  <c r="AA63" i="97"/>
  <c r="Z63" i="97"/>
  <c r="Y63" i="97"/>
  <c r="X63" i="97"/>
  <c r="W63" i="97"/>
  <c r="V63" i="97"/>
  <c r="U63" i="97"/>
  <c r="T63" i="97"/>
  <c r="S63" i="97"/>
  <c r="R63" i="97"/>
  <c r="Q63" i="97"/>
  <c r="P63" i="97"/>
  <c r="O63" i="97"/>
  <c r="N63" i="97"/>
  <c r="M63" i="97"/>
  <c r="L63" i="97"/>
  <c r="K63" i="97"/>
  <c r="J63" i="97"/>
  <c r="I63" i="97"/>
  <c r="H63" i="97"/>
  <c r="G63" i="97"/>
  <c r="F63" i="97"/>
  <c r="E63" i="97"/>
  <c r="D63" i="97"/>
  <c r="C63" i="97"/>
  <c r="BK62" i="97"/>
  <c r="BJ62" i="97"/>
  <c r="BI62" i="97"/>
  <c r="BH62" i="97"/>
  <c r="BG62" i="97"/>
  <c r="BF62" i="97"/>
  <c r="BE62" i="97"/>
  <c r="BD62" i="97"/>
  <c r="BC62" i="97"/>
  <c r="BB62" i="97"/>
  <c r="BA62" i="97"/>
  <c r="AZ62" i="97"/>
  <c r="AY62" i="97"/>
  <c r="AX62" i="97"/>
  <c r="AW62" i="97"/>
  <c r="AV62" i="97"/>
  <c r="AU62" i="97"/>
  <c r="AT62" i="97"/>
  <c r="AS62" i="97"/>
  <c r="AR62" i="97"/>
  <c r="AQ62" i="97"/>
  <c r="AP62" i="97"/>
  <c r="AO62" i="97"/>
  <c r="AN62" i="97"/>
  <c r="AM62" i="97"/>
  <c r="AL62" i="97"/>
  <c r="AK62" i="97"/>
  <c r="AJ62" i="97"/>
  <c r="AI62" i="97"/>
  <c r="AH62" i="97"/>
  <c r="AG62" i="97"/>
  <c r="AF62" i="97"/>
  <c r="AE62" i="97"/>
  <c r="AD62" i="97"/>
  <c r="AC62" i="97"/>
  <c r="AB62" i="97"/>
  <c r="AA62" i="97"/>
  <c r="Z62" i="97"/>
  <c r="Y62" i="97"/>
  <c r="X62" i="97"/>
  <c r="W62" i="97"/>
  <c r="V62" i="97"/>
  <c r="U62" i="97"/>
  <c r="T62" i="97"/>
  <c r="S62" i="97"/>
  <c r="R62" i="97"/>
  <c r="Q62" i="97"/>
  <c r="P62" i="97"/>
  <c r="O62" i="97"/>
  <c r="N62" i="97"/>
  <c r="M62" i="97"/>
  <c r="L62" i="97"/>
  <c r="K62" i="97"/>
  <c r="J62" i="97"/>
  <c r="I62" i="97"/>
  <c r="H62" i="97"/>
  <c r="G62" i="97"/>
  <c r="F62" i="97"/>
  <c r="E62" i="97"/>
  <c r="D62" i="97"/>
  <c r="C62" i="97"/>
  <c r="BK61" i="97"/>
  <c r="BJ61" i="97"/>
  <c r="BI61" i="97"/>
  <c r="BH61" i="97"/>
  <c r="BG61" i="97"/>
  <c r="BF61" i="97"/>
  <c r="BE61" i="97"/>
  <c r="BD61" i="97"/>
  <c r="BC61" i="97"/>
  <c r="BB61" i="97"/>
  <c r="BA61" i="97"/>
  <c r="AZ61" i="97"/>
  <c r="AY61" i="97"/>
  <c r="AX61" i="97"/>
  <c r="AW61" i="97"/>
  <c r="AV61" i="97"/>
  <c r="AU61" i="97"/>
  <c r="AT61" i="97"/>
  <c r="AS61" i="97"/>
  <c r="AR61" i="97"/>
  <c r="AQ61" i="97"/>
  <c r="AP61" i="97"/>
  <c r="AO61" i="97"/>
  <c r="AN61" i="97"/>
  <c r="AM61" i="97"/>
  <c r="AL61" i="97"/>
  <c r="AK61" i="97"/>
  <c r="AJ61" i="97"/>
  <c r="AI61" i="97"/>
  <c r="AH61" i="97"/>
  <c r="AG61" i="97"/>
  <c r="AF61" i="97"/>
  <c r="AE61" i="97"/>
  <c r="AD61" i="97"/>
  <c r="AC61" i="97"/>
  <c r="AB61" i="97"/>
  <c r="AA61" i="97"/>
  <c r="Z61" i="97"/>
  <c r="Y61" i="97"/>
  <c r="X61" i="97"/>
  <c r="W61" i="97"/>
  <c r="V61" i="97"/>
  <c r="U61" i="97"/>
  <c r="T61" i="97"/>
  <c r="S61" i="97"/>
  <c r="R61" i="97"/>
  <c r="Q61" i="97"/>
  <c r="P61" i="97"/>
  <c r="O61" i="97"/>
  <c r="N61" i="97"/>
  <c r="M61" i="97"/>
  <c r="L61" i="97"/>
  <c r="K61" i="97"/>
  <c r="J61" i="97"/>
  <c r="I61" i="97"/>
  <c r="H61" i="97"/>
  <c r="G61" i="97"/>
  <c r="F61" i="97"/>
  <c r="E61" i="97"/>
  <c r="D61" i="97"/>
  <c r="C61" i="97"/>
  <c r="BK57" i="97"/>
  <c r="BJ57" i="97"/>
  <c r="BI57" i="97"/>
  <c r="BH57" i="97"/>
  <c r="BG57" i="97"/>
  <c r="BF57" i="97"/>
  <c r="BE57" i="97"/>
  <c r="BD57" i="97"/>
  <c r="BC57" i="97"/>
  <c r="BB57" i="97"/>
  <c r="BA57" i="97"/>
  <c r="AZ57" i="97"/>
  <c r="AY57" i="97"/>
  <c r="AX57" i="97"/>
  <c r="AW57" i="97"/>
  <c r="AV57" i="97"/>
  <c r="AU57" i="97"/>
  <c r="AT57" i="97"/>
  <c r="AS57" i="97"/>
  <c r="AR57" i="97"/>
  <c r="AQ57" i="97"/>
  <c r="AP57" i="97"/>
  <c r="AO57" i="97"/>
  <c r="AN57" i="97"/>
  <c r="AM57" i="97"/>
  <c r="AL57" i="97"/>
  <c r="AK57" i="97"/>
  <c r="AJ57" i="97"/>
  <c r="AI57" i="97"/>
  <c r="AH57" i="97"/>
  <c r="AG57" i="97"/>
  <c r="AF57" i="97"/>
  <c r="AE57" i="97"/>
  <c r="AD57" i="97"/>
  <c r="AC57" i="97"/>
  <c r="AB57" i="97"/>
  <c r="AA57" i="97"/>
  <c r="Z57" i="97"/>
  <c r="Y57" i="97"/>
  <c r="X57" i="97"/>
  <c r="W57" i="97"/>
  <c r="V57" i="97"/>
  <c r="U57" i="97"/>
  <c r="T57" i="97"/>
  <c r="S57" i="97"/>
  <c r="R57" i="97"/>
  <c r="Q57" i="97"/>
  <c r="P57" i="97"/>
  <c r="O57" i="97"/>
  <c r="N57" i="97"/>
  <c r="M57" i="97"/>
  <c r="L57" i="97"/>
  <c r="K57" i="97"/>
  <c r="J57" i="97"/>
  <c r="I57" i="97"/>
  <c r="BL57" i="97"/>
  <c r="J34" i="97"/>
  <c r="H57" i="97"/>
  <c r="G57" i="97"/>
  <c r="F57" i="97"/>
  <c r="E57" i="97"/>
  <c r="D57" i="97"/>
  <c r="C57" i="97"/>
  <c r="BK55" i="97"/>
  <c r="BJ55" i="97"/>
  <c r="BI55" i="97"/>
  <c r="BH55" i="97"/>
  <c r="BG55" i="97"/>
  <c r="BF55" i="97"/>
  <c r="BE55" i="97"/>
  <c r="BD55" i="97"/>
  <c r="BC55" i="97"/>
  <c r="BB55" i="97"/>
  <c r="BA55" i="97"/>
  <c r="AZ55" i="97"/>
  <c r="AY55" i="97"/>
  <c r="AX55" i="97"/>
  <c r="AW55" i="97"/>
  <c r="AV55" i="97"/>
  <c r="AU55" i="97"/>
  <c r="AT55" i="97"/>
  <c r="AS55" i="97"/>
  <c r="AR55" i="97"/>
  <c r="AQ55" i="97"/>
  <c r="AP55" i="97"/>
  <c r="AO55" i="97"/>
  <c r="AN55" i="97"/>
  <c r="AM55" i="97"/>
  <c r="AL55" i="97"/>
  <c r="AK55" i="97"/>
  <c r="AJ55" i="97"/>
  <c r="AI55" i="97"/>
  <c r="AH55" i="97"/>
  <c r="AG55" i="97"/>
  <c r="AF55" i="97"/>
  <c r="AE55" i="97"/>
  <c r="AD55" i="97"/>
  <c r="AC55" i="97"/>
  <c r="AB55" i="97"/>
  <c r="AA55" i="97"/>
  <c r="Z55" i="97"/>
  <c r="Y55" i="97"/>
  <c r="X55" i="97"/>
  <c r="W55" i="97"/>
  <c r="V55" i="97"/>
  <c r="U55" i="97"/>
  <c r="T55" i="97"/>
  <c r="S55" i="97"/>
  <c r="R55" i="97"/>
  <c r="Q55" i="97"/>
  <c r="P55" i="97"/>
  <c r="O55" i="97"/>
  <c r="N55" i="97"/>
  <c r="M55" i="97"/>
  <c r="L55" i="97"/>
  <c r="K55" i="97"/>
  <c r="J55" i="97"/>
  <c r="I55" i="97"/>
  <c r="H55" i="97"/>
  <c r="G55" i="97"/>
  <c r="F55" i="97"/>
  <c r="E55" i="97"/>
  <c r="D55" i="97"/>
  <c r="C55" i="97"/>
  <c r="BK54" i="97"/>
  <c r="BJ54" i="97"/>
  <c r="BI54" i="97"/>
  <c r="BH54" i="97"/>
  <c r="BG54" i="97"/>
  <c r="BF54" i="97"/>
  <c r="BE54" i="97"/>
  <c r="BD54" i="97"/>
  <c r="BC54" i="97"/>
  <c r="BB54" i="97"/>
  <c r="BA54" i="97"/>
  <c r="AZ54" i="97"/>
  <c r="AY54" i="97"/>
  <c r="AX54" i="97"/>
  <c r="AW54" i="97"/>
  <c r="AV54" i="97"/>
  <c r="AU54" i="97"/>
  <c r="AT54" i="97"/>
  <c r="AS54" i="97"/>
  <c r="AR54" i="97"/>
  <c r="AQ54" i="97"/>
  <c r="AP54" i="97"/>
  <c r="AO54" i="97"/>
  <c r="AN54" i="97"/>
  <c r="AM54" i="97"/>
  <c r="AL54" i="97"/>
  <c r="AK54" i="97"/>
  <c r="AJ54" i="97"/>
  <c r="AI54" i="97"/>
  <c r="AH54" i="97"/>
  <c r="AG54" i="97"/>
  <c r="AF54" i="97"/>
  <c r="AE54" i="97"/>
  <c r="AD54" i="97"/>
  <c r="AC54" i="97"/>
  <c r="AB54" i="97"/>
  <c r="AA54" i="97"/>
  <c r="Z54" i="97"/>
  <c r="Y54" i="97"/>
  <c r="X54" i="97"/>
  <c r="W54" i="97"/>
  <c r="V54" i="97"/>
  <c r="U54" i="97"/>
  <c r="T54" i="97"/>
  <c r="S54" i="97"/>
  <c r="R54" i="97"/>
  <c r="Q54" i="97"/>
  <c r="P54" i="97"/>
  <c r="O54" i="97"/>
  <c r="N54" i="97"/>
  <c r="M54" i="97"/>
  <c r="L54" i="97"/>
  <c r="K54" i="97"/>
  <c r="J54" i="97"/>
  <c r="I54" i="97"/>
  <c r="H54" i="97"/>
  <c r="G54" i="97"/>
  <c r="F54" i="97"/>
  <c r="E54" i="97"/>
  <c r="D54" i="97"/>
  <c r="C54" i="97"/>
  <c r="BK53" i="97"/>
  <c r="BJ53" i="97"/>
  <c r="BI53" i="97"/>
  <c r="BH53" i="97"/>
  <c r="BG53" i="97"/>
  <c r="BF53" i="97"/>
  <c r="BE53" i="97"/>
  <c r="BD53" i="97"/>
  <c r="BC53" i="97"/>
  <c r="BB53" i="97"/>
  <c r="BA53" i="97"/>
  <c r="AZ53" i="97"/>
  <c r="AY53" i="97"/>
  <c r="AX53" i="97"/>
  <c r="AW53" i="97"/>
  <c r="AV53" i="97"/>
  <c r="AU53" i="97"/>
  <c r="AT53" i="97"/>
  <c r="AS53" i="97"/>
  <c r="AR53" i="97"/>
  <c r="AQ53" i="97"/>
  <c r="AP53" i="97"/>
  <c r="AO53" i="97"/>
  <c r="AN53" i="97"/>
  <c r="AM53" i="97"/>
  <c r="AL53" i="97"/>
  <c r="AK53" i="97"/>
  <c r="AJ53" i="97"/>
  <c r="AI53" i="97"/>
  <c r="AH53" i="97"/>
  <c r="AG53" i="97"/>
  <c r="AF53" i="97"/>
  <c r="AE53" i="97"/>
  <c r="AD53" i="97"/>
  <c r="AC53" i="97"/>
  <c r="AB53" i="97"/>
  <c r="AA53" i="97"/>
  <c r="Z53" i="97"/>
  <c r="Y53" i="97"/>
  <c r="X53" i="97"/>
  <c r="W53" i="97"/>
  <c r="V53" i="97"/>
  <c r="U53" i="97"/>
  <c r="T53" i="97"/>
  <c r="S53" i="97"/>
  <c r="R53" i="97"/>
  <c r="Q53" i="97"/>
  <c r="P53" i="97"/>
  <c r="O53" i="97"/>
  <c r="N53" i="97"/>
  <c r="M53" i="97"/>
  <c r="L53" i="97"/>
  <c r="K53" i="97"/>
  <c r="J53" i="97"/>
  <c r="I53" i="97"/>
  <c r="H53" i="97"/>
  <c r="G53" i="97"/>
  <c r="F53" i="97"/>
  <c r="E53" i="97"/>
  <c r="D53" i="97"/>
  <c r="C53" i="97"/>
  <c r="BK52" i="97"/>
  <c r="BJ52" i="97"/>
  <c r="BI52" i="97"/>
  <c r="BH52" i="97"/>
  <c r="BG52" i="97"/>
  <c r="BF52" i="97"/>
  <c r="BE52" i="97"/>
  <c r="BD52" i="97"/>
  <c r="BC52" i="97"/>
  <c r="BB52" i="97"/>
  <c r="BA52" i="97"/>
  <c r="AZ52" i="97"/>
  <c r="AY52" i="97"/>
  <c r="AX52" i="97"/>
  <c r="AW52" i="97"/>
  <c r="AV52" i="97"/>
  <c r="AU52" i="97"/>
  <c r="AT52" i="97"/>
  <c r="AS52" i="97"/>
  <c r="AR52" i="97"/>
  <c r="AQ52" i="97"/>
  <c r="AP52" i="97"/>
  <c r="AO52" i="97"/>
  <c r="AN52" i="97"/>
  <c r="AM52" i="97"/>
  <c r="AL52" i="97"/>
  <c r="AK52" i="97"/>
  <c r="AJ52" i="97"/>
  <c r="AI52" i="97"/>
  <c r="AH52" i="97"/>
  <c r="AG52" i="97"/>
  <c r="AF52" i="97"/>
  <c r="AE52" i="97"/>
  <c r="AD52" i="97"/>
  <c r="AC52" i="97"/>
  <c r="AB52" i="97"/>
  <c r="AA52" i="97"/>
  <c r="Z52" i="97"/>
  <c r="Y52" i="97"/>
  <c r="X52" i="97"/>
  <c r="W52" i="97"/>
  <c r="V52" i="97"/>
  <c r="U52" i="97"/>
  <c r="T52" i="97"/>
  <c r="S52" i="97"/>
  <c r="R52" i="97"/>
  <c r="Q52" i="97"/>
  <c r="P52" i="97"/>
  <c r="O52" i="97"/>
  <c r="N52" i="97"/>
  <c r="M52" i="97"/>
  <c r="L52" i="97"/>
  <c r="K52" i="97"/>
  <c r="J52" i="97"/>
  <c r="I52" i="97"/>
  <c r="H52" i="97"/>
  <c r="G52" i="97"/>
  <c r="F52" i="97"/>
  <c r="E52" i="97"/>
  <c r="D52" i="97"/>
  <c r="C52" i="97"/>
  <c r="BK51" i="97"/>
  <c r="BJ51" i="97"/>
  <c r="BI51" i="97"/>
  <c r="BH51" i="97"/>
  <c r="BG51" i="97"/>
  <c r="BF51" i="97"/>
  <c r="BE51" i="97"/>
  <c r="BD51" i="97"/>
  <c r="BC51" i="97"/>
  <c r="BB51" i="97"/>
  <c r="BA51" i="97"/>
  <c r="AZ51" i="97"/>
  <c r="AY51" i="97"/>
  <c r="AX51" i="97"/>
  <c r="AW51" i="97"/>
  <c r="AV51" i="97"/>
  <c r="AU51" i="97"/>
  <c r="AT51" i="97"/>
  <c r="AS51" i="97"/>
  <c r="AR51" i="97"/>
  <c r="AQ51" i="97"/>
  <c r="AP51" i="97"/>
  <c r="AO51" i="97"/>
  <c r="AN51" i="97"/>
  <c r="AM51" i="97"/>
  <c r="AL51" i="97"/>
  <c r="AK51" i="97"/>
  <c r="AJ51" i="97"/>
  <c r="AI51" i="97"/>
  <c r="AH51" i="97"/>
  <c r="AG51" i="97"/>
  <c r="AF51" i="97"/>
  <c r="AE51" i="97"/>
  <c r="AD51" i="97"/>
  <c r="AC51" i="97"/>
  <c r="AB51" i="97"/>
  <c r="AA51" i="97"/>
  <c r="Z51" i="97"/>
  <c r="Y51" i="97"/>
  <c r="X51" i="97"/>
  <c r="W51" i="97"/>
  <c r="V51" i="97"/>
  <c r="U51" i="97"/>
  <c r="T51" i="97"/>
  <c r="S51" i="97"/>
  <c r="R51" i="97"/>
  <c r="Q51" i="97"/>
  <c r="P51" i="97"/>
  <c r="O51" i="97"/>
  <c r="N51" i="97"/>
  <c r="M51" i="97"/>
  <c r="L51" i="97"/>
  <c r="K51" i="97"/>
  <c r="J51" i="97"/>
  <c r="I51" i="97"/>
  <c r="H51" i="97"/>
  <c r="G51" i="97"/>
  <c r="F51" i="97"/>
  <c r="E51" i="97"/>
  <c r="D51" i="97"/>
  <c r="C51" i="97"/>
  <c r="BK50" i="97"/>
  <c r="BJ50" i="97"/>
  <c r="BI50" i="97"/>
  <c r="BH50" i="97"/>
  <c r="BG50" i="97"/>
  <c r="BF50" i="97"/>
  <c r="BE50" i="97"/>
  <c r="BD50" i="97"/>
  <c r="BC50" i="97"/>
  <c r="BB50" i="97"/>
  <c r="BA50" i="97"/>
  <c r="AZ50" i="97"/>
  <c r="AY50" i="97"/>
  <c r="AX50" i="97"/>
  <c r="AW50" i="97"/>
  <c r="AV50" i="97"/>
  <c r="AU50" i="97"/>
  <c r="AT50" i="97"/>
  <c r="AS50" i="97"/>
  <c r="AR50" i="97"/>
  <c r="AQ50" i="97"/>
  <c r="AP50" i="97"/>
  <c r="AO50" i="97"/>
  <c r="AN50" i="97"/>
  <c r="AM50" i="97"/>
  <c r="AL50" i="97"/>
  <c r="AK50" i="97"/>
  <c r="AJ50" i="97"/>
  <c r="AI50" i="97"/>
  <c r="AH50" i="97"/>
  <c r="AG50" i="97"/>
  <c r="AF50" i="97"/>
  <c r="AE50" i="97"/>
  <c r="AD50" i="97"/>
  <c r="AC50" i="97"/>
  <c r="AB50" i="97"/>
  <c r="AA50" i="97"/>
  <c r="Z50" i="97"/>
  <c r="Y50" i="97"/>
  <c r="X50" i="97"/>
  <c r="W50" i="97"/>
  <c r="V50" i="97"/>
  <c r="U50" i="97"/>
  <c r="T50" i="97"/>
  <c r="S50" i="97"/>
  <c r="R50" i="97"/>
  <c r="Q50" i="97"/>
  <c r="P50" i="97"/>
  <c r="O50" i="97"/>
  <c r="N50" i="97"/>
  <c r="M50" i="97"/>
  <c r="L50" i="97"/>
  <c r="K50" i="97"/>
  <c r="J50" i="97"/>
  <c r="I50" i="97"/>
  <c r="H50" i="97"/>
  <c r="G50" i="97"/>
  <c r="F50" i="97"/>
  <c r="E50" i="97"/>
  <c r="D50" i="97"/>
  <c r="C50" i="97"/>
  <c r="BK49" i="97"/>
  <c r="BJ49" i="97"/>
  <c r="BI49" i="97"/>
  <c r="BH49" i="97"/>
  <c r="BG49" i="97"/>
  <c r="BF49" i="97"/>
  <c r="BE49" i="97"/>
  <c r="BD49" i="97"/>
  <c r="BC49" i="97"/>
  <c r="BB49" i="97"/>
  <c r="BA49" i="97"/>
  <c r="AZ49" i="97"/>
  <c r="AY49" i="97"/>
  <c r="AX49" i="97"/>
  <c r="AW49" i="97"/>
  <c r="AV49" i="97"/>
  <c r="AU49" i="97"/>
  <c r="AT49" i="97"/>
  <c r="AS49" i="97"/>
  <c r="AR49" i="97"/>
  <c r="AQ49" i="97"/>
  <c r="AP49" i="97"/>
  <c r="AO49" i="97"/>
  <c r="AN49" i="97"/>
  <c r="AM49" i="97"/>
  <c r="AL49" i="97"/>
  <c r="AK49" i="97"/>
  <c r="AJ49" i="97"/>
  <c r="AI49" i="97"/>
  <c r="AH49" i="97"/>
  <c r="AG49" i="97"/>
  <c r="AF49" i="97"/>
  <c r="AE49" i="97"/>
  <c r="AD49" i="97"/>
  <c r="AC49" i="97"/>
  <c r="AB49" i="97"/>
  <c r="AA49" i="97"/>
  <c r="Z49" i="97"/>
  <c r="Y49" i="97"/>
  <c r="X49" i="97"/>
  <c r="W49" i="97"/>
  <c r="V49" i="97"/>
  <c r="U49" i="97"/>
  <c r="T49" i="97"/>
  <c r="S49" i="97"/>
  <c r="R49" i="97"/>
  <c r="Q49" i="97"/>
  <c r="P49" i="97"/>
  <c r="O49" i="97"/>
  <c r="N49" i="97"/>
  <c r="M49" i="97"/>
  <c r="L49" i="97"/>
  <c r="K49" i="97"/>
  <c r="J49" i="97"/>
  <c r="I49" i="97"/>
  <c r="H49" i="97"/>
  <c r="G49" i="97"/>
  <c r="F49" i="97"/>
  <c r="E49" i="97"/>
  <c r="D49" i="97"/>
  <c r="C49" i="97"/>
  <c r="BK48" i="97"/>
  <c r="BJ48" i="97"/>
  <c r="BI48" i="97"/>
  <c r="BH48" i="97"/>
  <c r="BG48" i="97"/>
  <c r="BF48" i="97"/>
  <c r="BE48" i="97"/>
  <c r="BD48" i="97"/>
  <c r="BC48" i="97"/>
  <c r="BB48" i="97"/>
  <c r="BA48" i="97"/>
  <c r="AZ48" i="97"/>
  <c r="AY48" i="97"/>
  <c r="AX48" i="97"/>
  <c r="AW48" i="97"/>
  <c r="AV48" i="97"/>
  <c r="AU48" i="97"/>
  <c r="AT48" i="97"/>
  <c r="AS48" i="97"/>
  <c r="AR48" i="97"/>
  <c r="AQ48" i="97"/>
  <c r="AP48" i="97"/>
  <c r="AO48" i="97"/>
  <c r="AN48" i="97"/>
  <c r="AM48" i="97"/>
  <c r="AL48" i="97"/>
  <c r="AK48" i="97"/>
  <c r="AJ48" i="97"/>
  <c r="AI48" i="97"/>
  <c r="AH48" i="97"/>
  <c r="AG48" i="97"/>
  <c r="AF48" i="97"/>
  <c r="AE48" i="97"/>
  <c r="AD48" i="97"/>
  <c r="AC48" i="97"/>
  <c r="AB48" i="97"/>
  <c r="AA48" i="97"/>
  <c r="Z48" i="97"/>
  <c r="Y48" i="97"/>
  <c r="X48" i="97"/>
  <c r="W48" i="97"/>
  <c r="V48" i="97"/>
  <c r="U48" i="97"/>
  <c r="T48" i="97"/>
  <c r="S48" i="97"/>
  <c r="R48" i="97"/>
  <c r="Q48" i="97"/>
  <c r="P48" i="97"/>
  <c r="O48" i="97"/>
  <c r="N48" i="97"/>
  <c r="M48" i="97"/>
  <c r="L48" i="97"/>
  <c r="K48" i="97"/>
  <c r="J48" i="97"/>
  <c r="I48" i="97"/>
  <c r="H48" i="97"/>
  <c r="G48" i="97"/>
  <c r="F48" i="97"/>
  <c r="E48" i="97"/>
  <c r="D48" i="97"/>
  <c r="C48" i="97"/>
  <c r="C38" i="97"/>
  <c r="E36" i="97"/>
  <c r="C35" i="97"/>
  <c r="G34" i="97"/>
  <c r="C34" i="97"/>
  <c r="C29" i="97"/>
  <c r="BM42" i="50"/>
  <c r="G551" i="6"/>
  <c r="C374" i="97"/>
  <c r="B549" i="6"/>
  <c r="B548" i="6"/>
  <c r="B544" i="6"/>
  <c r="B543" i="6"/>
  <c r="B542" i="6"/>
  <c r="B541" i="6"/>
  <c r="B540" i="6"/>
  <c r="G530" i="6"/>
  <c r="C353" i="97"/>
  <c r="C27" i="97"/>
  <c r="BO521" i="6"/>
  <c r="BN521" i="6"/>
  <c r="BJ344" i="97"/>
  <c r="BM521" i="6"/>
  <c r="BL521" i="6"/>
  <c r="BK521" i="6"/>
  <c r="BJ521" i="6"/>
  <c r="BF344" i="97"/>
  <c r="BI521" i="6"/>
  <c r="BH521" i="6"/>
  <c r="BD344" i="97"/>
  <c r="BG521" i="6"/>
  <c r="BF521" i="6"/>
  <c r="BB344" i="97"/>
  <c r="BE521" i="6"/>
  <c r="BD521" i="6"/>
  <c r="BC521" i="6"/>
  <c r="BB521" i="6"/>
  <c r="AX344" i="97"/>
  <c r="BA521" i="6"/>
  <c r="AZ521" i="6"/>
  <c r="AV344" i="97"/>
  <c r="AY521" i="6"/>
  <c r="AX521" i="6"/>
  <c r="AT344" i="97"/>
  <c r="AW521" i="6"/>
  <c r="AV521" i="6"/>
  <c r="AU521" i="6"/>
  <c r="AT521" i="6"/>
  <c r="AP344" i="97"/>
  <c r="AS521" i="6"/>
  <c r="AR521" i="6"/>
  <c r="AN344" i="97"/>
  <c r="AQ521" i="6"/>
  <c r="AP521" i="6"/>
  <c r="AL344" i="97"/>
  <c r="AO521" i="6"/>
  <c r="AN521" i="6"/>
  <c r="AM521" i="6"/>
  <c r="AL521" i="6"/>
  <c r="AH344" i="97"/>
  <c r="AK521" i="6"/>
  <c r="AJ521" i="6"/>
  <c r="AF344" i="97"/>
  <c r="AI521" i="6"/>
  <c r="AH521" i="6"/>
  <c r="AD344" i="97"/>
  <c r="AG521" i="6"/>
  <c r="AF521" i="6"/>
  <c r="AE521" i="6"/>
  <c r="AD521" i="6"/>
  <c r="Z344" i="97"/>
  <c r="AC521" i="6"/>
  <c r="AB521" i="6"/>
  <c r="X344" i="97"/>
  <c r="AA521" i="6"/>
  <c r="Z521" i="6"/>
  <c r="V344" i="97"/>
  <c r="Y521" i="6"/>
  <c r="X521" i="6"/>
  <c r="W521" i="6"/>
  <c r="V521" i="6"/>
  <c r="R344" i="97"/>
  <c r="U521" i="6"/>
  <c r="T521" i="6"/>
  <c r="P344" i="97"/>
  <c r="S521" i="6"/>
  <c r="R521" i="6"/>
  <c r="N344" i="97"/>
  <c r="Q521" i="6"/>
  <c r="P521" i="6"/>
  <c r="O521" i="6"/>
  <c r="N521" i="6"/>
  <c r="J344" i="97"/>
  <c r="M521" i="6"/>
  <c r="L521" i="6"/>
  <c r="H344" i="97"/>
  <c r="K521" i="6"/>
  <c r="J521" i="6"/>
  <c r="F344" i="97"/>
  <c r="I521" i="6"/>
  <c r="G521" i="6"/>
  <c r="BO512" i="6"/>
  <c r="BK335" i="97"/>
  <c r="BN512" i="6"/>
  <c r="BJ335" i="97"/>
  <c r="BM512" i="6"/>
  <c r="BI335" i="97"/>
  <c r="BL512" i="6"/>
  <c r="BH335" i="97"/>
  <c r="BK512" i="6"/>
  <c r="BJ512" i="6"/>
  <c r="BF335" i="97"/>
  <c r="BI512" i="6"/>
  <c r="BE335" i="97"/>
  <c r="BH512" i="6"/>
  <c r="BD335" i="97"/>
  <c r="BG512" i="6"/>
  <c r="BC335" i="97"/>
  <c r="BF512" i="6"/>
  <c r="BB335" i="97"/>
  <c r="BE512" i="6"/>
  <c r="BA335" i="97"/>
  <c r="BD512" i="6"/>
  <c r="AZ335" i="97"/>
  <c r="BC512" i="6"/>
  <c r="AY335" i="97"/>
  <c r="BB512" i="6"/>
  <c r="AX335" i="97"/>
  <c r="BA512" i="6"/>
  <c r="AW335" i="97"/>
  <c r="AZ512" i="6"/>
  <c r="AV335" i="97"/>
  <c r="AY512" i="6"/>
  <c r="AU335" i="97"/>
  <c r="AX512" i="6"/>
  <c r="AT335" i="97"/>
  <c r="AW512" i="6"/>
  <c r="AV512" i="6"/>
  <c r="AR335" i="97"/>
  <c r="AU512" i="6"/>
  <c r="AQ335" i="97"/>
  <c r="AT512" i="6"/>
  <c r="AS512" i="6"/>
  <c r="AO335" i="97"/>
  <c r="AR512" i="6"/>
  <c r="AN335" i="97"/>
  <c r="AQ512" i="6"/>
  <c r="AM335" i="97"/>
  <c r="AP512" i="6"/>
  <c r="AO512" i="6"/>
  <c r="AK335" i="97"/>
  <c r="AN512" i="6"/>
  <c r="AJ335" i="97"/>
  <c r="AM512" i="6"/>
  <c r="AI335" i="97"/>
  <c r="AL512" i="6"/>
  <c r="AH335" i="97"/>
  <c r="AK512" i="6"/>
  <c r="AG335" i="97"/>
  <c r="AJ512" i="6"/>
  <c r="AF335" i="97"/>
  <c r="AI512" i="6"/>
  <c r="AE335" i="97"/>
  <c r="AH512" i="6"/>
  <c r="AD335" i="97"/>
  <c r="AG512" i="6"/>
  <c r="AC335" i="97"/>
  <c r="AF512" i="6"/>
  <c r="AB335" i="97"/>
  <c r="AE512" i="6"/>
  <c r="AA335" i="97"/>
  <c r="AD512" i="6"/>
  <c r="Z335" i="97"/>
  <c r="AC512" i="6"/>
  <c r="Y335" i="97"/>
  <c r="AB512" i="6"/>
  <c r="X335" i="97"/>
  <c r="AA512" i="6"/>
  <c r="W335" i="97"/>
  <c r="Z512" i="6"/>
  <c r="V335" i="97"/>
  <c r="Y512" i="6"/>
  <c r="U335" i="97"/>
  <c r="X512" i="6"/>
  <c r="T335" i="97"/>
  <c r="W512" i="6"/>
  <c r="S335" i="97"/>
  <c r="V512" i="6"/>
  <c r="R335" i="97"/>
  <c r="U512" i="6"/>
  <c r="Q335" i="97"/>
  <c r="T512" i="6"/>
  <c r="P335" i="97"/>
  <c r="S512" i="6"/>
  <c r="O335" i="97"/>
  <c r="R512" i="6"/>
  <c r="N335" i="97"/>
  <c r="Q512" i="6"/>
  <c r="M335" i="97"/>
  <c r="P512" i="6"/>
  <c r="L335" i="97"/>
  <c r="O512" i="6"/>
  <c r="K335" i="97"/>
  <c r="N512" i="6"/>
  <c r="J335" i="97"/>
  <c r="M512" i="6"/>
  <c r="I335" i="97"/>
  <c r="L512" i="6"/>
  <c r="H335" i="97"/>
  <c r="K512" i="6"/>
  <c r="G335" i="97"/>
  <c r="J512" i="6"/>
  <c r="F335" i="97"/>
  <c r="I512" i="6"/>
  <c r="E335" i="97"/>
  <c r="D335" i="97"/>
  <c r="G512" i="6"/>
  <c r="C335" i="97"/>
  <c r="BO503" i="6"/>
  <c r="BN503" i="6"/>
  <c r="BJ326" i="97"/>
  <c r="BM503" i="6"/>
  <c r="BL503" i="6"/>
  <c r="BK503" i="6"/>
  <c r="BJ503" i="6"/>
  <c r="BI503" i="6"/>
  <c r="BE326" i="97"/>
  <c r="BH503" i="6"/>
  <c r="BG503" i="6"/>
  <c r="BF503" i="6"/>
  <c r="BB326" i="97"/>
  <c r="BE503" i="6"/>
  <c r="BA326" i="97"/>
  <c r="BD503" i="6"/>
  <c r="BC503" i="6"/>
  <c r="BB503" i="6"/>
  <c r="BA503" i="6"/>
  <c r="AZ503" i="6"/>
  <c r="AY503" i="6"/>
  <c r="AX503" i="6"/>
  <c r="AT326" i="97"/>
  <c r="AW503" i="6"/>
  <c r="AV503" i="6"/>
  <c r="AU503" i="6"/>
  <c r="AT503" i="6"/>
  <c r="AS503" i="6"/>
  <c r="AR503" i="6"/>
  <c r="AQ503" i="6"/>
  <c r="AP503" i="6"/>
  <c r="AL326" i="97"/>
  <c r="AO503" i="6"/>
  <c r="AK326" i="97"/>
  <c r="AN503" i="6"/>
  <c r="AM503" i="6"/>
  <c r="AL503" i="6"/>
  <c r="AK503" i="6"/>
  <c r="AG326" i="97"/>
  <c r="AJ503" i="6"/>
  <c r="AI503" i="6"/>
  <c r="AH503" i="6"/>
  <c r="AD326" i="97"/>
  <c r="AG503" i="6"/>
  <c r="AC326" i="97"/>
  <c r="AF503" i="6"/>
  <c r="AE503" i="6"/>
  <c r="AD503" i="6"/>
  <c r="AC503" i="6"/>
  <c r="Y326" i="97"/>
  <c r="AB503" i="6"/>
  <c r="AA503" i="6"/>
  <c r="Z503" i="6"/>
  <c r="V326" i="97"/>
  <c r="Y503" i="6"/>
  <c r="U326" i="97"/>
  <c r="X503" i="6"/>
  <c r="W503" i="6"/>
  <c r="V503" i="6"/>
  <c r="U503" i="6"/>
  <c r="Q326" i="97"/>
  <c r="T503" i="6"/>
  <c r="S503" i="6"/>
  <c r="R503" i="6"/>
  <c r="N326" i="97"/>
  <c r="Q503" i="6"/>
  <c r="M326" i="97"/>
  <c r="P503" i="6"/>
  <c r="O503" i="6"/>
  <c r="N503" i="6"/>
  <c r="M503" i="6"/>
  <c r="L503" i="6"/>
  <c r="K503" i="6"/>
  <c r="J503" i="6"/>
  <c r="F326" i="97"/>
  <c r="I503" i="6"/>
  <c r="E326" i="97"/>
  <c r="G503" i="6"/>
  <c r="BO494" i="6"/>
  <c r="BN494" i="6"/>
  <c r="BJ317" i="97"/>
  <c r="BM494" i="6"/>
  <c r="BL494" i="6"/>
  <c r="BK494" i="6"/>
  <c r="BJ494" i="6"/>
  <c r="BF317" i="97"/>
  <c r="BI494" i="6"/>
  <c r="BH494" i="6"/>
  <c r="BG494" i="6"/>
  <c r="BF494" i="6"/>
  <c r="BE494" i="6"/>
  <c r="BD494" i="6"/>
  <c r="BC494" i="6"/>
  <c r="BB494" i="6"/>
  <c r="AX317" i="97"/>
  <c r="BA494" i="6"/>
  <c r="AZ494" i="6"/>
  <c r="AV317" i="97"/>
  <c r="AY494" i="6"/>
  <c r="AX494" i="6"/>
  <c r="AW494" i="6"/>
  <c r="AV494" i="6"/>
  <c r="AU494" i="6"/>
  <c r="AT494" i="6"/>
  <c r="AP317" i="97"/>
  <c r="AS494" i="6"/>
  <c r="AO317" i="97"/>
  <c r="AR494" i="6"/>
  <c r="AQ494" i="6"/>
  <c r="AP494" i="6"/>
  <c r="AO494" i="6"/>
  <c r="AN494" i="6"/>
  <c r="AM494" i="6"/>
  <c r="AL494" i="6"/>
  <c r="AH317" i="97"/>
  <c r="AK494" i="6"/>
  <c r="AJ494" i="6"/>
  <c r="AI494" i="6"/>
  <c r="AH494" i="6"/>
  <c r="AG494" i="6"/>
  <c r="AF494" i="6"/>
  <c r="AE494" i="6"/>
  <c r="AD494" i="6"/>
  <c r="AC494" i="6"/>
  <c r="AB494" i="6"/>
  <c r="AA494" i="6"/>
  <c r="Z494" i="6"/>
  <c r="Y494" i="6"/>
  <c r="X494" i="6"/>
  <c r="W494" i="6"/>
  <c r="S317" i="97"/>
  <c r="V494" i="6"/>
  <c r="R317" i="97"/>
  <c r="U494" i="6"/>
  <c r="T494" i="6"/>
  <c r="S494" i="6"/>
  <c r="R494" i="6"/>
  <c r="Q494" i="6"/>
  <c r="P494" i="6"/>
  <c r="O494" i="6"/>
  <c r="N494" i="6"/>
  <c r="J317" i="97"/>
  <c r="M494" i="6"/>
  <c r="L494" i="6"/>
  <c r="K494" i="6"/>
  <c r="J494" i="6"/>
  <c r="I494" i="6"/>
  <c r="E317" i="97"/>
  <c r="G494" i="6"/>
  <c r="BO485" i="6"/>
  <c r="BK308" i="97"/>
  <c r="BN485" i="6"/>
  <c r="BM485" i="6"/>
  <c r="BL485" i="6"/>
  <c r="BK485" i="6"/>
  <c r="BJ485" i="6"/>
  <c r="BI485" i="6"/>
  <c r="BH485" i="6"/>
  <c r="BG485" i="6"/>
  <c r="BC308" i="97"/>
  <c r="BF485" i="6"/>
  <c r="BE485" i="6"/>
  <c r="BD485" i="6"/>
  <c r="BC485" i="6"/>
  <c r="BB485" i="6"/>
  <c r="BA485" i="6"/>
  <c r="AZ485" i="6"/>
  <c r="AY485" i="6"/>
  <c r="AU308" i="97"/>
  <c r="AX485" i="6"/>
  <c r="AW485" i="6"/>
  <c r="AV485" i="6"/>
  <c r="AU485" i="6"/>
  <c r="AT485" i="6"/>
  <c r="AS485" i="6"/>
  <c r="AR485" i="6"/>
  <c r="AQ485" i="6"/>
  <c r="AM308" i="97"/>
  <c r="AP485" i="6"/>
  <c r="AO485" i="6"/>
  <c r="AN485" i="6"/>
  <c r="AM485" i="6"/>
  <c r="AL485" i="6"/>
  <c r="AK485" i="6"/>
  <c r="AJ485" i="6"/>
  <c r="AI485" i="6"/>
  <c r="AE308" i="97"/>
  <c r="AH485" i="6"/>
  <c r="AG485" i="6"/>
  <c r="AF485" i="6"/>
  <c r="AE485" i="6"/>
  <c r="AD485" i="6"/>
  <c r="AC485" i="6"/>
  <c r="AB485" i="6"/>
  <c r="AA485" i="6"/>
  <c r="W308" i="97"/>
  <c r="Z485" i="6"/>
  <c r="Y485" i="6"/>
  <c r="X485" i="6"/>
  <c r="W485" i="6"/>
  <c r="V485" i="6"/>
  <c r="U485" i="6"/>
  <c r="T485" i="6"/>
  <c r="S485" i="6"/>
  <c r="O308" i="97"/>
  <c r="R485" i="6"/>
  <c r="Q485" i="6"/>
  <c r="P485" i="6"/>
  <c r="O485" i="6"/>
  <c r="N485" i="6"/>
  <c r="M485" i="6"/>
  <c r="L485" i="6"/>
  <c r="K485" i="6"/>
  <c r="G308" i="97"/>
  <c r="J485" i="6"/>
  <c r="I485" i="6"/>
  <c r="G485" i="6"/>
  <c r="BO476" i="6"/>
  <c r="BN476" i="6"/>
  <c r="BM476" i="6"/>
  <c r="BI299" i="97"/>
  <c r="BL476" i="6"/>
  <c r="BK476" i="6"/>
  <c r="BJ476" i="6"/>
  <c r="BI476" i="6"/>
  <c r="BH476" i="6"/>
  <c r="BG476" i="6"/>
  <c r="BF476" i="6"/>
  <c r="BE476" i="6"/>
  <c r="BA299" i="97"/>
  <c r="BD476" i="6"/>
  <c r="BC476" i="6"/>
  <c r="BB476" i="6"/>
  <c r="BA476" i="6"/>
  <c r="AZ476" i="6"/>
  <c r="AY476" i="6"/>
  <c r="AX476" i="6"/>
  <c r="AW476" i="6"/>
  <c r="AS299" i="97"/>
  <c r="AV476" i="6"/>
  <c r="AU476" i="6"/>
  <c r="AT476" i="6"/>
  <c r="AS476" i="6"/>
  <c r="AR476" i="6"/>
  <c r="AQ476" i="6"/>
  <c r="AP476" i="6"/>
  <c r="AO476" i="6"/>
  <c r="AK299" i="97"/>
  <c r="AN476" i="6"/>
  <c r="AM476" i="6"/>
  <c r="AL476" i="6"/>
  <c r="AK476" i="6"/>
  <c r="AJ476" i="6"/>
  <c r="AI476" i="6"/>
  <c r="AH476" i="6"/>
  <c r="AG476" i="6"/>
  <c r="AC299" i="97"/>
  <c r="AF476" i="6"/>
  <c r="AE476" i="6"/>
  <c r="AD476" i="6"/>
  <c r="AC476" i="6"/>
  <c r="AB476" i="6"/>
  <c r="AA476" i="6"/>
  <c r="Z476" i="6"/>
  <c r="Y476" i="6"/>
  <c r="U299" i="97"/>
  <c r="X476" i="6"/>
  <c r="W476" i="6"/>
  <c r="V476" i="6"/>
  <c r="U476" i="6"/>
  <c r="T476" i="6"/>
  <c r="S476" i="6"/>
  <c r="R476" i="6"/>
  <c r="Q476" i="6"/>
  <c r="M299" i="97"/>
  <c r="P476" i="6"/>
  <c r="O476" i="6"/>
  <c r="N476" i="6"/>
  <c r="M476" i="6"/>
  <c r="L476" i="6"/>
  <c r="K476" i="6"/>
  <c r="J476" i="6"/>
  <c r="I476" i="6"/>
  <c r="E299" i="97"/>
  <c r="G476" i="6"/>
  <c r="BO467" i="6"/>
  <c r="BN467" i="6"/>
  <c r="BM467" i="6"/>
  <c r="BL467" i="6"/>
  <c r="BK467" i="6"/>
  <c r="BJ467" i="6"/>
  <c r="BI467" i="6"/>
  <c r="BH467" i="6"/>
  <c r="BG467" i="6"/>
  <c r="BF467" i="6"/>
  <c r="BE467" i="6"/>
  <c r="BD467" i="6"/>
  <c r="BC467" i="6"/>
  <c r="BB467" i="6"/>
  <c r="BA467" i="6"/>
  <c r="AZ467" i="6"/>
  <c r="AV290" i="97"/>
  <c r="AY467" i="6"/>
  <c r="AX467" i="6"/>
  <c r="AW467" i="6"/>
  <c r="AV467" i="6"/>
  <c r="AU467" i="6"/>
  <c r="AT467" i="6"/>
  <c r="AS467" i="6"/>
  <c r="AR467" i="6"/>
  <c r="AN290" i="97"/>
  <c r="AQ467" i="6"/>
  <c r="AP467" i="6"/>
  <c r="AO467" i="6"/>
  <c r="AN467" i="6"/>
  <c r="AM467" i="6"/>
  <c r="AL467" i="6"/>
  <c r="AK467" i="6"/>
  <c r="AJ467" i="6"/>
  <c r="AI467" i="6"/>
  <c r="AH467" i="6"/>
  <c r="AG467" i="6"/>
  <c r="AF467" i="6"/>
  <c r="AE467" i="6"/>
  <c r="AD467" i="6"/>
  <c r="Z290" i="97"/>
  <c r="AC467" i="6"/>
  <c r="Y290" i="97"/>
  <c r="AB467" i="6"/>
  <c r="AA467" i="6"/>
  <c r="Z467" i="6"/>
  <c r="Y467" i="6"/>
  <c r="X467" i="6"/>
  <c r="W467" i="6"/>
  <c r="V467" i="6"/>
  <c r="R290" i="97"/>
  <c r="U467" i="6"/>
  <c r="T467" i="6"/>
  <c r="S467" i="6"/>
  <c r="R467" i="6"/>
  <c r="Q467" i="6"/>
  <c r="P467" i="6"/>
  <c r="O467" i="6"/>
  <c r="N467" i="6"/>
  <c r="J290" i="97"/>
  <c r="M467" i="6"/>
  <c r="L467" i="6"/>
  <c r="K467" i="6"/>
  <c r="J467" i="6"/>
  <c r="I467" i="6"/>
  <c r="G467" i="6"/>
  <c r="BO458" i="6"/>
  <c r="BN458" i="6"/>
  <c r="BM458" i="6"/>
  <c r="BL458" i="6"/>
  <c r="BK458" i="6"/>
  <c r="BG281" i="97"/>
  <c r="BJ458" i="6"/>
  <c r="BI458" i="6"/>
  <c r="BH458" i="6"/>
  <c r="BG458" i="6"/>
  <c r="BF458" i="6"/>
  <c r="BE458" i="6"/>
  <c r="BD458" i="6"/>
  <c r="BC458" i="6"/>
  <c r="AY281" i="97"/>
  <c r="BB458" i="6"/>
  <c r="BA458" i="6"/>
  <c r="AZ458" i="6"/>
  <c r="AY458" i="6"/>
  <c r="AX458" i="6"/>
  <c r="AW458" i="6"/>
  <c r="AV458" i="6"/>
  <c r="AU458" i="6"/>
  <c r="AQ281" i="97"/>
  <c r="AT458" i="6"/>
  <c r="AS458" i="6"/>
  <c r="AR458" i="6"/>
  <c r="AQ458" i="6"/>
  <c r="AP458" i="6"/>
  <c r="AO458" i="6"/>
  <c r="AN458" i="6"/>
  <c r="AM458" i="6"/>
  <c r="AI281" i="97"/>
  <c r="AL458" i="6"/>
  <c r="AK458" i="6"/>
  <c r="AJ458" i="6"/>
  <c r="AI458" i="6"/>
  <c r="AH458" i="6"/>
  <c r="AG458" i="6"/>
  <c r="AF458" i="6"/>
  <c r="AE458" i="6"/>
  <c r="AA281" i="97"/>
  <c r="AD458" i="6"/>
  <c r="AC458" i="6"/>
  <c r="AB458" i="6"/>
  <c r="AA458" i="6"/>
  <c r="Z458" i="6"/>
  <c r="Y458" i="6"/>
  <c r="X458" i="6"/>
  <c r="W458" i="6"/>
  <c r="S281" i="97"/>
  <c r="V458" i="6"/>
  <c r="U458" i="6"/>
  <c r="T458" i="6"/>
  <c r="S458" i="6"/>
  <c r="R458" i="6"/>
  <c r="Q458" i="6"/>
  <c r="P458" i="6"/>
  <c r="O458" i="6"/>
  <c r="K281" i="97"/>
  <c r="N458" i="6"/>
  <c r="M458" i="6"/>
  <c r="L458" i="6"/>
  <c r="K458" i="6"/>
  <c r="J458" i="6"/>
  <c r="I458" i="6"/>
  <c r="G458" i="6"/>
  <c r="C281" i="97"/>
  <c r="BO449" i="6"/>
  <c r="BN449" i="6"/>
  <c r="BM449" i="6"/>
  <c r="BL449" i="6"/>
  <c r="BK449" i="6"/>
  <c r="BJ449" i="6"/>
  <c r="BI449" i="6"/>
  <c r="BH449" i="6"/>
  <c r="BG449" i="6"/>
  <c r="BF449" i="6"/>
  <c r="BE449" i="6"/>
  <c r="BD449" i="6"/>
  <c r="BC449" i="6"/>
  <c r="BB449" i="6"/>
  <c r="BA449" i="6"/>
  <c r="AZ449" i="6"/>
  <c r="AY449" i="6"/>
  <c r="AX449" i="6"/>
  <c r="AW449" i="6"/>
  <c r="AV449" i="6"/>
  <c r="AU449" i="6"/>
  <c r="AT449" i="6"/>
  <c r="AS449" i="6"/>
  <c r="AR449" i="6"/>
  <c r="AQ449" i="6"/>
  <c r="AP449" i="6"/>
  <c r="AO449" i="6"/>
  <c r="AN449" i="6"/>
  <c r="AM449" i="6"/>
  <c r="AL449" i="6"/>
  <c r="AK449" i="6"/>
  <c r="AJ449" i="6"/>
  <c r="AI449" i="6"/>
  <c r="AH449" i="6"/>
  <c r="AG449" i="6"/>
  <c r="AF449" i="6"/>
  <c r="AE449" i="6"/>
  <c r="AD449" i="6"/>
  <c r="AC449" i="6"/>
  <c r="AB449" i="6"/>
  <c r="AA449" i="6"/>
  <c r="Z449" i="6"/>
  <c r="Y449" i="6"/>
  <c r="X449" i="6"/>
  <c r="W449" i="6"/>
  <c r="V449" i="6"/>
  <c r="U449" i="6"/>
  <c r="T449" i="6"/>
  <c r="S449" i="6"/>
  <c r="R449" i="6"/>
  <c r="Q449" i="6"/>
  <c r="P449" i="6"/>
  <c r="O449" i="6"/>
  <c r="N449" i="6"/>
  <c r="M449" i="6"/>
  <c r="L449" i="6"/>
  <c r="K449" i="6"/>
  <c r="J449" i="6"/>
  <c r="I449" i="6"/>
  <c r="G449" i="6"/>
  <c r="BO440" i="6"/>
  <c r="BN440" i="6"/>
  <c r="BM440" i="6"/>
  <c r="BL440" i="6"/>
  <c r="BK440" i="6"/>
  <c r="BJ440" i="6"/>
  <c r="BF263" i="97"/>
  <c r="BI440" i="6"/>
  <c r="BE263" i="97"/>
  <c r="BH440" i="6"/>
  <c r="BG440" i="6"/>
  <c r="BF440" i="6"/>
  <c r="BB263" i="97"/>
  <c r="BE440" i="6"/>
  <c r="BD440" i="6"/>
  <c r="BC440" i="6"/>
  <c r="AY263" i="97"/>
  <c r="BB440" i="6"/>
  <c r="BA440" i="6"/>
  <c r="AW263" i="97"/>
  <c r="AZ440" i="6"/>
  <c r="AY440" i="6"/>
  <c r="AX440" i="6"/>
  <c r="AW440" i="6"/>
  <c r="AV440" i="6"/>
  <c r="AU440" i="6"/>
  <c r="AT440" i="6"/>
  <c r="AS440" i="6"/>
  <c r="AO263" i="97"/>
  <c r="AR440" i="6"/>
  <c r="AN263" i="97"/>
  <c r="AQ440" i="6"/>
  <c r="AP440" i="6"/>
  <c r="AO440" i="6"/>
  <c r="AN440" i="6"/>
  <c r="AM440" i="6"/>
  <c r="AL440" i="6"/>
  <c r="AK440" i="6"/>
  <c r="AG263" i="97"/>
  <c r="AJ440" i="6"/>
  <c r="AI440" i="6"/>
  <c r="AH440" i="6"/>
  <c r="AD263" i="97"/>
  <c r="AG440" i="6"/>
  <c r="AF440" i="6"/>
  <c r="AE440" i="6"/>
  <c r="AD440" i="6"/>
  <c r="AC440" i="6"/>
  <c r="AB440" i="6"/>
  <c r="AA440" i="6"/>
  <c r="Z440" i="6"/>
  <c r="Y440" i="6"/>
  <c r="X440" i="6"/>
  <c r="W440" i="6"/>
  <c r="V440" i="6"/>
  <c r="R263" i="97"/>
  <c r="U440" i="6"/>
  <c r="Q263" i="97"/>
  <c r="T440" i="6"/>
  <c r="S440" i="6"/>
  <c r="R440" i="6"/>
  <c r="Q440" i="6"/>
  <c r="M263" i="97"/>
  <c r="P440" i="6"/>
  <c r="L263" i="97"/>
  <c r="O440" i="6"/>
  <c r="N440" i="6"/>
  <c r="M440" i="6"/>
  <c r="I263" i="97"/>
  <c r="L440" i="6"/>
  <c r="K440" i="6"/>
  <c r="J440" i="6"/>
  <c r="I440" i="6"/>
  <c r="E263" i="97"/>
  <c r="G440" i="6"/>
  <c r="BO431" i="6"/>
  <c r="BK254" i="97"/>
  <c r="BN431" i="6"/>
  <c r="BJ254" i="97"/>
  <c r="BM431" i="6"/>
  <c r="BL431" i="6"/>
  <c r="BK431" i="6"/>
  <c r="BG254" i="97"/>
  <c r="BJ431" i="6"/>
  <c r="BI431" i="6"/>
  <c r="BE254" i="97"/>
  <c r="BH431" i="6"/>
  <c r="BG431" i="6"/>
  <c r="BF431" i="6"/>
  <c r="BB254" i="97"/>
  <c r="BE431" i="6"/>
  <c r="BD431" i="6"/>
  <c r="BC431" i="6"/>
  <c r="BB431" i="6"/>
  <c r="BA431" i="6"/>
  <c r="AW254" i="97"/>
  <c r="AZ431" i="6"/>
  <c r="AY431" i="6"/>
  <c r="AX431" i="6"/>
  <c r="AW431" i="6"/>
  <c r="AV431" i="6"/>
  <c r="AR254" i="97"/>
  <c r="AU431" i="6"/>
  <c r="AT431" i="6"/>
  <c r="AS431" i="6"/>
  <c r="AR431" i="6"/>
  <c r="AQ431" i="6"/>
  <c r="AP431" i="6"/>
  <c r="AL254" i="97"/>
  <c r="AO431" i="6"/>
  <c r="AN431" i="6"/>
  <c r="AM431" i="6"/>
  <c r="AL431" i="6"/>
  <c r="AK431" i="6"/>
  <c r="AG254" i="97"/>
  <c r="AJ431" i="6"/>
  <c r="AI431" i="6"/>
  <c r="AH431" i="6"/>
  <c r="AD254" i="97"/>
  <c r="AG431" i="6"/>
  <c r="AF431" i="6"/>
  <c r="AE431" i="6"/>
  <c r="AA254" i="97"/>
  <c r="AD431" i="6"/>
  <c r="Z254" i="97"/>
  <c r="AC431" i="6"/>
  <c r="Y254" i="97"/>
  <c r="AB431" i="6"/>
  <c r="AA431" i="6"/>
  <c r="Z431" i="6"/>
  <c r="V254" i="97"/>
  <c r="Y431" i="6"/>
  <c r="X431" i="6"/>
  <c r="T254" i="97"/>
  <c r="W431" i="6"/>
  <c r="V431" i="6"/>
  <c r="U431" i="6"/>
  <c r="Q254" i="97"/>
  <c r="T431" i="6"/>
  <c r="S431" i="6"/>
  <c r="R431" i="6"/>
  <c r="N254" i="97"/>
  <c r="Q431" i="6"/>
  <c r="P431" i="6"/>
  <c r="O431" i="6"/>
  <c r="K254" i="97"/>
  <c r="N431" i="6"/>
  <c r="M431" i="6"/>
  <c r="I254" i="97"/>
  <c r="L431" i="6"/>
  <c r="K431" i="6"/>
  <c r="J431" i="6"/>
  <c r="F254" i="97"/>
  <c r="I431" i="6"/>
  <c r="G431" i="6"/>
  <c r="BO422" i="6"/>
  <c r="BK245" i="97"/>
  <c r="BN422" i="6"/>
  <c r="BJ245" i="97"/>
  <c r="BM422" i="6"/>
  <c r="BL422" i="6"/>
  <c r="BK422" i="6"/>
  <c r="BG245" i="97"/>
  <c r="BJ422" i="6"/>
  <c r="BI422" i="6"/>
  <c r="BE245" i="97"/>
  <c r="BH422" i="6"/>
  <c r="BG422" i="6"/>
  <c r="BF422" i="6"/>
  <c r="BB245" i="97"/>
  <c r="BE422" i="6"/>
  <c r="BD422" i="6"/>
  <c r="BC422" i="6"/>
  <c r="AY245" i="97"/>
  <c r="BB422" i="6"/>
  <c r="BA422" i="6"/>
  <c r="AZ422" i="6"/>
  <c r="AY422" i="6"/>
  <c r="AX422" i="6"/>
  <c r="AT245" i="97"/>
  <c r="AW422" i="6"/>
  <c r="AV422" i="6"/>
  <c r="AR245" i="97"/>
  <c r="AU422" i="6"/>
  <c r="AQ245" i="97"/>
  <c r="AT422" i="6"/>
  <c r="AS422" i="6"/>
  <c r="AR422" i="6"/>
  <c r="AN245" i="97"/>
  <c r="AQ422" i="6"/>
  <c r="AP422" i="6"/>
  <c r="AO422" i="6"/>
  <c r="AK245" i="97"/>
  <c r="AN422" i="6"/>
  <c r="AM422" i="6"/>
  <c r="AI245" i="97"/>
  <c r="AL422" i="6"/>
  <c r="AK422" i="6"/>
  <c r="AJ422" i="6"/>
  <c r="AI422" i="6"/>
  <c r="AH422" i="6"/>
  <c r="AG422" i="6"/>
  <c r="AF422" i="6"/>
  <c r="AE422" i="6"/>
  <c r="AA245" i="97"/>
  <c r="AD422" i="6"/>
  <c r="AC422" i="6"/>
  <c r="AB422" i="6"/>
  <c r="X245" i="97"/>
  <c r="AA422" i="6"/>
  <c r="Z422" i="6"/>
  <c r="V245" i="97"/>
  <c r="Y422" i="6"/>
  <c r="X422" i="6"/>
  <c r="T245" i="97"/>
  <c r="W422" i="6"/>
  <c r="S245" i="97"/>
  <c r="V422" i="6"/>
  <c r="U422" i="6"/>
  <c r="T422" i="6"/>
  <c r="S422" i="6"/>
  <c r="R422" i="6"/>
  <c r="N245" i="97"/>
  <c r="Q422" i="6"/>
  <c r="P422" i="6"/>
  <c r="O422" i="6"/>
  <c r="K245" i="97"/>
  <c r="N422" i="6"/>
  <c r="M422" i="6"/>
  <c r="L422" i="6"/>
  <c r="K422" i="6"/>
  <c r="G245" i="97"/>
  <c r="J422" i="6"/>
  <c r="F245" i="97"/>
  <c r="I422" i="6"/>
  <c r="E245" i="97"/>
  <c r="G422" i="6"/>
  <c r="C245" i="97"/>
  <c r="BO413" i="6"/>
  <c r="BK236" i="97"/>
  <c r="BN413" i="6"/>
  <c r="BJ236" i="97"/>
  <c r="BM413" i="6"/>
  <c r="BI236" i="97"/>
  <c r="BL413" i="6"/>
  <c r="BH236" i="97"/>
  <c r="BK413" i="6"/>
  <c r="BJ413" i="6"/>
  <c r="BF236" i="97"/>
  <c r="BI413" i="6"/>
  <c r="BE236" i="97"/>
  <c r="BH413" i="6"/>
  <c r="BD236" i="97"/>
  <c r="BG413" i="6"/>
  <c r="BC236" i="97"/>
  <c r="BF413" i="6"/>
  <c r="BB236" i="97"/>
  <c r="BE413" i="6"/>
  <c r="BA236" i="97"/>
  <c r="BD413" i="6"/>
  <c r="AZ236" i="97"/>
  <c r="BC413" i="6"/>
  <c r="AY236" i="97"/>
  <c r="BB413" i="6"/>
  <c r="AX236" i="97"/>
  <c r="BA413" i="6"/>
  <c r="AW236" i="97"/>
  <c r="AZ413" i="6"/>
  <c r="AV236" i="97"/>
  <c r="AY413" i="6"/>
  <c r="AU236" i="97"/>
  <c r="AX413" i="6"/>
  <c r="AT236" i="97"/>
  <c r="AW413" i="6"/>
  <c r="AS236" i="97"/>
  <c r="AV413" i="6"/>
  <c r="AR236" i="97"/>
  <c r="AU413" i="6"/>
  <c r="AQ236" i="97"/>
  <c r="AT413" i="6"/>
  <c r="AP236" i="97"/>
  <c r="AS413" i="6"/>
  <c r="AO236" i="97"/>
  <c r="AR413" i="6"/>
  <c r="AN236" i="97"/>
  <c r="AQ413" i="6"/>
  <c r="AM236" i="97"/>
  <c r="AP413" i="6"/>
  <c r="AL236" i="97"/>
  <c r="AO413" i="6"/>
  <c r="AK236" i="97"/>
  <c r="AN413" i="6"/>
  <c r="AJ236" i="97"/>
  <c r="AM413" i="6"/>
  <c r="AL413" i="6"/>
  <c r="AH236" i="97"/>
  <c r="AK413" i="6"/>
  <c r="AG236" i="97"/>
  <c r="AJ413" i="6"/>
  <c r="AF236" i="97"/>
  <c r="AI413" i="6"/>
  <c r="AE236" i="97"/>
  <c r="AH413" i="6"/>
  <c r="AD236" i="97"/>
  <c r="AG413" i="6"/>
  <c r="AC236" i="97"/>
  <c r="AF413" i="6"/>
  <c r="AB236" i="97"/>
  <c r="AE413" i="6"/>
  <c r="AA236" i="97"/>
  <c r="AD413" i="6"/>
  <c r="Z236" i="97"/>
  <c r="AC413" i="6"/>
  <c r="Y236" i="97"/>
  <c r="AB413" i="6"/>
  <c r="X236" i="97"/>
  <c r="AA413" i="6"/>
  <c r="W236" i="97"/>
  <c r="Z413" i="6"/>
  <c r="Y413" i="6"/>
  <c r="U236" i="97"/>
  <c r="X413" i="6"/>
  <c r="T236" i="97"/>
  <c r="W413" i="6"/>
  <c r="S236" i="97"/>
  <c r="V413" i="6"/>
  <c r="R236" i="97"/>
  <c r="U413" i="6"/>
  <c r="Q236" i="97"/>
  <c r="T413" i="6"/>
  <c r="P236" i="97"/>
  <c r="S413" i="6"/>
  <c r="O236" i="97"/>
  <c r="R413" i="6"/>
  <c r="N236" i="97"/>
  <c r="Q413" i="6"/>
  <c r="M236" i="97"/>
  <c r="P413" i="6"/>
  <c r="L236" i="97"/>
  <c r="O413" i="6"/>
  <c r="K236" i="97"/>
  <c r="N413" i="6"/>
  <c r="J236" i="97"/>
  <c r="M413" i="6"/>
  <c r="I236" i="97"/>
  <c r="L413" i="6"/>
  <c r="H236" i="97"/>
  <c r="K413" i="6"/>
  <c r="G236" i="97"/>
  <c r="J413" i="6"/>
  <c r="F236" i="97"/>
  <c r="I413" i="6"/>
  <c r="E236" i="97"/>
  <c r="D236" i="97"/>
  <c r="G413" i="6"/>
  <c r="C236" i="97"/>
  <c r="BO404" i="6"/>
  <c r="BN404" i="6"/>
  <c r="BM404" i="6"/>
  <c r="BI227" i="97"/>
  <c r="BL404" i="6"/>
  <c r="BK404" i="6"/>
  <c r="BJ404" i="6"/>
  <c r="BI404" i="6"/>
  <c r="BH404" i="6"/>
  <c r="BG404" i="6"/>
  <c r="BF404" i="6"/>
  <c r="BE404" i="6"/>
  <c r="BA227" i="97"/>
  <c r="BD404" i="6"/>
  <c r="BC404" i="6"/>
  <c r="BB404" i="6"/>
  <c r="BA404" i="6"/>
  <c r="AZ404" i="6"/>
  <c r="AY404" i="6"/>
  <c r="AX404" i="6"/>
  <c r="AW404" i="6"/>
  <c r="AS227" i="97"/>
  <c r="AV404" i="6"/>
  <c r="AU404" i="6"/>
  <c r="AT404" i="6"/>
  <c r="AS404" i="6"/>
  <c r="AR404" i="6"/>
  <c r="AQ404" i="6"/>
  <c r="AP404" i="6"/>
  <c r="AO404" i="6"/>
  <c r="AK227" i="97"/>
  <c r="AN404" i="6"/>
  <c r="AM404" i="6"/>
  <c r="AL404" i="6"/>
  <c r="AK404" i="6"/>
  <c r="AJ404" i="6"/>
  <c r="AI404" i="6"/>
  <c r="AH404" i="6"/>
  <c r="AG404" i="6"/>
  <c r="AC227" i="97"/>
  <c r="AF404" i="6"/>
  <c r="AE404" i="6"/>
  <c r="AD404" i="6"/>
  <c r="AC404" i="6"/>
  <c r="AB404" i="6"/>
  <c r="AA404" i="6"/>
  <c r="Z404" i="6"/>
  <c r="Y404" i="6"/>
  <c r="U227" i="97"/>
  <c r="X404" i="6"/>
  <c r="W404" i="6"/>
  <c r="V404" i="6"/>
  <c r="U404" i="6"/>
  <c r="T404" i="6"/>
  <c r="S404" i="6"/>
  <c r="R404" i="6"/>
  <c r="Q404" i="6"/>
  <c r="M227" i="97"/>
  <c r="P404" i="6"/>
  <c r="O404" i="6"/>
  <c r="N404" i="6"/>
  <c r="M404" i="6"/>
  <c r="L404" i="6"/>
  <c r="K404" i="6"/>
  <c r="J404" i="6"/>
  <c r="I404" i="6"/>
  <c r="E227" i="97"/>
  <c r="G404" i="6"/>
  <c r="BO395" i="6"/>
  <c r="BN395" i="6"/>
  <c r="BM395" i="6"/>
  <c r="BL395" i="6"/>
  <c r="BK395" i="6"/>
  <c r="BJ395" i="6"/>
  <c r="BI395" i="6"/>
  <c r="BH395" i="6"/>
  <c r="BG395" i="6"/>
  <c r="BF395" i="6"/>
  <c r="BE395" i="6"/>
  <c r="BD395" i="6"/>
  <c r="BC395" i="6"/>
  <c r="BB395" i="6"/>
  <c r="BA395" i="6"/>
  <c r="AZ395" i="6"/>
  <c r="AY395" i="6"/>
  <c r="AX395" i="6"/>
  <c r="AW395" i="6"/>
  <c r="AV395" i="6"/>
  <c r="AU395" i="6"/>
  <c r="AT395" i="6"/>
  <c r="AS395" i="6"/>
  <c r="AR395" i="6"/>
  <c r="AQ395" i="6"/>
  <c r="AP395" i="6"/>
  <c r="AO395" i="6"/>
  <c r="AN395" i="6"/>
  <c r="AM395" i="6"/>
  <c r="AL395" i="6"/>
  <c r="AK395" i="6"/>
  <c r="AJ395" i="6"/>
  <c r="AI395" i="6"/>
  <c r="AH395" i="6"/>
  <c r="AG395" i="6"/>
  <c r="AF395" i="6"/>
  <c r="AE395" i="6"/>
  <c r="AD395" i="6"/>
  <c r="AC395" i="6"/>
  <c r="AB395" i="6"/>
  <c r="AA395" i="6"/>
  <c r="Z395" i="6"/>
  <c r="Y395" i="6"/>
  <c r="X395" i="6"/>
  <c r="W395" i="6"/>
  <c r="V395" i="6"/>
  <c r="U395" i="6"/>
  <c r="T395" i="6"/>
  <c r="S395" i="6"/>
  <c r="R395" i="6"/>
  <c r="Q395" i="6"/>
  <c r="P395" i="6"/>
  <c r="O395" i="6"/>
  <c r="N395" i="6"/>
  <c r="M395" i="6"/>
  <c r="L395" i="6"/>
  <c r="K395" i="6"/>
  <c r="J395" i="6"/>
  <c r="I395" i="6"/>
  <c r="G395" i="6"/>
  <c r="BO386" i="6"/>
  <c r="BN386" i="6"/>
  <c r="BM386" i="6"/>
  <c r="BL386" i="6"/>
  <c r="BK386" i="6"/>
  <c r="BJ386" i="6"/>
  <c r="BI386" i="6"/>
  <c r="BE209" i="97"/>
  <c r="BH386" i="6"/>
  <c r="BG386" i="6"/>
  <c r="BF386" i="6"/>
  <c r="BE386" i="6"/>
  <c r="BD386" i="6"/>
  <c r="BC386" i="6"/>
  <c r="BB386" i="6"/>
  <c r="BA386" i="6"/>
  <c r="AW209" i="97"/>
  <c r="AZ386" i="6"/>
  <c r="AY386" i="6"/>
  <c r="AX386" i="6"/>
  <c r="AW386" i="6"/>
  <c r="AV386" i="6"/>
  <c r="AU386" i="6"/>
  <c r="AT386" i="6"/>
  <c r="AS386" i="6"/>
  <c r="AO209" i="97"/>
  <c r="AR386" i="6"/>
  <c r="AQ386" i="6"/>
  <c r="AP386" i="6"/>
  <c r="AO386" i="6"/>
  <c r="AN386" i="6"/>
  <c r="AM386" i="6"/>
  <c r="AL386" i="6"/>
  <c r="AK386" i="6"/>
  <c r="AG209" i="97"/>
  <c r="AJ386" i="6"/>
  <c r="AI386" i="6"/>
  <c r="AH386" i="6"/>
  <c r="AG386" i="6"/>
  <c r="AF386" i="6"/>
  <c r="AE386" i="6"/>
  <c r="AD386" i="6"/>
  <c r="AC386" i="6"/>
  <c r="Y209" i="97"/>
  <c r="AB386" i="6"/>
  <c r="AA386" i="6"/>
  <c r="Z386" i="6"/>
  <c r="Y386" i="6"/>
  <c r="X386" i="6"/>
  <c r="W386" i="6"/>
  <c r="V386" i="6"/>
  <c r="U386" i="6"/>
  <c r="Q209" i="97"/>
  <c r="T386" i="6"/>
  <c r="S386" i="6"/>
  <c r="R386" i="6"/>
  <c r="Q386" i="6"/>
  <c r="P386" i="6"/>
  <c r="O386" i="6"/>
  <c r="N386" i="6"/>
  <c r="M386" i="6"/>
  <c r="I209" i="97"/>
  <c r="L386" i="6"/>
  <c r="K386" i="6"/>
  <c r="J386" i="6"/>
  <c r="I386" i="6"/>
  <c r="G386" i="6"/>
  <c r="G378" i="6"/>
  <c r="B376" i="6"/>
  <c r="B375" i="6"/>
  <c r="B371" i="6"/>
  <c r="B370" i="6"/>
  <c r="B369" i="6"/>
  <c r="B368" i="6"/>
  <c r="B367" i="6"/>
  <c r="BO348" i="6"/>
  <c r="BN348" i="6"/>
  <c r="BM348" i="6"/>
  <c r="BL348" i="6"/>
  <c r="BK348" i="6"/>
  <c r="BJ348" i="6"/>
  <c r="BI348" i="6"/>
  <c r="BH348" i="6"/>
  <c r="BG348" i="6"/>
  <c r="BF348" i="6"/>
  <c r="BE348" i="6"/>
  <c r="BD348" i="6"/>
  <c r="BC348" i="6"/>
  <c r="BB348" i="6"/>
  <c r="BA348" i="6"/>
  <c r="AZ348" i="6"/>
  <c r="AY348" i="6"/>
  <c r="AX348" i="6"/>
  <c r="AW348" i="6"/>
  <c r="AV348" i="6"/>
  <c r="AU348" i="6"/>
  <c r="AT348" i="6"/>
  <c r="AS348" i="6"/>
  <c r="AR348" i="6"/>
  <c r="AQ348" i="6"/>
  <c r="AP348" i="6"/>
  <c r="AO348" i="6"/>
  <c r="AN348" i="6"/>
  <c r="AM348" i="6"/>
  <c r="AL348" i="6"/>
  <c r="AK348" i="6"/>
  <c r="AJ348" i="6"/>
  <c r="AI348" i="6"/>
  <c r="AH348" i="6"/>
  <c r="AG348" i="6"/>
  <c r="AF348" i="6"/>
  <c r="AE348" i="6"/>
  <c r="AD348" i="6"/>
  <c r="AC348" i="6"/>
  <c r="AB348" i="6"/>
  <c r="AA348" i="6"/>
  <c r="Z348" i="6"/>
  <c r="Y348" i="6"/>
  <c r="X348" i="6"/>
  <c r="W348" i="6"/>
  <c r="V348" i="6"/>
  <c r="U348" i="6"/>
  <c r="T348" i="6"/>
  <c r="S348" i="6"/>
  <c r="R348" i="6"/>
  <c r="Q348" i="6"/>
  <c r="P348" i="6"/>
  <c r="O348" i="6"/>
  <c r="N348" i="6"/>
  <c r="M348" i="6"/>
  <c r="L348" i="6"/>
  <c r="K348" i="6"/>
  <c r="J348" i="6"/>
  <c r="I348" i="6"/>
  <c r="G348" i="6"/>
  <c r="G341" i="6"/>
  <c r="BO339" i="6"/>
  <c r="BN339" i="6"/>
  <c r="BM339" i="6"/>
  <c r="BL339" i="6"/>
  <c r="BK339" i="6"/>
  <c r="BJ339" i="6"/>
  <c r="BI339" i="6"/>
  <c r="BH339" i="6"/>
  <c r="BG339" i="6"/>
  <c r="BF339" i="6"/>
  <c r="BE339" i="6"/>
  <c r="BD339" i="6"/>
  <c r="BC339" i="6"/>
  <c r="BB339" i="6"/>
  <c r="BA339" i="6"/>
  <c r="AZ339" i="6"/>
  <c r="AY339" i="6"/>
  <c r="AX339" i="6"/>
  <c r="AW339" i="6"/>
  <c r="AV339" i="6"/>
  <c r="AU339" i="6"/>
  <c r="AT339" i="6"/>
  <c r="AS339" i="6"/>
  <c r="AR339" i="6"/>
  <c r="AQ339" i="6"/>
  <c r="AP339" i="6"/>
  <c r="AO339" i="6"/>
  <c r="AN339" i="6"/>
  <c r="AM339" i="6"/>
  <c r="AL339" i="6"/>
  <c r="AK339" i="6"/>
  <c r="AJ339" i="6"/>
  <c r="AI339" i="6"/>
  <c r="AH339" i="6"/>
  <c r="AG339" i="6"/>
  <c r="AF339" i="6"/>
  <c r="AE339" i="6"/>
  <c r="AD339" i="6"/>
  <c r="AC339" i="6"/>
  <c r="AB339" i="6"/>
  <c r="AA339" i="6"/>
  <c r="Z339" i="6"/>
  <c r="Y339" i="6"/>
  <c r="X339" i="6"/>
  <c r="W339" i="6"/>
  <c r="V339" i="6"/>
  <c r="U339" i="6"/>
  <c r="T339" i="6"/>
  <c r="S339" i="6"/>
  <c r="R339" i="6"/>
  <c r="Q339" i="6"/>
  <c r="P339" i="6"/>
  <c r="O339" i="6"/>
  <c r="N339" i="6"/>
  <c r="M339" i="6"/>
  <c r="L339" i="6"/>
  <c r="K339" i="6"/>
  <c r="J339" i="6"/>
  <c r="I339" i="6"/>
  <c r="G339" i="6"/>
  <c r="G332" i="6"/>
  <c r="BO330" i="6"/>
  <c r="BN330" i="6"/>
  <c r="BM330" i="6"/>
  <c r="BL330" i="6"/>
  <c r="BK330" i="6"/>
  <c r="BJ330" i="6"/>
  <c r="BI330" i="6"/>
  <c r="BH330" i="6"/>
  <c r="BG330" i="6"/>
  <c r="BF330" i="6"/>
  <c r="BE330" i="6"/>
  <c r="BD330" i="6"/>
  <c r="BC330" i="6"/>
  <c r="BB330" i="6"/>
  <c r="BA330" i="6"/>
  <c r="AZ330" i="6"/>
  <c r="AY330" i="6"/>
  <c r="AX330" i="6"/>
  <c r="AW330" i="6"/>
  <c r="AV330" i="6"/>
  <c r="AU330" i="6"/>
  <c r="AT330" i="6"/>
  <c r="AS330" i="6"/>
  <c r="AR330" i="6"/>
  <c r="AQ330" i="6"/>
  <c r="AP330" i="6"/>
  <c r="AO330" i="6"/>
  <c r="AN330" i="6"/>
  <c r="AM330" i="6"/>
  <c r="AL330" i="6"/>
  <c r="AK330" i="6"/>
  <c r="AJ330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W330" i="6"/>
  <c r="V330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G330" i="6"/>
  <c r="G323" i="6"/>
  <c r="BO321" i="6"/>
  <c r="BN321" i="6"/>
  <c r="BM321" i="6"/>
  <c r="BL321" i="6"/>
  <c r="BK321" i="6"/>
  <c r="BJ321" i="6"/>
  <c r="BI321" i="6"/>
  <c r="BH321" i="6"/>
  <c r="BG321" i="6"/>
  <c r="BF321" i="6"/>
  <c r="BE321" i="6"/>
  <c r="BD321" i="6"/>
  <c r="BC321" i="6"/>
  <c r="BB321" i="6"/>
  <c r="BA321" i="6"/>
  <c r="AZ321" i="6"/>
  <c r="AY321" i="6"/>
  <c r="AX321" i="6"/>
  <c r="AW321" i="6"/>
  <c r="AV321" i="6"/>
  <c r="AU321" i="6"/>
  <c r="AT321" i="6"/>
  <c r="AS321" i="6"/>
  <c r="AR321" i="6"/>
  <c r="AQ321" i="6"/>
  <c r="AP321" i="6"/>
  <c r="AO321" i="6"/>
  <c r="AN321" i="6"/>
  <c r="AM321" i="6"/>
  <c r="AL321" i="6"/>
  <c r="AK321" i="6"/>
  <c r="AJ321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G321" i="6"/>
  <c r="BO312" i="6"/>
  <c r="BN312" i="6"/>
  <c r="BM312" i="6"/>
  <c r="BL312" i="6"/>
  <c r="BK312" i="6"/>
  <c r="BJ312" i="6"/>
  <c r="BI312" i="6"/>
  <c r="BH312" i="6"/>
  <c r="BG312" i="6"/>
  <c r="BF312" i="6"/>
  <c r="BE312" i="6"/>
  <c r="BD312" i="6"/>
  <c r="BC312" i="6"/>
  <c r="BB312" i="6"/>
  <c r="BA312" i="6"/>
  <c r="AZ312" i="6"/>
  <c r="AY312" i="6"/>
  <c r="AX312" i="6"/>
  <c r="AW312" i="6"/>
  <c r="AV312" i="6"/>
  <c r="AU312" i="6"/>
  <c r="AT312" i="6"/>
  <c r="AS312" i="6"/>
  <c r="AR312" i="6"/>
  <c r="AQ312" i="6"/>
  <c r="AP312" i="6"/>
  <c r="AO312" i="6"/>
  <c r="AN312" i="6"/>
  <c r="AM312" i="6"/>
  <c r="AL312" i="6"/>
  <c r="AK312" i="6"/>
  <c r="AJ312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U312" i="6"/>
  <c r="T312" i="6"/>
  <c r="S312" i="6"/>
  <c r="R312" i="6"/>
  <c r="Q312" i="6"/>
  <c r="P312" i="6"/>
  <c r="O312" i="6"/>
  <c r="N312" i="6"/>
  <c r="M312" i="6"/>
  <c r="L312" i="6"/>
  <c r="K312" i="6"/>
  <c r="J312" i="6"/>
  <c r="I312" i="6"/>
  <c r="G312" i="6"/>
  <c r="G305" i="6"/>
  <c r="BO303" i="6"/>
  <c r="BN303" i="6"/>
  <c r="BM303" i="6"/>
  <c r="BL303" i="6"/>
  <c r="BK303" i="6"/>
  <c r="BJ303" i="6"/>
  <c r="BI303" i="6"/>
  <c r="BH303" i="6"/>
  <c r="BG303" i="6"/>
  <c r="BF303" i="6"/>
  <c r="BE303" i="6"/>
  <c r="BD303" i="6"/>
  <c r="BC303" i="6"/>
  <c r="BB303" i="6"/>
  <c r="BA303" i="6"/>
  <c r="AZ303" i="6"/>
  <c r="AY303" i="6"/>
  <c r="AX303" i="6"/>
  <c r="AW303" i="6"/>
  <c r="AV303" i="6"/>
  <c r="AU303" i="6"/>
  <c r="AT303" i="6"/>
  <c r="AS303" i="6"/>
  <c r="AR303" i="6"/>
  <c r="AQ303" i="6"/>
  <c r="AP303" i="6"/>
  <c r="AO303" i="6"/>
  <c r="AN303" i="6"/>
  <c r="AM303" i="6"/>
  <c r="AL303" i="6"/>
  <c r="AK303" i="6"/>
  <c r="AJ303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U303" i="6"/>
  <c r="T303" i="6"/>
  <c r="S303" i="6"/>
  <c r="R303" i="6"/>
  <c r="Q303" i="6"/>
  <c r="P303" i="6"/>
  <c r="O303" i="6"/>
  <c r="N303" i="6"/>
  <c r="M303" i="6"/>
  <c r="L303" i="6"/>
  <c r="K303" i="6"/>
  <c r="J303" i="6"/>
  <c r="I303" i="6"/>
  <c r="G303" i="6"/>
  <c r="G295" i="6"/>
  <c r="B293" i="6"/>
  <c r="B292" i="6"/>
  <c r="B288" i="6"/>
  <c r="B287" i="6"/>
  <c r="B286" i="6"/>
  <c r="B285" i="6"/>
  <c r="B284" i="6"/>
  <c r="BO274" i="6"/>
  <c r="BN274" i="6"/>
  <c r="BM274" i="6"/>
  <c r="BL274" i="6"/>
  <c r="BK274" i="6"/>
  <c r="BJ274" i="6"/>
  <c r="BI274" i="6"/>
  <c r="BH274" i="6"/>
  <c r="BG274" i="6"/>
  <c r="BF274" i="6"/>
  <c r="BE274" i="6"/>
  <c r="BD274" i="6"/>
  <c r="BC274" i="6"/>
  <c r="BB274" i="6"/>
  <c r="BA274" i="6"/>
  <c r="AZ274" i="6"/>
  <c r="AY274" i="6"/>
  <c r="AX274" i="6"/>
  <c r="AW274" i="6"/>
  <c r="AV274" i="6"/>
  <c r="AU274" i="6"/>
  <c r="AT274" i="6"/>
  <c r="AS274" i="6"/>
  <c r="AR274" i="6"/>
  <c r="AQ274" i="6"/>
  <c r="AP274" i="6"/>
  <c r="AO274" i="6"/>
  <c r="AN274" i="6"/>
  <c r="AM274" i="6"/>
  <c r="AL274" i="6"/>
  <c r="AK274" i="6"/>
  <c r="AJ274" i="6"/>
  <c r="AI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U274" i="6"/>
  <c r="T274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BO265" i="6"/>
  <c r="BN265" i="6"/>
  <c r="BM265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G265" i="6"/>
  <c r="BO256" i="6"/>
  <c r="BN256" i="6"/>
  <c r="BM256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G256" i="6"/>
  <c r="BO247" i="6"/>
  <c r="BN247" i="6"/>
  <c r="BM247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BO238" i="6"/>
  <c r="BN238" i="6"/>
  <c r="BM238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G238" i="6"/>
  <c r="V236" i="97"/>
  <c r="AS335" i="97"/>
  <c r="G230" i="6"/>
  <c r="B228" i="6"/>
  <c r="B227" i="6"/>
  <c r="B223" i="6"/>
  <c r="B222" i="6"/>
  <c r="B221" i="6"/>
  <c r="B220" i="6"/>
  <c r="B219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G200" i="6"/>
  <c r="G193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G191" i="6"/>
  <c r="G184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G182" i="6"/>
  <c r="G175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G173" i="6"/>
  <c r="G166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C131" i="6"/>
  <c r="K526" i="6"/>
  <c r="G349" i="97"/>
  <c r="C130" i="6"/>
  <c r="C128" i="6"/>
  <c r="P517" i="6"/>
  <c r="L340" i="97"/>
  <c r="C127" i="6"/>
  <c r="M511" i="6"/>
  <c r="I334" i="97"/>
  <c r="C125" i="6"/>
  <c r="C124" i="6"/>
  <c r="C122" i="6"/>
  <c r="G499" i="6"/>
  <c r="C322" i="97"/>
  <c r="C121" i="6"/>
  <c r="G493" i="6"/>
  <c r="G495" i="6"/>
  <c r="C318" i="97"/>
  <c r="C119" i="6"/>
  <c r="J490" i="6"/>
  <c r="F313" i="97"/>
  <c r="C118" i="6"/>
  <c r="C116" i="6"/>
  <c r="AK481" i="6"/>
  <c r="AG304" i="97"/>
  <c r="C115" i="6"/>
  <c r="C113" i="6"/>
  <c r="G472" i="6"/>
  <c r="C112" i="6"/>
  <c r="C110" i="6"/>
  <c r="BK463" i="6"/>
  <c r="C109" i="6"/>
  <c r="C107" i="6"/>
  <c r="C106" i="6"/>
  <c r="C104" i="6"/>
  <c r="K445" i="6"/>
  <c r="C103" i="6"/>
  <c r="C101" i="6"/>
  <c r="G436" i="6"/>
  <c r="C100" i="6"/>
  <c r="C98" i="6"/>
  <c r="C97" i="6"/>
  <c r="BA421" i="6"/>
  <c r="C95" i="6"/>
  <c r="C94" i="6"/>
  <c r="AO412" i="6"/>
  <c r="C92" i="6"/>
  <c r="AO409" i="6"/>
  <c r="AK232" i="97"/>
  <c r="C91" i="6"/>
  <c r="C89" i="6"/>
  <c r="G400" i="6"/>
  <c r="C223" i="97"/>
  <c r="C88" i="6"/>
  <c r="C86" i="6"/>
  <c r="I391" i="6"/>
  <c r="E214" i="97"/>
  <c r="C85" i="6"/>
  <c r="AS385" i="6"/>
  <c r="AO208" i="97"/>
  <c r="C73" i="6"/>
  <c r="C72" i="6"/>
  <c r="BN347" i="6"/>
  <c r="BN349" i="6"/>
  <c r="C70" i="6"/>
  <c r="X344" i="6"/>
  <c r="T148" i="91"/>
  <c r="C69" i="6"/>
  <c r="BE338" i="6"/>
  <c r="BE340" i="6"/>
  <c r="BA144" i="91"/>
  <c r="C67" i="6"/>
  <c r="BO335" i="6"/>
  <c r="BK141" i="91"/>
  <c r="C66" i="6"/>
  <c r="R329" i="6"/>
  <c r="R331" i="6"/>
  <c r="N137" i="91"/>
  <c r="C64" i="6"/>
  <c r="BC326" i="6"/>
  <c r="AY134" i="91"/>
  <c r="C63" i="6"/>
  <c r="R320" i="6"/>
  <c r="C61" i="6"/>
  <c r="C60" i="6"/>
  <c r="C58" i="6"/>
  <c r="C45" i="6"/>
  <c r="C44" i="6"/>
  <c r="H264" i="6"/>
  <c r="H268" i="6"/>
  <c r="C42" i="6"/>
  <c r="AC261" i="6"/>
  <c r="C41" i="6"/>
  <c r="AU255" i="6"/>
  <c r="C39" i="6"/>
  <c r="C38" i="6"/>
  <c r="C36" i="6"/>
  <c r="AT243" i="6"/>
  <c r="G53" i="6"/>
  <c r="C35" i="6"/>
  <c r="C23" i="6"/>
  <c r="AB205" i="6"/>
  <c r="BL17" i="60"/>
  <c r="BJ17" i="60"/>
  <c r="BH17" i="60"/>
  <c r="BF17" i="60"/>
  <c r="BD17" i="60"/>
  <c r="BB17" i="60"/>
  <c r="AZ17" i="60"/>
  <c r="AX17" i="60"/>
  <c r="AV17" i="60"/>
  <c r="AT17" i="60"/>
  <c r="AR17" i="60"/>
  <c r="AP17" i="60"/>
  <c r="C22" i="6"/>
  <c r="M199" i="6"/>
  <c r="M201" i="6"/>
  <c r="M203" i="6"/>
  <c r="BL15" i="60"/>
  <c r="BJ15" i="60"/>
  <c r="BH15" i="60"/>
  <c r="BF15" i="60"/>
  <c r="BD15" i="60"/>
  <c r="BB15" i="60"/>
  <c r="AZ15" i="60"/>
  <c r="AX15" i="60"/>
  <c r="AV15" i="60"/>
  <c r="AT15" i="60"/>
  <c r="AR15" i="60"/>
  <c r="AP15" i="60"/>
  <c r="AN15" i="60"/>
  <c r="AL15" i="60"/>
  <c r="AJ15" i="60"/>
  <c r="AH15" i="60"/>
  <c r="AF15" i="60"/>
  <c r="AD15" i="60"/>
  <c r="AB15" i="60"/>
  <c r="Z15" i="60"/>
  <c r="X15" i="60"/>
  <c r="V15" i="60"/>
  <c r="T15" i="60"/>
  <c r="R15" i="60"/>
  <c r="P15" i="60"/>
  <c r="N15" i="60"/>
  <c r="L15" i="60"/>
  <c r="J15" i="60"/>
  <c r="H15" i="60"/>
  <c r="F15" i="60"/>
  <c r="C20" i="6"/>
  <c r="BL14" i="60"/>
  <c r="BJ14" i="60"/>
  <c r="BH14" i="60"/>
  <c r="BF14" i="60"/>
  <c r="BD14" i="60"/>
  <c r="BB14" i="60"/>
  <c r="AZ14" i="60"/>
  <c r="AX14" i="60"/>
  <c r="AV14" i="60"/>
  <c r="AT14" i="60"/>
  <c r="AR14" i="60"/>
  <c r="AP14" i="60"/>
  <c r="AN14" i="60"/>
  <c r="AL14" i="60"/>
  <c r="AJ14" i="60"/>
  <c r="AH14" i="60"/>
  <c r="AF14" i="60"/>
  <c r="AD14" i="60"/>
  <c r="AB14" i="60"/>
  <c r="Z14" i="60"/>
  <c r="X14" i="60"/>
  <c r="V14" i="60"/>
  <c r="T14" i="60"/>
  <c r="R14" i="60"/>
  <c r="P14" i="60"/>
  <c r="N14" i="60"/>
  <c r="L14" i="60"/>
  <c r="J14" i="60"/>
  <c r="H14" i="60"/>
  <c r="F14" i="60"/>
  <c r="C19" i="6"/>
  <c r="BG190" i="6"/>
  <c r="BL12" i="60"/>
  <c r="BJ12" i="60"/>
  <c r="BH12" i="60"/>
  <c r="BF12" i="60"/>
  <c r="BD12" i="60"/>
  <c r="BB12" i="60"/>
  <c r="AZ12" i="60"/>
  <c r="AX12" i="60"/>
  <c r="AV12" i="60"/>
  <c r="AT12" i="60"/>
  <c r="AR12" i="60"/>
  <c r="AP12" i="60"/>
  <c r="AN12" i="60"/>
  <c r="AL12" i="60"/>
  <c r="AJ12" i="60"/>
  <c r="AH12" i="60"/>
  <c r="AF12" i="60"/>
  <c r="AD12" i="60"/>
  <c r="AB12" i="60"/>
  <c r="Z12" i="60"/>
  <c r="X12" i="60"/>
  <c r="V12" i="60"/>
  <c r="T12" i="60"/>
  <c r="R12" i="60"/>
  <c r="P12" i="60"/>
  <c r="N12" i="60"/>
  <c r="L12" i="60"/>
  <c r="J12" i="60"/>
  <c r="H12" i="60"/>
  <c r="F12" i="60"/>
  <c r="C17" i="6"/>
  <c r="BL11" i="60"/>
  <c r="BJ11" i="60"/>
  <c r="BH11" i="60"/>
  <c r="BF11" i="60"/>
  <c r="BD11" i="60"/>
  <c r="BB11" i="60"/>
  <c r="AZ11" i="60"/>
  <c r="AX11" i="60"/>
  <c r="AV11" i="60"/>
  <c r="AT11" i="60"/>
  <c r="AR11" i="60"/>
  <c r="AP11" i="60"/>
  <c r="AN11" i="60"/>
  <c r="AL11" i="60"/>
  <c r="AJ11" i="60"/>
  <c r="AH11" i="60"/>
  <c r="AF11" i="60"/>
  <c r="AD11" i="60"/>
  <c r="AB11" i="60"/>
  <c r="Z11" i="60"/>
  <c r="X11" i="60"/>
  <c r="V11" i="60"/>
  <c r="T11" i="60"/>
  <c r="R11" i="60"/>
  <c r="P11" i="60"/>
  <c r="C14" i="6"/>
  <c r="BK8" i="60"/>
  <c r="BI8" i="60"/>
  <c r="BG8" i="60"/>
  <c r="BE8" i="60"/>
  <c r="BC8" i="60"/>
  <c r="BA8" i="60"/>
  <c r="AY8" i="60"/>
  <c r="AW8" i="60"/>
  <c r="AU8" i="60"/>
  <c r="AS8" i="60"/>
  <c r="AQ8" i="60"/>
  <c r="AO8" i="60"/>
  <c r="AM8" i="60"/>
  <c r="AK8" i="60"/>
  <c r="AI8" i="60"/>
  <c r="AG8" i="60"/>
  <c r="AE8" i="60"/>
  <c r="AC8" i="60"/>
  <c r="AA8" i="60"/>
  <c r="Y8" i="60"/>
  <c r="W8" i="60"/>
  <c r="U8" i="60"/>
  <c r="S8" i="60"/>
  <c r="Q8" i="60"/>
  <c r="O8" i="60"/>
  <c r="M8" i="60"/>
  <c r="K8" i="60"/>
  <c r="I8" i="60"/>
  <c r="G8" i="60"/>
  <c r="C13" i="6"/>
  <c r="BN172" i="6"/>
  <c r="BN174" i="6"/>
  <c r="E6" i="60"/>
  <c r="C11" i="6"/>
  <c r="BK5" i="60"/>
  <c r="BI5" i="60"/>
  <c r="BG5" i="60"/>
  <c r="BE5" i="60"/>
  <c r="BC5" i="60"/>
  <c r="BA5" i="60"/>
  <c r="AY5" i="60"/>
  <c r="AW5" i="60"/>
  <c r="AU5" i="60"/>
  <c r="AS5" i="60"/>
  <c r="AQ5" i="60"/>
  <c r="AO5" i="60"/>
  <c r="AM5" i="60"/>
  <c r="AK5" i="60"/>
  <c r="AI5" i="60"/>
  <c r="AG5" i="60"/>
  <c r="AE5" i="60"/>
  <c r="AC5" i="60"/>
  <c r="AA5" i="60"/>
  <c r="Y5" i="60"/>
  <c r="W5" i="60"/>
  <c r="U5" i="60"/>
  <c r="S5" i="60"/>
  <c r="Q5" i="60"/>
  <c r="O5" i="60"/>
  <c r="M5" i="60"/>
  <c r="K5" i="60"/>
  <c r="I5" i="60"/>
  <c r="G5" i="60"/>
  <c r="E5" i="60"/>
  <c r="G47" i="6"/>
  <c r="G287" i="6"/>
  <c r="G48" i="6"/>
  <c r="F5" i="60"/>
  <c r="G56" i="68"/>
  <c r="H56" i="68"/>
  <c r="H5" i="60"/>
  <c r="I56" i="68"/>
  <c r="J56" i="68"/>
  <c r="J5" i="60"/>
  <c r="K56" i="68"/>
  <c r="L56" i="68"/>
  <c r="L5" i="60"/>
  <c r="M56" i="68"/>
  <c r="N56" i="68"/>
  <c r="N5" i="60"/>
  <c r="O56" i="68"/>
  <c r="P56" i="68"/>
  <c r="P5" i="60"/>
  <c r="Q56" i="68"/>
  <c r="R56" i="68"/>
  <c r="R5" i="60"/>
  <c r="S56" i="68"/>
  <c r="T56" i="68"/>
  <c r="T5" i="60"/>
  <c r="U56" i="68"/>
  <c r="V56" i="68"/>
  <c r="V5" i="60"/>
  <c r="W56" i="68"/>
  <c r="X56" i="68"/>
  <c r="X5" i="60"/>
  <c r="Y56" i="68"/>
  <c r="Z56" i="68"/>
  <c r="Z5" i="60"/>
  <c r="AA56" i="68"/>
  <c r="AB56" i="68"/>
  <c r="AB5" i="60"/>
  <c r="AC56" i="68"/>
  <c r="AD56" i="68"/>
  <c r="AD5" i="60"/>
  <c r="AE56" i="68"/>
  <c r="H10" i="68" s="1"/>
  <c r="AF56" i="68"/>
  <c r="AF5" i="60"/>
  <c r="AG56" i="68"/>
  <c r="AH56" i="68"/>
  <c r="AH5" i="60"/>
  <c r="AI56" i="68"/>
  <c r="AJ56" i="68"/>
  <c r="AJ5" i="60"/>
  <c r="AK56" i="68"/>
  <c r="AL56" i="68"/>
  <c r="AL5" i="60"/>
  <c r="AM56" i="68"/>
  <c r="AN56" i="68"/>
  <c r="AN5" i="60"/>
  <c r="AO56" i="68"/>
  <c r="AP56" i="68"/>
  <c r="AP5" i="60"/>
  <c r="AQ56" i="68"/>
  <c r="AR56" i="68"/>
  <c r="AR5" i="60"/>
  <c r="AS56" i="68"/>
  <c r="AT56" i="68"/>
  <c r="AT5" i="60"/>
  <c r="AU56" i="68"/>
  <c r="AV56" i="68"/>
  <c r="AV5" i="60"/>
  <c r="AW56" i="68"/>
  <c r="AX56" i="68"/>
  <c r="AX5" i="60"/>
  <c r="AY56" i="68"/>
  <c r="AZ56" i="68"/>
  <c r="AZ5" i="60"/>
  <c r="BA56" i="68"/>
  <c r="BB56" i="68"/>
  <c r="BB5" i="60"/>
  <c r="BC56" i="68"/>
  <c r="BD56" i="68"/>
  <c r="BD5" i="60"/>
  <c r="BE56" i="68"/>
  <c r="BF56" i="68"/>
  <c r="BF5" i="60"/>
  <c r="BG56" i="68"/>
  <c r="BH56" i="68"/>
  <c r="BH5" i="60"/>
  <c r="BI56" i="68"/>
  <c r="BJ56" i="68"/>
  <c r="BJ5" i="60"/>
  <c r="BK56" i="68"/>
  <c r="BL56" i="68"/>
  <c r="BL5" i="60"/>
  <c r="BM56" i="68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AK6" i="60"/>
  <c r="AL6" i="60"/>
  <c r="AM6" i="60"/>
  <c r="AN6" i="60"/>
  <c r="AO6" i="60"/>
  <c r="AP6" i="60"/>
  <c r="AQ6" i="60"/>
  <c r="AR6" i="60"/>
  <c r="AS6" i="60"/>
  <c r="AT6" i="60"/>
  <c r="AU6" i="60"/>
  <c r="AV6" i="60"/>
  <c r="AW6" i="60"/>
  <c r="AX6" i="60"/>
  <c r="AY6" i="60"/>
  <c r="AZ6" i="60"/>
  <c r="BA6" i="60"/>
  <c r="BB6" i="60"/>
  <c r="BC6" i="60"/>
  <c r="BD6" i="60"/>
  <c r="BE6" i="60"/>
  <c r="BF6" i="60"/>
  <c r="BG6" i="60"/>
  <c r="BH6" i="60"/>
  <c r="BI6" i="60"/>
  <c r="BJ6" i="60"/>
  <c r="BK6" i="60"/>
  <c r="BL6" i="60"/>
  <c r="E8" i="60"/>
  <c r="F8" i="60"/>
  <c r="G57" i="68"/>
  <c r="H57" i="68"/>
  <c r="H8" i="60"/>
  <c r="I57" i="68"/>
  <c r="J57" i="68"/>
  <c r="J8" i="60"/>
  <c r="K57" i="68"/>
  <c r="L57" i="68"/>
  <c r="L8" i="60"/>
  <c r="M57" i="68"/>
  <c r="N57" i="68"/>
  <c r="N8" i="60"/>
  <c r="O57" i="68"/>
  <c r="P57" i="68"/>
  <c r="P8" i="60"/>
  <c r="Q57" i="68"/>
  <c r="R57" i="68"/>
  <c r="R8" i="60"/>
  <c r="S57" i="68"/>
  <c r="T57" i="68"/>
  <c r="T8" i="60"/>
  <c r="U57" i="68"/>
  <c r="V57" i="68"/>
  <c r="V8" i="60"/>
  <c r="W57" i="68"/>
  <c r="X57" i="68"/>
  <c r="X8" i="60"/>
  <c r="Y57" i="68"/>
  <c r="Z57" i="68"/>
  <c r="Z8" i="60"/>
  <c r="AA57" i="68"/>
  <c r="AB57" i="68"/>
  <c r="AB8" i="60"/>
  <c r="AC57" i="68"/>
  <c r="AD57" i="68"/>
  <c r="AD8" i="60"/>
  <c r="AE57" i="68"/>
  <c r="AF57" i="68"/>
  <c r="AF8" i="60"/>
  <c r="AG57" i="68"/>
  <c r="AH57" i="68"/>
  <c r="AH8" i="60"/>
  <c r="AI57" i="68"/>
  <c r="AJ57" i="68"/>
  <c r="AJ8" i="60"/>
  <c r="AK57" i="68"/>
  <c r="AL57" i="68"/>
  <c r="AL8" i="60"/>
  <c r="AM57" i="68"/>
  <c r="AN57" i="68"/>
  <c r="AN8" i="60"/>
  <c r="AO57" i="68"/>
  <c r="AP57" i="68"/>
  <c r="AP8" i="60"/>
  <c r="AQ57" i="68"/>
  <c r="AR57" i="68"/>
  <c r="AR8" i="60"/>
  <c r="AS57" i="68"/>
  <c r="AT57" i="68"/>
  <c r="AT8" i="60"/>
  <c r="AU57" i="68"/>
  <c r="AV57" i="68"/>
  <c r="AV8" i="60"/>
  <c r="AW57" i="68"/>
  <c r="AX57" i="68"/>
  <c r="AX8" i="60"/>
  <c r="AY57" i="68"/>
  <c r="AZ57" i="68"/>
  <c r="AZ8" i="60"/>
  <c r="BA57" i="68"/>
  <c r="BB57" i="68"/>
  <c r="BB8" i="60"/>
  <c r="BC57" i="68"/>
  <c r="BD57" i="68"/>
  <c r="BD8" i="60"/>
  <c r="BE57" i="68"/>
  <c r="BF57" i="68"/>
  <c r="BF8" i="60"/>
  <c r="BG57" i="68"/>
  <c r="BH57" i="68"/>
  <c r="BH8" i="60"/>
  <c r="BI57" i="68"/>
  <c r="BJ57" i="68"/>
  <c r="BJ8" i="60"/>
  <c r="BK57" i="68"/>
  <c r="BL57" i="68"/>
  <c r="BL8" i="60"/>
  <c r="BM57" i="68"/>
  <c r="O11" i="60"/>
  <c r="P58" i="68"/>
  <c r="Q58" i="68"/>
  <c r="Q11" i="60"/>
  <c r="R58" i="68"/>
  <c r="S58" i="68"/>
  <c r="S11" i="60"/>
  <c r="T58" i="68"/>
  <c r="U58" i="68"/>
  <c r="U11" i="60"/>
  <c r="V58" i="68"/>
  <c r="W58" i="68"/>
  <c r="W11" i="60"/>
  <c r="X58" i="68"/>
  <c r="Y58" i="68"/>
  <c r="Y11" i="60"/>
  <c r="Z58" i="68"/>
  <c r="AA58" i="68"/>
  <c r="AA11" i="60"/>
  <c r="AB58" i="68"/>
  <c r="AC58" i="68"/>
  <c r="AC11" i="60"/>
  <c r="AD58" i="68"/>
  <c r="AE58" i="68"/>
  <c r="AE11" i="60"/>
  <c r="AF58" i="68"/>
  <c r="AG58" i="68"/>
  <c r="AG11" i="60"/>
  <c r="AH58" i="68"/>
  <c r="AI58" i="68"/>
  <c r="AI11" i="60"/>
  <c r="AJ58" i="68"/>
  <c r="AK58" i="68"/>
  <c r="AK11" i="60"/>
  <c r="AL58" i="68"/>
  <c r="AM58" i="68"/>
  <c r="AM11" i="60"/>
  <c r="AN58" i="68"/>
  <c r="AO58" i="68"/>
  <c r="AO11" i="60"/>
  <c r="AP58" i="68"/>
  <c r="AQ58" i="68"/>
  <c r="AQ11" i="60"/>
  <c r="AR58" i="68"/>
  <c r="AS58" i="68"/>
  <c r="AS11" i="60"/>
  <c r="AT58" i="68"/>
  <c r="AU58" i="68"/>
  <c r="AU11" i="60"/>
  <c r="AV58" i="68"/>
  <c r="AW58" i="68"/>
  <c r="AW11" i="60"/>
  <c r="AX58" i="68"/>
  <c r="AY58" i="68"/>
  <c r="AY11" i="60"/>
  <c r="AZ58" i="68"/>
  <c r="BA58" i="68"/>
  <c r="BA11" i="60"/>
  <c r="BB58" i="68"/>
  <c r="BC58" i="68"/>
  <c r="BC11" i="60"/>
  <c r="BD58" i="68"/>
  <c r="BE58" i="68"/>
  <c r="BE11" i="60"/>
  <c r="BF58" i="68"/>
  <c r="BG58" i="68"/>
  <c r="BG11" i="60"/>
  <c r="BH58" i="68"/>
  <c r="BI58" i="68"/>
  <c r="BI11" i="60"/>
  <c r="BJ58" i="68"/>
  <c r="BK58" i="68"/>
  <c r="J12" i="68" s="1"/>
  <c r="BK11" i="60"/>
  <c r="BL58" i="68"/>
  <c r="BM58" i="68"/>
  <c r="E12" i="60"/>
  <c r="G12" i="60"/>
  <c r="I12" i="60"/>
  <c r="K12" i="60"/>
  <c r="M12" i="60"/>
  <c r="O12" i="60"/>
  <c r="Q12" i="60"/>
  <c r="S12" i="60"/>
  <c r="U12" i="60"/>
  <c r="W12" i="60"/>
  <c r="Y12" i="60"/>
  <c r="AA12" i="60"/>
  <c r="AC12" i="60"/>
  <c r="AE12" i="60"/>
  <c r="AG12" i="60"/>
  <c r="AI12" i="60"/>
  <c r="AK12" i="60"/>
  <c r="AM12" i="60"/>
  <c r="AO12" i="60"/>
  <c r="AQ12" i="60"/>
  <c r="AS12" i="60"/>
  <c r="AU12" i="60"/>
  <c r="AW12" i="60"/>
  <c r="AY12" i="60"/>
  <c r="BA12" i="60"/>
  <c r="BC12" i="60"/>
  <c r="BE12" i="60"/>
  <c r="BG12" i="60"/>
  <c r="BI12" i="60"/>
  <c r="BK12" i="60"/>
  <c r="E14" i="60"/>
  <c r="G59" i="68"/>
  <c r="G14" i="60"/>
  <c r="H59" i="68"/>
  <c r="I59" i="68"/>
  <c r="I14" i="60"/>
  <c r="J59" i="68"/>
  <c r="K59" i="68"/>
  <c r="K14" i="60"/>
  <c r="L59" i="68"/>
  <c r="M59" i="68"/>
  <c r="M14" i="60"/>
  <c r="N59" i="68"/>
  <c r="O59" i="68"/>
  <c r="O14" i="60"/>
  <c r="P59" i="68"/>
  <c r="Q59" i="68"/>
  <c r="Q14" i="60"/>
  <c r="R59" i="68"/>
  <c r="S59" i="68"/>
  <c r="S14" i="60"/>
  <c r="T59" i="68"/>
  <c r="U59" i="68"/>
  <c r="U14" i="60"/>
  <c r="V59" i="68"/>
  <c r="W59" i="68"/>
  <c r="W14" i="60"/>
  <c r="X59" i="68"/>
  <c r="Y59" i="68"/>
  <c r="Y14" i="60"/>
  <c r="Z59" i="68"/>
  <c r="AA59" i="68"/>
  <c r="AA14" i="60"/>
  <c r="AB59" i="68"/>
  <c r="AC59" i="68"/>
  <c r="AC14" i="60"/>
  <c r="AD59" i="68"/>
  <c r="AE59" i="68"/>
  <c r="AE14" i="60"/>
  <c r="AF59" i="68"/>
  <c r="AG59" i="68"/>
  <c r="AG14" i="60"/>
  <c r="AH59" i="68"/>
  <c r="AI59" i="68"/>
  <c r="AI14" i="60"/>
  <c r="AJ59" i="68"/>
  <c r="AK59" i="68"/>
  <c r="AK14" i="60"/>
  <c r="AL59" i="68"/>
  <c r="AM59" i="68"/>
  <c r="AM14" i="60"/>
  <c r="AN59" i="68"/>
  <c r="AO59" i="68"/>
  <c r="AO14" i="60"/>
  <c r="AP59" i="68"/>
  <c r="AQ59" i="68"/>
  <c r="AQ14" i="60"/>
  <c r="AR59" i="68"/>
  <c r="AS59" i="68"/>
  <c r="AS14" i="60"/>
  <c r="AT59" i="68"/>
  <c r="AU59" i="68"/>
  <c r="AU14" i="60"/>
  <c r="AV59" i="68"/>
  <c r="AW59" i="68"/>
  <c r="AW14" i="60"/>
  <c r="AX59" i="68"/>
  <c r="AY59" i="68"/>
  <c r="AY14" i="60"/>
  <c r="AZ59" i="68"/>
  <c r="BA59" i="68"/>
  <c r="BA14" i="60"/>
  <c r="BB59" i="68"/>
  <c r="BC59" i="68"/>
  <c r="BC14" i="60"/>
  <c r="BD59" i="68"/>
  <c r="BE59" i="68"/>
  <c r="BE14" i="60"/>
  <c r="BF59" i="68"/>
  <c r="BG59" i="68"/>
  <c r="BG14" i="60"/>
  <c r="BH59" i="68"/>
  <c r="BI59" i="68"/>
  <c r="BI14" i="60"/>
  <c r="BJ59" i="68"/>
  <c r="BK59" i="68"/>
  <c r="BK14" i="60"/>
  <c r="BL59" i="68"/>
  <c r="BM59" i="68"/>
  <c r="E15" i="60"/>
  <c r="G15" i="60"/>
  <c r="I15" i="60"/>
  <c r="K15" i="60"/>
  <c r="M15" i="60"/>
  <c r="O15" i="60"/>
  <c r="Q15" i="60"/>
  <c r="S15" i="60"/>
  <c r="U15" i="60"/>
  <c r="W15" i="60"/>
  <c r="Y15" i="60"/>
  <c r="AA15" i="60"/>
  <c r="AC15" i="60"/>
  <c r="AE15" i="60"/>
  <c r="AG15" i="60"/>
  <c r="AI15" i="60"/>
  <c r="AK15" i="60"/>
  <c r="AM15" i="60"/>
  <c r="AO15" i="60"/>
  <c r="AQ15" i="60"/>
  <c r="AS15" i="60"/>
  <c r="AU15" i="60"/>
  <c r="AW15" i="60"/>
  <c r="AY15" i="60"/>
  <c r="BA15" i="60"/>
  <c r="BC15" i="60"/>
  <c r="BE15" i="60"/>
  <c r="BG15" i="60"/>
  <c r="BI15" i="60"/>
  <c r="BK15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AO17" i="60"/>
  <c r="AQ17" i="60"/>
  <c r="AS17" i="60"/>
  <c r="AU17" i="60"/>
  <c r="AW17" i="60"/>
  <c r="AY17" i="60"/>
  <c r="BA17" i="60"/>
  <c r="BC17" i="60"/>
  <c r="BE17" i="60"/>
  <c r="BG17" i="60"/>
  <c r="BI17" i="60"/>
  <c r="BK17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Z18" i="60"/>
  <c r="AA18" i="60"/>
  <c r="AB18" i="60"/>
  <c r="AC18" i="60"/>
  <c r="AD18" i="60"/>
  <c r="AE18" i="60"/>
  <c r="AF18" i="60"/>
  <c r="AG18" i="60"/>
  <c r="AH18" i="60"/>
  <c r="AI18" i="60"/>
  <c r="AJ18" i="60"/>
  <c r="AK18" i="60"/>
  <c r="AL18" i="60"/>
  <c r="AM18" i="60"/>
  <c r="AN18" i="60"/>
  <c r="AO18" i="60"/>
  <c r="AP18" i="60"/>
  <c r="AQ18" i="60"/>
  <c r="AR18" i="60"/>
  <c r="AS18" i="60"/>
  <c r="AT18" i="60"/>
  <c r="AU18" i="60"/>
  <c r="AV18" i="60"/>
  <c r="AW18" i="60"/>
  <c r="AX18" i="60"/>
  <c r="AY18" i="60"/>
  <c r="AZ18" i="60"/>
  <c r="BA18" i="60"/>
  <c r="BB18" i="60"/>
  <c r="BC18" i="60"/>
  <c r="BD18" i="60"/>
  <c r="BE18" i="60"/>
  <c r="BF18" i="60"/>
  <c r="BG18" i="60"/>
  <c r="BH18" i="60"/>
  <c r="BI18" i="60"/>
  <c r="BJ18" i="60"/>
  <c r="BK18" i="60"/>
  <c r="BL18" i="60"/>
  <c r="E46" i="60"/>
  <c r="F46" i="60"/>
  <c r="G46" i="60"/>
  <c r="H46" i="60"/>
  <c r="I46" i="60"/>
  <c r="J46" i="60"/>
  <c r="K46" i="60"/>
  <c r="L46" i="60"/>
  <c r="M46" i="60"/>
  <c r="N46" i="60"/>
  <c r="O46" i="60"/>
  <c r="P46" i="60"/>
  <c r="Q46" i="60"/>
  <c r="R46" i="60"/>
  <c r="S46" i="60"/>
  <c r="T46" i="60"/>
  <c r="U46" i="60"/>
  <c r="V46" i="60"/>
  <c r="W46" i="60"/>
  <c r="X46" i="60"/>
  <c r="Y46" i="60"/>
  <c r="Z46" i="60"/>
  <c r="AA46" i="60"/>
  <c r="AB46" i="60"/>
  <c r="AC46" i="60"/>
  <c r="AD46" i="60"/>
  <c r="AE46" i="60"/>
  <c r="AF46" i="60"/>
  <c r="AG46" i="60"/>
  <c r="AH46" i="60"/>
  <c r="AI46" i="60"/>
  <c r="AJ46" i="60"/>
  <c r="AK46" i="60"/>
  <c r="AL46" i="60"/>
  <c r="AM46" i="60"/>
  <c r="AN46" i="60"/>
  <c r="AO46" i="60"/>
  <c r="AP46" i="60"/>
  <c r="AQ46" i="60"/>
  <c r="AR46" i="60"/>
  <c r="AS46" i="60"/>
  <c r="AT46" i="60"/>
  <c r="AU46" i="60"/>
  <c r="AV46" i="60"/>
  <c r="AW46" i="60"/>
  <c r="AX46" i="60"/>
  <c r="AY46" i="60"/>
  <c r="AZ46" i="60"/>
  <c r="BA46" i="60"/>
  <c r="BB46" i="60"/>
  <c r="BC46" i="60"/>
  <c r="BD46" i="60"/>
  <c r="BE46" i="60"/>
  <c r="BF46" i="60"/>
  <c r="BG46" i="60"/>
  <c r="BH46" i="60"/>
  <c r="BI46" i="60"/>
  <c r="BJ46" i="60"/>
  <c r="BK46" i="60"/>
  <c r="BL46" i="60"/>
  <c r="E47" i="60"/>
  <c r="F47" i="60"/>
  <c r="G47" i="60"/>
  <c r="H47" i="60"/>
  <c r="I47" i="60"/>
  <c r="J47" i="60"/>
  <c r="K47" i="60"/>
  <c r="L47" i="60"/>
  <c r="M47" i="60"/>
  <c r="N47" i="60"/>
  <c r="O47" i="60"/>
  <c r="P47" i="60"/>
  <c r="AC47" i="60"/>
  <c r="AD47" i="60"/>
  <c r="AE47" i="60"/>
  <c r="AF47" i="60"/>
  <c r="AG47" i="60"/>
  <c r="AH47" i="60"/>
  <c r="AI47" i="60"/>
  <c r="AJ47" i="60"/>
  <c r="AK47" i="60"/>
  <c r="AL47" i="60"/>
  <c r="AM47" i="60"/>
  <c r="AN47" i="60"/>
  <c r="AO47" i="60"/>
  <c r="AP47" i="60"/>
  <c r="AQ47" i="60"/>
  <c r="AR47" i="60"/>
  <c r="AS47" i="60"/>
  <c r="AT47" i="60"/>
  <c r="AU47" i="60"/>
  <c r="AV47" i="60"/>
  <c r="AW47" i="60"/>
  <c r="AX47" i="60"/>
  <c r="AY47" i="60"/>
  <c r="AZ47" i="60"/>
  <c r="BA47" i="60"/>
  <c r="BB47" i="60"/>
  <c r="BC47" i="60"/>
  <c r="BD47" i="60"/>
  <c r="BE47" i="60"/>
  <c r="BF47" i="60"/>
  <c r="BG47" i="60"/>
  <c r="BH47" i="60"/>
  <c r="BI47" i="60"/>
  <c r="BJ47" i="60"/>
  <c r="BK47" i="60"/>
  <c r="BL47" i="60"/>
  <c r="E49" i="60"/>
  <c r="F49" i="60"/>
  <c r="G49" i="60"/>
  <c r="H49" i="60"/>
  <c r="I49" i="60"/>
  <c r="J49" i="60"/>
  <c r="K49" i="60"/>
  <c r="L49" i="60"/>
  <c r="M49" i="60"/>
  <c r="N49" i="60"/>
  <c r="O49" i="60"/>
  <c r="P49" i="60"/>
  <c r="Q49" i="60"/>
  <c r="R49" i="60"/>
  <c r="S49" i="60"/>
  <c r="T49" i="60"/>
  <c r="U49" i="60"/>
  <c r="V49" i="60"/>
  <c r="W49" i="60"/>
  <c r="X49" i="60"/>
  <c r="Y49" i="60"/>
  <c r="Z49" i="60"/>
  <c r="AA49" i="60"/>
  <c r="AB49" i="60"/>
  <c r="AC49" i="60"/>
  <c r="AD49" i="60"/>
  <c r="AE49" i="60"/>
  <c r="AF49" i="60"/>
  <c r="AG49" i="60"/>
  <c r="AH49" i="60"/>
  <c r="AI49" i="60"/>
  <c r="AJ49" i="60"/>
  <c r="AK49" i="60"/>
  <c r="AL49" i="60"/>
  <c r="AM49" i="60"/>
  <c r="AN49" i="60"/>
  <c r="AO49" i="60"/>
  <c r="AP49" i="60"/>
  <c r="AQ49" i="60"/>
  <c r="AR49" i="60"/>
  <c r="AS49" i="60"/>
  <c r="AT49" i="60"/>
  <c r="AU49" i="60"/>
  <c r="AV49" i="60"/>
  <c r="AW49" i="60"/>
  <c r="AX49" i="60"/>
  <c r="AY49" i="60"/>
  <c r="AZ49" i="60"/>
  <c r="BA49" i="60"/>
  <c r="BB49" i="60"/>
  <c r="BC49" i="60"/>
  <c r="BD49" i="60"/>
  <c r="BE49" i="60"/>
  <c r="BF49" i="60"/>
  <c r="BG49" i="60"/>
  <c r="BH49" i="60"/>
  <c r="BI49" i="60"/>
  <c r="BJ49" i="60"/>
  <c r="BK49" i="60"/>
  <c r="BL49" i="60"/>
  <c r="E50" i="60"/>
  <c r="F50" i="60"/>
  <c r="G50" i="60"/>
  <c r="H50" i="60"/>
  <c r="I50" i="60"/>
  <c r="J50" i="60"/>
  <c r="K50" i="60"/>
  <c r="L50" i="60"/>
  <c r="M50" i="60"/>
  <c r="N50" i="60"/>
  <c r="O50" i="60"/>
  <c r="P50" i="60"/>
  <c r="E52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AA52" i="60"/>
  <c r="AB52" i="60"/>
  <c r="AC52" i="60"/>
  <c r="AD52" i="60"/>
  <c r="AE52" i="60"/>
  <c r="AF52" i="60"/>
  <c r="AG52" i="60"/>
  <c r="AH52" i="60"/>
  <c r="AI52" i="60"/>
  <c r="AJ52" i="60"/>
  <c r="AK52" i="60"/>
  <c r="AL52" i="60"/>
  <c r="AM52" i="60"/>
  <c r="AN52" i="60"/>
  <c r="AO52" i="60"/>
  <c r="AP52" i="60"/>
  <c r="AQ52" i="60"/>
  <c r="AR52" i="60"/>
  <c r="AS52" i="60"/>
  <c r="AT52" i="60"/>
  <c r="AU52" i="60"/>
  <c r="AV52" i="60"/>
  <c r="AW52" i="60"/>
  <c r="AX52" i="60"/>
  <c r="AY52" i="60"/>
  <c r="AZ52" i="60"/>
  <c r="BA52" i="60"/>
  <c r="BB52" i="60"/>
  <c r="BC52" i="60"/>
  <c r="BD52" i="60"/>
  <c r="BE52" i="60"/>
  <c r="BF52" i="60"/>
  <c r="BG52" i="60"/>
  <c r="BH52" i="60"/>
  <c r="BI52" i="60"/>
  <c r="BJ52" i="60"/>
  <c r="BK52" i="60"/>
  <c r="BL52" i="60"/>
  <c r="E53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AJ53" i="60"/>
  <c r="AK53" i="60"/>
  <c r="AL53" i="60"/>
  <c r="AM53" i="60"/>
  <c r="AN53" i="60"/>
  <c r="AO53" i="60"/>
  <c r="AP53" i="60"/>
  <c r="AQ53" i="60"/>
  <c r="AR53" i="60"/>
  <c r="AS53" i="60"/>
  <c r="AT53" i="60"/>
  <c r="AU53" i="60"/>
  <c r="AV53" i="60"/>
  <c r="AW53" i="60"/>
  <c r="AX53" i="60"/>
  <c r="AY53" i="60"/>
  <c r="AZ53" i="60"/>
  <c r="BA53" i="60"/>
  <c r="BB53" i="60"/>
  <c r="BC53" i="60"/>
  <c r="BD53" i="60"/>
  <c r="BE53" i="60"/>
  <c r="BF53" i="60"/>
  <c r="BG53" i="60"/>
  <c r="BH53" i="60"/>
  <c r="BI53" i="60"/>
  <c r="BJ53" i="60"/>
  <c r="BK53" i="60"/>
  <c r="BL53" i="60"/>
  <c r="E55" i="60"/>
  <c r="F55" i="60"/>
  <c r="G55" i="60"/>
  <c r="H55" i="60"/>
  <c r="I55" i="60"/>
  <c r="J55" i="60"/>
  <c r="K55" i="60"/>
  <c r="L55" i="60"/>
  <c r="M55" i="60"/>
  <c r="N55" i="60"/>
  <c r="O55" i="60"/>
  <c r="P55" i="60"/>
  <c r="Q55" i="60"/>
  <c r="R55" i="60"/>
  <c r="S55" i="60"/>
  <c r="T55" i="60"/>
  <c r="U55" i="60"/>
  <c r="V55" i="60"/>
  <c r="W55" i="60"/>
  <c r="X55" i="60"/>
  <c r="Y55" i="60"/>
  <c r="Z55" i="60"/>
  <c r="AA55" i="60"/>
  <c r="AB55" i="60"/>
  <c r="AC55" i="60"/>
  <c r="AD55" i="60"/>
  <c r="AE55" i="60"/>
  <c r="AF55" i="60"/>
  <c r="AG55" i="60"/>
  <c r="AH55" i="60"/>
  <c r="AI55" i="60"/>
  <c r="AJ55" i="60"/>
  <c r="AK55" i="60"/>
  <c r="AL55" i="60"/>
  <c r="AM55" i="60"/>
  <c r="AN55" i="60"/>
  <c r="AO55" i="60"/>
  <c r="AP55" i="60"/>
  <c r="AQ55" i="60"/>
  <c r="AR55" i="60"/>
  <c r="AS55" i="60"/>
  <c r="AT55" i="60"/>
  <c r="AU55" i="60"/>
  <c r="AV55" i="60"/>
  <c r="AW55" i="60"/>
  <c r="AX55" i="60"/>
  <c r="AY55" i="60"/>
  <c r="AZ55" i="60"/>
  <c r="BA55" i="60"/>
  <c r="BB55" i="60"/>
  <c r="BC55" i="60"/>
  <c r="BD55" i="60"/>
  <c r="BE55" i="60"/>
  <c r="BF55" i="60"/>
  <c r="BG55" i="60"/>
  <c r="BH55" i="60"/>
  <c r="BI55" i="60"/>
  <c r="BJ55" i="60"/>
  <c r="BK55" i="60"/>
  <c r="BL55" i="60"/>
  <c r="E56" i="60"/>
  <c r="F56" i="60"/>
  <c r="G56" i="60"/>
  <c r="H56" i="60"/>
  <c r="I56" i="60"/>
  <c r="J56" i="60"/>
  <c r="K56" i="60"/>
  <c r="L56" i="60"/>
  <c r="M56" i="60"/>
  <c r="N56" i="60"/>
  <c r="O56" i="60"/>
  <c r="P56" i="60"/>
  <c r="AO56" i="60"/>
  <c r="AP56" i="60"/>
  <c r="AQ56" i="60"/>
  <c r="AR56" i="60"/>
  <c r="AS56" i="60"/>
  <c r="AT56" i="60"/>
  <c r="AU56" i="60"/>
  <c r="AV56" i="60"/>
  <c r="AW56" i="60"/>
  <c r="AX56" i="60"/>
  <c r="AY56" i="60"/>
  <c r="AZ56" i="60"/>
  <c r="BA56" i="60"/>
  <c r="BB56" i="60"/>
  <c r="BC56" i="60"/>
  <c r="BD56" i="60"/>
  <c r="BE56" i="60"/>
  <c r="BF56" i="60"/>
  <c r="BG56" i="60"/>
  <c r="BH56" i="60"/>
  <c r="BI56" i="60"/>
  <c r="BJ56" i="60"/>
  <c r="BK56" i="60"/>
  <c r="BL56" i="60"/>
  <c r="C92" i="91"/>
  <c r="E84" i="60"/>
  <c r="D92" i="91"/>
  <c r="F84" i="60"/>
  <c r="E92" i="91"/>
  <c r="G60" i="68"/>
  <c r="G84" i="60"/>
  <c r="F92" i="91"/>
  <c r="H60" i="68"/>
  <c r="H84" i="60"/>
  <c r="G92" i="91"/>
  <c r="I60" i="68"/>
  <c r="I84" i="60"/>
  <c r="H92" i="91"/>
  <c r="J60" i="68"/>
  <c r="J84" i="60"/>
  <c r="I92" i="91"/>
  <c r="K60" i="68"/>
  <c r="K84" i="60"/>
  <c r="J92" i="91"/>
  <c r="L60" i="68"/>
  <c r="L84" i="60"/>
  <c r="K92" i="91"/>
  <c r="M60" i="68"/>
  <c r="F14" i="68" s="1"/>
  <c r="M84" i="60"/>
  <c r="L92" i="91"/>
  <c r="N60" i="68"/>
  <c r="N84" i="60"/>
  <c r="M92" i="91"/>
  <c r="O60" i="68"/>
  <c r="O84" i="60"/>
  <c r="N92" i="91"/>
  <c r="P60" i="68"/>
  <c r="P84" i="60"/>
  <c r="O92" i="91"/>
  <c r="D7" i="91"/>
  <c r="Q60" i="68"/>
  <c r="T84" i="60"/>
  <c r="S92" i="91"/>
  <c r="U60" i="68"/>
  <c r="U84" i="60"/>
  <c r="T92" i="91"/>
  <c r="V60" i="68"/>
  <c r="V84" i="60"/>
  <c r="U92" i="91"/>
  <c r="W60" i="68"/>
  <c r="W84" i="60"/>
  <c r="V92" i="91"/>
  <c r="X60" i="68"/>
  <c r="X84" i="60"/>
  <c r="W92" i="91"/>
  <c r="Y60" i="68"/>
  <c r="Y84" i="60"/>
  <c r="X92" i="91"/>
  <c r="Z60" i="68"/>
  <c r="Z84" i="60"/>
  <c r="Y92" i="91"/>
  <c r="AA60" i="68"/>
  <c r="AA84" i="60"/>
  <c r="Z92" i="91"/>
  <c r="AB60" i="68"/>
  <c r="AB84" i="60"/>
  <c r="AA92" i="91"/>
  <c r="E7" i="91"/>
  <c r="AC60" i="68"/>
  <c r="AC84" i="60"/>
  <c r="AB92" i="91"/>
  <c r="AD60" i="68"/>
  <c r="AD84" i="60"/>
  <c r="AC92" i="91"/>
  <c r="AE60" i="68"/>
  <c r="AE84" i="60"/>
  <c r="AD92" i="91"/>
  <c r="AF60" i="68"/>
  <c r="AF84" i="60"/>
  <c r="AE92" i="91"/>
  <c r="AG60" i="68"/>
  <c r="AG84" i="60"/>
  <c r="AF92" i="91"/>
  <c r="AH60" i="68"/>
  <c r="AH84" i="60"/>
  <c r="AG92" i="91"/>
  <c r="AI60" i="68"/>
  <c r="AI84" i="60"/>
  <c r="AH92" i="91"/>
  <c r="AJ60" i="68"/>
  <c r="AJ84" i="60"/>
  <c r="AI92" i="91"/>
  <c r="AK60" i="68"/>
  <c r="AK84" i="60"/>
  <c r="AJ92" i="91"/>
  <c r="AL60" i="68"/>
  <c r="AL84" i="60"/>
  <c r="AK92" i="91"/>
  <c r="AM60" i="68"/>
  <c r="AM84" i="60"/>
  <c r="AL92" i="91"/>
  <c r="AN60" i="68"/>
  <c r="AN84" i="60"/>
  <c r="AM92" i="91"/>
  <c r="F7" i="91"/>
  <c r="AO60" i="68"/>
  <c r="AO84" i="60"/>
  <c r="AN92" i="91"/>
  <c r="AP60" i="68"/>
  <c r="AP84" i="60"/>
  <c r="AO92" i="91"/>
  <c r="AQ60" i="68"/>
  <c r="AQ84" i="60"/>
  <c r="AP92" i="91"/>
  <c r="AR60" i="68"/>
  <c r="AR84" i="60"/>
  <c r="AQ92" i="91"/>
  <c r="AS60" i="68"/>
  <c r="AS84" i="60"/>
  <c r="AR92" i="91"/>
  <c r="AT60" i="68"/>
  <c r="AT84" i="60"/>
  <c r="AS92" i="91"/>
  <c r="AU60" i="68"/>
  <c r="AU84" i="60"/>
  <c r="AT92" i="91"/>
  <c r="AV60" i="68"/>
  <c r="AV84" i="60"/>
  <c r="AU92" i="91"/>
  <c r="AW60" i="68"/>
  <c r="AW84" i="60"/>
  <c r="AV92" i="91"/>
  <c r="AX60" i="68"/>
  <c r="AX84" i="60"/>
  <c r="AW92" i="91"/>
  <c r="AY60" i="68"/>
  <c r="AY84" i="60"/>
  <c r="AX92" i="91"/>
  <c r="AZ60" i="68"/>
  <c r="AZ84" i="60"/>
  <c r="AY92" i="91"/>
  <c r="G7" i="91" s="1"/>
  <c r="BA60" i="68"/>
  <c r="BA84" i="60"/>
  <c r="AZ92" i="91"/>
  <c r="BB60" i="68"/>
  <c r="BB84" i="60"/>
  <c r="BA92" i="91"/>
  <c r="BC60" i="68"/>
  <c r="BC84" i="60"/>
  <c r="BB92" i="91"/>
  <c r="BD60" i="68"/>
  <c r="BD84" i="60"/>
  <c r="BC92" i="91"/>
  <c r="BE60" i="68"/>
  <c r="BE84" i="60"/>
  <c r="BD92" i="91"/>
  <c r="BF60" i="68"/>
  <c r="BF84" i="60"/>
  <c r="BE92" i="91"/>
  <c r="BG60" i="68"/>
  <c r="BG84" i="60"/>
  <c r="BF92" i="91"/>
  <c r="BH60" i="68"/>
  <c r="BH84" i="60"/>
  <c r="BG92" i="91"/>
  <c r="BI60" i="68"/>
  <c r="BI84" i="60"/>
  <c r="BH92" i="91"/>
  <c r="BJ60" i="68"/>
  <c r="BJ84" i="60"/>
  <c r="BI92" i="91"/>
  <c r="BK60" i="68"/>
  <c r="BK84" i="60"/>
  <c r="BJ92" i="91"/>
  <c r="BL60" i="68"/>
  <c r="BL84" i="60"/>
  <c r="BK92" i="91"/>
  <c r="H7" i="91"/>
  <c r="BM60" i="68"/>
  <c r="E85" i="60"/>
  <c r="D93" i="91"/>
  <c r="C93" i="91"/>
  <c r="F85" i="60"/>
  <c r="E93" i="91"/>
  <c r="G85" i="60"/>
  <c r="F93" i="91"/>
  <c r="H85" i="60"/>
  <c r="G93" i="91"/>
  <c r="I85" i="60"/>
  <c r="H93" i="91"/>
  <c r="J85" i="60"/>
  <c r="I93" i="91"/>
  <c r="K85" i="60"/>
  <c r="J93" i="91"/>
  <c r="L85" i="60"/>
  <c r="K93" i="91"/>
  <c r="M85" i="60"/>
  <c r="L93" i="91"/>
  <c r="N85" i="60"/>
  <c r="M93" i="91"/>
  <c r="O85" i="60"/>
  <c r="N93" i="91"/>
  <c r="P85" i="60"/>
  <c r="O93" i="91"/>
  <c r="Q85" i="60"/>
  <c r="P93" i="91"/>
  <c r="R85" i="60"/>
  <c r="Q93" i="91"/>
  <c r="S85" i="60"/>
  <c r="R93" i="91"/>
  <c r="T85" i="60"/>
  <c r="S93" i="91"/>
  <c r="U85" i="60"/>
  <c r="T93" i="91"/>
  <c r="V85" i="60"/>
  <c r="U93" i="91"/>
  <c r="W85" i="60"/>
  <c r="V93" i="91"/>
  <c r="X85" i="60"/>
  <c r="W93" i="91"/>
  <c r="Y85" i="60"/>
  <c r="X93" i="91"/>
  <c r="Z85" i="60"/>
  <c r="Y93" i="91"/>
  <c r="AA85" i="60"/>
  <c r="Z93" i="91"/>
  <c r="AB85" i="60"/>
  <c r="AA93" i="91"/>
  <c r="AC85" i="60"/>
  <c r="AB93" i="91"/>
  <c r="AD85" i="60"/>
  <c r="AC93" i="91"/>
  <c r="AE85" i="60"/>
  <c r="AD93" i="91"/>
  <c r="AF85" i="60"/>
  <c r="AE93" i="91"/>
  <c r="AG85" i="60"/>
  <c r="AF93" i="91"/>
  <c r="AH85" i="60"/>
  <c r="AG93" i="91"/>
  <c r="AI85" i="60"/>
  <c r="AH93" i="91"/>
  <c r="AJ85" i="60"/>
  <c r="AI93" i="91"/>
  <c r="AK85" i="60"/>
  <c r="AJ93" i="91"/>
  <c r="AL85" i="60"/>
  <c r="AK93" i="91"/>
  <c r="AM85" i="60"/>
  <c r="AL93" i="91"/>
  <c r="AN85" i="60"/>
  <c r="AM93" i="91"/>
  <c r="AO85" i="60"/>
  <c r="AN93" i="91"/>
  <c r="AP85" i="60"/>
  <c r="AO93" i="91"/>
  <c r="AQ85" i="60"/>
  <c r="AP93" i="91"/>
  <c r="AR85" i="60"/>
  <c r="AQ93" i="91"/>
  <c r="AS85" i="60"/>
  <c r="AR93" i="91"/>
  <c r="AT85" i="60"/>
  <c r="AS93" i="91"/>
  <c r="AU85" i="60"/>
  <c r="AT93" i="91"/>
  <c r="AV85" i="60"/>
  <c r="AU93" i="91"/>
  <c r="AW85" i="60"/>
  <c r="AV93" i="91"/>
  <c r="AX85" i="60"/>
  <c r="AW93" i="91"/>
  <c r="AY85" i="60"/>
  <c r="AX93" i="91"/>
  <c r="AZ85" i="60"/>
  <c r="AY93" i="91"/>
  <c r="BA85" i="60"/>
  <c r="AZ93" i="91"/>
  <c r="BB85" i="60"/>
  <c r="BA93" i="91"/>
  <c r="BC85" i="60"/>
  <c r="BB93" i="91"/>
  <c r="BD85" i="60"/>
  <c r="BC93" i="91"/>
  <c r="BE85" i="60"/>
  <c r="BD93" i="91"/>
  <c r="BF85" i="60"/>
  <c r="BE93" i="91"/>
  <c r="BG85" i="60"/>
  <c r="BF93" i="91"/>
  <c r="BH85" i="60"/>
  <c r="BG93" i="91"/>
  <c r="BI85" i="60"/>
  <c r="BH93" i="91"/>
  <c r="BJ85" i="60"/>
  <c r="BI93" i="91"/>
  <c r="BK85" i="60"/>
  <c r="BJ93" i="91"/>
  <c r="BL85" i="60"/>
  <c r="BK93" i="91"/>
  <c r="E87" i="60"/>
  <c r="D95" i="91"/>
  <c r="C95" i="91"/>
  <c r="F87" i="60"/>
  <c r="E95" i="91"/>
  <c r="G87" i="60"/>
  <c r="F95" i="91"/>
  <c r="H87" i="60"/>
  <c r="G95" i="91"/>
  <c r="I87" i="60"/>
  <c r="H95" i="91"/>
  <c r="J87" i="60"/>
  <c r="I95" i="91"/>
  <c r="K87" i="60"/>
  <c r="J95" i="91"/>
  <c r="L87" i="60"/>
  <c r="K95" i="91"/>
  <c r="M87" i="60"/>
  <c r="L95" i="91"/>
  <c r="N87" i="60"/>
  <c r="M95" i="91"/>
  <c r="O87" i="60"/>
  <c r="N95" i="91"/>
  <c r="P87" i="60"/>
  <c r="O95" i="91"/>
  <c r="D8" i="91"/>
  <c r="Q87" i="60"/>
  <c r="P95" i="91"/>
  <c r="R87" i="60"/>
  <c r="Q95" i="91"/>
  <c r="S87" i="60"/>
  <c r="R95" i="91"/>
  <c r="T87" i="60"/>
  <c r="S95" i="91"/>
  <c r="U87" i="60"/>
  <c r="T95" i="91"/>
  <c r="V87" i="60"/>
  <c r="U95" i="91"/>
  <c r="W87" i="60"/>
  <c r="V95" i="91"/>
  <c r="X87" i="60"/>
  <c r="W95" i="91"/>
  <c r="Y87" i="60"/>
  <c r="X95" i="91"/>
  <c r="Z87" i="60"/>
  <c r="Y95" i="91"/>
  <c r="AA87" i="60"/>
  <c r="Z95" i="91"/>
  <c r="AB87" i="60"/>
  <c r="AA95" i="91"/>
  <c r="E8" i="91"/>
  <c r="AC87" i="60"/>
  <c r="AB95" i="91"/>
  <c r="AD87" i="60"/>
  <c r="AC95" i="91"/>
  <c r="AE87" i="60"/>
  <c r="AD95" i="91"/>
  <c r="AF87" i="60"/>
  <c r="AE95" i="91"/>
  <c r="AG87" i="60"/>
  <c r="AF95" i="91"/>
  <c r="AH87" i="60"/>
  <c r="AG95" i="91"/>
  <c r="AI87" i="60"/>
  <c r="AH95" i="91"/>
  <c r="AJ87" i="60"/>
  <c r="AI95" i="91"/>
  <c r="AK87" i="60"/>
  <c r="AJ95" i="91"/>
  <c r="AL87" i="60"/>
  <c r="AK95" i="91"/>
  <c r="AM87" i="60"/>
  <c r="AL95" i="91"/>
  <c r="AN87" i="60"/>
  <c r="AM95" i="91"/>
  <c r="F8" i="91"/>
  <c r="AO87" i="60"/>
  <c r="AN95" i="91"/>
  <c r="AP87" i="60"/>
  <c r="AO95" i="91"/>
  <c r="AQ87" i="60"/>
  <c r="AP95" i="91"/>
  <c r="AR87" i="60"/>
  <c r="AQ95" i="91"/>
  <c r="AS87" i="60"/>
  <c r="AR95" i="91"/>
  <c r="AT87" i="60"/>
  <c r="AS95" i="91"/>
  <c r="AU87" i="60"/>
  <c r="AT95" i="91"/>
  <c r="AV87" i="60"/>
  <c r="AU95" i="91"/>
  <c r="AW87" i="60"/>
  <c r="AV95" i="91"/>
  <c r="AX87" i="60"/>
  <c r="AW95" i="91"/>
  <c r="AY87" i="60"/>
  <c r="AX95" i="91"/>
  <c r="AZ87" i="60"/>
  <c r="AY95" i="91"/>
  <c r="G8" i="91" s="1"/>
  <c r="BA87" i="60"/>
  <c r="AZ95" i="91"/>
  <c r="BB87" i="60"/>
  <c r="BA95" i="91"/>
  <c r="BC87" i="60"/>
  <c r="BB95" i="91"/>
  <c r="BD87" i="60"/>
  <c r="BC95" i="91"/>
  <c r="BE87" i="60"/>
  <c r="BD95" i="91"/>
  <c r="BF87" i="60"/>
  <c r="BE95" i="91"/>
  <c r="BG87" i="60"/>
  <c r="BF95" i="91"/>
  <c r="BH87" i="60"/>
  <c r="BG95" i="91"/>
  <c r="BI87" i="60"/>
  <c r="BH95" i="91"/>
  <c r="BJ87" i="60"/>
  <c r="BI95" i="91"/>
  <c r="BK87" i="60"/>
  <c r="BJ95" i="91"/>
  <c r="BL87" i="60"/>
  <c r="BK95" i="91"/>
  <c r="H8" i="91"/>
  <c r="E88" i="60"/>
  <c r="D96" i="91"/>
  <c r="C96" i="91"/>
  <c r="F88" i="60"/>
  <c r="E96" i="91"/>
  <c r="G88" i="60"/>
  <c r="F96" i="91"/>
  <c r="H88" i="60"/>
  <c r="G96" i="91"/>
  <c r="I88" i="60"/>
  <c r="H96" i="91"/>
  <c r="J88" i="60"/>
  <c r="I96" i="91"/>
  <c r="K88" i="60"/>
  <c r="J96" i="91"/>
  <c r="L88" i="60"/>
  <c r="K96" i="91"/>
  <c r="M88" i="60"/>
  <c r="L96" i="91"/>
  <c r="N88" i="60"/>
  <c r="M96" i="91"/>
  <c r="O88" i="60"/>
  <c r="N96" i="91"/>
  <c r="P88" i="60"/>
  <c r="O96" i="91"/>
  <c r="Q88" i="60"/>
  <c r="P96" i="91"/>
  <c r="R88" i="60"/>
  <c r="Q96" i="91"/>
  <c r="S88" i="60"/>
  <c r="R96" i="91"/>
  <c r="T88" i="60"/>
  <c r="S96" i="91"/>
  <c r="U88" i="60"/>
  <c r="T96" i="91"/>
  <c r="V88" i="60"/>
  <c r="U96" i="91"/>
  <c r="W88" i="60"/>
  <c r="V96" i="91"/>
  <c r="X88" i="60"/>
  <c r="W96" i="91"/>
  <c r="Y88" i="60"/>
  <c r="X96" i="91"/>
  <c r="Z88" i="60"/>
  <c r="Y96" i="91"/>
  <c r="AA88" i="60"/>
  <c r="Z96" i="91"/>
  <c r="AB88" i="60"/>
  <c r="AA96" i="91"/>
  <c r="AC88" i="60"/>
  <c r="AB96" i="91"/>
  <c r="AD88" i="60"/>
  <c r="AC96" i="91"/>
  <c r="AE88" i="60"/>
  <c r="AD96" i="91"/>
  <c r="AF88" i="60"/>
  <c r="AE96" i="91"/>
  <c r="AG88" i="60"/>
  <c r="AF96" i="91"/>
  <c r="AH88" i="60"/>
  <c r="AG96" i="91"/>
  <c r="AI88" i="60"/>
  <c r="AH96" i="91"/>
  <c r="AJ88" i="60"/>
  <c r="AI96" i="91"/>
  <c r="AK88" i="60"/>
  <c r="AJ96" i="91"/>
  <c r="AL88" i="60"/>
  <c r="AK96" i="91"/>
  <c r="AM88" i="60"/>
  <c r="AL96" i="91"/>
  <c r="AN88" i="60"/>
  <c r="AM96" i="91"/>
  <c r="AO88" i="60"/>
  <c r="AN96" i="91"/>
  <c r="AP88" i="60"/>
  <c r="AO96" i="91"/>
  <c r="AQ88" i="60"/>
  <c r="AP96" i="91"/>
  <c r="AR88" i="60"/>
  <c r="AQ96" i="91"/>
  <c r="AS88" i="60"/>
  <c r="AR96" i="91"/>
  <c r="AT88" i="60"/>
  <c r="AS96" i="91"/>
  <c r="AU88" i="60"/>
  <c r="AT96" i="91"/>
  <c r="AV88" i="60"/>
  <c r="AU96" i="91"/>
  <c r="AW88" i="60"/>
  <c r="AV96" i="91"/>
  <c r="AX88" i="60"/>
  <c r="AW96" i="91"/>
  <c r="AY88" i="60"/>
  <c r="AX96" i="91"/>
  <c r="AZ88" i="60"/>
  <c r="AY96" i="91"/>
  <c r="BA88" i="60"/>
  <c r="AZ96" i="91"/>
  <c r="BB88" i="60"/>
  <c r="BA96" i="91"/>
  <c r="BC88" i="60"/>
  <c r="BB96" i="91"/>
  <c r="BD88" i="60"/>
  <c r="BC96" i="91"/>
  <c r="BE88" i="60"/>
  <c r="BD96" i="91"/>
  <c r="BF88" i="60"/>
  <c r="BE96" i="91"/>
  <c r="BG88" i="60"/>
  <c r="BF96" i="91"/>
  <c r="BH88" i="60"/>
  <c r="BG96" i="91"/>
  <c r="BI88" i="60"/>
  <c r="BH96" i="91"/>
  <c r="BJ88" i="60"/>
  <c r="BI96" i="91"/>
  <c r="BK88" i="60"/>
  <c r="BJ96" i="91"/>
  <c r="BL88" i="60"/>
  <c r="BK96" i="91"/>
  <c r="K90" i="60"/>
  <c r="J98" i="91"/>
  <c r="L86" i="68"/>
  <c r="L90" i="60"/>
  <c r="K98" i="91"/>
  <c r="M86" i="68"/>
  <c r="M90" i="60"/>
  <c r="L98" i="91"/>
  <c r="N86" i="68"/>
  <c r="N90" i="60"/>
  <c r="M98" i="91"/>
  <c r="O86" i="68"/>
  <c r="O90" i="60"/>
  <c r="N98" i="91"/>
  <c r="P86" i="68"/>
  <c r="P90" i="60"/>
  <c r="O98" i="91"/>
  <c r="D9" i="91" s="1"/>
  <c r="Q86" i="68"/>
  <c r="Q90" i="60"/>
  <c r="P98" i="91"/>
  <c r="R86" i="68"/>
  <c r="R90" i="60"/>
  <c r="Q98" i="91"/>
  <c r="S86" i="68"/>
  <c r="S90" i="60"/>
  <c r="R98" i="91"/>
  <c r="T86" i="68"/>
  <c r="T90" i="60"/>
  <c r="S98" i="91"/>
  <c r="U86" i="68"/>
  <c r="U90" i="60"/>
  <c r="T98" i="91"/>
  <c r="V86" i="68"/>
  <c r="V90" i="60"/>
  <c r="U98" i="91"/>
  <c r="W86" i="68"/>
  <c r="W89" i="68" s="1"/>
  <c r="W90" i="60"/>
  <c r="V98" i="91"/>
  <c r="X86" i="68"/>
  <c r="X89" i="68" s="1"/>
  <c r="X90" i="60"/>
  <c r="W98" i="91"/>
  <c r="Y86" i="68"/>
  <c r="Y90" i="60"/>
  <c r="X98" i="91"/>
  <c r="Z86" i="68"/>
  <c r="Z90" i="60"/>
  <c r="Y98" i="91"/>
  <c r="AA86" i="68"/>
  <c r="AA90" i="60"/>
  <c r="Z98" i="91"/>
  <c r="AB86" i="68"/>
  <c r="AB90" i="60"/>
  <c r="AA98" i="91"/>
  <c r="E9" i="91" s="1"/>
  <c r="AC86" i="68"/>
  <c r="AC90" i="60"/>
  <c r="AB98" i="91"/>
  <c r="AD86" i="68"/>
  <c r="AD90" i="60"/>
  <c r="AC98" i="91"/>
  <c r="AE86" i="68"/>
  <c r="AE90" i="60"/>
  <c r="AD98" i="91"/>
  <c r="AF86" i="68"/>
  <c r="AF90" i="60"/>
  <c r="AE98" i="91"/>
  <c r="AG86" i="68"/>
  <c r="AG89" i="68" s="1"/>
  <c r="AG90" i="60"/>
  <c r="AF98" i="91"/>
  <c r="AH86" i="68"/>
  <c r="AH90" i="60"/>
  <c r="AG98" i="91"/>
  <c r="AI86" i="68"/>
  <c r="AI89" i="68" s="1"/>
  <c r="AI94" i="68" s="1"/>
  <c r="AI90" i="60"/>
  <c r="AH98" i="91"/>
  <c r="AJ86" i="68"/>
  <c r="AJ90" i="60"/>
  <c r="AI98" i="91"/>
  <c r="AK86" i="68"/>
  <c r="AK90" i="60"/>
  <c r="AJ98" i="91"/>
  <c r="AL86" i="68"/>
  <c r="AL90" i="60"/>
  <c r="AK98" i="91"/>
  <c r="AM86" i="68"/>
  <c r="AM90" i="60"/>
  <c r="AL98" i="91"/>
  <c r="AN86" i="68"/>
  <c r="AN90" i="60"/>
  <c r="AM98" i="91"/>
  <c r="F9" i="91" s="1"/>
  <c r="AO86" i="68"/>
  <c r="AO90" i="60"/>
  <c r="AN98" i="91"/>
  <c r="AP86" i="68"/>
  <c r="AP90" i="60"/>
  <c r="AO98" i="91"/>
  <c r="AQ86" i="68"/>
  <c r="AQ90" i="60"/>
  <c r="AP98" i="91"/>
  <c r="AR86" i="68"/>
  <c r="AR90" i="60"/>
  <c r="AQ98" i="91"/>
  <c r="AS86" i="68"/>
  <c r="AS90" i="60"/>
  <c r="AR98" i="91"/>
  <c r="AT86" i="68"/>
  <c r="AT90" i="60"/>
  <c r="AS98" i="91"/>
  <c r="AU86" i="68"/>
  <c r="AU90" i="60"/>
  <c r="AT98" i="91"/>
  <c r="AV86" i="68"/>
  <c r="AV90" i="60"/>
  <c r="AU98" i="91"/>
  <c r="AW86" i="68"/>
  <c r="AW90" i="60"/>
  <c r="AV98" i="91"/>
  <c r="AX86" i="68"/>
  <c r="AX90" i="60"/>
  <c r="AW98" i="91"/>
  <c r="AY86" i="68"/>
  <c r="AY90" i="60"/>
  <c r="AX98" i="91"/>
  <c r="AZ86" i="68"/>
  <c r="AZ90" i="60"/>
  <c r="AY98" i="91"/>
  <c r="G9" i="91"/>
  <c r="BA86" i="68"/>
  <c r="BA90" i="60"/>
  <c r="AZ98" i="91"/>
  <c r="BB86" i="68"/>
  <c r="BB89" i="68" s="1"/>
  <c r="BB90" i="60"/>
  <c r="BA98" i="91"/>
  <c r="BC86" i="68"/>
  <c r="BC90" i="60"/>
  <c r="BB98" i="91"/>
  <c r="BD86" i="68"/>
  <c r="BD89" i="68" s="1"/>
  <c r="BD90" i="60"/>
  <c r="BC98" i="91"/>
  <c r="BE86" i="68"/>
  <c r="BE90" i="60"/>
  <c r="BD98" i="91"/>
  <c r="BF86" i="68"/>
  <c r="BF90" i="60"/>
  <c r="BE98" i="91"/>
  <c r="BG86" i="68"/>
  <c r="BG90" i="60"/>
  <c r="BF98" i="91"/>
  <c r="BH86" i="68"/>
  <c r="BH90" i="60"/>
  <c r="BG98" i="91"/>
  <c r="BI86" i="68"/>
  <c r="BI90" i="60"/>
  <c r="BH98" i="91"/>
  <c r="BJ86" i="68"/>
  <c r="BJ90" i="60"/>
  <c r="BI98" i="91"/>
  <c r="BK86" i="68"/>
  <c r="BK90" i="60"/>
  <c r="BJ98" i="91"/>
  <c r="BL86" i="68"/>
  <c r="BL90" i="60"/>
  <c r="BK98" i="91"/>
  <c r="H9" i="91"/>
  <c r="BM86" i="68"/>
  <c r="E91" i="60"/>
  <c r="D99" i="91"/>
  <c r="C99" i="91"/>
  <c r="F91" i="60"/>
  <c r="E99" i="91"/>
  <c r="G91" i="60"/>
  <c r="F99" i="91"/>
  <c r="H91" i="60"/>
  <c r="G99" i="91"/>
  <c r="I91" i="60"/>
  <c r="H99" i="91"/>
  <c r="J91" i="60"/>
  <c r="I99" i="91"/>
  <c r="K91" i="60"/>
  <c r="J99" i="91"/>
  <c r="L91" i="60"/>
  <c r="K99" i="91"/>
  <c r="M91" i="60"/>
  <c r="L99" i="91"/>
  <c r="N91" i="60"/>
  <c r="M99" i="91"/>
  <c r="O91" i="60"/>
  <c r="N99" i="91"/>
  <c r="P91" i="60"/>
  <c r="O99" i="91"/>
  <c r="Q91" i="60"/>
  <c r="P99" i="91"/>
  <c r="R91" i="60"/>
  <c r="Q99" i="91"/>
  <c r="S91" i="60"/>
  <c r="R99" i="91"/>
  <c r="T91" i="60"/>
  <c r="S99" i="91"/>
  <c r="U91" i="60"/>
  <c r="T99" i="91"/>
  <c r="V91" i="60"/>
  <c r="U99" i="91"/>
  <c r="W91" i="60"/>
  <c r="V99" i="91"/>
  <c r="X91" i="60"/>
  <c r="W99" i="91"/>
  <c r="Y91" i="60"/>
  <c r="X99" i="91"/>
  <c r="Z91" i="60"/>
  <c r="Y99" i="91"/>
  <c r="AA91" i="60"/>
  <c r="Z99" i="91"/>
  <c r="AB91" i="60"/>
  <c r="AA99" i="91"/>
  <c r="AC91" i="60"/>
  <c r="AB99" i="91"/>
  <c r="AD91" i="60"/>
  <c r="AC99" i="91"/>
  <c r="AE91" i="60"/>
  <c r="AD99" i="91"/>
  <c r="AF91" i="60"/>
  <c r="AE99" i="91"/>
  <c r="AG91" i="60"/>
  <c r="AF99" i="91"/>
  <c r="AH91" i="60"/>
  <c r="AG99" i="91"/>
  <c r="AI91" i="60"/>
  <c r="AH99" i="91"/>
  <c r="AJ91" i="60"/>
  <c r="AI99" i="91"/>
  <c r="AK91" i="60"/>
  <c r="AJ99" i="91"/>
  <c r="AL91" i="60"/>
  <c r="AK99" i="91"/>
  <c r="AM91" i="60"/>
  <c r="AL99" i="91"/>
  <c r="AN91" i="60"/>
  <c r="AM99" i="91"/>
  <c r="AO91" i="60"/>
  <c r="AN99" i="91"/>
  <c r="AP91" i="60"/>
  <c r="AO99" i="91"/>
  <c r="AQ91" i="60"/>
  <c r="AP99" i="91"/>
  <c r="AR91" i="60"/>
  <c r="AQ99" i="91"/>
  <c r="AS91" i="60"/>
  <c r="AR99" i="91"/>
  <c r="AT91" i="60"/>
  <c r="AS99" i="91"/>
  <c r="AU91" i="60"/>
  <c r="AT99" i="91"/>
  <c r="AV91" i="60"/>
  <c r="AU99" i="91"/>
  <c r="AW91" i="60"/>
  <c r="AV99" i="91"/>
  <c r="AX91" i="60"/>
  <c r="AW99" i="91"/>
  <c r="AY91" i="60"/>
  <c r="AX99" i="91"/>
  <c r="AZ91" i="60"/>
  <c r="AY99" i="91"/>
  <c r="BA91" i="60"/>
  <c r="AZ99" i="91"/>
  <c r="BB91" i="60"/>
  <c r="BA99" i="91"/>
  <c r="BC91" i="60"/>
  <c r="BB99" i="91"/>
  <c r="BD91" i="60"/>
  <c r="BC99" i="91"/>
  <c r="BE91" i="60"/>
  <c r="BD99" i="91"/>
  <c r="BF91" i="60"/>
  <c r="BE99" i="91"/>
  <c r="BG91" i="60"/>
  <c r="BF99" i="91"/>
  <c r="BH91" i="60"/>
  <c r="BG99" i="91"/>
  <c r="BI91" i="60"/>
  <c r="BH99" i="91"/>
  <c r="BJ91" i="60"/>
  <c r="BI99" i="91"/>
  <c r="BK91" i="60"/>
  <c r="BJ99" i="91"/>
  <c r="BL91" i="60"/>
  <c r="BK99" i="91"/>
  <c r="N93" i="60"/>
  <c r="M101" i="91"/>
  <c r="O87" i="68"/>
  <c r="O89" i="68" s="1"/>
  <c r="O94" i="68" s="1"/>
  <c r="Q332" i="6" s="1"/>
  <c r="M138" i="91" s="1"/>
  <c r="O93" i="60"/>
  <c r="N101" i="91"/>
  <c r="P87" i="68"/>
  <c r="P93" i="60"/>
  <c r="O101" i="91"/>
  <c r="D10" i="91"/>
  <c r="Q87" i="68"/>
  <c r="E94" i="60"/>
  <c r="D102" i="91"/>
  <c r="C102" i="91"/>
  <c r="F94" i="60"/>
  <c r="E102" i="91"/>
  <c r="G94" i="60"/>
  <c r="F102" i="91"/>
  <c r="H94" i="60"/>
  <c r="G102" i="91"/>
  <c r="I94" i="60"/>
  <c r="H102" i="91"/>
  <c r="J94" i="60"/>
  <c r="I102" i="91"/>
  <c r="Q94" i="60"/>
  <c r="P102" i="91"/>
  <c r="R94" i="60"/>
  <c r="Q102" i="91"/>
  <c r="S94" i="60"/>
  <c r="R102" i="91"/>
  <c r="T94" i="60"/>
  <c r="S102" i="91"/>
  <c r="U94" i="60"/>
  <c r="T102" i="91"/>
  <c r="V94" i="60"/>
  <c r="U102" i="91"/>
  <c r="W94" i="60"/>
  <c r="V102" i="91"/>
  <c r="X94" i="60"/>
  <c r="W102" i="91"/>
  <c r="Y94" i="60"/>
  <c r="X102" i="91"/>
  <c r="Z94" i="60"/>
  <c r="Y102" i="91"/>
  <c r="AA94" i="60"/>
  <c r="Z102" i="91"/>
  <c r="AB94" i="60"/>
  <c r="AA102" i="91"/>
  <c r="AC94" i="60"/>
  <c r="AB102" i="91"/>
  <c r="AD94" i="60"/>
  <c r="AC102" i="91"/>
  <c r="AE94" i="60"/>
  <c r="AD102" i="91"/>
  <c r="AF94" i="60"/>
  <c r="AE102" i="91"/>
  <c r="AG94" i="60"/>
  <c r="AF102" i="91"/>
  <c r="AH94" i="60"/>
  <c r="AG102" i="91"/>
  <c r="AI94" i="60"/>
  <c r="AH102" i="91"/>
  <c r="AJ94" i="60"/>
  <c r="AI102" i="91"/>
  <c r="AK94" i="60"/>
  <c r="AJ102" i="91"/>
  <c r="AL94" i="60"/>
  <c r="AK102" i="91"/>
  <c r="AM94" i="60"/>
  <c r="AL102" i="91"/>
  <c r="AN94" i="60"/>
  <c r="AM102" i="91"/>
  <c r="AO94" i="60"/>
  <c r="AN102" i="91"/>
  <c r="AP94" i="60"/>
  <c r="AO102" i="91"/>
  <c r="AQ94" i="60"/>
  <c r="AP102" i="91"/>
  <c r="AR94" i="60"/>
  <c r="AQ102" i="91"/>
  <c r="AS94" i="60"/>
  <c r="AR102" i="91"/>
  <c r="AT94" i="60"/>
  <c r="AS102" i="91"/>
  <c r="AU94" i="60"/>
  <c r="AT102" i="91"/>
  <c r="AV94" i="60"/>
  <c r="AU102" i="91"/>
  <c r="AW94" i="60"/>
  <c r="AV102" i="91"/>
  <c r="AX94" i="60"/>
  <c r="AW102" i="91"/>
  <c r="AY94" i="60"/>
  <c r="AX102" i="91"/>
  <c r="AZ94" i="60"/>
  <c r="AY102" i="91"/>
  <c r="BA94" i="60"/>
  <c r="AZ102" i="91"/>
  <c r="BB94" i="60"/>
  <c r="BA102" i="91"/>
  <c r="BC94" i="60"/>
  <c r="BB102" i="91"/>
  <c r="BD94" i="60"/>
  <c r="BC102" i="91"/>
  <c r="BE94" i="60"/>
  <c r="BD102" i="91"/>
  <c r="BF94" i="60"/>
  <c r="BE102" i="91"/>
  <c r="BG94" i="60"/>
  <c r="BF102" i="91"/>
  <c r="BH94" i="60"/>
  <c r="BG102" i="91"/>
  <c r="BI94" i="60"/>
  <c r="BH102" i="91"/>
  <c r="BJ94" i="60"/>
  <c r="BI102" i="91"/>
  <c r="BK94" i="60"/>
  <c r="BJ102" i="91"/>
  <c r="BL94" i="60"/>
  <c r="BK102" i="91"/>
  <c r="E96" i="60"/>
  <c r="D104" i="91"/>
  <c r="C104" i="91"/>
  <c r="F96" i="60"/>
  <c r="E104" i="91"/>
  <c r="G61" i="68"/>
  <c r="Q96" i="60"/>
  <c r="P104" i="91"/>
  <c r="R61" i="68"/>
  <c r="R96" i="60"/>
  <c r="Q104" i="91"/>
  <c r="S61" i="68"/>
  <c r="S96" i="60"/>
  <c r="R104" i="91"/>
  <c r="T61" i="68"/>
  <c r="T96" i="60"/>
  <c r="S104" i="91"/>
  <c r="U61" i="68"/>
  <c r="U96" i="60"/>
  <c r="T104" i="91"/>
  <c r="V61" i="68"/>
  <c r="V96" i="60"/>
  <c r="U104" i="91"/>
  <c r="W61" i="68"/>
  <c r="W96" i="60"/>
  <c r="V104" i="91"/>
  <c r="X61" i="68"/>
  <c r="X96" i="60"/>
  <c r="W104" i="91"/>
  <c r="Y61" i="68"/>
  <c r="Y96" i="60"/>
  <c r="X104" i="91"/>
  <c r="Z61" i="68"/>
  <c r="Z96" i="60"/>
  <c r="Y104" i="91"/>
  <c r="AA61" i="68"/>
  <c r="AA96" i="60"/>
  <c r="Z104" i="91"/>
  <c r="AB61" i="68"/>
  <c r="AB96" i="60"/>
  <c r="AA104" i="91"/>
  <c r="E11" i="91"/>
  <c r="AC61" i="68"/>
  <c r="AC96" i="60"/>
  <c r="AB104" i="91"/>
  <c r="AD61" i="68"/>
  <c r="AD96" i="60"/>
  <c r="AC104" i="91"/>
  <c r="AE61" i="68"/>
  <c r="AE96" i="60"/>
  <c r="AD104" i="91"/>
  <c r="AF61" i="68"/>
  <c r="AF96" i="60"/>
  <c r="AE104" i="91"/>
  <c r="AG61" i="68"/>
  <c r="AG96" i="60"/>
  <c r="AF104" i="91"/>
  <c r="AH61" i="68"/>
  <c r="AH96" i="60"/>
  <c r="AG104" i="91"/>
  <c r="AI61" i="68"/>
  <c r="AI67" i="68" s="1"/>
  <c r="AI96" i="60"/>
  <c r="AH104" i="91"/>
  <c r="AJ61" i="68"/>
  <c r="AJ96" i="60"/>
  <c r="AI104" i="91"/>
  <c r="AK61" i="68"/>
  <c r="AK96" i="60"/>
  <c r="AJ104" i="91"/>
  <c r="AL61" i="68"/>
  <c r="AL96" i="60"/>
  <c r="AK104" i="91"/>
  <c r="AM61" i="68"/>
  <c r="AM96" i="60"/>
  <c r="AL104" i="91"/>
  <c r="AN61" i="68"/>
  <c r="AN96" i="60"/>
  <c r="AM104" i="91"/>
  <c r="F11" i="91"/>
  <c r="AO61" i="68"/>
  <c r="AO96" i="60"/>
  <c r="AN104" i="91"/>
  <c r="AP61" i="68"/>
  <c r="AP96" i="60"/>
  <c r="AO104" i="91"/>
  <c r="AQ61" i="68"/>
  <c r="I15" i="68" s="1"/>
  <c r="AQ96" i="60"/>
  <c r="AP104" i="91"/>
  <c r="AR61" i="68"/>
  <c r="AR96" i="60"/>
  <c r="AQ104" i="91"/>
  <c r="AS61" i="68"/>
  <c r="AS96" i="60"/>
  <c r="AR104" i="91"/>
  <c r="AT61" i="68"/>
  <c r="AT96" i="60"/>
  <c r="AS104" i="91"/>
  <c r="AU61" i="68"/>
  <c r="AU96" i="60"/>
  <c r="AT104" i="91"/>
  <c r="AV61" i="68"/>
  <c r="AV96" i="60"/>
  <c r="AU104" i="91"/>
  <c r="AW61" i="68"/>
  <c r="AW96" i="60"/>
  <c r="AV104" i="91"/>
  <c r="AX61" i="68"/>
  <c r="AX96" i="60"/>
  <c r="AW104" i="91"/>
  <c r="AY61" i="68"/>
  <c r="AY96" i="60"/>
  <c r="AX104" i="91"/>
  <c r="AZ61" i="68"/>
  <c r="AZ96" i="60"/>
  <c r="AY104" i="91"/>
  <c r="G11" i="91"/>
  <c r="BA61" i="68"/>
  <c r="BA96" i="60"/>
  <c r="AZ104" i="91"/>
  <c r="BB61" i="68"/>
  <c r="BB96" i="60"/>
  <c r="BA104" i="91"/>
  <c r="BC61" i="68"/>
  <c r="BC96" i="60"/>
  <c r="BB104" i="91"/>
  <c r="BD61" i="68"/>
  <c r="J15" i="68" s="1"/>
  <c r="BD96" i="60"/>
  <c r="BC104" i="91"/>
  <c r="BE61" i="68"/>
  <c r="BE96" i="60"/>
  <c r="BD104" i="91"/>
  <c r="BF61" i="68"/>
  <c r="BF96" i="60"/>
  <c r="BE104" i="91"/>
  <c r="BG61" i="68"/>
  <c r="BG96" i="60"/>
  <c r="BF104" i="91"/>
  <c r="BH61" i="68"/>
  <c r="BH96" i="60"/>
  <c r="BG104" i="91"/>
  <c r="BI61" i="68"/>
  <c r="BI96" i="60"/>
  <c r="BH104" i="91"/>
  <c r="BJ61" i="68"/>
  <c r="BJ96" i="60"/>
  <c r="BI104" i="91"/>
  <c r="BK61" i="68"/>
  <c r="BK96" i="60"/>
  <c r="BJ104" i="91"/>
  <c r="BL61" i="68"/>
  <c r="BL96" i="60"/>
  <c r="BK104" i="91"/>
  <c r="H11" i="91" s="1"/>
  <c r="BM61" i="68"/>
  <c r="E97" i="60"/>
  <c r="D105" i="91"/>
  <c r="C105" i="91"/>
  <c r="F97" i="60"/>
  <c r="E105" i="91"/>
  <c r="G97" i="60"/>
  <c r="F105" i="91"/>
  <c r="H97" i="60"/>
  <c r="G105" i="91"/>
  <c r="I97" i="60"/>
  <c r="H105" i="91"/>
  <c r="J97" i="60"/>
  <c r="I105" i="91"/>
  <c r="K97" i="60"/>
  <c r="J105" i="91"/>
  <c r="L97" i="60"/>
  <c r="K105" i="91"/>
  <c r="M97" i="60"/>
  <c r="L105" i="91"/>
  <c r="N97" i="60"/>
  <c r="M105" i="91"/>
  <c r="O97" i="60"/>
  <c r="N105" i="91"/>
  <c r="P97" i="60"/>
  <c r="O105" i="91"/>
  <c r="Q97" i="60"/>
  <c r="P105" i="91"/>
  <c r="R97" i="60"/>
  <c r="Q105" i="91"/>
  <c r="S97" i="60"/>
  <c r="R105" i="91"/>
  <c r="T97" i="60"/>
  <c r="S105" i="91"/>
  <c r="U97" i="60"/>
  <c r="T105" i="91"/>
  <c r="V97" i="60"/>
  <c r="U105" i="91"/>
  <c r="W97" i="60"/>
  <c r="V105" i="91"/>
  <c r="X97" i="60"/>
  <c r="W105" i="91"/>
  <c r="Y97" i="60"/>
  <c r="X105" i="91"/>
  <c r="Z97" i="60"/>
  <c r="Y105" i="91"/>
  <c r="AA97" i="60"/>
  <c r="Z105" i="91"/>
  <c r="AB97" i="60"/>
  <c r="AA105" i="91"/>
  <c r="AC97" i="60"/>
  <c r="AB105" i="91"/>
  <c r="AD97" i="60"/>
  <c r="AC105" i="91"/>
  <c r="AE97" i="60"/>
  <c r="AD105" i="91"/>
  <c r="AF97" i="60"/>
  <c r="AE105" i="91"/>
  <c r="AG97" i="60"/>
  <c r="AF105" i="91"/>
  <c r="AH97" i="60"/>
  <c r="AG105" i="91"/>
  <c r="AI97" i="60"/>
  <c r="AH105" i="91"/>
  <c r="AJ97" i="60"/>
  <c r="AI105" i="91"/>
  <c r="AK97" i="60"/>
  <c r="AJ105" i="91"/>
  <c r="AL97" i="60"/>
  <c r="AK105" i="91"/>
  <c r="AM97" i="60"/>
  <c r="AL105" i="91"/>
  <c r="AN97" i="60"/>
  <c r="AM105" i="91"/>
  <c r="AO97" i="60"/>
  <c r="AN105" i="91"/>
  <c r="AP97" i="60"/>
  <c r="AO105" i="91"/>
  <c r="AQ97" i="60"/>
  <c r="AP105" i="91"/>
  <c r="AR97" i="60"/>
  <c r="AQ105" i="91"/>
  <c r="AS97" i="60"/>
  <c r="AR105" i="91"/>
  <c r="AT97" i="60"/>
  <c r="AS105" i="91"/>
  <c r="AU97" i="60"/>
  <c r="AT105" i="91"/>
  <c r="AV97" i="60"/>
  <c r="AU105" i="91"/>
  <c r="AW97" i="60"/>
  <c r="AV105" i="91"/>
  <c r="AX97" i="60"/>
  <c r="AW105" i="91"/>
  <c r="AY97" i="60"/>
  <c r="AX105" i="91"/>
  <c r="AZ97" i="60"/>
  <c r="AY105" i="91"/>
  <c r="BA97" i="60"/>
  <c r="AZ105" i="91"/>
  <c r="BB97" i="60"/>
  <c r="BA105" i="91"/>
  <c r="BC97" i="60"/>
  <c r="BB105" i="91"/>
  <c r="BD97" i="60"/>
  <c r="BC105" i="91"/>
  <c r="BE97" i="60"/>
  <c r="BD105" i="91"/>
  <c r="BF97" i="60"/>
  <c r="BE105" i="91"/>
  <c r="BG97" i="60"/>
  <c r="BF105" i="91"/>
  <c r="BH97" i="60"/>
  <c r="BG105" i="91"/>
  <c r="BI97" i="60"/>
  <c r="BH105" i="91"/>
  <c r="BJ97" i="60"/>
  <c r="BI105" i="91"/>
  <c r="BK97" i="60"/>
  <c r="BJ105" i="91"/>
  <c r="BL97" i="60"/>
  <c r="BK105" i="91"/>
  <c r="AO99" i="60"/>
  <c r="AN107" i="91"/>
  <c r="AP99" i="60"/>
  <c r="AO107" i="91"/>
  <c r="AQ99" i="60"/>
  <c r="AP107" i="91"/>
  <c r="AR99" i="60"/>
  <c r="AQ107" i="91"/>
  <c r="AS99" i="60"/>
  <c r="AR107" i="91"/>
  <c r="AT99" i="60"/>
  <c r="AS107" i="91"/>
  <c r="AU99" i="60"/>
  <c r="AT107" i="91"/>
  <c r="AV99" i="60"/>
  <c r="AU107" i="91"/>
  <c r="AW99" i="60"/>
  <c r="AV107" i="91"/>
  <c r="AX99" i="60"/>
  <c r="AW107" i="91"/>
  <c r="AY99" i="60"/>
  <c r="AX107" i="91"/>
  <c r="AZ99" i="60"/>
  <c r="AY107" i="91"/>
  <c r="G12" i="91"/>
  <c r="BA99" i="60"/>
  <c r="AZ107" i="91"/>
  <c r="BB99" i="60"/>
  <c r="BA107" i="91"/>
  <c r="BC99" i="60"/>
  <c r="BB107" i="91"/>
  <c r="BD99" i="60"/>
  <c r="BC107" i="91"/>
  <c r="BE99" i="60"/>
  <c r="BD107" i="91"/>
  <c r="BF99" i="60"/>
  <c r="BE107" i="91"/>
  <c r="BG99" i="60"/>
  <c r="BF107" i="91"/>
  <c r="BH99" i="60"/>
  <c r="BG107" i="91"/>
  <c r="BI99" i="60"/>
  <c r="BH107" i="91"/>
  <c r="BJ99" i="60"/>
  <c r="BI107" i="91"/>
  <c r="BK99" i="60"/>
  <c r="BJ107" i="91"/>
  <c r="BL99" i="60"/>
  <c r="BK107" i="91"/>
  <c r="H12" i="91" s="1"/>
  <c r="E100" i="60"/>
  <c r="D108" i="91"/>
  <c r="C108" i="91"/>
  <c r="F100" i="60"/>
  <c r="E108" i="91"/>
  <c r="G100" i="60"/>
  <c r="F108" i="91"/>
  <c r="H100" i="60"/>
  <c r="G108" i="91"/>
  <c r="I100" i="60"/>
  <c r="H108" i="91"/>
  <c r="J100" i="60"/>
  <c r="I108" i="91"/>
  <c r="K100" i="60"/>
  <c r="J108" i="91"/>
  <c r="L100" i="60"/>
  <c r="K108" i="91"/>
  <c r="M100" i="60"/>
  <c r="L108" i="91"/>
  <c r="N100" i="60"/>
  <c r="M108" i="91"/>
  <c r="O100" i="60"/>
  <c r="N108" i="91"/>
  <c r="P100" i="60"/>
  <c r="O108" i="91"/>
  <c r="Q100" i="60"/>
  <c r="P108" i="91"/>
  <c r="R100" i="60"/>
  <c r="Q108" i="91"/>
  <c r="S100" i="60"/>
  <c r="R108" i="91"/>
  <c r="T100" i="60"/>
  <c r="S108" i="91"/>
  <c r="U100" i="60"/>
  <c r="T108" i="91"/>
  <c r="V100" i="60"/>
  <c r="U108" i="91"/>
  <c r="W100" i="60"/>
  <c r="V108" i="91"/>
  <c r="X100" i="60"/>
  <c r="W108" i="91"/>
  <c r="Y100" i="60"/>
  <c r="X108" i="91"/>
  <c r="Z100" i="60"/>
  <c r="Y108" i="91"/>
  <c r="AA100" i="60"/>
  <c r="Z108" i="91"/>
  <c r="AB100" i="60"/>
  <c r="AA108" i="91"/>
  <c r="AC100" i="60"/>
  <c r="AB108" i="91"/>
  <c r="AD100" i="60"/>
  <c r="AC108" i="91"/>
  <c r="AE100" i="60"/>
  <c r="AD108" i="91"/>
  <c r="AF100" i="60"/>
  <c r="AE108" i="91"/>
  <c r="AG100" i="60"/>
  <c r="AF108" i="91"/>
  <c r="AH100" i="60"/>
  <c r="AG108" i="91"/>
  <c r="AI100" i="60"/>
  <c r="AH108" i="91"/>
  <c r="AJ100" i="60"/>
  <c r="AI108" i="91"/>
  <c r="AK100" i="60"/>
  <c r="AJ108" i="91"/>
  <c r="AL100" i="60"/>
  <c r="AK108" i="91"/>
  <c r="AM100" i="60"/>
  <c r="AL108" i="91"/>
  <c r="AN100" i="60"/>
  <c r="AM108" i="91"/>
  <c r="AO100" i="60"/>
  <c r="AN108" i="91"/>
  <c r="AP100" i="60"/>
  <c r="AO108" i="91"/>
  <c r="AQ100" i="60"/>
  <c r="AP108" i="91"/>
  <c r="AR100" i="60"/>
  <c r="AQ108" i="91"/>
  <c r="AS100" i="60"/>
  <c r="AR108" i="91"/>
  <c r="AT100" i="60"/>
  <c r="AS108" i="91"/>
  <c r="AU100" i="60"/>
  <c r="AT108" i="91"/>
  <c r="AV100" i="60"/>
  <c r="AU108" i="91"/>
  <c r="AW100" i="60"/>
  <c r="AV108" i="91"/>
  <c r="AX100" i="60"/>
  <c r="AW108" i="91"/>
  <c r="AY100" i="60"/>
  <c r="AX108" i="91"/>
  <c r="AZ100" i="60"/>
  <c r="AY108" i="91"/>
  <c r="BA100" i="60"/>
  <c r="AZ108" i="91"/>
  <c r="BB100" i="60"/>
  <c r="BA108" i="91"/>
  <c r="BC100" i="60"/>
  <c r="BB108" i="91"/>
  <c r="BD100" i="60"/>
  <c r="BC108" i="91"/>
  <c r="BE100" i="60"/>
  <c r="BD108" i="91"/>
  <c r="BF100" i="60"/>
  <c r="BE108" i="91"/>
  <c r="BG100" i="60"/>
  <c r="BF108" i="91"/>
  <c r="BH100" i="60"/>
  <c r="BG108" i="91"/>
  <c r="BI100" i="60"/>
  <c r="BH108" i="91"/>
  <c r="BJ100" i="60"/>
  <c r="BI108" i="91"/>
  <c r="BK100" i="60"/>
  <c r="BJ108" i="91"/>
  <c r="BL100" i="60"/>
  <c r="BK108" i="91"/>
  <c r="G139" i="6"/>
  <c r="C203" i="97"/>
  <c r="G138" i="6"/>
  <c r="C202" i="97"/>
  <c r="G137" i="6"/>
  <c r="C201" i="97"/>
  <c r="G133" i="6"/>
  <c r="G543" i="6"/>
  <c r="C366" i="97"/>
  <c r="E128" i="60"/>
  <c r="D149" i="97"/>
  <c r="C149" i="97"/>
  <c r="C7" i="97"/>
  <c r="H139" i="6"/>
  <c r="D26" i="29"/>
  <c r="H138" i="6"/>
  <c r="D17" i="29"/>
  <c r="H137" i="6"/>
  <c r="D8" i="29"/>
  <c r="H133" i="6"/>
  <c r="E176" i="60"/>
  <c r="F128" i="60"/>
  <c r="E149" i="97"/>
  <c r="I139" i="6"/>
  <c r="E26" i="29"/>
  <c r="I138" i="6"/>
  <c r="E17" i="29"/>
  <c r="I137" i="6"/>
  <c r="E8" i="29"/>
  <c r="I133" i="6"/>
  <c r="I543" i="6"/>
  <c r="E366" i="97"/>
  <c r="G128" i="60"/>
  <c r="F149" i="97"/>
  <c r="J139" i="6"/>
  <c r="F26" i="29"/>
  <c r="J138" i="6"/>
  <c r="J137" i="6"/>
  <c r="F8" i="29"/>
  <c r="J133" i="6"/>
  <c r="J543" i="6"/>
  <c r="F366" i="97"/>
  <c r="H128" i="60"/>
  <c r="G149" i="97"/>
  <c r="K139" i="6"/>
  <c r="G26" i="29"/>
  <c r="K138" i="6"/>
  <c r="G17" i="29"/>
  <c r="K137" i="6"/>
  <c r="G8" i="29"/>
  <c r="K133" i="6"/>
  <c r="I128" i="60"/>
  <c r="H149" i="97"/>
  <c r="L139" i="6"/>
  <c r="H26" i="29"/>
  <c r="L138" i="6"/>
  <c r="H17" i="29"/>
  <c r="L137" i="6"/>
  <c r="L133" i="6"/>
  <c r="L543" i="6"/>
  <c r="H366" i="97"/>
  <c r="J128" i="60"/>
  <c r="I149" i="97"/>
  <c r="M139" i="6"/>
  <c r="I26" i="29"/>
  <c r="M138" i="6"/>
  <c r="I17" i="29"/>
  <c r="M137" i="6"/>
  <c r="I8" i="29"/>
  <c r="M133" i="6"/>
  <c r="M543" i="6"/>
  <c r="I366" i="97"/>
  <c r="K128" i="60"/>
  <c r="J149" i="97"/>
  <c r="N139" i="6"/>
  <c r="J26" i="29"/>
  <c r="N138" i="6"/>
  <c r="J17" i="29"/>
  <c r="N137" i="6"/>
  <c r="J8" i="29"/>
  <c r="N133" i="6"/>
  <c r="N548" i="6"/>
  <c r="L128" i="60"/>
  <c r="K149" i="97"/>
  <c r="O139" i="6"/>
  <c r="O138" i="6"/>
  <c r="K17" i="29"/>
  <c r="O137" i="6"/>
  <c r="K8" i="29"/>
  <c r="O133" i="6"/>
  <c r="O543" i="6"/>
  <c r="K366" i="97"/>
  <c r="M128" i="60"/>
  <c r="L149" i="97"/>
  <c r="P139" i="6"/>
  <c r="L26" i="29"/>
  <c r="P138" i="6"/>
  <c r="L17" i="29"/>
  <c r="P137" i="6"/>
  <c r="L8" i="29"/>
  <c r="P133" i="6"/>
  <c r="M176" i="60"/>
  <c r="N128" i="60"/>
  <c r="M149" i="97"/>
  <c r="Q139" i="6"/>
  <c r="M26" i="29"/>
  <c r="Q138" i="6"/>
  <c r="M17" i="29"/>
  <c r="Q137" i="6"/>
  <c r="M8" i="29"/>
  <c r="Q133" i="6"/>
  <c r="Q543" i="6"/>
  <c r="M366" i="97"/>
  <c r="O128" i="60"/>
  <c r="N149" i="97"/>
  <c r="R139" i="6"/>
  <c r="N26" i="29"/>
  <c r="R138" i="6"/>
  <c r="N17" i="29"/>
  <c r="R137" i="6"/>
  <c r="N8" i="29"/>
  <c r="R133" i="6"/>
  <c r="R548" i="6"/>
  <c r="P128" i="60"/>
  <c r="O149" i="97"/>
  <c r="D7" i="97"/>
  <c r="S139" i="6"/>
  <c r="O26" i="29"/>
  <c r="S138" i="6"/>
  <c r="O17" i="29"/>
  <c r="S137" i="6"/>
  <c r="O8" i="29"/>
  <c r="S133" i="6"/>
  <c r="Q128" i="60"/>
  <c r="P149" i="97"/>
  <c r="T139" i="6"/>
  <c r="P26" i="29"/>
  <c r="T138" i="6"/>
  <c r="T137" i="6"/>
  <c r="P201" i="97"/>
  <c r="T133" i="6"/>
  <c r="P197" i="97"/>
  <c r="R128" i="60"/>
  <c r="Q149" i="97"/>
  <c r="U139" i="6"/>
  <c r="Q26" i="29"/>
  <c r="U138" i="6"/>
  <c r="Q17" i="29"/>
  <c r="U137" i="6"/>
  <c r="Q8" i="29"/>
  <c r="U133" i="6"/>
  <c r="R176" i="60"/>
  <c r="S128" i="60"/>
  <c r="R149" i="97"/>
  <c r="V139" i="6"/>
  <c r="R26" i="29"/>
  <c r="V138" i="6"/>
  <c r="R202" i="97"/>
  <c r="V137" i="6"/>
  <c r="R8" i="29"/>
  <c r="V133" i="6"/>
  <c r="V543" i="6"/>
  <c r="R366" i="97"/>
  <c r="T128" i="60"/>
  <c r="S149" i="97"/>
  <c r="W139" i="6"/>
  <c r="S26" i="29"/>
  <c r="W138" i="6"/>
  <c r="S17" i="29"/>
  <c r="W137" i="6"/>
  <c r="S8" i="29"/>
  <c r="W133" i="6"/>
  <c r="W543" i="6"/>
  <c r="S366" i="97"/>
  <c r="U128" i="60"/>
  <c r="T149" i="97"/>
  <c r="X139" i="6"/>
  <c r="T26" i="29"/>
  <c r="X138" i="6"/>
  <c r="X137" i="6"/>
  <c r="X133" i="6"/>
  <c r="X548" i="6"/>
  <c r="V128" i="60"/>
  <c r="U149" i="97"/>
  <c r="Y139" i="6"/>
  <c r="U26" i="29"/>
  <c r="Y138" i="6"/>
  <c r="U17" i="29"/>
  <c r="Y137" i="6"/>
  <c r="U8" i="29"/>
  <c r="Y133" i="6"/>
  <c r="W128" i="60"/>
  <c r="V149" i="97"/>
  <c r="Z139" i="6"/>
  <c r="V26" i="29"/>
  <c r="Z138" i="6"/>
  <c r="V17" i="29"/>
  <c r="Z137" i="6"/>
  <c r="V8" i="29"/>
  <c r="V9" i="29" s="1"/>
  <c r="Z133" i="6"/>
  <c r="Z543" i="6"/>
  <c r="V366" i="97"/>
  <c r="X128" i="60"/>
  <c r="W149" i="97"/>
  <c r="AA139" i="6"/>
  <c r="W26" i="29"/>
  <c r="AA138" i="6"/>
  <c r="W17" i="29"/>
  <c r="AA137" i="6"/>
  <c r="W8" i="29"/>
  <c r="AA133" i="6"/>
  <c r="AA543" i="6"/>
  <c r="W366" i="97"/>
  <c r="Y128" i="60"/>
  <c r="X149" i="97"/>
  <c r="AB139" i="6"/>
  <c r="X26" i="29"/>
  <c r="AB138" i="6"/>
  <c r="X17" i="29"/>
  <c r="AB137" i="6"/>
  <c r="X8" i="29"/>
  <c r="AB133" i="6"/>
  <c r="AB548" i="6"/>
  <c r="X371" i="97"/>
  <c r="Z128" i="60"/>
  <c r="Y149" i="97"/>
  <c r="AC139" i="6"/>
  <c r="Y26" i="29"/>
  <c r="AC138" i="6"/>
  <c r="Y17" i="29"/>
  <c r="AC137" i="6"/>
  <c r="AC133" i="6"/>
  <c r="AC543" i="6"/>
  <c r="Y366" i="97"/>
  <c r="AA128" i="60"/>
  <c r="Z149" i="97"/>
  <c r="AD139" i="6"/>
  <c r="Z26" i="29"/>
  <c r="AD138" i="6"/>
  <c r="AD137" i="6"/>
  <c r="AD133" i="6"/>
  <c r="AA176" i="60"/>
  <c r="AB128" i="60"/>
  <c r="AA149" i="97"/>
  <c r="E7" i="97"/>
  <c r="AE139" i="6"/>
  <c r="AA26" i="29"/>
  <c r="AE138" i="6"/>
  <c r="AA17" i="29"/>
  <c r="AE137" i="6"/>
  <c r="AA8" i="29"/>
  <c r="AE133" i="6"/>
  <c r="AE543" i="6"/>
  <c r="AA366" i="97"/>
  <c r="AC128" i="60"/>
  <c r="AB149" i="97"/>
  <c r="AF139" i="6"/>
  <c r="AF138" i="6"/>
  <c r="AB17" i="29"/>
  <c r="AF137" i="6"/>
  <c r="AB8" i="29"/>
  <c r="AF133" i="6"/>
  <c r="AF548" i="6"/>
  <c r="AD128" i="60"/>
  <c r="AC149" i="97"/>
  <c r="AG139" i="6"/>
  <c r="AC26" i="29"/>
  <c r="AG138" i="6"/>
  <c r="AC17" i="29"/>
  <c r="AG137" i="6"/>
  <c r="AC8" i="29"/>
  <c r="AG133" i="6"/>
  <c r="AD176" i="60"/>
  <c r="AE128" i="60"/>
  <c r="AD149" i="97"/>
  <c r="AH139" i="6"/>
  <c r="AD26" i="29"/>
  <c r="AH138" i="6"/>
  <c r="AD17" i="29"/>
  <c r="AH137" i="6"/>
  <c r="AD8" i="29"/>
  <c r="AH133" i="6"/>
  <c r="AH543" i="6"/>
  <c r="AD366" i="97"/>
  <c r="AF128" i="60"/>
  <c r="AE149" i="97"/>
  <c r="AI139" i="6"/>
  <c r="AE26" i="29"/>
  <c r="AI138" i="6"/>
  <c r="AE17" i="29"/>
  <c r="AI137" i="6"/>
  <c r="AE8" i="29"/>
  <c r="AI133" i="6"/>
  <c r="AF176" i="60"/>
  <c r="AG128" i="60"/>
  <c r="AF149" i="97"/>
  <c r="AJ139" i="6"/>
  <c r="AF26" i="29"/>
  <c r="AJ138" i="6"/>
  <c r="AF17" i="29"/>
  <c r="AJ137" i="6"/>
  <c r="AF8" i="29"/>
  <c r="AJ133" i="6"/>
  <c r="AH128" i="60"/>
  <c r="AG149" i="97"/>
  <c r="AK139" i="6"/>
  <c r="AG26" i="29"/>
  <c r="AK138" i="6"/>
  <c r="AK137" i="6"/>
  <c r="AG8" i="29"/>
  <c r="AG9" i="29" s="1"/>
  <c r="AK133" i="6"/>
  <c r="AI128" i="60"/>
  <c r="AH149" i="97"/>
  <c r="AL139" i="6"/>
  <c r="AH26" i="29"/>
  <c r="AL138" i="6"/>
  <c r="AH17" i="29"/>
  <c r="AL137" i="6"/>
  <c r="AH8" i="29"/>
  <c r="AL133" i="6"/>
  <c r="AJ128" i="60"/>
  <c r="AI149" i="97"/>
  <c r="AM139" i="6"/>
  <c r="AM138" i="6"/>
  <c r="AM137" i="6"/>
  <c r="AI8" i="29"/>
  <c r="AM133" i="6"/>
  <c r="AM543" i="6"/>
  <c r="AI366" i="97"/>
  <c r="AK128" i="60"/>
  <c r="AJ149" i="97"/>
  <c r="AN139" i="6"/>
  <c r="AJ26" i="29"/>
  <c r="AN138" i="6"/>
  <c r="AJ17" i="29"/>
  <c r="AN137" i="6"/>
  <c r="AJ8" i="29"/>
  <c r="AN133" i="6"/>
  <c r="AN548" i="6"/>
  <c r="AL128" i="60"/>
  <c r="AK149" i="97"/>
  <c r="AO139" i="6"/>
  <c r="AK26" i="29"/>
  <c r="AO138" i="6"/>
  <c r="AO137" i="6"/>
  <c r="AK8" i="29"/>
  <c r="AO133" i="6"/>
  <c r="AO543" i="6"/>
  <c r="AK366" i="97"/>
  <c r="AM128" i="60"/>
  <c r="AL149" i="97"/>
  <c r="AP139" i="6"/>
  <c r="AL26" i="29"/>
  <c r="AP138" i="6"/>
  <c r="AL17" i="29"/>
  <c r="AP137" i="6"/>
  <c r="AL201" i="97"/>
  <c r="AP133" i="6"/>
  <c r="AN128" i="60"/>
  <c r="AM149" i="97"/>
  <c r="F7" i="97"/>
  <c r="AQ139" i="6"/>
  <c r="AM26" i="29"/>
  <c r="AQ138" i="6"/>
  <c r="AM17" i="29"/>
  <c r="AQ137" i="6"/>
  <c r="AM8" i="29"/>
  <c r="AQ133" i="6"/>
  <c r="AQ548" i="6"/>
  <c r="AO128" i="60"/>
  <c r="AN149" i="97"/>
  <c r="AR139" i="6"/>
  <c r="AN26" i="29"/>
  <c r="AR138" i="6"/>
  <c r="AN17" i="29"/>
  <c r="AR137" i="6"/>
  <c r="AN8" i="29"/>
  <c r="AR133" i="6"/>
  <c r="AR548" i="6"/>
  <c r="AP128" i="60"/>
  <c r="AO149" i="97"/>
  <c r="AS139" i="6"/>
  <c r="AO26" i="29"/>
  <c r="AS138" i="6"/>
  <c r="AS137" i="6"/>
  <c r="AO8" i="29"/>
  <c r="AS133" i="6"/>
  <c r="AS543" i="6"/>
  <c r="AO366" i="97"/>
  <c r="AQ128" i="60"/>
  <c r="AP149" i="97"/>
  <c r="AT139" i="6"/>
  <c r="AP26" i="29"/>
  <c r="AP27" i="29" s="1"/>
  <c r="AP41" i="29" s="1"/>
  <c r="AT138" i="6"/>
  <c r="AP17" i="29"/>
  <c r="AT137" i="6"/>
  <c r="AP201" i="97"/>
  <c r="AT133" i="6"/>
  <c r="AT543" i="6"/>
  <c r="AP366" i="97"/>
  <c r="AR128" i="60"/>
  <c r="AQ149" i="97"/>
  <c r="AU139" i="6"/>
  <c r="AQ26" i="29"/>
  <c r="AU138" i="6"/>
  <c r="AQ17" i="29"/>
  <c r="AU137" i="6"/>
  <c r="AQ8" i="29"/>
  <c r="AU133" i="6"/>
  <c r="AS128" i="60"/>
  <c r="AR149" i="97"/>
  <c r="AV139" i="6"/>
  <c r="AR26" i="29"/>
  <c r="AV138" i="6"/>
  <c r="AR17" i="29"/>
  <c r="AR18" i="29" s="1"/>
  <c r="AV137" i="6"/>
  <c r="AV133" i="6"/>
  <c r="AV548" i="6"/>
  <c r="AT128" i="60"/>
  <c r="AS149" i="97"/>
  <c r="AW139" i="6"/>
  <c r="AW138" i="6"/>
  <c r="AW137" i="6"/>
  <c r="AS8" i="29"/>
  <c r="AW133" i="6"/>
  <c r="AW548" i="6"/>
  <c r="AU128" i="60"/>
  <c r="AT149" i="97"/>
  <c r="AX139" i="6"/>
  <c r="AT26" i="29"/>
  <c r="AX138" i="6"/>
  <c r="AT202" i="97"/>
  <c r="AX137" i="6"/>
  <c r="AT8" i="29"/>
  <c r="AX133" i="6"/>
  <c r="AT197" i="97"/>
  <c r="AV128" i="60"/>
  <c r="AU149" i="97"/>
  <c r="AY139" i="6"/>
  <c r="AY138" i="6"/>
  <c r="AU17" i="29"/>
  <c r="AY137" i="6"/>
  <c r="AU8" i="29"/>
  <c r="AY133" i="6"/>
  <c r="AU197" i="97"/>
  <c r="AW128" i="60"/>
  <c r="AV149" i="97"/>
  <c r="AZ139" i="6"/>
  <c r="AV26" i="29"/>
  <c r="AZ138" i="6"/>
  <c r="AZ137" i="6"/>
  <c r="AV8" i="29"/>
  <c r="AZ133" i="6"/>
  <c r="AZ543" i="6"/>
  <c r="AV366" i="97"/>
  <c r="AX128" i="60"/>
  <c r="AW149" i="97"/>
  <c r="BA139" i="6"/>
  <c r="AW26" i="29"/>
  <c r="BA138" i="6"/>
  <c r="AW17" i="29"/>
  <c r="BA137" i="6"/>
  <c r="BA133" i="6"/>
  <c r="BA548" i="6"/>
  <c r="AY128" i="60"/>
  <c r="AX149" i="97"/>
  <c r="BB139" i="6"/>
  <c r="AX203" i="97"/>
  <c r="BB138" i="6"/>
  <c r="AX17" i="29"/>
  <c r="BB137" i="6"/>
  <c r="AX8" i="29"/>
  <c r="BB133" i="6"/>
  <c r="AZ128" i="60"/>
  <c r="AY149" i="97"/>
  <c r="G7" i="97"/>
  <c r="BC139" i="6"/>
  <c r="AY26" i="29"/>
  <c r="BC138" i="6"/>
  <c r="AY17" i="29"/>
  <c r="BC137" i="6"/>
  <c r="AY8" i="29"/>
  <c r="BC133" i="6"/>
  <c r="AY197" i="97"/>
  <c r="BA128" i="60"/>
  <c r="AZ149" i="97"/>
  <c r="BD139" i="6"/>
  <c r="AZ26" i="29"/>
  <c r="BD138" i="6"/>
  <c r="AZ17" i="29"/>
  <c r="BD137" i="6"/>
  <c r="AZ8" i="29"/>
  <c r="BD133" i="6"/>
  <c r="BD543" i="6"/>
  <c r="AZ366" i="97"/>
  <c r="BB128" i="60"/>
  <c r="BA149" i="97"/>
  <c r="BE139" i="6"/>
  <c r="BA26" i="29"/>
  <c r="BE138" i="6"/>
  <c r="BA202" i="97"/>
  <c r="BE137" i="6"/>
  <c r="BA8" i="29"/>
  <c r="BE133" i="6"/>
  <c r="BE543" i="6"/>
  <c r="BA366" i="97"/>
  <c r="BC128" i="60"/>
  <c r="BB149" i="97"/>
  <c r="BF139" i="6"/>
  <c r="BF138" i="6"/>
  <c r="BB17" i="29"/>
  <c r="BF137" i="6"/>
  <c r="BB8" i="29"/>
  <c r="BF133" i="6"/>
  <c r="BD128" i="60"/>
  <c r="BC149" i="97"/>
  <c r="BG139" i="6"/>
  <c r="BC26" i="29"/>
  <c r="BG138" i="6"/>
  <c r="BC17" i="29"/>
  <c r="BG137" i="6"/>
  <c r="BC8" i="29"/>
  <c r="BG133" i="6"/>
  <c r="BE128" i="60"/>
  <c r="BD149" i="97"/>
  <c r="BH139" i="6"/>
  <c r="BD26" i="29"/>
  <c r="BH138" i="6"/>
  <c r="BD17" i="29"/>
  <c r="BH137" i="6"/>
  <c r="BD8" i="29"/>
  <c r="BH133" i="6"/>
  <c r="BH543" i="6"/>
  <c r="BD366" i="97"/>
  <c r="BF128" i="60"/>
  <c r="BE149" i="97"/>
  <c r="BI139" i="6"/>
  <c r="BE203" i="97"/>
  <c r="BI138" i="6"/>
  <c r="BI137" i="6"/>
  <c r="BE8" i="29"/>
  <c r="BI133" i="6"/>
  <c r="BI543" i="6"/>
  <c r="BE366" i="97"/>
  <c r="BG128" i="60"/>
  <c r="BF149" i="97"/>
  <c r="BJ139" i="6"/>
  <c r="BJ138" i="6"/>
  <c r="BJ137" i="6"/>
  <c r="BJ133" i="6"/>
  <c r="BJ543" i="6"/>
  <c r="BF366" i="97"/>
  <c r="BH128" i="60"/>
  <c r="BG149" i="97"/>
  <c r="BK139" i="6"/>
  <c r="BK138" i="6"/>
  <c r="BG17" i="29"/>
  <c r="BK137" i="6"/>
  <c r="BK133" i="6"/>
  <c r="BG197" i="97"/>
  <c r="BI128" i="60"/>
  <c r="BH149" i="97"/>
  <c r="BL139" i="6"/>
  <c r="BH26" i="29"/>
  <c r="BL138" i="6"/>
  <c r="BH17" i="29"/>
  <c r="BL137" i="6"/>
  <c r="BH8" i="29"/>
  <c r="BL133" i="6"/>
  <c r="BJ128" i="60"/>
  <c r="BI149" i="97"/>
  <c r="BM139" i="6"/>
  <c r="BI203" i="97"/>
  <c r="BM138" i="6"/>
  <c r="BI17" i="29"/>
  <c r="BM137" i="6"/>
  <c r="BM133" i="6"/>
  <c r="BM543" i="6"/>
  <c r="BI366" i="97"/>
  <c r="BK128" i="60"/>
  <c r="BJ149" i="97"/>
  <c r="BN139" i="6"/>
  <c r="BJ26" i="29"/>
  <c r="BN138" i="6"/>
  <c r="BN137" i="6"/>
  <c r="BJ8" i="29"/>
  <c r="BN133" i="6"/>
  <c r="BJ197" i="97"/>
  <c r="BL128" i="60"/>
  <c r="BK149" i="97"/>
  <c r="H7" i="97" s="1"/>
  <c r="BO139" i="6"/>
  <c r="BK26" i="29"/>
  <c r="BO138" i="6"/>
  <c r="BK17" i="29"/>
  <c r="BO137" i="6"/>
  <c r="BK8" i="29"/>
  <c r="BO133" i="6"/>
  <c r="G134" i="6"/>
  <c r="C198" i="97"/>
  <c r="C24" i="97"/>
  <c r="E129" i="60"/>
  <c r="D150" i="97"/>
  <c r="C150" i="97"/>
  <c r="H134" i="6"/>
  <c r="F129" i="60"/>
  <c r="E150" i="97"/>
  <c r="I134" i="6"/>
  <c r="G129" i="60"/>
  <c r="F150" i="97"/>
  <c r="J134" i="6"/>
  <c r="H129" i="60"/>
  <c r="G150" i="97"/>
  <c r="K134" i="6"/>
  <c r="G198" i="97"/>
  <c r="I129" i="60"/>
  <c r="H150" i="97"/>
  <c r="L134" i="6"/>
  <c r="H198" i="97"/>
  <c r="J129" i="60"/>
  <c r="I150" i="97"/>
  <c r="M134" i="6"/>
  <c r="I198" i="97"/>
  <c r="K129" i="60"/>
  <c r="J150" i="97"/>
  <c r="N134" i="6"/>
  <c r="J198" i="97"/>
  <c r="L129" i="60"/>
  <c r="K150" i="97"/>
  <c r="O134" i="6"/>
  <c r="L177" i="60"/>
  <c r="M129" i="60"/>
  <c r="L150" i="97"/>
  <c r="P134" i="6"/>
  <c r="L198" i="97"/>
  <c r="N129" i="60"/>
  <c r="M150" i="97"/>
  <c r="Q134" i="6"/>
  <c r="O129" i="60"/>
  <c r="N150" i="97"/>
  <c r="R134" i="6"/>
  <c r="P129" i="60"/>
  <c r="O150" i="97"/>
  <c r="S134" i="6"/>
  <c r="P177" i="60"/>
  <c r="Q129" i="60"/>
  <c r="P150" i="97"/>
  <c r="T134" i="6"/>
  <c r="P198" i="97"/>
  <c r="R129" i="60"/>
  <c r="Q150" i="97"/>
  <c r="U134" i="6"/>
  <c r="S129" i="60"/>
  <c r="R150" i="97"/>
  <c r="V134" i="6"/>
  <c r="T129" i="60"/>
  <c r="S150" i="97"/>
  <c r="W134" i="6"/>
  <c r="T177" i="60"/>
  <c r="U129" i="60"/>
  <c r="T150" i="97"/>
  <c r="X134" i="6"/>
  <c r="U177" i="60"/>
  <c r="V129" i="60"/>
  <c r="U150" i="97"/>
  <c r="Y134" i="6"/>
  <c r="W129" i="60"/>
  <c r="V150" i="97"/>
  <c r="Z134" i="6"/>
  <c r="W177" i="60"/>
  <c r="X129" i="60"/>
  <c r="W150" i="97"/>
  <c r="AA134" i="6"/>
  <c r="X177" i="60"/>
  <c r="Y129" i="60"/>
  <c r="X150" i="97"/>
  <c r="AB134" i="6"/>
  <c r="X198" i="97"/>
  <c r="Z129" i="60"/>
  <c r="Y150" i="97"/>
  <c r="AC134" i="6"/>
  <c r="Y198" i="97"/>
  <c r="AA129" i="60"/>
  <c r="Z150" i="97"/>
  <c r="AD134" i="6"/>
  <c r="AB129" i="60"/>
  <c r="AA150" i="97"/>
  <c r="AE134" i="6"/>
  <c r="AA198" i="97"/>
  <c r="E24" i="97" s="1"/>
  <c r="AC129" i="60"/>
  <c r="AB150" i="97"/>
  <c r="AF134" i="6"/>
  <c r="AD129" i="60"/>
  <c r="AC150" i="97"/>
  <c r="AG134" i="6"/>
  <c r="AE129" i="60"/>
  <c r="AD150" i="97"/>
  <c r="AH134" i="6"/>
  <c r="AD198" i="97"/>
  <c r="AF129" i="60"/>
  <c r="AE150" i="97"/>
  <c r="AI134" i="6"/>
  <c r="AF177" i="60"/>
  <c r="AG129" i="60"/>
  <c r="AF150" i="97"/>
  <c r="AJ134" i="6"/>
  <c r="AH129" i="60"/>
  <c r="AG150" i="97"/>
  <c r="AK134" i="6"/>
  <c r="AG198" i="97"/>
  <c r="AI129" i="60"/>
  <c r="AH150" i="97"/>
  <c r="AL134" i="6"/>
  <c r="AI177" i="60"/>
  <c r="AJ129" i="60"/>
  <c r="AI150" i="97"/>
  <c r="AM134" i="6"/>
  <c r="AJ177" i="60"/>
  <c r="AK129" i="60"/>
  <c r="AJ150" i="97"/>
  <c r="AN134" i="6"/>
  <c r="AK177" i="60"/>
  <c r="AL129" i="60"/>
  <c r="AK150" i="97"/>
  <c r="AO134" i="6"/>
  <c r="AM129" i="60"/>
  <c r="AL150" i="97"/>
  <c r="AP134" i="6"/>
  <c r="AL198" i="97"/>
  <c r="AN129" i="60"/>
  <c r="AM150" i="97"/>
  <c r="AQ134" i="6"/>
  <c r="AN177" i="60"/>
  <c r="AO129" i="60"/>
  <c r="AN150" i="97"/>
  <c r="AR134" i="6"/>
  <c r="AO177" i="60"/>
  <c r="AP129" i="60"/>
  <c r="AO150" i="97"/>
  <c r="AS134" i="6"/>
  <c r="AO198" i="97"/>
  <c r="AQ129" i="60"/>
  <c r="AP150" i="97"/>
  <c r="AT134" i="6"/>
  <c r="AP198" i="97"/>
  <c r="AR129" i="60"/>
  <c r="AQ150" i="97"/>
  <c r="AU134" i="6"/>
  <c r="AR177" i="60"/>
  <c r="AS129" i="60"/>
  <c r="AR150" i="97"/>
  <c r="AV134" i="6"/>
  <c r="AT129" i="60"/>
  <c r="AS150" i="97"/>
  <c r="AW134" i="6"/>
  <c r="AU129" i="60"/>
  <c r="AT150" i="97"/>
  <c r="AX134" i="6"/>
  <c r="AU177" i="60"/>
  <c r="AV129" i="60"/>
  <c r="AU150" i="97"/>
  <c r="AY134" i="6"/>
  <c r="AV177" i="60"/>
  <c r="AW129" i="60"/>
  <c r="AV150" i="97"/>
  <c r="AZ134" i="6"/>
  <c r="AX129" i="60"/>
  <c r="AW150" i="97"/>
  <c r="BA134" i="6"/>
  <c r="AW198" i="97"/>
  <c r="AY129" i="60"/>
  <c r="AX150" i="97"/>
  <c r="BB134" i="6"/>
  <c r="AY177" i="60"/>
  <c r="AZ129" i="60"/>
  <c r="AY150" i="97"/>
  <c r="BC134" i="6"/>
  <c r="BA129" i="60"/>
  <c r="AZ150" i="97"/>
  <c r="BD134" i="6"/>
  <c r="BA177" i="60"/>
  <c r="BB129" i="60"/>
  <c r="BA150" i="97"/>
  <c r="BE134" i="6"/>
  <c r="BC129" i="60"/>
  <c r="BB150" i="97"/>
  <c r="BF134" i="6"/>
  <c r="BC177" i="60"/>
  <c r="BD129" i="60"/>
  <c r="BC150" i="97"/>
  <c r="BG134" i="6"/>
  <c r="BC198" i="97"/>
  <c r="BE129" i="60"/>
  <c r="BD150" i="97"/>
  <c r="BH134" i="6"/>
  <c r="BD198" i="97"/>
  <c r="BF129" i="60"/>
  <c r="BE150" i="97"/>
  <c r="BI134" i="6"/>
  <c r="BF177" i="60"/>
  <c r="BG129" i="60"/>
  <c r="BF150" i="97"/>
  <c r="BJ134" i="6"/>
  <c r="BF198" i="97"/>
  <c r="BH129" i="60"/>
  <c r="BG150" i="97"/>
  <c r="BK134" i="6"/>
  <c r="BH177" i="60"/>
  <c r="BI129" i="60"/>
  <c r="BH150" i="97"/>
  <c r="BL134" i="6"/>
  <c r="BI177" i="60"/>
  <c r="BJ129" i="60"/>
  <c r="BI150" i="97"/>
  <c r="BM134" i="6"/>
  <c r="BK129" i="60"/>
  <c r="BJ150" i="97"/>
  <c r="BN134" i="6"/>
  <c r="BJ198" i="97"/>
  <c r="BL129" i="60"/>
  <c r="BK150" i="97"/>
  <c r="BO134" i="6"/>
  <c r="BK198" i="97"/>
  <c r="H24" i="97"/>
  <c r="E131" i="60"/>
  <c r="D152" i="97"/>
  <c r="C152" i="97"/>
  <c r="C8" i="97"/>
  <c r="F131" i="60"/>
  <c r="E152" i="97"/>
  <c r="G131" i="60"/>
  <c r="F152" i="97"/>
  <c r="H131" i="60"/>
  <c r="G152" i="97"/>
  <c r="I131" i="60"/>
  <c r="H152" i="97"/>
  <c r="J131" i="60"/>
  <c r="I152" i="97"/>
  <c r="K131" i="60"/>
  <c r="J152" i="97"/>
  <c r="L131" i="60"/>
  <c r="K152" i="97"/>
  <c r="M131" i="60"/>
  <c r="L152" i="97"/>
  <c r="N131" i="60"/>
  <c r="M152" i="97"/>
  <c r="O131" i="60"/>
  <c r="N152" i="97"/>
  <c r="P131" i="60"/>
  <c r="O152" i="97"/>
  <c r="D8" i="97"/>
  <c r="Q131" i="60"/>
  <c r="P152" i="97"/>
  <c r="R131" i="60"/>
  <c r="Q152" i="97"/>
  <c r="S131" i="60"/>
  <c r="R152" i="97"/>
  <c r="T131" i="60"/>
  <c r="S152" i="97"/>
  <c r="U131" i="60"/>
  <c r="T152" i="97"/>
  <c r="V131" i="60"/>
  <c r="U152" i="97"/>
  <c r="W131" i="60"/>
  <c r="V152" i="97"/>
  <c r="X131" i="60"/>
  <c r="W152" i="97"/>
  <c r="Y131" i="60"/>
  <c r="X152" i="97"/>
  <c r="Z131" i="60"/>
  <c r="Y152" i="97"/>
  <c r="AA131" i="60"/>
  <c r="Z152" i="97"/>
  <c r="AB131" i="60"/>
  <c r="AA152" i="97"/>
  <c r="E8" i="97"/>
  <c r="AC131" i="60"/>
  <c r="AB152" i="97"/>
  <c r="AD131" i="60"/>
  <c r="AC152" i="97"/>
  <c r="AE131" i="60"/>
  <c r="AD152" i="97"/>
  <c r="G25" i="6"/>
  <c r="G222" i="6"/>
  <c r="H25" i="6"/>
  <c r="H227" i="6"/>
  <c r="H230" i="6"/>
  <c r="I25" i="6"/>
  <c r="I227" i="6"/>
  <c r="I230" i="6"/>
  <c r="J25" i="6"/>
  <c r="G20" i="60"/>
  <c r="K25" i="6"/>
  <c r="K227" i="6"/>
  <c r="L25" i="6"/>
  <c r="L227" i="6"/>
  <c r="M25" i="6"/>
  <c r="N25" i="6"/>
  <c r="N227" i="6"/>
  <c r="N230" i="6"/>
  <c r="O25" i="6"/>
  <c r="O227" i="6"/>
  <c r="P25" i="6"/>
  <c r="P222" i="6"/>
  <c r="Q25" i="6"/>
  <c r="Q227" i="6"/>
  <c r="R25" i="6"/>
  <c r="R227" i="6"/>
  <c r="S25" i="6"/>
  <c r="S227" i="6"/>
  <c r="T25" i="6"/>
  <c r="T222" i="6"/>
  <c r="U25" i="6"/>
  <c r="U227" i="6"/>
  <c r="V25" i="6"/>
  <c r="W25" i="6"/>
  <c r="W227" i="6"/>
  <c r="X25" i="6"/>
  <c r="Y25" i="6"/>
  <c r="Z25" i="6"/>
  <c r="Z227" i="6"/>
  <c r="AA25" i="6"/>
  <c r="X20" i="60"/>
  <c r="AB25" i="6"/>
  <c r="AB227" i="6"/>
  <c r="AC25" i="6"/>
  <c r="AC227" i="6"/>
  <c r="AD25" i="6"/>
  <c r="AD227" i="6"/>
  <c r="AE25" i="6"/>
  <c r="AE227" i="6"/>
  <c r="AF25" i="6"/>
  <c r="AF227" i="6"/>
  <c r="AG25" i="6"/>
  <c r="AG227" i="6"/>
  <c r="AH25" i="6"/>
  <c r="AH227" i="6"/>
  <c r="AI25" i="6"/>
  <c r="AI222" i="6"/>
  <c r="AJ25" i="6"/>
  <c r="AJ222" i="6"/>
  <c r="AK25" i="6"/>
  <c r="AK227" i="6"/>
  <c r="AL25" i="6"/>
  <c r="AL227" i="6"/>
  <c r="AM25" i="6"/>
  <c r="AM227" i="6"/>
  <c r="AN25" i="6"/>
  <c r="AO25" i="6"/>
  <c r="AO222" i="6"/>
  <c r="AP25" i="6"/>
  <c r="AP227" i="6"/>
  <c r="AQ25" i="6"/>
  <c r="AR25" i="6"/>
  <c r="AR222" i="6"/>
  <c r="AS25" i="6"/>
  <c r="AS227" i="6"/>
  <c r="AT25" i="6"/>
  <c r="AT227" i="6"/>
  <c r="AU25" i="6"/>
  <c r="AU227" i="6"/>
  <c r="AV25" i="6"/>
  <c r="AW25" i="6"/>
  <c r="AX25" i="6"/>
  <c r="AX227" i="6"/>
  <c r="AY25" i="6"/>
  <c r="AY222" i="6"/>
  <c r="AZ25" i="6"/>
  <c r="AZ227" i="6"/>
  <c r="BA25" i="6"/>
  <c r="BA227" i="6"/>
  <c r="BB25" i="6"/>
  <c r="BB227" i="6"/>
  <c r="BC25" i="6"/>
  <c r="BC227" i="6"/>
  <c r="BD25" i="6"/>
  <c r="BD222" i="6"/>
  <c r="BE25" i="6"/>
  <c r="BE222" i="6"/>
  <c r="BF25" i="6"/>
  <c r="BF227" i="6"/>
  <c r="BG25" i="6"/>
  <c r="BH25" i="6"/>
  <c r="BI25" i="6"/>
  <c r="BI227" i="6"/>
  <c r="BJ25" i="6"/>
  <c r="BG20" i="60"/>
  <c r="BK25" i="6"/>
  <c r="BK227" i="6"/>
  <c r="BL25" i="6"/>
  <c r="BM25" i="6"/>
  <c r="BM227" i="6"/>
  <c r="BN25" i="6"/>
  <c r="BN227" i="6"/>
  <c r="BO25" i="6"/>
  <c r="H26" i="6"/>
  <c r="E21" i="60"/>
  <c r="I26" i="6"/>
  <c r="F21" i="60"/>
  <c r="J26" i="6"/>
  <c r="G21" i="60"/>
  <c r="K26" i="6"/>
  <c r="H21" i="60"/>
  <c r="L26" i="6"/>
  <c r="I21" i="60"/>
  <c r="M26" i="6"/>
  <c r="N26" i="6"/>
  <c r="K21" i="60"/>
  <c r="O26" i="6"/>
  <c r="L21" i="60"/>
  <c r="P26" i="6"/>
  <c r="M21" i="60"/>
  <c r="Q26" i="6"/>
  <c r="N21" i="60"/>
  <c r="R26" i="6"/>
  <c r="O21" i="60"/>
  <c r="S26" i="6"/>
  <c r="T26" i="6"/>
  <c r="Q21" i="60"/>
  <c r="U26" i="6"/>
  <c r="R21" i="60"/>
  <c r="V26" i="6"/>
  <c r="S21" i="60"/>
  <c r="W26" i="6"/>
  <c r="T21" i="60"/>
  <c r="X26" i="6"/>
  <c r="U21" i="60"/>
  <c r="Y26" i="6"/>
  <c r="Z26" i="6"/>
  <c r="W21" i="60"/>
  <c r="AA26" i="6"/>
  <c r="X21" i="60"/>
  <c r="AB26" i="6"/>
  <c r="Y21" i="60"/>
  <c r="AC26" i="6"/>
  <c r="AD26" i="6"/>
  <c r="AA21" i="60"/>
  <c r="AE26" i="6"/>
  <c r="AB21" i="60"/>
  <c r="AF26" i="6"/>
  <c r="AC21" i="60"/>
  <c r="AG26" i="6"/>
  <c r="AD21" i="60"/>
  <c r="AH26" i="6"/>
  <c r="AE21" i="60"/>
  <c r="AI26" i="6"/>
  <c r="AF21" i="60"/>
  <c r="AJ26" i="6"/>
  <c r="AG21" i="60"/>
  <c r="AK26" i="6"/>
  <c r="AH21" i="60"/>
  <c r="AL26" i="6"/>
  <c r="AM26" i="6"/>
  <c r="AJ21" i="60"/>
  <c r="AN26" i="6"/>
  <c r="AK21" i="60"/>
  <c r="AO26" i="6"/>
  <c r="AL21" i="60"/>
  <c r="AP26" i="6"/>
  <c r="AM21" i="60"/>
  <c r="AQ26" i="6"/>
  <c r="D19" i="9"/>
  <c r="AR26" i="6"/>
  <c r="AO21" i="60"/>
  <c r="AS26" i="6"/>
  <c r="AT26" i="6"/>
  <c r="AQ21" i="60"/>
  <c r="AU26" i="6"/>
  <c r="AR21" i="60"/>
  <c r="AV26" i="6"/>
  <c r="AW26" i="6"/>
  <c r="AT21" i="60"/>
  <c r="AX26" i="6"/>
  <c r="AU21" i="60"/>
  <c r="AY26" i="6"/>
  <c r="AZ26" i="6"/>
  <c r="AW21" i="60"/>
  <c r="BA26" i="6"/>
  <c r="AX21" i="60"/>
  <c r="BB26" i="6"/>
  <c r="BC26" i="6"/>
  <c r="E19" i="9"/>
  <c r="BD26" i="6"/>
  <c r="BE26" i="6"/>
  <c r="BF26" i="6"/>
  <c r="BC21" i="60"/>
  <c r="BG26" i="6"/>
  <c r="BD21" i="60"/>
  <c r="BH26" i="6"/>
  <c r="BE21" i="60"/>
  <c r="BI26" i="6"/>
  <c r="BF21" i="60"/>
  <c r="BJ26" i="6"/>
  <c r="BG21" i="60"/>
  <c r="BK26" i="6"/>
  <c r="BH21" i="60"/>
  <c r="BL26" i="6"/>
  <c r="BI21" i="60"/>
  <c r="BM26" i="6"/>
  <c r="BJ21" i="60"/>
  <c r="BN26" i="6"/>
  <c r="BK21" i="60"/>
  <c r="BO26" i="6"/>
  <c r="H29" i="6"/>
  <c r="D5" i="29"/>
  <c r="I29" i="6"/>
  <c r="E5" i="29"/>
  <c r="J29" i="6"/>
  <c r="F5" i="29"/>
  <c r="F9" i="29" s="1"/>
  <c r="K29" i="6"/>
  <c r="G5" i="29"/>
  <c r="L29" i="6"/>
  <c r="H5" i="29"/>
  <c r="M29" i="6"/>
  <c r="I5" i="29"/>
  <c r="N29" i="6"/>
  <c r="J5" i="29"/>
  <c r="O29" i="6"/>
  <c r="K5" i="29"/>
  <c r="P29" i="6"/>
  <c r="L5" i="29"/>
  <c r="Q29" i="6"/>
  <c r="M5" i="29"/>
  <c r="R29" i="6"/>
  <c r="N5" i="29"/>
  <c r="S29" i="6"/>
  <c r="O5" i="29"/>
  <c r="T29" i="6"/>
  <c r="U29" i="6"/>
  <c r="Q5" i="29"/>
  <c r="V29" i="6"/>
  <c r="R5" i="29"/>
  <c r="W29" i="6"/>
  <c r="S5" i="29"/>
  <c r="X29" i="6"/>
  <c r="T5" i="29"/>
  <c r="Y29" i="6"/>
  <c r="U5" i="29"/>
  <c r="Z29" i="6"/>
  <c r="V5" i="29"/>
  <c r="AA29" i="6"/>
  <c r="W5" i="29"/>
  <c r="AB29" i="6"/>
  <c r="X5" i="29"/>
  <c r="AC29" i="6"/>
  <c r="Y5" i="29"/>
  <c r="AD29" i="6"/>
  <c r="Z5" i="29"/>
  <c r="AE29" i="6"/>
  <c r="AA5" i="29"/>
  <c r="AF29" i="6"/>
  <c r="AB5" i="29"/>
  <c r="AG29" i="6"/>
  <c r="AC5" i="29"/>
  <c r="AH29" i="6"/>
  <c r="AD5" i="29"/>
  <c r="AI29" i="6"/>
  <c r="AE5" i="29"/>
  <c r="AJ29" i="6"/>
  <c r="AF5" i="29"/>
  <c r="AK29" i="6"/>
  <c r="AG5" i="29"/>
  <c r="AL29" i="6"/>
  <c r="AH5" i="29"/>
  <c r="AM29" i="6"/>
  <c r="AI5" i="29"/>
  <c r="AN29" i="6"/>
  <c r="AJ5" i="29"/>
  <c r="AO29" i="6"/>
  <c r="AK5" i="29"/>
  <c r="AP29" i="6"/>
  <c r="AL5" i="29"/>
  <c r="AQ29" i="6"/>
  <c r="AM5" i="29"/>
  <c r="AR29" i="6"/>
  <c r="AS29" i="6"/>
  <c r="AO5" i="29"/>
  <c r="AT29" i="6"/>
  <c r="AP5" i="29"/>
  <c r="AU29" i="6"/>
  <c r="AQ5" i="29"/>
  <c r="AV29" i="6"/>
  <c r="AR5" i="29"/>
  <c r="AW29" i="6"/>
  <c r="AS5" i="29"/>
  <c r="AX29" i="6"/>
  <c r="AT5" i="29"/>
  <c r="AY29" i="6"/>
  <c r="AU5" i="29"/>
  <c r="AZ29" i="6"/>
  <c r="BA29" i="6"/>
  <c r="AW5" i="29"/>
  <c r="BB29" i="6"/>
  <c r="AX5" i="29"/>
  <c r="BC29" i="6"/>
  <c r="AY5" i="29"/>
  <c r="BD29" i="6"/>
  <c r="AZ5" i="29"/>
  <c r="BE29" i="6"/>
  <c r="BA5" i="29"/>
  <c r="BF29" i="6"/>
  <c r="BB5" i="29"/>
  <c r="BG29" i="6"/>
  <c r="BC5" i="29"/>
  <c r="BH29" i="6"/>
  <c r="BD5" i="29"/>
  <c r="BI29" i="6"/>
  <c r="BE5" i="29"/>
  <c r="BJ29" i="6"/>
  <c r="BF5" i="29"/>
  <c r="BK29" i="6"/>
  <c r="BG5" i="29"/>
  <c r="BL29" i="6"/>
  <c r="BH5" i="29"/>
  <c r="BM29" i="6"/>
  <c r="BI5" i="29"/>
  <c r="BN29" i="6"/>
  <c r="BO29" i="6"/>
  <c r="BK5" i="29"/>
  <c r="G30" i="6"/>
  <c r="H30" i="6"/>
  <c r="D14" i="29"/>
  <c r="I30" i="6"/>
  <c r="E14" i="29"/>
  <c r="J30" i="6"/>
  <c r="F14" i="29"/>
  <c r="K30" i="6"/>
  <c r="G14" i="29"/>
  <c r="L30" i="6"/>
  <c r="M30" i="6"/>
  <c r="I14" i="29"/>
  <c r="N30" i="6"/>
  <c r="J14" i="29"/>
  <c r="O30" i="6"/>
  <c r="K14" i="29"/>
  <c r="P30" i="6"/>
  <c r="L14" i="29"/>
  <c r="Q30" i="6"/>
  <c r="M14" i="29"/>
  <c r="R30" i="6"/>
  <c r="N14" i="29"/>
  <c r="S30" i="6"/>
  <c r="O14" i="29"/>
  <c r="T30" i="6"/>
  <c r="U30" i="6"/>
  <c r="Q14" i="29"/>
  <c r="V30" i="6"/>
  <c r="R14" i="29"/>
  <c r="W30" i="6"/>
  <c r="S14" i="29"/>
  <c r="X30" i="6"/>
  <c r="T14" i="29"/>
  <c r="Y30" i="6"/>
  <c r="Z30" i="6"/>
  <c r="V14" i="29"/>
  <c r="AA30" i="6"/>
  <c r="W14" i="29"/>
  <c r="AB30" i="6"/>
  <c r="X14" i="29"/>
  <c r="AC30" i="6"/>
  <c r="Y14" i="29"/>
  <c r="AD30" i="6"/>
  <c r="Z14" i="29"/>
  <c r="AE30" i="6"/>
  <c r="AF30" i="6"/>
  <c r="AB14" i="29"/>
  <c r="AG30" i="6"/>
  <c r="AC14" i="29"/>
  <c r="AH30" i="6"/>
  <c r="AD14" i="29"/>
  <c r="AI30" i="6"/>
  <c r="AE14" i="29"/>
  <c r="AJ30" i="6"/>
  <c r="AF14" i="29"/>
  <c r="AK30" i="6"/>
  <c r="AG14" i="29"/>
  <c r="AL30" i="6"/>
  <c r="AH14" i="29"/>
  <c r="AM30" i="6"/>
  <c r="AI14" i="29"/>
  <c r="AN30" i="6"/>
  <c r="AJ14" i="29"/>
  <c r="AO30" i="6"/>
  <c r="AK14" i="29"/>
  <c r="AP30" i="6"/>
  <c r="AL14" i="29"/>
  <c r="AQ30" i="6"/>
  <c r="AM14" i="29"/>
  <c r="AR30" i="6"/>
  <c r="AN14" i="29"/>
  <c r="AS30" i="6"/>
  <c r="AO14" i="29"/>
  <c r="AT30" i="6"/>
  <c r="AU30" i="6"/>
  <c r="AQ14" i="29"/>
  <c r="AV30" i="6"/>
  <c r="AR14" i="29"/>
  <c r="AW30" i="6"/>
  <c r="AS14" i="29"/>
  <c r="AX30" i="6"/>
  <c r="AT14" i="29"/>
  <c r="AY30" i="6"/>
  <c r="AU14" i="29"/>
  <c r="AZ30" i="6"/>
  <c r="AV14" i="29"/>
  <c r="BA30" i="6"/>
  <c r="AW14" i="29"/>
  <c r="BB30" i="6"/>
  <c r="AX14" i="29"/>
  <c r="BC30" i="6"/>
  <c r="AY14" i="29"/>
  <c r="BD30" i="6"/>
  <c r="AZ14" i="29"/>
  <c r="BE30" i="6"/>
  <c r="BA14" i="29"/>
  <c r="BG30" i="6"/>
  <c r="BC14" i="29"/>
  <c r="BH30" i="6"/>
  <c r="BD14" i="29"/>
  <c r="BI30" i="6"/>
  <c r="BE14" i="29"/>
  <c r="BJ30" i="6"/>
  <c r="BF14" i="29"/>
  <c r="BK30" i="6"/>
  <c r="BG14" i="29"/>
  <c r="BL30" i="6"/>
  <c r="BH14" i="29"/>
  <c r="BM30" i="6"/>
  <c r="BI14" i="29"/>
  <c r="BN30" i="6"/>
  <c r="BJ14" i="29"/>
  <c r="BO30" i="6"/>
  <c r="BK14" i="29"/>
  <c r="G31" i="6"/>
  <c r="H31" i="6"/>
  <c r="D23" i="29"/>
  <c r="I31" i="6"/>
  <c r="E23" i="29"/>
  <c r="J31" i="6"/>
  <c r="F23" i="29"/>
  <c r="K31" i="6"/>
  <c r="G23" i="29"/>
  <c r="L31" i="6"/>
  <c r="H23" i="29"/>
  <c r="M31" i="6"/>
  <c r="I23" i="29"/>
  <c r="N31" i="6"/>
  <c r="J23" i="29"/>
  <c r="O31" i="6"/>
  <c r="K23" i="29"/>
  <c r="P31" i="6"/>
  <c r="L23" i="29"/>
  <c r="Q31" i="6"/>
  <c r="M23" i="29"/>
  <c r="R31" i="6"/>
  <c r="N23" i="29"/>
  <c r="S31" i="6"/>
  <c r="O23" i="29"/>
  <c r="T31" i="6"/>
  <c r="P23" i="29"/>
  <c r="U31" i="6"/>
  <c r="Q23" i="29"/>
  <c r="V31" i="6"/>
  <c r="R23" i="29"/>
  <c r="W31" i="6"/>
  <c r="S23" i="29"/>
  <c r="S27" i="29" s="1"/>
  <c r="X31" i="6"/>
  <c r="T23" i="29"/>
  <c r="Y31" i="6"/>
  <c r="U23" i="29"/>
  <c r="Z31" i="6"/>
  <c r="V23" i="29"/>
  <c r="AA31" i="6"/>
  <c r="W23" i="29"/>
  <c r="AB31" i="6"/>
  <c r="X23" i="29"/>
  <c r="AC31" i="6"/>
  <c r="Y23" i="29"/>
  <c r="AD31" i="6"/>
  <c r="Z23" i="29"/>
  <c r="AE31" i="6"/>
  <c r="AA23" i="29"/>
  <c r="AA27" i="29" s="1"/>
  <c r="AF31" i="6"/>
  <c r="AB23" i="29"/>
  <c r="AG31" i="6"/>
  <c r="AC23" i="29"/>
  <c r="AH31" i="6"/>
  <c r="AD23" i="29"/>
  <c r="AI31" i="6"/>
  <c r="AE23" i="29"/>
  <c r="AJ31" i="6"/>
  <c r="AF23" i="29"/>
  <c r="AK31" i="6"/>
  <c r="AG23" i="29"/>
  <c r="AL31" i="6"/>
  <c r="AH23" i="29"/>
  <c r="AM31" i="6"/>
  <c r="AI23" i="29"/>
  <c r="AN31" i="6"/>
  <c r="AJ23" i="29"/>
  <c r="AO31" i="6"/>
  <c r="AK23" i="29"/>
  <c r="AP31" i="6"/>
  <c r="AL23" i="29"/>
  <c r="AQ31" i="6"/>
  <c r="AM23" i="29"/>
  <c r="AR31" i="6"/>
  <c r="AN23" i="29"/>
  <c r="AS31" i="6"/>
  <c r="AT31" i="6"/>
  <c r="AP23" i="29"/>
  <c r="AU31" i="6"/>
  <c r="AQ23" i="29"/>
  <c r="AV31" i="6"/>
  <c r="AR23" i="29"/>
  <c r="AW31" i="6"/>
  <c r="AS23" i="29"/>
  <c r="AX31" i="6"/>
  <c r="AT23" i="29"/>
  <c r="AY31" i="6"/>
  <c r="AU23" i="29"/>
  <c r="AZ31" i="6"/>
  <c r="AV23" i="29"/>
  <c r="BA31" i="6"/>
  <c r="AW23" i="29"/>
  <c r="BB31" i="6"/>
  <c r="AX23" i="29"/>
  <c r="BC31" i="6"/>
  <c r="AY23" i="29"/>
  <c r="BD31" i="6"/>
  <c r="AZ23" i="29"/>
  <c r="BE31" i="6"/>
  <c r="BA23" i="29"/>
  <c r="BF31" i="6"/>
  <c r="BG31" i="6"/>
  <c r="BC23" i="29"/>
  <c r="BH31" i="6"/>
  <c r="BD23" i="29"/>
  <c r="BI31" i="6"/>
  <c r="BE23" i="29"/>
  <c r="BJ31" i="6"/>
  <c r="BF23" i="29"/>
  <c r="BK31" i="6"/>
  <c r="BG23" i="29"/>
  <c r="BL31" i="6"/>
  <c r="BH23" i="29"/>
  <c r="BH27" i="29" s="1"/>
  <c r="BH41" i="29" s="1"/>
  <c r="BH43" i="29" s="1"/>
  <c r="BM31" i="6"/>
  <c r="BI23" i="29"/>
  <c r="BN31" i="6"/>
  <c r="BJ23" i="29"/>
  <c r="BO31" i="6"/>
  <c r="BK23" i="29"/>
  <c r="H47" i="6"/>
  <c r="H292" i="6"/>
  <c r="H295" i="6"/>
  <c r="I47" i="6"/>
  <c r="I287" i="6"/>
  <c r="J47" i="6"/>
  <c r="J292" i="6"/>
  <c r="J295" i="6"/>
  <c r="K47" i="6"/>
  <c r="K292" i="6"/>
  <c r="L47" i="6"/>
  <c r="M47" i="6"/>
  <c r="M292" i="6"/>
  <c r="N47" i="6"/>
  <c r="N292" i="6"/>
  <c r="N295" i="6"/>
  <c r="O47" i="6"/>
  <c r="O292" i="6"/>
  <c r="P47" i="6"/>
  <c r="P292" i="6"/>
  <c r="Q47" i="6"/>
  <c r="R47" i="6"/>
  <c r="R287" i="6"/>
  <c r="S47" i="6"/>
  <c r="S292" i="6"/>
  <c r="T47" i="6"/>
  <c r="T292" i="6"/>
  <c r="U47" i="6"/>
  <c r="U292" i="6"/>
  <c r="V47" i="6"/>
  <c r="V292" i="6"/>
  <c r="W47" i="6"/>
  <c r="W292" i="6"/>
  <c r="X47" i="6"/>
  <c r="X292" i="6"/>
  <c r="Y47" i="6"/>
  <c r="Z47" i="6"/>
  <c r="Z292" i="6"/>
  <c r="AA47" i="6"/>
  <c r="AA292" i="6"/>
  <c r="AB47" i="6"/>
  <c r="AC47" i="6"/>
  <c r="AC292" i="6"/>
  <c r="AD47" i="6"/>
  <c r="AD292" i="6"/>
  <c r="AE47" i="6"/>
  <c r="AE292" i="6"/>
  <c r="AF47" i="6"/>
  <c r="AF292" i="6"/>
  <c r="AG47" i="6"/>
  <c r="AH47" i="6"/>
  <c r="AI47" i="6"/>
  <c r="AI292" i="6"/>
  <c r="AJ47" i="6"/>
  <c r="AJ292" i="6"/>
  <c r="AK47" i="6"/>
  <c r="AL47" i="6"/>
  <c r="AL292" i="6"/>
  <c r="AM47" i="6"/>
  <c r="AM292" i="6"/>
  <c r="AN47" i="6"/>
  <c r="AN292" i="6"/>
  <c r="AO47" i="6"/>
  <c r="AP47" i="6"/>
  <c r="AP292" i="6"/>
  <c r="AQ47" i="6"/>
  <c r="AQ292" i="6"/>
  <c r="AR47" i="6"/>
  <c r="AR292" i="6"/>
  <c r="AS47" i="6"/>
  <c r="AS292" i="6"/>
  <c r="AT47" i="6"/>
  <c r="AT292" i="6"/>
  <c r="AU47" i="6"/>
  <c r="AU292" i="6"/>
  <c r="AV47" i="6"/>
  <c r="AS58" i="60"/>
  <c r="AW47" i="6"/>
  <c r="AT58" i="60"/>
  <c r="AX47" i="6"/>
  <c r="AX292" i="6"/>
  <c r="AY47" i="6"/>
  <c r="AZ47" i="6"/>
  <c r="AZ292" i="6"/>
  <c r="BA47" i="6"/>
  <c r="AX58" i="60"/>
  <c r="BB47" i="6"/>
  <c r="BB292" i="6"/>
  <c r="BC47" i="6"/>
  <c r="BC292" i="6"/>
  <c r="BD47" i="6"/>
  <c r="BD292" i="6"/>
  <c r="BE47" i="6"/>
  <c r="BE292" i="6"/>
  <c r="BF47" i="6"/>
  <c r="BF292" i="6"/>
  <c r="BG47" i="6"/>
  <c r="BH47" i="6"/>
  <c r="BE58" i="60"/>
  <c r="BI47" i="6"/>
  <c r="BI292" i="6"/>
  <c r="BJ47" i="6"/>
  <c r="BK47" i="6"/>
  <c r="BK292" i="6"/>
  <c r="BL47" i="6"/>
  <c r="BL292" i="6"/>
  <c r="BM47" i="6"/>
  <c r="BN47" i="6"/>
  <c r="BN292" i="6"/>
  <c r="BO47" i="6"/>
  <c r="BO292" i="6"/>
  <c r="H48" i="6"/>
  <c r="E59" i="60"/>
  <c r="I48" i="6"/>
  <c r="F59" i="60"/>
  <c r="J48" i="6"/>
  <c r="G59" i="60"/>
  <c r="K48" i="6"/>
  <c r="L48" i="6"/>
  <c r="I59" i="60"/>
  <c r="M48" i="6"/>
  <c r="J59" i="60"/>
  <c r="N48" i="6"/>
  <c r="K59" i="60"/>
  <c r="O48" i="6"/>
  <c r="P48" i="6"/>
  <c r="M59" i="60"/>
  <c r="Q48" i="6"/>
  <c r="R48" i="6"/>
  <c r="S48" i="6"/>
  <c r="B33" i="9"/>
  <c r="T48" i="6"/>
  <c r="Q59" i="60"/>
  <c r="U48" i="6"/>
  <c r="R59" i="60"/>
  <c r="V48" i="6"/>
  <c r="S59" i="60"/>
  <c r="W48" i="6"/>
  <c r="T59" i="60"/>
  <c r="X48" i="6"/>
  <c r="U59" i="60"/>
  <c r="Y48" i="6"/>
  <c r="Z48" i="6"/>
  <c r="W59" i="60"/>
  <c r="AA48" i="6"/>
  <c r="AB48" i="6"/>
  <c r="Y59" i="60"/>
  <c r="AC48" i="6"/>
  <c r="Z59" i="60"/>
  <c r="AD48" i="6"/>
  <c r="AE48" i="6"/>
  <c r="AB59" i="60"/>
  <c r="AF48" i="6"/>
  <c r="AC59" i="60"/>
  <c r="AG48" i="6"/>
  <c r="AH48" i="6"/>
  <c r="AI48" i="6"/>
  <c r="AJ48" i="6"/>
  <c r="AG59" i="60"/>
  <c r="AK48" i="6"/>
  <c r="AH59" i="60"/>
  <c r="AL48" i="6"/>
  <c r="AI59" i="60"/>
  <c r="AM48" i="6"/>
  <c r="AJ59" i="60"/>
  <c r="AN48" i="6"/>
  <c r="AK59" i="60"/>
  <c r="AO48" i="6"/>
  <c r="AL59" i="60"/>
  <c r="AP48" i="6"/>
  <c r="AM59" i="60"/>
  <c r="AQ48" i="6"/>
  <c r="AR48" i="6"/>
  <c r="AO59" i="60"/>
  <c r="AS48" i="6"/>
  <c r="AP59" i="60"/>
  <c r="AT48" i="6"/>
  <c r="AQ59" i="60"/>
  <c r="AU48" i="6"/>
  <c r="AR59" i="60"/>
  <c r="AV48" i="6"/>
  <c r="AS59" i="60"/>
  <c r="AW48" i="6"/>
  <c r="AT59" i="60"/>
  <c r="AX48" i="6"/>
  <c r="AU59" i="60"/>
  <c r="AY48" i="6"/>
  <c r="AV59" i="60"/>
  <c r="AZ48" i="6"/>
  <c r="AW59" i="60"/>
  <c r="BA48" i="6"/>
  <c r="AX59" i="60"/>
  <c r="BB48" i="6"/>
  <c r="AY59" i="60"/>
  <c r="BC48" i="6"/>
  <c r="E33" i="9"/>
  <c r="BD48" i="6"/>
  <c r="BA59" i="60"/>
  <c r="BE48" i="6"/>
  <c r="BF48" i="6"/>
  <c r="BC59" i="60"/>
  <c r="BG48" i="6"/>
  <c r="BD59" i="60"/>
  <c r="BH48" i="6"/>
  <c r="BE59" i="60"/>
  <c r="BI48" i="6"/>
  <c r="BF59" i="60"/>
  <c r="BJ48" i="6"/>
  <c r="BK48" i="6"/>
  <c r="BH59" i="60"/>
  <c r="BL48" i="6"/>
  <c r="BI59" i="60"/>
  <c r="BM48" i="6"/>
  <c r="BN48" i="6"/>
  <c r="BO48" i="6"/>
  <c r="F33" i="9"/>
  <c r="G51" i="6"/>
  <c r="H51" i="6"/>
  <c r="D6" i="29"/>
  <c r="I51" i="6"/>
  <c r="E6" i="29"/>
  <c r="J51" i="6"/>
  <c r="F6" i="29"/>
  <c r="K51" i="6"/>
  <c r="G6" i="29"/>
  <c r="L51" i="6"/>
  <c r="H6" i="29"/>
  <c r="M51" i="6"/>
  <c r="I6" i="29"/>
  <c r="N51" i="6"/>
  <c r="J6" i="29"/>
  <c r="O51" i="6"/>
  <c r="K6" i="29"/>
  <c r="P51" i="6"/>
  <c r="L6" i="29"/>
  <c r="Q51" i="6"/>
  <c r="M6" i="29"/>
  <c r="R51" i="6"/>
  <c r="N6" i="29"/>
  <c r="S51" i="6"/>
  <c r="O6" i="29"/>
  <c r="T51" i="6"/>
  <c r="P6" i="29"/>
  <c r="U51" i="6"/>
  <c r="Q6" i="29"/>
  <c r="V51" i="6"/>
  <c r="R6" i="29"/>
  <c r="W51" i="6"/>
  <c r="S6" i="29"/>
  <c r="X51" i="6"/>
  <c r="T6" i="29"/>
  <c r="Y51" i="6"/>
  <c r="U6" i="29"/>
  <c r="Z51" i="6"/>
  <c r="V6" i="29"/>
  <c r="AA51" i="6"/>
  <c r="W6" i="29"/>
  <c r="AB51" i="6"/>
  <c r="X6" i="29"/>
  <c r="AC51" i="6"/>
  <c r="Y6" i="29"/>
  <c r="AD51" i="6"/>
  <c r="Z6" i="29"/>
  <c r="AE51" i="6"/>
  <c r="AA6" i="29"/>
  <c r="AF51" i="6"/>
  <c r="AB6" i="29"/>
  <c r="AG51" i="6"/>
  <c r="AC6" i="29"/>
  <c r="AH51" i="6"/>
  <c r="AD6" i="29"/>
  <c r="AI51" i="6"/>
  <c r="AE6" i="29"/>
  <c r="AJ51" i="6"/>
  <c r="AF6" i="29"/>
  <c r="AK51" i="6"/>
  <c r="AG6" i="29"/>
  <c r="AL51" i="6"/>
  <c r="AH6" i="29"/>
  <c r="AM51" i="6"/>
  <c r="AI6" i="29"/>
  <c r="AN51" i="6"/>
  <c r="AJ6" i="29"/>
  <c r="AO51" i="6"/>
  <c r="AK6" i="29"/>
  <c r="AP51" i="6"/>
  <c r="AL6" i="29"/>
  <c r="AQ51" i="6"/>
  <c r="AM6" i="29"/>
  <c r="AR51" i="6"/>
  <c r="AN6" i="29"/>
  <c r="AS51" i="6"/>
  <c r="AO6" i="29"/>
  <c r="AT51" i="6"/>
  <c r="AP6" i="29"/>
  <c r="AU51" i="6"/>
  <c r="AQ6" i="29"/>
  <c r="AV51" i="6"/>
  <c r="AR6" i="29"/>
  <c r="AW51" i="6"/>
  <c r="AS6" i="29"/>
  <c r="AX51" i="6"/>
  <c r="AT6" i="29"/>
  <c r="AY51" i="6"/>
  <c r="AU6" i="29"/>
  <c r="AZ51" i="6"/>
  <c r="AV6" i="29"/>
  <c r="BA51" i="6"/>
  <c r="AW6" i="29"/>
  <c r="BB51" i="6"/>
  <c r="AX6" i="29"/>
  <c r="BC51" i="6"/>
  <c r="AY6" i="29"/>
  <c r="BD51" i="6"/>
  <c r="AZ6" i="29"/>
  <c r="BE51" i="6"/>
  <c r="BA6" i="29"/>
  <c r="BF51" i="6"/>
  <c r="BB6" i="29"/>
  <c r="BG51" i="6"/>
  <c r="BC6" i="29"/>
  <c r="BH51" i="6"/>
  <c r="BD6" i="29"/>
  <c r="BI51" i="6"/>
  <c r="BJ51" i="6"/>
  <c r="BF6" i="29"/>
  <c r="BK51" i="6"/>
  <c r="BG6" i="29"/>
  <c r="BL51" i="6"/>
  <c r="BH6" i="29"/>
  <c r="BM51" i="6"/>
  <c r="BI6" i="29"/>
  <c r="BN51" i="6"/>
  <c r="BJ6" i="29"/>
  <c r="G52" i="6"/>
  <c r="H52" i="6"/>
  <c r="D15" i="29"/>
  <c r="I52" i="6"/>
  <c r="E15" i="29"/>
  <c r="J52" i="6"/>
  <c r="F15" i="29"/>
  <c r="K52" i="6"/>
  <c r="G15" i="29"/>
  <c r="L52" i="6"/>
  <c r="H15" i="29"/>
  <c r="M52" i="6"/>
  <c r="I15" i="29"/>
  <c r="N52" i="6"/>
  <c r="O52" i="6"/>
  <c r="K15" i="29"/>
  <c r="P52" i="6"/>
  <c r="L15" i="29"/>
  <c r="Q52" i="6"/>
  <c r="M15" i="29"/>
  <c r="R52" i="6"/>
  <c r="N15" i="29"/>
  <c r="S52" i="6"/>
  <c r="O15" i="29"/>
  <c r="T52" i="6"/>
  <c r="P15" i="29"/>
  <c r="U52" i="6"/>
  <c r="Q15" i="29"/>
  <c r="V52" i="6"/>
  <c r="R15" i="29"/>
  <c r="W52" i="6"/>
  <c r="S15" i="29"/>
  <c r="X52" i="6"/>
  <c r="T15" i="29"/>
  <c r="Y52" i="6"/>
  <c r="U15" i="29"/>
  <c r="Z52" i="6"/>
  <c r="V15" i="29"/>
  <c r="AA52" i="6"/>
  <c r="W15" i="29"/>
  <c r="AB52" i="6"/>
  <c r="X15" i="29"/>
  <c r="AC52" i="6"/>
  <c r="Y15" i="29"/>
  <c r="AD52" i="6"/>
  <c r="Z15" i="29"/>
  <c r="AE52" i="6"/>
  <c r="AA15" i="29"/>
  <c r="AF52" i="6"/>
  <c r="AB15" i="29"/>
  <c r="AG52" i="6"/>
  <c r="AC15" i="29"/>
  <c r="AH52" i="6"/>
  <c r="AD15" i="29"/>
  <c r="AI52" i="6"/>
  <c r="AE15" i="29"/>
  <c r="AJ52" i="6"/>
  <c r="AF15" i="29"/>
  <c r="AK52" i="6"/>
  <c r="AG15" i="29"/>
  <c r="AL52" i="6"/>
  <c r="AH15" i="29"/>
  <c r="AM52" i="6"/>
  <c r="AI15" i="29"/>
  <c r="AN52" i="6"/>
  <c r="AJ15" i="29"/>
  <c r="AO52" i="6"/>
  <c r="AK15" i="29"/>
  <c r="AP52" i="6"/>
  <c r="AL15" i="29"/>
  <c r="AQ52" i="6"/>
  <c r="AM15" i="29"/>
  <c r="AR52" i="6"/>
  <c r="AN15" i="29"/>
  <c r="AS52" i="6"/>
  <c r="AO15" i="29"/>
  <c r="AT52" i="6"/>
  <c r="AP15" i="29"/>
  <c r="AU52" i="6"/>
  <c r="AQ15" i="29"/>
  <c r="AV52" i="6"/>
  <c r="AR15" i="29"/>
  <c r="AW52" i="6"/>
  <c r="AS15" i="29"/>
  <c r="AX52" i="6"/>
  <c r="AT15" i="29"/>
  <c r="AY52" i="6"/>
  <c r="AU15" i="29"/>
  <c r="AZ52" i="6"/>
  <c r="AV15" i="29"/>
  <c r="BA52" i="6"/>
  <c r="AW15" i="29"/>
  <c r="BB52" i="6"/>
  <c r="AX15" i="29"/>
  <c r="BC52" i="6"/>
  <c r="AY15" i="29"/>
  <c r="BD52" i="6"/>
  <c r="AZ15" i="29"/>
  <c r="BE52" i="6"/>
  <c r="BA15" i="29"/>
  <c r="BA18" i="29" s="1"/>
  <c r="BF52" i="6"/>
  <c r="BB15" i="29"/>
  <c r="BG52" i="6"/>
  <c r="BC15" i="29"/>
  <c r="BH52" i="6"/>
  <c r="BD15" i="29"/>
  <c r="BI52" i="6"/>
  <c r="BE15" i="29"/>
  <c r="BJ52" i="6"/>
  <c r="BF15" i="29"/>
  <c r="BK52" i="6"/>
  <c r="BG15" i="29"/>
  <c r="BL52" i="6"/>
  <c r="BH15" i="29"/>
  <c r="BM52" i="6"/>
  <c r="BI15" i="29"/>
  <c r="BN52" i="6"/>
  <c r="BJ15" i="29"/>
  <c r="BO52" i="6"/>
  <c r="BK15" i="29"/>
  <c r="H53" i="6"/>
  <c r="D24" i="29"/>
  <c r="I53" i="6"/>
  <c r="E24" i="29"/>
  <c r="J53" i="6"/>
  <c r="F24" i="29"/>
  <c r="K53" i="6"/>
  <c r="G24" i="29"/>
  <c r="L53" i="6"/>
  <c r="H24" i="29"/>
  <c r="M53" i="6"/>
  <c r="I24" i="29"/>
  <c r="N53" i="6"/>
  <c r="J24" i="29"/>
  <c r="O53" i="6"/>
  <c r="K24" i="29"/>
  <c r="P53" i="6"/>
  <c r="L24" i="29"/>
  <c r="Q53" i="6"/>
  <c r="M24" i="29"/>
  <c r="R53" i="6"/>
  <c r="N24" i="29"/>
  <c r="S53" i="6"/>
  <c r="O24" i="29"/>
  <c r="T53" i="6"/>
  <c r="P24" i="29"/>
  <c r="U53" i="6"/>
  <c r="Q24" i="29"/>
  <c r="V53" i="6"/>
  <c r="R24" i="29"/>
  <c r="W53" i="6"/>
  <c r="S24" i="29"/>
  <c r="X53" i="6"/>
  <c r="T24" i="29"/>
  <c r="Y53" i="6"/>
  <c r="U24" i="29"/>
  <c r="Z53" i="6"/>
  <c r="AA53" i="6"/>
  <c r="W24" i="29"/>
  <c r="AB53" i="6"/>
  <c r="X24" i="29"/>
  <c r="AC53" i="6"/>
  <c r="Y24" i="29"/>
  <c r="AD53" i="6"/>
  <c r="Z24" i="29"/>
  <c r="AE53" i="6"/>
  <c r="AA24" i="29"/>
  <c r="AF53" i="6"/>
  <c r="AB24" i="29"/>
  <c r="AG53" i="6"/>
  <c r="AC24" i="29"/>
  <c r="AH53" i="6"/>
  <c r="AI53" i="6"/>
  <c r="AE24" i="29"/>
  <c r="AJ53" i="6"/>
  <c r="AF24" i="29"/>
  <c r="AK53" i="6"/>
  <c r="AG24" i="29"/>
  <c r="AL53" i="6"/>
  <c r="AH24" i="29"/>
  <c r="AM53" i="6"/>
  <c r="AI24" i="29"/>
  <c r="AN53" i="6"/>
  <c r="AJ24" i="29"/>
  <c r="AO53" i="6"/>
  <c r="AP53" i="6"/>
  <c r="AQ53" i="6"/>
  <c r="AM24" i="29"/>
  <c r="AR53" i="6"/>
  <c r="AN24" i="29"/>
  <c r="AS53" i="6"/>
  <c r="AO24" i="29"/>
  <c r="AT53" i="6"/>
  <c r="AP24" i="29"/>
  <c r="AU53" i="6"/>
  <c r="AQ24" i="29"/>
  <c r="AV53" i="6"/>
  <c r="AR24" i="29"/>
  <c r="AW53" i="6"/>
  <c r="AS24" i="29"/>
  <c r="AX53" i="6"/>
  <c r="AY53" i="6"/>
  <c r="AU24" i="29"/>
  <c r="AZ53" i="6"/>
  <c r="AV24" i="29"/>
  <c r="BA53" i="6"/>
  <c r="AW24" i="29"/>
  <c r="BB53" i="6"/>
  <c r="AX24" i="29"/>
  <c r="BC53" i="6"/>
  <c r="AY24" i="29"/>
  <c r="BD53" i="6"/>
  <c r="AZ24" i="29"/>
  <c r="BE53" i="6"/>
  <c r="BA24" i="29"/>
  <c r="BF53" i="6"/>
  <c r="BB24" i="29"/>
  <c r="BG53" i="6"/>
  <c r="BC24" i="29"/>
  <c r="BH53" i="6"/>
  <c r="BD24" i="29"/>
  <c r="BI53" i="6"/>
  <c r="BE24" i="29"/>
  <c r="BJ53" i="6"/>
  <c r="BF24" i="29"/>
  <c r="BK53" i="6"/>
  <c r="BG24" i="29"/>
  <c r="BL53" i="6"/>
  <c r="BH24" i="29"/>
  <c r="BM53" i="6"/>
  <c r="BI24" i="29"/>
  <c r="BN53" i="6"/>
  <c r="G75" i="6"/>
  <c r="G370" i="6"/>
  <c r="H75" i="6"/>
  <c r="H375" i="6"/>
  <c r="I75" i="6"/>
  <c r="J75" i="6"/>
  <c r="G102" i="60"/>
  <c r="K75" i="6"/>
  <c r="K375" i="6"/>
  <c r="L75" i="6"/>
  <c r="L375" i="6"/>
  <c r="L378" i="6"/>
  <c r="M75" i="6"/>
  <c r="M375" i="6"/>
  <c r="I165" i="91"/>
  <c r="N75" i="6"/>
  <c r="O75" i="6"/>
  <c r="K110" i="91"/>
  <c r="K16" i="92"/>
  <c r="P75" i="6"/>
  <c r="P375" i="6"/>
  <c r="P378" i="6"/>
  <c r="Q75" i="6"/>
  <c r="Q370" i="6"/>
  <c r="R75" i="6"/>
  <c r="R375" i="6"/>
  <c r="S75" i="6"/>
  <c r="S375" i="6"/>
  <c r="O165" i="91"/>
  <c r="T75" i="6"/>
  <c r="T375" i="6"/>
  <c r="P165" i="91"/>
  <c r="U75" i="6"/>
  <c r="U370" i="6"/>
  <c r="V75" i="6"/>
  <c r="W75" i="6"/>
  <c r="W375" i="6"/>
  <c r="X75" i="6"/>
  <c r="T110" i="91"/>
  <c r="T16" i="92" s="1"/>
  <c r="Y75" i="6"/>
  <c r="Y375" i="6"/>
  <c r="Z75" i="6"/>
  <c r="V110" i="91"/>
  <c r="V16" i="92"/>
  <c r="AA75" i="6"/>
  <c r="AA375" i="6"/>
  <c r="AB75" i="6"/>
  <c r="AB375" i="6"/>
  <c r="X165" i="91"/>
  <c r="AC75" i="6"/>
  <c r="AC375" i="6"/>
  <c r="Y165" i="91"/>
  <c r="AD75" i="6"/>
  <c r="AD375" i="6"/>
  <c r="AE75" i="6"/>
  <c r="C46" i="9"/>
  <c r="AF75" i="6"/>
  <c r="AG75" i="6"/>
  <c r="AG375" i="6"/>
  <c r="AH75" i="6"/>
  <c r="AI75" i="6"/>
  <c r="AI375" i="6"/>
  <c r="AJ75" i="6"/>
  <c r="AK75" i="6"/>
  <c r="AK375" i="6"/>
  <c r="AG165" i="91"/>
  <c r="AL75" i="6"/>
  <c r="AL375" i="6"/>
  <c r="AH165" i="91"/>
  <c r="AM75" i="6"/>
  <c r="AN75" i="6"/>
  <c r="AN375" i="6"/>
  <c r="AJ165" i="91"/>
  <c r="AO75" i="6"/>
  <c r="AO375" i="6"/>
  <c r="AP75" i="6"/>
  <c r="AP370" i="6"/>
  <c r="AQ75" i="6"/>
  <c r="AQ375" i="6"/>
  <c r="AR75" i="6"/>
  <c r="AR375" i="6"/>
  <c r="AN165" i="91"/>
  <c r="AS75" i="6"/>
  <c r="AS375" i="6"/>
  <c r="AT75" i="6"/>
  <c r="AT375" i="6"/>
  <c r="AU75" i="6"/>
  <c r="AR102" i="60"/>
  <c r="AV75" i="6"/>
  <c r="AV375" i="6"/>
  <c r="AW75" i="6"/>
  <c r="AW375" i="6"/>
  <c r="AS165" i="91"/>
  <c r="AX75" i="6"/>
  <c r="AX375" i="6"/>
  <c r="AY75" i="6"/>
  <c r="AY375" i="6"/>
  <c r="AZ75" i="6"/>
  <c r="AZ375" i="6"/>
  <c r="AV165" i="91"/>
  <c r="BA75" i="6"/>
  <c r="BA375" i="6"/>
  <c r="BB75" i="6"/>
  <c r="BB370" i="6"/>
  <c r="BC75" i="6"/>
  <c r="BC375" i="6"/>
  <c r="BD75" i="6"/>
  <c r="BE75" i="6"/>
  <c r="BB102" i="60"/>
  <c r="BF75" i="6"/>
  <c r="BF375" i="6"/>
  <c r="BG75" i="6"/>
  <c r="BG375" i="6"/>
  <c r="BC165" i="91"/>
  <c r="BH75" i="6"/>
  <c r="BH375" i="6"/>
  <c r="BD165" i="91"/>
  <c r="BI75" i="6"/>
  <c r="BI375" i="6"/>
  <c r="BE165" i="91"/>
  <c r="BJ75" i="6"/>
  <c r="BG102" i="60"/>
  <c r="BK75" i="6"/>
  <c r="BK375" i="6"/>
  <c r="BG165" i="91"/>
  <c r="BL75" i="6"/>
  <c r="BL375" i="6"/>
  <c r="BM75" i="6"/>
  <c r="BI110" i="91"/>
  <c r="BI16" i="92"/>
  <c r="BN75" i="6"/>
  <c r="BO75" i="6"/>
  <c r="BO375" i="6"/>
  <c r="G76" i="6"/>
  <c r="H76" i="6"/>
  <c r="I76" i="6"/>
  <c r="F103" i="60"/>
  <c r="J76" i="6"/>
  <c r="G103" i="60"/>
  <c r="K76" i="6"/>
  <c r="H103" i="60"/>
  <c r="L76" i="6"/>
  <c r="I103" i="60"/>
  <c r="M76" i="6"/>
  <c r="J103" i="60"/>
  <c r="N76" i="6"/>
  <c r="J111" i="91"/>
  <c r="J17" i="92"/>
  <c r="O76" i="6"/>
  <c r="P76" i="6"/>
  <c r="Q76" i="6"/>
  <c r="N103" i="60"/>
  <c r="R76" i="6"/>
  <c r="O103" i="60"/>
  <c r="S76" i="6"/>
  <c r="T76" i="6"/>
  <c r="Q103" i="60"/>
  <c r="U76" i="6"/>
  <c r="V76" i="6"/>
  <c r="R111" i="91"/>
  <c r="R17" i="92"/>
  <c r="W76" i="6"/>
  <c r="X76" i="6"/>
  <c r="Y76" i="6"/>
  <c r="V103" i="60"/>
  <c r="Z76" i="6"/>
  <c r="W103" i="60"/>
  <c r="AA76" i="6"/>
  <c r="X103" i="60"/>
  <c r="AB76" i="6"/>
  <c r="Y103" i="60"/>
  <c r="AC76" i="6"/>
  <c r="AD76" i="6"/>
  <c r="AE76" i="6"/>
  <c r="AB103" i="60"/>
  <c r="AF76" i="6"/>
  <c r="AC103" i="60"/>
  <c r="AG76" i="6"/>
  <c r="AH76" i="6"/>
  <c r="AE103" i="60"/>
  <c r="AI76" i="6"/>
  <c r="AJ76" i="6"/>
  <c r="AG103" i="60"/>
  <c r="AK76" i="6"/>
  <c r="AH103" i="60"/>
  <c r="AL76" i="6"/>
  <c r="AM76" i="6"/>
  <c r="AN76" i="6"/>
  <c r="AO76" i="6"/>
  <c r="AK111" i="91"/>
  <c r="AK17" i="92" s="1"/>
  <c r="AP76" i="6"/>
  <c r="AL111" i="91"/>
  <c r="AL17" i="92"/>
  <c r="AQ76" i="6"/>
  <c r="AM111" i="91"/>
  <c r="AR76" i="6"/>
  <c r="AS76" i="6"/>
  <c r="AP103" i="60"/>
  <c r="AT76" i="6"/>
  <c r="AP111" i="91"/>
  <c r="AP17" i="92"/>
  <c r="AU76" i="6"/>
  <c r="AV76" i="6"/>
  <c r="AW76" i="6"/>
  <c r="AS111" i="91"/>
  <c r="AS17" i="92" s="1"/>
  <c r="AX76" i="6"/>
  <c r="AU103" i="60"/>
  <c r="AY76" i="6"/>
  <c r="AZ76" i="6"/>
  <c r="AV111" i="91"/>
  <c r="AV17" i="92"/>
  <c r="BA76" i="6"/>
  <c r="BB76" i="6"/>
  <c r="BC76" i="6"/>
  <c r="BD76" i="6"/>
  <c r="BA103" i="60"/>
  <c r="BE76" i="6"/>
  <c r="BA111" i="91"/>
  <c r="BA17" i="92"/>
  <c r="BF76" i="6"/>
  <c r="BC103" i="60"/>
  <c r="BG76" i="6"/>
  <c r="BH76" i="6"/>
  <c r="BD111" i="91"/>
  <c r="BD17" i="92" s="1"/>
  <c r="BI76" i="6"/>
  <c r="BF103" i="60"/>
  <c r="BJ76" i="6"/>
  <c r="BK76" i="6"/>
  <c r="BG111" i="91"/>
  <c r="BG17" i="92"/>
  <c r="BL76" i="6"/>
  <c r="BM76" i="6"/>
  <c r="BN76" i="6"/>
  <c r="BO76" i="6"/>
  <c r="G79" i="6"/>
  <c r="H79" i="6"/>
  <c r="I79" i="6"/>
  <c r="E7" i="29"/>
  <c r="J79" i="6"/>
  <c r="F7" i="29"/>
  <c r="K79" i="6"/>
  <c r="G7" i="29"/>
  <c r="L79" i="6"/>
  <c r="H7" i="29"/>
  <c r="M79" i="6"/>
  <c r="N79" i="6"/>
  <c r="O79" i="6"/>
  <c r="K7" i="29"/>
  <c r="P79" i="6"/>
  <c r="L7" i="29"/>
  <c r="Q79" i="6"/>
  <c r="M7" i="29"/>
  <c r="R79" i="6"/>
  <c r="S79" i="6"/>
  <c r="O7" i="29"/>
  <c r="T79" i="6"/>
  <c r="P7" i="29"/>
  <c r="U79" i="6"/>
  <c r="Q7" i="29"/>
  <c r="V79" i="6"/>
  <c r="W79" i="6"/>
  <c r="S7" i="29"/>
  <c r="X79" i="6"/>
  <c r="T7" i="29"/>
  <c r="Y79" i="6"/>
  <c r="Z79" i="6"/>
  <c r="V7" i="29"/>
  <c r="AA79" i="6"/>
  <c r="W7" i="29"/>
  <c r="AB79" i="6"/>
  <c r="AC79" i="6"/>
  <c r="Y7" i="29"/>
  <c r="AD79" i="6"/>
  <c r="Z7" i="29"/>
  <c r="AE79" i="6"/>
  <c r="AA7" i="29"/>
  <c r="AF79" i="6"/>
  <c r="AG79" i="6"/>
  <c r="AH79" i="6"/>
  <c r="AD7" i="29"/>
  <c r="AI79" i="6"/>
  <c r="AJ79" i="6"/>
  <c r="AF7" i="29"/>
  <c r="AK79" i="6"/>
  <c r="AG7" i="29"/>
  <c r="AL79" i="6"/>
  <c r="AH7" i="29"/>
  <c r="AM79" i="6"/>
  <c r="AI7" i="29"/>
  <c r="AN79" i="6"/>
  <c r="AJ7" i="29"/>
  <c r="AO79" i="6"/>
  <c r="AK7" i="29"/>
  <c r="AP79" i="6"/>
  <c r="AL7" i="29"/>
  <c r="AQ79" i="6"/>
  <c r="AM7" i="29"/>
  <c r="AR79" i="6"/>
  <c r="AN7" i="29"/>
  <c r="AS79" i="6"/>
  <c r="AO7" i="29"/>
  <c r="AT79" i="6"/>
  <c r="AP7" i="29"/>
  <c r="AU79" i="6"/>
  <c r="AQ7" i="29"/>
  <c r="AV79" i="6"/>
  <c r="AW79" i="6"/>
  <c r="AS7" i="29"/>
  <c r="AX79" i="6"/>
  <c r="AY79" i="6"/>
  <c r="AU7" i="29"/>
  <c r="AZ79" i="6"/>
  <c r="AV7" i="29"/>
  <c r="BA79" i="6"/>
  <c r="AW7" i="29"/>
  <c r="BB79" i="6"/>
  <c r="AX7" i="29"/>
  <c r="BC79" i="6"/>
  <c r="BD79" i="6"/>
  <c r="AZ7" i="29"/>
  <c r="BE79" i="6"/>
  <c r="BA7" i="29"/>
  <c r="BF79" i="6"/>
  <c r="BG79" i="6"/>
  <c r="BC7" i="29"/>
  <c r="BH79" i="6"/>
  <c r="BD7" i="29"/>
  <c r="BI79" i="6"/>
  <c r="BE7" i="29"/>
  <c r="BJ79" i="6"/>
  <c r="BF7" i="29"/>
  <c r="BK79" i="6"/>
  <c r="BG7" i="29"/>
  <c r="BL79" i="6"/>
  <c r="BH7" i="29"/>
  <c r="BM79" i="6"/>
  <c r="BN79" i="6"/>
  <c r="BJ7" i="29"/>
  <c r="BO79" i="6"/>
  <c r="BK7" i="29"/>
  <c r="G80" i="6"/>
  <c r="H80" i="6"/>
  <c r="I80" i="6"/>
  <c r="J80" i="6"/>
  <c r="K80" i="6"/>
  <c r="L80" i="6"/>
  <c r="H16" i="29"/>
  <c r="M80" i="6"/>
  <c r="I16" i="29"/>
  <c r="N80" i="6"/>
  <c r="J16" i="29"/>
  <c r="O80" i="6"/>
  <c r="K16" i="29"/>
  <c r="P80" i="6"/>
  <c r="L16" i="29"/>
  <c r="Q80" i="6"/>
  <c r="M16" i="29"/>
  <c r="R80" i="6"/>
  <c r="S80" i="6"/>
  <c r="O16" i="29"/>
  <c r="T80" i="6"/>
  <c r="P16" i="29"/>
  <c r="U80" i="6"/>
  <c r="Q16" i="29"/>
  <c r="V80" i="6"/>
  <c r="R16" i="29"/>
  <c r="W80" i="6"/>
  <c r="S16" i="29"/>
  <c r="X80" i="6"/>
  <c r="T16" i="29"/>
  <c r="Y80" i="6"/>
  <c r="U16" i="29"/>
  <c r="Z80" i="6"/>
  <c r="AA80" i="6"/>
  <c r="W16" i="29"/>
  <c r="AB80" i="6"/>
  <c r="AC80" i="6"/>
  <c r="Y16" i="29"/>
  <c r="AD80" i="6"/>
  <c r="Z16" i="29"/>
  <c r="AE80" i="6"/>
  <c r="AA16" i="29"/>
  <c r="AF80" i="6"/>
  <c r="AG80" i="6"/>
  <c r="AC16" i="29"/>
  <c r="AH80" i="6"/>
  <c r="AI80" i="6"/>
  <c r="AE16" i="29"/>
  <c r="AJ80" i="6"/>
  <c r="AK80" i="6"/>
  <c r="AG16" i="29"/>
  <c r="AL80" i="6"/>
  <c r="AM80" i="6"/>
  <c r="AI16" i="29"/>
  <c r="AN80" i="6"/>
  <c r="AJ16" i="29"/>
  <c r="AO80" i="6"/>
  <c r="AK16" i="29"/>
  <c r="AP80" i="6"/>
  <c r="AL16" i="29"/>
  <c r="AQ80" i="6"/>
  <c r="AR80" i="6"/>
  <c r="AN16" i="29"/>
  <c r="AS80" i="6"/>
  <c r="AO16" i="29"/>
  <c r="AT80" i="6"/>
  <c r="AP16" i="29"/>
  <c r="AU80" i="6"/>
  <c r="AQ16" i="29"/>
  <c r="AV80" i="6"/>
  <c r="AR16" i="29"/>
  <c r="AW80" i="6"/>
  <c r="AS16" i="29"/>
  <c r="AX80" i="6"/>
  <c r="AT16" i="29"/>
  <c r="AY80" i="6"/>
  <c r="AU16" i="29"/>
  <c r="AZ80" i="6"/>
  <c r="AV16" i="29"/>
  <c r="BA80" i="6"/>
  <c r="AW16" i="29"/>
  <c r="BB80" i="6"/>
  <c r="AX16" i="29"/>
  <c r="BC80" i="6"/>
  <c r="AY16" i="29"/>
  <c r="BD80" i="6"/>
  <c r="AZ16" i="29"/>
  <c r="BE80" i="6"/>
  <c r="BA16" i="29"/>
  <c r="BF80" i="6"/>
  <c r="BB16" i="29"/>
  <c r="BG80" i="6"/>
  <c r="BC16" i="29"/>
  <c r="BH80" i="6"/>
  <c r="BI80" i="6"/>
  <c r="BE16" i="29"/>
  <c r="BJ80" i="6"/>
  <c r="BF16" i="29"/>
  <c r="BK80" i="6"/>
  <c r="BG16" i="29"/>
  <c r="BL80" i="6"/>
  <c r="BH16" i="29"/>
  <c r="BM80" i="6"/>
  <c r="BI16" i="29"/>
  <c r="BN80" i="6"/>
  <c r="BJ16" i="29"/>
  <c r="BO80" i="6"/>
  <c r="G81" i="6"/>
  <c r="H81" i="6"/>
  <c r="I81" i="6"/>
  <c r="E25" i="29"/>
  <c r="J81" i="6"/>
  <c r="F25" i="29"/>
  <c r="K81" i="6"/>
  <c r="G25" i="29"/>
  <c r="L81" i="6"/>
  <c r="H25" i="29"/>
  <c r="M81" i="6"/>
  <c r="I25" i="29"/>
  <c r="N81" i="6"/>
  <c r="J25" i="29"/>
  <c r="O81" i="6"/>
  <c r="P81" i="6"/>
  <c r="L25" i="29"/>
  <c r="Q81" i="6"/>
  <c r="M25" i="29"/>
  <c r="R81" i="6"/>
  <c r="N25" i="29"/>
  <c r="S81" i="6"/>
  <c r="O25" i="29"/>
  <c r="T81" i="6"/>
  <c r="P25" i="29"/>
  <c r="U81" i="6"/>
  <c r="Q25" i="29"/>
  <c r="V81" i="6"/>
  <c r="R25" i="29"/>
  <c r="W81" i="6"/>
  <c r="X81" i="6"/>
  <c r="Y81" i="6"/>
  <c r="U25" i="29"/>
  <c r="Z81" i="6"/>
  <c r="V25" i="29"/>
  <c r="AA81" i="6"/>
  <c r="W25" i="29"/>
  <c r="AB81" i="6"/>
  <c r="AC81" i="6"/>
  <c r="AD81" i="6"/>
  <c r="Z25" i="29"/>
  <c r="AE81" i="6"/>
  <c r="AF81" i="6"/>
  <c r="AB25" i="29"/>
  <c r="AG81" i="6"/>
  <c r="AC25" i="29"/>
  <c r="AH81" i="6"/>
  <c r="AD25" i="29"/>
  <c r="AI81" i="6"/>
  <c r="AE25" i="29"/>
  <c r="AJ81" i="6"/>
  <c r="AF25" i="29"/>
  <c r="AK81" i="6"/>
  <c r="AL81" i="6"/>
  <c r="AM81" i="6"/>
  <c r="AN81" i="6"/>
  <c r="AJ25" i="29"/>
  <c r="AO81" i="6"/>
  <c r="AK25" i="29"/>
  <c r="AP81" i="6"/>
  <c r="AL25" i="29"/>
  <c r="AQ81" i="6"/>
  <c r="AM25" i="29"/>
  <c r="AR81" i="6"/>
  <c r="AN25" i="29"/>
  <c r="AS81" i="6"/>
  <c r="AT81" i="6"/>
  <c r="AU81" i="6"/>
  <c r="AV81" i="6"/>
  <c r="AW81" i="6"/>
  <c r="AS25" i="29"/>
  <c r="AX81" i="6"/>
  <c r="AT25" i="29"/>
  <c r="AY81" i="6"/>
  <c r="AU25" i="29"/>
  <c r="AZ81" i="6"/>
  <c r="AV25" i="29"/>
  <c r="BA81" i="6"/>
  <c r="AW25" i="29"/>
  <c r="BB81" i="6"/>
  <c r="AX25" i="29"/>
  <c r="BC81" i="6"/>
  <c r="AY25" i="29"/>
  <c r="BD81" i="6"/>
  <c r="BE81" i="6"/>
  <c r="BA25" i="29"/>
  <c r="BF81" i="6"/>
  <c r="BB25" i="29"/>
  <c r="BG81" i="6"/>
  <c r="BC25" i="29"/>
  <c r="BH81" i="6"/>
  <c r="BD25" i="29"/>
  <c r="BI81" i="6"/>
  <c r="BJ81" i="6"/>
  <c r="BK81" i="6"/>
  <c r="BL81" i="6"/>
  <c r="BM81" i="6"/>
  <c r="BI25" i="29"/>
  <c r="BN81" i="6"/>
  <c r="BJ25" i="29"/>
  <c r="BO81" i="6"/>
  <c r="BK25" i="29"/>
  <c r="AF131" i="60"/>
  <c r="AE152" i="97"/>
  <c r="AG131" i="60"/>
  <c r="AF152" i="97"/>
  <c r="AH131" i="60"/>
  <c r="AG152" i="97"/>
  <c r="AI131" i="60"/>
  <c r="AH152" i="97"/>
  <c r="AJ131" i="60"/>
  <c r="AI152" i="97"/>
  <c r="AK131" i="60"/>
  <c r="AJ152" i="97"/>
  <c r="AL131" i="60"/>
  <c r="AK152" i="97"/>
  <c r="AM131" i="60"/>
  <c r="AL152" i="97"/>
  <c r="AN131" i="60"/>
  <c r="AM152" i="97"/>
  <c r="F8" i="97" s="1"/>
  <c r="AO131" i="60"/>
  <c r="AN152" i="97"/>
  <c r="AP131" i="60"/>
  <c r="AO152" i="97"/>
  <c r="AQ131" i="60"/>
  <c r="AP152" i="97"/>
  <c r="AR131" i="60"/>
  <c r="AQ152" i="97"/>
  <c r="AS131" i="60"/>
  <c r="AR152" i="97"/>
  <c r="AT131" i="60"/>
  <c r="AS152" i="97"/>
  <c r="AU131" i="60"/>
  <c r="AT152" i="97"/>
  <c r="AV131" i="60"/>
  <c r="AU152" i="97"/>
  <c r="AW131" i="60"/>
  <c r="AV152" i="97"/>
  <c r="AX131" i="60"/>
  <c r="AW152" i="97"/>
  <c r="AY131" i="60"/>
  <c r="AX152" i="97"/>
  <c r="AZ131" i="60"/>
  <c r="AY152" i="97"/>
  <c r="G8" i="97"/>
  <c r="BA131" i="60"/>
  <c r="AZ152" i="97"/>
  <c r="BB131" i="60"/>
  <c r="BA152" i="97"/>
  <c r="BC131" i="60"/>
  <c r="BB152" i="97"/>
  <c r="BD131" i="60"/>
  <c r="BC152" i="97"/>
  <c r="BE131" i="60"/>
  <c r="BD152" i="97"/>
  <c r="BF131" i="60"/>
  <c r="BE152" i="97"/>
  <c r="BG131" i="60"/>
  <c r="BF152" i="97"/>
  <c r="BH131" i="60"/>
  <c r="BG152" i="97"/>
  <c r="BI131" i="60"/>
  <c r="BH152" i="97"/>
  <c r="BJ131" i="60"/>
  <c r="BI152" i="97"/>
  <c r="BK131" i="60"/>
  <c r="BJ152" i="97"/>
  <c r="BL131" i="60"/>
  <c r="BK152" i="97"/>
  <c r="H8" i="97"/>
  <c r="E132" i="60"/>
  <c r="D153" i="97"/>
  <c r="C153" i="97"/>
  <c r="F132" i="60"/>
  <c r="E153" i="97"/>
  <c r="G132" i="60"/>
  <c r="F153" i="97"/>
  <c r="H132" i="60"/>
  <c r="G153" i="97"/>
  <c r="I132" i="60"/>
  <c r="H153" i="97"/>
  <c r="J132" i="60"/>
  <c r="I153" i="97"/>
  <c r="K132" i="60"/>
  <c r="J153" i="97"/>
  <c r="N400" i="6"/>
  <c r="J223" i="97"/>
  <c r="L132" i="60"/>
  <c r="K153" i="97"/>
  <c r="M132" i="60"/>
  <c r="L153" i="97"/>
  <c r="N132" i="60"/>
  <c r="M153" i="97"/>
  <c r="O132" i="60"/>
  <c r="N153" i="97"/>
  <c r="P132" i="60"/>
  <c r="O153" i="97"/>
  <c r="Q132" i="60"/>
  <c r="P153" i="97"/>
  <c r="R132" i="60"/>
  <c r="Q153" i="97"/>
  <c r="S132" i="60"/>
  <c r="R153" i="97"/>
  <c r="T132" i="60"/>
  <c r="S153" i="97"/>
  <c r="U132" i="60"/>
  <c r="T153" i="97"/>
  <c r="V132" i="60"/>
  <c r="U153" i="97"/>
  <c r="W132" i="60"/>
  <c r="V153" i="97"/>
  <c r="X132" i="60"/>
  <c r="W153" i="97"/>
  <c r="Y132" i="60"/>
  <c r="X153" i="97"/>
  <c r="Z132" i="60"/>
  <c r="Y153" i="97"/>
  <c r="AA132" i="60"/>
  <c r="Z153" i="97"/>
  <c r="AB132" i="60"/>
  <c r="AA153" i="97"/>
  <c r="AC132" i="60"/>
  <c r="AB153" i="97"/>
  <c r="AD132" i="60"/>
  <c r="AC153" i="97"/>
  <c r="AE132" i="60"/>
  <c r="AD153" i="97"/>
  <c r="AH400" i="6"/>
  <c r="AD223" i="97"/>
  <c r="AF132" i="60"/>
  <c r="AE153" i="97"/>
  <c r="AG132" i="60"/>
  <c r="AF153" i="97"/>
  <c r="AH132" i="60"/>
  <c r="AG153" i="97"/>
  <c r="AI132" i="60"/>
  <c r="AH153" i="97"/>
  <c r="AJ132" i="60"/>
  <c r="AI153" i="97"/>
  <c r="AK132" i="60"/>
  <c r="AJ153" i="97"/>
  <c r="AL132" i="60"/>
  <c r="AK153" i="97"/>
  <c r="AM132" i="60"/>
  <c r="AL153" i="97"/>
  <c r="AN132" i="60"/>
  <c r="AM153" i="97"/>
  <c r="AO132" i="60"/>
  <c r="AN153" i="97"/>
  <c r="AP132" i="60"/>
  <c r="AO153" i="97"/>
  <c r="AQ132" i="60"/>
  <c r="AP153" i="97"/>
  <c r="AR132" i="60"/>
  <c r="AQ153" i="97"/>
  <c r="AU400" i="6"/>
  <c r="AQ223" i="97"/>
  <c r="AS132" i="60"/>
  <c r="AR153" i="97"/>
  <c r="AT132" i="60"/>
  <c r="AS153" i="97"/>
  <c r="AU132" i="60"/>
  <c r="AT153" i="97"/>
  <c r="AV132" i="60"/>
  <c r="AU153" i="97"/>
  <c r="AW132" i="60"/>
  <c r="AV153" i="97"/>
  <c r="AX132" i="60"/>
  <c r="AW153" i="97"/>
  <c r="AY132" i="60"/>
  <c r="AX153" i="97"/>
  <c r="AZ132" i="60"/>
  <c r="AY153" i="97"/>
  <c r="BA132" i="60"/>
  <c r="AZ153" i="97"/>
  <c r="BB132" i="60"/>
  <c r="BA153" i="97"/>
  <c r="BC132" i="60"/>
  <c r="BB153" i="97"/>
  <c r="BD132" i="60"/>
  <c r="BC153" i="97"/>
  <c r="BE132" i="60"/>
  <c r="BD153" i="97"/>
  <c r="BH400" i="6"/>
  <c r="BD223" i="97"/>
  <c r="BF132" i="60"/>
  <c r="BE153" i="97"/>
  <c r="BG132" i="60"/>
  <c r="BF153" i="97"/>
  <c r="BH132" i="60"/>
  <c r="BG153" i="97"/>
  <c r="BK400" i="6"/>
  <c r="BG223" i="97"/>
  <c r="BI132" i="60"/>
  <c r="BH153" i="97"/>
  <c r="BJ132" i="60"/>
  <c r="BI153" i="97"/>
  <c r="BK132" i="60"/>
  <c r="BJ153" i="97"/>
  <c r="BL132" i="60"/>
  <c r="BK153" i="97"/>
  <c r="E134" i="60"/>
  <c r="D155" i="97"/>
  <c r="C155" i="97"/>
  <c r="C9" i="97"/>
  <c r="F134" i="60"/>
  <c r="G62" i="68"/>
  <c r="E155" i="97"/>
  <c r="G134" i="60"/>
  <c r="H62" i="68"/>
  <c r="F155" i="97"/>
  <c r="H134" i="60"/>
  <c r="I62" i="68"/>
  <c r="G155" i="97"/>
  <c r="I134" i="60"/>
  <c r="J62" i="68"/>
  <c r="H155" i="97"/>
  <c r="J134" i="60"/>
  <c r="K62" i="68"/>
  <c r="I155" i="97"/>
  <c r="K134" i="60"/>
  <c r="L62" i="68"/>
  <c r="J155" i="97"/>
  <c r="L134" i="60"/>
  <c r="M62" i="68"/>
  <c r="K155" i="97"/>
  <c r="M134" i="60"/>
  <c r="N62" i="68"/>
  <c r="L155" i="97"/>
  <c r="N134" i="60"/>
  <c r="O62" i="68"/>
  <c r="M155" i="97"/>
  <c r="O134" i="60"/>
  <c r="P62" i="68"/>
  <c r="N155" i="97"/>
  <c r="P134" i="60"/>
  <c r="Q62" i="68"/>
  <c r="O155" i="97"/>
  <c r="D9" i="97" s="1"/>
  <c r="Q134" i="60"/>
  <c r="R62" i="68"/>
  <c r="P155" i="97"/>
  <c r="R134" i="60"/>
  <c r="S62" i="68"/>
  <c r="Q155" i="97"/>
  <c r="S134" i="60"/>
  <c r="T62" i="68"/>
  <c r="R155" i="97"/>
  <c r="T134" i="60"/>
  <c r="U62" i="68"/>
  <c r="S155" i="97"/>
  <c r="U134" i="60"/>
  <c r="V62" i="68"/>
  <c r="T155" i="97"/>
  <c r="V134" i="60"/>
  <c r="W62" i="68"/>
  <c r="U155" i="97"/>
  <c r="W134" i="60"/>
  <c r="X62" i="68"/>
  <c r="V155" i="97"/>
  <c r="X134" i="60"/>
  <c r="Y62" i="68"/>
  <c r="W155" i="97"/>
  <c r="Y134" i="60"/>
  <c r="Z62" i="68"/>
  <c r="X155" i="97"/>
  <c r="Z134" i="60"/>
  <c r="AA62" i="68"/>
  <c r="Y155" i="97"/>
  <c r="AA134" i="60"/>
  <c r="AB62" i="68"/>
  <c r="Z155" i="97"/>
  <c r="AB134" i="60"/>
  <c r="AC62" i="68"/>
  <c r="AA155" i="97"/>
  <c r="E9" i="97" s="1"/>
  <c r="AC134" i="60"/>
  <c r="AD62" i="68"/>
  <c r="AB155" i="97"/>
  <c r="AD134" i="60"/>
  <c r="AE62" i="68"/>
  <c r="AC155" i="97"/>
  <c r="AE134" i="60"/>
  <c r="AF62" i="68"/>
  <c r="AD155" i="97"/>
  <c r="AF134" i="60"/>
  <c r="AG62" i="68"/>
  <c r="AE155" i="97"/>
  <c r="AG134" i="60"/>
  <c r="AH62" i="68"/>
  <c r="AF155" i="97"/>
  <c r="AH134" i="60"/>
  <c r="AI62" i="68"/>
  <c r="AG155" i="97"/>
  <c r="AI134" i="60"/>
  <c r="AJ62" i="68"/>
  <c r="AH155" i="97"/>
  <c r="AJ134" i="60"/>
  <c r="AK62" i="68"/>
  <c r="AI155" i="97"/>
  <c r="AK134" i="60"/>
  <c r="AL62" i="68"/>
  <c r="AJ155" i="97"/>
  <c r="AL134" i="60"/>
  <c r="AM62" i="68"/>
  <c r="AK155" i="97"/>
  <c r="AM134" i="60"/>
  <c r="AN62" i="68"/>
  <c r="AL155" i="97"/>
  <c r="AN134" i="60"/>
  <c r="AO62" i="68"/>
  <c r="AM155" i="97"/>
  <c r="F9" i="97"/>
  <c r="AO134" i="60"/>
  <c r="AP62" i="68"/>
  <c r="AN155" i="97"/>
  <c r="AP134" i="60"/>
  <c r="AQ62" i="68"/>
  <c r="AO155" i="97"/>
  <c r="AQ134" i="60"/>
  <c r="AR62" i="68"/>
  <c r="AP155" i="97"/>
  <c r="AR134" i="60"/>
  <c r="AS62" i="68"/>
  <c r="AQ155" i="97"/>
  <c r="AS134" i="60"/>
  <c r="AT62" i="68"/>
  <c r="AR155" i="97"/>
  <c r="AT134" i="60"/>
  <c r="AU62" i="68"/>
  <c r="AS155" i="97"/>
  <c r="AU134" i="60"/>
  <c r="AV62" i="68"/>
  <c r="AT155" i="97"/>
  <c r="AV134" i="60"/>
  <c r="AW62" i="68"/>
  <c r="AU155" i="97"/>
  <c r="AW134" i="60"/>
  <c r="AX62" i="68"/>
  <c r="AV155" i="97"/>
  <c r="AX134" i="60"/>
  <c r="AY62" i="68"/>
  <c r="AW155" i="97"/>
  <c r="AY134" i="60"/>
  <c r="AZ62" i="68"/>
  <c r="AX155" i="97"/>
  <c r="AZ134" i="60"/>
  <c r="BA62" i="68"/>
  <c r="AY155" i="97"/>
  <c r="G9" i="97"/>
  <c r="BA134" i="60"/>
  <c r="BB62" i="68"/>
  <c r="AZ155" i="97"/>
  <c r="BB134" i="60"/>
  <c r="BC62" i="68"/>
  <c r="BA155" i="97"/>
  <c r="BC134" i="60"/>
  <c r="BD62" i="68"/>
  <c r="BB155" i="97"/>
  <c r="BD134" i="60"/>
  <c r="BE62" i="68"/>
  <c r="BC155" i="97"/>
  <c r="BE134" i="60"/>
  <c r="BF62" i="68"/>
  <c r="BD155" i="97"/>
  <c r="BF134" i="60"/>
  <c r="BG62" i="68"/>
  <c r="BE155" i="97"/>
  <c r="BG134" i="60"/>
  <c r="BH62" i="68"/>
  <c r="BF155" i="97"/>
  <c r="BH134" i="60"/>
  <c r="BI62" i="68"/>
  <c r="BG155" i="97"/>
  <c r="BI134" i="60"/>
  <c r="BJ62" i="68"/>
  <c r="BH155" i="97"/>
  <c r="BJ134" i="60"/>
  <c r="BK62" i="68"/>
  <c r="BI155" i="97"/>
  <c r="BK134" i="60"/>
  <c r="BL62" i="68"/>
  <c r="BJ155" i="97"/>
  <c r="BL134" i="60"/>
  <c r="BM62" i="68"/>
  <c r="BK155" i="97"/>
  <c r="H9" i="97"/>
  <c r="E135" i="60"/>
  <c r="D156" i="97"/>
  <c r="C156" i="97"/>
  <c r="F135" i="60"/>
  <c r="E156" i="97"/>
  <c r="G135" i="60"/>
  <c r="F156" i="97"/>
  <c r="H135" i="60"/>
  <c r="G156" i="97"/>
  <c r="I135" i="60"/>
  <c r="H156" i="97"/>
  <c r="J135" i="60"/>
  <c r="I156" i="97"/>
  <c r="K135" i="60"/>
  <c r="J156" i="97"/>
  <c r="L135" i="60"/>
  <c r="K156" i="97"/>
  <c r="M135" i="60"/>
  <c r="L156" i="97"/>
  <c r="N135" i="60"/>
  <c r="M156" i="97"/>
  <c r="O135" i="60"/>
  <c r="N156" i="97"/>
  <c r="P135" i="60"/>
  <c r="O156" i="97"/>
  <c r="Q135" i="60"/>
  <c r="P156" i="97"/>
  <c r="R135" i="60"/>
  <c r="Q156" i="97"/>
  <c r="S135" i="60"/>
  <c r="R156" i="97"/>
  <c r="T135" i="60"/>
  <c r="S156" i="97"/>
  <c r="U135" i="60"/>
  <c r="T156" i="97"/>
  <c r="V135" i="60"/>
  <c r="U156" i="97"/>
  <c r="W135" i="60"/>
  <c r="V156" i="97"/>
  <c r="X135" i="60"/>
  <c r="W156" i="97"/>
  <c r="Y135" i="60"/>
  <c r="X156" i="97"/>
  <c r="Z135" i="60"/>
  <c r="Y156" i="97"/>
  <c r="AA135" i="60"/>
  <c r="Z156" i="97"/>
  <c r="AB135" i="60"/>
  <c r="AA156" i="97"/>
  <c r="AC135" i="60"/>
  <c r="AB156" i="97"/>
  <c r="AD135" i="60"/>
  <c r="AC156" i="97"/>
  <c r="AE135" i="60"/>
  <c r="AD156" i="97"/>
  <c r="AF135" i="60"/>
  <c r="AE156" i="97"/>
  <c r="AG135" i="60"/>
  <c r="AF156" i="97"/>
  <c r="AH135" i="60"/>
  <c r="AG156" i="97"/>
  <c r="AI135" i="60"/>
  <c r="AH156" i="97"/>
  <c r="AJ135" i="60"/>
  <c r="AI156" i="97"/>
  <c r="AK135" i="60"/>
  <c r="AJ156" i="97"/>
  <c r="AL135" i="60"/>
  <c r="AK156" i="97"/>
  <c r="AM135" i="60"/>
  <c r="AL156" i="97"/>
  <c r="AN135" i="60"/>
  <c r="AM156" i="97"/>
  <c r="AO135" i="60"/>
  <c r="AN156" i="97"/>
  <c r="AP135" i="60"/>
  <c r="AO156" i="97"/>
  <c r="AQ135" i="60"/>
  <c r="AP156" i="97"/>
  <c r="AR135" i="60"/>
  <c r="AQ156" i="97"/>
  <c r="AS135" i="60"/>
  <c r="AR156" i="97"/>
  <c r="AT135" i="60"/>
  <c r="AS156" i="97"/>
  <c r="AU135" i="60"/>
  <c r="AT156" i="97"/>
  <c r="AV135" i="60"/>
  <c r="AU156" i="97"/>
  <c r="AW135" i="60"/>
  <c r="AV156" i="97"/>
  <c r="AX135" i="60"/>
  <c r="AW156" i="97"/>
  <c r="AY135" i="60"/>
  <c r="AX156" i="97"/>
  <c r="AZ135" i="60"/>
  <c r="AY156" i="97"/>
  <c r="BA135" i="60"/>
  <c r="AZ156" i="97"/>
  <c r="BB135" i="60"/>
  <c r="BA156" i="97"/>
  <c r="BC135" i="60"/>
  <c r="BB156" i="97"/>
  <c r="BD135" i="60"/>
  <c r="BC156" i="97"/>
  <c r="BE135" i="60"/>
  <c r="BD156" i="97"/>
  <c r="BF135" i="60"/>
  <c r="BE156" i="97"/>
  <c r="BG135" i="60"/>
  <c r="BF156" i="97"/>
  <c r="BH135" i="60"/>
  <c r="BG156" i="97"/>
  <c r="BI135" i="60"/>
  <c r="BH156" i="97"/>
  <c r="BJ135" i="60"/>
  <c r="BI156" i="97"/>
  <c r="BK135" i="60"/>
  <c r="BJ156" i="97"/>
  <c r="BL135" i="60"/>
  <c r="BK156" i="97"/>
  <c r="L137" i="60"/>
  <c r="K158" i="97"/>
  <c r="M137" i="60"/>
  <c r="L158" i="97"/>
  <c r="N137" i="60"/>
  <c r="M158" i="97"/>
  <c r="O137" i="60"/>
  <c r="N158" i="97"/>
  <c r="P137" i="60"/>
  <c r="O158" i="97"/>
  <c r="D10" i="97" s="1"/>
  <c r="Q137" i="60"/>
  <c r="P158" i="97"/>
  <c r="R137" i="60"/>
  <c r="Q158" i="97"/>
  <c r="S137" i="60"/>
  <c r="R158" i="97"/>
  <c r="T137" i="60"/>
  <c r="S158" i="97"/>
  <c r="U137" i="60"/>
  <c r="T158" i="97"/>
  <c r="V137" i="60"/>
  <c r="U158" i="97"/>
  <c r="W137" i="60"/>
  <c r="V158" i="97"/>
  <c r="X137" i="60"/>
  <c r="W158" i="97"/>
  <c r="Y137" i="60"/>
  <c r="X158" i="97"/>
  <c r="Z137" i="60"/>
  <c r="Y158" i="97"/>
  <c r="AA137" i="60"/>
  <c r="Z158" i="97"/>
  <c r="AB137" i="60"/>
  <c r="AA158" i="97"/>
  <c r="E10" i="97" s="1"/>
  <c r="AC137" i="60"/>
  <c r="AB158" i="97"/>
  <c r="AD137" i="60"/>
  <c r="AC158" i="97"/>
  <c r="AE137" i="60"/>
  <c r="AD158" i="97"/>
  <c r="AF137" i="60"/>
  <c r="AE158" i="97"/>
  <c r="AG137" i="60"/>
  <c r="AF158" i="97"/>
  <c r="AH137" i="60"/>
  <c r="AG158" i="97"/>
  <c r="AI137" i="60"/>
  <c r="AH158" i="97"/>
  <c r="AJ137" i="60"/>
  <c r="AI158" i="97"/>
  <c r="AK137" i="60"/>
  <c r="AJ158" i="97"/>
  <c r="AL137" i="60"/>
  <c r="AK158" i="97"/>
  <c r="AM137" i="60"/>
  <c r="AL158" i="97"/>
  <c r="AN137" i="60"/>
  <c r="AM158" i="97"/>
  <c r="F10" i="97"/>
  <c r="AO137" i="60"/>
  <c r="AN158" i="97"/>
  <c r="AP137" i="60"/>
  <c r="AO158" i="97"/>
  <c r="AQ137" i="60"/>
  <c r="AP158" i="97"/>
  <c r="AR137" i="60"/>
  <c r="AQ158" i="97"/>
  <c r="AS137" i="60"/>
  <c r="AR158" i="97"/>
  <c r="AT137" i="60"/>
  <c r="AS158" i="97"/>
  <c r="AU137" i="60"/>
  <c r="AT158" i="97"/>
  <c r="AV137" i="60"/>
  <c r="AU158" i="97"/>
  <c r="AW137" i="60"/>
  <c r="AV158" i="97"/>
  <c r="AX137" i="60"/>
  <c r="AW158" i="97"/>
  <c r="AY137" i="60"/>
  <c r="AX158" i="97"/>
  <c r="AZ137" i="60"/>
  <c r="AY158" i="97"/>
  <c r="G10" i="97"/>
  <c r="BA137" i="60"/>
  <c r="AZ158" i="97"/>
  <c r="BB137" i="60"/>
  <c r="BA158" i="97"/>
  <c r="BC137" i="60"/>
  <c r="BB158" i="97"/>
  <c r="BD137" i="60"/>
  <c r="BC158" i="97"/>
  <c r="BE137" i="60"/>
  <c r="BD158" i="97"/>
  <c r="BF137" i="60"/>
  <c r="BE158" i="97"/>
  <c r="BG137" i="60"/>
  <c r="BF158" i="97"/>
  <c r="BH137" i="60"/>
  <c r="BG158" i="97"/>
  <c r="BI137" i="60"/>
  <c r="BH158" i="97"/>
  <c r="BJ137" i="60"/>
  <c r="BI158" i="97"/>
  <c r="BK137" i="60"/>
  <c r="BJ158" i="97"/>
  <c r="BL137" i="60"/>
  <c r="BK158" i="97"/>
  <c r="H10" i="97"/>
  <c r="E138" i="60"/>
  <c r="D159" i="97"/>
  <c r="C159" i="97"/>
  <c r="F138" i="60"/>
  <c r="E159" i="97"/>
  <c r="G138" i="60"/>
  <c r="F159" i="97"/>
  <c r="H138" i="60"/>
  <c r="G159" i="97"/>
  <c r="I138" i="60"/>
  <c r="H159" i="97"/>
  <c r="J138" i="60"/>
  <c r="I159" i="97"/>
  <c r="K138" i="60"/>
  <c r="J159" i="97"/>
  <c r="L138" i="60"/>
  <c r="K159" i="97"/>
  <c r="M138" i="60"/>
  <c r="L159" i="97"/>
  <c r="N138" i="60"/>
  <c r="M159" i="97"/>
  <c r="O138" i="60"/>
  <c r="N159" i="97"/>
  <c r="P138" i="60"/>
  <c r="O159" i="97"/>
  <c r="Q138" i="60"/>
  <c r="P159" i="97"/>
  <c r="R138" i="60"/>
  <c r="Q159" i="97"/>
  <c r="S138" i="60"/>
  <c r="R159" i="97"/>
  <c r="T138" i="60"/>
  <c r="S159" i="97"/>
  <c r="U138" i="60"/>
  <c r="T159" i="97"/>
  <c r="V138" i="60"/>
  <c r="U159" i="97"/>
  <c r="W138" i="60"/>
  <c r="V159" i="97"/>
  <c r="X138" i="60"/>
  <c r="W159" i="97"/>
  <c r="Y138" i="60"/>
  <c r="X159" i="97"/>
  <c r="Z138" i="60"/>
  <c r="Y159" i="97"/>
  <c r="AA138" i="60"/>
  <c r="Z159" i="97"/>
  <c r="AB138" i="60"/>
  <c r="AA159" i="97"/>
  <c r="AC138" i="60"/>
  <c r="AB159" i="97"/>
  <c r="AD138" i="60"/>
  <c r="AC159" i="97"/>
  <c r="AE138" i="60"/>
  <c r="AD159" i="97"/>
  <c r="AF138" i="60"/>
  <c r="AE159" i="97"/>
  <c r="AG138" i="60"/>
  <c r="AF159" i="97"/>
  <c r="AH138" i="60"/>
  <c r="AG159" i="97"/>
  <c r="AI138" i="60"/>
  <c r="AH159" i="97"/>
  <c r="AJ138" i="60"/>
  <c r="AI159" i="97"/>
  <c r="AK138" i="60"/>
  <c r="AJ159" i="97"/>
  <c r="AL138" i="60"/>
  <c r="AK159" i="97"/>
  <c r="AM138" i="60"/>
  <c r="AL159" i="97"/>
  <c r="AN138" i="60"/>
  <c r="AM159" i="97"/>
  <c r="AO138" i="60"/>
  <c r="AN159" i="97"/>
  <c r="AP138" i="60"/>
  <c r="AO159" i="97"/>
  <c r="AQ138" i="60"/>
  <c r="AP159" i="97"/>
  <c r="AR138" i="60"/>
  <c r="AQ159" i="97"/>
  <c r="AS138" i="60"/>
  <c r="AR159" i="97"/>
  <c r="AT138" i="60"/>
  <c r="AS159" i="97"/>
  <c r="AU138" i="60"/>
  <c r="AT159" i="97"/>
  <c r="AV138" i="60"/>
  <c r="AU159" i="97"/>
  <c r="AW138" i="60"/>
  <c r="AV159" i="97"/>
  <c r="AX138" i="60"/>
  <c r="AW159" i="97"/>
  <c r="AY138" i="60"/>
  <c r="AX159" i="97"/>
  <c r="AZ138" i="60"/>
  <c r="AY159" i="97"/>
  <c r="BA138" i="60"/>
  <c r="AZ159" i="97"/>
  <c r="BB138" i="60"/>
  <c r="BA159" i="97"/>
  <c r="BC138" i="60"/>
  <c r="BB159" i="97"/>
  <c r="BD138" i="60"/>
  <c r="BC159" i="97"/>
  <c r="BE138" i="60"/>
  <c r="BD159" i="97"/>
  <c r="BF138" i="60"/>
  <c r="BE159" i="97"/>
  <c r="BG138" i="60"/>
  <c r="BF159" i="97"/>
  <c r="BH138" i="60"/>
  <c r="BG159" i="97"/>
  <c r="BI138" i="60"/>
  <c r="BH159" i="97"/>
  <c r="BJ138" i="60"/>
  <c r="BI159" i="97"/>
  <c r="BK138" i="60"/>
  <c r="BJ159" i="97"/>
  <c r="BL138" i="60"/>
  <c r="BK159" i="97"/>
  <c r="E140" i="60"/>
  <c r="D161" i="97"/>
  <c r="C161" i="97"/>
  <c r="C11" i="97" s="1"/>
  <c r="F140" i="60"/>
  <c r="E161" i="97"/>
  <c r="G140" i="60"/>
  <c r="F161" i="97"/>
  <c r="H140" i="60"/>
  <c r="G161" i="97"/>
  <c r="I140" i="60"/>
  <c r="H161" i="97"/>
  <c r="J140" i="60"/>
  <c r="I161" i="97"/>
  <c r="K140" i="60"/>
  <c r="J161" i="97"/>
  <c r="L140" i="60"/>
  <c r="K161" i="97"/>
  <c r="M140" i="60"/>
  <c r="L161" i="97"/>
  <c r="N140" i="60"/>
  <c r="M161" i="97"/>
  <c r="O140" i="60"/>
  <c r="N161" i="97"/>
  <c r="P140" i="60"/>
  <c r="O161" i="97"/>
  <c r="D11" i="97" s="1"/>
  <c r="Q140" i="60"/>
  <c r="P161" i="97"/>
  <c r="R140" i="60"/>
  <c r="Q161" i="97"/>
  <c r="S140" i="60"/>
  <c r="R161" i="97"/>
  <c r="T140" i="60"/>
  <c r="S161" i="97"/>
  <c r="U140" i="60"/>
  <c r="T161" i="97"/>
  <c r="V140" i="60"/>
  <c r="U161" i="97"/>
  <c r="W140" i="60"/>
  <c r="V161" i="97"/>
  <c r="X140" i="60"/>
  <c r="W161" i="97"/>
  <c r="Y140" i="60"/>
  <c r="X161" i="97"/>
  <c r="Z140" i="60"/>
  <c r="Y161" i="97"/>
  <c r="AA140" i="60"/>
  <c r="Z161" i="97"/>
  <c r="AB140" i="60"/>
  <c r="AA161" i="97"/>
  <c r="E11" i="97" s="1"/>
  <c r="AC140" i="60"/>
  <c r="AB161" i="97"/>
  <c r="AD140" i="60"/>
  <c r="AC161" i="97"/>
  <c r="AE140" i="60"/>
  <c r="AD161" i="97"/>
  <c r="AF140" i="60"/>
  <c r="AE161" i="97"/>
  <c r="AG140" i="60"/>
  <c r="AF161" i="97"/>
  <c r="AH140" i="60"/>
  <c r="AG161" i="97"/>
  <c r="AI140" i="60"/>
  <c r="AH161" i="97"/>
  <c r="AJ140" i="60"/>
  <c r="AI161" i="97"/>
  <c r="AK140" i="60"/>
  <c r="AJ161" i="97"/>
  <c r="AL140" i="60"/>
  <c r="AK161" i="97"/>
  <c r="AM140" i="60"/>
  <c r="AL161" i="97"/>
  <c r="AN140" i="60"/>
  <c r="AM161" i="97"/>
  <c r="F11" i="97"/>
  <c r="AO140" i="60"/>
  <c r="AN161" i="97"/>
  <c r="AP140" i="60"/>
  <c r="AO161" i="97"/>
  <c r="AQ140" i="60"/>
  <c r="AP161" i="97"/>
  <c r="AR140" i="60"/>
  <c r="AQ161" i="97"/>
  <c r="AS140" i="60"/>
  <c r="AR161" i="97"/>
  <c r="AT140" i="60"/>
  <c r="AS161" i="97"/>
  <c r="AU140" i="60"/>
  <c r="AT161" i="97"/>
  <c r="AV140" i="60"/>
  <c r="AU161" i="97"/>
  <c r="AW140" i="60"/>
  <c r="AV161" i="97"/>
  <c r="AX140" i="60"/>
  <c r="AW161" i="97"/>
  <c r="AY140" i="60"/>
  <c r="AX161" i="97"/>
  <c r="AZ140" i="60"/>
  <c r="AY161" i="97"/>
  <c r="G11" i="97"/>
  <c r="BA140" i="60"/>
  <c r="AZ161" i="97"/>
  <c r="BB140" i="60"/>
  <c r="BA161" i="97"/>
  <c r="BC140" i="60"/>
  <c r="BB161" i="97"/>
  <c r="BD140" i="60"/>
  <c r="BC161" i="97"/>
  <c r="BE140" i="60"/>
  <c r="BD161" i="97"/>
  <c r="BF140" i="60"/>
  <c r="BE161" i="97"/>
  <c r="BG140" i="60"/>
  <c r="BF161" i="97"/>
  <c r="BH140" i="60"/>
  <c r="BG161" i="97"/>
  <c r="BI140" i="60"/>
  <c r="BH161" i="97"/>
  <c r="BJ140" i="60"/>
  <c r="BI161" i="97"/>
  <c r="BK140" i="60"/>
  <c r="BJ161" i="97"/>
  <c r="BL140" i="60"/>
  <c r="BK161" i="97"/>
  <c r="H11" i="97"/>
  <c r="E141" i="60"/>
  <c r="D162" i="97"/>
  <c r="C162" i="97"/>
  <c r="F141" i="60"/>
  <c r="E162" i="97"/>
  <c r="G141" i="60"/>
  <c r="F162" i="97"/>
  <c r="H141" i="60"/>
  <c r="G162" i="97"/>
  <c r="I141" i="60"/>
  <c r="H162" i="97"/>
  <c r="J141" i="60"/>
  <c r="I162" i="97"/>
  <c r="K141" i="60"/>
  <c r="J162" i="97"/>
  <c r="L141" i="60"/>
  <c r="K162" i="97"/>
  <c r="M141" i="60"/>
  <c r="L162" i="97"/>
  <c r="N141" i="60"/>
  <c r="M162" i="97"/>
  <c r="O141" i="60"/>
  <c r="N162" i="97"/>
  <c r="P141" i="60"/>
  <c r="O162" i="97"/>
  <c r="Q141" i="60"/>
  <c r="P162" i="97"/>
  <c r="R141" i="60"/>
  <c r="Q162" i="97"/>
  <c r="S141" i="60"/>
  <c r="R162" i="97"/>
  <c r="T141" i="60"/>
  <c r="S162" i="97"/>
  <c r="U141" i="60"/>
  <c r="T162" i="97"/>
  <c r="V141" i="60"/>
  <c r="U162" i="97"/>
  <c r="W141" i="60"/>
  <c r="V162" i="97"/>
  <c r="X141" i="60"/>
  <c r="W162" i="97"/>
  <c r="Y141" i="60"/>
  <c r="X162" i="97"/>
  <c r="Z141" i="60"/>
  <c r="Y162" i="97"/>
  <c r="AA141" i="60"/>
  <c r="Z162" i="97"/>
  <c r="AB141" i="60"/>
  <c r="AA162" i="97"/>
  <c r="AC141" i="60"/>
  <c r="AB162" i="97"/>
  <c r="AD141" i="60"/>
  <c r="AC162" i="97"/>
  <c r="AE141" i="60"/>
  <c r="AD162" i="97"/>
  <c r="AF141" i="60"/>
  <c r="AE162" i="97"/>
  <c r="AG141" i="60"/>
  <c r="AF162" i="97"/>
  <c r="AH141" i="60"/>
  <c r="AG162" i="97"/>
  <c r="AI141" i="60"/>
  <c r="AH162" i="97"/>
  <c r="AJ141" i="60"/>
  <c r="AI162" i="97"/>
  <c r="AK141" i="60"/>
  <c r="AJ162" i="97"/>
  <c r="AL141" i="60"/>
  <c r="AK162" i="97"/>
  <c r="AM141" i="60"/>
  <c r="AL162" i="97"/>
  <c r="AN141" i="60"/>
  <c r="AM162" i="97"/>
  <c r="AO141" i="60"/>
  <c r="AN162" i="97"/>
  <c r="AP141" i="60"/>
  <c r="AO162" i="97"/>
  <c r="AQ141" i="60"/>
  <c r="AP162" i="97"/>
  <c r="AR141" i="60"/>
  <c r="AQ162" i="97"/>
  <c r="AS141" i="60"/>
  <c r="AR162" i="97"/>
  <c r="AT141" i="60"/>
  <c r="AS162" i="97"/>
  <c r="AU141" i="60"/>
  <c r="AT162" i="97"/>
  <c r="AV141" i="60"/>
  <c r="AU162" i="97"/>
  <c r="AW141" i="60"/>
  <c r="AV162" i="97"/>
  <c r="AX141" i="60"/>
  <c r="AW162" i="97"/>
  <c r="AY141" i="60"/>
  <c r="AX162" i="97"/>
  <c r="AZ141" i="60"/>
  <c r="AY162" i="97"/>
  <c r="BA141" i="60"/>
  <c r="AZ162" i="97"/>
  <c r="BB141" i="60"/>
  <c r="BA162" i="97"/>
  <c r="BC141" i="60"/>
  <c r="BB162" i="97"/>
  <c r="BD141" i="60"/>
  <c r="BC162" i="97"/>
  <c r="BE141" i="60"/>
  <c r="BD162" i="97"/>
  <c r="BF141" i="60"/>
  <c r="BE162" i="97"/>
  <c r="BG141" i="60"/>
  <c r="BF162" i="97"/>
  <c r="BH141" i="60"/>
  <c r="BG162" i="97"/>
  <c r="BI141" i="60"/>
  <c r="BH162" i="97"/>
  <c r="BJ141" i="60"/>
  <c r="BI162" i="97"/>
  <c r="BK141" i="60"/>
  <c r="BJ162" i="97"/>
  <c r="BL141" i="60"/>
  <c r="BK162" i="97"/>
  <c r="E143" i="60"/>
  <c r="D164" i="97"/>
  <c r="C164" i="97"/>
  <c r="C12" i="97" s="1"/>
  <c r="F143" i="60"/>
  <c r="E164" i="97"/>
  <c r="I430" i="6"/>
  <c r="G143" i="60"/>
  <c r="F164" i="97"/>
  <c r="J430" i="6"/>
  <c r="H143" i="60"/>
  <c r="G164" i="97"/>
  <c r="K430" i="6"/>
  <c r="I143" i="60"/>
  <c r="H164" i="97"/>
  <c r="L430" i="6"/>
  <c r="J143" i="60"/>
  <c r="I164" i="97"/>
  <c r="K143" i="60"/>
  <c r="J164" i="97"/>
  <c r="N430" i="6"/>
  <c r="L143" i="60"/>
  <c r="K164" i="97"/>
  <c r="O430" i="6"/>
  <c r="M143" i="60"/>
  <c r="L164" i="97"/>
  <c r="N143" i="60"/>
  <c r="M164" i="97"/>
  <c r="Q430" i="6"/>
  <c r="Q432" i="6"/>
  <c r="Q434" i="6"/>
  <c r="M257" i="97"/>
  <c r="O143" i="60"/>
  <c r="N164" i="97"/>
  <c r="R430" i="6"/>
  <c r="P143" i="60"/>
  <c r="O164" i="97"/>
  <c r="D12" i="97"/>
  <c r="S430" i="6"/>
  <c r="O253" i="97"/>
  <c r="Q143" i="60"/>
  <c r="P164" i="97"/>
  <c r="T430" i="6"/>
  <c r="P253" i="97"/>
  <c r="R143" i="60"/>
  <c r="Q164" i="97"/>
  <c r="S143" i="60"/>
  <c r="R164" i="97"/>
  <c r="V430" i="6"/>
  <c r="T143" i="60"/>
  <c r="S164" i="97"/>
  <c r="W430" i="6"/>
  <c r="U143" i="60"/>
  <c r="T164" i="97"/>
  <c r="X430" i="6"/>
  <c r="V143" i="60"/>
  <c r="U164" i="97"/>
  <c r="Y430" i="6"/>
  <c r="W143" i="60"/>
  <c r="V164" i="97"/>
  <c r="X143" i="60"/>
  <c r="W164" i="97"/>
  <c r="AA430" i="6"/>
  <c r="Y143" i="60"/>
  <c r="X164" i="97"/>
  <c r="AB430" i="6"/>
  <c r="Z143" i="60"/>
  <c r="Y164" i="97"/>
  <c r="AA143" i="60"/>
  <c r="Z164" i="97"/>
  <c r="AD430" i="6"/>
  <c r="AB143" i="60"/>
  <c r="AA164" i="97"/>
  <c r="E12" i="97"/>
  <c r="AE430" i="6"/>
  <c r="AC143" i="60"/>
  <c r="AB164" i="97"/>
  <c r="AF430" i="6"/>
  <c r="AB253" i="97"/>
  <c r="AD143" i="60"/>
  <c r="AC164" i="97"/>
  <c r="AG430" i="6"/>
  <c r="AE143" i="60"/>
  <c r="AD164" i="97"/>
  <c r="AF143" i="60"/>
  <c r="AE164" i="97"/>
  <c r="AI430" i="6"/>
  <c r="AG143" i="60"/>
  <c r="AF164" i="97"/>
  <c r="AJ430" i="6"/>
  <c r="AH143" i="60"/>
  <c r="AG164" i="97"/>
  <c r="AI143" i="60"/>
  <c r="AH164" i="97"/>
  <c r="AL430" i="6"/>
  <c r="AJ143" i="60"/>
  <c r="AI164" i="97"/>
  <c r="AM430" i="6"/>
  <c r="AI253" i="97"/>
  <c r="AK143" i="60"/>
  <c r="AJ164" i="97"/>
  <c r="AN430" i="6"/>
  <c r="AL143" i="60"/>
  <c r="AK164" i="97"/>
  <c r="AO430" i="6"/>
  <c r="AM143" i="60"/>
  <c r="AL164" i="97"/>
  <c r="AN143" i="60"/>
  <c r="AM164" i="97"/>
  <c r="F12" i="97"/>
  <c r="AQ430" i="6"/>
  <c r="AO143" i="60"/>
  <c r="AN164" i="97"/>
  <c r="AR430" i="6"/>
  <c r="AR432" i="6"/>
  <c r="AN255" i="97"/>
  <c r="AP143" i="60"/>
  <c r="AO164" i="97"/>
  <c r="AS430" i="6"/>
  <c r="AQ143" i="60"/>
  <c r="AP164" i="97"/>
  <c r="AT430" i="6"/>
  <c r="AT432" i="6"/>
  <c r="AR143" i="60"/>
  <c r="AQ164" i="97"/>
  <c r="AS143" i="60"/>
  <c r="AR164" i="97"/>
  <c r="AV430" i="6"/>
  <c r="AT143" i="60"/>
  <c r="AS164" i="97"/>
  <c r="AW430" i="6"/>
  <c r="AU143" i="60"/>
  <c r="AT164" i="97"/>
  <c r="AV143" i="60"/>
  <c r="AU164" i="97"/>
  <c r="AY430" i="6"/>
  <c r="AW143" i="60"/>
  <c r="AV164" i="97"/>
  <c r="AZ430" i="6"/>
  <c r="AZ432" i="6"/>
  <c r="AV255" i="97"/>
  <c r="AX143" i="60"/>
  <c r="AW164" i="97"/>
  <c r="BA430" i="6"/>
  <c r="AY143" i="60"/>
  <c r="AX164" i="97"/>
  <c r="BB430" i="6"/>
  <c r="AX253" i="97"/>
  <c r="AZ143" i="60"/>
  <c r="AY164" i="97"/>
  <c r="G12" i="97"/>
  <c r="BA143" i="60"/>
  <c r="AZ164" i="97"/>
  <c r="BD430" i="6"/>
  <c r="BD432" i="6"/>
  <c r="AZ255" i="97"/>
  <c r="BB143" i="60"/>
  <c r="BA164" i="97"/>
  <c r="BE430" i="6"/>
  <c r="BA253" i="97"/>
  <c r="BC143" i="60"/>
  <c r="BB164" i="97"/>
  <c r="BD143" i="60"/>
  <c r="BC164" i="97"/>
  <c r="BG430" i="6"/>
  <c r="BE143" i="60"/>
  <c r="BD164" i="97"/>
  <c r="BH430" i="6"/>
  <c r="BD253" i="97"/>
  <c r="BF143" i="60"/>
  <c r="BE164" i="97"/>
  <c r="BI430" i="6"/>
  <c r="BE253" i="97"/>
  <c r="BG143" i="60"/>
  <c r="BF164" i="97"/>
  <c r="BJ430" i="6"/>
  <c r="BH143" i="60"/>
  <c r="BG164" i="97"/>
  <c r="BI143" i="60"/>
  <c r="BH164" i="97"/>
  <c r="BL430" i="6"/>
  <c r="BH253" i="97"/>
  <c r="BJ143" i="60"/>
  <c r="BI164" i="97"/>
  <c r="BM430" i="6"/>
  <c r="BI253" i="97"/>
  <c r="BK143" i="60"/>
  <c r="BJ164" i="97"/>
  <c r="BL143" i="60"/>
  <c r="BK164" i="97"/>
  <c r="H12" i="97"/>
  <c r="BO430" i="6"/>
  <c r="E144" i="60"/>
  <c r="D165" i="97"/>
  <c r="C165" i="97"/>
  <c r="F144" i="60"/>
  <c r="E165" i="97"/>
  <c r="G144" i="60"/>
  <c r="F165" i="97"/>
  <c r="H144" i="60"/>
  <c r="G165" i="97"/>
  <c r="K436" i="6"/>
  <c r="I144" i="60"/>
  <c r="H165" i="97"/>
  <c r="J144" i="60"/>
  <c r="I165" i="97"/>
  <c r="K144" i="60"/>
  <c r="J165" i="97"/>
  <c r="N436" i="6"/>
  <c r="L144" i="60"/>
  <c r="K165" i="97"/>
  <c r="M144" i="60"/>
  <c r="L165" i="97"/>
  <c r="N144" i="60"/>
  <c r="M165" i="97"/>
  <c r="O144" i="60"/>
  <c r="N165" i="97"/>
  <c r="P144" i="60"/>
  <c r="O165" i="97"/>
  <c r="Q144" i="60"/>
  <c r="P165" i="97"/>
  <c r="R144" i="60"/>
  <c r="Q165" i="97"/>
  <c r="S144" i="60"/>
  <c r="R165" i="97"/>
  <c r="T144" i="60"/>
  <c r="S165" i="97"/>
  <c r="U144" i="60"/>
  <c r="T165" i="97"/>
  <c r="V144" i="60"/>
  <c r="U165" i="97"/>
  <c r="Y436" i="6"/>
  <c r="W144" i="60"/>
  <c r="V165" i="97"/>
  <c r="X144" i="60"/>
  <c r="W165" i="97"/>
  <c r="Y144" i="60"/>
  <c r="X165" i="97"/>
  <c r="Z144" i="60"/>
  <c r="Y165" i="97"/>
  <c r="AA144" i="60"/>
  <c r="Z165" i="97"/>
  <c r="AB144" i="60"/>
  <c r="AA165" i="97"/>
  <c r="AC144" i="60"/>
  <c r="AB165" i="97"/>
  <c r="AD144" i="60"/>
  <c r="AC165" i="97"/>
  <c r="AE144" i="60"/>
  <c r="AD165" i="97"/>
  <c r="AF144" i="60"/>
  <c r="AE165" i="97"/>
  <c r="AG144" i="60"/>
  <c r="AF165" i="97"/>
  <c r="AJ436" i="6"/>
  <c r="AH144" i="60"/>
  <c r="AG165" i="97"/>
  <c r="AI144" i="60"/>
  <c r="AH165" i="97"/>
  <c r="AJ144" i="60"/>
  <c r="AI165" i="97"/>
  <c r="AM436" i="6"/>
  <c r="AK144" i="60"/>
  <c r="AJ165" i="97"/>
  <c r="AL144" i="60"/>
  <c r="AK165" i="97"/>
  <c r="AM144" i="60"/>
  <c r="AL165" i="97"/>
  <c r="AN144" i="60"/>
  <c r="AM165" i="97"/>
  <c r="AO144" i="60"/>
  <c r="AN165" i="97"/>
  <c r="AP144" i="60"/>
  <c r="AO165" i="97"/>
  <c r="AQ144" i="60"/>
  <c r="AP165" i="97"/>
  <c r="AR144" i="60"/>
  <c r="AQ165" i="97"/>
  <c r="AS144" i="60"/>
  <c r="AR165" i="97"/>
  <c r="AT144" i="60"/>
  <c r="AS165" i="97"/>
  <c r="AU144" i="60"/>
  <c r="AT165" i="97"/>
  <c r="AX436" i="6"/>
  <c r="AV144" i="60"/>
  <c r="AU165" i="97"/>
  <c r="AW144" i="60"/>
  <c r="AV165" i="97"/>
  <c r="AX144" i="60"/>
  <c r="AW165" i="97"/>
  <c r="AY144" i="60"/>
  <c r="AX165" i="97"/>
  <c r="AZ144" i="60"/>
  <c r="AY165" i="97"/>
  <c r="BA144" i="60"/>
  <c r="AZ165" i="97"/>
  <c r="BB144" i="60"/>
  <c r="BA165" i="97"/>
  <c r="BC144" i="60"/>
  <c r="BB165" i="97"/>
  <c r="BD144" i="60"/>
  <c r="BC165" i="97"/>
  <c r="BE144" i="60"/>
  <c r="BD165" i="97"/>
  <c r="BF144" i="60"/>
  <c r="BE165" i="97"/>
  <c r="BG144" i="60"/>
  <c r="BF165" i="97"/>
  <c r="BH144" i="60"/>
  <c r="BG165" i="97"/>
  <c r="BI144" i="60"/>
  <c r="BH165" i="97"/>
  <c r="BL436" i="6"/>
  <c r="BJ144" i="60"/>
  <c r="BI165" i="97"/>
  <c r="BK144" i="60"/>
  <c r="BJ165" i="97"/>
  <c r="BL144" i="60"/>
  <c r="BK165" i="97"/>
  <c r="E146" i="60"/>
  <c r="D167" i="97"/>
  <c r="C167" i="97"/>
  <c r="C13" i="97" s="1"/>
  <c r="F146" i="60"/>
  <c r="G63" i="68"/>
  <c r="E167" i="97"/>
  <c r="G146" i="60"/>
  <c r="H63" i="68"/>
  <c r="F167" i="97"/>
  <c r="H146" i="60"/>
  <c r="I63" i="68"/>
  <c r="G167" i="97"/>
  <c r="I146" i="60"/>
  <c r="J63" i="68"/>
  <c r="H167" i="97"/>
  <c r="J146" i="60"/>
  <c r="K63" i="68"/>
  <c r="I167" i="97"/>
  <c r="K146" i="60"/>
  <c r="L63" i="68"/>
  <c r="J167" i="97"/>
  <c r="L146" i="60"/>
  <c r="M63" i="68"/>
  <c r="K167" i="97"/>
  <c r="M146" i="60"/>
  <c r="N63" i="68"/>
  <c r="L167" i="97"/>
  <c r="N146" i="60"/>
  <c r="O63" i="68"/>
  <c r="M167" i="97"/>
  <c r="O146" i="60"/>
  <c r="P63" i="68"/>
  <c r="N167" i="97"/>
  <c r="P146" i="60"/>
  <c r="Q63" i="68"/>
  <c r="O167" i="97"/>
  <c r="D13" i="97"/>
  <c r="Q146" i="60"/>
  <c r="R63" i="68"/>
  <c r="P167" i="97"/>
  <c r="R146" i="60"/>
  <c r="S63" i="68"/>
  <c r="Q167" i="97"/>
  <c r="S146" i="60"/>
  <c r="T63" i="68"/>
  <c r="R167" i="97"/>
  <c r="T146" i="60"/>
  <c r="U63" i="68"/>
  <c r="S167" i="97"/>
  <c r="U146" i="60"/>
  <c r="V63" i="68"/>
  <c r="T167" i="97"/>
  <c r="V146" i="60"/>
  <c r="W63" i="68"/>
  <c r="W67" i="68" s="1"/>
  <c r="U167" i="97"/>
  <c r="W146" i="60"/>
  <c r="X63" i="68"/>
  <c r="V167" i="97"/>
  <c r="X146" i="60"/>
  <c r="Y63" i="68"/>
  <c r="W167" i="97"/>
  <c r="Y146" i="60"/>
  <c r="Z63" i="68"/>
  <c r="X167" i="97"/>
  <c r="Z146" i="60"/>
  <c r="AA63" i="68"/>
  <c r="Y167" i="97"/>
  <c r="AA146" i="60"/>
  <c r="AB63" i="68"/>
  <c r="Z167" i="97"/>
  <c r="AB146" i="60"/>
  <c r="AC63" i="68"/>
  <c r="AA167" i="97"/>
  <c r="E13" i="97" s="1"/>
  <c r="AC146" i="60"/>
  <c r="AD63" i="68"/>
  <c r="AB167" i="97"/>
  <c r="AD146" i="60"/>
  <c r="AE63" i="68"/>
  <c r="AC167" i="97"/>
  <c r="AE146" i="60"/>
  <c r="AF63" i="68"/>
  <c r="AD167" i="97"/>
  <c r="AF146" i="60"/>
  <c r="AG63" i="68"/>
  <c r="AE167" i="97"/>
  <c r="AG146" i="60"/>
  <c r="AH63" i="68"/>
  <c r="AF167" i="97"/>
  <c r="AH146" i="60"/>
  <c r="AI63" i="68"/>
  <c r="AG167" i="97"/>
  <c r="AI146" i="60"/>
  <c r="AJ63" i="68"/>
  <c r="AH167" i="97"/>
  <c r="AJ146" i="60"/>
  <c r="AK63" i="68"/>
  <c r="AI167" i="97"/>
  <c r="AK146" i="60"/>
  <c r="AL63" i="68"/>
  <c r="AJ167" i="97"/>
  <c r="AL146" i="60"/>
  <c r="AM63" i="68"/>
  <c r="AK167" i="97"/>
  <c r="AM146" i="60"/>
  <c r="AN63" i="68"/>
  <c r="AL167" i="97"/>
  <c r="AN146" i="60"/>
  <c r="AO63" i="68"/>
  <c r="AM167" i="97"/>
  <c r="F13" i="97" s="1"/>
  <c r="AO146" i="60"/>
  <c r="AP63" i="68"/>
  <c r="AN167" i="97"/>
  <c r="AP146" i="60"/>
  <c r="AQ63" i="68"/>
  <c r="AO167" i="97"/>
  <c r="AQ146" i="60"/>
  <c r="AR63" i="68"/>
  <c r="AP167" i="97"/>
  <c r="AR146" i="60"/>
  <c r="AS63" i="68"/>
  <c r="AQ167" i="97"/>
  <c r="AS146" i="60"/>
  <c r="AT63" i="68"/>
  <c r="AR167" i="97"/>
  <c r="AT146" i="60"/>
  <c r="AU63" i="68"/>
  <c r="AS167" i="97"/>
  <c r="AU146" i="60"/>
  <c r="AV63" i="68"/>
  <c r="AT167" i="97"/>
  <c r="AV146" i="60"/>
  <c r="AW63" i="68"/>
  <c r="AU167" i="97"/>
  <c r="AW146" i="60"/>
  <c r="AX63" i="68"/>
  <c r="AV167" i="97"/>
  <c r="AX146" i="60"/>
  <c r="AY63" i="68"/>
  <c r="AW167" i="97"/>
  <c r="AY146" i="60"/>
  <c r="AZ63" i="68"/>
  <c r="AX167" i="97"/>
  <c r="AZ146" i="60"/>
  <c r="BA63" i="68"/>
  <c r="AY167" i="97"/>
  <c r="G13" i="97"/>
  <c r="BA146" i="60"/>
  <c r="BB63" i="68"/>
  <c r="AZ167" i="97"/>
  <c r="BB146" i="60"/>
  <c r="BC63" i="68"/>
  <c r="BA167" i="97"/>
  <c r="BC146" i="60"/>
  <c r="BD63" i="68"/>
  <c r="BB167" i="97"/>
  <c r="BD146" i="60"/>
  <c r="BE63" i="68"/>
  <c r="BC167" i="97"/>
  <c r="BE146" i="60"/>
  <c r="BF63" i="68"/>
  <c r="BD167" i="97"/>
  <c r="BF146" i="60"/>
  <c r="BG63" i="68"/>
  <c r="BE167" i="97"/>
  <c r="BG146" i="60"/>
  <c r="BH63" i="68"/>
  <c r="BF167" i="97"/>
  <c r="BH146" i="60"/>
  <c r="BI63" i="68"/>
  <c r="BG167" i="97"/>
  <c r="BI146" i="60"/>
  <c r="BJ63" i="68"/>
  <c r="BH167" i="97"/>
  <c r="BJ146" i="60"/>
  <c r="BK63" i="68"/>
  <c r="BI167" i="97"/>
  <c r="BK146" i="60"/>
  <c r="BL63" i="68"/>
  <c r="BJ167" i="97"/>
  <c r="BL146" i="60"/>
  <c r="BM63" i="68"/>
  <c r="BK167" i="97"/>
  <c r="H13" i="97"/>
  <c r="E147" i="60"/>
  <c r="D168" i="97"/>
  <c r="C168" i="97"/>
  <c r="F147" i="60"/>
  <c r="E168" i="97"/>
  <c r="G147" i="60"/>
  <c r="F168" i="97"/>
  <c r="H147" i="60"/>
  <c r="G168" i="97"/>
  <c r="I147" i="60"/>
  <c r="H168" i="97"/>
  <c r="J147" i="60"/>
  <c r="I168" i="97"/>
  <c r="K147" i="60"/>
  <c r="J168" i="97"/>
  <c r="L147" i="60"/>
  <c r="K168" i="97"/>
  <c r="M147" i="60"/>
  <c r="L168" i="97"/>
  <c r="N147" i="60"/>
  <c r="M168" i="97"/>
  <c r="O147" i="60"/>
  <c r="N168" i="97"/>
  <c r="P147" i="60"/>
  <c r="O168" i="97"/>
  <c r="Q147" i="60"/>
  <c r="P168" i="97"/>
  <c r="R147" i="60"/>
  <c r="Q168" i="97"/>
  <c r="S147" i="60"/>
  <c r="R168" i="97"/>
  <c r="T147" i="60"/>
  <c r="S168" i="97"/>
  <c r="U147" i="60"/>
  <c r="T168" i="97"/>
  <c r="V147" i="60"/>
  <c r="U168" i="97"/>
  <c r="W147" i="60"/>
  <c r="V168" i="97"/>
  <c r="X147" i="60"/>
  <c r="W168" i="97"/>
  <c r="Y147" i="60"/>
  <c r="X168" i="97"/>
  <c r="Z147" i="60"/>
  <c r="Y168" i="97"/>
  <c r="AA147" i="60"/>
  <c r="Z168" i="97"/>
  <c r="AB147" i="60"/>
  <c r="AA168" i="97"/>
  <c r="AC147" i="60"/>
  <c r="AB168" i="97"/>
  <c r="AD147" i="60"/>
  <c r="AC168" i="97"/>
  <c r="AE147" i="60"/>
  <c r="AD168" i="97"/>
  <c r="AF147" i="60"/>
  <c r="AE168" i="97"/>
  <c r="AG147" i="60"/>
  <c r="AF168" i="97"/>
  <c r="AH147" i="60"/>
  <c r="AG168" i="97"/>
  <c r="AI147" i="60"/>
  <c r="AH168" i="97"/>
  <c r="AJ147" i="60"/>
  <c r="AI168" i="97"/>
  <c r="AK147" i="60"/>
  <c r="AJ168" i="97"/>
  <c r="AL147" i="60"/>
  <c r="AK168" i="97"/>
  <c r="AM147" i="60"/>
  <c r="AL168" i="97"/>
  <c r="AN147" i="60"/>
  <c r="AM168" i="97"/>
  <c r="AO147" i="60"/>
  <c r="AN168" i="97"/>
  <c r="AP147" i="60"/>
  <c r="AO168" i="97"/>
  <c r="AQ147" i="60"/>
  <c r="AP168" i="97"/>
  <c r="AR147" i="60"/>
  <c r="AQ168" i="97"/>
  <c r="AS147" i="60"/>
  <c r="AR168" i="97"/>
  <c r="AT147" i="60"/>
  <c r="AS168" i="97"/>
  <c r="AU147" i="60"/>
  <c r="AT168" i="97"/>
  <c r="AV147" i="60"/>
  <c r="AU168" i="97"/>
  <c r="AW147" i="60"/>
  <c r="AV168" i="97"/>
  <c r="AX147" i="60"/>
  <c r="AW168" i="97"/>
  <c r="AY147" i="60"/>
  <c r="AX168" i="97"/>
  <c r="AZ147" i="60"/>
  <c r="AY168" i="97"/>
  <c r="BA147" i="60"/>
  <c r="AZ168" i="97"/>
  <c r="BB147" i="60"/>
  <c r="BA168" i="97"/>
  <c r="BC147" i="60"/>
  <c r="BB168" i="97"/>
  <c r="BD147" i="60"/>
  <c r="BC168" i="97"/>
  <c r="BE147" i="60"/>
  <c r="BD168" i="97"/>
  <c r="BF147" i="60"/>
  <c r="BE168" i="97"/>
  <c r="BG147" i="60"/>
  <c r="BF168" i="97"/>
  <c r="BH147" i="60"/>
  <c r="BG168" i="97"/>
  <c r="BI147" i="60"/>
  <c r="BH168" i="97"/>
  <c r="BJ147" i="60"/>
  <c r="BI168" i="97"/>
  <c r="BK147" i="60"/>
  <c r="BJ168" i="97"/>
  <c r="BL147" i="60"/>
  <c r="BK168" i="97"/>
  <c r="E149" i="60"/>
  <c r="D170" i="97"/>
  <c r="C170" i="97"/>
  <c r="C14" i="97"/>
  <c r="F149" i="60"/>
  <c r="E170" i="97"/>
  <c r="G149" i="60"/>
  <c r="F170" i="97"/>
  <c r="H149" i="60"/>
  <c r="G170" i="97"/>
  <c r="I149" i="60"/>
  <c r="H170" i="97"/>
  <c r="J149" i="60"/>
  <c r="I170" i="97"/>
  <c r="K149" i="60"/>
  <c r="J170" i="97"/>
  <c r="L149" i="60"/>
  <c r="K170" i="97"/>
  <c r="M149" i="60"/>
  <c r="L170" i="97"/>
  <c r="N149" i="60"/>
  <c r="M170" i="97"/>
  <c r="O149" i="60"/>
  <c r="N170" i="97"/>
  <c r="P149" i="60"/>
  <c r="O170" i="97"/>
  <c r="D14" i="97"/>
  <c r="Q149" i="60"/>
  <c r="P170" i="97"/>
  <c r="R149" i="60"/>
  <c r="Q170" i="97"/>
  <c r="S149" i="60"/>
  <c r="R170" i="97"/>
  <c r="T149" i="60"/>
  <c r="S170" i="97"/>
  <c r="U149" i="60"/>
  <c r="T170" i="97"/>
  <c r="V149" i="60"/>
  <c r="U170" i="97"/>
  <c r="W149" i="60"/>
  <c r="V170" i="97"/>
  <c r="X149" i="60"/>
  <c r="W170" i="97"/>
  <c r="Y149" i="60"/>
  <c r="X170" i="97"/>
  <c r="Z149" i="60"/>
  <c r="Y170" i="97"/>
  <c r="AA149" i="60"/>
  <c r="Z170" i="97"/>
  <c r="AB149" i="60"/>
  <c r="AA170" i="97"/>
  <c r="E14" i="97"/>
  <c r="AC149" i="60"/>
  <c r="AB170" i="97"/>
  <c r="AD149" i="60"/>
  <c r="AC170" i="97"/>
  <c r="AE149" i="60"/>
  <c r="AD170" i="97"/>
  <c r="AF149" i="60"/>
  <c r="AE170" i="97"/>
  <c r="AG149" i="60"/>
  <c r="AF170" i="97"/>
  <c r="AH149" i="60"/>
  <c r="AG170" i="97"/>
  <c r="AI149" i="60"/>
  <c r="AH170" i="97"/>
  <c r="AJ149" i="60"/>
  <c r="AI170" i="97"/>
  <c r="AK149" i="60"/>
  <c r="AJ170" i="97"/>
  <c r="AL149" i="60"/>
  <c r="AK170" i="97"/>
  <c r="AM149" i="60"/>
  <c r="AL170" i="97"/>
  <c r="AN149" i="60"/>
  <c r="AM170" i="97"/>
  <c r="F14" i="97" s="1"/>
  <c r="AO149" i="60"/>
  <c r="AN170" i="97"/>
  <c r="AP149" i="60"/>
  <c r="AO170" i="97"/>
  <c r="AQ149" i="60"/>
  <c r="AP170" i="97"/>
  <c r="AR149" i="60"/>
  <c r="AQ170" i="97"/>
  <c r="AS149" i="60"/>
  <c r="AR170" i="97"/>
  <c r="AT149" i="60"/>
  <c r="AS170" i="97"/>
  <c r="AU149" i="60"/>
  <c r="AT170" i="97"/>
  <c r="AV149" i="60"/>
  <c r="AU170" i="97"/>
  <c r="AW149" i="60"/>
  <c r="AV170" i="97"/>
  <c r="AX149" i="60"/>
  <c r="AW170" i="97"/>
  <c r="AY149" i="60"/>
  <c r="AX170" i="97"/>
  <c r="AZ149" i="60"/>
  <c r="AY170" i="97"/>
  <c r="G14" i="97" s="1"/>
  <c r="BA149" i="60"/>
  <c r="AZ170" i="97"/>
  <c r="BB149" i="60"/>
  <c r="BA170" i="97"/>
  <c r="BC149" i="60"/>
  <c r="BB170" i="97"/>
  <c r="BD149" i="60"/>
  <c r="BC170" i="97"/>
  <c r="BE149" i="60"/>
  <c r="BD170" i="97"/>
  <c r="BF149" i="60"/>
  <c r="BE170" i="97"/>
  <c r="BG149" i="60"/>
  <c r="BF170" i="97"/>
  <c r="BH149" i="60"/>
  <c r="BG170" i="97"/>
  <c r="BI149" i="60"/>
  <c r="BH170" i="97"/>
  <c r="BJ149" i="60"/>
  <c r="BI170" i="97"/>
  <c r="BK149" i="60"/>
  <c r="BJ170" i="97"/>
  <c r="BL149" i="60"/>
  <c r="BK170" i="97"/>
  <c r="H14" i="97"/>
  <c r="E150" i="60"/>
  <c r="D171" i="97"/>
  <c r="C171" i="97"/>
  <c r="F150" i="60"/>
  <c r="E171" i="97"/>
  <c r="G150" i="60"/>
  <c r="F171" i="97"/>
  <c r="H150" i="60"/>
  <c r="G171" i="97"/>
  <c r="I150" i="60"/>
  <c r="H171" i="97"/>
  <c r="J150" i="60"/>
  <c r="I171" i="97"/>
  <c r="K150" i="60"/>
  <c r="J171" i="97"/>
  <c r="L150" i="60"/>
  <c r="K171" i="97"/>
  <c r="M150" i="60"/>
  <c r="L171" i="97"/>
  <c r="N150" i="60"/>
  <c r="M171" i="97"/>
  <c r="O150" i="60"/>
  <c r="N171" i="97"/>
  <c r="P150" i="60"/>
  <c r="O171" i="97"/>
  <c r="Q150" i="60"/>
  <c r="P171" i="97"/>
  <c r="R150" i="60"/>
  <c r="Q171" i="97"/>
  <c r="S150" i="60"/>
  <c r="R171" i="97"/>
  <c r="T150" i="60"/>
  <c r="S171" i="97"/>
  <c r="U150" i="60"/>
  <c r="T171" i="97"/>
  <c r="V150" i="60"/>
  <c r="U171" i="97"/>
  <c r="W150" i="60"/>
  <c r="V171" i="97"/>
  <c r="X150" i="60"/>
  <c r="W171" i="97"/>
  <c r="Y150" i="60"/>
  <c r="X171" i="97"/>
  <c r="Z150" i="60"/>
  <c r="Y171" i="97"/>
  <c r="AA150" i="60"/>
  <c r="Z171" i="97"/>
  <c r="AB150" i="60"/>
  <c r="AA171" i="97"/>
  <c r="AC150" i="60"/>
  <c r="AB171" i="97"/>
  <c r="AD150" i="60"/>
  <c r="AC171" i="97"/>
  <c r="AE150" i="60"/>
  <c r="AD171" i="97"/>
  <c r="AF150" i="60"/>
  <c r="AE171" i="97"/>
  <c r="AG150" i="60"/>
  <c r="AF171" i="97"/>
  <c r="AH150" i="60"/>
  <c r="AG171" i="97"/>
  <c r="AI150" i="60"/>
  <c r="AH171" i="97"/>
  <c r="AJ150" i="60"/>
  <c r="AI171" i="97"/>
  <c r="AK150" i="60"/>
  <c r="AJ171" i="97"/>
  <c r="AL150" i="60"/>
  <c r="AK171" i="97"/>
  <c r="AM150" i="60"/>
  <c r="AL171" i="97"/>
  <c r="AN150" i="60"/>
  <c r="AM171" i="97"/>
  <c r="AO150" i="60"/>
  <c r="AN171" i="97"/>
  <c r="AP150" i="60"/>
  <c r="AO171" i="97"/>
  <c r="AQ150" i="60"/>
  <c r="AP171" i="97"/>
  <c r="AR150" i="60"/>
  <c r="AQ171" i="97"/>
  <c r="AS150" i="60"/>
  <c r="AR171" i="97"/>
  <c r="AT150" i="60"/>
  <c r="AS171" i="97"/>
  <c r="AU150" i="60"/>
  <c r="AT171" i="97"/>
  <c r="AV150" i="60"/>
  <c r="AU171" i="97"/>
  <c r="AW150" i="60"/>
  <c r="AV171" i="97"/>
  <c r="AX150" i="60"/>
  <c r="AW171" i="97"/>
  <c r="AY150" i="60"/>
  <c r="AX171" i="97"/>
  <c r="AZ150" i="60"/>
  <c r="AY171" i="97"/>
  <c r="BA150" i="60"/>
  <c r="AZ171" i="97"/>
  <c r="BB150" i="60"/>
  <c r="BA171" i="97"/>
  <c r="BC150" i="60"/>
  <c r="BB171" i="97"/>
  <c r="BD150" i="60"/>
  <c r="BC171" i="97"/>
  <c r="BE150" i="60"/>
  <c r="BD171" i="97"/>
  <c r="BF150" i="60"/>
  <c r="BE171" i="97"/>
  <c r="BG150" i="60"/>
  <c r="BF171" i="97"/>
  <c r="BH150" i="60"/>
  <c r="BG171" i="97"/>
  <c r="BI150" i="60"/>
  <c r="BH171" i="97"/>
  <c r="BJ150" i="60"/>
  <c r="BI171" i="97"/>
  <c r="BK150" i="60"/>
  <c r="BJ171" i="97"/>
  <c r="BL150" i="60"/>
  <c r="BK171" i="97"/>
  <c r="E152" i="60"/>
  <c r="D173" i="97"/>
  <c r="C173" i="97"/>
  <c r="C15" i="97"/>
  <c r="F152" i="60"/>
  <c r="E173" i="97"/>
  <c r="G152" i="60"/>
  <c r="F173" i="97"/>
  <c r="H152" i="60"/>
  <c r="G173" i="97"/>
  <c r="I152" i="60"/>
  <c r="H173" i="97"/>
  <c r="J152" i="60"/>
  <c r="I173" i="97"/>
  <c r="K152" i="60"/>
  <c r="J173" i="97"/>
  <c r="L152" i="60"/>
  <c r="K173" i="97"/>
  <c r="M152" i="60"/>
  <c r="L173" i="97"/>
  <c r="N152" i="60"/>
  <c r="M173" i="97"/>
  <c r="O152" i="60"/>
  <c r="N173" i="97"/>
  <c r="P152" i="60"/>
  <c r="O173" i="97"/>
  <c r="D15" i="97"/>
  <c r="Q152" i="60"/>
  <c r="P173" i="97"/>
  <c r="R152" i="60"/>
  <c r="Q173" i="97"/>
  <c r="S152" i="60"/>
  <c r="R173" i="97"/>
  <c r="T152" i="60"/>
  <c r="S173" i="97"/>
  <c r="U152" i="60"/>
  <c r="T173" i="97"/>
  <c r="V152" i="60"/>
  <c r="U173" i="97"/>
  <c r="W152" i="60"/>
  <c r="V173" i="97"/>
  <c r="X152" i="60"/>
  <c r="W173" i="97"/>
  <c r="Y152" i="60"/>
  <c r="X173" i="97"/>
  <c r="Z152" i="60"/>
  <c r="Y173" i="97"/>
  <c r="AA152" i="60"/>
  <c r="Z173" i="97"/>
  <c r="AB152" i="60"/>
  <c r="AA173" i="97"/>
  <c r="E15" i="97"/>
  <c r="AC152" i="60"/>
  <c r="AB173" i="97"/>
  <c r="AD152" i="60"/>
  <c r="AC173" i="97"/>
  <c r="AE152" i="60"/>
  <c r="AD173" i="97"/>
  <c r="AF152" i="60"/>
  <c r="AE173" i="97"/>
  <c r="AG152" i="60"/>
  <c r="AF173" i="97"/>
  <c r="AH152" i="60"/>
  <c r="AG173" i="97"/>
  <c r="AI152" i="60"/>
  <c r="AH173" i="97"/>
  <c r="AJ152" i="60"/>
  <c r="AI173" i="97"/>
  <c r="AK152" i="60"/>
  <c r="AJ173" i="97"/>
  <c r="AL152" i="60"/>
  <c r="AK173" i="97"/>
  <c r="AM152" i="60"/>
  <c r="AL173" i="97"/>
  <c r="AN152" i="60"/>
  <c r="AM173" i="97"/>
  <c r="F15" i="97" s="1"/>
  <c r="AO152" i="60"/>
  <c r="AN173" i="97"/>
  <c r="AP152" i="60"/>
  <c r="AO173" i="97"/>
  <c r="AQ152" i="60"/>
  <c r="AP173" i="97"/>
  <c r="AR152" i="60"/>
  <c r="AQ173" i="97"/>
  <c r="AS152" i="60"/>
  <c r="AR173" i="97"/>
  <c r="AT152" i="60"/>
  <c r="AS173" i="97"/>
  <c r="AU152" i="60"/>
  <c r="AT173" i="97"/>
  <c r="AV152" i="60"/>
  <c r="AU173" i="97"/>
  <c r="AW152" i="60"/>
  <c r="AV173" i="97"/>
  <c r="AX152" i="60"/>
  <c r="AW173" i="97"/>
  <c r="AY152" i="60"/>
  <c r="AX173" i="97"/>
  <c r="AZ152" i="60"/>
  <c r="AY173" i="97"/>
  <c r="G15" i="97" s="1"/>
  <c r="BA152" i="60"/>
  <c r="AZ173" i="97"/>
  <c r="BB152" i="60"/>
  <c r="BA173" i="97"/>
  <c r="BC152" i="60"/>
  <c r="BB173" i="97"/>
  <c r="BD152" i="60"/>
  <c r="BC173" i="97"/>
  <c r="BE152" i="60"/>
  <c r="BD173" i="97"/>
  <c r="BF152" i="60"/>
  <c r="BE173" i="97"/>
  <c r="BG152" i="60"/>
  <c r="BF173" i="97"/>
  <c r="BH152" i="60"/>
  <c r="BG173" i="97"/>
  <c r="BI152" i="60"/>
  <c r="BH173" i="97"/>
  <c r="BJ152" i="60"/>
  <c r="BI173" i="97"/>
  <c r="BK152" i="60"/>
  <c r="BJ173" i="97"/>
  <c r="BL152" i="60"/>
  <c r="BK173" i="97"/>
  <c r="H15" i="97"/>
  <c r="E153" i="60"/>
  <c r="D174" i="97"/>
  <c r="C174" i="97"/>
  <c r="F153" i="60"/>
  <c r="E174" i="97"/>
  <c r="G153" i="60"/>
  <c r="F174" i="97"/>
  <c r="H153" i="60"/>
  <c r="G174" i="97"/>
  <c r="I153" i="60"/>
  <c r="H174" i="97"/>
  <c r="J153" i="60"/>
  <c r="I174" i="97"/>
  <c r="K153" i="60"/>
  <c r="J174" i="97"/>
  <c r="L153" i="60"/>
  <c r="K174" i="97"/>
  <c r="M153" i="60"/>
  <c r="L174" i="97"/>
  <c r="N153" i="60"/>
  <c r="M174" i="97"/>
  <c r="O153" i="60"/>
  <c r="N174" i="97"/>
  <c r="P153" i="60"/>
  <c r="O174" i="97"/>
  <c r="Q153" i="60"/>
  <c r="P174" i="97"/>
  <c r="R153" i="60"/>
  <c r="Q174" i="97"/>
  <c r="S153" i="60"/>
  <c r="R174" i="97"/>
  <c r="T153" i="60"/>
  <c r="S174" i="97"/>
  <c r="U153" i="60"/>
  <c r="T174" i="97"/>
  <c r="V153" i="60"/>
  <c r="U174" i="97"/>
  <c r="W153" i="60"/>
  <c r="V174" i="97"/>
  <c r="X153" i="60"/>
  <c r="W174" i="97"/>
  <c r="Y153" i="60"/>
  <c r="X174" i="97"/>
  <c r="Z153" i="60"/>
  <c r="Y174" i="97"/>
  <c r="AA153" i="60"/>
  <c r="Z174" i="97"/>
  <c r="AB153" i="60"/>
  <c r="AA174" i="97"/>
  <c r="AC153" i="60"/>
  <c r="AB174" i="97"/>
  <c r="AD153" i="60"/>
  <c r="AC174" i="97"/>
  <c r="AE153" i="60"/>
  <c r="AD174" i="97"/>
  <c r="AF153" i="60"/>
  <c r="AE174" i="97"/>
  <c r="AG153" i="60"/>
  <c r="AF174" i="97"/>
  <c r="AH153" i="60"/>
  <c r="AG174" i="97"/>
  <c r="AI153" i="60"/>
  <c r="AH174" i="97"/>
  <c r="AJ153" i="60"/>
  <c r="AI174" i="97"/>
  <c r="AK153" i="60"/>
  <c r="AJ174" i="97"/>
  <c r="AL153" i="60"/>
  <c r="AK174" i="97"/>
  <c r="AM153" i="60"/>
  <c r="AL174" i="97"/>
  <c r="AN153" i="60"/>
  <c r="AM174" i="97"/>
  <c r="AO153" i="60"/>
  <c r="AN174" i="97"/>
  <c r="AP153" i="60"/>
  <c r="AO174" i="97"/>
  <c r="AQ153" i="60"/>
  <c r="AP174" i="97"/>
  <c r="AR153" i="60"/>
  <c r="AQ174" i="97"/>
  <c r="AS153" i="60"/>
  <c r="AR174" i="97"/>
  <c r="AT153" i="60"/>
  <c r="AS174" i="97"/>
  <c r="AU153" i="60"/>
  <c r="AT174" i="97"/>
  <c r="AV153" i="60"/>
  <c r="AU174" i="97"/>
  <c r="AW153" i="60"/>
  <c r="AV174" i="97"/>
  <c r="AX153" i="60"/>
  <c r="AW174" i="97"/>
  <c r="AY153" i="60"/>
  <c r="AX174" i="97"/>
  <c r="AZ153" i="60"/>
  <c r="AY174" i="97"/>
  <c r="BA153" i="60"/>
  <c r="AZ174" i="97"/>
  <c r="BB153" i="60"/>
  <c r="BA174" i="97"/>
  <c r="BC153" i="60"/>
  <c r="BB174" i="97"/>
  <c r="BD153" i="60"/>
  <c r="BC174" i="97"/>
  <c r="BE153" i="60"/>
  <c r="BD174" i="97"/>
  <c r="BF153" i="60"/>
  <c r="BE174" i="97"/>
  <c r="BG153" i="60"/>
  <c r="BF174" i="97"/>
  <c r="BH153" i="60"/>
  <c r="BG174" i="97"/>
  <c r="BI153" i="60"/>
  <c r="BH174" i="97"/>
  <c r="BJ153" i="60"/>
  <c r="BI174" i="97"/>
  <c r="BK153" i="60"/>
  <c r="BJ174" i="97"/>
  <c r="BL153" i="60"/>
  <c r="BK174" i="97"/>
  <c r="E155" i="60"/>
  <c r="D176" i="97"/>
  <c r="C176" i="97"/>
  <c r="C16" i="97"/>
  <c r="H466" i="6"/>
  <c r="F155" i="60"/>
  <c r="G64" i="68"/>
  <c r="E176" i="97"/>
  <c r="G155" i="60"/>
  <c r="H64" i="68"/>
  <c r="F176" i="97"/>
  <c r="J466" i="6"/>
  <c r="J468" i="6"/>
  <c r="F291" i="97"/>
  <c r="H155" i="60"/>
  <c r="I64" i="68"/>
  <c r="G176" i="97"/>
  <c r="I155" i="60"/>
  <c r="J64" i="68"/>
  <c r="H176" i="97"/>
  <c r="L466" i="6"/>
  <c r="J155" i="60"/>
  <c r="K64" i="68"/>
  <c r="I176" i="97"/>
  <c r="K155" i="60"/>
  <c r="L64" i="68"/>
  <c r="J176" i="97"/>
  <c r="N466" i="6"/>
  <c r="N468" i="6"/>
  <c r="J291" i="97"/>
  <c r="L155" i="60"/>
  <c r="M64" i="68"/>
  <c r="K176" i="97"/>
  <c r="M155" i="60"/>
  <c r="N64" i="68"/>
  <c r="L176" i="97"/>
  <c r="P466" i="6"/>
  <c r="N155" i="60"/>
  <c r="O64" i="68"/>
  <c r="M176" i="97"/>
  <c r="O155" i="60"/>
  <c r="P64" i="68"/>
  <c r="N176" i="97"/>
  <c r="R466" i="6"/>
  <c r="R468" i="6"/>
  <c r="N291" i="97"/>
  <c r="P155" i="60"/>
  <c r="Q64" i="68"/>
  <c r="O176" i="97"/>
  <c r="D16" i="97"/>
  <c r="Q155" i="60"/>
  <c r="R64" i="68"/>
  <c r="P176" i="97"/>
  <c r="T466" i="6"/>
  <c r="R155" i="60"/>
  <c r="S64" i="68"/>
  <c r="Q176" i="97"/>
  <c r="S155" i="60"/>
  <c r="T64" i="68"/>
  <c r="R176" i="97"/>
  <c r="V466" i="6"/>
  <c r="T155" i="60"/>
  <c r="U64" i="68"/>
  <c r="S176" i="97"/>
  <c r="U155" i="60"/>
  <c r="V64" i="68"/>
  <c r="T176" i="97"/>
  <c r="X466" i="6"/>
  <c r="X468" i="6"/>
  <c r="T291" i="97"/>
  <c r="V155" i="60"/>
  <c r="W64" i="68"/>
  <c r="U176" i="97"/>
  <c r="W155" i="60"/>
  <c r="X64" i="68"/>
  <c r="V176" i="97"/>
  <c r="Z466" i="6"/>
  <c r="V289" i="97"/>
  <c r="X155" i="60"/>
  <c r="Y64" i="68"/>
  <c r="W176" i="97"/>
  <c r="Y155" i="60"/>
  <c r="Z64" i="68"/>
  <c r="X176" i="97"/>
  <c r="AB466" i="6"/>
  <c r="AB468" i="6"/>
  <c r="X291" i="97"/>
  <c r="Z155" i="60"/>
  <c r="AA64" i="68"/>
  <c r="Y176" i="97"/>
  <c r="AA155" i="60"/>
  <c r="AB64" i="68"/>
  <c r="Z176" i="97"/>
  <c r="AD466" i="6"/>
  <c r="AD468" i="6"/>
  <c r="Z291" i="97"/>
  <c r="AB155" i="60"/>
  <c r="AC64" i="68"/>
  <c r="AA176" i="97"/>
  <c r="E16" i="97"/>
  <c r="AC155" i="60"/>
  <c r="AD64" i="68"/>
  <c r="AB176" i="97"/>
  <c r="AF466" i="6"/>
  <c r="AB289" i="97"/>
  <c r="AD155" i="60"/>
  <c r="AE64" i="68"/>
  <c r="AC176" i="97"/>
  <c r="AE155" i="60"/>
  <c r="AF64" i="68"/>
  <c r="AD176" i="97"/>
  <c r="AH466" i="6"/>
  <c r="AD289" i="97"/>
  <c r="AF155" i="60"/>
  <c r="AG64" i="68"/>
  <c r="AE176" i="97"/>
  <c r="AG155" i="60"/>
  <c r="AH64" i="68"/>
  <c r="AF176" i="97"/>
  <c r="AJ466" i="6"/>
  <c r="AH155" i="60"/>
  <c r="AI64" i="68"/>
  <c r="AG176" i="97"/>
  <c r="AI155" i="60"/>
  <c r="AJ64" i="68"/>
  <c r="AH176" i="97"/>
  <c r="AL466" i="6"/>
  <c r="AJ155" i="60"/>
  <c r="AK64" i="68"/>
  <c r="AI176" i="97"/>
  <c r="AK155" i="60"/>
  <c r="AL64" i="68"/>
  <c r="AJ176" i="97"/>
  <c r="AN466" i="6"/>
  <c r="AJ289" i="97"/>
  <c r="AL155" i="60"/>
  <c r="AM64" i="68"/>
  <c r="AK176" i="97"/>
  <c r="AM155" i="60"/>
  <c r="AN64" i="68"/>
  <c r="AL176" i="97"/>
  <c r="AP466" i="6"/>
  <c r="AN155" i="60"/>
  <c r="AO64" i="68"/>
  <c r="AM176" i="97"/>
  <c r="F16" i="97"/>
  <c r="AQ466" i="6"/>
  <c r="AQ468" i="6"/>
  <c r="AM291" i="97"/>
  <c r="AO155" i="60"/>
  <c r="AP64" i="68"/>
  <c r="AN176" i="97"/>
  <c r="AR466" i="6"/>
  <c r="AN289" i="97"/>
  <c r="AP155" i="60"/>
  <c r="AQ64" i="68"/>
  <c r="AO176" i="97"/>
  <c r="AS466" i="6"/>
  <c r="AO289" i="97"/>
  <c r="AQ155" i="60"/>
  <c r="AR64" i="68"/>
  <c r="AP176" i="97"/>
  <c r="AT466" i="6"/>
  <c r="AP289" i="97"/>
  <c r="AR155" i="60"/>
  <c r="AS64" i="68"/>
  <c r="AQ176" i="97"/>
  <c r="AU466" i="6"/>
  <c r="AU468" i="6"/>
  <c r="AQ291" i="97"/>
  <c r="AS155" i="60"/>
  <c r="AT64" i="68"/>
  <c r="AT67" i="68" s="1"/>
  <c r="AR176" i="97"/>
  <c r="AV466" i="6"/>
  <c r="AV468" i="6"/>
  <c r="AR291" i="97"/>
  <c r="AT155" i="60"/>
  <c r="AU64" i="68"/>
  <c r="AS176" i="97"/>
  <c r="AW466" i="6"/>
  <c r="AU155" i="60"/>
  <c r="AV64" i="68"/>
  <c r="AT176" i="97"/>
  <c r="AX466" i="6"/>
  <c r="AV155" i="60"/>
  <c r="AW64" i="68"/>
  <c r="AU176" i="97"/>
  <c r="AY466" i="6"/>
  <c r="AY468" i="6"/>
  <c r="AU291" i="97"/>
  <c r="AW155" i="60"/>
  <c r="AX64" i="68"/>
  <c r="AV176" i="97"/>
  <c r="AZ466" i="6"/>
  <c r="AZ468" i="6"/>
  <c r="AV291" i="97"/>
  <c r="AX155" i="60"/>
  <c r="AY64" i="68"/>
  <c r="AW176" i="97"/>
  <c r="BA466" i="6"/>
  <c r="AY155" i="60"/>
  <c r="AZ64" i="68"/>
  <c r="AX176" i="97"/>
  <c r="BB466" i="6"/>
  <c r="AX289" i="97"/>
  <c r="AZ155" i="60"/>
  <c r="BA64" i="68"/>
  <c r="AY176" i="97"/>
  <c r="G16" i="97" s="1"/>
  <c r="BC466" i="6"/>
  <c r="BC468" i="6"/>
  <c r="AY291" i="97"/>
  <c r="BA155" i="60"/>
  <c r="BB64" i="68"/>
  <c r="AZ176" i="97"/>
  <c r="BD466" i="6"/>
  <c r="AZ289" i="97"/>
  <c r="BB155" i="60"/>
  <c r="BC64" i="68"/>
  <c r="BA176" i="97"/>
  <c r="BE466" i="6"/>
  <c r="BC155" i="60"/>
  <c r="BD64" i="68"/>
  <c r="BB176" i="97"/>
  <c r="BF466" i="6"/>
  <c r="BD155" i="60"/>
  <c r="BE64" i="68"/>
  <c r="BC176" i="97"/>
  <c r="BG466" i="6"/>
  <c r="BC289" i="97"/>
  <c r="BE155" i="60"/>
  <c r="BF64" i="68"/>
  <c r="BD176" i="97"/>
  <c r="BH466" i="6"/>
  <c r="BF155" i="60"/>
  <c r="BG64" i="68"/>
  <c r="BE176" i="97"/>
  <c r="BI466" i="6"/>
  <c r="BG155" i="60"/>
  <c r="BH64" i="68"/>
  <c r="BF176" i="97"/>
  <c r="BJ466" i="6"/>
  <c r="BF289" i="97"/>
  <c r="BH155" i="60"/>
  <c r="BI64" i="68"/>
  <c r="BG176" i="97"/>
  <c r="BK466" i="6"/>
  <c r="BI155" i="60"/>
  <c r="BJ64" i="68"/>
  <c r="BH176" i="97"/>
  <c r="BL466" i="6"/>
  <c r="BL468" i="6"/>
  <c r="BH291" i="97"/>
  <c r="BJ155" i="60"/>
  <c r="BK64" i="68"/>
  <c r="BI176" i="97"/>
  <c r="BM466" i="6"/>
  <c r="BK155" i="60"/>
  <c r="BL64" i="68"/>
  <c r="BJ176" i="97"/>
  <c r="BN466" i="6"/>
  <c r="BJ289" i="97"/>
  <c r="BL155" i="60"/>
  <c r="BM64" i="68"/>
  <c r="BK176" i="97"/>
  <c r="H16" i="97"/>
  <c r="BO466" i="6"/>
  <c r="BK289" i="97"/>
  <c r="E156" i="60"/>
  <c r="D177" i="97"/>
  <c r="C177" i="97"/>
  <c r="F156" i="60"/>
  <c r="E177" i="97"/>
  <c r="G156" i="60"/>
  <c r="F177" i="97"/>
  <c r="H156" i="60"/>
  <c r="G177" i="97"/>
  <c r="K472" i="6"/>
  <c r="I156" i="60"/>
  <c r="H177" i="97"/>
  <c r="J156" i="60"/>
  <c r="I177" i="97"/>
  <c r="K156" i="60"/>
  <c r="J177" i="97"/>
  <c r="L156" i="60"/>
  <c r="K177" i="97"/>
  <c r="M156" i="60"/>
  <c r="L177" i="97"/>
  <c r="N156" i="60"/>
  <c r="M177" i="97"/>
  <c r="O156" i="60"/>
  <c r="N177" i="97"/>
  <c r="P156" i="60"/>
  <c r="O177" i="97"/>
  <c r="S472" i="6"/>
  <c r="Q156" i="60"/>
  <c r="P177" i="97"/>
  <c r="R156" i="60"/>
  <c r="Q177" i="97"/>
  <c r="S156" i="60"/>
  <c r="R177" i="97"/>
  <c r="T156" i="60"/>
  <c r="S177" i="97"/>
  <c r="U156" i="60"/>
  <c r="T177" i="97"/>
  <c r="V156" i="60"/>
  <c r="U177" i="97"/>
  <c r="W156" i="60"/>
  <c r="V177" i="97"/>
  <c r="X156" i="60"/>
  <c r="W177" i="97"/>
  <c r="AA472" i="6"/>
  <c r="Y156" i="60"/>
  <c r="X177" i="97"/>
  <c r="Z156" i="60"/>
  <c r="Y177" i="97"/>
  <c r="AA156" i="60"/>
  <c r="Z177" i="97"/>
  <c r="AB156" i="60"/>
  <c r="AA177" i="97"/>
  <c r="AC156" i="60"/>
  <c r="AB177" i="97"/>
  <c r="AD156" i="60"/>
  <c r="AC177" i="97"/>
  <c r="AE156" i="60"/>
  <c r="AD177" i="97"/>
  <c r="AF156" i="60"/>
  <c r="AE177" i="97"/>
  <c r="AI472" i="6"/>
  <c r="AG156" i="60"/>
  <c r="AF177" i="97"/>
  <c r="AH156" i="60"/>
  <c r="AG177" i="97"/>
  <c r="AI156" i="60"/>
  <c r="AH177" i="97"/>
  <c r="AJ156" i="60"/>
  <c r="AI177" i="97"/>
  <c r="AK156" i="60"/>
  <c r="AJ177" i="97"/>
  <c r="AL156" i="60"/>
  <c r="AK177" i="97"/>
  <c r="AM156" i="60"/>
  <c r="AL177" i="97"/>
  <c r="AN156" i="60"/>
  <c r="AM177" i="97"/>
  <c r="AQ472" i="6"/>
  <c r="AO156" i="60"/>
  <c r="AN177" i="97"/>
  <c r="AP156" i="60"/>
  <c r="AO177" i="97"/>
  <c r="AQ156" i="60"/>
  <c r="AP177" i="97"/>
  <c r="AR156" i="60"/>
  <c r="AQ177" i="97"/>
  <c r="AS156" i="60"/>
  <c r="AR177" i="97"/>
  <c r="AT156" i="60"/>
  <c r="AS177" i="97"/>
  <c r="AU156" i="60"/>
  <c r="AT177" i="97"/>
  <c r="AV156" i="60"/>
  <c r="AU177" i="97"/>
  <c r="AY472" i="6"/>
  <c r="AW156" i="60"/>
  <c r="AV177" i="97"/>
  <c r="AX156" i="60"/>
  <c r="AW177" i="97"/>
  <c r="AY156" i="60"/>
  <c r="AX177" i="97"/>
  <c r="AZ156" i="60"/>
  <c r="AY177" i="97"/>
  <c r="BA156" i="60"/>
  <c r="AZ177" i="97"/>
  <c r="BB156" i="60"/>
  <c r="BA177" i="97"/>
  <c r="BC156" i="60"/>
  <c r="BB177" i="97"/>
  <c r="BD156" i="60"/>
  <c r="BC177" i="97"/>
  <c r="BG472" i="6"/>
  <c r="BE156" i="60"/>
  <c r="BD177" i="97"/>
  <c r="BF156" i="60"/>
  <c r="BE177" i="97"/>
  <c r="BG156" i="60"/>
  <c r="BF177" i="97"/>
  <c r="BH156" i="60"/>
  <c r="BG177" i="97"/>
  <c r="BI156" i="60"/>
  <c r="BH177" i="97"/>
  <c r="BJ156" i="60"/>
  <c r="BI177" i="97"/>
  <c r="BK156" i="60"/>
  <c r="BJ177" i="97"/>
  <c r="BL156" i="60"/>
  <c r="BK177" i="97"/>
  <c r="BO472" i="6"/>
  <c r="E158" i="60"/>
  <c r="D179" i="97"/>
  <c r="C179" i="97"/>
  <c r="C17" i="97" s="1"/>
  <c r="F158" i="60"/>
  <c r="E179" i="97"/>
  <c r="G158" i="60"/>
  <c r="F179" i="97"/>
  <c r="H158" i="60"/>
  <c r="G179" i="97"/>
  <c r="I158" i="60"/>
  <c r="H179" i="97"/>
  <c r="J158" i="60"/>
  <c r="I179" i="97"/>
  <c r="K158" i="60"/>
  <c r="J179" i="97"/>
  <c r="L158" i="60"/>
  <c r="K179" i="97"/>
  <c r="M158" i="60"/>
  <c r="L179" i="97"/>
  <c r="N158" i="60"/>
  <c r="M179" i="97"/>
  <c r="O158" i="60"/>
  <c r="N179" i="97"/>
  <c r="P158" i="60"/>
  <c r="O179" i="97"/>
  <c r="D17" i="97" s="1"/>
  <c r="Q158" i="60"/>
  <c r="P179" i="97"/>
  <c r="R158" i="60"/>
  <c r="Q179" i="97"/>
  <c r="S158" i="60"/>
  <c r="R179" i="97"/>
  <c r="T158" i="60"/>
  <c r="S179" i="97"/>
  <c r="U158" i="60"/>
  <c r="T179" i="97"/>
  <c r="V158" i="60"/>
  <c r="U179" i="97"/>
  <c r="W158" i="60"/>
  <c r="V179" i="97"/>
  <c r="X158" i="60"/>
  <c r="W179" i="97"/>
  <c r="Y158" i="60"/>
  <c r="X179" i="97"/>
  <c r="Z158" i="60"/>
  <c r="Y179" i="97"/>
  <c r="AA158" i="60"/>
  <c r="Z179" i="97"/>
  <c r="AB158" i="60"/>
  <c r="AA179" i="97"/>
  <c r="E17" i="97" s="1"/>
  <c r="AC158" i="60"/>
  <c r="AB179" i="97"/>
  <c r="AD158" i="60"/>
  <c r="AC179" i="97"/>
  <c r="AE158" i="60"/>
  <c r="AD179" i="97"/>
  <c r="AF158" i="60"/>
  <c r="AE179" i="97"/>
  <c r="AG158" i="60"/>
  <c r="AF179" i="97"/>
  <c r="AH158" i="60"/>
  <c r="AG179" i="97"/>
  <c r="AI158" i="60"/>
  <c r="AH179" i="97"/>
  <c r="AJ158" i="60"/>
  <c r="AI179" i="97"/>
  <c r="AK158" i="60"/>
  <c r="AJ179" i="97"/>
  <c r="AL158" i="60"/>
  <c r="AK179" i="97"/>
  <c r="AM158" i="60"/>
  <c r="AL179" i="97"/>
  <c r="AN158" i="60"/>
  <c r="AM179" i="97"/>
  <c r="F17" i="97"/>
  <c r="AO158" i="60"/>
  <c r="AN179" i="97"/>
  <c r="AP158" i="60"/>
  <c r="AO179" i="97"/>
  <c r="AQ158" i="60"/>
  <c r="AP179" i="97"/>
  <c r="AR158" i="60"/>
  <c r="AQ179" i="97"/>
  <c r="AS158" i="60"/>
  <c r="AR179" i="97"/>
  <c r="AT158" i="60"/>
  <c r="AS179" i="97"/>
  <c r="AU158" i="60"/>
  <c r="AT179" i="97"/>
  <c r="AV158" i="60"/>
  <c r="AU179" i="97"/>
  <c r="AW158" i="60"/>
  <c r="AV179" i="97"/>
  <c r="AX158" i="60"/>
  <c r="AW179" i="97"/>
  <c r="AY158" i="60"/>
  <c r="AX179" i="97"/>
  <c r="AZ158" i="60"/>
  <c r="AY179" i="97"/>
  <c r="G17" i="97"/>
  <c r="BA158" i="60"/>
  <c r="AZ179" i="97"/>
  <c r="BB158" i="60"/>
  <c r="BA179" i="97"/>
  <c r="BC158" i="60"/>
  <c r="BB179" i="97"/>
  <c r="BD158" i="60"/>
  <c r="BC179" i="97"/>
  <c r="BE158" i="60"/>
  <c r="BD179" i="97"/>
  <c r="BF158" i="60"/>
  <c r="BE179" i="97"/>
  <c r="BG158" i="60"/>
  <c r="BF179" i="97"/>
  <c r="BH158" i="60"/>
  <c r="BG179" i="97"/>
  <c r="BI158" i="60"/>
  <c r="BH179" i="97"/>
  <c r="BJ158" i="60"/>
  <c r="BI179" i="97"/>
  <c r="BK158" i="60"/>
  <c r="BJ179" i="97"/>
  <c r="BL158" i="60"/>
  <c r="BK179" i="97"/>
  <c r="H17" i="97"/>
  <c r="E159" i="60"/>
  <c r="D180" i="97"/>
  <c r="C180" i="97"/>
  <c r="F159" i="60"/>
  <c r="E180" i="97"/>
  <c r="G159" i="60"/>
  <c r="F180" i="97"/>
  <c r="H159" i="60"/>
  <c r="G180" i="97"/>
  <c r="I159" i="60"/>
  <c r="H180" i="97"/>
  <c r="J159" i="60"/>
  <c r="I180" i="97"/>
  <c r="K159" i="60"/>
  <c r="J180" i="97"/>
  <c r="L159" i="60"/>
  <c r="K180" i="97"/>
  <c r="M159" i="60"/>
  <c r="L180" i="97"/>
  <c r="N159" i="60"/>
  <c r="M180" i="97"/>
  <c r="O159" i="60"/>
  <c r="N180" i="97"/>
  <c r="P159" i="60"/>
  <c r="O180" i="97"/>
  <c r="Q159" i="60"/>
  <c r="P180" i="97"/>
  <c r="R159" i="60"/>
  <c r="Q180" i="97"/>
  <c r="S159" i="60"/>
  <c r="R180" i="97"/>
  <c r="T159" i="60"/>
  <c r="S180" i="97"/>
  <c r="U159" i="60"/>
  <c r="T180" i="97"/>
  <c r="V159" i="60"/>
  <c r="U180" i="97"/>
  <c r="W159" i="60"/>
  <c r="V180" i="97"/>
  <c r="X159" i="60"/>
  <c r="W180" i="97"/>
  <c r="Y159" i="60"/>
  <c r="X180" i="97"/>
  <c r="Z159" i="60"/>
  <c r="Y180" i="97"/>
  <c r="AA159" i="60"/>
  <c r="Z180" i="97"/>
  <c r="AB159" i="60"/>
  <c r="AA180" i="97"/>
  <c r="AC159" i="60"/>
  <c r="AB180" i="97"/>
  <c r="AD159" i="60"/>
  <c r="AC180" i="97"/>
  <c r="AE159" i="60"/>
  <c r="AD180" i="97"/>
  <c r="AF159" i="60"/>
  <c r="AE180" i="97"/>
  <c r="AG159" i="60"/>
  <c r="AF180" i="97"/>
  <c r="AH159" i="60"/>
  <c r="AG180" i="97"/>
  <c r="AI159" i="60"/>
  <c r="AH180" i="97"/>
  <c r="AJ159" i="60"/>
  <c r="AI180" i="97"/>
  <c r="AK159" i="60"/>
  <c r="AJ180" i="97"/>
  <c r="AL159" i="60"/>
  <c r="AK180" i="97"/>
  <c r="AM159" i="60"/>
  <c r="AL180" i="97"/>
  <c r="AN159" i="60"/>
  <c r="AM180" i="97"/>
  <c r="AO159" i="60"/>
  <c r="AN180" i="97"/>
  <c r="AP159" i="60"/>
  <c r="AO180" i="97"/>
  <c r="AS481" i="6"/>
  <c r="AO304" i="97"/>
  <c r="AQ159" i="60"/>
  <c r="AP180" i="97"/>
  <c r="AR159" i="60"/>
  <c r="AQ180" i="97"/>
  <c r="AS159" i="60"/>
  <c r="AR180" i="97"/>
  <c r="AT159" i="60"/>
  <c r="AS180" i="97"/>
  <c r="AU159" i="60"/>
  <c r="AT180" i="97"/>
  <c r="AV159" i="60"/>
  <c r="AU180" i="97"/>
  <c r="AW159" i="60"/>
  <c r="AV180" i="97"/>
  <c r="AX159" i="60"/>
  <c r="AW180" i="97"/>
  <c r="AY159" i="60"/>
  <c r="AX180" i="97"/>
  <c r="AZ159" i="60"/>
  <c r="AY180" i="97"/>
  <c r="BA159" i="60"/>
  <c r="AZ180" i="97"/>
  <c r="BD481" i="6"/>
  <c r="AZ304" i="97"/>
  <c r="BB159" i="60"/>
  <c r="BA180" i="97"/>
  <c r="BC159" i="60"/>
  <c r="BB180" i="97"/>
  <c r="BD159" i="60"/>
  <c r="BC180" i="97"/>
  <c r="BE159" i="60"/>
  <c r="BD180" i="97"/>
  <c r="BF159" i="60"/>
  <c r="BE180" i="97"/>
  <c r="BG159" i="60"/>
  <c r="BF180" i="97"/>
  <c r="BH159" i="60"/>
  <c r="BG180" i="97"/>
  <c r="BI159" i="60"/>
  <c r="BH180" i="97"/>
  <c r="BJ159" i="60"/>
  <c r="BI180" i="97"/>
  <c r="BK159" i="60"/>
  <c r="BJ180" i="97"/>
  <c r="BL159" i="60"/>
  <c r="BK180" i="97"/>
  <c r="E161" i="60"/>
  <c r="D182" i="97"/>
  <c r="C182" i="97"/>
  <c r="C18" i="97"/>
  <c r="F161" i="60"/>
  <c r="E182" i="97"/>
  <c r="G161" i="60"/>
  <c r="F182" i="97"/>
  <c r="H161" i="60"/>
  <c r="G182" i="97"/>
  <c r="I161" i="60"/>
  <c r="H182" i="97"/>
  <c r="J161" i="60"/>
  <c r="I182" i="97"/>
  <c r="K161" i="60"/>
  <c r="J182" i="97"/>
  <c r="L161" i="60"/>
  <c r="K182" i="97"/>
  <c r="M161" i="60"/>
  <c r="L182" i="97"/>
  <c r="N161" i="60"/>
  <c r="M182" i="97"/>
  <c r="O161" i="60"/>
  <c r="N182" i="97"/>
  <c r="P161" i="60"/>
  <c r="O182" i="97"/>
  <c r="D18" i="97"/>
  <c r="Q161" i="60"/>
  <c r="P182" i="97"/>
  <c r="R161" i="60"/>
  <c r="Q182" i="97"/>
  <c r="S161" i="60"/>
  <c r="R182" i="97"/>
  <c r="T161" i="60"/>
  <c r="S182" i="97"/>
  <c r="U161" i="60"/>
  <c r="T182" i="97"/>
  <c r="V161" i="60"/>
  <c r="U182" i="97"/>
  <c r="W161" i="60"/>
  <c r="V182" i="97"/>
  <c r="X161" i="60"/>
  <c r="W182" i="97"/>
  <c r="Y161" i="60"/>
  <c r="X182" i="97"/>
  <c r="Z161" i="60"/>
  <c r="Y182" i="97"/>
  <c r="AA161" i="60"/>
  <c r="Z182" i="97"/>
  <c r="AB161" i="60"/>
  <c r="AA182" i="97"/>
  <c r="E18" i="97"/>
  <c r="AC161" i="60"/>
  <c r="AB182" i="97"/>
  <c r="AD161" i="60"/>
  <c r="AC182" i="97"/>
  <c r="AE161" i="60"/>
  <c r="AD182" i="97"/>
  <c r="AF161" i="60"/>
  <c r="AE182" i="97"/>
  <c r="AG161" i="60"/>
  <c r="AF182" i="97"/>
  <c r="AH161" i="60"/>
  <c r="AG182" i="97"/>
  <c r="AI161" i="60"/>
  <c r="AH182" i="97"/>
  <c r="AJ161" i="60"/>
  <c r="AI182" i="97"/>
  <c r="AK161" i="60"/>
  <c r="AJ182" i="97"/>
  <c r="AL161" i="60"/>
  <c r="AK182" i="97"/>
  <c r="AM161" i="60"/>
  <c r="AL182" i="97"/>
  <c r="AN161" i="60"/>
  <c r="AM182" i="97"/>
  <c r="F18" i="97" s="1"/>
  <c r="AO161" i="60"/>
  <c r="AN182" i="97"/>
  <c r="AP161" i="60"/>
  <c r="AO182" i="97"/>
  <c r="AQ161" i="60"/>
  <c r="AP182" i="97"/>
  <c r="AR161" i="60"/>
  <c r="AQ182" i="97"/>
  <c r="AS161" i="60"/>
  <c r="AR182" i="97"/>
  <c r="AT161" i="60"/>
  <c r="AS182" i="97"/>
  <c r="AU161" i="60"/>
  <c r="AT182" i="97"/>
  <c r="AV161" i="60"/>
  <c r="AU182" i="97"/>
  <c r="AW161" i="60"/>
  <c r="AV182" i="97"/>
  <c r="AX161" i="60"/>
  <c r="AW182" i="97"/>
  <c r="AY161" i="60"/>
  <c r="AX182" i="97"/>
  <c r="AZ161" i="60"/>
  <c r="AY182" i="97"/>
  <c r="G18" i="97"/>
  <c r="BA161" i="60"/>
  <c r="AZ182" i="97"/>
  <c r="BB161" i="60"/>
  <c r="BA182" i="97"/>
  <c r="BC161" i="60"/>
  <c r="BB182" i="97"/>
  <c r="BD161" i="60"/>
  <c r="BC182" i="97"/>
  <c r="BE161" i="60"/>
  <c r="BD182" i="97"/>
  <c r="BF161" i="60"/>
  <c r="BE182" i="97"/>
  <c r="BG161" i="60"/>
  <c r="BF182" i="97"/>
  <c r="BH161" i="60"/>
  <c r="BG182" i="97"/>
  <c r="BI161" i="60"/>
  <c r="BH182" i="97"/>
  <c r="BJ161" i="60"/>
  <c r="BI182" i="97"/>
  <c r="BK161" i="60"/>
  <c r="BJ182" i="97"/>
  <c r="BL161" i="60"/>
  <c r="BK182" i="97"/>
  <c r="H18" i="97" s="1"/>
  <c r="E162" i="60"/>
  <c r="D183" i="97"/>
  <c r="C183" i="97"/>
  <c r="F162" i="60"/>
  <c r="E183" i="97"/>
  <c r="G162" i="60"/>
  <c r="F183" i="97"/>
  <c r="H162" i="60"/>
  <c r="G183" i="97"/>
  <c r="I162" i="60"/>
  <c r="H183" i="97"/>
  <c r="J162" i="60"/>
  <c r="I183" i="97"/>
  <c r="K162" i="60"/>
  <c r="J183" i="97"/>
  <c r="L162" i="60"/>
  <c r="K183" i="97"/>
  <c r="M162" i="60"/>
  <c r="L183" i="97"/>
  <c r="N162" i="60"/>
  <c r="M183" i="97"/>
  <c r="O162" i="60"/>
  <c r="N183" i="97"/>
  <c r="P162" i="60"/>
  <c r="O183" i="97"/>
  <c r="Q162" i="60"/>
  <c r="P183" i="97"/>
  <c r="R162" i="60"/>
  <c r="Q183" i="97"/>
  <c r="S162" i="60"/>
  <c r="R183" i="97"/>
  <c r="T162" i="60"/>
  <c r="S183" i="97"/>
  <c r="U162" i="60"/>
  <c r="T183" i="97"/>
  <c r="V162" i="60"/>
  <c r="U183" i="97"/>
  <c r="W162" i="60"/>
  <c r="V183" i="97"/>
  <c r="X162" i="60"/>
  <c r="W183" i="97"/>
  <c r="Y162" i="60"/>
  <c r="X183" i="97"/>
  <c r="Z162" i="60"/>
  <c r="Y183" i="97"/>
  <c r="AA162" i="60"/>
  <c r="Z183" i="97"/>
  <c r="AB162" i="60"/>
  <c r="AA183" i="97"/>
  <c r="AC162" i="60"/>
  <c r="AB183" i="97"/>
  <c r="AD162" i="60"/>
  <c r="AC183" i="97"/>
  <c r="AE162" i="60"/>
  <c r="AD183" i="97"/>
  <c r="AF162" i="60"/>
  <c r="AE183" i="97"/>
  <c r="AG162" i="60"/>
  <c r="AF183" i="97"/>
  <c r="AH162" i="60"/>
  <c r="AG183" i="97"/>
  <c r="AI162" i="60"/>
  <c r="AH183" i="97"/>
  <c r="AJ162" i="60"/>
  <c r="AI183" i="97"/>
  <c r="AK162" i="60"/>
  <c r="AJ183" i="97"/>
  <c r="AL162" i="60"/>
  <c r="AK183" i="97"/>
  <c r="AM162" i="60"/>
  <c r="AL183" i="97"/>
  <c r="AN162" i="60"/>
  <c r="AM183" i="97"/>
  <c r="AO162" i="60"/>
  <c r="AN183" i="97"/>
  <c r="AP162" i="60"/>
  <c r="AO183" i="97"/>
  <c r="AQ162" i="60"/>
  <c r="AP183" i="97"/>
  <c r="AR162" i="60"/>
  <c r="AQ183" i="97"/>
  <c r="AS162" i="60"/>
  <c r="AR183" i="97"/>
  <c r="AT162" i="60"/>
  <c r="AS183" i="97"/>
  <c r="AU162" i="60"/>
  <c r="AT183" i="97"/>
  <c r="AV162" i="60"/>
  <c r="AU183" i="97"/>
  <c r="AW162" i="60"/>
  <c r="AV183" i="97"/>
  <c r="AX162" i="60"/>
  <c r="AW183" i="97"/>
  <c r="AY162" i="60"/>
  <c r="AX183" i="97"/>
  <c r="AZ162" i="60"/>
  <c r="AY183" i="97"/>
  <c r="BA162" i="60"/>
  <c r="AZ183" i="97"/>
  <c r="BB162" i="60"/>
  <c r="BA183" i="97"/>
  <c r="BC162" i="60"/>
  <c r="BB183" i="97"/>
  <c r="BD162" i="60"/>
  <c r="BC183" i="97"/>
  <c r="BE162" i="60"/>
  <c r="BD183" i="97"/>
  <c r="BF162" i="60"/>
  <c r="BE183" i="97"/>
  <c r="BG162" i="60"/>
  <c r="BF183" i="97"/>
  <c r="BH162" i="60"/>
  <c r="BG183" i="97"/>
  <c r="BI162" i="60"/>
  <c r="BH183" i="97"/>
  <c r="BJ162" i="60"/>
  <c r="BI183" i="97"/>
  <c r="BK162" i="60"/>
  <c r="BJ183" i="97"/>
  <c r="BL162" i="60"/>
  <c r="BK183" i="97"/>
  <c r="E164" i="60"/>
  <c r="D185" i="97"/>
  <c r="C185" i="97"/>
  <c r="C19" i="97"/>
  <c r="F164" i="60"/>
  <c r="G65" i="68"/>
  <c r="E185" i="97"/>
  <c r="G164" i="60"/>
  <c r="H65" i="68"/>
  <c r="F185" i="97"/>
  <c r="H164" i="60"/>
  <c r="I65" i="68"/>
  <c r="G185" i="97"/>
  <c r="I164" i="60"/>
  <c r="J65" i="68"/>
  <c r="H185" i="97"/>
  <c r="J164" i="60"/>
  <c r="K65" i="68"/>
  <c r="I185" i="97"/>
  <c r="K164" i="60"/>
  <c r="L65" i="68"/>
  <c r="J185" i="97"/>
  <c r="L164" i="60"/>
  <c r="M65" i="68"/>
  <c r="K185" i="97"/>
  <c r="M164" i="60"/>
  <c r="N65" i="68"/>
  <c r="L185" i="97"/>
  <c r="N164" i="60"/>
  <c r="O65" i="68"/>
  <c r="M185" i="97"/>
  <c r="O164" i="60"/>
  <c r="P65" i="68"/>
  <c r="N185" i="97"/>
  <c r="P164" i="60"/>
  <c r="Q65" i="68"/>
  <c r="O185" i="97"/>
  <c r="D19" i="97" s="1"/>
  <c r="D23" i="97" s="1"/>
  <c r="Q164" i="60"/>
  <c r="R65" i="68"/>
  <c r="P185" i="97"/>
  <c r="R164" i="60"/>
  <c r="S65" i="68"/>
  <c r="Q185" i="97"/>
  <c r="S164" i="60"/>
  <c r="T65" i="68"/>
  <c r="R185" i="97"/>
  <c r="T164" i="60"/>
  <c r="U65" i="68"/>
  <c r="S185" i="97"/>
  <c r="U164" i="60"/>
  <c r="V65" i="68"/>
  <c r="T185" i="97"/>
  <c r="V164" i="60"/>
  <c r="W65" i="68"/>
  <c r="U185" i="97"/>
  <c r="W164" i="60"/>
  <c r="X65" i="68"/>
  <c r="V185" i="97"/>
  <c r="X164" i="60"/>
  <c r="Y65" i="68"/>
  <c r="W185" i="97"/>
  <c r="Y164" i="60"/>
  <c r="Z65" i="68"/>
  <c r="X185" i="97"/>
  <c r="Z164" i="60"/>
  <c r="AA65" i="68"/>
  <c r="Y185" i="97"/>
  <c r="AA164" i="60"/>
  <c r="AB65" i="68"/>
  <c r="Z185" i="97"/>
  <c r="AB164" i="60"/>
  <c r="AC65" i="68"/>
  <c r="AA185" i="97"/>
  <c r="E19" i="97"/>
  <c r="AC164" i="60"/>
  <c r="AD65" i="68"/>
  <c r="AB185" i="97"/>
  <c r="AD164" i="60"/>
  <c r="AE65" i="68"/>
  <c r="AC185" i="97"/>
  <c r="AE164" i="60"/>
  <c r="AF65" i="68"/>
  <c r="AD185" i="97"/>
  <c r="AF164" i="60"/>
  <c r="AG65" i="68"/>
  <c r="AE185" i="97"/>
  <c r="AG164" i="60"/>
  <c r="AH65" i="68"/>
  <c r="AF185" i="97"/>
  <c r="AH164" i="60"/>
  <c r="AI65" i="68"/>
  <c r="AG185" i="97"/>
  <c r="AI164" i="60"/>
  <c r="AJ65" i="68"/>
  <c r="AH185" i="97"/>
  <c r="AJ164" i="60"/>
  <c r="AK65" i="68"/>
  <c r="AI185" i="97"/>
  <c r="AK164" i="60"/>
  <c r="AL65" i="68"/>
  <c r="AJ185" i="97"/>
  <c r="AL164" i="60"/>
  <c r="AM65" i="68"/>
  <c r="AK185" i="97"/>
  <c r="AM164" i="60"/>
  <c r="AN65" i="68"/>
  <c r="AL185" i="97"/>
  <c r="AN164" i="60"/>
  <c r="AO65" i="68"/>
  <c r="AO67" i="68" s="1"/>
  <c r="AM185" i="97"/>
  <c r="F19" i="97" s="1"/>
  <c r="AO164" i="60"/>
  <c r="AP65" i="68"/>
  <c r="AN185" i="97"/>
  <c r="AP164" i="60"/>
  <c r="AQ65" i="68"/>
  <c r="AO185" i="97"/>
  <c r="AQ164" i="60"/>
  <c r="AR65" i="68"/>
  <c r="AP185" i="97"/>
  <c r="AR164" i="60"/>
  <c r="AS65" i="68"/>
  <c r="AQ185" i="97"/>
  <c r="AS164" i="60"/>
  <c r="AT65" i="68"/>
  <c r="AR185" i="97"/>
  <c r="AT164" i="60"/>
  <c r="AU65" i="68"/>
  <c r="AS185" i="97"/>
  <c r="AU164" i="60"/>
  <c r="AV65" i="68"/>
  <c r="AT185" i="97"/>
  <c r="AV164" i="60"/>
  <c r="AW65" i="68"/>
  <c r="AU185" i="97"/>
  <c r="AW164" i="60"/>
  <c r="AX65" i="68"/>
  <c r="AV185" i="97"/>
  <c r="AX164" i="60"/>
  <c r="AY65" i="68"/>
  <c r="AW185" i="97"/>
  <c r="AY164" i="60"/>
  <c r="AZ65" i="68"/>
  <c r="AX185" i="97"/>
  <c r="AZ164" i="60"/>
  <c r="BA65" i="68"/>
  <c r="AY185" i="97"/>
  <c r="G19" i="97"/>
  <c r="BA164" i="60"/>
  <c r="BB65" i="68"/>
  <c r="AZ185" i="97"/>
  <c r="BB164" i="60"/>
  <c r="BC65" i="68"/>
  <c r="BA185" i="97"/>
  <c r="BC164" i="60"/>
  <c r="BD65" i="68"/>
  <c r="BB185" i="97"/>
  <c r="BD164" i="60"/>
  <c r="BE65" i="68"/>
  <c r="BC185" i="97"/>
  <c r="BE164" i="60"/>
  <c r="BF65" i="68"/>
  <c r="BD185" i="97"/>
  <c r="BF164" i="60"/>
  <c r="BG65" i="68"/>
  <c r="BE185" i="97"/>
  <c r="BG164" i="60"/>
  <c r="BH65" i="68"/>
  <c r="BF185" i="97"/>
  <c r="BH164" i="60"/>
  <c r="BI65" i="68"/>
  <c r="BG185" i="97"/>
  <c r="BI164" i="60"/>
  <c r="BJ65" i="68"/>
  <c r="BH185" i="97"/>
  <c r="BJ164" i="60"/>
  <c r="BK65" i="68"/>
  <c r="BI185" i="97"/>
  <c r="BK164" i="60"/>
  <c r="BL65" i="68"/>
  <c r="BJ185" i="97"/>
  <c r="BL164" i="60"/>
  <c r="BM65" i="68"/>
  <c r="BK185" i="97"/>
  <c r="H19" i="97"/>
  <c r="E165" i="60"/>
  <c r="D186" i="97"/>
  <c r="C186" i="97"/>
  <c r="F165" i="60"/>
  <c r="E186" i="97"/>
  <c r="G165" i="60"/>
  <c r="F186" i="97"/>
  <c r="H165" i="60"/>
  <c r="G186" i="97"/>
  <c r="I165" i="60"/>
  <c r="H186" i="97"/>
  <c r="J165" i="60"/>
  <c r="I186" i="97"/>
  <c r="K165" i="60"/>
  <c r="J186" i="97"/>
  <c r="L165" i="60"/>
  <c r="K186" i="97"/>
  <c r="M165" i="60"/>
  <c r="L186" i="97"/>
  <c r="N165" i="60"/>
  <c r="M186" i="97"/>
  <c r="O165" i="60"/>
  <c r="N186" i="97"/>
  <c r="P165" i="60"/>
  <c r="O186" i="97"/>
  <c r="Q165" i="60"/>
  <c r="P186" i="97"/>
  <c r="R165" i="60"/>
  <c r="Q186" i="97"/>
  <c r="S165" i="60"/>
  <c r="R186" i="97"/>
  <c r="T165" i="60"/>
  <c r="S186" i="97"/>
  <c r="U165" i="60"/>
  <c r="T186" i="97"/>
  <c r="V165" i="60"/>
  <c r="U186" i="97"/>
  <c r="W165" i="60"/>
  <c r="V186" i="97"/>
  <c r="X165" i="60"/>
  <c r="W186" i="97"/>
  <c r="Y165" i="60"/>
  <c r="X186" i="97"/>
  <c r="Z165" i="60"/>
  <c r="Y186" i="97"/>
  <c r="AA165" i="60"/>
  <c r="Z186" i="97"/>
  <c r="AB165" i="60"/>
  <c r="AA186" i="97"/>
  <c r="AC165" i="60"/>
  <c r="AB186" i="97"/>
  <c r="AD165" i="60"/>
  <c r="AC186" i="97"/>
  <c r="AE165" i="60"/>
  <c r="AD186" i="97"/>
  <c r="AF165" i="60"/>
  <c r="AE186" i="97"/>
  <c r="AG165" i="60"/>
  <c r="AF186" i="97"/>
  <c r="AH165" i="60"/>
  <c r="AG186" i="97"/>
  <c r="AI165" i="60"/>
  <c r="AH186" i="97"/>
  <c r="AJ165" i="60"/>
  <c r="AI186" i="97"/>
  <c r="AK165" i="60"/>
  <c r="AJ186" i="97"/>
  <c r="AL165" i="60"/>
  <c r="AK186" i="97"/>
  <c r="AM165" i="60"/>
  <c r="AL186" i="97"/>
  <c r="AN165" i="60"/>
  <c r="AM186" i="97"/>
  <c r="AO165" i="60"/>
  <c r="AN186" i="97"/>
  <c r="AP165" i="60"/>
  <c r="AO186" i="97"/>
  <c r="AQ165" i="60"/>
  <c r="AP186" i="97"/>
  <c r="AR165" i="60"/>
  <c r="AQ186" i="97"/>
  <c r="AS165" i="60"/>
  <c r="AR186" i="97"/>
  <c r="AT165" i="60"/>
  <c r="AS186" i="97"/>
  <c r="AU165" i="60"/>
  <c r="AT186" i="97"/>
  <c r="AV165" i="60"/>
  <c r="AU186" i="97"/>
  <c r="AW165" i="60"/>
  <c r="AV186" i="97"/>
  <c r="AZ499" i="6"/>
  <c r="AV322" i="97"/>
  <c r="AX165" i="60"/>
  <c r="AW186" i="97"/>
  <c r="AY165" i="60"/>
  <c r="AX186" i="97"/>
  <c r="AZ165" i="60"/>
  <c r="AY186" i="97"/>
  <c r="BA165" i="60"/>
  <c r="AZ186" i="97"/>
  <c r="BB165" i="60"/>
  <c r="BA186" i="97"/>
  <c r="BC165" i="60"/>
  <c r="BB186" i="97"/>
  <c r="BD165" i="60"/>
  <c r="BC186" i="97"/>
  <c r="BE165" i="60"/>
  <c r="BD186" i="97"/>
  <c r="BF165" i="60"/>
  <c r="BE186" i="97"/>
  <c r="BG165" i="60"/>
  <c r="BF186" i="97"/>
  <c r="BH165" i="60"/>
  <c r="BG186" i="97"/>
  <c r="BI165" i="60"/>
  <c r="BH186" i="97"/>
  <c r="BJ165" i="60"/>
  <c r="BI186" i="97"/>
  <c r="BK165" i="60"/>
  <c r="BJ186" i="97"/>
  <c r="BL165" i="60"/>
  <c r="BK186" i="97"/>
  <c r="E167" i="60"/>
  <c r="D188" i="97"/>
  <c r="C188" i="97"/>
  <c r="C20" i="97"/>
  <c r="F167" i="60"/>
  <c r="E188" i="97"/>
  <c r="I502" i="6"/>
  <c r="I504" i="6"/>
  <c r="G167" i="60"/>
  <c r="F188" i="97"/>
  <c r="H167" i="60"/>
  <c r="G188" i="97"/>
  <c r="I167" i="60"/>
  <c r="H188" i="97"/>
  <c r="L502" i="6"/>
  <c r="J167" i="60"/>
  <c r="I188" i="97"/>
  <c r="K167" i="60"/>
  <c r="J188" i="97"/>
  <c r="N502" i="6"/>
  <c r="J325" i="97"/>
  <c r="L167" i="60"/>
  <c r="K188" i="97"/>
  <c r="M167" i="60"/>
  <c r="L188" i="97"/>
  <c r="N167" i="60"/>
  <c r="M188" i="97"/>
  <c r="Q502" i="6"/>
  <c r="O167" i="60"/>
  <c r="N188" i="97"/>
  <c r="R502" i="6"/>
  <c r="N325" i="97"/>
  <c r="P167" i="60"/>
  <c r="O188" i="97"/>
  <c r="D20" i="97" s="1"/>
  <c r="Q167" i="60"/>
  <c r="P188" i="97"/>
  <c r="T502" i="6"/>
  <c r="R167" i="60"/>
  <c r="Q188" i="97"/>
  <c r="S167" i="60"/>
  <c r="R188" i="97"/>
  <c r="V502" i="6"/>
  <c r="V504" i="6"/>
  <c r="T167" i="60"/>
  <c r="S188" i="97"/>
  <c r="W502" i="6"/>
  <c r="U167" i="60"/>
  <c r="T188" i="97"/>
  <c r="V167" i="60"/>
  <c r="U188" i="97"/>
  <c r="Y502" i="6"/>
  <c r="Y504" i="6"/>
  <c r="U327" i="97"/>
  <c r="W167" i="60"/>
  <c r="V188" i="97"/>
  <c r="Z502" i="6"/>
  <c r="X167" i="60"/>
  <c r="W188" i="97"/>
  <c r="Y167" i="60"/>
  <c r="X188" i="97"/>
  <c r="AB502" i="6"/>
  <c r="Z167" i="60"/>
  <c r="Y188" i="97"/>
  <c r="AA167" i="60"/>
  <c r="Z188" i="97"/>
  <c r="AD502" i="6"/>
  <c r="AB167" i="60"/>
  <c r="AA188" i="97"/>
  <c r="E20" i="97"/>
  <c r="AE502" i="6"/>
  <c r="AC167" i="60"/>
  <c r="AB188" i="97"/>
  <c r="AD167" i="60"/>
  <c r="AC188" i="97"/>
  <c r="AG502" i="6"/>
  <c r="AE167" i="60"/>
  <c r="AD188" i="97"/>
  <c r="AH502" i="6"/>
  <c r="AF167" i="60"/>
  <c r="AE188" i="97"/>
  <c r="AG167" i="60"/>
  <c r="AF188" i="97"/>
  <c r="AJ502" i="6"/>
  <c r="AH167" i="60"/>
  <c r="AG188" i="97"/>
  <c r="AI167" i="60"/>
  <c r="AH188" i="97"/>
  <c r="AL502" i="6"/>
  <c r="AJ167" i="60"/>
  <c r="AI188" i="97"/>
  <c r="AK167" i="60"/>
  <c r="AJ188" i="97"/>
  <c r="AL167" i="60"/>
  <c r="AK188" i="97"/>
  <c r="AO502" i="6"/>
  <c r="AM167" i="60"/>
  <c r="AL188" i="97"/>
  <c r="AN167" i="60"/>
  <c r="AM188" i="97"/>
  <c r="F20" i="97"/>
  <c r="AO167" i="60"/>
  <c r="AN188" i="97"/>
  <c r="AR502" i="6"/>
  <c r="AN325" i="97"/>
  <c r="AP167" i="60"/>
  <c r="AO188" i="97"/>
  <c r="AQ167" i="60"/>
  <c r="AP188" i="97"/>
  <c r="AR167" i="60"/>
  <c r="AQ188" i="97"/>
  <c r="AU502" i="6"/>
  <c r="AS167" i="60"/>
  <c r="AR188" i="97"/>
  <c r="AV502" i="6"/>
  <c r="AT167" i="60"/>
  <c r="AS188" i="97"/>
  <c r="AU167" i="60"/>
  <c r="AT188" i="97"/>
  <c r="AX502" i="6"/>
  <c r="AV167" i="60"/>
  <c r="AU188" i="97"/>
  <c r="AW167" i="60"/>
  <c r="AV188" i="97"/>
  <c r="AZ502" i="6"/>
  <c r="AZ504" i="6"/>
  <c r="AX167" i="60"/>
  <c r="AW188" i="97"/>
  <c r="AY167" i="60"/>
  <c r="AX188" i="97"/>
  <c r="AZ167" i="60"/>
  <c r="AY188" i="97"/>
  <c r="G20" i="97"/>
  <c r="BC502" i="6"/>
  <c r="AY325" i="97"/>
  <c r="BA167" i="60"/>
  <c r="AZ188" i="97"/>
  <c r="BB167" i="60"/>
  <c r="BA188" i="97"/>
  <c r="BC167" i="60"/>
  <c r="BB188" i="97"/>
  <c r="BD167" i="60"/>
  <c r="BC188" i="97"/>
  <c r="BE167" i="60"/>
  <c r="BD188" i="97"/>
  <c r="BF167" i="60"/>
  <c r="BE188" i="97"/>
  <c r="BI502" i="6"/>
  <c r="BE325" i="97"/>
  <c r="BG167" i="60"/>
  <c r="BF188" i="97"/>
  <c r="BH167" i="60"/>
  <c r="BG188" i="97"/>
  <c r="BK502" i="6"/>
  <c r="BI167" i="60"/>
  <c r="BH188" i="97"/>
  <c r="BJ167" i="60"/>
  <c r="BI188" i="97"/>
  <c r="BK167" i="60"/>
  <c r="BJ188" i="97"/>
  <c r="BL167" i="60"/>
  <c r="BK188" i="97"/>
  <c r="H20" i="97" s="1"/>
  <c r="E168" i="60"/>
  <c r="D189" i="97"/>
  <c r="C189" i="97"/>
  <c r="F168" i="60"/>
  <c r="E189" i="97"/>
  <c r="G168" i="60"/>
  <c r="F189" i="97"/>
  <c r="H168" i="60"/>
  <c r="G189" i="97"/>
  <c r="I168" i="60"/>
  <c r="H189" i="97"/>
  <c r="J168" i="60"/>
  <c r="I189" i="97"/>
  <c r="K168" i="60"/>
  <c r="J189" i="97"/>
  <c r="L168" i="60"/>
  <c r="K189" i="97"/>
  <c r="M168" i="60"/>
  <c r="L189" i="97"/>
  <c r="N168" i="60"/>
  <c r="M189" i="97"/>
  <c r="O168" i="60"/>
  <c r="N189" i="97"/>
  <c r="P168" i="60"/>
  <c r="O189" i="97"/>
  <c r="Q168" i="60"/>
  <c r="P189" i="97"/>
  <c r="R168" i="60"/>
  <c r="Q189" i="97"/>
  <c r="S168" i="60"/>
  <c r="R189" i="97"/>
  <c r="T168" i="60"/>
  <c r="S189" i="97"/>
  <c r="U168" i="60"/>
  <c r="T189" i="97"/>
  <c r="V168" i="60"/>
  <c r="U189" i="97"/>
  <c r="W168" i="60"/>
  <c r="V189" i="97"/>
  <c r="X168" i="60"/>
  <c r="W189" i="97"/>
  <c r="Y168" i="60"/>
  <c r="X189" i="97"/>
  <c r="Z168" i="60"/>
  <c r="Y189" i="97"/>
  <c r="AA168" i="60"/>
  <c r="Z189" i="97"/>
  <c r="AB168" i="60"/>
  <c r="AA189" i="97"/>
  <c r="AC168" i="60"/>
  <c r="AB189" i="97"/>
  <c r="AD168" i="60"/>
  <c r="AC189" i="97"/>
  <c r="AE168" i="60"/>
  <c r="AD189" i="97"/>
  <c r="AF168" i="60"/>
  <c r="AE189" i="97"/>
  <c r="AG168" i="60"/>
  <c r="AF189" i="97"/>
  <c r="AH168" i="60"/>
  <c r="AG189" i="97"/>
  <c r="AI168" i="60"/>
  <c r="AH189" i="97"/>
  <c r="AJ168" i="60"/>
  <c r="AI189" i="97"/>
  <c r="AK168" i="60"/>
  <c r="AJ189" i="97"/>
  <c r="AL168" i="60"/>
  <c r="AK189" i="97"/>
  <c r="AM168" i="60"/>
  <c r="AL189" i="97"/>
  <c r="AN168" i="60"/>
  <c r="AM189" i="97"/>
  <c r="AO168" i="60"/>
  <c r="AN189" i="97"/>
  <c r="AP168" i="60"/>
  <c r="AO189" i="97"/>
  <c r="AQ168" i="60"/>
  <c r="AP189" i="97"/>
  <c r="AR168" i="60"/>
  <c r="AQ189" i="97"/>
  <c r="AS168" i="60"/>
  <c r="AR189" i="97"/>
  <c r="AT168" i="60"/>
  <c r="AS189" i="97"/>
  <c r="AU168" i="60"/>
  <c r="AT189" i="97"/>
  <c r="AV168" i="60"/>
  <c r="AU189" i="97"/>
  <c r="AW168" i="60"/>
  <c r="AV189" i="97"/>
  <c r="AX168" i="60"/>
  <c r="AW189" i="97"/>
  <c r="AY168" i="60"/>
  <c r="AX189" i="97"/>
  <c r="AZ168" i="60"/>
  <c r="AY189" i="97"/>
  <c r="BA168" i="60"/>
  <c r="AZ189" i="97"/>
  <c r="BB168" i="60"/>
  <c r="BA189" i="97"/>
  <c r="BC168" i="60"/>
  <c r="BB189" i="97"/>
  <c r="BD168" i="60"/>
  <c r="BC189" i="97"/>
  <c r="BE168" i="60"/>
  <c r="BD189" i="97"/>
  <c r="BF168" i="60"/>
  <c r="BE189" i="97"/>
  <c r="BG168" i="60"/>
  <c r="BF189" i="97"/>
  <c r="BH168" i="60"/>
  <c r="BG189" i="97"/>
  <c r="BI168" i="60"/>
  <c r="BH189" i="97"/>
  <c r="BJ168" i="60"/>
  <c r="BI189" i="97"/>
  <c r="BK168" i="60"/>
  <c r="BJ189" i="97"/>
  <c r="BL168" i="60"/>
  <c r="BK189" i="97"/>
  <c r="K170" i="60"/>
  <c r="J191" i="97"/>
  <c r="L170" i="60"/>
  <c r="K191" i="97"/>
  <c r="M170" i="60"/>
  <c r="L191" i="97"/>
  <c r="N170" i="60"/>
  <c r="M191" i="97"/>
  <c r="O170" i="60"/>
  <c r="N191" i="97"/>
  <c r="P170" i="60"/>
  <c r="O191" i="97"/>
  <c r="D21" i="97"/>
  <c r="Q170" i="60"/>
  <c r="P191" i="97"/>
  <c r="R170" i="60"/>
  <c r="Q191" i="97"/>
  <c r="S170" i="60"/>
  <c r="R191" i="97"/>
  <c r="T170" i="60"/>
  <c r="S191" i="97"/>
  <c r="U170" i="60"/>
  <c r="T191" i="97"/>
  <c r="V170" i="60"/>
  <c r="U191" i="97"/>
  <c r="W170" i="60"/>
  <c r="V191" i="97"/>
  <c r="X170" i="60"/>
  <c r="W191" i="97"/>
  <c r="Y170" i="60"/>
  <c r="X191" i="97"/>
  <c r="Z170" i="60"/>
  <c r="Y191" i="97"/>
  <c r="AA170" i="60"/>
  <c r="Z191" i="97"/>
  <c r="AB170" i="60"/>
  <c r="AA191" i="97"/>
  <c r="E21" i="97" s="1"/>
  <c r="AC170" i="60"/>
  <c r="AB191" i="97"/>
  <c r="AD170" i="60"/>
  <c r="AC191" i="97"/>
  <c r="AE170" i="60"/>
  <c r="AD191" i="97"/>
  <c r="AF170" i="60"/>
  <c r="AE191" i="97"/>
  <c r="AG170" i="60"/>
  <c r="AF191" i="97"/>
  <c r="AH170" i="60"/>
  <c r="AG191" i="97"/>
  <c r="AI170" i="60"/>
  <c r="AH191" i="97"/>
  <c r="AJ170" i="60"/>
  <c r="AI191" i="97"/>
  <c r="AK170" i="60"/>
  <c r="AJ191" i="97"/>
  <c r="AL170" i="60"/>
  <c r="AK191" i="97"/>
  <c r="AM170" i="60"/>
  <c r="AL191" i="97"/>
  <c r="AN170" i="60"/>
  <c r="AM191" i="97"/>
  <c r="F21" i="97" s="1"/>
  <c r="AO170" i="60"/>
  <c r="AN191" i="97"/>
  <c r="AP170" i="60"/>
  <c r="AO191" i="97"/>
  <c r="AQ170" i="60"/>
  <c r="AP191" i="97"/>
  <c r="AR170" i="60"/>
  <c r="AQ191" i="97"/>
  <c r="AS170" i="60"/>
  <c r="AR191" i="97"/>
  <c r="AT170" i="60"/>
  <c r="AS191" i="97"/>
  <c r="AU170" i="60"/>
  <c r="AT191" i="97"/>
  <c r="AV170" i="60"/>
  <c r="AU191" i="97"/>
  <c r="AW170" i="60"/>
  <c r="AV191" i="97"/>
  <c r="AX170" i="60"/>
  <c r="AW191" i="97"/>
  <c r="AY170" i="60"/>
  <c r="AX191" i="97"/>
  <c r="AZ170" i="60"/>
  <c r="AY191" i="97"/>
  <c r="G21" i="97"/>
  <c r="BA170" i="60"/>
  <c r="AZ191" i="97"/>
  <c r="BB170" i="60"/>
  <c r="BA191" i="97"/>
  <c r="BC170" i="60"/>
  <c r="BB191" i="97"/>
  <c r="BD170" i="60"/>
  <c r="BC191" i="97"/>
  <c r="BE170" i="60"/>
  <c r="BD191" i="97"/>
  <c r="BF170" i="60"/>
  <c r="BE191" i="97"/>
  <c r="BG170" i="60"/>
  <c r="BF191" i="97"/>
  <c r="BH170" i="60"/>
  <c r="BG191" i="97"/>
  <c r="BI170" i="60"/>
  <c r="BH191" i="97"/>
  <c r="BJ170" i="60"/>
  <c r="BI191" i="97"/>
  <c r="BK170" i="60"/>
  <c r="BJ191" i="97"/>
  <c r="BL170" i="60"/>
  <c r="BK191" i="97"/>
  <c r="H21" i="97"/>
  <c r="E171" i="60"/>
  <c r="D192" i="97"/>
  <c r="C192" i="97"/>
  <c r="F171" i="60"/>
  <c r="E192" i="97"/>
  <c r="G171" i="60"/>
  <c r="F192" i="97"/>
  <c r="H171" i="60"/>
  <c r="G192" i="97"/>
  <c r="I171" i="60"/>
  <c r="H192" i="97"/>
  <c r="J171" i="60"/>
  <c r="I192" i="97"/>
  <c r="K171" i="60"/>
  <c r="J192" i="97"/>
  <c r="L171" i="60"/>
  <c r="K192" i="97"/>
  <c r="M171" i="60"/>
  <c r="L192" i="97"/>
  <c r="N171" i="60"/>
  <c r="M192" i="97"/>
  <c r="O171" i="60"/>
  <c r="N192" i="97"/>
  <c r="P171" i="60"/>
  <c r="O192" i="97"/>
  <c r="Q171" i="60"/>
  <c r="P192" i="97"/>
  <c r="R171" i="60"/>
  <c r="Q192" i="97"/>
  <c r="S171" i="60"/>
  <c r="R192" i="97"/>
  <c r="T171" i="60"/>
  <c r="S192" i="97"/>
  <c r="U171" i="60"/>
  <c r="T192" i="97"/>
  <c r="V171" i="60"/>
  <c r="U192" i="97"/>
  <c r="W171" i="60"/>
  <c r="V192" i="97"/>
  <c r="X171" i="60"/>
  <c r="W192" i="97"/>
  <c r="Y171" i="60"/>
  <c r="X192" i="97"/>
  <c r="Z171" i="60"/>
  <c r="Y192" i="97"/>
  <c r="AA171" i="60"/>
  <c r="Z192" i="97"/>
  <c r="AB171" i="60"/>
  <c r="AA192" i="97"/>
  <c r="AC171" i="60"/>
  <c r="AB192" i="97"/>
  <c r="AD171" i="60"/>
  <c r="AC192" i="97"/>
  <c r="AE171" i="60"/>
  <c r="AD192" i="97"/>
  <c r="AF171" i="60"/>
  <c r="AE192" i="97"/>
  <c r="AI517" i="6"/>
  <c r="AE340" i="97"/>
  <c r="AG171" i="60"/>
  <c r="AF192" i="97"/>
  <c r="AH171" i="60"/>
  <c r="AG192" i="97"/>
  <c r="AI171" i="60"/>
  <c r="AH192" i="97"/>
  <c r="AJ171" i="60"/>
  <c r="AI192" i="97"/>
  <c r="AK171" i="60"/>
  <c r="AJ192" i="97"/>
  <c r="AL171" i="60"/>
  <c r="AK192" i="97"/>
  <c r="AM171" i="60"/>
  <c r="AL192" i="97"/>
  <c r="AN171" i="60"/>
  <c r="AM192" i="97"/>
  <c r="AO171" i="60"/>
  <c r="AN192" i="97"/>
  <c r="AP171" i="60"/>
  <c r="AO192" i="97"/>
  <c r="AQ171" i="60"/>
  <c r="AP192" i="97"/>
  <c r="AR171" i="60"/>
  <c r="AQ192" i="97"/>
  <c r="AS171" i="60"/>
  <c r="AR192" i="97"/>
  <c r="AT171" i="60"/>
  <c r="AS192" i="97"/>
  <c r="AU171" i="60"/>
  <c r="AT192" i="97"/>
  <c r="AV171" i="60"/>
  <c r="AU192" i="97"/>
  <c r="AW171" i="60"/>
  <c r="AV192" i="97"/>
  <c r="AX171" i="60"/>
  <c r="AW192" i="97"/>
  <c r="AY171" i="60"/>
  <c r="AX192" i="97"/>
  <c r="AZ171" i="60"/>
  <c r="AY192" i="97"/>
  <c r="BA171" i="60"/>
  <c r="AZ192" i="97"/>
  <c r="BB171" i="60"/>
  <c r="BA192" i="97"/>
  <c r="BC171" i="60"/>
  <c r="BB192" i="97"/>
  <c r="BD171" i="60"/>
  <c r="BC192" i="97"/>
  <c r="BE171" i="60"/>
  <c r="BD192" i="97"/>
  <c r="BF171" i="60"/>
  <c r="BE192" i="97"/>
  <c r="BG171" i="60"/>
  <c r="BF192" i="97"/>
  <c r="BH171" i="60"/>
  <c r="BG192" i="97"/>
  <c r="BI171" i="60"/>
  <c r="BH192" i="97"/>
  <c r="BL517" i="6"/>
  <c r="BH340" i="97"/>
  <c r="BJ171" i="60"/>
  <c r="BI192" i="97"/>
  <c r="BK171" i="60"/>
  <c r="BJ192" i="97"/>
  <c r="BL171" i="60"/>
  <c r="BK192" i="97"/>
  <c r="C194" i="97"/>
  <c r="C22" i="97"/>
  <c r="I173" i="60"/>
  <c r="H194" i="97"/>
  <c r="J173" i="60"/>
  <c r="I194" i="97"/>
  <c r="K173" i="60"/>
  <c r="J194" i="97"/>
  <c r="L173" i="60"/>
  <c r="K194" i="97"/>
  <c r="M173" i="60"/>
  <c r="L194" i="97"/>
  <c r="N173" i="60"/>
  <c r="M194" i="97"/>
  <c r="O173" i="60"/>
  <c r="N194" i="97"/>
  <c r="P173" i="60"/>
  <c r="O194" i="97"/>
  <c r="D22" i="97"/>
  <c r="Q173" i="60"/>
  <c r="P194" i="97"/>
  <c r="R173" i="60"/>
  <c r="Q194" i="97"/>
  <c r="S173" i="60"/>
  <c r="R194" i="97"/>
  <c r="T173" i="60"/>
  <c r="S194" i="97"/>
  <c r="U173" i="60"/>
  <c r="T194" i="97"/>
  <c r="V173" i="60"/>
  <c r="U194" i="97"/>
  <c r="W173" i="60"/>
  <c r="V194" i="97"/>
  <c r="X173" i="60"/>
  <c r="W194" i="97"/>
  <c r="Y173" i="60"/>
  <c r="X194" i="97"/>
  <c r="Z173" i="60"/>
  <c r="Y194" i="97"/>
  <c r="AA173" i="60"/>
  <c r="Z194" i="97"/>
  <c r="AB173" i="60"/>
  <c r="AA194" i="97"/>
  <c r="E22" i="97"/>
  <c r="AC173" i="60"/>
  <c r="AB194" i="97"/>
  <c r="AD173" i="60"/>
  <c r="AC194" i="97"/>
  <c r="AE173" i="60"/>
  <c r="AD194" i="97"/>
  <c r="AF173" i="60"/>
  <c r="AE194" i="97"/>
  <c r="AG173" i="60"/>
  <c r="AF194" i="97"/>
  <c r="AH173" i="60"/>
  <c r="AG194" i="97"/>
  <c r="AI173" i="60"/>
  <c r="AH194" i="97"/>
  <c r="AJ173" i="60"/>
  <c r="AI194" i="97"/>
  <c r="AK173" i="60"/>
  <c r="AJ194" i="97"/>
  <c r="AL173" i="60"/>
  <c r="AK194" i="97"/>
  <c r="AM173" i="60"/>
  <c r="AL194" i="97"/>
  <c r="AN173" i="60"/>
  <c r="AM194" i="97"/>
  <c r="F22" i="97" s="1"/>
  <c r="AO173" i="60"/>
  <c r="AN194" i="97"/>
  <c r="AP173" i="60"/>
  <c r="AO194" i="97"/>
  <c r="AQ173" i="60"/>
  <c r="AP194" i="97"/>
  <c r="AR173" i="60"/>
  <c r="AQ194" i="97"/>
  <c r="AS173" i="60"/>
  <c r="AR194" i="97"/>
  <c r="AT173" i="60"/>
  <c r="AS194" i="97"/>
  <c r="AU173" i="60"/>
  <c r="AT194" i="97"/>
  <c r="AV173" i="60"/>
  <c r="AU194" i="97"/>
  <c r="AW173" i="60"/>
  <c r="AV194" i="97"/>
  <c r="AX173" i="60"/>
  <c r="AW194" i="97"/>
  <c r="AY173" i="60"/>
  <c r="AX194" i="97"/>
  <c r="AZ173" i="60"/>
  <c r="AY194" i="97"/>
  <c r="G22" i="97"/>
  <c r="BA173" i="60"/>
  <c r="AZ194" i="97"/>
  <c r="BB173" i="60"/>
  <c r="BA194" i="97"/>
  <c r="BC173" i="60"/>
  <c r="BB194" i="97"/>
  <c r="BD173" i="60"/>
  <c r="BC194" i="97"/>
  <c r="BE173" i="60"/>
  <c r="BD194" i="97"/>
  <c r="BF173" i="60"/>
  <c r="BE194" i="97"/>
  <c r="BG173" i="60"/>
  <c r="BF194" i="97"/>
  <c r="BH173" i="60"/>
  <c r="BG194" i="97"/>
  <c r="BI173" i="60"/>
  <c r="BH194" i="97"/>
  <c r="BJ173" i="60"/>
  <c r="BI194" i="97"/>
  <c r="BK173" i="60"/>
  <c r="BJ194" i="97"/>
  <c r="BL173" i="60"/>
  <c r="BK194" i="97"/>
  <c r="H22" i="97" s="1"/>
  <c r="E174" i="60"/>
  <c r="D195" i="97"/>
  <c r="C195" i="97"/>
  <c r="F174" i="60"/>
  <c r="E195" i="97"/>
  <c r="G174" i="60"/>
  <c r="F195" i="97"/>
  <c r="H174" i="60"/>
  <c r="G195" i="97"/>
  <c r="I174" i="60"/>
  <c r="H195" i="97"/>
  <c r="J174" i="60"/>
  <c r="I195" i="97"/>
  <c r="K174" i="60"/>
  <c r="J195" i="97"/>
  <c r="L174" i="60"/>
  <c r="K195" i="97"/>
  <c r="M174" i="60"/>
  <c r="L195" i="97"/>
  <c r="N174" i="60"/>
  <c r="M195" i="97"/>
  <c r="O174" i="60"/>
  <c r="N195" i="97"/>
  <c r="P174" i="60"/>
  <c r="O195" i="97"/>
  <c r="Q174" i="60"/>
  <c r="P195" i="97"/>
  <c r="R174" i="60"/>
  <c r="Q195" i="97"/>
  <c r="S174" i="60"/>
  <c r="R195" i="97"/>
  <c r="T174" i="60"/>
  <c r="S195" i="97"/>
  <c r="U174" i="60"/>
  <c r="T195" i="97"/>
  <c r="V174" i="60"/>
  <c r="U195" i="97"/>
  <c r="W174" i="60"/>
  <c r="V195" i="97"/>
  <c r="X174" i="60"/>
  <c r="W195" i="97"/>
  <c r="Y174" i="60"/>
  <c r="X195" i="97"/>
  <c r="Z174" i="60"/>
  <c r="Y195" i="97"/>
  <c r="AA174" i="60"/>
  <c r="Z195" i="97"/>
  <c r="AB174" i="60"/>
  <c r="AA195" i="97"/>
  <c r="AC174" i="60"/>
  <c r="AB195" i="97"/>
  <c r="AD174" i="60"/>
  <c r="AC195" i="97"/>
  <c r="AE174" i="60"/>
  <c r="AD195" i="97"/>
  <c r="AF174" i="60"/>
  <c r="AE195" i="97"/>
  <c r="AG174" i="60"/>
  <c r="AF195" i="97"/>
  <c r="AH174" i="60"/>
  <c r="AG195" i="97"/>
  <c r="AI174" i="60"/>
  <c r="AH195" i="97"/>
  <c r="AJ174" i="60"/>
  <c r="AI195" i="97"/>
  <c r="AK174" i="60"/>
  <c r="AJ195" i="97"/>
  <c r="AL174" i="60"/>
  <c r="AK195" i="97"/>
  <c r="AM174" i="60"/>
  <c r="AL195" i="97"/>
  <c r="AN174" i="60"/>
  <c r="AM195" i="97"/>
  <c r="AO174" i="60"/>
  <c r="AN195" i="97"/>
  <c r="AP174" i="60"/>
  <c r="AO195" i="97"/>
  <c r="AQ174" i="60"/>
  <c r="AP195" i="97"/>
  <c r="AR174" i="60"/>
  <c r="AQ195" i="97"/>
  <c r="AS174" i="60"/>
  <c r="AR195" i="97"/>
  <c r="AT174" i="60"/>
  <c r="AS195" i="97"/>
  <c r="AU174" i="60"/>
  <c r="AT195" i="97"/>
  <c r="AV174" i="60"/>
  <c r="AU195" i="97"/>
  <c r="AW174" i="60"/>
  <c r="AV195" i="97"/>
  <c r="AX174" i="60"/>
  <c r="AW195" i="97"/>
  <c r="AY174" i="60"/>
  <c r="AX195" i="97"/>
  <c r="AZ174" i="60"/>
  <c r="AY195" i="97"/>
  <c r="BA174" i="60"/>
  <c r="AZ195" i="97"/>
  <c r="BB174" i="60"/>
  <c r="BA195" i="97"/>
  <c r="BC174" i="60"/>
  <c r="BB195" i="97"/>
  <c r="BD174" i="60"/>
  <c r="BC195" i="97"/>
  <c r="BE174" i="60"/>
  <c r="BD195" i="97"/>
  <c r="BF174" i="60"/>
  <c r="BE195" i="97"/>
  <c r="BG174" i="60"/>
  <c r="BF195" i="97"/>
  <c r="BH174" i="60"/>
  <c r="BG195" i="97"/>
  <c r="BI174" i="60"/>
  <c r="BH195" i="97"/>
  <c r="BJ174" i="60"/>
  <c r="BI195" i="97"/>
  <c r="BK174" i="60"/>
  <c r="BJ195" i="97"/>
  <c r="BL174" i="60"/>
  <c r="BK195" i="97"/>
  <c r="G209" i="6"/>
  <c r="BK326" i="97"/>
  <c r="BH326" i="97"/>
  <c r="BG326" i="97"/>
  <c r="BF326" i="97"/>
  <c r="BD326" i="97"/>
  <c r="AZ326" i="97"/>
  <c r="AY326" i="97"/>
  <c r="AX326" i="97"/>
  <c r="AV326" i="97"/>
  <c r="AU326" i="97"/>
  <c r="AS326" i="97"/>
  <c r="AR326" i="97"/>
  <c r="AP326" i="97"/>
  <c r="AO326" i="97"/>
  <c r="AN326" i="97"/>
  <c r="AM326" i="97"/>
  <c r="AJ326" i="97"/>
  <c r="AI326" i="97"/>
  <c r="AH326" i="97"/>
  <c r="AF326" i="97"/>
  <c r="AE326" i="97"/>
  <c r="AB326" i="97"/>
  <c r="AA326" i="97"/>
  <c r="Z326" i="97"/>
  <c r="X326" i="97"/>
  <c r="W326" i="97"/>
  <c r="T326" i="97"/>
  <c r="R326" i="97"/>
  <c r="P326" i="97"/>
  <c r="O326" i="97"/>
  <c r="L326" i="97"/>
  <c r="K326" i="97"/>
  <c r="J326" i="97"/>
  <c r="I326" i="97"/>
  <c r="H326" i="97"/>
  <c r="G326" i="97"/>
  <c r="D326" i="97"/>
  <c r="C326" i="97"/>
  <c r="BK290" i="97"/>
  <c r="BJ290" i="97"/>
  <c r="BI290" i="97"/>
  <c r="BH290" i="97"/>
  <c r="BG290" i="97"/>
  <c r="BF290" i="97"/>
  <c r="BE290" i="97"/>
  <c r="BC290" i="97"/>
  <c r="BB290" i="97"/>
  <c r="BA290" i="97"/>
  <c r="AZ290" i="97"/>
  <c r="AY290" i="97"/>
  <c r="AX290" i="97"/>
  <c r="AW290" i="97"/>
  <c r="AU290" i="97"/>
  <c r="AT290" i="97"/>
  <c r="AS290" i="97"/>
  <c r="AR290" i="97"/>
  <c r="AQ290" i="97"/>
  <c r="AP290" i="97"/>
  <c r="AO290" i="97"/>
  <c r="AM290" i="97"/>
  <c r="AL290" i="97"/>
  <c r="AK290" i="97"/>
  <c r="AJ290" i="97"/>
  <c r="AI290" i="97"/>
  <c r="AH290" i="97"/>
  <c r="AG290" i="97"/>
  <c r="AE290" i="97"/>
  <c r="AD290" i="97"/>
  <c r="AC290" i="97"/>
  <c r="AB290" i="97"/>
  <c r="AA290" i="97"/>
  <c r="X290" i="97"/>
  <c r="W290" i="97"/>
  <c r="V290" i="97"/>
  <c r="U290" i="97"/>
  <c r="T290" i="97"/>
  <c r="S290" i="97"/>
  <c r="Q290" i="97"/>
  <c r="P290" i="97"/>
  <c r="O290" i="97"/>
  <c r="N290" i="97"/>
  <c r="M290" i="97"/>
  <c r="L290" i="97"/>
  <c r="K290" i="97"/>
  <c r="I290" i="97"/>
  <c r="H290" i="97"/>
  <c r="G290" i="97"/>
  <c r="F290" i="97"/>
  <c r="E290" i="97"/>
  <c r="D290" i="97"/>
  <c r="BK263" i="97"/>
  <c r="BJ263" i="97"/>
  <c r="BH263" i="97"/>
  <c r="BG263" i="97"/>
  <c r="BD263" i="97"/>
  <c r="BC263" i="97"/>
  <c r="BA263" i="97"/>
  <c r="AZ263" i="97"/>
  <c r="AX263" i="97"/>
  <c r="AV263" i="97"/>
  <c r="AT263" i="97"/>
  <c r="AS263" i="97"/>
  <c r="AR263" i="97"/>
  <c r="AQ263" i="97"/>
  <c r="AP263" i="97"/>
  <c r="AM263" i="97"/>
  <c r="AL263" i="97"/>
  <c r="AJ263" i="97"/>
  <c r="AI263" i="97"/>
  <c r="AH263" i="97"/>
  <c r="AF263" i="97"/>
  <c r="AE263" i="97"/>
  <c r="AC263" i="97"/>
  <c r="AB263" i="97"/>
  <c r="AA263" i="97"/>
  <c r="Z263" i="97"/>
  <c r="X263" i="97"/>
  <c r="V263" i="97"/>
  <c r="U263" i="97"/>
  <c r="T263" i="97"/>
  <c r="S263" i="97"/>
  <c r="P263" i="97"/>
  <c r="O263" i="97"/>
  <c r="N263" i="97"/>
  <c r="K263" i="97"/>
  <c r="J263" i="97"/>
  <c r="H263" i="97"/>
  <c r="G263" i="97"/>
  <c r="F263" i="97"/>
  <c r="D263" i="97"/>
  <c r="C263" i="97"/>
  <c r="BI254" i="97"/>
  <c r="BH254" i="97"/>
  <c r="BF254" i="97"/>
  <c r="BD254" i="97"/>
  <c r="BC254" i="97"/>
  <c r="BA254" i="97"/>
  <c r="AZ254" i="97"/>
  <c r="AY254" i="97"/>
  <c r="AV254" i="97"/>
  <c r="AU254" i="97"/>
  <c r="AS254" i="97"/>
  <c r="AQ254" i="97"/>
  <c r="AP254" i="97"/>
  <c r="AO254" i="97"/>
  <c r="AN254" i="97"/>
  <c r="AK254" i="97"/>
  <c r="AJ254" i="97"/>
  <c r="AI254" i="97"/>
  <c r="AH254" i="97"/>
  <c r="AF254" i="97"/>
  <c r="AE254" i="97"/>
  <c r="AC254" i="97"/>
  <c r="AB254" i="97"/>
  <c r="W254" i="97"/>
  <c r="U254" i="97"/>
  <c r="S254" i="97"/>
  <c r="R254" i="97"/>
  <c r="P254" i="97"/>
  <c r="O254" i="97"/>
  <c r="M254" i="97"/>
  <c r="L254" i="97"/>
  <c r="J254" i="97"/>
  <c r="H254" i="97"/>
  <c r="E254" i="97"/>
  <c r="D254" i="97"/>
  <c r="C254" i="97"/>
  <c r="BI245" i="97"/>
  <c r="BH245" i="97"/>
  <c r="BF245" i="97"/>
  <c r="BD245" i="97"/>
  <c r="BC245" i="97"/>
  <c r="BA245" i="97"/>
  <c r="AZ245" i="97"/>
  <c r="AX245" i="97"/>
  <c r="AW245" i="97"/>
  <c r="AV245" i="97"/>
  <c r="AU245" i="97"/>
  <c r="AS245" i="97"/>
  <c r="AP245" i="97"/>
  <c r="AO245" i="97"/>
  <c r="AM245" i="97"/>
  <c r="AL245" i="97"/>
  <c r="AJ245" i="97"/>
  <c r="AH245" i="97"/>
  <c r="AG245" i="97"/>
  <c r="AF245" i="97"/>
  <c r="AE245" i="97"/>
  <c r="AC245" i="97"/>
  <c r="AB245" i="97"/>
  <c r="Z245" i="97"/>
  <c r="Y245" i="97"/>
  <c r="W245" i="97"/>
  <c r="U245" i="97"/>
  <c r="R245" i="97"/>
  <c r="Q245" i="97"/>
  <c r="P245" i="97"/>
  <c r="O245" i="97"/>
  <c r="M245" i="97"/>
  <c r="L245" i="97"/>
  <c r="J245" i="97"/>
  <c r="I245" i="97"/>
  <c r="H245" i="97"/>
  <c r="D245" i="97"/>
  <c r="BK227" i="97"/>
  <c r="BJ227" i="97"/>
  <c r="BH227" i="97"/>
  <c r="BG227" i="97"/>
  <c r="BF227" i="97"/>
  <c r="BE227" i="97"/>
  <c r="BD227" i="97"/>
  <c r="BC227" i="97"/>
  <c r="BB227" i="97"/>
  <c r="AZ227" i="97"/>
  <c r="AY227" i="97"/>
  <c r="AX227" i="97"/>
  <c r="AW227" i="97"/>
  <c r="AV227" i="97"/>
  <c r="AU227" i="97"/>
  <c r="AT227" i="97"/>
  <c r="AR227" i="97"/>
  <c r="AQ227" i="97"/>
  <c r="AP227" i="97"/>
  <c r="AO227" i="97"/>
  <c r="AN227" i="97"/>
  <c r="AM227" i="97"/>
  <c r="AL227" i="97"/>
  <c r="AJ227" i="97"/>
  <c r="AI227" i="97"/>
  <c r="AH227" i="97"/>
  <c r="AG227" i="97"/>
  <c r="AF227" i="97"/>
  <c r="AE227" i="97"/>
  <c r="AD227" i="97"/>
  <c r="AB227" i="97"/>
  <c r="AA227" i="97"/>
  <c r="Z227" i="97"/>
  <c r="Y227" i="97"/>
  <c r="X227" i="97"/>
  <c r="W227" i="97"/>
  <c r="V227" i="97"/>
  <c r="T227" i="97"/>
  <c r="S227" i="97"/>
  <c r="R227" i="97"/>
  <c r="Q227" i="97"/>
  <c r="P227" i="97"/>
  <c r="O227" i="97"/>
  <c r="N227" i="97"/>
  <c r="L227" i="97"/>
  <c r="K227" i="97"/>
  <c r="J227" i="97"/>
  <c r="I227" i="97"/>
  <c r="H227" i="97"/>
  <c r="G227" i="97"/>
  <c r="F227" i="97"/>
  <c r="D227" i="97"/>
  <c r="C227" i="97"/>
  <c r="BJ218" i="97"/>
  <c r="BI218" i="97"/>
  <c r="BH218" i="97"/>
  <c r="BG218" i="97"/>
  <c r="BF218" i="97"/>
  <c r="BE218" i="97"/>
  <c r="BD218" i="97"/>
  <c r="BB218" i="97"/>
  <c r="BA218" i="97"/>
  <c r="AZ218" i="97"/>
  <c r="AY218" i="97"/>
  <c r="AX218" i="97"/>
  <c r="AW218" i="97"/>
  <c r="AV218" i="97"/>
  <c r="AT218" i="97"/>
  <c r="AS218" i="97"/>
  <c r="AR218" i="97"/>
  <c r="AQ218" i="97"/>
  <c r="AP218" i="97"/>
  <c r="AO218" i="97"/>
  <c r="AN218" i="97"/>
  <c r="AL218" i="97"/>
  <c r="AK218" i="97"/>
  <c r="AJ218" i="97"/>
  <c r="AI218" i="97"/>
  <c r="AH218" i="97"/>
  <c r="AG218" i="97"/>
  <c r="AF218" i="97"/>
  <c r="AD218" i="97"/>
  <c r="AC218" i="97"/>
  <c r="AB218" i="97"/>
  <c r="AA218" i="97"/>
  <c r="Z218" i="97"/>
  <c r="Y218" i="97"/>
  <c r="X218" i="97"/>
  <c r="V218" i="97"/>
  <c r="U218" i="97"/>
  <c r="T218" i="97"/>
  <c r="S218" i="97"/>
  <c r="R218" i="97"/>
  <c r="Q218" i="97"/>
  <c r="P218" i="97"/>
  <c r="N218" i="97"/>
  <c r="M218" i="97"/>
  <c r="L218" i="97"/>
  <c r="K218" i="97"/>
  <c r="J218" i="97"/>
  <c r="I218" i="97"/>
  <c r="H218" i="97"/>
  <c r="F218" i="97"/>
  <c r="E218" i="97"/>
  <c r="D218" i="97"/>
  <c r="C218" i="97"/>
  <c r="G176" i="60"/>
  <c r="G270" i="6"/>
  <c r="BK209" i="97"/>
  <c r="BJ209" i="97"/>
  <c r="BI209" i="97"/>
  <c r="BH209" i="97"/>
  <c r="BG209" i="97"/>
  <c r="BF209" i="97"/>
  <c r="BD209" i="97"/>
  <c r="BC209" i="97"/>
  <c r="BB209" i="97"/>
  <c r="BA209" i="97"/>
  <c r="AZ209" i="97"/>
  <c r="AY209" i="97"/>
  <c r="AX209" i="97"/>
  <c r="AV209" i="97"/>
  <c r="AU209" i="97"/>
  <c r="AT209" i="97"/>
  <c r="AS209" i="97"/>
  <c r="AR209" i="97"/>
  <c r="AQ209" i="97"/>
  <c r="AP209" i="97"/>
  <c r="AN209" i="97"/>
  <c r="AM209" i="97"/>
  <c r="AL209" i="97"/>
  <c r="AK209" i="97"/>
  <c r="AJ209" i="97"/>
  <c r="AI209" i="97"/>
  <c r="AH209" i="97"/>
  <c r="AF209" i="97"/>
  <c r="AE209" i="97"/>
  <c r="AD209" i="97"/>
  <c r="AC209" i="97"/>
  <c r="AB209" i="97"/>
  <c r="AA209" i="97"/>
  <c r="Z209" i="97"/>
  <c r="X209" i="97"/>
  <c r="W209" i="97"/>
  <c r="V209" i="97"/>
  <c r="U209" i="97"/>
  <c r="T209" i="97"/>
  <c r="S209" i="97"/>
  <c r="R209" i="97"/>
  <c r="P209" i="97"/>
  <c r="O209" i="97"/>
  <c r="N209" i="97"/>
  <c r="M209" i="97"/>
  <c r="L209" i="97"/>
  <c r="K209" i="97"/>
  <c r="J209" i="97"/>
  <c r="H209" i="97"/>
  <c r="G209" i="97"/>
  <c r="F209" i="97"/>
  <c r="E209" i="97"/>
  <c r="D209" i="97"/>
  <c r="C209" i="97"/>
  <c r="BK299" i="97"/>
  <c r="BJ299" i="97"/>
  <c r="BH299" i="97"/>
  <c r="BG299" i="97"/>
  <c r="BF299" i="97"/>
  <c r="BE299" i="97"/>
  <c r="BD299" i="97"/>
  <c r="BC299" i="97"/>
  <c r="BB299" i="97"/>
  <c r="AZ299" i="97"/>
  <c r="AY299" i="97"/>
  <c r="AX299" i="97"/>
  <c r="AW299" i="97"/>
  <c r="AV299" i="97"/>
  <c r="AU299" i="97"/>
  <c r="AT299" i="97"/>
  <c r="AR299" i="97"/>
  <c r="AQ299" i="97"/>
  <c r="AP299" i="97"/>
  <c r="AO299" i="97"/>
  <c r="AN299" i="97"/>
  <c r="AM299" i="97"/>
  <c r="AL299" i="97"/>
  <c r="AJ299" i="97"/>
  <c r="AI299" i="97"/>
  <c r="AH299" i="97"/>
  <c r="AG299" i="97"/>
  <c r="AF299" i="97"/>
  <c r="AE299" i="97"/>
  <c r="AD299" i="97"/>
  <c r="AB299" i="97"/>
  <c r="AA299" i="97"/>
  <c r="Z299" i="97"/>
  <c r="Y299" i="97"/>
  <c r="X299" i="97"/>
  <c r="W299" i="97"/>
  <c r="V299" i="97"/>
  <c r="T299" i="97"/>
  <c r="S299" i="97"/>
  <c r="R299" i="97"/>
  <c r="Q299" i="97"/>
  <c r="P299" i="97"/>
  <c r="O299" i="97"/>
  <c r="N299" i="97"/>
  <c r="L299" i="97"/>
  <c r="K299" i="97"/>
  <c r="J299" i="97"/>
  <c r="I299" i="97"/>
  <c r="H299" i="97"/>
  <c r="G299" i="97"/>
  <c r="F299" i="97"/>
  <c r="D299" i="97"/>
  <c r="C299" i="97"/>
  <c r="BK272" i="97"/>
  <c r="BJ272" i="97"/>
  <c r="BI272" i="97"/>
  <c r="BH272" i="97"/>
  <c r="BG272" i="97"/>
  <c r="BF272" i="97"/>
  <c r="BE272" i="97"/>
  <c r="BD272" i="97"/>
  <c r="BC272" i="97"/>
  <c r="BB272" i="97"/>
  <c r="BA272" i="97"/>
  <c r="AZ272" i="97"/>
  <c r="AY272" i="97"/>
  <c r="AX272" i="97"/>
  <c r="AW272" i="97"/>
  <c r="AV272" i="97"/>
  <c r="AU272" i="97"/>
  <c r="AT272" i="97"/>
  <c r="AS272" i="97"/>
  <c r="AR272" i="97"/>
  <c r="AQ272" i="97"/>
  <c r="AP272" i="97"/>
  <c r="AO272" i="97"/>
  <c r="AN272" i="97"/>
  <c r="AM272" i="97"/>
  <c r="AL272" i="97"/>
  <c r="AK272" i="97"/>
  <c r="AJ272" i="97"/>
  <c r="AI272" i="97"/>
  <c r="AH272" i="97"/>
  <c r="AG272" i="97"/>
  <c r="AF272" i="97"/>
  <c r="AE272" i="97"/>
  <c r="AD272" i="97"/>
  <c r="AC272" i="97"/>
  <c r="AB272" i="97"/>
  <c r="AA272" i="97"/>
  <c r="Z272" i="97"/>
  <c r="Y272" i="97"/>
  <c r="X272" i="97"/>
  <c r="W272" i="97"/>
  <c r="V272" i="97"/>
  <c r="U272" i="97"/>
  <c r="T272" i="97"/>
  <c r="S272" i="97"/>
  <c r="R272" i="97"/>
  <c r="Q272" i="97"/>
  <c r="P272" i="97"/>
  <c r="O272" i="97"/>
  <c r="N272" i="97"/>
  <c r="M272" i="97"/>
  <c r="L272" i="97"/>
  <c r="K272" i="97"/>
  <c r="J272" i="97"/>
  <c r="I272" i="97"/>
  <c r="H272" i="97"/>
  <c r="G272" i="97"/>
  <c r="F272" i="97"/>
  <c r="E272" i="97"/>
  <c r="D272" i="97"/>
  <c r="C272" i="97"/>
  <c r="BJ308" i="97"/>
  <c r="BI308" i="97"/>
  <c r="BH308" i="97"/>
  <c r="BG308" i="97"/>
  <c r="BF308" i="97"/>
  <c r="BE308" i="97"/>
  <c r="BD308" i="97"/>
  <c r="BB308" i="97"/>
  <c r="BA308" i="97"/>
  <c r="AZ308" i="97"/>
  <c r="AY308" i="97"/>
  <c r="AX308" i="97"/>
  <c r="AW308" i="97"/>
  <c r="AV308" i="97"/>
  <c r="AT308" i="97"/>
  <c r="AS308" i="97"/>
  <c r="AR308" i="97"/>
  <c r="AQ308" i="97"/>
  <c r="AP308" i="97"/>
  <c r="AO308" i="97"/>
  <c r="AN308" i="97"/>
  <c r="AL308" i="97"/>
  <c r="AK308" i="97"/>
  <c r="AJ308" i="97"/>
  <c r="AI308" i="97"/>
  <c r="AH308" i="97"/>
  <c r="AG308" i="97"/>
  <c r="AF308" i="97"/>
  <c r="AD308" i="97"/>
  <c r="AC308" i="97"/>
  <c r="AB308" i="97"/>
  <c r="AA308" i="97"/>
  <c r="Z308" i="97"/>
  <c r="Y308" i="97"/>
  <c r="X308" i="97"/>
  <c r="V308" i="97"/>
  <c r="U308" i="97"/>
  <c r="T308" i="97"/>
  <c r="S308" i="97"/>
  <c r="R308" i="97"/>
  <c r="Q308" i="97"/>
  <c r="P308" i="97"/>
  <c r="N308" i="97"/>
  <c r="M308" i="97"/>
  <c r="L308" i="97"/>
  <c r="K308" i="97"/>
  <c r="J308" i="97"/>
  <c r="I308" i="97"/>
  <c r="H308" i="97"/>
  <c r="F308" i="97"/>
  <c r="E308" i="97"/>
  <c r="D308" i="97"/>
  <c r="C308" i="97"/>
  <c r="BK281" i="97"/>
  <c r="BJ281" i="97"/>
  <c r="BI281" i="97"/>
  <c r="BH281" i="97"/>
  <c r="BF281" i="97"/>
  <c r="BE281" i="97"/>
  <c r="BD281" i="97"/>
  <c r="BC281" i="97"/>
  <c r="BB281" i="97"/>
  <c r="BA281" i="97"/>
  <c r="AZ281" i="97"/>
  <c r="AX281" i="97"/>
  <c r="AW281" i="97"/>
  <c r="AV281" i="97"/>
  <c r="AU281" i="97"/>
  <c r="AT281" i="97"/>
  <c r="AS281" i="97"/>
  <c r="AR281" i="97"/>
  <c r="AP281" i="97"/>
  <c r="AO281" i="97"/>
  <c r="AN281" i="97"/>
  <c r="AM281" i="97"/>
  <c r="AL281" i="97"/>
  <c r="AK281" i="97"/>
  <c r="AJ281" i="97"/>
  <c r="AH281" i="97"/>
  <c r="AG281" i="97"/>
  <c r="AF281" i="97"/>
  <c r="AE281" i="97"/>
  <c r="AD281" i="97"/>
  <c r="AC281" i="97"/>
  <c r="AB281" i="97"/>
  <c r="Z281" i="97"/>
  <c r="Y281" i="97"/>
  <c r="X281" i="97"/>
  <c r="W281" i="97"/>
  <c r="V281" i="97"/>
  <c r="U281" i="97"/>
  <c r="T281" i="97"/>
  <c r="R281" i="97"/>
  <c r="Q281" i="97"/>
  <c r="P281" i="97"/>
  <c r="O281" i="97"/>
  <c r="N281" i="97"/>
  <c r="M281" i="97"/>
  <c r="L281" i="97"/>
  <c r="J281" i="97"/>
  <c r="I281" i="97"/>
  <c r="H281" i="97"/>
  <c r="G281" i="97"/>
  <c r="F281" i="97"/>
  <c r="E281" i="97"/>
  <c r="D281" i="97"/>
  <c r="BK344" i="97"/>
  <c r="BI344" i="97"/>
  <c r="BH344" i="97"/>
  <c r="BG344" i="97"/>
  <c r="BE344" i="97"/>
  <c r="BC344" i="97"/>
  <c r="BA344" i="97"/>
  <c r="AZ344" i="97"/>
  <c r="AY344" i="97"/>
  <c r="AW344" i="97"/>
  <c r="AU344" i="97"/>
  <c r="AS344" i="97"/>
  <c r="AR344" i="97"/>
  <c r="AQ344" i="97"/>
  <c r="AO344" i="97"/>
  <c r="AM344" i="97"/>
  <c r="AK344" i="97"/>
  <c r="AJ344" i="97"/>
  <c r="AI344" i="97"/>
  <c r="AG344" i="97"/>
  <c r="AE344" i="97"/>
  <c r="AC344" i="97"/>
  <c r="AB344" i="97"/>
  <c r="AA344" i="97"/>
  <c r="Y344" i="97"/>
  <c r="W344" i="97"/>
  <c r="U344" i="97"/>
  <c r="T344" i="97"/>
  <c r="S344" i="97"/>
  <c r="Q344" i="97"/>
  <c r="O344" i="97"/>
  <c r="M344" i="97"/>
  <c r="L344" i="97"/>
  <c r="K344" i="97"/>
  <c r="I344" i="97"/>
  <c r="G344" i="97"/>
  <c r="E344" i="97"/>
  <c r="D344" i="97"/>
  <c r="C344" i="97"/>
  <c r="BK317" i="97"/>
  <c r="BI317" i="97"/>
  <c r="BH317" i="97"/>
  <c r="BG317" i="97"/>
  <c r="BE317" i="97"/>
  <c r="BD317" i="97"/>
  <c r="BB317" i="97"/>
  <c r="BA317" i="97"/>
  <c r="AZ317" i="97"/>
  <c r="AY317" i="97"/>
  <c r="AW317" i="97"/>
  <c r="AU317" i="97"/>
  <c r="AT317" i="97"/>
  <c r="AS317" i="97"/>
  <c r="AR317" i="97"/>
  <c r="AQ317" i="97"/>
  <c r="AN317" i="97"/>
  <c r="AM317" i="97"/>
  <c r="AL317" i="97"/>
  <c r="AK317" i="97"/>
  <c r="AJ317" i="97"/>
  <c r="AI317" i="97"/>
  <c r="AG317" i="97"/>
  <c r="AF317" i="97"/>
  <c r="AE317" i="97"/>
  <c r="AD317" i="97"/>
  <c r="AC317" i="97"/>
  <c r="AB317" i="97"/>
  <c r="AA317" i="97"/>
  <c r="Y317" i="97"/>
  <c r="X317" i="97"/>
  <c r="W317" i="97"/>
  <c r="V317" i="97"/>
  <c r="U317" i="97"/>
  <c r="T317" i="97"/>
  <c r="Q317" i="97"/>
  <c r="P317" i="97"/>
  <c r="O317" i="97"/>
  <c r="N317" i="97"/>
  <c r="M317" i="97"/>
  <c r="K317" i="97"/>
  <c r="I317" i="97"/>
  <c r="H317" i="97"/>
  <c r="G317" i="97"/>
  <c r="F317" i="97"/>
  <c r="D317" i="97"/>
  <c r="C317" i="97"/>
  <c r="AB201" i="59"/>
  <c r="AA201" i="59"/>
  <c r="Z201" i="59"/>
  <c r="Y201" i="59"/>
  <c r="X201" i="59"/>
  <c r="W201" i="59"/>
  <c r="V201" i="59"/>
  <c r="U201" i="59"/>
  <c r="T201" i="59"/>
  <c r="S201" i="59"/>
  <c r="R201" i="59"/>
  <c r="Q201" i="59"/>
  <c r="P201" i="59"/>
  <c r="O201" i="59"/>
  <c r="N201" i="59"/>
  <c r="M201" i="59"/>
  <c r="L201" i="59"/>
  <c r="K201" i="59"/>
  <c r="J201" i="59"/>
  <c r="I201" i="59"/>
  <c r="H201" i="59"/>
  <c r="G201" i="59"/>
  <c r="F201" i="59"/>
  <c r="E201" i="59"/>
  <c r="E97" i="59"/>
  <c r="D107" i="116"/>
  <c r="D201" i="59"/>
  <c r="D97" i="59"/>
  <c r="C107" i="116"/>
  <c r="AB199" i="59"/>
  <c r="AA199" i="59"/>
  <c r="Z199" i="59"/>
  <c r="Y199" i="59"/>
  <c r="X199" i="59"/>
  <c r="W199" i="59"/>
  <c r="V199" i="59"/>
  <c r="U199" i="59"/>
  <c r="T199" i="59"/>
  <c r="S199" i="59"/>
  <c r="R199" i="59"/>
  <c r="Q199" i="59"/>
  <c r="P199" i="59"/>
  <c r="O199" i="59"/>
  <c r="N199" i="59"/>
  <c r="M199" i="59"/>
  <c r="L199" i="59"/>
  <c r="K199" i="59"/>
  <c r="J199" i="59"/>
  <c r="I199" i="59"/>
  <c r="H199" i="59"/>
  <c r="G199" i="59"/>
  <c r="F199" i="59"/>
  <c r="E199" i="59"/>
  <c r="D199" i="59"/>
  <c r="D95" i="59"/>
  <c r="C105" i="116"/>
  <c r="AB197" i="59"/>
  <c r="AA197" i="59"/>
  <c r="Z197" i="59"/>
  <c r="Y197" i="59"/>
  <c r="X197" i="59"/>
  <c r="W197" i="59"/>
  <c r="V197" i="59"/>
  <c r="U197" i="59"/>
  <c r="T197" i="59"/>
  <c r="S197" i="59"/>
  <c r="R197" i="59"/>
  <c r="Q197" i="59"/>
  <c r="P197" i="59"/>
  <c r="O197" i="59"/>
  <c r="N197" i="59"/>
  <c r="M197" i="59"/>
  <c r="L197" i="59"/>
  <c r="K197" i="59"/>
  <c r="J197" i="59"/>
  <c r="I197" i="59"/>
  <c r="H197" i="59"/>
  <c r="G197" i="59"/>
  <c r="F197" i="59"/>
  <c r="E93" i="59"/>
  <c r="D103" i="116"/>
  <c r="E197" i="59"/>
  <c r="D197" i="59"/>
  <c r="D93" i="59"/>
  <c r="BL196" i="59"/>
  <c r="BK196" i="59"/>
  <c r="BJ196" i="59"/>
  <c r="BI196" i="59"/>
  <c r="BH196" i="59"/>
  <c r="BG196" i="59"/>
  <c r="BF196" i="59"/>
  <c r="BE196" i="59"/>
  <c r="BD196" i="59"/>
  <c r="BC196" i="59"/>
  <c r="BB196" i="59"/>
  <c r="BA196" i="59"/>
  <c r="AZ196" i="59"/>
  <c r="AY196" i="59"/>
  <c r="AX196" i="59"/>
  <c r="AW196" i="59"/>
  <c r="AV196" i="59"/>
  <c r="AU196" i="59"/>
  <c r="AT196" i="59"/>
  <c r="AS196" i="59"/>
  <c r="AR196" i="59"/>
  <c r="AQ196" i="59"/>
  <c r="AP196" i="59"/>
  <c r="AO196" i="59"/>
  <c r="AN196" i="59"/>
  <c r="AM196" i="59"/>
  <c r="AL196" i="59"/>
  <c r="AK196" i="59"/>
  <c r="AJ196" i="59"/>
  <c r="AI196" i="59"/>
  <c r="AH196" i="59"/>
  <c r="AG196" i="59"/>
  <c r="AF196" i="59"/>
  <c r="AE196" i="59"/>
  <c r="AD196" i="59"/>
  <c r="AC196" i="59"/>
  <c r="AB196" i="59"/>
  <c r="AA196" i="59"/>
  <c r="Z196" i="59"/>
  <c r="Y196" i="59"/>
  <c r="X196" i="59"/>
  <c r="W196" i="59"/>
  <c r="V196" i="59"/>
  <c r="U196" i="59"/>
  <c r="T196" i="59"/>
  <c r="S196" i="59"/>
  <c r="R196" i="59"/>
  <c r="Q196" i="59"/>
  <c r="P196" i="59"/>
  <c r="O196" i="59"/>
  <c r="N196" i="59"/>
  <c r="M196" i="59"/>
  <c r="L196" i="59"/>
  <c r="K196" i="59"/>
  <c r="J196" i="59"/>
  <c r="I196" i="59"/>
  <c r="H196" i="59"/>
  <c r="G196" i="59"/>
  <c r="F196" i="59"/>
  <c r="E196" i="59"/>
  <c r="D196" i="59"/>
  <c r="D92" i="59"/>
  <c r="C102" i="116"/>
  <c r="AN195" i="59"/>
  <c r="AB195" i="59"/>
  <c r="AA195" i="59"/>
  <c r="Z195" i="59"/>
  <c r="Y195" i="59"/>
  <c r="X195" i="59"/>
  <c r="W195" i="59"/>
  <c r="V195" i="59"/>
  <c r="F91" i="59"/>
  <c r="E101" i="116"/>
  <c r="U195" i="59"/>
  <c r="T195" i="59"/>
  <c r="S195" i="59"/>
  <c r="R195" i="59"/>
  <c r="Q195" i="59"/>
  <c r="P195" i="59"/>
  <c r="O195" i="59"/>
  <c r="N195" i="59"/>
  <c r="M195" i="59"/>
  <c r="L195" i="59"/>
  <c r="K195" i="59"/>
  <c r="J195" i="59"/>
  <c r="I195" i="59"/>
  <c r="H195" i="59"/>
  <c r="G195" i="59"/>
  <c r="F195" i="59"/>
  <c r="E195" i="59"/>
  <c r="D195" i="59"/>
  <c r="D91" i="59"/>
  <c r="C101" i="116"/>
  <c r="AB194" i="59"/>
  <c r="AA194" i="59"/>
  <c r="Z194" i="59"/>
  <c r="Y194" i="59"/>
  <c r="X194" i="59"/>
  <c r="W194" i="59"/>
  <c r="V194" i="59"/>
  <c r="U194" i="59"/>
  <c r="T194" i="59"/>
  <c r="S194" i="59"/>
  <c r="R194" i="59"/>
  <c r="Q194" i="59"/>
  <c r="P194" i="59"/>
  <c r="O194" i="59"/>
  <c r="N194" i="59"/>
  <c r="M194" i="59"/>
  <c r="L194" i="59"/>
  <c r="K194" i="59"/>
  <c r="J194" i="59"/>
  <c r="I194" i="59"/>
  <c r="H194" i="59"/>
  <c r="G194" i="59"/>
  <c r="F194" i="59"/>
  <c r="E194" i="59"/>
  <c r="D194" i="59"/>
  <c r="AB191" i="59"/>
  <c r="AA191" i="59"/>
  <c r="Z191" i="59"/>
  <c r="Y191" i="59"/>
  <c r="X191" i="59"/>
  <c r="W191" i="59"/>
  <c r="V191" i="59"/>
  <c r="U191" i="59"/>
  <c r="T191" i="59"/>
  <c r="S191" i="59"/>
  <c r="R191" i="59"/>
  <c r="Q191" i="59"/>
  <c r="F87" i="59"/>
  <c r="E97" i="116"/>
  <c r="P191" i="59"/>
  <c r="O191" i="59"/>
  <c r="N191" i="59"/>
  <c r="M191" i="59"/>
  <c r="L191" i="59"/>
  <c r="K191" i="59"/>
  <c r="J191" i="59"/>
  <c r="I191" i="59"/>
  <c r="H191" i="59"/>
  <c r="G191" i="59"/>
  <c r="F191" i="59"/>
  <c r="D191" i="59"/>
  <c r="AN190" i="59"/>
  <c r="AB190" i="59"/>
  <c r="AA190" i="59"/>
  <c r="Z190" i="59"/>
  <c r="Y190" i="59"/>
  <c r="X190" i="59"/>
  <c r="W190" i="59"/>
  <c r="V190" i="59"/>
  <c r="U190" i="59"/>
  <c r="T190" i="59"/>
  <c r="S190" i="59"/>
  <c r="R190" i="59"/>
  <c r="F86" i="59"/>
  <c r="E96" i="116"/>
  <c r="Q190" i="59"/>
  <c r="P190" i="59"/>
  <c r="O190" i="59"/>
  <c r="N190" i="59"/>
  <c r="M190" i="59"/>
  <c r="L190" i="59"/>
  <c r="K190" i="59"/>
  <c r="J190" i="59"/>
  <c r="I190" i="59"/>
  <c r="H190" i="59"/>
  <c r="G190" i="59"/>
  <c r="F190" i="59"/>
  <c r="E190" i="59"/>
  <c r="D190" i="59"/>
  <c r="D86" i="59"/>
  <c r="C96" i="116"/>
  <c r="BL189" i="59"/>
  <c r="BK189" i="59"/>
  <c r="BJ189" i="59"/>
  <c r="BI189" i="59"/>
  <c r="BH189" i="59"/>
  <c r="BG189" i="59"/>
  <c r="BF189" i="59"/>
  <c r="BE189" i="59"/>
  <c r="BD189" i="59"/>
  <c r="BC189" i="59"/>
  <c r="BB189" i="59"/>
  <c r="BA189" i="59"/>
  <c r="AZ189" i="59"/>
  <c r="AY189" i="59"/>
  <c r="AX189" i="59"/>
  <c r="AW189" i="59"/>
  <c r="AV189" i="59"/>
  <c r="AU189" i="59"/>
  <c r="AT189" i="59"/>
  <c r="AS189" i="59"/>
  <c r="AR189" i="59"/>
  <c r="AQ189" i="59"/>
  <c r="AP189" i="59"/>
  <c r="AO189" i="59"/>
  <c r="AN189" i="59"/>
  <c r="AM189" i="59"/>
  <c r="AL189" i="59"/>
  <c r="AK189" i="59"/>
  <c r="AJ189" i="59"/>
  <c r="AI189" i="59"/>
  <c r="AH189" i="59"/>
  <c r="AG189" i="59"/>
  <c r="AF189" i="59"/>
  <c r="AE189" i="59"/>
  <c r="AD189" i="59"/>
  <c r="AC189" i="59"/>
  <c r="AB189" i="59"/>
  <c r="AA189" i="59"/>
  <c r="Z189" i="59"/>
  <c r="Y189" i="59"/>
  <c r="X189" i="59"/>
  <c r="W189" i="59"/>
  <c r="F85" i="59"/>
  <c r="E95" i="116"/>
  <c r="V189" i="59"/>
  <c r="U189" i="59"/>
  <c r="T189" i="59"/>
  <c r="S189" i="59"/>
  <c r="R189" i="59"/>
  <c r="Q189" i="59"/>
  <c r="P189" i="59"/>
  <c r="O189" i="59"/>
  <c r="N189" i="59"/>
  <c r="M189" i="59"/>
  <c r="L189" i="59"/>
  <c r="K189" i="59"/>
  <c r="J189" i="59"/>
  <c r="I189" i="59"/>
  <c r="H189" i="59"/>
  <c r="G189" i="59"/>
  <c r="F189" i="59"/>
  <c r="E189" i="59"/>
  <c r="D189" i="59"/>
  <c r="AB188" i="59"/>
  <c r="AA188" i="59"/>
  <c r="Z188" i="59"/>
  <c r="Y188" i="59"/>
  <c r="X188" i="59"/>
  <c r="W188" i="59"/>
  <c r="V188" i="59"/>
  <c r="U188" i="59"/>
  <c r="T188" i="59"/>
  <c r="S188" i="59"/>
  <c r="R188" i="59"/>
  <c r="Q188" i="59"/>
  <c r="P188" i="59"/>
  <c r="O188" i="59"/>
  <c r="N188" i="59"/>
  <c r="M188" i="59"/>
  <c r="L188" i="59"/>
  <c r="K188" i="59"/>
  <c r="J188" i="59"/>
  <c r="I188" i="59"/>
  <c r="H188" i="59"/>
  <c r="G188" i="59"/>
  <c r="F188" i="59"/>
  <c r="E188" i="59"/>
  <c r="D188" i="59"/>
  <c r="D84" i="59"/>
  <c r="C94" i="116"/>
  <c r="AA185" i="59"/>
  <c r="Z185" i="59"/>
  <c r="X185" i="59"/>
  <c r="V185" i="59"/>
  <c r="T185" i="59"/>
  <c r="S185" i="59"/>
  <c r="R185" i="59"/>
  <c r="P185" i="59"/>
  <c r="N185" i="59"/>
  <c r="L185" i="59"/>
  <c r="K185" i="59"/>
  <c r="J185" i="59"/>
  <c r="H185" i="59"/>
  <c r="D185" i="59"/>
  <c r="AN184" i="59"/>
  <c r="AB184" i="59"/>
  <c r="AA184" i="59"/>
  <c r="Z184" i="59"/>
  <c r="Y184" i="59"/>
  <c r="X184" i="59"/>
  <c r="W184" i="59"/>
  <c r="V184" i="59"/>
  <c r="U184" i="59"/>
  <c r="T184" i="59"/>
  <c r="F80" i="59"/>
  <c r="E90" i="116"/>
  <c r="S184" i="59"/>
  <c r="R184" i="59"/>
  <c r="Q184" i="59"/>
  <c r="P184" i="59"/>
  <c r="O184" i="59"/>
  <c r="N184" i="59"/>
  <c r="M184" i="59"/>
  <c r="L184" i="59"/>
  <c r="K184" i="59"/>
  <c r="J184" i="59"/>
  <c r="I184" i="59"/>
  <c r="H184" i="59"/>
  <c r="G184" i="59"/>
  <c r="F184" i="59"/>
  <c r="E184" i="59"/>
  <c r="D184" i="59"/>
  <c r="D80" i="59"/>
  <c r="C90" i="116"/>
  <c r="AN183" i="59"/>
  <c r="AB183" i="59"/>
  <c r="AA183" i="59"/>
  <c r="Z183" i="59"/>
  <c r="Y183" i="59"/>
  <c r="X183" i="59"/>
  <c r="W183" i="59"/>
  <c r="V183" i="59"/>
  <c r="F79" i="59"/>
  <c r="E89" i="116"/>
  <c r="U183" i="59"/>
  <c r="T183" i="59"/>
  <c r="S183" i="59"/>
  <c r="R183" i="59"/>
  <c r="Q183" i="59"/>
  <c r="P183" i="59"/>
  <c r="O183" i="59"/>
  <c r="N183" i="59"/>
  <c r="M183" i="59"/>
  <c r="L183" i="59"/>
  <c r="K183" i="59"/>
  <c r="J183" i="59"/>
  <c r="I183" i="59"/>
  <c r="H183" i="59"/>
  <c r="G183" i="59"/>
  <c r="F183" i="59"/>
  <c r="E79" i="59"/>
  <c r="D89" i="116"/>
  <c r="E183" i="59"/>
  <c r="D183" i="59"/>
  <c r="D79" i="59"/>
  <c r="C89" i="116"/>
  <c r="AN182" i="59"/>
  <c r="AB182" i="59"/>
  <c r="AA182" i="59"/>
  <c r="Z182" i="59"/>
  <c r="Y182" i="59"/>
  <c r="X182" i="59"/>
  <c r="W182" i="59"/>
  <c r="V182" i="59"/>
  <c r="U182" i="59"/>
  <c r="T182" i="59"/>
  <c r="S182" i="59"/>
  <c r="R182" i="59"/>
  <c r="Q182" i="59"/>
  <c r="P182" i="59"/>
  <c r="O182" i="59"/>
  <c r="N182" i="59"/>
  <c r="M182" i="59"/>
  <c r="L182" i="59"/>
  <c r="K182" i="59"/>
  <c r="J182" i="59"/>
  <c r="I182" i="59"/>
  <c r="H182" i="59"/>
  <c r="E78" i="59"/>
  <c r="G182" i="59"/>
  <c r="F182" i="59"/>
  <c r="E182" i="59"/>
  <c r="D182" i="59"/>
  <c r="AB181" i="59"/>
  <c r="AA181" i="59"/>
  <c r="Z181" i="59"/>
  <c r="Y181" i="59"/>
  <c r="X181" i="59"/>
  <c r="W181" i="59"/>
  <c r="V181" i="59"/>
  <c r="U181" i="59"/>
  <c r="T181" i="59"/>
  <c r="S181" i="59"/>
  <c r="R181" i="59"/>
  <c r="Q181" i="59"/>
  <c r="F77" i="59"/>
  <c r="E87" i="116"/>
  <c r="P181" i="59"/>
  <c r="O181" i="59"/>
  <c r="N181" i="59"/>
  <c r="M181" i="59"/>
  <c r="L181" i="59"/>
  <c r="K181" i="59"/>
  <c r="J181" i="59"/>
  <c r="I181" i="59"/>
  <c r="H181" i="59"/>
  <c r="G181" i="59"/>
  <c r="F181" i="59"/>
  <c r="E181" i="59"/>
  <c r="D181" i="59"/>
  <c r="AN176" i="59"/>
  <c r="AB176" i="59"/>
  <c r="AA176" i="59"/>
  <c r="Z176" i="59"/>
  <c r="Y176" i="59"/>
  <c r="X176" i="59"/>
  <c r="W176" i="59"/>
  <c r="V176" i="59"/>
  <c r="U176" i="59"/>
  <c r="T176" i="59"/>
  <c r="S176" i="59"/>
  <c r="R176" i="59"/>
  <c r="Q176" i="59"/>
  <c r="P176" i="59"/>
  <c r="O176" i="59"/>
  <c r="N176" i="59"/>
  <c r="M176" i="59"/>
  <c r="L176" i="59"/>
  <c r="K176" i="59"/>
  <c r="J176" i="59"/>
  <c r="I176" i="59"/>
  <c r="H176" i="59"/>
  <c r="G176" i="59"/>
  <c r="F176" i="59"/>
  <c r="E176" i="59"/>
  <c r="D176" i="59"/>
  <c r="D72" i="59"/>
  <c r="C82" i="116"/>
  <c r="AN175" i="59"/>
  <c r="AB175" i="59"/>
  <c r="AA175" i="59"/>
  <c r="Z175" i="59"/>
  <c r="Y175" i="59"/>
  <c r="X175" i="59"/>
  <c r="W175" i="59"/>
  <c r="V175" i="59"/>
  <c r="U175" i="59"/>
  <c r="T175" i="59"/>
  <c r="S175" i="59"/>
  <c r="R175" i="59"/>
  <c r="F71" i="59"/>
  <c r="Q175" i="59"/>
  <c r="P175" i="59"/>
  <c r="O175" i="59"/>
  <c r="N175" i="59"/>
  <c r="M175" i="59"/>
  <c r="L175" i="59"/>
  <c r="K175" i="59"/>
  <c r="J175" i="59"/>
  <c r="I175" i="59"/>
  <c r="H175" i="59"/>
  <c r="G175" i="59"/>
  <c r="F175" i="59"/>
  <c r="E175" i="59"/>
  <c r="D175" i="59"/>
  <c r="AN174" i="59"/>
  <c r="AB174" i="59"/>
  <c r="AA174" i="59"/>
  <c r="Z174" i="59"/>
  <c r="Y174" i="59"/>
  <c r="X174" i="59"/>
  <c r="W174" i="59"/>
  <c r="V174" i="59"/>
  <c r="U174" i="59"/>
  <c r="T174" i="59"/>
  <c r="S174" i="59"/>
  <c r="R174" i="59"/>
  <c r="Q174" i="59"/>
  <c r="P174" i="59"/>
  <c r="O174" i="59"/>
  <c r="N174" i="59"/>
  <c r="M174" i="59"/>
  <c r="L174" i="59"/>
  <c r="K174" i="59"/>
  <c r="J174" i="59"/>
  <c r="I174" i="59"/>
  <c r="H174" i="59"/>
  <c r="G174" i="59"/>
  <c r="F174" i="59"/>
  <c r="E174" i="59"/>
  <c r="D174" i="59"/>
  <c r="D70" i="59"/>
  <c r="C80" i="116"/>
  <c r="O166" i="59"/>
  <c r="N166" i="59"/>
  <c r="M166" i="59"/>
  <c r="L166" i="59"/>
  <c r="K166" i="59"/>
  <c r="J166" i="59"/>
  <c r="I166" i="59"/>
  <c r="H166" i="59"/>
  <c r="G166" i="59"/>
  <c r="F166" i="59"/>
  <c r="E166" i="59"/>
  <c r="D166" i="59"/>
  <c r="D62" i="59" s="1"/>
  <c r="C72" i="116" s="1"/>
  <c r="D165" i="59"/>
  <c r="D61" i="59"/>
  <c r="C71" i="116"/>
  <c r="D146" i="59"/>
  <c r="BL145" i="59"/>
  <c r="BK145" i="59"/>
  <c r="BJ145" i="59"/>
  <c r="BI145" i="59"/>
  <c r="BH145" i="59"/>
  <c r="BG145" i="59"/>
  <c r="BF145" i="59"/>
  <c r="BE145" i="59"/>
  <c r="BD145" i="59"/>
  <c r="BC145" i="59"/>
  <c r="BB145" i="59"/>
  <c r="BA145" i="59"/>
  <c r="AZ145" i="59"/>
  <c r="AY145" i="59"/>
  <c r="AX145" i="59"/>
  <c r="AW145" i="59"/>
  <c r="AV145" i="59"/>
  <c r="AU145" i="59"/>
  <c r="AT145" i="59"/>
  <c r="AS145" i="59"/>
  <c r="AR145" i="59"/>
  <c r="AQ145" i="59"/>
  <c r="AP145" i="59"/>
  <c r="AO145" i="59"/>
  <c r="AN145" i="59"/>
  <c r="AM145" i="59"/>
  <c r="AL145" i="59"/>
  <c r="AK145" i="59"/>
  <c r="AJ145" i="59"/>
  <c r="AI145" i="59"/>
  <c r="AH145" i="59"/>
  <c r="AG145" i="59"/>
  <c r="AF145" i="59"/>
  <c r="AE145" i="59"/>
  <c r="AD145" i="59"/>
  <c r="G41" i="59"/>
  <c r="F51" i="116"/>
  <c r="AC145" i="59"/>
  <c r="AB145" i="59"/>
  <c r="AA145" i="59"/>
  <c r="Z145" i="59"/>
  <c r="Y145" i="59"/>
  <c r="X145" i="59"/>
  <c r="W145" i="59"/>
  <c r="V145" i="59"/>
  <c r="U145" i="59"/>
  <c r="T145" i="59"/>
  <c r="S145" i="59"/>
  <c r="R145" i="59"/>
  <c r="Q145" i="59"/>
  <c r="P145" i="59"/>
  <c r="O145" i="59"/>
  <c r="N145" i="59"/>
  <c r="M145" i="59"/>
  <c r="L145" i="59"/>
  <c r="K145" i="59"/>
  <c r="J145" i="59"/>
  <c r="I145" i="59"/>
  <c r="H145" i="59"/>
  <c r="G145" i="59"/>
  <c r="F145" i="59"/>
  <c r="E145" i="59"/>
  <c r="D145" i="59"/>
  <c r="D41" i="59"/>
  <c r="C51" i="116"/>
  <c r="BL144" i="59"/>
  <c r="BK144" i="59"/>
  <c r="BJ144" i="59"/>
  <c r="BI144" i="59"/>
  <c r="BH144" i="59"/>
  <c r="BG144" i="59"/>
  <c r="BF144" i="59"/>
  <c r="BE144" i="59"/>
  <c r="BD144" i="59"/>
  <c r="BC144" i="59"/>
  <c r="I40" i="59"/>
  <c r="H50" i="116"/>
  <c r="BB144" i="59"/>
  <c r="BA144" i="59"/>
  <c r="AZ144" i="59"/>
  <c r="AY144" i="59"/>
  <c r="AX144" i="59"/>
  <c r="AW144" i="59"/>
  <c r="AV144" i="59"/>
  <c r="AU144" i="59"/>
  <c r="AT144" i="59"/>
  <c r="AS144" i="59"/>
  <c r="AR144" i="59"/>
  <c r="AQ144" i="59"/>
  <c r="AP144" i="59"/>
  <c r="AO144" i="59"/>
  <c r="AN144" i="59"/>
  <c r="AM144" i="59"/>
  <c r="AL144" i="59"/>
  <c r="AK144" i="59"/>
  <c r="AJ144" i="59"/>
  <c r="AI144" i="59"/>
  <c r="AH144" i="59"/>
  <c r="AG144" i="59"/>
  <c r="AF144" i="59"/>
  <c r="AE144" i="59"/>
  <c r="AD144" i="59"/>
  <c r="AC144" i="59"/>
  <c r="AB144" i="59"/>
  <c r="AA144" i="59"/>
  <c r="Z144" i="59"/>
  <c r="Y144" i="59"/>
  <c r="X144" i="59"/>
  <c r="W144" i="59"/>
  <c r="V144" i="59"/>
  <c r="U144" i="59"/>
  <c r="T144" i="59"/>
  <c r="S144" i="59"/>
  <c r="R144" i="59"/>
  <c r="Q144" i="59"/>
  <c r="P144" i="59"/>
  <c r="O144" i="59"/>
  <c r="N144" i="59"/>
  <c r="M144" i="59"/>
  <c r="L144" i="59"/>
  <c r="J144" i="59"/>
  <c r="I144" i="59"/>
  <c r="H144" i="59"/>
  <c r="G144" i="59"/>
  <c r="F144" i="59"/>
  <c r="E144" i="59"/>
  <c r="D144" i="59"/>
  <c r="BL143" i="59"/>
  <c r="BK143" i="59"/>
  <c r="BJ143" i="59"/>
  <c r="BI143" i="59"/>
  <c r="BH143" i="59"/>
  <c r="BG143" i="59"/>
  <c r="BF143" i="59"/>
  <c r="BE143" i="59"/>
  <c r="BD143" i="59"/>
  <c r="BC143" i="59"/>
  <c r="BB143" i="59"/>
  <c r="BA143" i="59"/>
  <c r="AZ143" i="59"/>
  <c r="AY143" i="59"/>
  <c r="AX143" i="59"/>
  <c r="AW143" i="59"/>
  <c r="AV143" i="59"/>
  <c r="AU143" i="59"/>
  <c r="AT143" i="59"/>
  <c r="AS143" i="59"/>
  <c r="AR143" i="59"/>
  <c r="AQ143" i="59"/>
  <c r="AP143" i="59"/>
  <c r="AO143" i="59"/>
  <c r="AN143" i="59"/>
  <c r="AM143" i="59"/>
  <c r="AL143" i="59"/>
  <c r="AK143" i="59"/>
  <c r="AJ143" i="59"/>
  <c r="AI143" i="59"/>
  <c r="AH143" i="59"/>
  <c r="AG143" i="59"/>
  <c r="AF143" i="59"/>
  <c r="AE143" i="59"/>
  <c r="AD143" i="59"/>
  <c r="AC143" i="59"/>
  <c r="AB143" i="59"/>
  <c r="AA143" i="59"/>
  <c r="Z143" i="59"/>
  <c r="Y143" i="59"/>
  <c r="X143" i="59"/>
  <c r="W143" i="59"/>
  <c r="V143" i="59"/>
  <c r="U143" i="59"/>
  <c r="T143" i="59"/>
  <c r="S143" i="59"/>
  <c r="F39" i="59"/>
  <c r="E49" i="116"/>
  <c r="R143" i="59"/>
  <c r="Q143" i="59"/>
  <c r="P143" i="59"/>
  <c r="O143" i="59"/>
  <c r="N143" i="59"/>
  <c r="M143" i="59"/>
  <c r="L143" i="59"/>
  <c r="K143" i="59"/>
  <c r="E39" i="59"/>
  <c r="J143" i="59"/>
  <c r="I143" i="59"/>
  <c r="H143" i="59"/>
  <c r="G143" i="59"/>
  <c r="F143" i="59"/>
  <c r="E143" i="59"/>
  <c r="D143" i="59"/>
  <c r="D39" i="59"/>
  <c r="BM143" i="59"/>
  <c r="BL142" i="59"/>
  <c r="BK142" i="59"/>
  <c r="BJ142" i="59"/>
  <c r="BI142" i="59"/>
  <c r="BH142" i="59"/>
  <c r="BG142" i="59"/>
  <c r="BF142" i="59"/>
  <c r="BE142" i="59"/>
  <c r="BD142" i="59"/>
  <c r="BC142" i="59"/>
  <c r="BB142" i="59"/>
  <c r="BA142" i="59"/>
  <c r="AZ142" i="59"/>
  <c r="AY142" i="59"/>
  <c r="AX142" i="59"/>
  <c r="AW142" i="59"/>
  <c r="AV142" i="59"/>
  <c r="AU142" i="59"/>
  <c r="AT142" i="59"/>
  <c r="AS142" i="59"/>
  <c r="AR142" i="59"/>
  <c r="AQ142" i="59"/>
  <c r="AP142" i="59"/>
  <c r="AO142" i="59"/>
  <c r="H38" i="59"/>
  <c r="G48" i="116"/>
  <c r="AN142" i="59"/>
  <c r="AM142" i="59"/>
  <c r="AL142" i="59"/>
  <c r="AK142" i="59"/>
  <c r="AJ142" i="59"/>
  <c r="AI142" i="59"/>
  <c r="AH142" i="59"/>
  <c r="AG142" i="59"/>
  <c r="AF142" i="59"/>
  <c r="AE142" i="59"/>
  <c r="AD142" i="59"/>
  <c r="AC142" i="59"/>
  <c r="AB142" i="59"/>
  <c r="AA142" i="59"/>
  <c r="Z142" i="59"/>
  <c r="Y142" i="59"/>
  <c r="X142" i="59"/>
  <c r="W142" i="59"/>
  <c r="V142" i="59"/>
  <c r="U142" i="59"/>
  <c r="T142" i="59"/>
  <c r="S142" i="59"/>
  <c r="R142" i="59"/>
  <c r="Q142" i="59"/>
  <c r="F38" i="59"/>
  <c r="E48" i="116"/>
  <c r="P142" i="59"/>
  <c r="O142" i="59"/>
  <c r="N142" i="59"/>
  <c r="M142" i="59"/>
  <c r="L142" i="59"/>
  <c r="K142" i="59"/>
  <c r="J142" i="59"/>
  <c r="I142" i="59"/>
  <c r="H142" i="59"/>
  <c r="G142" i="59"/>
  <c r="F142" i="59"/>
  <c r="E142" i="59"/>
  <c r="D142" i="59"/>
  <c r="BL141" i="59"/>
  <c r="BK141" i="59"/>
  <c r="BJ141" i="59"/>
  <c r="BI141" i="59"/>
  <c r="BH141" i="59"/>
  <c r="BG141" i="59"/>
  <c r="BF141" i="59"/>
  <c r="BE141" i="59"/>
  <c r="BD141" i="59"/>
  <c r="BC141" i="59"/>
  <c r="BB141" i="59"/>
  <c r="BA141" i="59"/>
  <c r="AZ141" i="59"/>
  <c r="AY141" i="59"/>
  <c r="AX141" i="59"/>
  <c r="AW141" i="59"/>
  <c r="AV141" i="59"/>
  <c r="AU141" i="59"/>
  <c r="AT141" i="59"/>
  <c r="AS141" i="59"/>
  <c r="AR141" i="59"/>
  <c r="AQ141" i="59"/>
  <c r="AP141" i="59"/>
  <c r="AO141" i="59"/>
  <c r="AN141" i="59"/>
  <c r="AM141" i="59"/>
  <c r="AL141" i="59"/>
  <c r="AK141" i="59"/>
  <c r="AJ141" i="59"/>
  <c r="AI141" i="59"/>
  <c r="AH141" i="59"/>
  <c r="AG141" i="59"/>
  <c r="AF141" i="59"/>
  <c r="AE141" i="59"/>
  <c r="AD141" i="59"/>
  <c r="AC141" i="59"/>
  <c r="G37" i="59"/>
  <c r="F47" i="116"/>
  <c r="AB141" i="59"/>
  <c r="AA141" i="59"/>
  <c r="Z141" i="59"/>
  <c r="Y141" i="59"/>
  <c r="X141" i="59"/>
  <c r="W141" i="59"/>
  <c r="V141" i="59"/>
  <c r="U141" i="59"/>
  <c r="T141" i="59"/>
  <c r="S141" i="59"/>
  <c r="R141" i="59"/>
  <c r="Q141" i="59"/>
  <c r="P141" i="59"/>
  <c r="O141" i="59"/>
  <c r="N141" i="59"/>
  <c r="M141" i="59"/>
  <c r="L141" i="59"/>
  <c r="K141" i="59"/>
  <c r="J141" i="59"/>
  <c r="I141" i="59"/>
  <c r="H141" i="59"/>
  <c r="G141" i="59"/>
  <c r="E37" i="59"/>
  <c r="D47" i="116"/>
  <c r="F141" i="59"/>
  <c r="E141" i="59"/>
  <c r="D141" i="59"/>
  <c r="D136" i="59"/>
  <c r="BL135" i="59"/>
  <c r="BK135" i="59"/>
  <c r="BJ135" i="59"/>
  <c r="BI135" i="59"/>
  <c r="BH135" i="59"/>
  <c r="BG135" i="59"/>
  <c r="BF135" i="59"/>
  <c r="BE135" i="59"/>
  <c r="BD135" i="59"/>
  <c r="I31" i="59"/>
  <c r="H41" i="116"/>
  <c r="BC135" i="59"/>
  <c r="BB135" i="59"/>
  <c r="BA135" i="59"/>
  <c r="AZ135" i="59"/>
  <c r="AY135" i="59"/>
  <c r="AX135" i="59"/>
  <c r="AW135" i="59"/>
  <c r="AV135" i="59"/>
  <c r="H31" i="59"/>
  <c r="G41" i="116"/>
  <c r="AU135" i="59"/>
  <c r="AT135" i="59"/>
  <c r="AS135" i="59"/>
  <c r="AR135" i="59"/>
  <c r="AQ135" i="59"/>
  <c r="AP135" i="59"/>
  <c r="AO135" i="59"/>
  <c r="AN135" i="59"/>
  <c r="AM135" i="59"/>
  <c r="AL135" i="59"/>
  <c r="AK135" i="59"/>
  <c r="AJ135" i="59"/>
  <c r="AI135" i="59"/>
  <c r="AH135" i="59"/>
  <c r="AG135" i="59"/>
  <c r="AF135" i="59"/>
  <c r="AE135" i="59"/>
  <c r="AD135" i="59"/>
  <c r="AC135" i="59"/>
  <c r="AB135" i="59"/>
  <c r="AA135" i="59"/>
  <c r="Z135" i="59"/>
  <c r="Y135" i="59"/>
  <c r="X135" i="59"/>
  <c r="F31" i="59"/>
  <c r="W135" i="59"/>
  <c r="V135" i="59"/>
  <c r="U135" i="59"/>
  <c r="T135" i="59"/>
  <c r="S135" i="59"/>
  <c r="R135" i="59"/>
  <c r="Q135" i="59"/>
  <c r="P135" i="59"/>
  <c r="O135" i="59"/>
  <c r="N135" i="59"/>
  <c r="M135" i="59"/>
  <c r="L135" i="59"/>
  <c r="K135" i="59"/>
  <c r="J135" i="59"/>
  <c r="I135" i="59"/>
  <c r="H135" i="59"/>
  <c r="G135" i="59"/>
  <c r="F135" i="59"/>
  <c r="E135" i="59"/>
  <c r="D135" i="59"/>
  <c r="BL134" i="59"/>
  <c r="BK134" i="59"/>
  <c r="BJ134" i="59"/>
  <c r="BI134" i="59"/>
  <c r="BH134" i="59"/>
  <c r="BG134" i="59"/>
  <c r="BF134" i="59"/>
  <c r="BE134" i="59"/>
  <c r="BD134" i="59"/>
  <c r="BC134" i="59"/>
  <c r="BB134" i="59"/>
  <c r="BA134" i="59"/>
  <c r="AZ134" i="59"/>
  <c r="AY134" i="59"/>
  <c r="AX134" i="59"/>
  <c r="AW134" i="59"/>
  <c r="AV134" i="59"/>
  <c r="AU134" i="59"/>
  <c r="AT134" i="59"/>
  <c r="AS134" i="59"/>
  <c r="AR134" i="59"/>
  <c r="AQ134" i="59"/>
  <c r="AP134" i="59"/>
  <c r="AO134" i="59"/>
  <c r="AN134" i="59"/>
  <c r="AM134" i="59"/>
  <c r="AL134" i="59"/>
  <c r="AK134" i="59"/>
  <c r="AJ134" i="59"/>
  <c r="AI134" i="59"/>
  <c r="AH134" i="59"/>
  <c r="AG134" i="59"/>
  <c r="AF134" i="59"/>
  <c r="AE134" i="59"/>
  <c r="AD134" i="59"/>
  <c r="AC134" i="59"/>
  <c r="AB134" i="59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BM134" i="59"/>
  <c r="E134" i="59"/>
  <c r="D134" i="59"/>
  <c r="D30" i="59"/>
  <c r="C40" i="116"/>
  <c r="BL133" i="59"/>
  <c r="BK133" i="59"/>
  <c r="BJ133" i="59"/>
  <c r="BI133" i="59"/>
  <c r="BH133" i="59"/>
  <c r="BG133" i="59"/>
  <c r="BF133" i="59"/>
  <c r="BE133" i="59"/>
  <c r="BD133" i="59"/>
  <c r="BC133" i="59"/>
  <c r="BB133" i="59"/>
  <c r="BA133" i="59"/>
  <c r="AZ133" i="59"/>
  <c r="AY133" i="59"/>
  <c r="AX133" i="59"/>
  <c r="AW133" i="59"/>
  <c r="AV133" i="59"/>
  <c r="AU133" i="59"/>
  <c r="AT133" i="59"/>
  <c r="AS133" i="59"/>
  <c r="AR133" i="59"/>
  <c r="H29" i="59"/>
  <c r="AQ133" i="59"/>
  <c r="AP133" i="59"/>
  <c r="AO133" i="59"/>
  <c r="AN133" i="59"/>
  <c r="AM133" i="59"/>
  <c r="AL133" i="59"/>
  <c r="AK133" i="59"/>
  <c r="AJ133" i="59"/>
  <c r="AI133" i="59"/>
  <c r="AH133" i="59"/>
  <c r="AG133" i="59"/>
  <c r="AF133" i="59"/>
  <c r="AE133" i="59"/>
  <c r="AD133" i="59"/>
  <c r="AC133" i="59"/>
  <c r="AB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E133" i="59"/>
  <c r="D133" i="59"/>
  <c r="D126" i="59"/>
  <c r="D22" i="59"/>
  <c r="C32" i="116"/>
  <c r="D125" i="59"/>
  <c r="D121" i="59"/>
  <c r="D120" i="59"/>
  <c r="D117" i="59"/>
  <c r="D116" i="59"/>
  <c r="D12" i="59"/>
  <c r="D115" i="59"/>
  <c r="D11" i="59"/>
  <c r="C21" i="116"/>
  <c r="D114" i="59"/>
  <c r="D111" i="59"/>
  <c r="F95" i="59"/>
  <c r="E105" i="116"/>
  <c r="C103" i="116"/>
  <c r="G92" i="59"/>
  <c r="F102" i="116"/>
  <c r="D90" i="59"/>
  <c r="C100" i="116"/>
  <c r="D87" i="59"/>
  <c r="C97" i="116"/>
  <c r="I85" i="59"/>
  <c r="H95" i="116"/>
  <c r="E85" i="59"/>
  <c r="D85" i="59"/>
  <c r="C95" i="116"/>
  <c r="D81" i="59"/>
  <c r="C91" i="116"/>
  <c r="D88" i="116"/>
  <c r="D78" i="59"/>
  <c r="C88" i="116"/>
  <c r="D77" i="59"/>
  <c r="C87" i="116"/>
  <c r="E81" i="116"/>
  <c r="D71" i="59"/>
  <c r="C81" i="116"/>
  <c r="D40" i="59"/>
  <c r="C50" i="116"/>
  <c r="C49" i="116"/>
  <c r="D38" i="59"/>
  <c r="I37" i="59"/>
  <c r="H47" i="116"/>
  <c r="F37" i="59"/>
  <c r="E47" i="116"/>
  <c r="D31" i="59"/>
  <c r="C41" i="116"/>
  <c r="D16" i="59"/>
  <c r="C26" i="116"/>
  <c r="D13" i="59"/>
  <c r="C23" i="116"/>
  <c r="C22" i="116"/>
  <c r="D10" i="59"/>
  <c r="C20" i="116"/>
  <c r="D7" i="59"/>
  <c r="H51" i="105"/>
  <c r="G51" i="105"/>
  <c r="H49" i="105"/>
  <c r="G49" i="105"/>
  <c r="D35" i="105"/>
  <c r="H29" i="105"/>
  <c r="G29" i="105"/>
  <c r="G30" i="105"/>
  <c r="D23" i="105"/>
  <c r="C23" i="105"/>
  <c r="G60" i="105"/>
  <c r="G61" i="105"/>
  <c r="H17" i="105"/>
  <c r="H18" i="105"/>
  <c r="H21" i="105"/>
  <c r="H50" i="105"/>
  <c r="G17" i="105"/>
  <c r="G18" i="105"/>
  <c r="G19" i="105"/>
  <c r="D12" i="105"/>
  <c r="D14" i="105"/>
  <c r="D53" i="105"/>
  <c r="D54" i="105"/>
  <c r="C12" i="105"/>
  <c r="C14" i="105"/>
  <c r="C53" i="105"/>
  <c r="C54" i="105"/>
  <c r="H10" i="105"/>
  <c r="G10" i="105"/>
  <c r="H6" i="105"/>
  <c r="G6" i="105"/>
  <c r="G8" i="105"/>
  <c r="D6" i="105"/>
  <c r="D15" i="105"/>
  <c r="C6" i="105"/>
  <c r="C15" i="105"/>
  <c r="BJ38" i="71"/>
  <c r="BI38" i="71"/>
  <c r="BH38" i="71"/>
  <c r="BG38" i="71"/>
  <c r="BF38" i="71"/>
  <c r="BE38" i="71"/>
  <c r="BD38" i="71"/>
  <c r="BC38" i="71"/>
  <c r="BB38" i="71"/>
  <c r="BA38" i="71"/>
  <c r="AZ38" i="71"/>
  <c r="AY38" i="71"/>
  <c r="AX38" i="71"/>
  <c r="AW38" i="71"/>
  <c r="AV38" i="71"/>
  <c r="AU38" i="71"/>
  <c r="AT38" i="71"/>
  <c r="AS38" i="71"/>
  <c r="AR38" i="71"/>
  <c r="AQ38" i="71"/>
  <c r="AP38" i="71"/>
  <c r="AO38" i="71"/>
  <c r="AN38" i="71"/>
  <c r="AM38" i="71"/>
  <c r="AL38" i="71"/>
  <c r="AK38" i="71"/>
  <c r="AJ38" i="71"/>
  <c r="AI38" i="71"/>
  <c r="AH38" i="71"/>
  <c r="AG38" i="71"/>
  <c r="AF38" i="71"/>
  <c r="AE38" i="71"/>
  <c r="AD38" i="71"/>
  <c r="AC38" i="71"/>
  <c r="AB38" i="71"/>
  <c r="AA38" i="71"/>
  <c r="Z38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BJ37" i="71"/>
  <c r="BI37" i="71"/>
  <c r="BH37" i="71"/>
  <c r="BG37" i="71"/>
  <c r="BF37" i="71"/>
  <c r="BE37" i="71"/>
  <c r="BD37" i="71"/>
  <c r="BC37" i="71"/>
  <c r="BB37" i="71"/>
  <c r="BA37" i="71"/>
  <c r="AZ37" i="71"/>
  <c r="AY37" i="71"/>
  <c r="AX37" i="71"/>
  <c r="AW37" i="71"/>
  <c r="AV37" i="71"/>
  <c r="AU37" i="71"/>
  <c r="AT37" i="71"/>
  <c r="AS37" i="71"/>
  <c r="AR37" i="71"/>
  <c r="AQ37" i="71"/>
  <c r="AP37" i="71"/>
  <c r="AO37" i="71"/>
  <c r="AN37" i="71"/>
  <c r="AM37" i="71"/>
  <c r="AL37" i="71"/>
  <c r="AK37" i="71"/>
  <c r="AJ37" i="71"/>
  <c r="AI37" i="71"/>
  <c r="AH37" i="71"/>
  <c r="AG37" i="71"/>
  <c r="AF37" i="71"/>
  <c r="AE37" i="71"/>
  <c r="AD37" i="71"/>
  <c r="AC37" i="71"/>
  <c r="AB37" i="71"/>
  <c r="AA37" i="71"/>
  <c r="Z37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H37" i="71"/>
  <c r="G37" i="71"/>
  <c r="F37" i="71"/>
  <c r="E37" i="71"/>
  <c r="D37" i="71"/>
  <c r="C37" i="71"/>
  <c r="B37" i="71"/>
  <c r="BJ36" i="71"/>
  <c r="BI36" i="71"/>
  <c r="BH36" i="71"/>
  <c r="BG36" i="71"/>
  <c r="BF36" i="71"/>
  <c r="BE36" i="71"/>
  <c r="BD36" i="71"/>
  <c r="BC36" i="71"/>
  <c r="BB36" i="71"/>
  <c r="BA36" i="71"/>
  <c r="AZ36" i="71"/>
  <c r="AY36" i="71"/>
  <c r="AX36" i="71"/>
  <c r="AW36" i="71"/>
  <c r="AV36" i="71"/>
  <c r="AU36" i="71"/>
  <c r="AT36" i="71"/>
  <c r="AS36" i="71"/>
  <c r="AR36" i="71"/>
  <c r="AQ36" i="71"/>
  <c r="AP36" i="71"/>
  <c r="AO36" i="71"/>
  <c r="AN36" i="71"/>
  <c r="AM36" i="71"/>
  <c r="AL36" i="71"/>
  <c r="AK36" i="71"/>
  <c r="AJ36" i="71"/>
  <c r="AI36" i="71"/>
  <c r="AH36" i="71"/>
  <c r="AG36" i="71"/>
  <c r="AF36" i="71"/>
  <c r="AE36" i="71"/>
  <c r="AD36" i="71"/>
  <c r="AC36" i="71"/>
  <c r="AB36" i="71"/>
  <c r="AA36" i="71"/>
  <c r="Z36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BJ35" i="71"/>
  <c r="BI35" i="71"/>
  <c r="BH35" i="71"/>
  <c r="BG35" i="71"/>
  <c r="BF35" i="71"/>
  <c r="BE35" i="71"/>
  <c r="BD35" i="71"/>
  <c r="BC35" i="71"/>
  <c r="BB35" i="71"/>
  <c r="BA35" i="71"/>
  <c r="AZ35" i="71"/>
  <c r="AY35" i="71"/>
  <c r="AX35" i="71"/>
  <c r="AW35" i="71"/>
  <c r="AV35" i="71"/>
  <c r="AU35" i="71"/>
  <c r="AT35" i="71"/>
  <c r="AS35" i="71"/>
  <c r="AR35" i="71"/>
  <c r="AQ35" i="71"/>
  <c r="AP35" i="71"/>
  <c r="AO35" i="71"/>
  <c r="AN35" i="71"/>
  <c r="AM35" i="71"/>
  <c r="AL35" i="71"/>
  <c r="AK35" i="71"/>
  <c r="AJ35" i="71"/>
  <c r="AI35" i="71"/>
  <c r="AH35" i="71"/>
  <c r="AG35" i="71"/>
  <c r="AF35" i="71"/>
  <c r="AE35" i="71"/>
  <c r="AD35" i="71"/>
  <c r="AC35" i="71"/>
  <c r="AB35" i="71"/>
  <c r="AA35" i="71"/>
  <c r="Z35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BJ34" i="71"/>
  <c r="BI34" i="71"/>
  <c r="BH34" i="71"/>
  <c r="BG34" i="71"/>
  <c r="BF34" i="71"/>
  <c r="BE34" i="71"/>
  <c r="BD34" i="71"/>
  <c r="BC34" i="71"/>
  <c r="BB34" i="71"/>
  <c r="BA34" i="71"/>
  <c r="AZ34" i="71"/>
  <c r="AY34" i="71"/>
  <c r="AX34" i="71"/>
  <c r="AW34" i="71"/>
  <c r="AV34" i="71"/>
  <c r="AU34" i="71"/>
  <c r="AT34" i="71"/>
  <c r="AS34" i="71"/>
  <c r="AR34" i="71"/>
  <c r="AQ34" i="71"/>
  <c r="AP34" i="71"/>
  <c r="AO34" i="71"/>
  <c r="AN34" i="71"/>
  <c r="AM34" i="71"/>
  <c r="AL34" i="71"/>
  <c r="AK34" i="71"/>
  <c r="AJ34" i="71"/>
  <c r="AI34" i="71"/>
  <c r="AH34" i="71"/>
  <c r="AG34" i="71"/>
  <c r="AF34" i="71"/>
  <c r="AE34" i="71"/>
  <c r="AD34" i="71"/>
  <c r="AC34" i="71"/>
  <c r="AB34" i="71"/>
  <c r="AA34" i="71"/>
  <c r="Z34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BJ23" i="71"/>
  <c r="BI23" i="71"/>
  <c r="BH23" i="71"/>
  <c r="BG23" i="71"/>
  <c r="BF23" i="71"/>
  <c r="BE23" i="71"/>
  <c r="BD23" i="71"/>
  <c r="BC23" i="71"/>
  <c r="BB23" i="71"/>
  <c r="BA23" i="71"/>
  <c r="AZ23" i="71"/>
  <c r="AY23" i="71"/>
  <c r="AX23" i="71"/>
  <c r="AW23" i="71"/>
  <c r="AV23" i="71"/>
  <c r="AU23" i="71"/>
  <c r="AT23" i="71"/>
  <c r="AS23" i="71"/>
  <c r="AR23" i="71"/>
  <c r="AQ23" i="71"/>
  <c r="AP23" i="71"/>
  <c r="AO23" i="71"/>
  <c r="AN23" i="71"/>
  <c r="AM23" i="71"/>
  <c r="AL23" i="71"/>
  <c r="AK23" i="71"/>
  <c r="AJ23" i="71"/>
  <c r="AI23" i="71"/>
  <c r="AH23" i="71"/>
  <c r="AG23" i="71"/>
  <c r="AF23" i="71"/>
  <c r="AE23" i="71"/>
  <c r="AD23" i="71"/>
  <c r="AC23" i="71"/>
  <c r="AB23" i="71"/>
  <c r="AA23" i="71"/>
  <c r="Z23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K7" i="105"/>
  <c r="G22" i="105"/>
  <c r="H16" i="105"/>
  <c r="G21" i="105"/>
  <c r="G50" i="105"/>
  <c r="H19" i="105"/>
  <c r="H22" i="105"/>
  <c r="D26" i="105"/>
  <c r="H23" i="64"/>
  <c r="H138" i="116"/>
  <c r="G23" i="64"/>
  <c r="G138" i="116"/>
  <c r="F23" i="64"/>
  <c r="F138" i="116"/>
  <c r="E23" i="64"/>
  <c r="E138" i="116"/>
  <c r="O51" i="47"/>
  <c r="O47" i="47"/>
  <c r="O43" i="47"/>
  <c r="N40" i="47"/>
  <c r="N73" i="52" s="1"/>
  <c r="M40" i="47"/>
  <c r="M73" i="52" s="1"/>
  <c r="L40" i="47"/>
  <c r="L73" i="52" s="1"/>
  <c r="K40" i="47"/>
  <c r="K73" i="52" s="1"/>
  <c r="J40" i="47"/>
  <c r="J73" i="52" s="1"/>
  <c r="I40" i="47"/>
  <c r="I73" i="52" s="1"/>
  <c r="H40" i="47"/>
  <c r="H73" i="52" s="1"/>
  <c r="G40" i="47"/>
  <c r="G73" i="52" s="1"/>
  <c r="F40" i="47"/>
  <c r="F73" i="52" s="1"/>
  <c r="E40" i="47"/>
  <c r="E73" i="52" s="1"/>
  <c r="D40" i="47"/>
  <c r="D73" i="52" s="1"/>
  <c r="C73" i="52"/>
  <c r="O39" i="47"/>
  <c r="O35" i="47"/>
  <c r="B17" i="47"/>
  <c r="C17" i="47"/>
  <c r="D17" i="47"/>
  <c r="E17" i="47"/>
  <c r="F17" i="47"/>
  <c r="G17" i="47"/>
  <c r="H17" i="47"/>
  <c r="I17" i="47"/>
  <c r="J17" i="47"/>
  <c r="K17" i="47"/>
  <c r="L17" i="47"/>
  <c r="M17" i="47"/>
  <c r="N16" i="47"/>
  <c r="F8" i="47"/>
  <c r="F10" i="47"/>
  <c r="C29" i="47"/>
  <c r="E8" i="47"/>
  <c r="E10" i="47"/>
  <c r="C28" i="47"/>
  <c r="D8" i="47"/>
  <c r="D10" i="47"/>
  <c r="C27" i="47"/>
  <c r="C8" i="47"/>
  <c r="G6" i="47"/>
  <c r="D47" i="111"/>
  <c r="BJ11" i="98"/>
  <c r="BI11" i="98"/>
  <c r="BH11" i="98"/>
  <c r="BG11" i="98"/>
  <c r="BF11" i="98"/>
  <c r="BE11" i="98"/>
  <c r="BD11" i="98"/>
  <c r="BC11" i="98"/>
  <c r="BB11" i="98"/>
  <c r="BA11" i="98"/>
  <c r="AZ11" i="98"/>
  <c r="AY11" i="98"/>
  <c r="AX11" i="98"/>
  <c r="AW11" i="98"/>
  <c r="AV11" i="98"/>
  <c r="AU11" i="98"/>
  <c r="AT11" i="98"/>
  <c r="AS11" i="98"/>
  <c r="AR11" i="98"/>
  <c r="AQ11" i="98"/>
  <c r="AP11" i="98"/>
  <c r="AO11" i="98"/>
  <c r="AN11" i="98"/>
  <c r="AM11" i="98"/>
  <c r="AL11" i="98"/>
  <c r="AK11" i="98"/>
  <c r="AJ11" i="98"/>
  <c r="AI11" i="98"/>
  <c r="AH11" i="98"/>
  <c r="AG11" i="98"/>
  <c r="AF11" i="98"/>
  <c r="AE11" i="98"/>
  <c r="AD11" i="98"/>
  <c r="AC11" i="98"/>
  <c r="AB11" i="98"/>
  <c r="AA11" i="98"/>
  <c r="Z11" i="98"/>
  <c r="Y11" i="98"/>
  <c r="X11" i="98"/>
  <c r="W11" i="98"/>
  <c r="V11" i="98"/>
  <c r="U11" i="98"/>
  <c r="T11" i="98"/>
  <c r="S11" i="98"/>
  <c r="R11" i="98"/>
  <c r="Q11" i="98"/>
  <c r="P11" i="98"/>
  <c r="O11" i="98"/>
  <c r="N11" i="98"/>
  <c r="M11" i="98"/>
  <c r="L11" i="98"/>
  <c r="K11" i="98"/>
  <c r="J11" i="98"/>
  <c r="I11" i="98"/>
  <c r="H11" i="98"/>
  <c r="G11" i="98"/>
  <c r="F11" i="98"/>
  <c r="E11" i="98"/>
  <c r="D11" i="98"/>
  <c r="C11" i="98"/>
  <c r="BJ10" i="98"/>
  <c r="BI10" i="98"/>
  <c r="BH10" i="98"/>
  <c r="BG10" i="98"/>
  <c r="BF10" i="98"/>
  <c r="BE10" i="98"/>
  <c r="BD10" i="98"/>
  <c r="BC10" i="98"/>
  <c r="BB10" i="98"/>
  <c r="BA10" i="98"/>
  <c r="AZ10" i="98"/>
  <c r="AY10" i="98"/>
  <c r="AX10" i="98"/>
  <c r="AW10" i="98"/>
  <c r="AV10" i="98"/>
  <c r="AU10" i="98"/>
  <c r="AT10" i="98"/>
  <c r="AS10" i="98"/>
  <c r="AR10" i="98"/>
  <c r="AQ10" i="98"/>
  <c r="AP10" i="98"/>
  <c r="AO10" i="98"/>
  <c r="AN10" i="98"/>
  <c r="AM10" i="98"/>
  <c r="AL10" i="98"/>
  <c r="AK10" i="98"/>
  <c r="AJ10" i="98"/>
  <c r="AI10" i="98"/>
  <c r="AH10" i="98"/>
  <c r="AG10" i="98"/>
  <c r="AF10" i="98"/>
  <c r="AE10" i="98"/>
  <c r="AD10" i="98"/>
  <c r="AC10" i="98"/>
  <c r="AB10" i="98"/>
  <c r="AA10" i="98"/>
  <c r="Z10" i="98"/>
  <c r="Y10" i="98"/>
  <c r="X10" i="98"/>
  <c r="W10" i="98"/>
  <c r="V10" i="98"/>
  <c r="U10" i="98"/>
  <c r="T10" i="98"/>
  <c r="S10" i="98"/>
  <c r="R10" i="98"/>
  <c r="Q10" i="98"/>
  <c r="P10" i="98"/>
  <c r="O10" i="98"/>
  <c r="N10" i="98"/>
  <c r="M10" i="98"/>
  <c r="L10" i="98"/>
  <c r="K10" i="98"/>
  <c r="J10" i="98"/>
  <c r="H10" i="98"/>
  <c r="G10" i="98"/>
  <c r="F10" i="98"/>
  <c r="E10" i="98"/>
  <c r="D10" i="98"/>
  <c r="C10" i="98"/>
  <c r="BJ9" i="98"/>
  <c r="BI9" i="98"/>
  <c r="BH9" i="98"/>
  <c r="BG9" i="98"/>
  <c r="BF9" i="98"/>
  <c r="BE9" i="98"/>
  <c r="BD9" i="98"/>
  <c r="BC9" i="98"/>
  <c r="BB9" i="98"/>
  <c r="BA9" i="98"/>
  <c r="AZ9" i="98"/>
  <c r="AY9" i="98"/>
  <c r="AX9" i="98"/>
  <c r="AW9" i="98"/>
  <c r="AV9" i="98"/>
  <c r="AU9" i="98"/>
  <c r="AT9" i="98"/>
  <c r="AS9" i="98"/>
  <c r="AR9" i="98"/>
  <c r="AQ9" i="98"/>
  <c r="AP9" i="98"/>
  <c r="AO9" i="98"/>
  <c r="AN9" i="98"/>
  <c r="AM9" i="98"/>
  <c r="AL9" i="98"/>
  <c r="AK9" i="98"/>
  <c r="AJ9" i="98"/>
  <c r="AI9" i="98"/>
  <c r="AH9" i="98"/>
  <c r="AG9" i="98"/>
  <c r="AF9" i="98"/>
  <c r="AE9" i="98"/>
  <c r="AD9" i="98"/>
  <c r="AC9" i="98"/>
  <c r="AB9" i="98"/>
  <c r="AA9" i="98"/>
  <c r="Z9" i="98"/>
  <c r="Y9" i="98"/>
  <c r="X9" i="98"/>
  <c r="W9" i="98"/>
  <c r="V9" i="98"/>
  <c r="U9" i="98"/>
  <c r="T9" i="98"/>
  <c r="S9" i="98"/>
  <c r="R9" i="98"/>
  <c r="Q9" i="98"/>
  <c r="P9" i="98"/>
  <c r="O9" i="98"/>
  <c r="N9" i="98"/>
  <c r="M9" i="98"/>
  <c r="L9" i="98"/>
  <c r="K9" i="98"/>
  <c r="J9" i="98"/>
  <c r="I9" i="98"/>
  <c r="H9" i="98"/>
  <c r="G9" i="98"/>
  <c r="F9" i="98"/>
  <c r="E9" i="98"/>
  <c r="D9" i="98"/>
  <c r="C9" i="98"/>
  <c r="BJ8" i="98"/>
  <c r="BI8" i="98"/>
  <c r="BH8" i="98"/>
  <c r="BG8" i="98"/>
  <c r="BF8" i="98"/>
  <c r="BE8" i="98"/>
  <c r="BD8" i="98"/>
  <c r="BC8" i="98"/>
  <c r="BB8" i="98"/>
  <c r="BA8" i="98"/>
  <c r="AZ8" i="98"/>
  <c r="AY8" i="98"/>
  <c r="AX8" i="98"/>
  <c r="AW8" i="98"/>
  <c r="AV8" i="98"/>
  <c r="AU8" i="98"/>
  <c r="AT8" i="98"/>
  <c r="AS8" i="98"/>
  <c r="AR8" i="98"/>
  <c r="AQ8" i="98"/>
  <c r="AP8" i="98"/>
  <c r="AO8" i="98"/>
  <c r="AN8" i="98"/>
  <c r="AM8" i="98"/>
  <c r="AL8" i="98"/>
  <c r="AK8" i="98"/>
  <c r="AJ8" i="98"/>
  <c r="AI8" i="98"/>
  <c r="AH8" i="98"/>
  <c r="AG8" i="98"/>
  <c r="AF8" i="98"/>
  <c r="AE8" i="98"/>
  <c r="AD8" i="98"/>
  <c r="AC8" i="98"/>
  <c r="AB8" i="98"/>
  <c r="AA8" i="98"/>
  <c r="Z8" i="98"/>
  <c r="Y8" i="98"/>
  <c r="X8" i="98"/>
  <c r="W8" i="98"/>
  <c r="V8" i="98"/>
  <c r="U8" i="98"/>
  <c r="T8" i="98"/>
  <c r="S8" i="98"/>
  <c r="R8" i="98"/>
  <c r="Q8" i="98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J7" i="98"/>
  <c r="BI7" i="98"/>
  <c r="BH7" i="98"/>
  <c r="BG7" i="98"/>
  <c r="BF7" i="98"/>
  <c r="BE7" i="98"/>
  <c r="BD7" i="98"/>
  <c r="BC7" i="98"/>
  <c r="BB7" i="98"/>
  <c r="BA7" i="98"/>
  <c r="AZ7" i="98"/>
  <c r="AY7" i="98"/>
  <c r="AX7" i="98"/>
  <c r="AW7" i="98"/>
  <c r="AV7" i="98"/>
  <c r="AU7" i="98"/>
  <c r="AT7" i="98"/>
  <c r="AS7" i="98"/>
  <c r="AR7" i="98"/>
  <c r="AQ7" i="98"/>
  <c r="AP7" i="98"/>
  <c r="AO7" i="98"/>
  <c r="AN7" i="98"/>
  <c r="AM7" i="98"/>
  <c r="AL7" i="98"/>
  <c r="AK7" i="98"/>
  <c r="AJ7" i="98"/>
  <c r="AI7" i="98"/>
  <c r="AH7" i="98"/>
  <c r="AG7" i="98"/>
  <c r="AF7" i="98"/>
  <c r="AE7" i="98"/>
  <c r="AD7" i="98"/>
  <c r="AC7" i="98"/>
  <c r="AB7" i="98"/>
  <c r="AA7" i="98"/>
  <c r="Z7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D32" i="59"/>
  <c r="C42" i="116"/>
  <c r="D42" i="59"/>
  <c r="C52" i="116"/>
  <c r="C39" i="97"/>
  <c r="E41" i="112"/>
  <c r="C36" i="111"/>
  <c r="C6" i="112"/>
  <c r="D41" i="112"/>
  <c r="C35" i="111"/>
  <c r="C5" i="112"/>
  <c r="C41" i="112"/>
  <c r="C34" i="111"/>
  <c r="C4" i="112"/>
  <c r="C17" i="67"/>
  <c r="C7" i="67"/>
  <c r="C131" i="91"/>
  <c r="C117" i="91"/>
  <c r="C138" i="91"/>
  <c r="H41" i="59"/>
  <c r="G51" i="116"/>
  <c r="I41" i="59"/>
  <c r="H51" i="116"/>
  <c r="E41" i="116"/>
  <c r="G31" i="59"/>
  <c r="F41" i="116"/>
  <c r="F29" i="59"/>
  <c r="E39" i="116"/>
  <c r="G29" i="59"/>
  <c r="F39" i="116"/>
  <c r="G39" i="116"/>
  <c r="I29" i="59"/>
  <c r="H39" i="116"/>
  <c r="E30" i="59"/>
  <c r="D40" i="116"/>
  <c r="F30" i="59"/>
  <c r="E40" i="116"/>
  <c r="G30" i="59"/>
  <c r="F40" i="116"/>
  <c r="I30" i="59"/>
  <c r="H40" i="116"/>
  <c r="C145" i="91"/>
  <c r="E6" i="68"/>
  <c r="E51" i="68"/>
  <c r="E7" i="68"/>
  <c r="I22" i="51"/>
  <c r="H22" i="51"/>
  <c r="G22" i="51"/>
  <c r="F22" i="51"/>
  <c r="E22" i="51"/>
  <c r="F16" i="113"/>
  <c r="G40" i="105"/>
  <c r="G41" i="105"/>
  <c r="H40" i="105"/>
  <c r="H41" i="105"/>
  <c r="H44" i="105"/>
  <c r="H52" i="105"/>
  <c r="C26" i="105"/>
  <c r="I190" i="6"/>
  <c r="I192" i="6"/>
  <c r="D95" i="116"/>
  <c r="G42" i="105"/>
  <c r="G44" i="105"/>
  <c r="G52" i="105"/>
  <c r="G53" i="105"/>
  <c r="D49" i="116"/>
  <c r="H27" i="105"/>
  <c r="H30" i="105"/>
  <c r="G33" i="105"/>
  <c r="D18" i="67"/>
  <c r="E70" i="59"/>
  <c r="D80" i="116"/>
  <c r="C19" i="67"/>
  <c r="C20" i="105"/>
  <c r="K30" i="105"/>
  <c r="F70" i="59"/>
  <c r="E80" i="116"/>
  <c r="L30" i="105"/>
  <c r="D20" i="105"/>
  <c r="E84" i="59"/>
  <c r="D94" i="116"/>
  <c r="E90" i="59"/>
  <c r="D100" i="116"/>
  <c r="E91" i="59"/>
  <c r="D101" i="116"/>
  <c r="BM196" i="59"/>
  <c r="E95" i="59"/>
  <c r="D105" i="116"/>
  <c r="E31" i="59"/>
  <c r="BM135" i="59"/>
  <c r="BM145" i="59"/>
  <c r="E41" i="59"/>
  <c r="E77" i="59"/>
  <c r="D87" i="116"/>
  <c r="F84" i="59"/>
  <c r="E94" i="116"/>
  <c r="F90" i="59"/>
  <c r="E100" i="116"/>
  <c r="E92" i="59"/>
  <c r="D102" i="116"/>
  <c r="I92" i="59"/>
  <c r="H102" i="116"/>
  <c r="D138" i="59"/>
  <c r="D34" i="59"/>
  <c r="C44" i="116"/>
  <c r="D29" i="59"/>
  <c r="BM133" i="59"/>
  <c r="F72" i="59"/>
  <c r="E82" i="116"/>
  <c r="K13" i="105"/>
  <c r="H61" i="105"/>
  <c r="L13" i="105"/>
  <c r="E29" i="59"/>
  <c r="D39" i="116"/>
  <c r="E38" i="59"/>
  <c r="D48" i="116"/>
  <c r="BM142" i="59"/>
  <c r="G38" i="59"/>
  <c r="F48" i="116"/>
  <c r="I38" i="59"/>
  <c r="H48" i="116"/>
  <c r="I39" i="59"/>
  <c r="H49" i="116"/>
  <c r="H40" i="59"/>
  <c r="G50" i="116"/>
  <c r="C10" i="47"/>
  <c r="H53" i="105"/>
  <c r="C48" i="116"/>
  <c r="H30" i="59"/>
  <c r="G40" i="116"/>
  <c r="F41" i="59"/>
  <c r="E51" i="116"/>
  <c r="E71" i="59"/>
  <c r="D81" i="116"/>
  <c r="F78" i="59"/>
  <c r="E88" i="116"/>
  <c r="E80" i="59"/>
  <c r="D90" i="116"/>
  <c r="H92" i="59"/>
  <c r="G102" i="116"/>
  <c r="D147" i="59"/>
  <c r="D43" i="59"/>
  <c r="C53" i="116"/>
  <c r="D37" i="59"/>
  <c r="BM141" i="59"/>
  <c r="H85" i="59"/>
  <c r="G95" i="116"/>
  <c r="F93" i="59"/>
  <c r="E103" i="116"/>
  <c r="F92" i="59"/>
  <c r="E102" i="116"/>
  <c r="F97" i="59"/>
  <c r="E107" i="116"/>
  <c r="H5" i="105"/>
  <c r="H8" i="105"/>
  <c r="G11" i="105"/>
  <c r="C24" i="105"/>
  <c r="D127" i="59"/>
  <c r="D21" i="59"/>
  <c r="C31" i="116"/>
  <c r="H37" i="59"/>
  <c r="G47" i="116"/>
  <c r="G39" i="59"/>
  <c r="F49" i="116"/>
  <c r="F40" i="59"/>
  <c r="E50" i="116"/>
  <c r="BM189" i="59"/>
  <c r="G85" i="59"/>
  <c r="F95" i="116"/>
  <c r="D17" i="59"/>
  <c r="C27" i="116"/>
  <c r="D122" i="59"/>
  <c r="D18" i="59"/>
  <c r="C28" i="116"/>
  <c r="H39" i="59"/>
  <c r="G49" i="116"/>
  <c r="G40" i="59"/>
  <c r="F50" i="116"/>
  <c r="E72" i="59"/>
  <c r="D82" i="116"/>
  <c r="E86" i="59"/>
  <c r="D96" i="116"/>
  <c r="AX198" i="97"/>
  <c r="AD201" i="97"/>
  <c r="BF490" i="6"/>
  <c r="BB313" i="97"/>
  <c r="AZ205" i="6"/>
  <c r="BD205" i="6"/>
  <c r="BL205" i="6"/>
  <c r="K264" i="6"/>
  <c r="K266" i="6"/>
  <c r="K268" i="6"/>
  <c r="O264" i="6"/>
  <c r="O266" i="6"/>
  <c r="O268" i="6"/>
  <c r="S264" i="6"/>
  <c r="S266" i="6"/>
  <c r="S268" i="6"/>
  <c r="W264" i="6"/>
  <c r="W266" i="6"/>
  <c r="W268" i="6"/>
  <c r="AA264" i="6"/>
  <c r="AA266" i="6"/>
  <c r="AA268" i="6"/>
  <c r="AE264" i="6"/>
  <c r="AE266" i="6"/>
  <c r="AE268" i="6"/>
  <c r="AI264" i="6"/>
  <c r="AI266" i="6"/>
  <c r="AM264" i="6"/>
  <c r="AM266" i="6"/>
  <c r="AM268" i="6"/>
  <c r="AQ264" i="6"/>
  <c r="AQ266" i="6"/>
  <c r="AQ268" i="6"/>
  <c r="AU264" i="6"/>
  <c r="AU266" i="6"/>
  <c r="AU268" i="6"/>
  <c r="AY264" i="6"/>
  <c r="AY266" i="6"/>
  <c r="BC264" i="6"/>
  <c r="BC266" i="6"/>
  <c r="BC268" i="6"/>
  <c r="BG264" i="6"/>
  <c r="BG266" i="6"/>
  <c r="BG268" i="6"/>
  <c r="BK264" i="6"/>
  <c r="BK266" i="6"/>
  <c r="BO264" i="6"/>
  <c r="BO266" i="6"/>
  <c r="BO268" i="6"/>
  <c r="N264" i="6"/>
  <c r="N266" i="6"/>
  <c r="N268" i="6"/>
  <c r="AB264" i="6"/>
  <c r="AB266" i="6"/>
  <c r="AK264" i="6"/>
  <c r="AK266" i="6"/>
  <c r="AT264" i="6"/>
  <c r="AT266" i="6"/>
  <c r="AT268" i="6"/>
  <c r="BH264" i="6"/>
  <c r="BH266" i="6"/>
  <c r="BH268" i="6"/>
  <c r="T264" i="6"/>
  <c r="T266" i="6"/>
  <c r="T268" i="6"/>
  <c r="AC264" i="6"/>
  <c r="AC266" i="6"/>
  <c r="AC268" i="6"/>
  <c r="AL264" i="6"/>
  <c r="AL266" i="6"/>
  <c r="AZ264" i="6"/>
  <c r="AZ266" i="6"/>
  <c r="AZ268" i="6"/>
  <c r="BI264" i="6"/>
  <c r="BI266" i="6"/>
  <c r="BI268" i="6"/>
  <c r="G264" i="6"/>
  <c r="G266" i="6"/>
  <c r="G268" i="6"/>
  <c r="Q264" i="6"/>
  <c r="Z264" i="6"/>
  <c r="Z266" i="6"/>
  <c r="AN264" i="6"/>
  <c r="AN266" i="6"/>
  <c r="AN268" i="6"/>
  <c r="AW264" i="6"/>
  <c r="BF264" i="6"/>
  <c r="BF266" i="6"/>
  <c r="M264" i="6"/>
  <c r="M266" i="6"/>
  <c r="M268" i="6"/>
  <c r="X264" i="6"/>
  <c r="X266" i="6"/>
  <c r="X268" i="6"/>
  <c r="AD264" i="6"/>
  <c r="AD266" i="6"/>
  <c r="AD268" i="6"/>
  <c r="AO264" i="6"/>
  <c r="I264" i="6"/>
  <c r="BE264" i="6"/>
  <c r="Y264" i="6"/>
  <c r="AJ264" i="6"/>
  <c r="AJ266" i="6"/>
  <c r="AJ268" i="6"/>
  <c r="AP264" i="6"/>
  <c r="AP266" i="6"/>
  <c r="AP268" i="6"/>
  <c r="BA264" i="6"/>
  <c r="BA266" i="6"/>
  <c r="BA268" i="6"/>
  <c r="BL264" i="6"/>
  <c r="BL266" i="6"/>
  <c r="BL268" i="6"/>
  <c r="J264" i="6"/>
  <c r="J266" i="6"/>
  <c r="J268" i="6"/>
  <c r="U264" i="6"/>
  <c r="U266" i="6"/>
  <c r="U268" i="6"/>
  <c r="AF264" i="6"/>
  <c r="AF266" i="6"/>
  <c r="AV264" i="6"/>
  <c r="AV266" i="6"/>
  <c r="AV268" i="6"/>
  <c r="L264" i="6"/>
  <c r="L266" i="6"/>
  <c r="L268" i="6"/>
  <c r="AX264" i="6"/>
  <c r="AX266" i="6"/>
  <c r="AX268" i="6"/>
  <c r="BN264" i="6"/>
  <c r="BN266" i="6"/>
  <c r="BN268" i="6"/>
  <c r="BO329" i="6"/>
  <c r="BO331" i="6"/>
  <c r="BK137" i="91"/>
  <c r="Q329" i="6"/>
  <c r="Q331" i="6"/>
  <c r="M137" i="91"/>
  <c r="S329" i="6"/>
  <c r="S331" i="6"/>
  <c r="O137" i="91"/>
  <c r="G394" i="6"/>
  <c r="H394" i="6"/>
  <c r="P394" i="6"/>
  <c r="X394" i="6"/>
  <c r="BD394" i="6"/>
  <c r="BL394" i="6"/>
  <c r="K394" i="6"/>
  <c r="G217" i="97"/>
  <c r="S394" i="6"/>
  <c r="BG394" i="6"/>
  <c r="BC217" i="97"/>
  <c r="BO394" i="6"/>
  <c r="BK217" i="97"/>
  <c r="N394" i="6"/>
  <c r="V394" i="6"/>
  <c r="J394" i="6"/>
  <c r="R394" i="6"/>
  <c r="N217" i="97"/>
  <c r="Z394" i="6"/>
  <c r="Z396" i="6"/>
  <c r="BF394" i="6"/>
  <c r="BN394" i="6"/>
  <c r="G430" i="6"/>
  <c r="M430" i="6"/>
  <c r="Z430" i="6"/>
  <c r="AH430" i="6"/>
  <c r="AP430" i="6"/>
  <c r="AU430" i="6"/>
  <c r="BC430" i="6"/>
  <c r="BK430" i="6"/>
  <c r="H430" i="6"/>
  <c r="P430" i="6"/>
  <c r="L253" i="97"/>
  <c r="U430" i="6"/>
  <c r="AC430" i="6"/>
  <c r="Y253" i="97"/>
  <c r="AK430" i="6"/>
  <c r="AG253" i="97"/>
  <c r="AX430" i="6"/>
  <c r="BF430" i="6"/>
  <c r="BB253" i="97"/>
  <c r="BN430" i="6"/>
  <c r="G466" i="6"/>
  <c r="I466" i="6"/>
  <c r="E289" i="97"/>
  <c r="K466" i="6"/>
  <c r="M466" i="6"/>
  <c r="O466" i="6"/>
  <c r="Q466" i="6"/>
  <c r="M289" i="97"/>
  <c r="S466" i="6"/>
  <c r="U466" i="6"/>
  <c r="W466" i="6"/>
  <c r="Y466" i="6"/>
  <c r="AA466" i="6"/>
  <c r="AC466" i="6"/>
  <c r="AE466" i="6"/>
  <c r="AG466" i="6"/>
  <c r="AG468" i="6"/>
  <c r="AC291" i="97"/>
  <c r="AI466" i="6"/>
  <c r="AK466" i="6"/>
  <c r="AK468" i="6"/>
  <c r="AM466" i="6"/>
  <c r="AO466" i="6"/>
  <c r="X502" i="6"/>
  <c r="AF502" i="6"/>
  <c r="AN502" i="6"/>
  <c r="BA502" i="6"/>
  <c r="AR264" i="6"/>
  <c r="AR266" i="6"/>
  <c r="AR268" i="6"/>
  <c r="T335" i="6"/>
  <c r="P141" i="91"/>
  <c r="D36" i="97"/>
  <c r="H36" i="97"/>
  <c r="BL113" i="97"/>
  <c r="J38" i="97"/>
  <c r="F31" i="91"/>
  <c r="AB44" i="92"/>
  <c r="L270" i="6"/>
  <c r="BK270" i="6"/>
  <c r="BD335" i="6"/>
  <c r="BA44" i="92"/>
  <c r="H31" i="91"/>
  <c r="AR335" i="6"/>
  <c r="AN141" i="91"/>
  <c r="D34" i="97"/>
  <c r="F34" i="97"/>
  <c r="H34" i="97"/>
  <c r="D35" i="97"/>
  <c r="BL127" i="97"/>
  <c r="F30" i="91"/>
  <c r="AA335" i="6"/>
  <c r="W141" i="91"/>
  <c r="BL133" i="97"/>
  <c r="BL85" i="97"/>
  <c r="J36" i="97"/>
  <c r="R119" i="97"/>
  <c r="S141" i="97"/>
  <c r="Z119" i="97"/>
  <c r="AA141" i="97"/>
  <c r="AI141" i="97"/>
  <c r="AH119" i="97"/>
  <c r="F42" i="97"/>
  <c r="BF119" i="97"/>
  <c r="BG141" i="97"/>
  <c r="AC436" i="6"/>
  <c r="Y400" i="6"/>
  <c r="BL270" i="6"/>
  <c r="C36" i="97"/>
  <c r="I36" i="97"/>
  <c r="AD43" i="92"/>
  <c r="C30" i="91"/>
  <c r="C43" i="92"/>
  <c r="G10" i="31"/>
  <c r="AP14" i="30"/>
  <c r="H38" i="30"/>
  <c r="P38" i="30"/>
  <c r="H34" i="31"/>
  <c r="E35" i="91"/>
  <c r="E31" i="91"/>
  <c r="P44" i="92"/>
  <c r="F35" i="97"/>
  <c r="G36" i="97"/>
  <c r="D38" i="97"/>
  <c r="I38" i="97"/>
  <c r="BL132" i="97"/>
  <c r="BB14" i="30"/>
  <c r="H11" i="31"/>
  <c r="BC38" i="30"/>
  <c r="E28" i="31"/>
  <c r="S38" i="30"/>
  <c r="E34" i="97"/>
  <c r="BL128" i="97"/>
  <c r="BL136" i="97"/>
  <c r="J141" i="97"/>
  <c r="BL141" i="97"/>
  <c r="J42" i="97"/>
  <c r="I119" i="97"/>
  <c r="D42" i="97"/>
  <c r="Z141" i="97"/>
  <c r="Y119" i="97"/>
  <c r="BF141" i="97"/>
  <c r="BE119" i="97"/>
  <c r="H42" i="97"/>
  <c r="E29" i="68"/>
  <c r="D31" i="91"/>
  <c r="D44" i="92"/>
  <c r="E30" i="91"/>
  <c r="P43" i="92"/>
  <c r="G30" i="91"/>
  <c r="C42" i="58"/>
  <c r="C81" i="91"/>
  <c r="C46" i="92"/>
  <c r="C77" i="91"/>
  <c r="J14" i="30"/>
  <c r="Y14" i="30"/>
  <c r="BJ14" i="30"/>
  <c r="D18" i="31"/>
  <c r="I38" i="30"/>
  <c r="BE38" i="30"/>
  <c r="BL123" i="97"/>
  <c r="BN12" i="30"/>
  <c r="E14" i="30"/>
  <c r="C12" i="31"/>
  <c r="R14" i="30"/>
  <c r="E10" i="31"/>
  <c r="AE14" i="30"/>
  <c r="F12" i="31"/>
  <c r="AQ14" i="30"/>
  <c r="Z38" i="30"/>
  <c r="G17" i="31"/>
  <c r="AP38" i="30"/>
  <c r="G36" i="31"/>
  <c r="BF38" i="30"/>
  <c r="H18" i="31"/>
  <c r="E27" i="31"/>
  <c r="F34" i="31"/>
  <c r="D16" i="56"/>
  <c r="BL194" i="60"/>
  <c r="AG38" i="30"/>
  <c r="AL38" i="30"/>
  <c r="BB38" i="30"/>
  <c r="H17" i="31"/>
  <c r="E24" i="31"/>
  <c r="F32" i="31"/>
  <c r="G11" i="31"/>
  <c r="R38" i="30"/>
  <c r="G18" i="31"/>
  <c r="G23" i="31"/>
  <c r="F28" i="31"/>
  <c r="AD38" i="30"/>
  <c r="H14" i="30"/>
  <c r="D12" i="31"/>
  <c r="AU14" i="30"/>
  <c r="AH38" i="30"/>
  <c r="AS38" i="30"/>
  <c r="AX38" i="30"/>
  <c r="E38" i="30"/>
  <c r="C36" i="31"/>
  <c r="C18" i="31"/>
  <c r="L38" i="30"/>
  <c r="BH38" i="30"/>
  <c r="C32" i="91"/>
  <c r="D30" i="91"/>
  <c r="I14" i="30"/>
  <c r="P14" i="30"/>
  <c r="AO14" i="30"/>
  <c r="AV14" i="30"/>
  <c r="H10" i="31"/>
  <c r="AI38" i="30"/>
  <c r="AJ38" i="30"/>
  <c r="AR38" i="30"/>
  <c r="AZ38" i="30"/>
  <c r="D22" i="31"/>
  <c r="D24" i="31"/>
  <c r="E32" i="31"/>
  <c r="E34" i="31"/>
  <c r="G34" i="31"/>
  <c r="AL243" i="6"/>
  <c r="P119" i="97"/>
  <c r="E42" i="97"/>
  <c r="AV119" i="97"/>
  <c r="G42" i="97"/>
  <c r="BL137" i="97"/>
  <c r="D43" i="92"/>
  <c r="F35" i="91"/>
  <c r="H35" i="91"/>
  <c r="AJ14" i="30"/>
  <c r="F11" i="31"/>
  <c r="F38" i="30"/>
  <c r="D36" i="31"/>
  <c r="F17" i="31"/>
  <c r="AT38" i="30"/>
  <c r="BJ38" i="30"/>
  <c r="H23" i="31"/>
  <c r="E31" i="31"/>
  <c r="G32" i="31"/>
  <c r="AY14" i="30"/>
  <c r="D11" i="31"/>
  <c r="E18" i="31"/>
  <c r="D9" i="56"/>
  <c r="BG193" i="60"/>
  <c r="G20" i="28"/>
  <c r="D15" i="35"/>
  <c r="D17" i="35"/>
  <c r="F26" i="28"/>
  <c r="D22" i="35"/>
  <c r="R12" i="36"/>
  <c r="E31" i="35"/>
  <c r="F39" i="113"/>
  <c r="F38" i="113"/>
  <c r="F23" i="31"/>
  <c r="D34" i="31"/>
  <c r="D31" i="35"/>
  <c r="C13" i="36"/>
  <c r="D33" i="35"/>
  <c r="E22" i="35"/>
  <c r="E33" i="35"/>
  <c r="E8" i="35"/>
  <c r="E10" i="35"/>
  <c r="E16" i="35"/>
  <c r="E18" i="35"/>
  <c r="E24" i="35"/>
  <c r="G35" i="91"/>
  <c r="BH14" i="30"/>
  <c r="D19" i="31"/>
  <c r="H27" i="31"/>
  <c r="D31" i="31"/>
  <c r="E25" i="35"/>
  <c r="D35" i="35"/>
  <c r="E35" i="68"/>
  <c r="W14" i="30"/>
  <c r="AM14" i="30"/>
  <c r="BC14" i="30"/>
  <c r="F19" i="31"/>
  <c r="D23" i="56"/>
  <c r="BG195" i="60"/>
  <c r="D30" i="56"/>
  <c r="BG196" i="60"/>
  <c r="P27" i="50"/>
  <c r="X27" i="50"/>
  <c r="E22" i="46"/>
  <c r="E28" i="35"/>
  <c r="J20" i="28"/>
  <c r="R20" i="28"/>
  <c r="Q185" i="59"/>
  <c r="Z20" i="28"/>
  <c r="E35" i="35"/>
  <c r="AC20" i="28"/>
  <c r="F20" i="28"/>
  <c r="E185" i="59"/>
  <c r="N20" i="28"/>
  <c r="V20" i="28"/>
  <c r="E20" i="68"/>
  <c r="C16" i="35"/>
  <c r="H20" i="28"/>
  <c r="P20" i="28"/>
  <c r="X20" i="28"/>
  <c r="E19" i="35"/>
  <c r="E34" i="113"/>
  <c r="G39" i="113"/>
  <c r="E39" i="113"/>
  <c r="E38" i="113"/>
  <c r="D37" i="113"/>
  <c r="D75" i="57"/>
  <c r="C117" i="97"/>
  <c r="C40" i="97"/>
  <c r="N44" i="47"/>
  <c r="N74" i="52" s="1"/>
  <c r="M44" i="47"/>
  <c r="M74" i="52" s="1"/>
  <c r="L44" i="47"/>
  <c r="L74" i="52" s="1"/>
  <c r="K44" i="47"/>
  <c r="K74" i="52" s="1"/>
  <c r="J44" i="47"/>
  <c r="J74" i="52" s="1"/>
  <c r="I44" i="47"/>
  <c r="I74" i="52" s="1"/>
  <c r="H44" i="47"/>
  <c r="H74" i="52" s="1"/>
  <c r="G44" i="47"/>
  <c r="G74" i="52" s="1"/>
  <c r="F44" i="47"/>
  <c r="F74" i="52" s="1"/>
  <c r="E44" i="47"/>
  <c r="E74" i="52" s="1"/>
  <c r="D44" i="47"/>
  <c r="D74" i="52" s="1"/>
  <c r="C44" i="47"/>
  <c r="C74" i="52" s="1"/>
  <c r="N48" i="47"/>
  <c r="N75" i="52"/>
  <c r="M48" i="47"/>
  <c r="M75" i="52"/>
  <c r="L48" i="47"/>
  <c r="L75" i="52" s="1"/>
  <c r="K48" i="47"/>
  <c r="K75" i="52" s="1"/>
  <c r="J48" i="47"/>
  <c r="J75" i="52"/>
  <c r="I48" i="47"/>
  <c r="I75" i="52"/>
  <c r="H48" i="47"/>
  <c r="H75" i="52" s="1"/>
  <c r="G48" i="47"/>
  <c r="G75" i="52" s="1"/>
  <c r="F48" i="47"/>
  <c r="F75" i="52"/>
  <c r="E48" i="47"/>
  <c r="E75" i="52"/>
  <c r="D48" i="47"/>
  <c r="D75" i="52" s="1"/>
  <c r="C48" i="47"/>
  <c r="C75" i="52" s="1"/>
  <c r="N52" i="47"/>
  <c r="N76" i="52"/>
  <c r="M52" i="47"/>
  <c r="M76" i="52"/>
  <c r="L52" i="47"/>
  <c r="L76" i="52"/>
  <c r="K52" i="47"/>
  <c r="K76" i="52" s="1"/>
  <c r="J52" i="47"/>
  <c r="J76" i="52"/>
  <c r="I52" i="47"/>
  <c r="I76" i="52"/>
  <c r="H52" i="47"/>
  <c r="H76" i="52" s="1"/>
  <c r="G52" i="47"/>
  <c r="G76" i="52" s="1"/>
  <c r="F52" i="47"/>
  <c r="F76" i="52" s="1"/>
  <c r="E52" i="47"/>
  <c r="E76" i="52"/>
  <c r="D52" i="47"/>
  <c r="D76" i="52" s="1"/>
  <c r="C52" i="47"/>
  <c r="C76" i="52" s="1"/>
  <c r="D29" i="47"/>
  <c r="J99" i="97"/>
  <c r="K144" i="59"/>
  <c r="I37" i="71"/>
  <c r="BL193" i="60"/>
  <c r="BK193" i="60"/>
  <c r="BJ193" i="60"/>
  <c r="BI193" i="60"/>
  <c r="BH193" i="60"/>
  <c r="BF193" i="60"/>
  <c r="BE193" i="60"/>
  <c r="BD193" i="60"/>
  <c r="BC193" i="60"/>
  <c r="BB193" i="60"/>
  <c r="BA193" i="60"/>
  <c r="AZ193" i="60"/>
  <c r="AX193" i="60"/>
  <c r="AW193" i="60"/>
  <c r="AV193" i="60"/>
  <c r="AU193" i="60"/>
  <c r="AT193" i="60"/>
  <c r="AS193" i="60"/>
  <c r="AR193" i="60"/>
  <c r="AP193" i="60"/>
  <c r="AO193" i="60"/>
  <c r="AN193" i="60"/>
  <c r="AM193" i="60"/>
  <c r="AL193" i="60"/>
  <c r="AK193" i="60"/>
  <c r="AJ193" i="60"/>
  <c r="AH193" i="60"/>
  <c r="AG193" i="60"/>
  <c r="AF193" i="60"/>
  <c r="AE193" i="60"/>
  <c r="AD193" i="60"/>
  <c r="AC193" i="60"/>
  <c r="AB193" i="60"/>
  <c r="Z193" i="60"/>
  <c r="Y193" i="60"/>
  <c r="X193" i="60"/>
  <c r="W193" i="60"/>
  <c r="V193" i="60"/>
  <c r="U193" i="60"/>
  <c r="T193" i="60"/>
  <c r="R193" i="60"/>
  <c r="Q193" i="60"/>
  <c r="P193" i="60"/>
  <c r="O193" i="60"/>
  <c r="N193" i="60"/>
  <c r="M193" i="60"/>
  <c r="L193" i="60"/>
  <c r="J193" i="60"/>
  <c r="I193" i="60"/>
  <c r="H193" i="60"/>
  <c r="G193" i="60"/>
  <c r="F193" i="60"/>
  <c r="E193" i="60"/>
  <c r="BL118" i="60"/>
  <c r="BJ118" i="60"/>
  <c r="BI118" i="60"/>
  <c r="BH118" i="60"/>
  <c r="BG118" i="60"/>
  <c r="BF118" i="60"/>
  <c r="BE118" i="60"/>
  <c r="BD118" i="60"/>
  <c r="BB118" i="60"/>
  <c r="BA118" i="60"/>
  <c r="AZ118" i="60"/>
  <c r="AY118" i="60"/>
  <c r="AX118" i="60"/>
  <c r="AW118" i="60"/>
  <c r="AV118" i="60"/>
  <c r="AT118" i="60"/>
  <c r="AS118" i="60"/>
  <c r="AR118" i="60"/>
  <c r="AQ118" i="60"/>
  <c r="AP118" i="60"/>
  <c r="AO118" i="60"/>
  <c r="AN118" i="60"/>
  <c r="AL118" i="60"/>
  <c r="AK118" i="60"/>
  <c r="AJ118" i="60"/>
  <c r="AI118" i="60"/>
  <c r="AH118" i="60"/>
  <c r="AG118" i="60"/>
  <c r="AF118" i="60"/>
  <c r="AD118" i="60"/>
  <c r="AC118" i="60"/>
  <c r="AB118" i="60"/>
  <c r="AA118" i="60"/>
  <c r="Z118" i="60"/>
  <c r="Y118" i="60"/>
  <c r="X118" i="60"/>
  <c r="V118" i="60"/>
  <c r="U118" i="60"/>
  <c r="T118" i="60"/>
  <c r="S118" i="60"/>
  <c r="R118" i="60"/>
  <c r="Q118" i="60"/>
  <c r="P118" i="60"/>
  <c r="N118" i="60"/>
  <c r="M118" i="60"/>
  <c r="L118" i="60"/>
  <c r="K118" i="60"/>
  <c r="J118" i="60"/>
  <c r="I118" i="60"/>
  <c r="H118" i="60"/>
  <c r="F118" i="60"/>
  <c r="E118" i="60"/>
  <c r="BL74" i="60"/>
  <c r="BK74" i="60"/>
  <c r="BJ74" i="60"/>
  <c r="BI74" i="60"/>
  <c r="BH74" i="60"/>
  <c r="BF74" i="60"/>
  <c r="BE74" i="60"/>
  <c r="BD74" i="60"/>
  <c r="BC74" i="60"/>
  <c r="BB74" i="60"/>
  <c r="BA74" i="60"/>
  <c r="AZ74" i="60"/>
  <c r="AX74" i="60"/>
  <c r="AW74" i="60"/>
  <c r="AV74" i="60"/>
  <c r="AU74" i="60"/>
  <c r="AT74" i="60"/>
  <c r="AS74" i="60"/>
  <c r="AR74" i="60"/>
  <c r="AP74" i="60"/>
  <c r="AO74" i="60"/>
  <c r="AN74" i="60"/>
  <c r="AM74" i="60"/>
  <c r="AL74" i="60"/>
  <c r="AK74" i="60"/>
  <c r="AJ74" i="60"/>
  <c r="AH74" i="60"/>
  <c r="AG74" i="60"/>
  <c r="AF74" i="60"/>
  <c r="AE74" i="60"/>
  <c r="AD74" i="60"/>
  <c r="AC74" i="60"/>
  <c r="AB74" i="60"/>
  <c r="Z74" i="60"/>
  <c r="Y74" i="60"/>
  <c r="X74" i="60"/>
  <c r="W74" i="60"/>
  <c r="V74" i="60"/>
  <c r="U74" i="60"/>
  <c r="T74" i="60"/>
  <c r="R74" i="60"/>
  <c r="Q74" i="60"/>
  <c r="P74" i="60"/>
  <c r="O74" i="60"/>
  <c r="N74" i="60"/>
  <c r="M74" i="60"/>
  <c r="L74" i="60"/>
  <c r="J74" i="60"/>
  <c r="I74" i="60"/>
  <c r="H74" i="60"/>
  <c r="G74" i="60"/>
  <c r="F74" i="60"/>
  <c r="E74" i="60"/>
  <c r="BL36" i="60"/>
  <c r="BJ36" i="60"/>
  <c r="BI36" i="60"/>
  <c r="BH36" i="60"/>
  <c r="BG36" i="60"/>
  <c r="BF36" i="60"/>
  <c r="BE36" i="60"/>
  <c r="BD36" i="60"/>
  <c r="BB36" i="60"/>
  <c r="BA36" i="60"/>
  <c r="AZ36" i="60"/>
  <c r="AY36" i="60"/>
  <c r="AX36" i="60"/>
  <c r="AW36" i="60"/>
  <c r="AV36" i="60"/>
  <c r="AT36" i="60"/>
  <c r="AS36" i="60"/>
  <c r="AR36" i="60"/>
  <c r="AQ36" i="60"/>
  <c r="AP36" i="60"/>
  <c r="AO36" i="60"/>
  <c r="AN36" i="60"/>
  <c r="AL36" i="60"/>
  <c r="AK36" i="60"/>
  <c r="AJ36" i="60"/>
  <c r="AI36" i="60"/>
  <c r="AH36" i="60"/>
  <c r="AG36" i="60"/>
  <c r="AF36" i="60"/>
  <c r="AD36" i="60"/>
  <c r="AC36" i="60"/>
  <c r="AB36" i="60"/>
  <c r="AA36" i="60"/>
  <c r="Z36" i="60"/>
  <c r="Y36" i="60"/>
  <c r="X36" i="60"/>
  <c r="V36" i="60"/>
  <c r="U36" i="60"/>
  <c r="T36" i="60"/>
  <c r="S36" i="60"/>
  <c r="R36" i="60"/>
  <c r="Q36" i="60"/>
  <c r="P36" i="60"/>
  <c r="N36" i="60"/>
  <c r="M36" i="60"/>
  <c r="L36" i="60"/>
  <c r="K36" i="60"/>
  <c r="J36" i="60"/>
  <c r="I36" i="60"/>
  <c r="H36" i="60"/>
  <c r="F36" i="60"/>
  <c r="E36" i="60"/>
  <c r="BL195" i="60"/>
  <c r="BK195" i="60"/>
  <c r="BH195" i="60"/>
  <c r="BE195" i="60"/>
  <c r="BD195" i="60"/>
  <c r="BC195" i="60"/>
  <c r="AZ195" i="60"/>
  <c r="AW195" i="60"/>
  <c r="AV195" i="60"/>
  <c r="AU195" i="60"/>
  <c r="AR195" i="60"/>
  <c r="AO195" i="60"/>
  <c r="AN195" i="60"/>
  <c r="AM195" i="60"/>
  <c r="AJ195" i="60"/>
  <c r="AG195" i="60"/>
  <c r="AF195" i="60"/>
  <c r="AE195" i="60"/>
  <c r="AB195" i="60"/>
  <c r="Y195" i="60"/>
  <c r="X195" i="60"/>
  <c r="W195" i="60"/>
  <c r="T195" i="60"/>
  <c r="Q195" i="60"/>
  <c r="P195" i="60"/>
  <c r="O195" i="60"/>
  <c r="L195" i="60"/>
  <c r="I195" i="60"/>
  <c r="H195" i="60"/>
  <c r="G195" i="60"/>
  <c r="BL120" i="60"/>
  <c r="BI120" i="60"/>
  <c r="BH120" i="60"/>
  <c r="BG120" i="60"/>
  <c r="BD120" i="60"/>
  <c r="BA120" i="60"/>
  <c r="AZ120" i="60"/>
  <c r="AY120" i="60"/>
  <c r="AV120" i="60"/>
  <c r="AS120" i="60"/>
  <c r="AR120" i="60"/>
  <c r="AQ120" i="60"/>
  <c r="AN120" i="60"/>
  <c r="AK120" i="60"/>
  <c r="AJ120" i="60"/>
  <c r="AI120" i="60"/>
  <c r="AF120" i="60"/>
  <c r="AC120" i="60"/>
  <c r="AB120" i="60"/>
  <c r="AA120" i="60"/>
  <c r="X120" i="60"/>
  <c r="U120" i="60"/>
  <c r="T120" i="60"/>
  <c r="S120" i="60"/>
  <c r="P120" i="60"/>
  <c r="M120" i="60"/>
  <c r="L120" i="60"/>
  <c r="K120" i="60"/>
  <c r="H120" i="60"/>
  <c r="E120" i="60"/>
  <c r="BL76" i="60"/>
  <c r="BK76" i="60"/>
  <c r="BH76" i="60"/>
  <c r="BE76" i="60"/>
  <c r="BD76" i="60"/>
  <c r="BC76" i="60"/>
  <c r="AZ76" i="60"/>
  <c r="AW76" i="60"/>
  <c r="AV76" i="60"/>
  <c r="AU76" i="60"/>
  <c r="AR76" i="60"/>
  <c r="AO76" i="60"/>
  <c r="AN76" i="60"/>
  <c r="AM76" i="60"/>
  <c r="AJ76" i="60"/>
  <c r="AG76" i="60"/>
  <c r="AF76" i="60"/>
  <c r="AE76" i="60"/>
  <c r="AB76" i="60"/>
  <c r="Y76" i="60"/>
  <c r="X76" i="60"/>
  <c r="W76" i="60"/>
  <c r="T76" i="60"/>
  <c r="Q76" i="60"/>
  <c r="P76" i="60"/>
  <c r="O76" i="60"/>
  <c r="L76" i="60"/>
  <c r="I76" i="60"/>
  <c r="H76" i="60"/>
  <c r="G76" i="60"/>
  <c r="BL38" i="60"/>
  <c r="BI38" i="60"/>
  <c r="BH38" i="60"/>
  <c r="BG38" i="60"/>
  <c r="BD38" i="60"/>
  <c r="BA38" i="60"/>
  <c r="AZ38" i="60"/>
  <c r="AY38" i="60"/>
  <c r="AV38" i="60"/>
  <c r="AS38" i="60"/>
  <c r="AR38" i="60"/>
  <c r="AQ38" i="60"/>
  <c r="AN38" i="60"/>
  <c r="AK38" i="60"/>
  <c r="AJ38" i="60"/>
  <c r="AI38" i="60"/>
  <c r="AF38" i="60"/>
  <c r="AC38" i="60"/>
  <c r="AB38" i="60"/>
  <c r="AA38" i="60"/>
  <c r="X38" i="60"/>
  <c r="U38" i="60"/>
  <c r="T38" i="60"/>
  <c r="S38" i="60"/>
  <c r="P38" i="60"/>
  <c r="M38" i="60"/>
  <c r="L38" i="60"/>
  <c r="K38" i="60"/>
  <c r="H38" i="60"/>
  <c r="E38" i="60"/>
  <c r="BL196" i="60"/>
  <c r="BK196" i="60"/>
  <c r="BH196" i="60"/>
  <c r="BD196" i="60"/>
  <c r="BC196" i="60"/>
  <c r="AZ196" i="60"/>
  <c r="AV196" i="60"/>
  <c r="AU196" i="60"/>
  <c r="AR196" i="60"/>
  <c r="AN196" i="60"/>
  <c r="AM196" i="60"/>
  <c r="AJ196" i="60"/>
  <c r="AF196" i="60"/>
  <c r="AE196" i="60"/>
  <c r="AB196" i="60"/>
  <c r="X196" i="60"/>
  <c r="W196" i="60"/>
  <c r="T196" i="60"/>
  <c r="P196" i="60"/>
  <c r="O196" i="60"/>
  <c r="L196" i="60"/>
  <c r="H196" i="60"/>
  <c r="G196" i="60"/>
  <c r="BL121" i="60"/>
  <c r="BH121" i="60"/>
  <c r="BG121" i="60"/>
  <c r="BD121" i="60"/>
  <c r="AZ121" i="60"/>
  <c r="AY121" i="60"/>
  <c r="AV121" i="60"/>
  <c r="AR121" i="60"/>
  <c r="AQ121" i="60"/>
  <c r="AN121" i="60"/>
  <c r="AJ121" i="60"/>
  <c r="AI121" i="60"/>
  <c r="AF121" i="60"/>
  <c r="AB121" i="60"/>
  <c r="AA121" i="60"/>
  <c r="X121" i="60"/>
  <c r="T121" i="60"/>
  <c r="S121" i="60"/>
  <c r="P121" i="60"/>
  <c r="L121" i="60"/>
  <c r="K121" i="60"/>
  <c r="H121" i="60"/>
  <c r="BL77" i="60"/>
  <c r="BK77" i="60"/>
  <c r="BH77" i="60"/>
  <c r="BD77" i="60"/>
  <c r="BC77" i="60"/>
  <c r="AZ77" i="60"/>
  <c r="AV77" i="60"/>
  <c r="AU77" i="60"/>
  <c r="AR77" i="60"/>
  <c r="AN77" i="60"/>
  <c r="AM77" i="60"/>
  <c r="AJ77" i="60"/>
  <c r="AF77" i="60"/>
  <c r="AE77" i="60"/>
  <c r="AB77" i="60"/>
  <c r="X77" i="60"/>
  <c r="W77" i="60"/>
  <c r="T77" i="60"/>
  <c r="P77" i="60"/>
  <c r="O77" i="60"/>
  <c r="L77" i="60"/>
  <c r="H77" i="60"/>
  <c r="G77" i="60"/>
  <c r="BL39" i="60"/>
  <c r="BH39" i="60"/>
  <c r="BG39" i="60"/>
  <c r="BD39" i="60"/>
  <c r="AZ39" i="60"/>
  <c r="AY39" i="60"/>
  <c r="AV39" i="60"/>
  <c r="AR39" i="60"/>
  <c r="AQ39" i="60"/>
  <c r="AN39" i="60"/>
  <c r="AJ39" i="60"/>
  <c r="AI39" i="60"/>
  <c r="AF39" i="60"/>
  <c r="AB39" i="60"/>
  <c r="AA39" i="60"/>
  <c r="X39" i="60"/>
  <c r="T39" i="60"/>
  <c r="S39" i="60"/>
  <c r="P39" i="60"/>
  <c r="L39" i="60"/>
  <c r="K39" i="60"/>
  <c r="H39" i="60"/>
  <c r="BL197" i="60"/>
  <c r="BK197" i="60"/>
  <c r="BJ197" i="60"/>
  <c r="BI197" i="60"/>
  <c r="BH197" i="60"/>
  <c r="BG197" i="60"/>
  <c r="BF197" i="60"/>
  <c r="BE197" i="60"/>
  <c r="BD197" i="60"/>
  <c r="BC197" i="60"/>
  <c r="BB197" i="60"/>
  <c r="BA197" i="60"/>
  <c r="AZ197" i="60"/>
  <c r="AY197" i="60"/>
  <c r="AX197" i="60"/>
  <c r="AW197" i="60"/>
  <c r="AV197" i="60"/>
  <c r="AU197" i="60"/>
  <c r="AT197" i="60"/>
  <c r="AS197" i="60"/>
  <c r="AR197" i="60"/>
  <c r="AQ197" i="60"/>
  <c r="AP197" i="60"/>
  <c r="AO197" i="60"/>
  <c r="AN197" i="60"/>
  <c r="AM197" i="60"/>
  <c r="AL197" i="60"/>
  <c r="AK197" i="60"/>
  <c r="AJ197" i="60"/>
  <c r="AI197" i="60"/>
  <c r="AH197" i="60"/>
  <c r="AG197" i="60"/>
  <c r="AF197" i="60"/>
  <c r="AE197" i="60"/>
  <c r="AD197" i="60"/>
  <c r="AC197" i="60"/>
  <c r="AB197" i="60"/>
  <c r="AA197" i="60"/>
  <c r="Z197" i="60"/>
  <c r="Y197" i="60"/>
  <c r="X197" i="60"/>
  <c r="W197" i="60"/>
  <c r="V197" i="60"/>
  <c r="U197" i="60"/>
  <c r="T197" i="60"/>
  <c r="S197" i="60"/>
  <c r="R197" i="60"/>
  <c r="Q197" i="60"/>
  <c r="P197" i="60"/>
  <c r="O197" i="60"/>
  <c r="N197" i="60"/>
  <c r="M197" i="60"/>
  <c r="L197" i="60"/>
  <c r="K197" i="60"/>
  <c r="J197" i="60"/>
  <c r="I197" i="60"/>
  <c r="H197" i="60"/>
  <c r="G197" i="60"/>
  <c r="F197" i="60"/>
  <c r="E197" i="60"/>
  <c r="BL122" i="60"/>
  <c r="BK122" i="60"/>
  <c r="BJ122" i="60"/>
  <c r="BI122" i="60"/>
  <c r="BH122" i="60"/>
  <c r="BG122" i="60"/>
  <c r="BF122" i="60"/>
  <c r="BE122" i="60"/>
  <c r="BD122" i="60"/>
  <c r="BC122" i="60"/>
  <c r="BB122" i="60"/>
  <c r="BA122" i="60"/>
  <c r="AZ122" i="60"/>
  <c r="AY122" i="60"/>
  <c r="AX122" i="60"/>
  <c r="AW122" i="60"/>
  <c r="AV122" i="60"/>
  <c r="AU122" i="60"/>
  <c r="AT122" i="60"/>
  <c r="AS122" i="60"/>
  <c r="AR122" i="60"/>
  <c r="AQ122" i="60"/>
  <c r="AP122" i="60"/>
  <c r="AO122" i="60"/>
  <c r="AN122" i="60"/>
  <c r="AM122" i="60"/>
  <c r="AL122" i="60"/>
  <c r="AK122" i="60"/>
  <c r="AJ122" i="60"/>
  <c r="AI122" i="60"/>
  <c r="AH122" i="60"/>
  <c r="AG122" i="60"/>
  <c r="AF122" i="60"/>
  <c r="AE122" i="60"/>
  <c r="AD122" i="60"/>
  <c r="AC122" i="60"/>
  <c r="AB122" i="60"/>
  <c r="AA122" i="60"/>
  <c r="Z122" i="60"/>
  <c r="Y122" i="60"/>
  <c r="X122" i="60"/>
  <c r="W122" i="60"/>
  <c r="V122" i="60"/>
  <c r="U122" i="60"/>
  <c r="T122" i="60"/>
  <c r="S122" i="60"/>
  <c r="R122" i="60"/>
  <c r="Q122" i="60"/>
  <c r="P122" i="60"/>
  <c r="O122" i="60"/>
  <c r="N122" i="60"/>
  <c r="M122" i="60"/>
  <c r="L122" i="60"/>
  <c r="K122" i="60"/>
  <c r="J122" i="60"/>
  <c r="I122" i="60"/>
  <c r="H122" i="60"/>
  <c r="G122" i="60"/>
  <c r="F122" i="60"/>
  <c r="E122" i="60"/>
  <c r="BL78" i="60"/>
  <c r="BK78" i="60"/>
  <c r="BJ78" i="60"/>
  <c r="BI78" i="60"/>
  <c r="BH78" i="60"/>
  <c r="BG78" i="60"/>
  <c r="BF78" i="60"/>
  <c r="BE78" i="60"/>
  <c r="BD78" i="60"/>
  <c r="BC78" i="60"/>
  <c r="BB78" i="60"/>
  <c r="BA78" i="60"/>
  <c r="AZ78" i="60"/>
  <c r="AY78" i="60"/>
  <c r="AX78" i="60"/>
  <c r="AW78" i="60"/>
  <c r="AV78" i="60"/>
  <c r="AU78" i="60"/>
  <c r="AT78" i="60"/>
  <c r="AS78" i="60"/>
  <c r="AR78" i="60"/>
  <c r="AQ78" i="60"/>
  <c r="AP78" i="60"/>
  <c r="AO78" i="60"/>
  <c r="AN78" i="60"/>
  <c r="AM78" i="60"/>
  <c r="AL78" i="60"/>
  <c r="AK78" i="60"/>
  <c r="AJ78" i="60"/>
  <c r="AI78" i="60"/>
  <c r="AH78" i="60"/>
  <c r="AG78" i="60"/>
  <c r="AF78" i="60"/>
  <c r="AE78" i="60"/>
  <c r="AD78" i="60"/>
  <c r="AC78" i="60"/>
  <c r="AB78" i="60"/>
  <c r="AA78" i="60"/>
  <c r="Z78" i="60"/>
  <c r="Y78" i="60"/>
  <c r="X78" i="60"/>
  <c r="W78" i="60"/>
  <c r="V78" i="60"/>
  <c r="U78" i="60"/>
  <c r="T78" i="60"/>
  <c r="S78" i="60"/>
  <c r="R78" i="60"/>
  <c r="Q78" i="60"/>
  <c r="P78" i="60"/>
  <c r="O78" i="60"/>
  <c r="N78" i="60"/>
  <c r="M78" i="60"/>
  <c r="L78" i="60"/>
  <c r="K78" i="60"/>
  <c r="J78" i="60"/>
  <c r="I78" i="60"/>
  <c r="H78" i="60"/>
  <c r="G78" i="60"/>
  <c r="F78" i="60"/>
  <c r="E78" i="60"/>
  <c r="BL40" i="60"/>
  <c r="BK40" i="60"/>
  <c r="BJ40" i="60"/>
  <c r="BI40" i="60"/>
  <c r="BH40" i="60"/>
  <c r="BG40" i="60"/>
  <c r="BF40" i="60"/>
  <c r="BE40" i="60"/>
  <c r="BD40" i="60"/>
  <c r="BC40" i="60"/>
  <c r="BB40" i="60"/>
  <c r="BA40" i="60"/>
  <c r="AZ40" i="60"/>
  <c r="AY40" i="60"/>
  <c r="AX40" i="60"/>
  <c r="AW40" i="60"/>
  <c r="AV40" i="60"/>
  <c r="AU40" i="60"/>
  <c r="AT40" i="60"/>
  <c r="AS40" i="60"/>
  <c r="AR40" i="60"/>
  <c r="AQ40" i="60"/>
  <c r="AP40" i="60"/>
  <c r="AO40" i="60"/>
  <c r="AN40" i="60"/>
  <c r="AM40" i="60"/>
  <c r="AL40" i="60"/>
  <c r="AK40" i="60"/>
  <c r="AJ40" i="60"/>
  <c r="AI40" i="60"/>
  <c r="AH40" i="60"/>
  <c r="AG40" i="60"/>
  <c r="AF40" i="60"/>
  <c r="AE40" i="60"/>
  <c r="AD40" i="60"/>
  <c r="AC40" i="60"/>
  <c r="AB40" i="60"/>
  <c r="AA40" i="60"/>
  <c r="Z40" i="60"/>
  <c r="Y40" i="60"/>
  <c r="X40" i="60"/>
  <c r="W40" i="60"/>
  <c r="V40" i="60"/>
  <c r="U40" i="60"/>
  <c r="T40" i="60"/>
  <c r="S40" i="60"/>
  <c r="R40" i="60"/>
  <c r="Q40" i="60"/>
  <c r="P40" i="60"/>
  <c r="O40" i="60"/>
  <c r="N40" i="60"/>
  <c r="M40" i="60"/>
  <c r="L40" i="60"/>
  <c r="K40" i="60"/>
  <c r="J40" i="60"/>
  <c r="I40" i="60"/>
  <c r="H40" i="60"/>
  <c r="G40" i="60"/>
  <c r="F40" i="60"/>
  <c r="E40" i="60"/>
  <c r="Q6" i="48"/>
  <c r="Q43" i="82"/>
  <c r="R6" i="48"/>
  <c r="R14" i="48"/>
  <c r="R43" i="82"/>
  <c r="S6" i="48"/>
  <c r="S14" i="48"/>
  <c r="S43" i="82"/>
  <c r="T6" i="48"/>
  <c r="T43" i="82"/>
  <c r="T54" i="82"/>
  <c r="U6" i="48"/>
  <c r="U43" i="82"/>
  <c r="U44" i="82"/>
  <c r="U48" i="82"/>
  <c r="V6" i="48"/>
  <c r="V7" i="48"/>
  <c r="V10" i="48" s="1"/>
  <c r="V43" i="82"/>
  <c r="W6" i="48"/>
  <c r="W7" i="48" s="1"/>
  <c r="W10" i="48" s="1"/>
  <c r="W43" i="82"/>
  <c r="X6" i="48"/>
  <c r="X43" i="82"/>
  <c r="X55" i="82"/>
  <c r="Y6" i="48"/>
  <c r="Y43" i="82"/>
  <c r="Y55" i="82" s="1"/>
  <c r="Y57" i="82" s="1"/>
  <c r="Y59" i="82" s="1"/>
  <c r="Z6" i="48"/>
  <c r="Z14" i="48"/>
  <c r="Z43" i="82"/>
  <c r="AA6" i="48"/>
  <c r="AA14" i="48"/>
  <c r="AA43" i="82"/>
  <c r="AB6" i="48"/>
  <c r="AB43" i="82"/>
  <c r="AB54" i="82"/>
  <c r="Q141" i="49"/>
  <c r="P141" i="49"/>
  <c r="O141" i="49"/>
  <c r="N141" i="49"/>
  <c r="M141" i="49"/>
  <c r="L141" i="49"/>
  <c r="K141" i="49"/>
  <c r="J141" i="49"/>
  <c r="I141" i="49"/>
  <c r="H141" i="49"/>
  <c r="G141" i="49"/>
  <c r="F141" i="49"/>
  <c r="G19" i="46"/>
  <c r="AC141" i="49"/>
  <c r="AB141" i="49"/>
  <c r="AA141" i="49"/>
  <c r="Z141" i="49"/>
  <c r="Y141" i="49"/>
  <c r="X141" i="49"/>
  <c r="W141" i="49"/>
  <c r="V141" i="49"/>
  <c r="U141" i="49"/>
  <c r="T141" i="49"/>
  <c r="S141" i="49"/>
  <c r="R141" i="49"/>
  <c r="G40" i="46"/>
  <c r="AO141" i="49"/>
  <c r="AN141" i="49"/>
  <c r="AM141" i="49"/>
  <c r="AL141" i="49"/>
  <c r="AK141" i="49"/>
  <c r="AJ141" i="49"/>
  <c r="AI141" i="49"/>
  <c r="AH141" i="49"/>
  <c r="AG141" i="49"/>
  <c r="AF141" i="49"/>
  <c r="AE141" i="49"/>
  <c r="AD141" i="49"/>
  <c r="E64" i="46"/>
  <c r="G61" i="46"/>
  <c r="BA141" i="49"/>
  <c r="AZ141" i="49"/>
  <c r="AY141" i="49"/>
  <c r="AX141" i="49"/>
  <c r="AW141" i="49"/>
  <c r="AV141" i="49"/>
  <c r="AU141" i="49"/>
  <c r="AT141" i="49"/>
  <c r="AS141" i="49"/>
  <c r="AR141" i="49"/>
  <c r="AQ141" i="49"/>
  <c r="AP141" i="49"/>
  <c r="E85" i="46"/>
  <c r="G82" i="46"/>
  <c r="BM141" i="49"/>
  <c r="BL141" i="49"/>
  <c r="BK141" i="49"/>
  <c r="BJ141" i="49"/>
  <c r="BI141" i="49"/>
  <c r="BH141" i="49"/>
  <c r="BG141" i="49"/>
  <c r="BF141" i="49"/>
  <c r="BE141" i="49"/>
  <c r="BD141" i="49"/>
  <c r="BC141" i="49"/>
  <c r="BB141" i="49"/>
  <c r="E106" i="46"/>
  <c r="G103" i="46"/>
  <c r="G8" i="47"/>
  <c r="O40" i="47"/>
  <c r="E26" i="47" s="1"/>
  <c r="K205" i="6"/>
  <c r="AA205" i="6"/>
  <c r="AQ205" i="6"/>
  <c r="BG205" i="6"/>
  <c r="Q178" i="6"/>
  <c r="AG178" i="6"/>
  <c r="AW178" i="6"/>
  <c r="AC199" i="6"/>
  <c r="AC201" i="6"/>
  <c r="AC203" i="6"/>
  <c r="W243" i="6"/>
  <c r="V252" i="6"/>
  <c r="AA270" i="6"/>
  <c r="AI270" i="6"/>
  <c r="G329" i="6"/>
  <c r="G331" i="6"/>
  <c r="H329" i="6"/>
  <c r="I329" i="6"/>
  <c r="I331" i="6"/>
  <c r="E137" i="91"/>
  <c r="J329" i="6"/>
  <c r="J331" i="6"/>
  <c r="F137" i="91"/>
  <c r="K329" i="6"/>
  <c r="K331" i="6"/>
  <c r="G137" i="91"/>
  <c r="L329" i="6"/>
  <c r="L331" i="6"/>
  <c r="H137" i="91"/>
  <c r="M329" i="6"/>
  <c r="M331" i="6"/>
  <c r="N329" i="6"/>
  <c r="N331" i="6"/>
  <c r="J137" i="91"/>
  <c r="O329" i="6"/>
  <c r="O331" i="6"/>
  <c r="K137" i="91"/>
  <c r="P329" i="6"/>
  <c r="P331" i="6"/>
  <c r="L137" i="91"/>
  <c r="T329" i="6"/>
  <c r="T331" i="6"/>
  <c r="U329" i="6"/>
  <c r="U331" i="6"/>
  <c r="Q137" i="91"/>
  <c r="V329" i="6"/>
  <c r="V331" i="6"/>
  <c r="W329" i="6"/>
  <c r="W331" i="6"/>
  <c r="S137" i="91"/>
  <c r="X329" i="6"/>
  <c r="X331" i="6"/>
  <c r="T137" i="91"/>
  <c r="Y329" i="6"/>
  <c r="Y331" i="6"/>
  <c r="U137" i="91"/>
  <c r="Z329" i="6"/>
  <c r="Z331" i="6"/>
  <c r="V137" i="91"/>
  <c r="AA329" i="6"/>
  <c r="AA331" i="6"/>
  <c r="W137" i="91"/>
  <c r="AB329" i="6"/>
  <c r="AB331" i="6"/>
  <c r="X137" i="91"/>
  <c r="AC329" i="6"/>
  <c r="AC331" i="6"/>
  <c r="Y137" i="91"/>
  <c r="AD329" i="6"/>
  <c r="AD331" i="6"/>
  <c r="Z137" i="91"/>
  <c r="AE329" i="6"/>
  <c r="AE331" i="6"/>
  <c r="AA137" i="91"/>
  <c r="AF329" i="6"/>
  <c r="AF331" i="6"/>
  <c r="AB137" i="91"/>
  <c r="AG329" i="6"/>
  <c r="AG331" i="6"/>
  <c r="AC137" i="91"/>
  <c r="AH329" i="6"/>
  <c r="AH331" i="6"/>
  <c r="AD137" i="91"/>
  <c r="AI329" i="6"/>
  <c r="AI331" i="6"/>
  <c r="AE137" i="91"/>
  <c r="AJ329" i="6"/>
  <c r="AJ331" i="6"/>
  <c r="AF137" i="91"/>
  <c r="AK329" i="6"/>
  <c r="AK331" i="6"/>
  <c r="AG137" i="91"/>
  <c r="AL329" i="6"/>
  <c r="AL331" i="6"/>
  <c r="AH137" i="91"/>
  <c r="AM329" i="6"/>
  <c r="AM331" i="6"/>
  <c r="AI137" i="91"/>
  <c r="AN329" i="6"/>
  <c r="AN331" i="6"/>
  <c r="AJ137" i="91"/>
  <c r="AO329" i="6"/>
  <c r="AO331" i="6"/>
  <c r="AK137" i="91"/>
  <c r="AP329" i="6"/>
  <c r="AP331" i="6"/>
  <c r="AL137" i="91"/>
  <c r="AQ329" i="6"/>
  <c r="AQ331" i="6"/>
  <c r="AR329" i="6"/>
  <c r="AR331" i="6"/>
  <c r="AS329" i="6"/>
  <c r="AS331" i="6"/>
  <c r="AO137" i="91"/>
  <c r="AT329" i="6"/>
  <c r="AT331" i="6"/>
  <c r="AP137" i="91"/>
  <c r="AU329" i="6"/>
  <c r="AU331" i="6"/>
  <c r="AQ137" i="91"/>
  <c r="AV329" i="6"/>
  <c r="AV331" i="6"/>
  <c r="AW329" i="6"/>
  <c r="AW331" i="6"/>
  <c r="AX329" i="6"/>
  <c r="AX331" i="6"/>
  <c r="AT137" i="91"/>
  <c r="AY329" i="6"/>
  <c r="AY331" i="6"/>
  <c r="AZ329" i="6"/>
  <c r="AZ331" i="6"/>
  <c r="AV137" i="91"/>
  <c r="BA329" i="6"/>
  <c r="BA331" i="6"/>
  <c r="AW137" i="91"/>
  <c r="BB329" i="6"/>
  <c r="BB331" i="6"/>
  <c r="AX137" i="91"/>
  <c r="BC329" i="6"/>
  <c r="BC331" i="6"/>
  <c r="AY137" i="91"/>
  <c r="BD329" i="6"/>
  <c r="BD331" i="6"/>
  <c r="AZ137" i="91"/>
  <c r="BE329" i="6"/>
  <c r="BE331" i="6"/>
  <c r="BA137" i="91"/>
  <c r="BF329" i="6"/>
  <c r="BF331" i="6"/>
  <c r="BB137" i="91"/>
  <c r="BG329" i="6"/>
  <c r="BG331" i="6"/>
  <c r="BH329" i="6"/>
  <c r="BH331" i="6"/>
  <c r="BD137" i="91"/>
  <c r="BI329" i="6"/>
  <c r="BI331" i="6"/>
  <c r="BE137" i="91"/>
  <c r="BJ329" i="6"/>
  <c r="BJ331" i="6"/>
  <c r="BF137" i="91"/>
  <c r="BK329" i="6"/>
  <c r="BK331" i="6"/>
  <c r="BL329" i="6"/>
  <c r="BL331" i="6"/>
  <c r="BH137" i="91"/>
  <c r="BM329" i="6"/>
  <c r="BM331" i="6"/>
  <c r="BI137" i="91"/>
  <c r="BN329" i="6"/>
  <c r="BN331" i="6"/>
  <c r="BJ137" i="91"/>
  <c r="N335" i="6"/>
  <c r="J141" i="91"/>
  <c r="J511" i="6"/>
  <c r="F334" i="97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Z37" i="60"/>
  <c r="AA37" i="60"/>
  <c r="AB37" i="60"/>
  <c r="AC37" i="60"/>
  <c r="AD37" i="60"/>
  <c r="AE37" i="60"/>
  <c r="AF37" i="60"/>
  <c r="AG37" i="60"/>
  <c r="AH37" i="60"/>
  <c r="AI37" i="60"/>
  <c r="AJ37" i="60"/>
  <c r="AK37" i="60"/>
  <c r="AL37" i="60"/>
  <c r="AM37" i="60"/>
  <c r="AN37" i="60"/>
  <c r="AO37" i="60"/>
  <c r="AP37" i="60"/>
  <c r="AQ37" i="60"/>
  <c r="AR37" i="60"/>
  <c r="AS37" i="60"/>
  <c r="AT37" i="60"/>
  <c r="AU37" i="60"/>
  <c r="AV37" i="60"/>
  <c r="AW37" i="60"/>
  <c r="AX37" i="60"/>
  <c r="AY37" i="60"/>
  <c r="AZ37" i="60"/>
  <c r="BA37" i="60"/>
  <c r="BB37" i="60"/>
  <c r="BC37" i="60"/>
  <c r="BD37" i="60"/>
  <c r="BE37" i="60"/>
  <c r="BF37" i="60"/>
  <c r="BG37" i="60"/>
  <c r="BH37" i="60"/>
  <c r="BI37" i="60"/>
  <c r="BJ37" i="60"/>
  <c r="BK37" i="60"/>
  <c r="BL37" i="60"/>
  <c r="E75" i="60"/>
  <c r="F75" i="60"/>
  <c r="G75" i="60"/>
  <c r="H75" i="60"/>
  <c r="I75" i="60"/>
  <c r="J75" i="60"/>
  <c r="K75" i="60"/>
  <c r="L75" i="60"/>
  <c r="M75" i="60"/>
  <c r="N75" i="60"/>
  <c r="O75" i="60"/>
  <c r="P75" i="60"/>
  <c r="Q75" i="60"/>
  <c r="R75" i="60"/>
  <c r="S75" i="60"/>
  <c r="T75" i="60"/>
  <c r="U75" i="60"/>
  <c r="V75" i="60"/>
  <c r="W75" i="60"/>
  <c r="X75" i="60"/>
  <c r="Y75" i="60"/>
  <c r="Z75" i="60"/>
  <c r="AA75" i="60"/>
  <c r="AB75" i="60"/>
  <c r="AC75" i="60"/>
  <c r="AD75" i="60"/>
  <c r="AE75" i="60"/>
  <c r="AF75" i="60"/>
  <c r="AG75" i="60"/>
  <c r="AH75" i="60"/>
  <c r="AI75" i="60"/>
  <c r="AJ75" i="60"/>
  <c r="AK75" i="60"/>
  <c r="AL75" i="60"/>
  <c r="AM75" i="60"/>
  <c r="AN75" i="60"/>
  <c r="AO75" i="60"/>
  <c r="AP75" i="60"/>
  <c r="AQ75" i="60"/>
  <c r="AR75" i="60"/>
  <c r="AS75" i="60"/>
  <c r="AT75" i="60"/>
  <c r="AU75" i="60"/>
  <c r="AV75" i="60"/>
  <c r="AW75" i="60"/>
  <c r="AX75" i="60"/>
  <c r="AY75" i="60"/>
  <c r="AZ75" i="60"/>
  <c r="BA75" i="60"/>
  <c r="BB75" i="60"/>
  <c r="BC75" i="60"/>
  <c r="BD75" i="60"/>
  <c r="BE75" i="60"/>
  <c r="BF75" i="60"/>
  <c r="BG75" i="60"/>
  <c r="BH75" i="60"/>
  <c r="BI75" i="60"/>
  <c r="BJ75" i="60"/>
  <c r="BK75" i="60"/>
  <c r="BL75" i="60"/>
  <c r="E119" i="60"/>
  <c r="F119" i="60"/>
  <c r="G119" i="60"/>
  <c r="H119" i="60"/>
  <c r="I119" i="60"/>
  <c r="J119" i="60"/>
  <c r="K119" i="60"/>
  <c r="L119" i="60"/>
  <c r="M119" i="60"/>
  <c r="N119" i="60"/>
  <c r="O119" i="60"/>
  <c r="P119" i="60"/>
  <c r="Q119" i="60"/>
  <c r="R119" i="60"/>
  <c r="S119" i="60"/>
  <c r="T119" i="60"/>
  <c r="U119" i="60"/>
  <c r="V119" i="60"/>
  <c r="W119" i="60"/>
  <c r="X119" i="60"/>
  <c r="Y119" i="60"/>
  <c r="Z119" i="60"/>
  <c r="AA119" i="60"/>
  <c r="AB119" i="60"/>
  <c r="AC119" i="60"/>
  <c r="AD119" i="60"/>
  <c r="AE119" i="60"/>
  <c r="AF119" i="60"/>
  <c r="AG119" i="60"/>
  <c r="AH119" i="60"/>
  <c r="AI119" i="60"/>
  <c r="AJ119" i="60"/>
  <c r="AK119" i="60"/>
  <c r="AL119" i="60"/>
  <c r="AM119" i="60"/>
  <c r="AN119" i="60"/>
  <c r="AO119" i="60"/>
  <c r="AP119" i="60"/>
  <c r="AQ119" i="60"/>
  <c r="AR119" i="60"/>
  <c r="AS119" i="60"/>
  <c r="AT119" i="60"/>
  <c r="AU119" i="60"/>
  <c r="AV119" i="60"/>
  <c r="AW119" i="60"/>
  <c r="AX119" i="60"/>
  <c r="AY119" i="60"/>
  <c r="AZ119" i="60"/>
  <c r="BA119" i="60"/>
  <c r="BB119" i="60"/>
  <c r="BC119" i="60"/>
  <c r="BD119" i="60"/>
  <c r="BE119" i="60"/>
  <c r="BF119" i="60"/>
  <c r="BG119" i="60"/>
  <c r="BH119" i="60"/>
  <c r="BI119" i="60"/>
  <c r="BJ119" i="60"/>
  <c r="BK119" i="60"/>
  <c r="BL119" i="60"/>
  <c r="E194" i="60"/>
  <c r="F194" i="60"/>
  <c r="G194" i="60"/>
  <c r="H194" i="60"/>
  <c r="I194" i="60"/>
  <c r="J194" i="60"/>
  <c r="K194" i="60"/>
  <c r="L194" i="60"/>
  <c r="M194" i="60"/>
  <c r="N194" i="60"/>
  <c r="O194" i="60"/>
  <c r="P194" i="60"/>
  <c r="Q194" i="60"/>
  <c r="R194" i="60"/>
  <c r="S194" i="60"/>
  <c r="T194" i="60"/>
  <c r="U194" i="60"/>
  <c r="V194" i="60"/>
  <c r="W194" i="60"/>
  <c r="X194" i="60"/>
  <c r="Y194" i="60"/>
  <c r="Z194" i="60"/>
  <c r="AA194" i="60"/>
  <c r="AB194" i="60"/>
  <c r="AC194" i="60"/>
  <c r="AD194" i="60"/>
  <c r="AE194" i="60"/>
  <c r="AF194" i="60"/>
  <c r="AG194" i="60"/>
  <c r="AH194" i="60"/>
  <c r="AI194" i="60"/>
  <c r="AJ194" i="60"/>
  <c r="AK194" i="60"/>
  <c r="AL194" i="60"/>
  <c r="AM194" i="60"/>
  <c r="AN194" i="60"/>
  <c r="AO194" i="60"/>
  <c r="AP194" i="60"/>
  <c r="AQ194" i="60"/>
  <c r="AR194" i="60"/>
  <c r="AS194" i="60"/>
  <c r="AT194" i="60"/>
  <c r="AU194" i="60"/>
  <c r="AV194" i="60"/>
  <c r="AW194" i="60"/>
  <c r="AX194" i="60"/>
  <c r="AY194" i="60"/>
  <c r="AZ194" i="60"/>
  <c r="BA194" i="60"/>
  <c r="BB194" i="60"/>
  <c r="BC194" i="60"/>
  <c r="BD194" i="60"/>
  <c r="BE194" i="60"/>
  <c r="BF194" i="60"/>
  <c r="BG194" i="60"/>
  <c r="BH194" i="60"/>
  <c r="BI194" i="60"/>
  <c r="BJ194" i="60"/>
  <c r="BK194" i="60"/>
  <c r="P33" i="48"/>
  <c r="E43" i="51"/>
  <c r="O33" i="48"/>
  <c r="N33" i="48"/>
  <c r="M33" i="48"/>
  <c r="L33" i="48"/>
  <c r="K33" i="48"/>
  <c r="J33" i="48"/>
  <c r="I33" i="48"/>
  <c r="H33" i="48"/>
  <c r="G33" i="48"/>
  <c r="F33" i="48"/>
  <c r="E33" i="48"/>
  <c r="Q68" i="49"/>
  <c r="P68" i="49"/>
  <c r="O68" i="49"/>
  <c r="N68" i="49"/>
  <c r="M68" i="49"/>
  <c r="L68" i="49"/>
  <c r="K68" i="49"/>
  <c r="J68" i="49"/>
  <c r="I68" i="49"/>
  <c r="H68" i="49"/>
  <c r="G68" i="49"/>
  <c r="F68" i="49"/>
  <c r="R7" i="48"/>
  <c r="R10" i="48" s="1"/>
  <c r="T7" i="48"/>
  <c r="T10" i="48"/>
  <c r="U7" i="48"/>
  <c r="U10" i="48" s="1"/>
  <c r="X7" i="48"/>
  <c r="X10" i="48" s="1"/>
  <c r="Y7" i="48"/>
  <c r="Y10" i="48" s="1"/>
  <c r="Z7" i="48"/>
  <c r="Z10" i="48"/>
  <c r="AB7" i="48"/>
  <c r="AB10" i="48" s="1"/>
  <c r="T14" i="48"/>
  <c r="U14" i="48"/>
  <c r="V14" i="48"/>
  <c r="X14" i="48"/>
  <c r="Y14" i="48"/>
  <c r="AB14" i="48"/>
  <c r="Q15" i="48"/>
  <c r="R15" i="48"/>
  <c r="T15" i="48"/>
  <c r="U15" i="48"/>
  <c r="X15" i="48"/>
  <c r="Y15" i="48"/>
  <c r="Z15" i="48"/>
  <c r="AB15" i="48"/>
  <c r="Q16" i="48"/>
  <c r="T16" i="48"/>
  <c r="U16" i="48"/>
  <c r="V16" i="48"/>
  <c r="X16" i="48"/>
  <c r="Y16" i="48"/>
  <c r="AB16" i="48"/>
  <c r="R17" i="48"/>
  <c r="T17" i="48"/>
  <c r="U17" i="48"/>
  <c r="X17" i="48"/>
  <c r="Y17" i="48"/>
  <c r="Z17" i="48"/>
  <c r="AB17" i="48"/>
  <c r="AB33" i="48"/>
  <c r="F43" i="51"/>
  <c r="AA33" i="48"/>
  <c r="Z33" i="48"/>
  <c r="Y33" i="48"/>
  <c r="X33" i="48"/>
  <c r="W33" i="48"/>
  <c r="V33" i="48"/>
  <c r="U33" i="48"/>
  <c r="T33" i="48"/>
  <c r="S33" i="48"/>
  <c r="R33" i="48"/>
  <c r="Q33" i="48"/>
  <c r="AC68" i="49"/>
  <c r="AB68" i="49"/>
  <c r="AA68" i="49"/>
  <c r="Z68" i="49"/>
  <c r="Y68" i="49"/>
  <c r="X68" i="49"/>
  <c r="W68" i="49"/>
  <c r="V68" i="49"/>
  <c r="U68" i="49"/>
  <c r="T68" i="49"/>
  <c r="S68" i="49"/>
  <c r="R68" i="49"/>
  <c r="AN33" i="48"/>
  <c r="G43" i="51"/>
  <c r="AM33" i="48"/>
  <c r="AL33" i="48"/>
  <c r="AK33" i="48"/>
  <c r="AJ33" i="48"/>
  <c r="AI33" i="48"/>
  <c r="AH33" i="48"/>
  <c r="AG33" i="48"/>
  <c r="AF33" i="48"/>
  <c r="AE33" i="48"/>
  <c r="AD33" i="48"/>
  <c r="AC33" i="48"/>
  <c r="AO68" i="49"/>
  <c r="AN68" i="49"/>
  <c r="AM68" i="49"/>
  <c r="AL68" i="49"/>
  <c r="AK68" i="49"/>
  <c r="AJ68" i="49"/>
  <c r="AI68" i="49"/>
  <c r="AH68" i="49"/>
  <c r="AG68" i="49"/>
  <c r="AF68" i="49"/>
  <c r="AE68" i="49"/>
  <c r="AD68" i="49"/>
  <c r="AZ33" i="48"/>
  <c r="H43" i="51"/>
  <c r="AY33" i="48"/>
  <c r="AX33" i="48"/>
  <c r="AW33" i="48"/>
  <c r="AV33" i="48"/>
  <c r="AU33" i="48"/>
  <c r="AT33" i="48"/>
  <c r="AS33" i="48"/>
  <c r="AR33" i="48"/>
  <c r="AQ33" i="48"/>
  <c r="AP33" i="48"/>
  <c r="AO33" i="48"/>
  <c r="BA68" i="49"/>
  <c r="AZ68" i="49"/>
  <c r="AY68" i="49"/>
  <c r="AX68" i="49"/>
  <c r="AW68" i="49"/>
  <c r="AV68" i="49"/>
  <c r="AU68" i="49"/>
  <c r="AT68" i="49"/>
  <c r="AS68" i="49"/>
  <c r="AR68" i="49"/>
  <c r="AQ68" i="49"/>
  <c r="AP68" i="49"/>
  <c r="BL33" i="48"/>
  <c r="I43" i="51"/>
  <c r="BK33" i="48"/>
  <c r="BJ33" i="48"/>
  <c r="BI33" i="48"/>
  <c r="BH33" i="48"/>
  <c r="BG33" i="48"/>
  <c r="BF33" i="48"/>
  <c r="BE33" i="48"/>
  <c r="BD33" i="48"/>
  <c r="BC33" i="48"/>
  <c r="BB33" i="48"/>
  <c r="BA33" i="48"/>
  <c r="BM68" i="49"/>
  <c r="BL68" i="49"/>
  <c r="BK68" i="49"/>
  <c r="BJ68" i="49"/>
  <c r="BI68" i="49"/>
  <c r="BH68" i="49"/>
  <c r="BG68" i="49"/>
  <c r="BF68" i="49"/>
  <c r="BE68" i="49"/>
  <c r="BD68" i="49"/>
  <c r="BC68" i="49"/>
  <c r="BB68" i="49"/>
  <c r="BA9" i="28"/>
  <c r="AZ9" i="28"/>
  <c r="AY9" i="28"/>
  <c r="AX9" i="28"/>
  <c r="AW9" i="28"/>
  <c r="AV9" i="28"/>
  <c r="AU9" i="28"/>
  <c r="AT9" i="28"/>
  <c r="AS9" i="28"/>
  <c r="AR9" i="28"/>
  <c r="AQ9" i="28"/>
  <c r="AP9" i="28"/>
  <c r="BA10" i="28"/>
  <c r="AZ10" i="28"/>
  <c r="AY175" i="59"/>
  <c r="AY10" i="28"/>
  <c r="AX175" i="59"/>
  <c r="AX10" i="28"/>
  <c r="AW175" i="59"/>
  <c r="AW10" i="28"/>
  <c r="AV175" i="59"/>
  <c r="AV10" i="28"/>
  <c r="AU175" i="59"/>
  <c r="AU10" i="28"/>
  <c r="AT175" i="59"/>
  <c r="AT10" i="28"/>
  <c r="AS175" i="59"/>
  <c r="AS10" i="28"/>
  <c r="AR175" i="59"/>
  <c r="AR10" i="28"/>
  <c r="AQ175" i="59"/>
  <c r="AQ10" i="28"/>
  <c r="AP175" i="59"/>
  <c r="AP10" i="28"/>
  <c r="BA11" i="28"/>
  <c r="AZ11" i="28"/>
  <c r="AY176" i="59"/>
  <c r="AY11" i="28"/>
  <c r="AX176" i="59"/>
  <c r="AX11" i="28"/>
  <c r="AW176" i="59"/>
  <c r="AW11" i="28"/>
  <c r="AV176" i="59"/>
  <c r="AV11" i="28"/>
  <c r="AU176" i="59"/>
  <c r="AU11" i="28"/>
  <c r="AT176" i="59"/>
  <c r="AT11" i="28"/>
  <c r="AS176" i="59"/>
  <c r="AS11" i="28"/>
  <c r="AR176" i="59"/>
  <c r="AR11" i="28"/>
  <c r="AQ176" i="59"/>
  <c r="AQ11" i="28"/>
  <c r="AP176" i="59"/>
  <c r="AP11" i="28"/>
  <c r="C10" i="36"/>
  <c r="D19" i="35"/>
  <c r="O10" i="36"/>
  <c r="BA17" i="28"/>
  <c r="AZ17" i="28"/>
  <c r="AY182" i="59"/>
  <c r="AY17" i="28"/>
  <c r="AX182" i="59"/>
  <c r="AX17" i="28"/>
  <c r="AW182" i="59"/>
  <c r="AW17" i="28"/>
  <c r="AV182" i="59"/>
  <c r="AV17" i="28"/>
  <c r="AU182" i="59"/>
  <c r="AU17" i="28"/>
  <c r="AT182" i="59"/>
  <c r="AT17" i="28"/>
  <c r="AS182" i="59"/>
  <c r="AS17" i="28"/>
  <c r="AR182" i="59"/>
  <c r="AR17" i="28"/>
  <c r="AQ182" i="59"/>
  <c r="AQ17" i="28"/>
  <c r="AP182" i="59"/>
  <c r="AP17" i="28"/>
  <c r="BA18" i="28"/>
  <c r="AZ18" i="28"/>
  <c r="AY183" i="59"/>
  <c r="AY18" i="28"/>
  <c r="AX183" i="59"/>
  <c r="AX18" i="28"/>
  <c r="AW183" i="59"/>
  <c r="AW18" i="28"/>
  <c r="AV183" i="59"/>
  <c r="AV18" i="28"/>
  <c r="AU183" i="59"/>
  <c r="AU18" i="28"/>
  <c r="AT183" i="59"/>
  <c r="AT18" i="28"/>
  <c r="AS183" i="59"/>
  <c r="AS18" i="28"/>
  <c r="AR183" i="59"/>
  <c r="AR18" i="28"/>
  <c r="AQ183" i="59"/>
  <c r="AQ18" i="28"/>
  <c r="AP183" i="59"/>
  <c r="AP18" i="28"/>
  <c r="BA19" i="28"/>
  <c r="AZ19" i="28"/>
  <c r="AY184" i="59"/>
  <c r="AY19" i="28"/>
  <c r="AX184" i="59"/>
  <c r="AX19" i="28"/>
  <c r="AW184" i="59"/>
  <c r="AW19" i="28"/>
  <c r="AV184" i="59"/>
  <c r="AV19" i="28"/>
  <c r="AU184" i="59"/>
  <c r="AU19" i="28"/>
  <c r="AT184" i="59"/>
  <c r="AT19" i="28"/>
  <c r="AS184" i="59"/>
  <c r="AS19" i="28"/>
  <c r="AR184" i="59"/>
  <c r="AR19" i="28"/>
  <c r="AQ184" i="59"/>
  <c r="AQ19" i="28"/>
  <c r="AP184" i="59"/>
  <c r="AP19" i="28"/>
  <c r="G5" i="46"/>
  <c r="E12" i="46"/>
  <c r="G13" i="46"/>
  <c r="H13" i="46"/>
  <c r="C15" i="46"/>
  <c r="F15" i="46"/>
  <c r="E26" i="46"/>
  <c r="G27" i="46"/>
  <c r="G29" i="46"/>
  <c r="C30" i="46"/>
  <c r="F30" i="46"/>
  <c r="E33" i="46"/>
  <c r="G34" i="46"/>
  <c r="H34" i="46"/>
  <c r="F47" i="46"/>
  <c r="G47" i="46"/>
  <c r="H47" i="46"/>
  <c r="F48" i="46"/>
  <c r="F49" i="46"/>
  <c r="F50" i="46"/>
  <c r="E54" i="46"/>
  <c r="G55" i="46"/>
  <c r="H55" i="46"/>
  <c r="C57" i="46"/>
  <c r="E75" i="46"/>
  <c r="G76" i="46"/>
  <c r="H76" i="46"/>
  <c r="C78" i="46"/>
  <c r="E96" i="46"/>
  <c r="G97" i="46"/>
  <c r="H97" i="46"/>
  <c r="C99" i="46"/>
  <c r="AA55" i="82"/>
  <c r="Z55" i="82"/>
  <c r="W55" i="82"/>
  <c r="V55" i="82"/>
  <c r="U55" i="82"/>
  <c r="S55" i="82"/>
  <c r="R55" i="82"/>
  <c r="AA54" i="82"/>
  <c r="Z54" i="82"/>
  <c r="X54" i="82"/>
  <c r="W54" i="82"/>
  <c r="V54" i="82"/>
  <c r="S54" i="82"/>
  <c r="R54" i="82"/>
  <c r="AB53" i="82"/>
  <c r="AA53" i="82"/>
  <c r="Z53" i="82"/>
  <c r="X53" i="82"/>
  <c r="W53" i="82"/>
  <c r="V53" i="82"/>
  <c r="V57" i="82" s="1"/>
  <c r="T53" i="82"/>
  <c r="S53" i="82"/>
  <c r="R53" i="82"/>
  <c r="AA52" i="82"/>
  <c r="Z52" i="82"/>
  <c r="X52" i="82"/>
  <c r="W52" i="82"/>
  <c r="W57" i="82"/>
  <c r="V52" i="82"/>
  <c r="S52" i="82"/>
  <c r="R52" i="82"/>
  <c r="AA44" i="82"/>
  <c r="AA48" i="82" s="1"/>
  <c r="Z44" i="82"/>
  <c r="Z48" i="82"/>
  <c r="Y44" i="82"/>
  <c r="Y48" i="82"/>
  <c r="W44" i="82"/>
  <c r="W48" i="82" s="1"/>
  <c r="V44" i="82"/>
  <c r="V48" i="82" s="1"/>
  <c r="S44" i="82"/>
  <c r="S48" i="82"/>
  <c r="R44" i="82"/>
  <c r="R48" i="82"/>
  <c r="E72" i="82"/>
  <c r="F72" i="82"/>
  <c r="G72" i="82"/>
  <c r="H72" i="82"/>
  <c r="I72" i="82"/>
  <c r="J72" i="82"/>
  <c r="K72" i="82"/>
  <c r="L72" i="82"/>
  <c r="M72" i="82"/>
  <c r="N72" i="82"/>
  <c r="O72" i="82"/>
  <c r="P72" i="82"/>
  <c r="Q72" i="82"/>
  <c r="R72" i="82"/>
  <c r="S72" i="82"/>
  <c r="T72" i="82"/>
  <c r="U72" i="82"/>
  <c r="V72" i="82"/>
  <c r="W72" i="82"/>
  <c r="X72" i="82"/>
  <c r="Y72" i="82"/>
  <c r="Z72" i="82"/>
  <c r="AA72" i="82"/>
  <c r="AB72" i="82"/>
  <c r="AC72" i="82"/>
  <c r="AD72" i="82"/>
  <c r="AE72" i="82"/>
  <c r="AF72" i="82"/>
  <c r="AG72" i="82"/>
  <c r="AH72" i="82"/>
  <c r="AI72" i="82"/>
  <c r="AJ72" i="82"/>
  <c r="AK72" i="82"/>
  <c r="AL72" i="82"/>
  <c r="AM72" i="82"/>
  <c r="AN72" i="82"/>
  <c r="AO72" i="82"/>
  <c r="AP72" i="82"/>
  <c r="AQ72" i="82"/>
  <c r="AR72" i="82"/>
  <c r="AS72" i="82"/>
  <c r="AT72" i="82"/>
  <c r="AU72" i="82"/>
  <c r="AV72" i="82"/>
  <c r="AW72" i="82"/>
  <c r="AX72" i="82"/>
  <c r="AY72" i="82"/>
  <c r="AZ72" i="82"/>
  <c r="BA72" i="82"/>
  <c r="BB72" i="82"/>
  <c r="BC72" i="82"/>
  <c r="BD72" i="82"/>
  <c r="BE72" i="82"/>
  <c r="BF72" i="82"/>
  <c r="BG72" i="82"/>
  <c r="BH72" i="82"/>
  <c r="BI72" i="82"/>
  <c r="BJ72" i="82"/>
  <c r="BK72" i="82"/>
  <c r="BL72" i="82"/>
  <c r="BA25" i="28"/>
  <c r="AZ25" i="28"/>
  <c r="AY190" i="59"/>
  <c r="AY25" i="28"/>
  <c r="AX190" i="59"/>
  <c r="AX25" i="28"/>
  <c r="AW190" i="59"/>
  <c r="AW25" i="28"/>
  <c r="AV190" i="59"/>
  <c r="AV25" i="28"/>
  <c r="AU190" i="59"/>
  <c r="AU25" i="28"/>
  <c r="AT190" i="59"/>
  <c r="AT25" i="28"/>
  <c r="AS190" i="59"/>
  <c r="AS25" i="28"/>
  <c r="AR190" i="59"/>
  <c r="AR25" i="28"/>
  <c r="AQ190" i="59"/>
  <c r="AQ25" i="28"/>
  <c r="AP190" i="59"/>
  <c r="AP25" i="28"/>
  <c r="BA30" i="28"/>
  <c r="AZ30" i="28"/>
  <c r="AY195" i="59"/>
  <c r="AY30" i="28"/>
  <c r="AX195" i="59"/>
  <c r="AX30" i="28"/>
  <c r="AW195" i="59"/>
  <c r="AW30" i="28"/>
  <c r="AV195" i="59"/>
  <c r="AV30" i="28"/>
  <c r="AU195" i="59"/>
  <c r="AU30" i="28"/>
  <c r="AT195" i="59"/>
  <c r="AT30" i="28"/>
  <c r="AS195" i="59"/>
  <c r="AS30" i="28"/>
  <c r="AR195" i="59"/>
  <c r="AR30" i="28"/>
  <c r="AQ195" i="59"/>
  <c r="AQ30" i="28"/>
  <c r="AP195" i="59"/>
  <c r="AP30" i="28"/>
  <c r="AD9" i="28"/>
  <c r="AE9" i="28"/>
  <c r="AF9" i="28"/>
  <c r="AG9" i="28"/>
  <c r="AH9" i="28"/>
  <c r="AI9" i="28"/>
  <c r="AJ9" i="28"/>
  <c r="AK9" i="28"/>
  <c r="AL9" i="28"/>
  <c r="AM9" i="28"/>
  <c r="AN9" i="28"/>
  <c r="AD10" i="28"/>
  <c r="AE10" i="28"/>
  <c r="AD175" i="59"/>
  <c r="AF10" i="28"/>
  <c r="AE175" i="59"/>
  <c r="AG10" i="28"/>
  <c r="AF175" i="59"/>
  <c r="AH10" i="28"/>
  <c r="AG175" i="59"/>
  <c r="AI10" i="28"/>
  <c r="AH175" i="59"/>
  <c r="AJ10" i="28"/>
  <c r="AI175" i="59"/>
  <c r="AK10" i="28"/>
  <c r="AJ175" i="59"/>
  <c r="AL10" i="28"/>
  <c r="AK175" i="59"/>
  <c r="AM10" i="28"/>
  <c r="AL175" i="59"/>
  <c r="AN10" i="28"/>
  <c r="AM175" i="59"/>
  <c r="AD11" i="28"/>
  <c r="AE11" i="28"/>
  <c r="AD176" i="59"/>
  <c r="AF11" i="28"/>
  <c r="AE176" i="59"/>
  <c r="AG11" i="28"/>
  <c r="AF176" i="59"/>
  <c r="AH11" i="28"/>
  <c r="AG176" i="59"/>
  <c r="AI11" i="28"/>
  <c r="AH176" i="59"/>
  <c r="AJ11" i="28"/>
  <c r="AI176" i="59"/>
  <c r="AK11" i="28"/>
  <c r="AJ176" i="59"/>
  <c r="AL11" i="28"/>
  <c r="AK176" i="59"/>
  <c r="AM11" i="28"/>
  <c r="AL176" i="59"/>
  <c r="AN11" i="28"/>
  <c r="AM176" i="59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D17" i="28"/>
  <c r="AE17" i="28"/>
  <c r="AD182" i="59"/>
  <c r="AF17" i="28"/>
  <c r="AE182" i="59"/>
  <c r="AG17" i="28"/>
  <c r="AF182" i="59"/>
  <c r="AH17" i="28"/>
  <c r="AG182" i="59"/>
  <c r="AI17" i="28"/>
  <c r="AH182" i="59"/>
  <c r="AJ17" i="28"/>
  <c r="AI182" i="59"/>
  <c r="AK17" i="28"/>
  <c r="AJ182" i="59"/>
  <c r="AL17" i="28"/>
  <c r="AK182" i="59"/>
  <c r="AM17" i="28"/>
  <c r="AL182" i="59"/>
  <c r="AN17" i="28"/>
  <c r="AM182" i="59"/>
  <c r="AD18" i="28"/>
  <c r="AE18" i="28"/>
  <c r="AD183" i="59"/>
  <c r="AF18" i="28"/>
  <c r="AE183" i="59"/>
  <c r="AG18" i="28"/>
  <c r="AF183" i="59"/>
  <c r="AH18" i="28"/>
  <c r="AG183" i="59"/>
  <c r="AI18" i="28"/>
  <c r="AH183" i="59"/>
  <c r="AJ18" i="28"/>
  <c r="AI183" i="59"/>
  <c r="AK18" i="28"/>
  <c r="AJ183" i="59"/>
  <c r="AL18" i="28"/>
  <c r="AK183" i="59"/>
  <c r="AM18" i="28"/>
  <c r="AL183" i="59"/>
  <c r="AN18" i="28"/>
  <c r="AM183" i="59"/>
  <c r="AD19" i="28"/>
  <c r="AE19" i="28"/>
  <c r="AD184" i="59"/>
  <c r="AF19" i="28"/>
  <c r="AE184" i="59"/>
  <c r="AG19" i="28"/>
  <c r="AF184" i="59"/>
  <c r="AH19" i="28"/>
  <c r="AG184" i="59"/>
  <c r="AI19" i="28"/>
  <c r="AH184" i="59"/>
  <c r="AJ19" i="28"/>
  <c r="AI184" i="59"/>
  <c r="AK19" i="28"/>
  <c r="AJ184" i="59"/>
  <c r="AL19" i="28"/>
  <c r="AK184" i="59"/>
  <c r="AM19" i="28"/>
  <c r="AL184" i="59"/>
  <c r="AN19" i="28"/>
  <c r="AM184" i="59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D25" i="28"/>
  <c r="AE25" i="28"/>
  <c r="AD190" i="59"/>
  <c r="AF25" i="28"/>
  <c r="AE190" i="59"/>
  <c r="AG25" i="28"/>
  <c r="AF190" i="59"/>
  <c r="AH25" i="28"/>
  <c r="AG190" i="59"/>
  <c r="AI25" i="28"/>
  <c r="AH190" i="59"/>
  <c r="AJ25" i="28"/>
  <c r="AI190" i="59"/>
  <c r="AK25" i="28"/>
  <c r="AJ190" i="59"/>
  <c r="AL25" i="28"/>
  <c r="AK190" i="59"/>
  <c r="AM25" i="28"/>
  <c r="AL190" i="59"/>
  <c r="AN25" i="28"/>
  <c r="AM190" i="59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D30" i="28"/>
  <c r="AE30" i="28"/>
  <c r="AD195" i="59"/>
  <c r="AF30" i="28"/>
  <c r="AE195" i="59"/>
  <c r="AG30" i="28"/>
  <c r="AF195" i="59"/>
  <c r="AH30" i="28"/>
  <c r="AG195" i="59"/>
  <c r="AI30" i="28"/>
  <c r="AH195" i="59"/>
  <c r="AJ30" i="28"/>
  <c r="AI195" i="59"/>
  <c r="AK30" i="28"/>
  <c r="AJ195" i="59"/>
  <c r="AL30" i="28"/>
  <c r="AK195" i="59"/>
  <c r="AM30" i="28"/>
  <c r="AL195" i="59"/>
  <c r="AN30" i="28"/>
  <c r="AM195" i="59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G26" i="6"/>
  <c r="I42" i="97"/>
  <c r="AA57" i="82"/>
  <c r="U54" i="82"/>
  <c r="L8" i="105"/>
  <c r="H33" i="105"/>
  <c r="D25" i="105"/>
  <c r="T52" i="82"/>
  <c r="AB52" i="82"/>
  <c r="Y53" i="82"/>
  <c r="I39" i="60"/>
  <c r="Q39" i="60"/>
  <c r="Y39" i="60"/>
  <c r="AG39" i="60"/>
  <c r="AO39" i="60"/>
  <c r="AW39" i="60"/>
  <c r="AW42" i="60"/>
  <c r="BE39" i="60"/>
  <c r="E77" i="60"/>
  <c r="M77" i="60"/>
  <c r="U77" i="60"/>
  <c r="AC77" i="60"/>
  <c r="AK77" i="60"/>
  <c r="AS77" i="60"/>
  <c r="BA77" i="60"/>
  <c r="BA80" i="60"/>
  <c r="BI77" i="60"/>
  <c r="I121" i="60"/>
  <c r="Q121" i="60"/>
  <c r="Y121" i="60"/>
  <c r="AG121" i="60"/>
  <c r="AO121" i="60"/>
  <c r="AW121" i="60"/>
  <c r="BE121" i="60"/>
  <c r="BE124" i="60"/>
  <c r="BD40" i="58"/>
  <c r="E196" i="60"/>
  <c r="M196" i="60"/>
  <c r="U196" i="60"/>
  <c r="AC196" i="60"/>
  <c r="AK196" i="60"/>
  <c r="AS196" i="60"/>
  <c r="BA196" i="60"/>
  <c r="BI196" i="60"/>
  <c r="BI199" i="60"/>
  <c r="BI73" i="57"/>
  <c r="I38" i="60"/>
  <c r="Q38" i="60"/>
  <c r="Y38" i="60"/>
  <c r="AG38" i="60"/>
  <c r="AO38" i="60"/>
  <c r="AW38" i="60"/>
  <c r="BE38" i="60"/>
  <c r="E76" i="60"/>
  <c r="E80" i="60"/>
  <c r="M76" i="60"/>
  <c r="U76" i="60"/>
  <c r="AC76" i="60"/>
  <c r="AK76" i="60"/>
  <c r="AS76" i="60"/>
  <c r="BA76" i="60"/>
  <c r="BI76" i="60"/>
  <c r="I120" i="60"/>
  <c r="I124" i="60"/>
  <c r="H40" i="58"/>
  <c r="Q120" i="60"/>
  <c r="Y120" i="60"/>
  <c r="AG120" i="60"/>
  <c r="AO120" i="60"/>
  <c r="AW120" i="60"/>
  <c r="BE120" i="60"/>
  <c r="E195" i="60"/>
  <c r="M195" i="60"/>
  <c r="M199" i="60"/>
  <c r="M73" i="57"/>
  <c r="U195" i="60"/>
  <c r="AC195" i="60"/>
  <c r="AK195" i="60"/>
  <c r="AS195" i="60"/>
  <c r="BA195" i="60"/>
  <c r="BI195" i="60"/>
  <c r="G12" i="31"/>
  <c r="D23" i="59"/>
  <c r="C33" i="116"/>
  <c r="D129" i="59"/>
  <c r="D25" i="59"/>
  <c r="C35" i="116"/>
  <c r="S57" i="82"/>
  <c r="S60" i="82" s="1"/>
  <c r="S61" i="82" s="1"/>
  <c r="D10" i="36"/>
  <c r="F185" i="59"/>
  <c r="X44" i="82"/>
  <c r="X48" i="82" s="1"/>
  <c r="U52" i="82"/>
  <c r="T55" i="82"/>
  <c r="T57" i="82" s="1"/>
  <c r="AB55" i="82"/>
  <c r="AA17" i="48"/>
  <c r="S17" i="48"/>
  <c r="W16" i="48"/>
  <c r="AA15" i="48"/>
  <c r="S15" i="48"/>
  <c r="W14" i="48"/>
  <c r="AA7" i="48"/>
  <c r="AA10" i="48" s="1"/>
  <c r="S7" i="48"/>
  <c r="S10" i="48" s="1"/>
  <c r="J39" i="60"/>
  <c r="R39" i="60"/>
  <c r="Z39" i="60"/>
  <c r="AH39" i="60"/>
  <c r="AP39" i="60"/>
  <c r="AX39" i="60"/>
  <c r="BF39" i="60"/>
  <c r="F77" i="60"/>
  <c r="N77" i="60"/>
  <c r="V77" i="60"/>
  <c r="AD77" i="60"/>
  <c r="AL77" i="60"/>
  <c r="AT77" i="60"/>
  <c r="BB77" i="60"/>
  <c r="BJ77" i="60"/>
  <c r="J121" i="60"/>
  <c r="R121" i="60"/>
  <c r="Z121" i="60"/>
  <c r="AH121" i="60"/>
  <c r="AP121" i="60"/>
  <c r="AX121" i="60"/>
  <c r="BF121" i="60"/>
  <c r="F196" i="60"/>
  <c r="N196" i="60"/>
  <c r="V196" i="60"/>
  <c r="AD196" i="60"/>
  <c r="AL196" i="60"/>
  <c r="AT196" i="60"/>
  <c r="BB196" i="60"/>
  <c r="BJ196" i="60"/>
  <c r="J38" i="60"/>
  <c r="R38" i="60"/>
  <c r="Z38" i="60"/>
  <c r="AH38" i="60"/>
  <c r="AP38" i="60"/>
  <c r="AX38" i="60"/>
  <c r="BF38" i="60"/>
  <c r="F76" i="60"/>
  <c r="N76" i="60"/>
  <c r="V76" i="60"/>
  <c r="AD76" i="60"/>
  <c r="AL76" i="60"/>
  <c r="AT76" i="60"/>
  <c r="BB76" i="60"/>
  <c r="BJ76" i="60"/>
  <c r="J120" i="60"/>
  <c r="R120" i="60"/>
  <c r="Z120" i="60"/>
  <c r="AH120" i="60"/>
  <c r="AP120" i="60"/>
  <c r="AX120" i="60"/>
  <c r="BF120" i="60"/>
  <c r="F195" i="60"/>
  <c r="N195" i="60"/>
  <c r="V195" i="60"/>
  <c r="AD195" i="60"/>
  <c r="AL195" i="60"/>
  <c r="AT195" i="60"/>
  <c r="BB195" i="60"/>
  <c r="BJ195" i="60"/>
  <c r="S10" i="36"/>
  <c r="U185" i="59"/>
  <c r="E12" i="31"/>
  <c r="J38" i="59"/>
  <c r="K38" i="59"/>
  <c r="J29" i="59"/>
  <c r="K29" i="59"/>
  <c r="C39" i="116"/>
  <c r="D51" i="116"/>
  <c r="J41" i="59"/>
  <c r="K41" i="59"/>
  <c r="J85" i="59"/>
  <c r="K85" i="59"/>
  <c r="K10" i="36"/>
  <c r="M185" i="59"/>
  <c r="F36" i="31"/>
  <c r="H11" i="105"/>
  <c r="D24" i="105"/>
  <c r="L7" i="105"/>
  <c r="J92" i="59"/>
  <c r="K92" i="59"/>
  <c r="I35" i="97"/>
  <c r="D41" i="116"/>
  <c r="J31" i="59"/>
  <c r="K31" i="59"/>
  <c r="K31" i="105"/>
  <c r="L29" i="105"/>
  <c r="L31" i="105"/>
  <c r="D51" i="63"/>
  <c r="D8" i="63"/>
  <c r="C151" i="116"/>
  <c r="D16" i="67"/>
  <c r="C20" i="67"/>
  <c r="C9" i="67"/>
  <c r="D6" i="67"/>
  <c r="Y54" i="82"/>
  <c r="H36" i="31"/>
  <c r="X57" i="82"/>
  <c r="AK39" i="60"/>
  <c r="AK42" i="60"/>
  <c r="BA39" i="60"/>
  <c r="BI39" i="60"/>
  <c r="I77" i="60"/>
  <c r="Y77" i="60"/>
  <c r="Y80" i="60"/>
  <c r="AG77" i="60"/>
  <c r="AG80" i="60"/>
  <c r="BE77" i="60"/>
  <c r="BE80" i="60"/>
  <c r="U121" i="60"/>
  <c r="AS121" i="60"/>
  <c r="AS124" i="60"/>
  <c r="AR40" i="58"/>
  <c r="Q196" i="60"/>
  <c r="AG196" i="60"/>
  <c r="AO196" i="60"/>
  <c r="BE196" i="60"/>
  <c r="BE199" i="60"/>
  <c r="BE73" i="57"/>
  <c r="U10" i="36"/>
  <c r="W185" i="59"/>
  <c r="W10" i="36"/>
  <c r="Y185" i="59"/>
  <c r="F81" i="59"/>
  <c r="E91" i="116"/>
  <c r="C11" i="36"/>
  <c r="D25" i="35"/>
  <c r="E191" i="59"/>
  <c r="E87" i="59"/>
  <c r="D97" i="116"/>
  <c r="C44" i="92"/>
  <c r="C31" i="91"/>
  <c r="C33" i="91"/>
  <c r="H12" i="31"/>
  <c r="T44" i="82"/>
  <c r="T48" i="82" s="1"/>
  <c r="AB44" i="82"/>
  <c r="AB48" i="82" s="1"/>
  <c r="Y52" i="82"/>
  <c r="W17" i="48"/>
  <c r="AA16" i="48"/>
  <c r="AA19" i="48" s="1"/>
  <c r="AA115" i="59" s="1"/>
  <c r="S16" i="48"/>
  <c r="S19" i="48"/>
  <c r="S115" i="59"/>
  <c r="W15" i="48"/>
  <c r="F39" i="60"/>
  <c r="N39" i="60"/>
  <c r="V39" i="60"/>
  <c r="AD39" i="60"/>
  <c r="AL39" i="60"/>
  <c r="AL42" i="60"/>
  <c r="AT39" i="60"/>
  <c r="BB39" i="60"/>
  <c r="BJ39" i="60"/>
  <c r="J77" i="60"/>
  <c r="R77" i="60"/>
  <c r="Z77" i="60"/>
  <c r="AH77" i="60"/>
  <c r="AP77" i="60"/>
  <c r="AP80" i="60"/>
  <c r="AX77" i="60"/>
  <c r="BF77" i="60"/>
  <c r="F121" i="60"/>
  <c r="N121" i="60"/>
  <c r="V121" i="60"/>
  <c r="AD121" i="60"/>
  <c r="AL121" i="60"/>
  <c r="AT121" i="60"/>
  <c r="AT124" i="60"/>
  <c r="AS40" i="58"/>
  <c r="BB121" i="60"/>
  <c r="BJ121" i="60"/>
  <c r="J196" i="60"/>
  <c r="R196" i="60"/>
  <c r="Z196" i="60"/>
  <c r="AH196" i="60"/>
  <c r="AP196" i="60"/>
  <c r="AX196" i="60"/>
  <c r="AX199" i="60"/>
  <c r="AX73" i="57"/>
  <c r="BF196" i="60"/>
  <c r="F38" i="60"/>
  <c r="N38" i="60"/>
  <c r="V38" i="60"/>
  <c r="AD38" i="60"/>
  <c r="AL38" i="60"/>
  <c r="AT38" i="60"/>
  <c r="BB38" i="60"/>
  <c r="BB42" i="60"/>
  <c r="BJ38" i="60"/>
  <c r="J76" i="60"/>
  <c r="R76" i="60"/>
  <c r="Z76" i="60"/>
  <c r="AH76" i="60"/>
  <c r="AP76" i="60"/>
  <c r="AX76" i="60"/>
  <c r="BF76" i="60"/>
  <c r="BF80" i="60"/>
  <c r="F120" i="60"/>
  <c r="N120" i="60"/>
  <c r="V120" i="60"/>
  <c r="AD120" i="60"/>
  <c r="AL120" i="60"/>
  <c r="AT120" i="60"/>
  <c r="BB120" i="60"/>
  <c r="BJ120" i="60"/>
  <c r="BJ124" i="60"/>
  <c r="BI40" i="58"/>
  <c r="J195" i="60"/>
  <c r="R195" i="60"/>
  <c r="Z195" i="60"/>
  <c r="AH195" i="60"/>
  <c r="AP195" i="60"/>
  <c r="AX195" i="60"/>
  <c r="BF195" i="60"/>
  <c r="G38" i="113"/>
  <c r="M10" i="36"/>
  <c r="O185" i="59"/>
  <c r="C30" i="105"/>
  <c r="J30" i="59"/>
  <c r="K30" i="59"/>
  <c r="K20" i="105"/>
  <c r="K21" i="105"/>
  <c r="K25" i="105"/>
  <c r="G45" i="105"/>
  <c r="C27" i="105"/>
  <c r="H39" i="105"/>
  <c r="H42" i="105"/>
  <c r="U53" i="82"/>
  <c r="U57" i="82" s="1"/>
  <c r="E39" i="60"/>
  <c r="E42" i="60"/>
  <c r="M39" i="60"/>
  <c r="U39" i="60"/>
  <c r="U42" i="60"/>
  <c r="AC39" i="60"/>
  <c r="AS39" i="60"/>
  <c r="Q77" i="60"/>
  <c r="AO77" i="60"/>
  <c r="AO80" i="60"/>
  <c r="AW77" i="60"/>
  <c r="AW80" i="60"/>
  <c r="E121" i="60"/>
  <c r="E124" i="60"/>
  <c r="D40" i="58"/>
  <c r="M121" i="60"/>
  <c r="AC121" i="60"/>
  <c r="AC124" i="60"/>
  <c r="AB40" i="58"/>
  <c r="AK121" i="60"/>
  <c r="BA121" i="60"/>
  <c r="BI121" i="60"/>
  <c r="I196" i="60"/>
  <c r="I199" i="60"/>
  <c r="I73" i="57"/>
  <c r="Y196" i="60"/>
  <c r="Y199" i="60"/>
  <c r="Y73" i="57"/>
  <c r="AW196" i="60"/>
  <c r="AW199" i="60"/>
  <c r="AW73" i="57"/>
  <c r="BN14" i="30"/>
  <c r="BN38" i="30"/>
  <c r="R57" i="82"/>
  <c r="R60" i="82" s="1"/>
  <c r="R61" i="82" s="1"/>
  <c r="Z57" i="82"/>
  <c r="Z60" i="82" s="1"/>
  <c r="Z61" i="82" s="1"/>
  <c r="V17" i="48"/>
  <c r="Z16" i="48"/>
  <c r="R16" i="48"/>
  <c r="R19" i="48" s="1"/>
  <c r="R115" i="59" s="1"/>
  <c r="V15" i="48"/>
  <c r="V19" i="48" s="1"/>
  <c r="V115" i="59" s="1"/>
  <c r="G39" i="60"/>
  <c r="O39" i="60"/>
  <c r="W39" i="60"/>
  <c r="AE39" i="60"/>
  <c r="AM39" i="60"/>
  <c r="AM42" i="60"/>
  <c r="AU39" i="60"/>
  <c r="BC39" i="60"/>
  <c r="BK39" i="60"/>
  <c r="K77" i="60"/>
  <c r="S77" i="60"/>
  <c r="AA77" i="60"/>
  <c r="AI77" i="60"/>
  <c r="AQ77" i="60"/>
  <c r="AQ80" i="60"/>
  <c r="AY77" i="60"/>
  <c r="BG77" i="60"/>
  <c r="G121" i="60"/>
  <c r="O121" i="60"/>
  <c r="W121" i="60"/>
  <c r="AE121" i="60"/>
  <c r="AM121" i="60"/>
  <c r="AU121" i="60"/>
  <c r="AU124" i="60"/>
  <c r="AT40" i="58"/>
  <c r="BC121" i="60"/>
  <c r="BK121" i="60"/>
  <c r="K196" i="60"/>
  <c r="S196" i="60"/>
  <c r="AA196" i="60"/>
  <c r="AI196" i="60"/>
  <c r="AQ196" i="60"/>
  <c r="AY196" i="60"/>
  <c r="AY199" i="60"/>
  <c r="AY73" i="57"/>
  <c r="G38" i="60"/>
  <c r="O38" i="60"/>
  <c r="W38" i="60"/>
  <c r="AE38" i="60"/>
  <c r="AM38" i="60"/>
  <c r="AU38" i="60"/>
  <c r="BC38" i="60"/>
  <c r="BK38" i="60"/>
  <c r="K76" i="60"/>
  <c r="S76" i="60"/>
  <c r="AA76" i="60"/>
  <c r="AI76" i="60"/>
  <c r="AQ76" i="60"/>
  <c r="AY76" i="60"/>
  <c r="BG76" i="60"/>
  <c r="G120" i="60"/>
  <c r="G124" i="60"/>
  <c r="F40" i="58"/>
  <c r="O120" i="60"/>
  <c r="W120" i="60"/>
  <c r="AE120" i="60"/>
  <c r="AM120" i="60"/>
  <c r="AU120" i="60"/>
  <c r="BC120" i="60"/>
  <c r="BK120" i="60"/>
  <c r="K195" i="60"/>
  <c r="K199" i="60"/>
  <c r="K73" i="57"/>
  <c r="S195" i="60"/>
  <c r="AA195" i="60"/>
  <c r="AI195" i="60"/>
  <c r="AQ195" i="60"/>
  <c r="AY195" i="60"/>
  <c r="G36" i="60"/>
  <c r="O36" i="60"/>
  <c r="W36" i="60"/>
  <c r="W42" i="60"/>
  <c r="AE36" i="60"/>
  <c r="AM36" i="60"/>
  <c r="AU36" i="60"/>
  <c r="BC36" i="60"/>
  <c r="BK36" i="60"/>
  <c r="K74" i="60"/>
  <c r="S74" i="60"/>
  <c r="AA74" i="60"/>
  <c r="AA80" i="60"/>
  <c r="AI74" i="60"/>
  <c r="AQ74" i="60"/>
  <c r="AY74" i="60"/>
  <c r="BG74" i="60"/>
  <c r="G118" i="60"/>
  <c r="O118" i="60"/>
  <c r="W118" i="60"/>
  <c r="AE118" i="60"/>
  <c r="AE124" i="60"/>
  <c r="AD40" i="58"/>
  <c r="AM118" i="60"/>
  <c r="AU118" i="60"/>
  <c r="BC118" i="60"/>
  <c r="BK118" i="60"/>
  <c r="K193" i="60"/>
  <c r="S193" i="60"/>
  <c r="AA193" i="60"/>
  <c r="AI193" i="60"/>
  <c r="AI199" i="60"/>
  <c r="AI73" i="57"/>
  <c r="AQ193" i="60"/>
  <c r="AY193" i="60"/>
  <c r="E10" i="36"/>
  <c r="G185" i="59"/>
  <c r="Z10" i="36"/>
  <c r="AB185" i="59"/>
  <c r="G10" i="36"/>
  <c r="I185" i="59"/>
  <c r="E36" i="31"/>
  <c r="I34" i="97"/>
  <c r="J37" i="59"/>
  <c r="K37" i="59"/>
  <c r="C47" i="116"/>
  <c r="K8" i="105"/>
  <c r="C25" i="105"/>
  <c r="C28" i="105"/>
  <c r="J39" i="59"/>
  <c r="K39" i="59"/>
  <c r="E37" i="113"/>
  <c r="F37" i="113"/>
  <c r="D40" i="113"/>
  <c r="AL14" i="36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N201" i="59"/>
  <c r="AK14" i="36"/>
  <c r="AM201" i="59"/>
  <c r="AJ14" i="36"/>
  <c r="AL201" i="59"/>
  <c r="AI14" i="36"/>
  <c r="AK201" i="59"/>
  <c r="AH14" i="36"/>
  <c r="AJ201" i="59"/>
  <c r="AG14" i="36"/>
  <c r="AI201" i="59"/>
  <c r="AF14" i="36"/>
  <c r="AH201" i="59"/>
  <c r="AE14" i="36"/>
  <c r="AG201" i="59"/>
  <c r="AD14" i="36"/>
  <c r="AF201" i="59"/>
  <c r="AC14" i="36"/>
  <c r="AE201" i="59"/>
  <c r="AB14" i="36"/>
  <c r="AD201" i="59"/>
  <c r="AA14" i="36"/>
  <c r="F35" i="35"/>
  <c r="AC201" i="59"/>
  <c r="AL13" i="36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N199" i="59"/>
  <c r="AK13" i="36"/>
  <c r="AM199" i="59"/>
  <c r="AJ13" i="36"/>
  <c r="AL199" i="59"/>
  <c r="AI13" i="36"/>
  <c r="AK199" i="59"/>
  <c r="AH13" i="36"/>
  <c r="AJ199" i="59"/>
  <c r="AG13" i="36"/>
  <c r="AI199" i="59"/>
  <c r="AF13" i="36"/>
  <c r="AH199" i="59"/>
  <c r="AE13" i="36"/>
  <c r="AG199" i="59"/>
  <c r="AD13" i="36"/>
  <c r="AF199" i="59"/>
  <c r="AC13" i="36"/>
  <c r="AE199" i="59"/>
  <c r="AB13" i="36"/>
  <c r="AD199" i="59"/>
  <c r="AA13" i="36"/>
  <c r="F33" i="35"/>
  <c r="AC199" i="59"/>
  <c r="F29" i="35"/>
  <c r="AC195" i="59"/>
  <c r="AO32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N194" i="59"/>
  <c r="AN32" i="28"/>
  <c r="AM194" i="59"/>
  <c r="AM32" i="28"/>
  <c r="AL194" i="59"/>
  <c r="AL32" i="28"/>
  <c r="AK194" i="59"/>
  <c r="AK32" i="28"/>
  <c r="AJ194" i="59"/>
  <c r="AJ32" i="28"/>
  <c r="AI194" i="59"/>
  <c r="AI32" i="28"/>
  <c r="AH194" i="59"/>
  <c r="AH32" i="28"/>
  <c r="AG194" i="59"/>
  <c r="AG32" i="28"/>
  <c r="AF194" i="59"/>
  <c r="AF32" i="28"/>
  <c r="AE194" i="59"/>
  <c r="AE32" i="28"/>
  <c r="AD194" i="59"/>
  <c r="AD32" i="28"/>
  <c r="F28" i="35"/>
  <c r="AC194" i="59"/>
  <c r="F24" i="35"/>
  <c r="AC190" i="59"/>
  <c r="AO26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N188" i="59"/>
  <c r="AN26" i="28"/>
  <c r="AM188" i="59"/>
  <c r="AM26" i="28"/>
  <c r="AL188" i="59"/>
  <c r="AL26" i="28"/>
  <c r="AK188" i="59"/>
  <c r="AK26" i="28"/>
  <c r="AJ188" i="59"/>
  <c r="AJ26" i="28"/>
  <c r="AI188" i="59"/>
  <c r="AI26" i="28"/>
  <c r="AH188" i="59"/>
  <c r="AH26" i="28"/>
  <c r="AG188" i="59"/>
  <c r="AG26" i="28"/>
  <c r="AF188" i="59"/>
  <c r="AF26" i="28"/>
  <c r="AE188" i="59"/>
  <c r="AE26" i="28"/>
  <c r="AD188" i="59"/>
  <c r="AD26" i="28"/>
  <c r="F22" i="35"/>
  <c r="AC188" i="59"/>
  <c r="F18" i="35"/>
  <c r="AC184" i="59"/>
  <c r="F17" i="35"/>
  <c r="AC183" i="59"/>
  <c r="F16" i="35"/>
  <c r="AC182" i="59"/>
  <c r="AO20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N181" i="59"/>
  <c r="AN20" i="28"/>
  <c r="AM181" i="59"/>
  <c r="AM20" i="28"/>
  <c r="AL181" i="59"/>
  <c r="AL20" i="28"/>
  <c r="AK181" i="59"/>
  <c r="AK20" i="28"/>
  <c r="AJ181" i="59"/>
  <c r="AJ20" i="28"/>
  <c r="AI181" i="59"/>
  <c r="AI20" i="28"/>
  <c r="AH181" i="59"/>
  <c r="AH20" i="28"/>
  <c r="AG181" i="59"/>
  <c r="AG20" i="28"/>
  <c r="AF181" i="59"/>
  <c r="AF20" i="28"/>
  <c r="AE181" i="59"/>
  <c r="AE20" i="28"/>
  <c r="AD181" i="59"/>
  <c r="AD20" i="28"/>
  <c r="F15" i="35"/>
  <c r="AC181" i="59"/>
  <c r="F10" i="35"/>
  <c r="AC176" i="59"/>
  <c r="F9" i="35"/>
  <c r="AC175" i="59"/>
  <c r="AM174" i="59"/>
  <c r="AL174" i="59"/>
  <c r="AK174" i="59"/>
  <c r="AJ174" i="59"/>
  <c r="AI174" i="59"/>
  <c r="AH174" i="59"/>
  <c r="AG174" i="59"/>
  <c r="AF174" i="59"/>
  <c r="AE174" i="59"/>
  <c r="AD174" i="59"/>
  <c r="F8" i="35"/>
  <c r="AC174" i="59"/>
  <c r="G29" i="35"/>
  <c r="AO195" i="59"/>
  <c r="BM30" i="28"/>
  <c r="BL195" i="59"/>
  <c r="BL30" i="28"/>
  <c r="BK195" i="59"/>
  <c r="BK30" i="28"/>
  <c r="BJ195" i="59"/>
  <c r="BJ30" i="28"/>
  <c r="BI195" i="59"/>
  <c r="BI30" i="28"/>
  <c r="BH195" i="59"/>
  <c r="BH30" i="28"/>
  <c r="BG195" i="59"/>
  <c r="BG30" i="28"/>
  <c r="BF195" i="59"/>
  <c r="BF30" i="28"/>
  <c r="BE195" i="59"/>
  <c r="BE30" i="28"/>
  <c r="BD195" i="59"/>
  <c r="BD30" i="28"/>
  <c r="BC195" i="59"/>
  <c r="BC30" i="28"/>
  <c r="BB195" i="59"/>
  <c r="BB30" i="28"/>
  <c r="AZ195" i="59"/>
  <c r="G24" i="35"/>
  <c r="AO190" i="59"/>
  <c r="BM25" i="28"/>
  <c r="BL190" i="59"/>
  <c r="BL25" i="28"/>
  <c r="BK190" i="59"/>
  <c r="BK25" i="28"/>
  <c r="BJ190" i="59"/>
  <c r="BJ25" i="28"/>
  <c r="BI190" i="59"/>
  <c r="BI25" i="28"/>
  <c r="BH190" i="59"/>
  <c r="BH25" i="28"/>
  <c r="BG190" i="59"/>
  <c r="BG25" i="28"/>
  <c r="BF190" i="59"/>
  <c r="BF25" i="28"/>
  <c r="BE190" i="59"/>
  <c r="BE25" i="28"/>
  <c r="BD190" i="59"/>
  <c r="BD25" i="28"/>
  <c r="BC190" i="59"/>
  <c r="BC25" i="28"/>
  <c r="BB190" i="59"/>
  <c r="BB25" i="28"/>
  <c r="AZ190" i="59"/>
  <c r="E99" i="46"/>
  <c r="G96" i="46"/>
  <c r="E78" i="46"/>
  <c r="G75" i="46"/>
  <c r="E57" i="46"/>
  <c r="G54" i="46"/>
  <c r="F71" i="46"/>
  <c r="G50" i="46"/>
  <c r="F70" i="46"/>
  <c r="F69" i="46"/>
  <c r="G48" i="46"/>
  <c r="F68" i="46"/>
  <c r="F51" i="46"/>
  <c r="AM27" i="50"/>
  <c r="AL27" i="50"/>
  <c r="AK27" i="50"/>
  <c r="AJ27" i="50"/>
  <c r="AI27" i="50"/>
  <c r="AH27" i="50"/>
  <c r="AG27" i="50"/>
  <c r="AF27" i="50"/>
  <c r="AE27" i="50"/>
  <c r="AD27" i="50"/>
  <c r="AC27" i="50"/>
  <c r="AB27" i="50"/>
  <c r="G33" i="46"/>
  <c r="F43" i="46"/>
  <c r="F36" i="46"/>
  <c r="C43" i="46"/>
  <c r="C36" i="46"/>
  <c r="E30" i="46"/>
  <c r="G26" i="46"/>
  <c r="H26" i="46"/>
  <c r="E15" i="46"/>
  <c r="G12" i="46"/>
  <c r="G9" i="46"/>
  <c r="H9" i="46"/>
  <c r="H5" i="46"/>
  <c r="G18" i="35"/>
  <c r="AO184" i="59"/>
  <c r="BM19" i="28"/>
  <c r="BL184" i="59"/>
  <c r="BL19" i="28"/>
  <c r="BK184" i="59"/>
  <c r="BK19" i="28"/>
  <c r="BJ184" i="59"/>
  <c r="BJ19" i="28"/>
  <c r="BI184" i="59"/>
  <c r="BI19" i="28"/>
  <c r="BH184" i="59"/>
  <c r="BH19" i="28"/>
  <c r="BG184" i="59"/>
  <c r="BG19" i="28"/>
  <c r="BF184" i="59"/>
  <c r="BF19" i="28"/>
  <c r="BE184" i="59"/>
  <c r="BE19" i="28"/>
  <c r="BD184" i="59"/>
  <c r="BD19" i="28"/>
  <c r="BC184" i="59"/>
  <c r="BC19" i="28"/>
  <c r="BB184" i="59"/>
  <c r="BB19" i="28"/>
  <c r="AZ184" i="59"/>
  <c r="G17" i="35"/>
  <c r="AO183" i="59"/>
  <c r="BM18" i="28"/>
  <c r="BL183" i="59"/>
  <c r="BL18" i="28"/>
  <c r="BK183" i="59"/>
  <c r="BK18" i="28"/>
  <c r="BJ183" i="59"/>
  <c r="BJ18" i="28"/>
  <c r="BI183" i="59"/>
  <c r="BI18" i="28"/>
  <c r="BH183" i="59"/>
  <c r="BH18" i="28"/>
  <c r="BG183" i="59"/>
  <c r="BG18" i="28"/>
  <c r="BF183" i="59"/>
  <c r="BF18" i="28"/>
  <c r="BE183" i="59"/>
  <c r="BE18" i="28"/>
  <c r="BD183" i="59"/>
  <c r="BD18" i="28"/>
  <c r="BC183" i="59"/>
  <c r="BC18" i="28"/>
  <c r="BB183" i="59"/>
  <c r="BB18" i="28"/>
  <c r="AZ183" i="59"/>
  <c r="G16" i="35"/>
  <c r="AO182" i="59"/>
  <c r="BM17" i="28"/>
  <c r="BL182" i="59"/>
  <c r="BL17" i="28"/>
  <c r="BK182" i="59"/>
  <c r="BK17" i="28"/>
  <c r="BJ182" i="59"/>
  <c r="BJ17" i="28"/>
  <c r="BI182" i="59"/>
  <c r="BI17" i="28"/>
  <c r="BH182" i="59"/>
  <c r="BH17" i="28"/>
  <c r="BG182" i="59"/>
  <c r="BG17" i="28"/>
  <c r="BF182" i="59"/>
  <c r="BF17" i="28"/>
  <c r="BE182" i="59"/>
  <c r="BE17" i="28"/>
  <c r="BD182" i="59"/>
  <c r="BD17" i="28"/>
  <c r="BC182" i="59"/>
  <c r="BC17" i="28"/>
  <c r="BB182" i="59"/>
  <c r="BB17" i="28"/>
  <c r="AZ182" i="59"/>
  <c r="G10" i="35"/>
  <c r="AO176" i="59"/>
  <c r="BM11" i="28"/>
  <c r="BL176" i="59"/>
  <c r="BL11" i="28"/>
  <c r="BK176" i="59"/>
  <c r="BK11" i="28"/>
  <c r="BJ176" i="59"/>
  <c r="BJ11" i="28"/>
  <c r="BI176" i="59"/>
  <c r="BI11" i="28"/>
  <c r="BH176" i="59"/>
  <c r="BH11" i="28"/>
  <c r="BG176" i="59"/>
  <c r="BG11" i="28"/>
  <c r="BF176" i="59"/>
  <c r="BF11" i="28"/>
  <c r="BE176" i="59"/>
  <c r="BE11" i="28"/>
  <c r="BD176" i="59"/>
  <c r="BD11" i="28"/>
  <c r="BC176" i="59"/>
  <c r="BC11" i="28"/>
  <c r="BB176" i="59"/>
  <c r="BB11" i="28"/>
  <c r="AZ176" i="59"/>
  <c r="G9" i="35"/>
  <c r="AO175" i="59"/>
  <c r="BM10" i="28"/>
  <c r="BL175" i="59"/>
  <c r="BL10" i="28"/>
  <c r="BK175" i="59"/>
  <c r="BK10" i="28"/>
  <c r="BJ175" i="59"/>
  <c r="BJ10" i="28"/>
  <c r="BI175" i="59"/>
  <c r="BI10" i="28"/>
  <c r="BH175" i="59"/>
  <c r="BH10" i="28"/>
  <c r="BG175" i="59"/>
  <c r="BG10" i="28"/>
  <c r="BF175" i="59"/>
  <c r="BF10" i="28"/>
  <c r="BE175" i="59"/>
  <c r="BE10" i="28"/>
  <c r="BD175" i="59"/>
  <c r="BD10" i="28"/>
  <c r="BC175" i="59"/>
  <c r="BC10" i="28"/>
  <c r="BB175" i="59"/>
  <c r="BB10" i="28"/>
  <c r="AZ175" i="59"/>
  <c r="G8" i="35"/>
  <c r="AO174" i="59"/>
  <c r="AP174" i="59"/>
  <c r="AQ174" i="59"/>
  <c r="AR174" i="59"/>
  <c r="AS174" i="59"/>
  <c r="AT174" i="59"/>
  <c r="AU174" i="59"/>
  <c r="AV174" i="59"/>
  <c r="AW174" i="59"/>
  <c r="AX174" i="59"/>
  <c r="AY174" i="59"/>
  <c r="BM9" i="28"/>
  <c r="BL9" i="28"/>
  <c r="BK9" i="28"/>
  <c r="BJ9" i="28"/>
  <c r="BI9" i="28"/>
  <c r="BH9" i="28"/>
  <c r="BG9" i="28"/>
  <c r="BF9" i="28"/>
  <c r="BE9" i="28"/>
  <c r="BD9" i="28"/>
  <c r="BC9" i="28"/>
  <c r="BB9" i="28"/>
  <c r="AZ174" i="59"/>
  <c r="Z114" i="59"/>
  <c r="X7" i="52"/>
  <c r="T114" i="59"/>
  <c r="R7" i="52"/>
  <c r="AB19" i="48"/>
  <c r="AB115" i="59" s="1"/>
  <c r="Z19" i="48"/>
  <c r="Z115" i="59" s="1"/>
  <c r="Y19" i="48"/>
  <c r="Y115" i="59" s="1"/>
  <c r="X19" i="48"/>
  <c r="X115" i="59"/>
  <c r="W19" i="48"/>
  <c r="W115" i="59" s="1"/>
  <c r="U19" i="48"/>
  <c r="U115" i="59" s="1"/>
  <c r="T19" i="48"/>
  <c r="T115" i="59" s="1"/>
  <c r="T116" i="59" s="1"/>
  <c r="H103" i="46"/>
  <c r="H82" i="46"/>
  <c r="H61" i="46"/>
  <c r="H40" i="46"/>
  <c r="H19" i="46"/>
  <c r="AB67" i="82"/>
  <c r="AB66" i="82" s="1"/>
  <c r="AB28" i="48"/>
  <c r="AB27" i="48" s="1"/>
  <c r="AA38" i="50"/>
  <c r="AA39" i="50"/>
  <c r="AA51" i="52" s="1"/>
  <c r="AA25" i="50"/>
  <c r="AA15" i="92"/>
  <c r="AB111" i="59"/>
  <c r="Z21" i="71"/>
  <c r="AA67" i="82"/>
  <c r="AA66" i="82"/>
  <c r="AA28" i="48"/>
  <c r="AA27" i="48" s="1"/>
  <c r="Z38" i="50"/>
  <c r="Z39" i="50"/>
  <c r="Z51" i="52" s="1"/>
  <c r="Z25" i="50"/>
  <c r="Z15" i="92"/>
  <c r="AA111" i="59"/>
  <c r="Y21" i="71"/>
  <c r="Z67" i="82"/>
  <c r="Z66" i="82" s="1"/>
  <c r="Z47" i="82"/>
  <c r="Z59" i="82"/>
  <c r="Z28" i="48"/>
  <c r="Z27" i="48" s="1"/>
  <c r="Y38" i="50"/>
  <c r="Y39" i="50"/>
  <c r="Y51" i="52" s="1"/>
  <c r="Y25" i="50"/>
  <c r="Y15" i="92"/>
  <c r="Z111" i="59"/>
  <c r="X21" i="71"/>
  <c r="Y67" i="82"/>
  <c r="Y66" i="82" s="1"/>
  <c r="Y19" i="82" s="1"/>
  <c r="Y47" i="82"/>
  <c r="Y28" i="48"/>
  <c r="Y27" i="48" s="1"/>
  <c r="X38" i="50"/>
  <c r="X39" i="50"/>
  <c r="X51" i="52"/>
  <c r="X25" i="50"/>
  <c r="X15" i="92"/>
  <c r="Y111" i="59"/>
  <c r="W21" i="71"/>
  <c r="X67" i="82"/>
  <c r="X66" i="82"/>
  <c r="X28" i="48"/>
  <c r="X27" i="48" s="1"/>
  <c r="W38" i="50"/>
  <c r="W39" i="50" s="1"/>
  <c r="W51" i="52" s="1"/>
  <c r="W25" i="50"/>
  <c r="W15" i="92"/>
  <c r="X111" i="59"/>
  <c r="V21" i="71"/>
  <c r="W67" i="82"/>
  <c r="W66" i="82" s="1"/>
  <c r="W19" i="82" s="1"/>
  <c r="W28" i="48"/>
  <c r="W27" i="48" s="1"/>
  <c r="V38" i="50"/>
  <c r="V39" i="50"/>
  <c r="V51" i="52"/>
  <c r="V25" i="50"/>
  <c r="U47" i="50" s="1"/>
  <c r="V30" i="50" s="1"/>
  <c r="V15" i="92"/>
  <c r="W111" i="59"/>
  <c r="U21" i="71"/>
  <c r="V67" i="82"/>
  <c r="V66" i="82" s="1"/>
  <c r="V71" i="82" s="1"/>
  <c r="V28" i="48"/>
  <c r="V27" i="48" s="1"/>
  <c r="U38" i="50"/>
  <c r="U39" i="50" s="1"/>
  <c r="U51" i="52" s="1"/>
  <c r="U25" i="50"/>
  <c r="T47" i="50"/>
  <c r="U15" i="92"/>
  <c r="V111" i="59"/>
  <c r="T21" i="71"/>
  <c r="U67" i="82"/>
  <c r="U66" i="82" s="1"/>
  <c r="U47" i="82"/>
  <c r="U28" i="48"/>
  <c r="U27" i="48"/>
  <c r="T38" i="50"/>
  <c r="T39" i="50" s="1"/>
  <c r="T51" i="52" s="1"/>
  <c r="T25" i="50"/>
  <c r="T15" i="92"/>
  <c r="U111" i="59"/>
  <c r="S21" i="71"/>
  <c r="T67" i="82"/>
  <c r="T66" i="82" s="1"/>
  <c r="T28" i="48"/>
  <c r="T27" i="48" s="1"/>
  <c r="S38" i="50"/>
  <c r="S39" i="50"/>
  <c r="S51" i="52"/>
  <c r="S25" i="50"/>
  <c r="S15" i="92"/>
  <c r="T111" i="59"/>
  <c r="R21" i="71"/>
  <c r="S67" i="82"/>
  <c r="S66" i="82" s="1"/>
  <c r="S47" i="82"/>
  <c r="S59" i="82"/>
  <c r="S28" i="48"/>
  <c r="S27" i="48"/>
  <c r="R38" i="50"/>
  <c r="R39" i="50" s="1"/>
  <c r="R51" i="52" s="1"/>
  <c r="R25" i="50"/>
  <c r="R15" i="92"/>
  <c r="S111" i="59"/>
  <c r="Q21" i="71"/>
  <c r="R67" i="82"/>
  <c r="R66" i="82" s="1"/>
  <c r="R47" i="82"/>
  <c r="R59" i="82"/>
  <c r="R28" i="48"/>
  <c r="R27" i="48" s="1"/>
  <c r="Q38" i="50"/>
  <c r="Q39" i="50"/>
  <c r="Q51" i="52"/>
  <c r="Q25" i="50"/>
  <c r="Q15" i="92"/>
  <c r="R111" i="59"/>
  <c r="P21" i="71"/>
  <c r="Q67" i="82"/>
  <c r="Q66" i="82" s="1"/>
  <c r="Q55" i="82"/>
  <c r="Q54" i="82"/>
  <c r="Q53" i="82"/>
  <c r="Q52" i="82"/>
  <c r="Q44" i="82"/>
  <c r="Q48" i="82" s="1"/>
  <c r="P38" i="50"/>
  <c r="P39" i="50" s="1"/>
  <c r="Q111" i="59"/>
  <c r="BM144" i="59"/>
  <c r="E40" i="59"/>
  <c r="BL99" i="97"/>
  <c r="J37" i="97"/>
  <c r="D37" i="97"/>
  <c r="I10" i="98"/>
  <c r="BA6" i="48"/>
  <c r="BA43" i="82"/>
  <c r="O52" i="47"/>
  <c r="E29" i="47" s="1"/>
  <c r="BB6" i="48"/>
  <c r="BB43" i="82"/>
  <c r="BC6" i="48"/>
  <c r="BC43" i="82"/>
  <c r="BD6" i="48"/>
  <c r="BD43" i="82"/>
  <c r="BE6" i="48"/>
  <c r="BE43" i="82"/>
  <c r="BF6" i="48"/>
  <c r="BF43" i="82"/>
  <c r="BG6" i="48"/>
  <c r="BG43" i="82"/>
  <c r="BH6" i="48"/>
  <c r="BH43" i="82"/>
  <c r="BI6" i="48"/>
  <c r="BI43" i="82"/>
  <c r="BJ6" i="48"/>
  <c r="BJ43" i="82"/>
  <c r="BK6" i="48"/>
  <c r="BK43" i="82"/>
  <c r="BL6" i="48"/>
  <c r="BL43" i="82"/>
  <c r="AO6" i="48"/>
  <c r="AO43" i="82"/>
  <c r="O48" i="47"/>
  <c r="E28" i="47" s="1"/>
  <c r="AP6" i="48"/>
  <c r="AP43" i="82"/>
  <c r="AQ6" i="48"/>
  <c r="AQ43" i="82"/>
  <c r="AR6" i="48"/>
  <c r="AR43" i="82"/>
  <c r="AS6" i="48"/>
  <c r="AS43" i="82"/>
  <c r="AT6" i="48"/>
  <c r="AT43" i="82"/>
  <c r="AU6" i="48"/>
  <c r="AU43" i="82"/>
  <c r="AV6" i="48"/>
  <c r="AV43" i="82"/>
  <c r="AW6" i="48"/>
  <c r="AW43" i="82"/>
  <c r="AX6" i="48"/>
  <c r="AX43" i="82"/>
  <c r="AY6" i="48"/>
  <c r="AY43" i="82"/>
  <c r="AZ6" i="48"/>
  <c r="AZ43" i="82"/>
  <c r="AC6" i="48"/>
  <c r="AC43" i="82"/>
  <c r="O44" i="47"/>
  <c r="E27" i="47" s="1"/>
  <c r="AD6" i="48"/>
  <c r="AD43" i="82"/>
  <c r="AE6" i="48"/>
  <c r="AE43" i="82"/>
  <c r="AF6" i="48"/>
  <c r="AF7" i="48" s="1"/>
  <c r="AF10" i="48" s="1"/>
  <c r="AF43" i="82"/>
  <c r="AG6" i="48"/>
  <c r="AG43" i="82"/>
  <c r="AH6" i="48"/>
  <c r="AH43" i="82"/>
  <c r="AI6" i="48"/>
  <c r="AI7" i="48" s="1"/>
  <c r="AI10" i="48" s="1"/>
  <c r="AI43" i="82"/>
  <c r="AI67" i="82" s="1"/>
  <c r="AI66" i="82" s="1"/>
  <c r="AJ6" i="48"/>
  <c r="AH21" i="71" s="1"/>
  <c r="AJ43" i="82"/>
  <c r="AJ67" i="82" s="1"/>
  <c r="AJ66" i="82" s="1"/>
  <c r="AK6" i="48"/>
  <c r="AK43" i="82"/>
  <c r="AL6" i="48"/>
  <c r="AL43" i="82"/>
  <c r="AM6" i="48"/>
  <c r="AL38" i="50" s="1"/>
  <c r="AL39" i="50" s="1"/>
  <c r="AL51" i="52" s="1"/>
  <c r="AM43" i="82"/>
  <c r="AM44" i="82" s="1"/>
  <c r="AM48" i="82" s="1"/>
  <c r="AM47" i="82" s="1"/>
  <c r="AN6" i="48"/>
  <c r="AM38" i="50" s="1"/>
  <c r="AM39" i="50" s="1"/>
  <c r="AM51" i="52" s="1"/>
  <c r="AN43" i="82"/>
  <c r="AN44" i="82" s="1"/>
  <c r="AN48" i="82" s="1"/>
  <c r="F42" i="60"/>
  <c r="G42" i="60"/>
  <c r="H42" i="60"/>
  <c r="I42" i="60"/>
  <c r="J42" i="60"/>
  <c r="K42" i="60"/>
  <c r="L42" i="60"/>
  <c r="M42" i="60"/>
  <c r="N42" i="60"/>
  <c r="O42" i="60"/>
  <c r="P42" i="60"/>
  <c r="Q42" i="60"/>
  <c r="R42" i="60"/>
  <c r="S42" i="60"/>
  <c r="T42" i="60"/>
  <c r="V42" i="60"/>
  <c r="X42" i="60"/>
  <c r="Y42" i="60"/>
  <c r="Z42" i="60"/>
  <c r="AA42" i="60"/>
  <c r="AB42" i="60"/>
  <c r="AC42" i="60"/>
  <c r="AD42" i="60"/>
  <c r="AE42" i="60"/>
  <c r="AF42" i="60"/>
  <c r="AG42" i="60"/>
  <c r="AH42" i="60"/>
  <c r="AI42" i="60"/>
  <c r="AJ42" i="60"/>
  <c r="AN42" i="60"/>
  <c r="AO42" i="60"/>
  <c r="AP42" i="60"/>
  <c r="AQ42" i="60"/>
  <c r="AR42" i="60"/>
  <c r="AS42" i="60"/>
  <c r="AT42" i="60"/>
  <c r="AU42" i="60"/>
  <c r="AV42" i="60"/>
  <c r="AX42" i="60"/>
  <c r="AY42" i="60"/>
  <c r="AZ42" i="60"/>
  <c r="BA42" i="60"/>
  <c r="BC42" i="60"/>
  <c r="BD42" i="60"/>
  <c r="BE42" i="60"/>
  <c r="BF42" i="60"/>
  <c r="BG42" i="60"/>
  <c r="BH42" i="60"/>
  <c r="BI42" i="60"/>
  <c r="BJ42" i="60"/>
  <c r="BK42" i="60"/>
  <c r="BL42" i="60"/>
  <c r="F80" i="60"/>
  <c r="G80" i="60"/>
  <c r="H80" i="60"/>
  <c r="I80" i="60"/>
  <c r="J80" i="60"/>
  <c r="K80" i="60"/>
  <c r="L80" i="60"/>
  <c r="M80" i="60"/>
  <c r="N80" i="60"/>
  <c r="O80" i="60"/>
  <c r="P80" i="60"/>
  <c r="Q80" i="60"/>
  <c r="R80" i="60"/>
  <c r="S80" i="60"/>
  <c r="T80" i="60"/>
  <c r="U80" i="60"/>
  <c r="V80" i="60"/>
  <c r="W80" i="60"/>
  <c r="X80" i="60"/>
  <c r="Z80" i="60"/>
  <c r="AB80" i="60"/>
  <c r="AC80" i="60"/>
  <c r="AD80" i="60"/>
  <c r="AE80" i="60"/>
  <c r="AF80" i="60"/>
  <c r="AH80" i="60"/>
  <c r="AI80" i="60"/>
  <c r="AJ80" i="60"/>
  <c r="AK80" i="60"/>
  <c r="AL80" i="60"/>
  <c r="AM80" i="60"/>
  <c r="AN80" i="60"/>
  <c r="AR80" i="60"/>
  <c r="AS80" i="60"/>
  <c r="AT80" i="60"/>
  <c r="AU80" i="60"/>
  <c r="AV80" i="60"/>
  <c r="AX80" i="60"/>
  <c r="AY80" i="60"/>
  <c r="AZ80" i="60"/>
  <c r="BB80" i="60"/>
  <c r="BC80" i="60"/>
  <c r="BD80" i="60"/>
  <c r="BG80" i="60"/>
  <c r="BH80" i="60"/>
  <c r="BI80" i="60"/>
  <c r="BJ80" i="60"/>
  <c r="BK80" i="60"/>
  <c r="BL80" i="60"/>
  <c r="F124" i="60"/>
  <c r="E40" i="58"/>
  <c r="H124" i="60"/>
  <c r="G40" i="58"/>
  <c r="J124" i="60"/>
  <c r="I40" i="58"/>
  <c r="K124" i="60"/>
  <c r="J40" i="58"/>
  <c r="L124" i="60"/>
  <c r="K40" i="58"/>
  <c r="M124" i="60"/>
  <c r="L40" i="58"/>
  <c r="N124" i="60"/>
  <c r="M40" i="58"/>
  <c r="O124" i="60"/>
  <c r="N40" i="58"/>
  <c r="P124" i="60"/>
  <c r="O40" i="58"/>
  <c r="Q124" i="60"/>
  <c r="P40" i="58"/>
  <c r="R124" i="60"/>
  <c r="Q40" i="58"/>
  <c r="S124" i="60"/>
  <c r="R40" i="58"/>
  <c r="T124" i="60"/>
  <c r="S40" i="58"/>
  <c r="U124" i="60"/>
  <c r="T40" i="58"/>
  <c r="V124" i="60"/>
  <c r="U40" i="58"/>
  <c r="W124" i="60"/>
  <c r="V40" i="58"/>
  <c r="X124" i="60"/>
  <c r="W40" i="58"/>
  <c r="Y124" i="60"/>
  <c r="X40" i="58"/>
  <c r="Z124" i="60"/>
  <c r="Y40" i="58"/>
  <c r="AA124" i="60"/>
  <c r="Z40" i="58"/>
  <c r="AB124" i="60"/>
  <c r="AA40" i="58"/>
  <c r="AD124" i="60"/>
  <c r="AC40" i="58"/>
  <c r="AF124" i="60"/>
  <c r="AE40" i="58"/>
  <c r="AG124" i="60"/>
  <c r="AF40" i="58"/>
  <c r="AH124" i="60"/>
  <c r="AG40" i="58"/>
  <c r="AI124" i="60"/>
  <c r="AH40" i="58"/>
  <c r="AJ124" i="60"/>
  <c r="AI40" i="58"/>
  <c r="AK124" i="60"/>
  <c r="AJ40" i="58"/>
  <c r="AL124" i="60"/>
  <c r="AK40" i="58"/>
  <c r="AM124" i="60"/>
  <c r="AL40" i="58"/>
  <c r="AN124" i="60"/>
  <c r="AM40" i="58"/>
  <c r="AO124" i="60"/>
  <c r="AN40" i="58"/>
  <c r="AP124" i="60"/>
  <c r="AO40" i="58"/>
  <c r="AQ124" i="60"/>
  <c r="AP40" i="58"/>
  <c r="AR124" i="60"/>
  <c r="AQ40" i="58"/>
  <c r="AV124" i="60"/>
  <c r="AU40" i="58"/>
  <c r="AW124" i="60"/>
  <c r="AV40" i="58"/>
  <c r="AX124" i="60"/>
  <c r="AW40" i="58"/>
  <c r="AY124" i="60"/>
  <c r="AX40" i="58"/>
  <c r="AZ124" i="60"/>
  <c r="AY40" i="58"/>
  <c r="BA124" i="60"/>
  <c r="AZ40" i="58"/>
  <c r="BB124" i="60"/>
  <c r="BA40" i="58"/>
  <c r="BC124" i="60"/>
  <c r="BB40" i="58"/>
  <c r="BD124" i="60"/>
  <c r="BC40" i="58"/>
  <c r="BF124" i="60"/>
  <c r="BE40" i="58"/>
  <c r="BG124" i="60"/>
  <c r="BF40" i="58"/>
  <c r="BH124" i="60"/>
  <c r="BG40" i="58"/>
  <c r="BI124" i="60"/>
  <c r="BH40" i="58"/>
  <c r="BK124" i="60"/>
  <c r="BJ40" i="58"/>
  <c r="BL124" i="60"/>
  <c r="BK40" i="58"/>
  <c r="E199" i="60"/>
  <c r="E73" i="57"/>
  <c r="F199" i="60"/>
  <c r="F73" i="57"/>
  <c r="G199" i="60"/>
  <c r="G73" i="57"/>
  <c r="H199" i="60"/>
  <c r="H73" i="57"/>
  <c r="J199" i="60"/>
  <c r="J73" i="57"/>
  <c r="L199" i="60"/>
  <c r="L73" i="57"/>
  <c r="N199" i="60"/>
  <c r="N73" i="57"/>
  <c r="O199" i="60"/>
  <c r="O73" i="57"/>
  <c r="P199" i="60"/>
  <c r="P73" i="57"/>
  <c r="Q199" i="60"/>
  <c r="Q73" i="57"/>
  <c r="R199" i="60"/>
  <c r="R73" i="57"/>
  <c r="S199" i="60"/>
  <c r="S73" i="57"/>
  <c r="T199" i="60"/>
  <c r="T73" i="57"/>
  <c r="U199" i="60"/>
  <c r="U73" i="57"/>
  <c r="V199" i="60"/>
  <c r="V73" i="57"/>
  <c r="W199" i="60"/>
  <c r="W73" i="57"/>
  <c r="X199" i="60"/>
  <c r="X73" i="57"/>
  <c r="Z199" i="60"/>
  <c r="Z73" i="57"/>
  <c r="AA199" i="60"/>
  <c r="AA73" i="57"/>
  <c r="AB199" i="60"/>
  <c r="AB73" i="57"/>
  <c r="AC199" i="60"/>
  <c r="AC73" i="57"/>
  <c r="AD199" i="60"/>
  <c r="AD73" i="57"/>
  <c r="AE199" i="60"/>
  <c r="AE73" i="57"/>
  <c r="AF199" i="60"/>
  <c r="AF73" i="57"/>
  <c r="AG199" i="60"/>
  <c r="AG73" i="57"/>
  <c r="AH199" i="60"/>
  <c r="AH73" i="57"/>
  <c r="AJ199" i="60"/>
  <c r="AJ73" i="57"/>
  <c r="AK199" i="60"/>
  <c r="AK73" i="57"/>
  <c r="AL199" i="60"/>
  <c r="AL73" i="57"/>
  <c r="AM199" i="60"/>
  <c r="AM73" i="57"/>
  <c r="AN199" i="60"/>
  <c r="AN73" i="57"/>
  <c r="AO199" i="60"/>
  <c r="AO73" i="57"/>
  <c r="AP199" i="60"/>
  <c r="AP73" i="57"/>
  <c r="AQ199" i="60"/>
  <c r="AQ73" i="57"/>
  <c r="AR199" i="60"/>
  <c r="AR73" i="57"/>
  <c r="AS199" i="60"/>
  <c r="AS73" i="57"/>
  <c r="AT199" i="60"/>
  <c r="AT73" i="57"/>
  <c r="AU199" i="60"/>
  <c r="AU73" i="57"/>
  <c r="AV199" i="60"/>
  <c r="AV73" i="57"/>
  <c r="AZ199" i="60"/>
  <c r="AZ73" i="57"/>
  <c r="BA199" i="60"/>
  <c r="BA73" i="57"/>
  <c r="BB199" i="60"/>
  <c r="BB73" i="57"/>
  <c r="BC199" i="60"/>
  <c r="BC73" i="57"/>
  <c r="BD199" i="60"/>
  <c r="BD73" i="57"/>
  <c r="BF199" i="60"/>
  <c r="BF73" i="57"/>
  <c r="BG199" i="60"/>
  <c r="BG73" i="57"/>
  <c r="BH199" i="60"/>
  <c r="BH73" i="57"/>
  <c r="BJ199" i="60"/>
  <c r="BJ73" i="57"/>
  <c r="BK199" i="60"/>
  <c r="BK73" i="57"/>
  <c r="BL199" i="60"/>
  <c r="BL73" i="57"/>
  <c r="D28" i="105"/>
  <c r="D30" i="105"/>
  <c r="D42" i="105"/>
  <c r="E81" i="59"/>
  <c r="D91" i="116"/>
  <c r="R47" i="50"/>
  <c r="G22" i="46"/>
  <c r="H22" i="46"/>
  <c r="W47" i="50"/>
  <c r="K34" i="105"/>
  <c r="K33" i="105"/>
  <c r="S47" i="50"/>
  <c r="T30" i="50"/>
  <c r="T34" i="50" s="1"/>
  <c r="X47" i="50"/>
  <c r="H45" i="105"/>
  <c r="D27" i="105"/>
  <c r="L20" i="105"/>
  <c r="L21" i="105"/>
  <c r="L25" i="105"/>
  <c r="L33" i="105"/>
  <c r="V47" i="50"/>
  <c r="V34" i="50" s="1"/>
  <c r="C10" i="67"/>
  <c r="C39" i="64"/>
  <c r="C9" i="64"/>
  <c r="C124" i="116"/>
  <c r="P47" i="50"/>
  <c r="Q47" i="50"/>
  <c r="R30" i="50" s="1"/>
  <c r="R34" i="50" s="1"/>
  <c r="AB57" i="82"/>
  <c r="E40" i="113"/>
  <c r="F40" i="113"/>
  <c r="BL146" i="59"/>
  <c r="BL147" i="59"/>
  <c r="BL75" i="57"/>
  <c r="BK115" i="97"/>
  <c r="BJ12" i="98"/>
  <c r="BK146" i="59"/>
  <c r="BK147" i="59"/>
  <c r="BJ115" i="97"/>
  <c r="BI12" i="98"/>
  <c r="BK75" i="57"/>
  <c r="BJ146" i="59"/>
  <c r="BJ147" i="59"/>
  <c r="BJ75" i="57"/>
  <c r="BI115" i="97"/>
  <c r="BH12" i="98"/>
  <c r="BI146" i="59"/>
  <c r="BI147" i="59"/>
  <c r="BI75" i="57"/>
  <c r="BH115" i="97"/>
  <c r="BG12" i="98"/>
  <c r="BH75" i="57"/>
  <c r="BG115" i="97"/>
  <c r="BF12" i="98"/>
  <c r="BH146" i="59"/>
  <c r="BH147" i="59"/>
  <c r="BG75" i="57"/>
  <c r="BF115" i="97"/>
  <c r="BE12" i="98"/>
  <c r="BG146" i="59"/>
  <c r="BG147" i="59"/>
  <c r="BF75" i="57"/>
  <c r="BE115" i="97"/>
  <c r="BD12" i="98"/>
  <c r="BF146" i="59"/>
  <c r="BF147" i="59"/>
  <c r="BE75" i="57"/>
  <c r="BD115" i="97"/>
  <c r="BC12" i="98"/>
  <c r="BE146" i="59"/>
  <c r="BE147" i="59"/>
  <c r="BD75" i="57"/>
  <c r="BC115" i="97"/>
  <c r="BB12" i="98"/>
  <c r="BD146" i="59"/>
  <c r="BD147" i="59"/>
  <c r="BC75" i="57"/>
  <c r="BC146" i="59"/>
  <c r="BC147" i="59"/>
  <c r="BB115" i="97"/>
  <c r="BA12" i="98"/>
  <c r="BB75" i="57"/>
  <c r="BA115" i="97"/>
  <c r="AZ12" i="98"/>
  <c r="BB146" i="59"/>
  <c r="BB147" i="59"/>
  <c r="BA146" i="59"/>
  <c r="BA75" i="57"/>
  <c r="AZ115" i="97"/>
  <c r="AZ75" i="57"/>
  <c r="AY115" i="97"/>
  <c r="AX12" i="98"/>
  <c r="AZ146" i="59"/>
  <c r="AZ147" i="59"/>
  <c r="AY75" i="57"/>
  <c r="AX115" i="97"/>
  <c r="AW12" i="98"/>
  <c r="AY146" i="59"/>
  <c r="AY147" i="59"/>
  <c r="AX75" i="57"/>
  <c r="AW115" i="97"/>
  <c r="AV12" i="98"/>
  <c r="AX146" i="59"/>
  <c r="AX147" i="59"/>
  <c r="AW75" i="57"/>
  <c r="AV115" i="97"/>
  <c r="AU12" i="98"/>
  <c r="AW146" i="59"/>
  <c r="AW147" i="59"/>
  <c r="AV75" i="57"/>
  <c r="AU115" i="97"/>
  <c r="AT12" i="98"/>
  <c r="AV146" i="59"/>
  <c r="AV147" i="59"/>
  <c r="AU75" i="57"/>
  <c r="AT115" i="97"/>
  <c r="AS12" i="98"/>
  <c r="AU146" i="59"/>
  <c r="AU147" i="59"/>
  <c r="AT75" i="57"/>
  <c r="AS115" i="97"/>
  <c r="AR12" i="98"/>
  <c r="AT146" i="59"/>
  <c r="AT147" i="59"/>
  <c r="AS75" i="57"/>
  <c r="AR115" i="97"/>
  <c r="AQ12" i="98"/>
  <c r="AS146" i="59"/>
  <c r="AS147" i="59"/>
  <c r="AR75" i="57"/>
  <c r="AQ115" i="97"/>
  <c r="AP12" i="98"/>
  <c r="AR146" i="59"/>
  <c r="AR147" i="59"/>
  <c r="AQ75" i="57"/>
  <c r="AP115" i="97"/>
  <c r="AO12" i="98"/>
  <c r="AQ146" i="59"/>
  <c r="AQ147" i="59"/>
  <c r="AP75" i="57"/>
  <c r="AO115" i="97"/>
  <c r="AN12" i="98"/>
  <c r="AP146" i="59"/>
  <c r="AP147" i="59"/>
  <c r="AO75" i="57"/>
  <c r="AN115" i="97"/>
  <c r="AO146" i="59"/>
  <c r="AN75" i="57"/>
  <c r="AM115" i="97"/>
  <c r="AL12" i="98"/>
  <c r="AN146" i="59"/>
  <c r="AN147" i="59"/>
  <c r="AM75" i="57"/>
  <c r="AL115" i="97"/>
  <c r="AK12" i="98"/>
  <c r="AM146" i="59"/>
  <c r="AM147" i="59"/>
  <c r="AL75" i="57"/>
  <c r="AK115" i="97"/>
  <c r="AJ12" i="98"/>
  <c r="AL146" i="59"/>
  <c r="AL147" i="59"/>
  <c r="AK75" i="57"/>
  <c r="AJ115" i="97"/>
  <c r="AI12" i="98"/>
  <c r="AK146" i="59"/>
  <c r="AK147" i="59"/>
  <c r="AJ75" i="57"/>
  <c r="AI115" i="97"/>
  <c r="AH12" i="98"/>
  <c r="AJ146" i="59"/>
  <c r="AJ147" i="59"/>
  <c r="AI75" i="57"/>
  <c r="AH115" i="97"/>
  <c r="AG12" i="98"/>
  <c r="AI146" i="59"/>
  <c r="AI147" i="59"/>
  <c r="AH75" i="57"/>
  <c r="AG115" i="97"/>
  <c r="AF12" i="98"/>
  <c r="AH146" i="59"/>
  <c r="AH147" i="59"/>
  <c r="AG75" i="57"/>
  <c r="AF115" i="97"/>
  <c r="AE12" i="98"/>
  <c r="AG146" i="59"/>
  <c r="AG147" i="59"/>
  <c r="AF75" i="57"/>
  <c r="AE115" i="97"/>
  <c r="AD12" i="98"/>
  <c r="AF146" i="59"/>
  <c r="AF147" i="59"/>
  <c r="AE75" i="57"/>
  <c r="AD115" i="97"/>
  <c r="AC12" i="98"/>
  <c r="AE146" i="59"/>
  <c r="AE147" i="59"/>
  <c r="AD75" i="57"/>
  <c r="AC115" i="97"/>
  <c r="AB12" i="98"/>
  <c r="AD146" i="59"/>
  <c r="AD147" i="59"/>
  <c r="AC75" i="57"/>
  <c r="AB115" i="97"/>
  <c r="AC146" i="59"/>
  <c r="AB75" i="57"/>
  <c r="AA115" i="97"/>
  <c r="Z12" i="98"/>
  <c r="AB146" i="59"/>
  <c r="AB147" i="59"/>
  <c r="AA75" i="57"/>
  <c r="Z115" i="97"/>
  <c r="Y12" i="98"/>
  <c r="AA146" i="59"/>
  <c r="AA147" i="59"/>
  <c r="Z75" i="57"/>
  <c r="Y115" i="97"/>
  <c r="X12" i="98"/>
  <c r="Z146" i="59"/>
  <c r="Z147" i="59"/>
  <c r="Y75" i="57"/>
  <c r="X115" i="97"/>
  <c r="W12" i="98"/>
  <c r="Y146" i="59"/>
  <c r="Y147" i="59"/>
  <c r="X75" i="57"/>
  <c r="W115" i="97"/>
  <c r="V12" i="98"/>
  <c r="X146" i="59"/>
  <c r="X147" i="59"/>
  <c r="W75" i="57"/>
  <c r="V115" i="97"/>
  <c r="U12" i="98"/>
  <c r="W146" i="59"/>
  <c r="W147" i="59"/>
  <c r="V75" i="57"/>
  <c r="U115" i="97"/>
  <c r="T12" i="98"/>
  <c r="V146" i="59"/>
  <c r="V147" i="59"/>
  <c r="U75" i="57"/>
  <c r="T115" i="97"/>
  <c r="S12" i="98"/>
  <c r="U146" i="59"/>
  <c r="U147" i="59"/>
  <c r="T75" i="57"/>
  <c r="S115" i="97"/>
  <c r="R12" i="98"/>
  <c r="T146" i="59"/>
  <c r="T147" i="59"/>
  <c r="S75" i="57"/>
  <c r="R115" i="97"/>
  <c r="Q12" i="98"/>
  <c r="S146" i="59"/>
  <c r="S147" i="59"/>
  <c r="R75" i="57"/>
  <c r="Q115" i="97"/>
  <c r="P12" i="98"/>
  <c r="R146" i="59"/>
  <c r="R147" i="59"/>
  <c r="Q75" i="57"/>
  <c r="P115" i="97"/>
  <c r="Q146" i="59"/>
  <c r="P75" i="57"/>
  <c r="O115" i="97"/>
  <c r="N12" i="98"/>
  <c r="P146" i="59"/>
  <c r="P147" i="59"/>
  <c r="O75" i="57"/>
  <c r="N115" i="97"/>
  <c r="M12" i="98"/>
  <c r="O146" i="59"/>
  <c r="O147" i="59"/>
  <c r="N75" i="57"/>
  <c r="M115" i="97"/>
  <c r="L12" i="98"/>
  <c r="N146" i="59"/>
  <c r="N147" i="59"/>
  <c r="M75" i="57"/>
  <c r="L115" i="97"/>
  <c r="K12" i="98"/>
  <c r="M146" i="59"/>
  <c r="M147" i="59"/>
  <c r="L75" i="57"/>
  <c r="K115" i="97"/>
  <c r="J12" i="98"/>
  <c r="L146" i="59"/>
  <c r="L147" i="59"/>
  <c r="K75" i="57"/>
  <c r="J115" i="97"/>
  <c r="I12" i="98"/>
  <c r="K146" i="59"/>
  <c r="K147" i="59"/>
  <c r="J75" i="57"/>
  <c r="I115" i="97"/>
  <c r="H12" i="98"/>
  <c r="J146" i="59"/>
  <c r="J147" i="59"/>
  <c r="I75" i="57"/>
  <c r="H115" i="97"/>
  <c r="G12" i="98"/>
  <c r="I146" i="59"/>
  <c r="I147" i="59"/>
  <c r="H75" i="57"/>
  <c r="G115" i="97"/>
  <c r="F12" i="98"/>
  <c r="H146" i="59"/>
  <c r="H147" i="59"/>
  <c r="G75" i="57"/>
  <c r="F115" i="97"/>
  <c r="E12" i="98"/>
  <c r="G146" i="59"/>
  <c r="G147" i="59"/>
  <c r="F75" i="57"/>
  <c r="E115" i="97"/>
  <c r="D12" i="98"/>
  <c r="F146" i="59"/>
  <c r="F147" i="59"/>
  <c r="E75" i="57"/>
  <c r="D115" i="97"/>
  <c r="E146" i="59"/>
  <c r="BL136" i="59"/>
  <c r="BL138" i="59"/>
  <c r="BK79" i="91"/>
  <c r="BK45" i="92"/>
  <c r="BK42" i="58"/>
  <c r="BK81" i="91"/>
  <c r="BK46" i="92"/>
  <c r="BK136" i="59"/>
  <c r="BK138" i="59"/>
  <c r="BJ42" i="58"/>
  <c r="BJ81" i="91"/>
  <c r="BJ46" i="92"/>
  <c r="BJ79" i="91"/>
  <c r="BJ45" i="92"/>
  <c r="BJ136" i="59"/>
  <c r="BJ138" i="59"/>
  <c r="BI79" i="91"/>
  <c r="BI45" i="92"/>
  <c r="BI42" i="58"/>
  <c r="BI81" i="91"/>
  <c r="BI46" i="92"/>
  <c r="BI136" i="59"/>
  <c r="BI138" i="59"/>
  <c r="BH42" i="58"/>
  <c r="BH81" i="91"/>
  <c r="BH46" i="92"/>
  <c r="BH79" i="91"/>
  <c r="BH45" i="92"/>
  <c r="BG42" i="58"/>
  <c r="BG81" i="91"/>
  <c r="BG46" i="92"/>
  <c r="BG79" i="91"/>
  <c r="BG45" i="92"/>
  <c r="BH136" i="59"/>
  <c r="BH138" i="59"/>
  <c r="BF42" i="58"/>
  <c r="BF81" i="91"/>
  <c r="BF46" i="92"/>
  <c r="BF79" i="91"/>
  <c r="BF45" i="92"/>
  <c r="BG136" i="59"/>
  <c r="BG138" i="59"/>
  <c r="BE42" i="58"/>
  <c r="BE81" i="91"/>
  <c r="BE46" i="92"/>
  <c r="BE79" i="91"/>
  <c r="BE45" i="92"/>
  <c r="BF136" i="59"/>
  <c r="BF138" i="59"/>
  <c r="BD42" i="58"/>
  <c r="BD81" i="91"/>
  <c r="BD46" i="92"/>
  <c r="BD79" i="91"/>
  <c r="BD45" i="92"/>
  <c r="BE136" i="59"/>
  <c r="BE138" i="59"/>
  <c r="BC42" i="58"/>
  <c r="BC81" i="91"/>
  <c r="BC46" i="92"/>
  <c r="BC79" i="91"/>
  <c r="BC45" i="92"/>
  <c r="BD136" i="59"/>
  <c r="BD138" i="59"/>
  <c r="BB79" i="91"/>
  <c r="BB45" i="92"/>
  <c r="BB42" i="58"/>
  <c r="BB81" i="91"/>
  <c r="BB46" i="92"/>
  <c r="BC136" i="59"/>
  <c r="BC138" i="59"/>
  <c r="BA42" i="58"/>
  <c r="BA81" i="91"/>
  <c r="BA46" i="92"/>
  <c r="BA79" i="91"/>
  <c r="BA45" i="92"/>
  <c r="BB136" i="59"/>
  <c r="BB138" i="59"/>
  <c r="BA136" i="59"/>
  <c r="AZ42" i="58"/>
  <c r="AZ81" i="91"/>
  <c r="AZ46" i="92"/>
  <c r="AZ79" i="91"/>
  <c r="AY42" i="58"/>
  <c r="AY81" i="91"/>
  <c r="AY46" i="92"/>
  <c r="AY79" i="91"/>
  <c r="AY45" i="92"/>
  <c r="AZ136" i="59"/>
  <c r="AZ138" i="59"/>
  <c r="AX42" i="58"/>
  <c r="AX81" i="91"/>
  <c r="AX46" i="92"/>
  <c r="AX79" i="91"/>
  <c r="AX45" i="92"/>
  <c r="AY136" i="59"/>
  <c r="AY138" i="59"/>
  <c r="AW42" i="58"/>
  <c r="AW81" i="91"/>
  <c r="AW46" i="92"/>
  <c r="AW79" i="91"/>
  <c r="AW45" i="92"/>
  <c r="AX136" i="59"/>
  <c r="AX138" i="59"/>
  <c r="AV42" i="58"/>
  <c r="AV81" i="91"/>
  <c r="AV46" i="92"/>
  <c r="AV79" i="91"/>
  <c r="AV45" i="92"/>
  <c r="AW136" i="59"/>
  <c r="AW138" i="59"/>
  <c r="AU42" i="58"/>
  <c r="AU81" i="91"/>
  <c r="AU46" i="92"/>
  <c r="AU79" i="91"/>
  <c r="AU45" i="92"/>
  <c r="AV136" i="59"/>
  <c r="AV138" i="59"/>
  <c r="AT42" i="58"/>
  <c r="AT81" i="91"/>
  <c r="AT46" i="92"/>
  <c r="AT79" i="91"/>
  <c r="AT45" i="92"/>
  <c r="AU136" i="59"/>
  <c r="AU138" i="59"/>
  <c r="AS42" i="58"/>
  <c r="AS81" i="91"/>
  <c r="AS46" i="92"/>
  <c r="AS79" i="91"/>
  <c r="AS45" i="92"/>
  <c r="AT136" i="59"/>
  <c r="AT138" i="59"/>
  <c r="AR42" i="58"/>
  <c r="AR81" i="91"/>
  <c r="AR46" i="92"/>
  <c r="AR79" i="91"/>
  <c r="AR45" i="92"/>
  <c r="AS136" i="59"/>
  <c r="AS138" i="59"/>
  <c r="AQ42" i="58"/>
  <c r="AQ81" i="91"/>
  <c r="AQ46" i="92"/>
  <c r="AQ79" i="91"/>
  <c r="AQ45" i="92"/>
  <c r="AR136" i="59"/>
  <c r="AR138" i="59"/>
  <c r="AP42" i="58"/>
  <c r="AP81" i="91"/>
  <c r="AP46" i="92"/>
  <c r="AP79" i="91"/>
  <c r="AP45" i="92"/>
  <c r="AQ136" i="59"/>
  <c r="AQ138" i="59"/>
  <c r="AO42" i="58"/>
  <c r="AO81" i="91"/>
  <c r="AO46" i="92"/>
  <c r="AO79" i="91"/>
  <c r="AO45" i="92"/>
  <c r="AP136" i="59"/>
  <c r="AP138" i="59"/>
  <c r="AN42" i="58"/>
  <c r="AN81" i="91"/>
  <c r="AN46" i="92"/>
  <c r="AN79" i="91"/>
  <c r="AO136" i="59"/>
  <c r="AM42" i="58"/>
  <c r="AM81" i="91"/>
  <c r="AM46" i="92"/>
  <c r="AM79" i="91"/>
  <c r="AM45" i="92"/>
  <c r="AN136" i="59"/>
  <c r="AN138" i="59"/>
  <c r="AL42" i="58"/>
  <c r="AL81" i="91"/>
  <c r="AL46" i="92"/>
  <c r="AL79" i="91"/>
  <c r="AL45" i="92"/>
  <c r="AM136" i="59"/>
  <c r="AM138" i="59"/>
  <c r="AK42" i="58"/>
  <c r="AK81" i="91"/>
  <c r="AK46" i="92"/>
  <c r="AK79" i="91"/>
  <c r="AK45" i="92"/>
  <c r="AL136" i="59"/>
  <c r="AL138" i="59"/>
  <c r="AJ42" i="58"/>
  <c r="AJ81" i="91"/>
  <c r="AJ46" i="92"/>
  <c r="AJ79" i="91"/>
  <c r="AJ45" i="92"/>
  <c r="AK136" i="59"/>
  <c r="AK138" i="59"/>
  <c r="AI42" i="58"/>
  <c r="AI81" i="91"/>
  <c r="AI46" i="92"/>
  <c r="AI79" i="91"/>
  <c r="AI45" i="92"/>
  <c r="AJ136" i="59"/>
  <c r="AJ138" i="59"/>
  <c r="AH42" i="58"/>
  <c r="AH81" i="91"/>
  <c r="AH46" i="92"/>
  <c r="AH79" i="91"/>
  <c r="AH45" i="92"/>
  <c r="AI136" i="59"/>
  <c r="AI138" i="59"/>
  <c r="AG42" i="58"/>
  <c r="AG81" i="91"/>
  <c r="AG46" i="92"/>
  <c r="AG79" i="91"/>
  <c r="AG45" i="92"/>
  <c r="AH136" i="59"/>
  <c r="AH138" i="59"/>
  <c r="AF42" i="58"/>
  <c r="AF81" i="91"/>
  <c r="AF46" i="92"/>
  <c r="AF79" i="91"/>
  <c r="AF45" i="92"/>
  <c r="AG136" i="59"/>
  <c r="AG138" i="59"/>
  <c r="AE42" i="58"/>
  <c r="AE81" i="91"/>
  <c r="AE46" i="92"/>
  <c r="AE79" i="91"/>
  <c r="AE45" i="92"/>
  <c r="AF136" i="59"/>
  <c r="AF138" i="59"/>
  <c r="AD42" i="58"/>
  <c r="AD81" i="91"/>
  <c r="AD46" i="92"/>
  <c r="AD79" i="91"/>
  <c r="AD45" i="92"/>
  <c r="AE136" i="59"/>
  <c r="AE138" i="59"/>
  <c r="AC42" i="58"/>
  <c r="AC81" i="91"/>
  <c r="AC46" i="92"/>
  <c r="AC79" i="91"/>
  <c r="AC45" i="92"/>
  <c r="AD136" i="59"/>
  <c r="AD138" i="59"/>
  <c r="AB42" i="58"/>
  <c r="AB81" i="91"/>
  <c r="AB46" i="92"/>
  <c r="AB79" i="91"/>
  <c r="AC136" i="59"/>
  <c r="AA42" i="58"/>
  <c r="AA81" i="91"/>
  <c r="AA46" i="92"/>
  <c r="AA79" i="91"/>
  <c r="AA45" i="92"/>
  <c r="AB136" i="59"/>
  <c r="AB138" i="59"/>
  <c r="Z42" i="58"/>
  <c r="Z81" i="91"/>
  <c r="Z46" i="92"/>
  <c r="Z79" i="91"/>
  <c r="Z45" i="92"/>
  <c r="AA136" i="59"/>
  <c r="AA138" i="59"/>
  <c r="Y42" i="58"/>
  <c r="Y81" i="91"/>
  <c r="Y46" i="92"/>
  <c r="Y79" i="91"/>
  <c r="Y45" i="92"/>
  <c r="Z136" i="59"/>
  <c r="Z138" i="59"/>
  <c r="X42" i="58"/>
  <c r="X81" i="91"/>
  <c r="X46" i="92"/>
  <c r="X79" i="91"/>
  <c r="X45" i="92"/>
  <c r="Y136" i="59"/>
  <c r="Y138" i="59"/>
  <c r="W42" i="58"/>
  <c r="W81" i="91"/>
  <c r="W46" i="92"/>
  <c r="W79" i="91"/>
  <c r="W45" i="92"/>
  <c r="X136" i="59"/>
  <c r="X138" i="59"/>
  <c r="V42" i="58"/>
  <c r="V81" i="91"/>
  <c r="V46" i="92"/>
  <c r="V79" i="91"/>
  <c r="V45" i="92"/>
  <c r="W136" i="59"/>
  <c r="W138" i="59"/>
  <c r="U42" i="58"/>
  <c r="U81" i="91"/>
  <c r="U46" i="92"/>
  <c r="U79" i="91"/>
  <c r="U45" i="92"/>
  <c r="V136" i="59"/>
  <c r="V138" i="59"/>
  <c r="T42" i="58"/>
  <c r="T81" i="91"/>
  <c r="T46" i="92"/>
  <c r="T79" i="91"/>
  <c r="T45" i="92"/>
  <c r="U136" i="59"/>
  <c r="U138" i="59"/>
  <c r="S42" i="58"/>
  <c r="S81" i="91"/>
  <c r="S46" i="92"/>
  <c r="S79" i="91"/>
  <c r="S45" i="92"/>
  <c r="T136" i="59"/>
  <c r="T138" i="59"/>
  <c r="R42" i="58"/>
  <c r="R81" i="91"/>
  <c r="R46" i="92"/>
  <c r="R79" i="91"/>
  <c r="R45" i="92"/>
  <c r="S136" i="59"/>
  <c r="S138" i="59"/>
  <c r="Q42" i="58"/>
  <c r="Q81" i="91"/>
  <c r="Q46" i="92"/>
  <c r="Q79" i="91"/>
  <c r="Q45" i="92"/>
  <c r="R136" i="59"/>
  <c r="R138" i="59"/>
  <c r="P42" i="58"/>
  <c r="P81" i="91"/>
  <c r="P46" i="92"/>
  <c r="P79" i="91"/>
  <c r="Q136" i="59"/>
  <c r="O42" i="58"/>
  <c r="O81" i="91"/>
  <c r="O46" i="92"/>
  <c r="O79" i="91"/>
  <c r="O45" i="92"/>
  <c r="P136" i="59"/>
  <c r="P138" i="59"/>
  <c r="N42" i="58"/>
  <c r="N81" i="91"/>
  <c r="N46" i="92"/>
  <c r="N79" i="91"/>
  <c r="N45" i="92"/>
  <c r="O136" i="59"/>
  <c r="O138" i="59"/>
  <c r="M42" i="58"/>
  <c r="M81" i="91"/>
  <c r="M46" i="92"/>
  <c r="M79" i="91"/>
  <c r="M45" i="92"/>
  <c r="N136" i="59"/>
  <c r="N138" i="59"/>
  <c r="L42" i="58"/>
  <c r="L81" i="91"/>
  <c r="L46" i="92"/>
  <c r="L79" i="91"/>
  <c r="L45" i="92"/>
  <c r="M136" i="59"/>
  <c r="M138" i="59"/>
  <c r="K42" i="58"/>
  <c r="K81" i="91"/>
  <c r="K46" i="92"/>
  <c r="K79" i="91"/>
  <c r="K45" i="92"/>
  <c r="L136" i="59"/>
  <c r="L138" i="59"/>
  <c r="J42" i="58"/>
  <c r="J81" i="91"/>
  <c r="J46" i="92"/>
  <c r="J79" i="91"/>
  <c r="J45" i="92"/>
  <c r="K136" i="59"/>
  <c r="K138" i="59"/>
  <c r="I42" i="58"/>
  <c r="I81" i="91"/>
  <c r="I46" i="92"/>
  <c r="I79" i="91"/>
  <c r="I45" i="92"/>
  <c r="J136" i="59"/>
  <c r="J138" i="59"/>
  <c r="H42" i="58"/>
  <c r="H81" i="91"/>
  <c r="H46" i="92"/>
  <c r="H79" i="91"/>
  <c r="H45" i="92"/>
  <c r="I136" i="59"/>
  <c r="I138" i="59"/>
  <c r="G42" i="58"/>
  <c r="G81" i="91"/>
  <c r="G46" i="92"/>
  <c r="G79" i="91"/>
  <c r="G45" i="92"/>
  <c r="H136" i="59"/>
  <c r="H138" i="59"/>
  <c r="F42" i="58"/>
  <c r="F81" i="91"/>
  <c r="F46" i="92"/>
  <c r="F79" i="91"/>
  <c r="F45" i="92"/>
  <c r="G136" i="59"/>
  <c r="G138" i="59"/>
  <c r="E42" i="58"/>
  <c r="E81" i="91"/>
  <c r="E46" i="92"/>
  <c r="E79" i="91"/>
  <c r="E45" i="92"/>
  <c r="F136" i="59"/>
  <c r="F138" i="59"/>
  <c r="D42" i="58"/>
  <c r="D81" i="91"/>
  <c r="D46" i="92"/>
  <c r="D79" i="91"/>
  <c r="E136" i="59"/>
  <c r="AN28" i="48"/>
  <c r="AN27" i="48" s="1"/>
  <c r="AN7" i="48"/>
  <c r="AN10" i="48" s="1"/>
  <c r="AM25" i="50"/>
  <c r="AM15" i="92"/>
  <c r="AN111" i="59"/>
  <c r="AL21" i="71"/>
  <c r="AM28" i="48"/>
  <c r="AM27" i="48" s="1"/>
  <c r="AM7" i="48"/>
  <c r="AM10" i="48" s="1"/>
  <c r="AL25" i="50"/>
  <c r="AL15" i="92"/>
  <c r="AM111" i="59"/>
  <c r="AK21" i="71"/>
  <c r="AL67" i="82"/>
  <c r="AL44" i="82"/>
  <c r="AL48" i="82" s="1"/>
  <c r="AL47" i="82" s="1"/>
  <c r="AL66" i="82"/>
  <c r="AL28" i="48"/>
  <c r="AL27" i="48" s="1"/>
  <c r="AL7" i="48"/>
  <c r="AL10" i="48" s="1"/>
  <c r="AK38" i="50"/>
  <c r="AK39" i="50" s="1"/>
  <c r="AK51" i="52" s="1"/>
  <c r="AK25" i="50"/>
  <c r="AJ47" i="50"/>
  <c r="AK15" i="92"/>
  <c r="AL111" i="59"/>
  <c r="AJ21" i="71"/>
  <c r="AK67" i="82"/>
  <c r="AK44" i="82"/>
  <c r="AK48" i="82"/>
  <c r="AK66" i="82"/>
  <c r="AK47" i="82"/>
  <c r="AK28" i="48"/>
  <c r="AK27" i="48" s="1"/>
  <c r="AK7" i="48"/>
  <c r="AK10" i="48"/>
  <c r="AJ38" i="50"/>
  <c r="AJ39" i="50"/>
  <c r="AJ51" i="52"/>
  <c r="AJ25" i="50"/>
  <c r="AJ15" i="92"/>
  <c r="AK111" i="59"/>
  <c r="AI21" i="71"/>
  <c r="AJ28" i="48"/>
  <c r="AJ27" i="48" s="1"/>
  <c r="AI25" i="50"/>
  <c r="AH47" i="50"/>
  <c r="AI15" i="92"/>
  <c r="AI28" i="48"/>
  <c r="AH25" i="50"/>
  <c r="AH15" i="92"/>
  <c r="AH67" i="82"/>
  <c r="AH44" i="82"/>
  <c r="AH48" i="82"/>
  <c r="AH47" i="82" s="1"/>
  <c r="AH66" i="82"/>
  <c r="AH28" i="48"/>
  <c r="AH27" i="48" s="1"/>
  <c r="AH7" i="48"/>
  <c r="AH10" i="48" s="1"/>
  <c r="AG38" i="50"/>
  <c r="AG39" i="50"/>
  <c r="AG51" i="52" s="1"/>
  <c r="AG25" i="50"/>
  <c r="AF47" i="50"/>
  <c r="AG15" i="92"/>
  <c r="AH111" i="59"/>
  <c r="AF21" i="71"/>
  <c r="AG67" i="82"/>
  <c r="AG44" i="82"/>
  <c r="AG48" i="82" s="1"/>
  <c r="AG47" i="82" s="1"/>
  <c r="AG66" i="82"/>
  <c r="AG28" i="48"/>
  <c r="AG27" i="48" s="1"/>
  <c r="AG7" i="48"/>
  <c r="AG10" i="48"/>
  <c r="AF38" i="50"/>
  <c r="AF39" i="50" s="1"/>
  <c r="AF51" i="52" s="1"/>
  <c r="AF25" i="50"/>
  <c r="AF15" i="92"/>
  <c r="AG111" i="59"/>
  <c r="AE21" i="71"/>
  <c r="AF67" i="82"/>
  <c r="AF44" i="82"/>
  <c r="AF48" i="82" s="1"/>
  <c r="AF47" i="82" s="1"/>
  <c r="AF66" i="82"/>
  <c r="AF28" i="48"/>
  <c r="AF27" i="48" s="1"/>
  <c r="AE38" i="50"/>
  <c r="AE39" i="50" s="1"/>
  <c r="AE51" i="52" s="1"/>
  <c r="AE25" i="50"/>
  <c r="AD47" i="50" s="1"/>
  <c r="AE15" i="92"/>
  <c r="AF111" i="59"/>
  <c r="AD21" i="71"/>
  <c r="AE67" i="82"/>
  <c r="AE66" i="82" s="1"/>
  <c r="AE44" i="82"/>
  <c r="AE48" i="82" s="1"/>
  <c r="AE47" i="82" s="1"/>
  <c r="AE28" i="48"/>
  <c r="AE27" i="48" s="1"/>
  <c r="AE7" i="48"/>
  <c r="AE10" i="48"/>
  <c r="AD38" i="50"/>
  <c r="AD39" i="50" s="1"/>
  <c r="AD51" i="52" s="1"/>
  <c r="AD25" i="50"/>
  <c r="AD15" i="92"/>
  <c r="AE111" i="59"/>
  <c r="AC21" i="71"/>
  <c r="AD67" i="82"/>
  <c r="AD66" i="82" s="1"/>
  <c r="AD44" i="82"/>
  <c r="AD48" i="82" s="1"/>
  <c r="AD47" i="82" s="1"/>
  <c r="AD28" i="48"/>
  <c r="AD27" i="48" s="1"/>
  <c r="AD7" i="48"/>
  <c r="AD10" i="48"/>
  <c r="AC38" i="50"/>
  <c r="AC39" i="50" s="1"/>
  <c r="AC51" i="52" s="1"/>
  <c r="AC25" i="50"/>
  <c r="AB47" i="50" s="1"/>
  <c r="AC15" i="92"/>
  <c r="AD111" i="59"/>
  <c r="AB21" i="71"/>
  <c r="AC67" i="82"/>
  <c r="AC66" i="82" s="1"/>
  <c r="AC44" i="82"/>
  <c r="AC48" i="82" s="1"/>
  <c r="AC47" i="82" s="1"/>
  <c r="AC28" i="48"/>
  <c r="AC27" i="48"/>
  <c r="AC7" i="48"/>
  <c r="AB38" i="50"/>
  <c r="AB25" i="50"/>
  <c r="G20" i="51"/>
  <c r="AB15" i="92"/>
  <c r="AC111" i="59"/>
  <c r="AA21" i="71"/>
  <c r="AZ67" i="82"/>
  <c r="AZ66" i="82"/>
  <c r="AZ44" i="82"/>
  <c r="AZ48" i="82" s="1"/>
  <c r="AZ47" i="82" s="1"/>
  <c r="AZ28" i="48"/>
  <c r="AZ27" i="48" s="1"/>
  <c r="AZ7" i="48"/>
  <c r="AZ10" i="48"/>
  <c r="AY38" i="50"/>
  <c r="AY25" i="50"/>
  <c r="AY15" i="92"/>
  <c r="AZ111" i="59"/>
  <c r="AX21" i="71"/>
  <c r="AY67" i="82"/>
  <c r="AY44" i="82"/>
  <c r="AY48" i="82"/>
  <c r="AY66" i="82"/>
  <c r="AY47" i="82"/>
  <c r="AY28" i="48"/>
  <c r="AY27" i="48" s="1"/>
  <c r="AY7" i="48"/>
  <c r="AY10" i="48"/>
  <c r="AX38" i="50"/>
  <c r="AX25" i="50"/>
  <c r="AX15" i="92"/>
  <c r="AY111" i="59"/>
  <c r="AW21" i="71"/>
  <c r="AX67" i="82"/>
  <c r="AX66" i="82" s="1"/>
  <c r="AX44" i="82"/>
  <c r="AX48" i="82" s="1"/>
  <c r="AX47" i="82" s="1"/>
  <c r="AX28" i="48"/>
  <c r="AX27" i="48" s="1"/>
  <c r="AX7" i="48"/>
  <c r="AX10" i="48"/>
  <c r="AW38" i="50"/>
  <c r="AW25" i="50"/>
  <c r="AV47" i="50" s="1"/>
  <c r="AW15" i="92"/>
  <c r="AX111" i="59"/>
  <c r="AV21" i="71"/>
  <c r="AW67" i="82"/>
  <c r="AW66" i="82" s="1"/>
  <c r="AW44" i="82"/>
  <c r="AW48" i="82" s="1"/>
  <c r="AW47" i="82" s="1"/>
  <c r="AW28" i="48"/>
  <c r="AW27" i="48"/>
  <c r="AW7" i="48"/>
  <c r="AW10" i="48"/>
  <c r="AV38" i="50"/>
  <c r="AV25" i="50"/>
  <c r="AV15" i="92"/>
  <c r="AW111" i="59"/>
  <c r="AU21" i="71"/>
  <c r="AV67" i="82"/>
  <c r="AV66" i="82" s="1"/>
  <c r="AV44" i="82"/>
  <c r="AV48" i="82" s="1"/>
  <c r="AV47" i="82" s="1"/>
  <c r="AV28" i="48"/>
  <c r="AV27" i="48" s="1"/>
  <c r="AV7" i="48"/>
  <c r="AV10" i="48"/>
  <c r="AU38" i="50"/>
  <c r="AU25" i="50"/>
  <c r="AT47" i="50" s="1"/>
  <c r="AT34" i="50" s="1"/>
  <c r="AU15" i="92"/>
  <c r="AV111" i="59"/>
  <c r="AT21" i="71"/>
  <c r="AU67" i="82"/>
  <c r="AU44" i="82"/>
  <c r="AU48" i="82" s="1"/>
  <c r="AU47" i="82" s="1"/>
  <c r="AU66" i="82"/>
  <c r="AU28" i="48"/>
  <c r="AU27" i="48"/>
  <c r="AU7" i="48"/>
  <c r="AU10" i="48"/>
  <c r="AT38" i="50"/>
  <c r="AT25" i="50"/>
  <c r="AT15" i="92"/>
  <c r="AU111" i="59"/>
  <c r="AS21" i="71"/>
  <c r="AT67" i="82"/>
  <c r="AT66" i="82" s="1"/>
  <c r="AT44" i="82"/>
  <c r="AT48" i="82"/>
  <c r="AT47" i="82" s="1"/>
  <c r="AT28" i="48"/>
  <c r="AT27" i="48" s="1"/>
  <c r="AT7" i="48"/>
  <c r="AT10" i="48"/>
  <c r="AS38" i="50"/>
  <c r="AS25" i="50"/>
  <c r="AR47" i="50"/>
  <c r="AS15" i="92"/>
  <c r="AT111" i="59"/>
  <c r="AR21" i="71"/>
  <c r="AS67" i="82"/>
  <c r="AS44" i="82"/>
  <c r="AS48" i="82" s="1"/>
  <c r="AS47" i="82" s="1"/>
  <c r="AS66" i="82"/>
  <c r="AS28" i="48"/>
  <c r="AS27" i="48" s="1"/>
  <c r="AS7" i="48"/>
  <c r="AS10" i="48" s="1"/>
  <c r="AR38" i="50"/>
  <c r="AR25" i="50"/>
  <c r="AR15" i="92"/>
  <c r="AS111" i="59"/>
  <c r="AQ21" i="71"/>
  <c r="AR67" i="82"/>
  <c r="AR66" i="82" s="1"/>
  <c r="AR44" i="82"/>
  <c r="AR48" i="82"/>
  <c r="AR47" i="82" s="1"/>
  <c r="AR28" i="48"/>
  <c r="AR27" i="48"/>
  <c r="AR7" i="48"/>
  <c r="AR10" i="48"/>
  <c r="AQ38" i="50"/>
  <c r="AQ25" i="50"/>
  <c r="AP47" i="50"/>
  <c r="AQ15" i="92"/>
  <c r="AR111" i="59"/>
  <c r="AP21" i="71"/>
  <c r="AQ67" i="82"/>
  <c r="AQ66" i="82" s="1"/>
  <c r="AQ44" i="82"/>
  <c r="AQ48" i="82" s="1"/>
  <c r="AQ47" i="82" s="1"/>
  <c r="AQ28" i="48"/>
  <c r="AQ27" i="48"/>
  <c r="AQ7" i="48"/>
  <c r="AQ10" i="48"/>
  <c r="AP38" i="50"/>
  <c r="AP25" i="50"/>
  <c r="AP15" i="92"/>
  <c r="AQ111" i="59"/>
  <c r="AO21" i="71"/>
  <c r="AP67" i="82"/>
  <c r="AP66" i="82"/>
  <c r="AP44" i="82"/>
  <c r="AP48" i="82" s="1"/>
  <c r="AP47" i="82" s="1"/>
  <c r="AP28" i="48"/>
  <c r="AP27" i="48" s="1"/>
  <c r="AP7" i="48"/>
  <c r="AP10" i="48"/>
  <c r="AO38" i="50"/>
  <c r="AO25" i="50"/>
  <c r="AN47" i="50" s="1"/>
  <c r="AO15" i="92"/>
  <c r="AP111" i="59"/>
  <c r="AN21" i="71"/>
  <c r="AO67" i="82"/>
  <c r="AO44" i="82"/>
  <c r="AO48" i="82"/>
  <c r="AO47" i="82" s="1"/>
  <c r="AO66" i="82"/>
  <c r="AO28" i="48"/>
  <c r="AO27" i="48" s="1"/>
  <c r="AO7" i="48"/>
  <c r="AN38" i="50"/>
  <c r="AN25" i="50"/>
  <c r="H20" i="51"/>
  <c r="AN15" i="92"/>
  <c r="AO111" i="59"/>
  <c r="H7" i="59"/>
  <c r="AM21" i="71"/>
  <c r="BL67" i="82"/>
  <c r="BL66" i="82" s="1"/>
  <c r="BL44" i="82"/>
  <c r="BL48" i="82"/>
  <c r="BL47" i="82" s="1"/>
  <c r="BL53" i="82"/>
  <c r="BL28" i="48"/>
  <c r="BL27" i="48" s="1"/>
  <c r="BL7" i="48"/>
  <c r="BL10" i="48" s="1"/>
  <c r="BL15" i="48"/>
  <c r="BK38" i="50"/>
  <c r="BK25" i="50"/>
  <c r="BJ47" i="50" s="1"/>
  <c r="BK15" i="92"/>
  <c r="BL111" i="59"/>
  <c r="BJ21" i="71"/>
  <c r="BK67" i="82"/>
  <c r="BK66" i="82"/>
  <c r="BK44" i="82"/>
  <c r="BK48" i="82" s="1"/>
  <c r="BK47" i="82" s="1"/>
  <c r="BK53" i="82"/>
  <c r="BK28" i="48"/>
  <c r="BK27" i="48" s="1"/>
  <c r="BK7" i="48"/>
  <c r="BK10" i="48"/>
  <c r="BK15" i="48"/>
  <c r="BJ38" i="50"/>
  <c r="BJ25" i="50"/>
  <c r="BI47" i="50"/>
  <c r="BJ15" i="92"/>
  <c r="BK111" i="59"/>
  <c r="BI21" i="71"/>
  <c r="BJ67" i="82"/>
  <c r="BJ66" i="82" s="1"/>
  <c r="BJ44" i="82"/>
  <c r="BJ48" i="82" s="1"/>
  <c r="BJ53" i="82"/>
  <c r="BJ28" i="48"/>
  <c r="BJ27" i="48" s="1"/>
  <c r="BJ7" i="48"/>
  <c r="BJ10" i="48"/>
  <c r="BJ15" i="48"/>
  <c r="BI38" i="50"/>
  <c r="BI25" i="50"/>
  <c r="BI15" i="92"/>
  <c r="BJ111" i="59"/>
  <c r="BH21" i="71"/>
  <c r="BI67" i="82"/>
  <c r="BI44" i="82"/>
  <c r="BI48" i="82" s="1"/>
  <c r="BI47" i="82" s="1"/>
  <c r="BI53" i="82"/>
  <c r="BI66" i="82"/>
  <c r="BI28" i="48"/>
  <c r="BI27" i="48" s="1"/>
  <c r="BI7" i="48"/>
  <c r="BI10" i="48"/>
  <c r="BI15" i="48"/>
  <c r="BH38" i="50"/>
  <c r="BH25" i="50"/>
  <c r="BH15" i="92"/>
  <c r="BI111" i="59"/>
  <c r="BG21" i="71"/>
  <c r="BH67" i="82"/>
  <c r="BH66" i="82"/>
  <c r="BH44" i="82"/>
  <c r="BH48" i="82" s="1"/>
  <c r="BH47" i="82" s="1"/>
  <c r="BH53" i="82"/>
  <c r="BH28" i="48"/>
  <c r="BH27" i="48" s="1"/>
  <c r="BH7" i="48"/>
  <c r="BH10" i="48"/>
  <c r="BH15" i="48"/>
  <c r="BG38" i="50"/>
  <c r="BG25" i="50"/>
  <c r="BG15" i="92"/>
  <c r="BH111" i="59"/>
  <c r="BF21" i="71"/>
  <c r="BG67" i="82"/>
  <c r="BG66" i="82"/>
  <c r="BG44" i="82"/>
  <c r="BG48" i="82" s="1"/>
  <c r="BG47" i="82" s="1"/>
  <c r="BG53" i="82"/>
  <c r="BG28" i="48"/>
  <c r="BG27" i="48" s="1"/>
  <c r="BG7" i="48"/>
  <c r="BG10" i="48"/>
  <c r="BG15" i="48"/>
  <c r="BF38" i="50"/>
  <c r="BF25" i="50"/>
  <c r="BE47" i="50" s="1"/>
  <c r="BF15" i="92"/>
  <c r="BG111" i="59"/>
  <c r="BE21" i="71"/>
  <c r="BF67" i="82"/>
  <c r="BF66" i="82" s="1"/>
  <c r="BF44" i="82"/>
  <c r="BF48" i="82" s="1"/>
  <c r="BF47" i="82" s="1"/>
  <c r="BF53" i="82"/>
  <c r="BF28" i="48"/>
  <c r="BF27" i="48"/>
  <c r="BF7" i="48"/>
  <c r="BF10" i="48" s="1"/>
  <c r="BF15" i="48"/>
  <c r="BE38" i="50"/>
  <c r="BE25" i="50"/>
  <c r="BE15" i="92"/>
  <c r="BF111" i="59"/>
  <c r="BD21" i="71"/>
  <c r="BE67" i="82"/>
  <c r="BE66" i="82" s="1"/>
  <c r="BE44" i="82"/>
  <c r="BE48" i="82" s="1"/>
  <c r="BE47" i="82" s="1"/>
  <c r="BE53" i="82"/>
  <c r="BE28" i="48"/>
  <c r="BE27" i="48"/>
  <c r="BE7" i="48"/>
  <c r="BE10" i="48" s="1"/>
  <c r="BE15" i="48"/>
  <c r="BD38" i="50"/>
  <c r="BD25" i="50"/>
  <c r="BD15" i="92"/>
  <c r="BE111" i="59"/>
  <c r="BC21" i="71"/>
  <c r="BD67" i="82"/>
  <c r="BD66" i="82" s="1"/>
  <c r="BD44" i="82"/>
  <c r="BD48" i="82" s="1"/>
  <c r="BD53" i="82"/>
  <c r="BD28" i="48"/>
  <c r="BD27" i="48"/>
  <c r="BD7" i="48"/>
  <c r="BD10" i="48" s="1"/>
  <c r="BD15" i="48"/>
  <c r="BC38" i="50"/>
  <c r="BC25" i="50"/>
  <c r="BC15" i="92"/>
  <c r="BD111" i="59"/>
  <c r="BB21" i="71"/>
  <c r="BC67" i="82"/>
  <c r="BC66" i="82" s="1"/>
  <c r="BC44" i="82"/>
  <c r="BC48" i="82" s="1"/>
  <c r="BC47" i="82" s="1"/>
  <c r="BC53" i="82"/>
  <c r="BC28" i="48"/>
  <c r="BC27" i="48"/>
  <c r="BC7" i="48"/>
  <c r="BC10" i="48" s="1"/>
  <c r="BC15" i="48"/>
  <c r="BB38" i="50"/>
  <c r="BB25" i="50"/>
  <c r="BA47" i="50"/>
  <c r="BB15" i="92"/>
  <c r="BC111" i="59"/>
  <c r="BA21" i="71"/>
  <c r="BB67" i="82"/>
  <c r="BB66" i="82" s="1"/>
  <c r="BB44" i="82"/>
  <c r="BB48" i="82" s="1"/>
  <c r="BB47" i="82" s="1"/>
  <c r="BB53" i="82"/>
  <c r="BB28" i="48"/>
  <c r="BB27" i="48"/>
  <c r="BB7" i="48"/>
  <c r="BB10" i="48" s="1"/>
  <c r="BB15" i="48"/>
  <c r="BA38" i="50"/>
  <c r="BA25" i="50"/>
  <c r="BA15" i="92"/>
  <c r="BB111" i="59"/>
  <c r="AZ21" i="71"/>
  <c r="BA67" i="82"/>
  <c r="BA66" i="82" s="1"/>
  <c r="BA44" i="82"/>
  <c r="BA48" i="82" s="1"/>
  <c r="BA47" i="82" s="1"/>
  <c r="BA53" i="82"/>
  <c r="BA28" i="48"/>
  <c r="BA27" i="48"/>
  <c r="BA7" i="48"/>
  <c r="BA15" i="48"/>
  <c r="AZ38" i="50"/>
  <c r="AZ25" i="50"/>
  <c r="I20" i="51"/>
  <c r="AZ15" i="92"/>
  <c r="BA111" i="59"/>
  <c r="AY21" i="71"/>
  <c r="I37" i="97"/>
  <c r="D50" i="116"/>
  <c r="J40" i="59"/>
  <c r="K40" i="59"/>
  <c r="E12" i="50"/>
  <c r="Q27" i="82"/>
  <c r="Q78" i="82"/>
  <c r="Q30" i="50"/>
  <c r="D92" i="49"/>
  <c r="R38" i="48"/>
  <c r="R78" i="82"/>
  <c r="R27" i="82"/>
  <c r="D20" i="49"/>
  <c r="S32" i="48"/>
  <c r="S34" i="48"/>
  <c r="D93" i="49"/>
  <c r="S38" i="48"/>
  <c r="S78" i="82"/>
  <c r="S27" i="82"/>
  <c r="S30" i="50"/>
  <c r="S34" i="50" s="1"/>
  <c r="D94" i="49"/>
  <c r="T38" i="48"/>
  <c r="T78" i="82"/>
  <c r="T27" i="82"/>
  <c r="D22" i="49"/>
  <c r="U32" i="48"/>
  <c r="U34" i="48"/>
  <c r="D95" i="49"/>
  <c r="U38" i="48"/>
  <c r="U78" i="82"/>
  <c r="U27" i="82"/>
  <c r="U30" i="50"/>
  <c r="U34" i="50"/>
  <c r="D23" i="49"/>
  <c r="V32" i="48"/>
  <c r="V34" i="48" s="1"/>
  <c r="D96" i="49"/>
  <c r="V38" i="48"/>
  <c r="V73" i="82"/>
  <c r="V19" i="82"/>
  <c r="V78" i="82"/>
  <c r="V27" i="82"/>
  <c r="D97" i="49"/>
  <c r="W38" i="48"/>
  <c r="W71" i="82"/>
  <c r="W73" i="82"/>
  <c r="W78" i="82"/>
  <c r="W27" i="82"/>
  <c r="W30" i="50"/>
  <c r="W34" i="50" s="1"/>
  <c r="D25" i="49"/>
  <c r="X32" i="48"/>
  <c r="X34" i="48"/>
  <c r="D98" i="49"/>
  <c r="X38" i="48"/>
  <c r="X71" i="82"/>
  <c r="X73" i="82" s="1"/>
  <c r="X19" i="82"/>
  <c r="X78" i="82"/>
  <c r="X27" i="82"/>
  <c r="X30" i="50"/>
  <c r="X34" i="50"/>
  <c r="D99" i="49"/>
  <c r="Y38" i="48"/>
  <c r="Y71" i="82"/>
  <c r="Y73" i="82" s="1"/>
  <c r="Y78" i="82"/>
  <c r="Y27" i="82"/>
  <c r="Y30" i="50"/>
  <c r="D27" i="49"/>
  <c r="Z32" i="48"/>
  <c r="Z34" i="48"/>
  <c r="D100" i="49"/>
  <c r="Z38" i="48"/>
  <c r="Z78" i="82"/>
  <c r="Z27" i="82"/>
  <c r="D28" i="49"/>
  <c r="AA32" i="48"/>
  <c r="AA34" i="48" s="1"/>
  <c r="D101" i="49"/>
  <c r="AA38" i="48"/>
  <c r="AA71" i="82"/>
  <c r="AA73" i="82"/>
  <c r="AA19" i="82"/>
  <c r="AA78" i="82"/>
  <c r="AA27" i="82"/>
  <c r="D102" i="49"/>
  <c r="AB38" i="48"/>
  <c r="AB71" i="82"/>
  <c r="AB73" i="82" s="1"/>
  <c r="AB19" i="82"/>
  <c r="AB78" i="82"/>
  <c r="AB27" i="82"/>
  <c r="H8" i="35"/>
  <c r="BA174" i="59"/>
  <c r="BB174" i="59"/>
  <c r="BM174" i="59"/>
  <c r="BC174" i="59"/>
  <c r="BD174" i="59"/>
  <c r="BE174" i="59"/>
  <c r="BF174" i="59"/>
  <c r="BG174" i="59"/>
  <c r="BH174" i="59"/>
  <c r="BI174" i="59"/>
  <c r="BJ174" i="59"/>
  <c r="BK174" i="59"/>
  <c r="BL174" i="59"/>
  <c r="H9" i="35"/>
  <c r="BA175" i="59"/>
  <c r="I71" i="59"/>
  <c r="H81" i="116"/>
  <c r="H10" i="35"/>
  <c r="BA176" i="59"/>
  <c r="I72" i="59"/>
  <c r="H82" i="116"/>
  <c r="H16" i="35"/>
  <c r="BA182" i="59"/>
  <c r="I78" i="59"/>
  <c r="H88" i="116"/>
  <c r="H17" i="35"/>
  <c r="BA183" i="59"/>
  <c r="I79" i="59"/>
  <c r="H89" i="116"/>
  <c r="H18" i="35"/>
  <c r="BA184" i="59"/>
  <c r="I80" i="59"/>
  <c r="H90" i="116"/>
  <c r="G15" i="46"/>
  <c r="H15" i="46"/>
  <c r="H12" i="46"/>
  <c r="G30" i="46"/>
  <c r="G36" i="46"/>
  <c r="E43" i="46"/>
  <c r="H33" i="46"/>
  <c r="F64" i="46"/>
  <c r="F57" i="46"/>
  <c r="G51" i="46"/>
  <c r="AO14" i="48"/>
  <c r="AO19" i="48" s="1"/>
  <c r="AP14" i="48"/>
  <c r="AQ14" i="48"/>
  <c r="AR14" i="48"/>
  <c r="AS14" i="48"/>
  <c r="AT14" i="48"/>
  <c r="AU14" i="48"/>
  <c r="AV14" i="48"/>
  <c r="AW14" i="48"/>
  <c r="AX14" i="48"/>
  <c r="AY14" i="48"/>
  <c r="AZ14" i="48"/>
  <c r="AO52" i="82"/>
  <c r="AP52" i="82"/>
  <c r="AQ52" i="82"/>
  <c r="AR52" i="82"/>
  <c r="AS52" i="82"/>
  <c r="AT52" i="82"/>
  <c r="AU52" i="82"/>
  <c r="AV52" i="82"/>
  <c r="AW52" i="82"/>
  <c r="AX52" i="82"/>
  <c r="AY52" i="82"/>
  <c r="AZ52" i="82"/>
  <c r="F89" i="46"/>
  <c r="F72" i="46"/>
  <c r="AY27" i="50"/>
  <c r="AX27" i="50"/>
  <c r="AW27" i="50"/>
  <c r="AV27" i="50"/>
  <c r="AU27" i="50"/>
  <c r="AT27" i="50"/>
  <c r="AS27" i="50"/>
  <c r="AR27" i="50"/>
  <c r="AQ27" i="50"/>
  <c r="AP27" i="50"/>
  <c r="AO27" i="50"/>
  <c r="AN27" i="50"/>
  <c r="G68" i="46"/>
  <c r="H68" i="46"/>
  <c r="AO15" i="48"/>
  <c r="AP15" i="48"/>
  <c r="AQ15" i="48"/>
  <c r="AR15" i="48"/>
  <c r="AS15" i="48"/>
  <c r="AT15" i="48"/>
  <c r="AU15" i="48"/>
  <c r="AV15" i="48"/>
  <c r="AW15" i="48"/>
  <c r="AX15" i="48"/>
  <c r="AY15" i="48"/>
  <c r="AZ15" i="48"/>
  <c r="AO53" i="82"/>
  <c r="AP53" i="82"/>
  <c r="AQ53" i="82"/>
  <c r="AR53" i="82"/>
  <c r="AS53" i="82"/>
  <c r="AT53" i="82"/>
  <c r="AU53" i="82"/>
  <c r="AV53" i="82"/>
  <c r="AW53" i="82"/>
  <c r="AX53" i="82"/>
  <c r="AY53" i="82"/>
  <c r="AZ53" i="82"/>
  <c r="G69" i="46"/>
  <c r="AO16" i="48"/>
  <c r="AP16" i="48"/>
  <c r="AQ16" i="48"/>
  <c r="AR16" i="48"/>
  <c r="AS16" i="48"/>
  <c r="AT16" i="48"/>
  <c r="AU16" i="48"/>
  <c r="AV16" i="48"/>
  <c r="AW16" i="48"/>
  <c r="AX16" i="48"/>
  <c r="AY16" i="48"/>
  <c r="AZ16" i="48"/>
  <c r="AO54" i="82"/>
  <c r="AP54" i="82"/>
  <c r="AQ54" i="82"/>
  <c r="AR54" i="82"/>
  <c r="AS54" i="82"/>
  <c r="AT54" i="82"/>
  <c r="AU54" i="82"/>
  <c r="AV54" i="82"/>
  <c r="AW54" i="82"/>
  <c r="AX54" i="82"/>
  <c r="AY54" i="82"/>
  <c r="AZ54" i="82"/>
  <c r="F91" i="46"/>
  <c r="AO17" i="48"/>
  <c r="AP17" i="48"/>
  <c r="AQ17" i="48"/>
  <c r="AR17" i="48"/>
  <c r="AS17" i="48"/>
  <c r="AT17" i="48"/>
  <c r="AU17" i="48"/>
  <c r="AV17" i="48"/>
  <c r="AW17" i="48"/>
  <c r="AX17" i="48"/>
  <c r="AY17" i="48"/>
  <c r="AZ17" i="48"/>
  <c r="AO55" i="82"/>
  <c r="AP55" i="82"/>
  <c r="AQ55" i="82"/>
  <c r="AR55" i="82"/>
  <c r="AS55" i="82"/>
  <c r="AT55" i="82"/>
  <c r="AU55" i="82"/>
  <c r="AV55" i="82"/>
  <c r="AW55" i="82"/>
  <c r="AX55" i="82"/>
  <c r="AY55" i="82"/>
  <c r="AZ55" i="82"/>
  <c r="F92" i="46"/>
  <c r="G71" i="46"/>
  <c r="G57" i="46"/>
  <c r="H57" i="46"/>
  <c r="H54" i="46"/>
  <c r="H75" i="46"/>
  <c r="H96" i="46"/>
  <c r="H24" i="35"/>
  <c r="BA190" i="59"/>
  <c r="I86" i="59"/>
  <c r="H96" i="116"/>
  <c r="H29" i="35"/>
  <c r="BA195" i="59"/>
  <c r="I91" i="59"/>
  <c r="H101" i="116"/>
  <c r="G70" i="59"/>
  <c r="BM175" i="59"/>
  <c r="G71" i="59"/>
  <c r="G72" i="59"/>
  <c r="G77" i="59"/>
  <c r="AA10" i="36"/>
  <c r="F19" i="35"/>
  <c r="AC185" i="59"/>
  <c r="AB10" i="36"/>
  <c r="AD185" i="59"/>
  <c r="AC10" i="36"/>
  <c r="AE185" i="59"/>
  <c r="AD10" i="36"/>
  <c r="AF185" i="59"/>
  <c r="AE10" i="36"/>
  <c r="AG185" i="59"/>
  <c r="AF10" i="36"/>
  <c r="AH185" i="59"/>
  <c r="AG10" i="36"/>
  <c r="AI185" i="59"/>
  <c r="AH10" i="36"/>
  <c r="AJ185" i="59"/>
  <c r="AI10" i="36"/>
  <c r="AK185" i="59"/>
  <c r="AJ10" i="36"/>
  <c r="AL185" i="59"/>
  <c r="AK10" i="36"/>
  <c r="AM185" i="59"/>
  <c r="AP20" i="28"/>
  <c r="G15" i="35"/>
  <c r="AO181" i="59"/>
  <c r="AQ20" i="28"/>
  <c r="AP181" i="59"/>
  <c r="AR20" i="28"/>
  <c r="AQ181" i="59"/>
  <c r="AS20" i="28"/>
  <c r="AR181" i="59"/>
  <c r="AT20" i="28"/>
  <c r="AS181" i="59"/>
  <c r="AU20" i="28"/>
  <c r="AT181" i="59"/>
  <c r="AV20" i="28"/>
  <c r="AU181" i="59"/>
  <c r="AW20" i="28"/>
  <c r="AV181" i="59"/>
  <c r="AX20" i="28"/>
  <c r="AW181" i="59"/>
  <c r="AY20" i="28"/>
  <c r="AX181" i="59"/>
  <c r="AZ20" i="28"/>
  <c r="AY181" i="59"/>
  <c r="BA20" i="28"/>
  <c r="BM16" i="28"/>
  <c r="BL16" i="28"/>
  <c r="BK16" i="28"/>
  <c r="BJ16" i="28"/>
  <c r="BI16" i="28"/>
  <c r="BH16" i="28"/>
  <c r="BG16" i="28"/>
  <c r="BF16" i="28"/>
  <c r="BE16" i="28"/>
  <c r="BD16" i="28"/>
  <c r="BC16" i="28"/>
  <c r="BB16" i="28"/>
  <c r="AZ181" i="59"/>
  <c r="AL10" i="36"/>
  <c r="AN185" i="59"/>
  <c r="G78" i="59"/>
  <c r="G79" i="59"/>
  <c r="BM184" i="59"/>
  <c r="G80" i="59"/>
  <c r="G84" i="59"/>
  <c r="AA11" i="36"/>
  <c r="F25" i="35"/>
  <c r="AC191" i="59"/>
  <c r="AB11" i="36"/>
  <c r="AD191" i="59"/>
  <c r="AC11" i="36"/>
  <c r="AE191" i="59"/>
  <c r="AD11" i="36"/>
  <c r="AF191" i="59"/>
  <c r="AE11" i="36"/>
  <c r="AG191" i="59"/>
  <c r="AF11" i="36"/>
  <c r="AH191" i="59"/>
  <c r="AG11" i="36"/>
  <c r="AI191" i="59"/>
  <c r="AH11" i="36"/>
  <c r="AJ191" i="59"/>
  <c r="AI11" i="36"/>
  <c r="AK191" i="59"/>
  <c r="AJ11" i="36"/>
  <c r="AL191" i="59"/>
  <c r="AK11" i="36"/>
  <c r="AM191" i="59"/>
  <c r="AP26" i="28"/>
  <c r="G22" i="35"/>
  <c r="AO188" i="59"/>
  <c r="AQ26" i="28"/>
  <c r="AP188" i="59"/>
  <c r="AR26" i="28"/>
  <c r="AQ188" i="59"/>
  <c r="AS26" i="28"/>
  <c r="AR188" i="59"/>
  <c r="AT26" i="28"/>
  <c r="AS188" i="59"/>
  <c r="AU26" i="28"/>
  <c r="AT188" i="59"/>
  <c r="AV26" i="28"/>
  <c r="AU188" i="59"/>
  <c r="AW26" i="28"/>
  <c r="AV188" i="59"/>
  <c r="AX26" i="28"/>
  <c r="AW188" i="59"/>
  <c r="AY26" i="28"/>
  <c r="AX188" i="59"/>
  <c r="AZ26" i="28"/>
  <c r="AY188" i="59"/>
  <c r="BA26" i="28"/>
  <c r="BM23" i="28"/>
  <c r="BL23" i="28"/>
  <c r="BK23" i="28"/>
  <c r="BJ23" i="28"/>
  <c r="BI23" i="28"/>
  <c r="BH23" i="28"/>
  <c r="BG23" i="28"/>
  <c r="BF23" i="28"/>
  <c r="BE23" i="28"/>
  <c r="BD23" i="28"/>
  <c r="BC23" i="28"/>
  <c r="BB23" i="28"/>
  <c r="AZ188" i="59"/>
  <c r="AL11" i="36"/>
  <c r="AN191" i="59"/>
  <c r="BM190" i="59"/>
  <c r="G86" i="59"/>
  <c r="G90" i="59"/>
  <c r="AA12" i="36"/>
  <c r="F31" i="35"/>
  <c r="AC197" i="59"/>
  <c r="AB12" i="36"/>
  <c r="AD197" i="59"/>
  <c r="AC12" i="36"/>
  <c r="AE197" i="59"/>
  <c r="AD12" i="36"/>
  <c r="AF197" i="59"/>
  <c r="AE12" i="36"/>
  <c r="AG197" i="59"/>
  <c r="AF12" i="36"/>
  <c r="AH197" i="59"/>
  <c r="AG12" i="36"/>
  <c r="AI197" i="59"/>
  <c r="AH12" i="36"/>
  <c r="AJ197" i="59"/>
  <c r="AI12" i="36"/>
  <c r="AK197" i="59"/>
  <c r="AJ12" i="36"/>
  <c r="AL197" i="59"/>
  <c r="AK12" i="36"/>
  <c r="AM197" i="59"/>
  <c r="AP32" i="28"/>
  <c r="G28" i="35"/>
  <c r="AO194" i="59"/>
  <c r="AQ32" i="28"/>
  <c r="AP194" i="59"/>
  <c r="AR32" i="28"/>
  <c r="AQ194" i="59"/>
  <c r="AS32" i="28"/>
  <c r="AR194" i="59"/>
  <c r="AT32" i="28"/>
  <c r="AS194" i="59"/>
  <c r="AU32" i="28"/>
  <c r="AT194" i="59"/>
  <c r="AV32" i="28"/>
  <c r="AU194" i="59"/>
  <c r="AW32" i="28"/>
  <c r="AV194" i="59"/>
  <c r="AX32" i="28"/>
  <c r="AW194" i="59"/>
  <c r="AY32" i="28"/>
  <c r="AX194" i="59"/>
  <c r="AZ32" i="28"/>
  <c r="AY194" i="59"/>
  <c r="BA32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AZ194" i="59"/>
  <c r="AL12" i="36"/>
  <c r="AN197" i="59"/>
  <c r="G91" i="59"/>
  <c r="G95" i="59"/>
  <c r="AM13" i="36"/>
  <c r="G33" i="35"/>
  <c r="AO199" i="59"/>
  <c r="AN13" i="36"/>
  <c r="AP199" i="59"/>
  <c r="AO13" i="36"/>
  <c r="AQ199" i="59"/>
  <c r="AP13" i="36"/>
  <c r="AR199" i="59"/>
  <c r="AQ13" i="36"/>
  <c r="AS199" i="59"/>
  <c r="AR13" i="36"/>
  <c r="AT199" i="59"/>
  <c r="AS13" i="36"/>
  <c r="AU199" i="59"/>
  <c r="AT13" i="36"/>
  <c r="AV199" i="59"/>
  <c r="AU13" i="36"/>
  <c r="AW199" i="59"/>
  <c r="AV13" i="36"/>
  <c r="AX199" i="59"/>
  <c r="AW13" i="36"/>
  <c r="AY199" i="59"/>
  <c r="AX13" i="36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AZ199" i="59"/>
  <c r="G97" i="59"/>
  <c r="AM14" i="36"/>
  <c r="G35" i="35"/>
  <c r="AO201" i="59"/>
  <c r="AN14" i="36"/>
  <c r="AP201" i="59"/>
  <c r="AO14" i="36"/>
  <c r="AQ201" i="59"/>
  <c r="AP14" i="36"/>
  <c r="AR201" i="59"/>
  <c r="AQ14" i="36"/>
  <c r="AS201" i="59"/>
  <c r="AR14" i="36"/>
  <c r="AT201" i="59"/>
  <c r="AS14" i="36"/>
  <c r="AU201" i="59"/>
  <c r="AT14" i="36"/>
  <c r="AV201" i="59"/>
  <c r="AU14" i="36"/>
  <c r="AW201" i="59"/>
  <c r="AV14" i="36"/>
  <c r="AX201" i="59"/>
  <c r="AW14" i="36"/>
  <c r="AY201" i="59"/>
  <c r="AX14" i="36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AZ201" i="59"/>
  <c r="Y47" i="50"/>
  <c r="R21" i="48"/>
  <c r="R22" i="48" s="1"/>
  <c r="R117" i="59" s="1"/>
  <c r="S21" i="48"/>
  <c r="T21" i="48"/>
  <c r="V21" i="48"/>
  <c r="V22" i="48" s="1"/>
  <c r="V117" i="59" s="1"/>
  <c r="W21" i="48"/>
  <c r="Z21" i="48"/>
  <c r="Z22" i="48" s="1"/>
  <c r="Z117" i="59" s="1"/>
  <c r="Z116" i="59"/>
  <c r="AA21" i="48"/>
  <c r="H70" i="59"/>
  <c r="G80" i="116"/>
  <c r="H71" i="59"/>
  <c r="G81" i="116"/>
  <c r="H72" i="59"/>
  <c r="G82" i="116"/>
  <c r="H78" i="59"/>
  <c r="G88" i="116"/>
  <c r="H79" i="59"/>
  <c r="G89" i="116"/>
  <c r="H80" i="59"/>
  <c r="G90" i="116"/>
  <c r="E36" i="46"/>
  <c r="AN52" i="82"/>
  <c r="AM52" i="82"/>
  <c r="AL52" i="82"/>
  <c r="AK52" i="82"/>
  <c r="AJ52" i="82"/>
  <c r="AI52" i="82"/>
  <c r="AH52" i="82"/>
  <c r="AG52" i="82"/>
  <c r="AF52" i="82"/>
  <c r="AE52" i="82"/>
  <c r="AD52" i="82"/>
  <c r="AC52" i="82"/>
  <c r="AN14" i="48"/>
  <c r="AM14" i="48"/>
  <c r="AL14" i="48"/>
  <c r="AK14" i="48"/>
  <c r="AJ14" i="48"/>
  <c r="AI14" i="48"/>
  <c r="AH14" i="48"/>
  <c r="AG14" i="48"/>
  <c r="AF14" i="48"/>
  <c r="AE14" i="48"/>
  <c r="AD14" i="48"/>
  <c r="AC14" i="48"/>
  <c r="AN53" i="82"/>
  <c r="AM53" i="82"/>
  <c r="AL53" i="82"/>
  <c r="AK53" i="82"/>
  <c r="AJ53" i="82"/>
  <c r="AI53" i="82"/>
  <c r="AH53" i="82"/>
  <c r="AG53" i="82"/>
  <c r="AF53" i="82"/>
  <c r="AE53" i="82"/>
  <c r="AD53" i="82"/>
  <c r="AC53" i="82"/>
  <c r="AN15" i="48"/>
  <c r="AM15" i="48"/>
  <c r="AL15" i="48"/>
  <c r="AK15" i="48"/>
  <c r="AJ15" i="48"/>
  <c r="AI15" i="48"/>
  <c r="AH15" i="48"/>
  <c r="AG15" i="48"/>
  <c r="AF15" i="48"/>
  <c r="AE15" i="48"/>
  <c r="AD15" i="48"/>
  <c r="AC15" i="48"/>
  <c r="G28" i="51" s="1"/>
  <c r="AN54" i="82"/>
  <c r="AM54" i="82"/>
  <c r="AL54" i="82"/>
  <c r="AK54" i="82"/>
  <c r="AJ54" i="82"/>
  <c r="AI54" i="82"/>
  <c r="AH54" i="82"/>
  <c r="AG54" i="82"/>
  <c r="AF54" i="82"/>
  <c r="AE54" i="82"/>
  <c r="AD54" i="82"/>
  <c r="AC54" i="82"/>
  <c r="AN16" i="48"/>
  <c r="AM16" i="48"/>
  <c r="AL16" i="48"/>
  <c r="AK16" i="48"/>
  <c r="AJ16" i="48"/>
  <c r="AI16" i="48"/>
  <c r="AH16" i="48"/>
  <c r="AG16" i="48"/>
  <c r="AF16" i="48"/>
  <c r="AE16" i="48"/>
  <c r="AD16" i="48"/>
  <c r="AC16" i="48"/>
  <c r="G29" i="51" s="1"/>
  <c r="AN55" i="82"/>
  <c r="AM55" i="82"/>
  <c r="AL55" i="82"/>
  <c r="AK55" i="82"/>
  <c r="AJ55" i="82"/>
  <c r="AI55" i="82"/>
  <c r="AH55" i="82"/>
  <c r="AG55" i="82"/>
  <c r="AF55" i="82"/>
  <c r="AE55" i="82"/>
  <c r="AD55" i="82"/>
  <c r="AC55" i="82"/>
  <c r="AN17" i="48"/>
  <c r="AM17" i="48"/>
  <c r="AL17" i="48"/>
  <c r="AK17" i="48"/>
  <c r="AJ17" i="48"/>
  <c r="AI17" i="48"/>
  <c r="AH17" i="48"/>
  <c r="AG17" i="48"/>
  <c r="AF17" i="48"/>
  <c r="AE17" i="48"/>
  <c r="AD17" i="48"/>
  <c r="AC17" i="48"/>
  <c r="G30" i="51" s="1"/>
  <c r="H86" i="59"/>
  <c r="G96" i="116"/>
  <c r="H91" i="59"/>
  <c r="G101" i="116"/>
  <c r="Y60" i="82"/>
  <c r="Y61" i="82"/>
  <c r="L34" i="105"/>
  <c r="I7" i="59"/>
  <c r="BH47" i="50"/>
  <c r="AZ47" i="50"/>
  <c r="BA30" i="50"/>
  <c r="BA34" i="50"/>
  <c r="BC47" i="50"/>
  <c r="BM182" i="59"/>
  <c r="AO47" i="50"/>
  <c r="AP30" i="50"/>
  <c r="AP34" i="50" s="1"/>
  <c r="AQ47" i="50"/>
  <c r="AS47" i="50"/>
  <c r="AT30" i="50"/>
  <c r="AU47" i="50"/>
  <c r="BD47" i="50"/>
  <c r="BM176" i="59"/>
  <c r="Q34" i="50"/>
  <c r="Q42" i="50"/>
  <c r="I28" i="51"/>
  <c r="BB47" i="50"/>
  <c r="BC30" i="50" s="1"/>
  <c r="BC34" i="50" s="1"/>
  <c r="BF47" i="50"/>
  <c r="AC47" i="50"/>
  <c r="AD30" i="50"/>
  <c r="AD34" i="50" s="1"/>
  <c r="AD42" i="50" s="1"/>
  <c r="AE47" i="50"/>
  <c r="AF30" i="50"/>
  <c r="AF34" i="50" s="1"/>
  <c r="AG47" i="50"/>
  <c r="AI47" i="50"/>
  <c r="BM183" i="59"/>
  <c r="BG47" i="50"/>
  <c r="Z47" i="50"/>
  <c r="AA30" i="50" s="1"/>
  <c r="BM195" i="59"/>
  <c r="G27" i="51"/>
  <c r="AA22" i="48"/>
  <c r="AA117" i="59" s="1"/>
  <c r="W22" i="48"/>
  <c r="W117" i="59" s="1"/>
  <c r="T22" i="48"/>
  <c r="T117" i="59"/>
  <c r="S22" i="48"/>
  <c r="S117" i="59" s="1"/>
  <c r="Z30" i="50"/>
  <c r="Y34" i="50"/>
  <c r="AY14" i="36"/>
  <c r="H35" i="35"/>
  <c r="BA201" i="59"/>
  <c r="AZ14" i="36"/>
  <c r="BB201" i="59"/>
  <c r="BA14" i="36"/>
  <c r="BC201" i="59"/>
  <c r="BB14" i="36"/>
  <c r="BD201" i="59"/>
  <c r="BC14" i="36"/>
  <c r="BE201" i="59"/>
  <c r="BD14" i="36"/>
  <c r="BF201" i="59"/>
  <c r="BE14" i="36"/>
  <c r="BG201" i="59"/>
  <c r="BF14" i="36"/>
  <c r="BH201" i="59"/>
  <c r="BG14" i="36"/>
  <c r="BI201" i="59"/>
  <c r="BH14" i="36"/>
  <c r="BJ201" i="59"/>
  <c r="BI14" i="36"/>
  <c r="BK201" i="59"/>
  <c r="BJ14" i="36"/>
  <c r="BL201" i="59"/>
  <c r="F107" i="116"/>
  <c r="AY13" i="36"/>
  <c r="H33" i="35"/>
  <c r="BA199" i="59"/>
  <c r="AZ13" i="36"/>
  <c r="BB199" i="59"/>
  <c r="BA13" i="36"/>
  <c r="BC199" i="59"/>
  <c r="BB13" i="36"/>
  <c r="BD199" i="59"/>
  <c r="BC13" i="36"/>
  <c r="BE199" i="59"/>
  <c r="BD13" i="36"/>
  <c r="BF199" i="59"/>
  <c r="BE13" i="36"/>
  <c r="BG199" i="59"/>
  <c r="BF13" i="36"/>
  <c r="BH199" i="59"/>
  <c r="BG13" i="36"/>
  <c r="BI199" i="59"/>
  <c r="BH13" i="36"/>
  <c r="BJ199" i="59"/>
  <c r="BI13" i="36"/>
  <c r="BK199" i="59"/>
  <c r="BJ13" i="36"/>
  <c r="BL199" i="59"/>
  <c r="F105" i="116"/>
  <c r="F101" i="116"/>
  <c r="J91" i="59"/>
  <c r="K91" i="59"/>
  <c r="BB32" i="28"/>
  <c r="H28" i="35"/>
  <c r="BA194" i="59"/>
  <c r="BC32" i="28"/>
  <c r="BB194" i="59"/>
  <c r="BM194" i="59"/>
  <c r="BD32" i="28"/>
  <c r="BC194" i="59"/>
  <c r="BE32" i="28"/>
  <c r="BD194" i="59"/>
  <c r="BF32" i="28"/>
  <c r="BE194" i="59"/>
  <c r="BG32" i="28"/>
  <c r="BF194" i="59"/>
  <c r="BH32" i="28"/>
  <c r="BG194" i="59"/>
  <c r="BI32" i="28"/>
  <c r="BH194" i="59"/>
  <c r="BJ32" i="28"/>
  <c r="BI194" i="59"/>
  <c r="BK32" i="28"/>
  <c r="BJ194" i="59"/>
  <c r="BL32" i="28"/>
  <c r="BK194" i="59"/>
  <c r="BM32" i="28"/>
  <c r="BL194" i="59"/>
  <c r="AX12" i="36"/>
  <c r="AZ197" i="59"/>
  <c r="AW12" i="36"/>
  <c r="AY197" i="59"/>
  <c r="AV12" i="36"/>
  <c r="AX197" i="59"/>
  <c r="AU12" i="36"/>
  <c r="AW197" i="59"/>
  <c r="AT12" i="36"/>
  <c r="AV197" i="59"/>
  <c r="AS12" i="36"/>
  <c r="AU197" i="59"/>
  <c r="AR12" i="36"/>
  <c r="AT197" i="59"/>
  <c r="AQ12" i="36"/>
  <c r="AS197" i="59"/>
  <c r="AP12" i="36"/>
  <c r="AR197" i="59"/>
  <c r="AO12" i="36"/>
  <c r="AQ197" i="59"/>
  <c r="AN12" i="36"/>
  <c r="AP197" i="59"/>
  <c r="AM12" i="36"/>
  <c r="G31" i="35"/>
  <c r="AO197" i="59"/>
  <c r="G93" i="59"/>
  <c r="F100" i="116"/>
  <c r="F96" i="116"/>
  <c r="J86" i="59"/>
  <c r="K86" i="59"/>
  <c r="BB26" i="28"/>
  <c r="H22" i="35"/>
  <c r="BA188" i="59"/>
  <c r="BC26" i="28"/>
  <c r="BB188" i="59"/>
  <c r="BD26" i="28"/>
  <c r="BC188" i="59"/>
  <c r="BE26" i="28"/>
  <c r="BD188" i="59"/>
  <c r="BF26" i="28"/>
  <c r="BE188" i="59"/>
  <c r="BG26" i="28"/>
  <c r="BF188" i="59"/>
  <c r="BH26" i="28"/>
  <c r="BG188" i="59"/>
  <c r="BI26" i="28"/>
  <c r="BH188" i="59"/>
  <c r="BJ26" i="28"/>
  <c r="BI188" i="59"/>
  <c r="BK26" i="28"/>
  <c r="BJ188" i="59"/>
  <c r="BL26" i="28"/>
  <c r="BK188" i="59"/>
  <c r="BM26" i="28"/>
  <c r="BL188" i="59"/>
  <c r="AX11" i="36"/>
  <c r="AZ191" i="59"/>
  <c r="AW11" i="36"/>
  <c r="AY191" i="59"/>
  <c r="AV11" i="36"/>
  <c r="AX191" i="59"/>
  <c r="AU11" i="36"/>
  <c r="AW191" i="59"/>
  <c r="AT11" i="36"/>
  <c r="AV191" i="59"/>
  <c r="AS11" i="36"/>
  <c r="AU191" i="59"/>
  <c r="AR11" i="36"/>
  <c r="AT191" i="59"/>
  <c r="AQ11" i="36"/>
  <c r="AS191" i="59"/>
  <c r="AP11" i="36"/>
  <c r="AR191" i="59"/>
  <c r="AO11" i="36"/>
  <c r="AQ191" i="59"/>
  <c r="AN11" i="36"/>
  <c r="AP191" i="59"/>
  <c r="AM11" i="36"/>
  <c r="G25" i="35"/>
  <c r="AO191" i="59"/>
  <c r="G87" i="59"/>
  <c r="F94" i="116"/>
  <c r="F90" i="116"/>
  <c r="J80" i="59"/>
  <c r="K80" i="59"/>
  <c r="F89" i="116"/>
  <c r="J79" i="59"/>
  <c r="K79" i="59"/>
  <c r="F88" i="116"/>
  <c r="J78" i="59"/>
  <c r="K78" i="59"/>
  <c r="BB20" i="28"/>
  <c r="H15" i="35"/>
  <c r="BA181" i="59"/>
  <c r="BC20" i="28"/>
  <c r="BB181" i="59"/>
  <c r="BD20" i="28"/>
  <c r="BC181" i="59"/>
  <c r="BE20" i="28"/>
  <c r="BD181" i="59"/>
  <c r="BF20" i="28"/>
  <c r="BE181" i="59"/>
  <c r="BG20" i="28"/>
  <c r="BF181" i="59"/>
  <c r="BH20" i="28"/>
  <c r="BG181" i="59"/>
  <c r="BI20" i="28"/>
  <c r="BH181" i="59"/>
  <c r="BJ20" i="28"/>
  <c r="BI181" i="59"/>
  <c r="BK20" i="28"/>
  <c r="BJ181" i="59"/>
  <c r="BL20" i="28"/>
  <c r="BK181" i="59"/>
  <c r="BM20" i="28"/>
  <c r="BL181" i="59"/>
  <c r="AX10" i="36"/>
  <c r="AZ185" i="59"/>
  <c r="AW10" i="36"/>
  <c r="AY185" i="59"/>
  <c r="AV10" i="36"/>
  <c r="AX185" i="59"/>
  <c r="AU10" i="36"/>
  <c r="AW185" i="59"/>
  <c r="AT10" i="36"/>
  <c r="AV185" i="59"/>
  <c r="AS10" i="36"/>
  <c r="AU185" i="59"/>
  <c r="AR10" i="36"/>
  <c r="AT185" i="59"/>
  <c r="AQ10" i="36"/>
  <c r="AS185" i="59"/>
  <c r="AP10" i="36"/>
  <c r="AR185" i="59"/>
  <c r="AO10" i="36"/>
  <c r="AQ185" i="59"/>
  <c r="AN10" i="36"/>
  <c r="AP185" i="59"/>
  <c r="AM10" i="36"/>
  <c r="G19" i="35"/>
  <c r="AO185" i="59"/>
  <c r="G81" i="59"/>
  <c r="F87" i="116"/>
  <c r="F82" i="116"/>
  <c r="J72" i="59"/>
  <c r="K72" i="59"/>
  <c r="F81" i="116"/>
  <c r="J71" i="59"/>
  <c r="K71" i="59"/>
  <c r="F80" i="116"/>
  <c r="BA17" i="48"/>
  <c r="BB17" i="48"/>
  <c r="BC17" i="48"/>
  <c r="BD17" i="48"/>
  <c r="BE17" i="48"/>
  <c r="BF17" i="48"/>
  <c r="BG17" i="48"/>
  <c r="BH17" i="48"/>
  <c r="BI17" i="48"/>
  <c r="BI19" i="48" s="1"/>
  <c r="BJ17" i="48"/>
  <c r="BK17" i="48"/>
  <c r="BL17" i="48"/>
  <c r="BA55" i="82"/>
  <c r="BB55" i="82"/>
  <c r="BC55" i="82"/>
  <c r="BD55" i="82"/>
  <c r="BE55" i="82"/>
  <c r="BF55" i="82"/>
  <c r="BG55" i="82"/>
  <c r="BH55" i="82"/>
  <c r="BI55" i="82"/>
  <c r="BJ55" i="82"/>
  <c r="BK55" i="82"/>
  <c r="BL55" i="82"/>
  <c r="G92" i="46"/>
  <c r="BA16" i="48"/>
  <c r="BB16" i="48"/>
  <c r="BC16" i="48"/>
  <c r="BD16" i="48"/>
  <c r="BE16" i="48"/>
  <c r="BF16" i="48"/>
  <c r="BG16" i="48"/>
  <c r="BH16" i="48"/>
  <c r="BI16" i="48"/>
  <c r="BJ16" i="48"/>
  <c r="BK16" i="48"/>
  <c r="BL16" i="48"/>
  <c r="BA54" i="82"/>
  <c r="BB54" i="82"/>
  <c r="BC54" i="82"/>
  <c r="BD54" i="82"/>
  <c r="BE54" i="82"/>
  <c r="BF54" i="82"/>
  <c r="BG54" i="82"/>
  <c r="BH54" i="82"/>
  <c r="BI54" i="82"/>
  <c r="BJ54" i="82"/>
  <c r="BK54" i="82"/>
  <c r="BL54" i="82"/>
  <c r="F85" i="46"/>
  <c r="F78" i="46"/>
  <c r="G72" i="46"/>
  <c r="BA14" i="48"/>
  <c r="BB14" i="48"/>
  <c r="BC14" i="48"/>
  <c r="BD14" i="48"/>
  <c r="BE14" i="48"/>
  <c r="BF14" i="48"/>
  <c r="BF19" i="48" s="1"/>
  <c r="BF115" i="59" s="1"/>
  <c r="BG14" i="48"/>
  <c r="BH14" i="48"/>
  <c r="BI14" i="48"/>
  <c r="BJ14" i="48"/>
  <c r="BK14" i="48"/>
  <c r="BL14" i="48"/>
  <c r="BA52" i="82"/>
  <c r="BB52" i="82"/>
  <c r="BB57" i="82"/>
  <c r="BB59" i="82"/>
  <c r="BC52" i="82"/>
  <c r="BD52" i="82"/>
  <c r="BD57" i="82" s="1"/>
  <c r="BD60" i="82" s="1"/>
  <c r="BE52" i="82"/>
  <c r="BF52" i="82"/>
  <c r="BG52" i="82"/>
  <c r="BH52" i="82"/>
  <c r="BI52" i="82"/>
  <c r="BJ52" i="82"/>
  <c r="BJ57" i="82" s="1"/>
  <c r="BK52" i="82"/>
  <c r="BL52" i="82"/>
  <c r="BL57" i="82" s="1"/>
  <c r="BL59" i="82" s="1"/>
  <c r="F93" i="46"/>
  <c r="BN27" i="50"/>
  <c r="BM27" i="50"/>
  <c r="BL27" i="50"/>
  <c r="BK27" i="50"/>
  <c r="BJ27" i="50"/>
  <c r="BI27" i="50"/>
  <c r="BH27" i="50"/>
  <c r="BH39" i="50"/>
  <c r="BH51" i="52" s="1"/>
  <c r="BG27" i="50"/>
  <c r="BF27" i="50"/>
  <c r="BE27" i="50"/>
  <c r="BE39" i="50"/>
  <c r="BE51" i="52"/>
  <c r="BD27" i="50"/>
  <c r="BC27" i="50"/>
  <c r="BB27" i="50"/>
  <c r="BA27" i="50"/>
  <c r="AZ27" i="50"/>
  <c r="AZ39" i="50"/>
  <c r="G89" i="46"/>
  <c r="H89" i="46"/>
  <c r="H51" i="46"/>
  <c r="G64" i="46"/>
  <c r="H64" i="46"/>
  <c r="H30" i="46"/>
  <c r="G43" i="46"/>
  <c r="H43" i="46"/>
  <c r="AB35" i="82"/>
  <c r="Z10" i="52"/>
  <c r="AB125" i="59"/>
  <c r="BM102" i="49"/>
  <c r="BN102" i="49" s="1"/>
  <c r="BA102" i="49"/>
  <c r="AO102" i="49"/>
  <c r="AC102" i="49"/>
  <c r="AA35" i="82"/>
  <c r="Y10" i="52"/>
  <c r="AA125" i="59"/>
  <c r="BL101" i="49"/>
  <c r="BN101" i="49"/>
  <c r="AZ101" i="49"/>
  <c r="AN101" i="49"/>
  <c r="AB101" i="49"/>
  <c r="AA120" i="59"/>
  <c r="Y8" i="52"/>
  <c r="AN28" i="49"/>
  <c r="BL28" i="49"/>
  <c r="BN28" i="49"/>
  <c r="AZ28" i="49"/>
  <c r="AB28" i="49"/>
  <c r="Z29" i="82"/>
  <c r="Z28" i="82"/>
  <c r="X10" i="52"/>
  <c r="Z125" i="59"/>
  <c r="BK100" i="49"/>
  <c r="BN100" i="49" s="1"/>
  <c r="AY100" i="49"/>
  <c r="AM100" i="49"/>
  <c r="AA100" i="49"/>
  <c r="Z120" i="59"/>
  <c r="X8" i="52"/>
  <c r="AM27" i="49"/>
  <c r="BK27" i="49"/>
  <c r="BN27" i="49" s="1"/>
  <c r="AY27" i="49"/>
  <c r="AA27" i="49"/>
  <c r="X42" i="50"/>
  <c r="X35" i="50"/>
  <c r="Y28" i="82"/>
  <c r="Y35" i="82"/>
  <c r="Y20" i="82"/>
  <c r="W36" i="52" s="1"/>
  <c r="W10" i="52"/>
  <c r="Y125" i="59"/>
  <c r="BJ99" i="49"/>
  <c r="BN99" i="49"/>
  <c r="AX99" i="49"/>
  <c r="AL99" i="49"/>
  <c r="Z99" i="49"/>
  <c r="W42" i="50"/>
  <c r="W35" i="50"/>
  <c r="X35" i="82"/>
  <c r="V10" i="52"/>
  <c r="X125" i="59"/>
  <c r="BI98" i="49"/>
  <c r="BN98" i="49" s="1"/>
  <c r="AW98" i="49"/>
  <c r="AK98" i="49"/>
  <c r="Y98" i="49"/>
  <c r="X120" i="59"/>
  <c r="V8" i="52"/>
  <c r="AK25" i="49"/>
  <c r="BI25" i="49"/>
  <c r="BN25" i="49" s="1"/>
  <c r="AW25" i="49"/>
  <c r="Y25" i="49"/>
  <c r="V42" i="50"/>
  <c r="V35" i="50"/>
  <c r="W35" i="82"/>
  <c r="U10" i="52"/>
  <c r="W125" i="59"/>
  <c r="BH97" i="49"/>
  <c r="BN97" i="49" s="1"/>
  <c r="AV97" i="49"/>
  <c r="AJ97" i="49"/>
  <c r="X97" i="49"/>
  <c r="U42" i="50"/>
  <c r="U35" i="50"/>
  <c r="V35" i="82"/>
  <c r="T10" i="52"/>
  <c r="V125" i="59"/>
  <c r="BG96" i="49"/>
  <c r="BN96" i="49" s="1"/>
  <c r="AU96" i="49"/>
  <c r="AI96" i="49"/>
  <c r="W96" i="49"/>
  <c r="V120" i="59"/>
  <c r="T8" i="52"/>
  <c r="AI23" i="49"/>
  <c r="BG23" i="49"/>
  <c r="BN23" i="49" s="1"/>
  <c r="AU23" i="49"/>
  <c r="W23" i="49"/>
  <c r="T42" i="50"/>
  <c r="T35" i="50"/>
  <c r="U28" i="82"/>
  <c r="S10" i="52"/>
  <c r="U125" i="59"/>
  <c r="BF95" i="49"/>
  <c r="BN95" i="49" s="1"/>
  <c r="AT95" i="49"/>
  <c r="AH95" i="49"/>
  <c r="V95" i="49"/>
  <c r="U120" i="59"/>
  <c r="S8" i="52"/>
  <c r="AH22" i="49"/>
  <c r="BF22" i="49"/>
  <c r="BN22" i="49"/>
  <c r="AT22" i="49"/>
  <c r="V22" i="49"/>
  <c r="S42" i="50"/>
  <c r="S35" i="50"/>
  <c r="R10" i="52"/>
  <c r="T125" i="59"/>
  <c r="BE94" i="49"/>
  <c r="BN94" i="49" s="1"/>
  <c r="AS94" i="49"/>
  <c r="AG94" i="49"/>
  <c r="U94" i="49"/>
  <c r="R42" i="50"/>
  <c r="R35" i="50"/>
  <c r="S29" i="82"/>
  <c r="S28" i="82"/>
  <c r="Q10" i="52"/>
  <c r="S125" i="59"/>
  <c r="BD93" i="49"/>
  <c r="BN93" i="49" s="1"/>
  <c r="AR93" i="49"/>
  <c r="AF93" i="49"/>
  <c r="T93" i="49"/>
  <c r="S120" i="59"/>
  <c r="Q8" i="52"/>
  <c r="AF20" i="49"/>
  <c r="BD20" i="49"/>
  <c r="BN20" i="49" s="1"/>
  <c r="AR20" i="49"/>
  <c r="T20" i="49"/>
  <c r="R29" i="82"/>
  <c r="R28" i="82"/>
  <c r="P10" i="52"/>
  <c r="R125" i="59"/>
  <c r="BC92" i="49"/>
  <c r="BN92" i="49"/>
  <c r="AQ92" i="49"/>
  <c r="AE92" i="49"/>
  <c r="S92" i="49"/>
  <c r="H3" i="91"/>
  <c r="H3" i="97"/>
  <c r="AY47" i="50"/>
  <c r="H3" i="50"/>
  <c r="H12" i="50"/>
  <c r="I21" i="51"/>
  <c r="BA10" i="48"/>
  <c r="D54" i="49"/>
  <c r="BB54" i="49" s="1"/>
  <c r="BN54" i="49" s="1"/>
  <c r="BA32" i="48"/>
  <c r="I38" i="51"/>
  <c r="D127" i="49"/>
  <c r="BB127" i="49" s="1"/>
  <c r="BN127" i="49" s="1"/>
  <c r="BA38" i="48"/>
  <c r="I39" i="51"/>
  <c r="BA71" i="82"/>
  <c r="BA73" i="82"/>
  <c r="BA19" i="82"/>
  <c r="BA35" i="82" s="1"/>
  <c r="BA78" i="82"/>
  <c r="BA27" i="82"/>
  <c r="BB114" i="59"/>
  <c r="AZ7" i="52"/>
  <c r="D55" i="49"/>
  <c r="BC55" i="49"/>
  <c r="BN55" i="49"/>
  <c r="BB32" i="48"/>
  <c r="BB34" i="48"/>
  <c r="D128" i="49"/>
  <c r="BC128" i="49" s="1"/>
  <c r="BN128" i="49" s="1"/>
  <c r="BB38" i="48"/>
  <c r="BB71" i="82"/>
  <c r="BB73" i="82"/>
  <c r="BB19" i="82"/>
  <c r="BB27" i="82"/>
  <c r="BB78" i="82"/>
  <c r="BB30" i="50"/>
  <c r="BC114" i="59"/>
  <c r="BA7" i="52"/>
  <c r="D56" i="49"/>
  <c r="BD56" i="49"/>
  <c r="BN56" i="49"/>
  <c r="BC32" i="48"/>
  <c r="BC34" i="48" s="1"/>
  <c r="D129" i="49"/>
  <c r="BD129" i="49"/>
  <c r="BN129" i="49" s="1"/>
  <c r="BC38" i="48"/>
  <c r="BC71" i="82"/>
  <c r="BC73" i="82"/>
  <c r="BC19" i="82"/>
  <c r="BC78" i="82"/>
  <c r="BC27" i="82"/>
  <c r="BB34" i="50"/>
  <c r="BD114" i="59"/>
  <c r="BB7" i="52"/>
  <c r="D57" i="49"/>
  <c r="BE57" i="49"/>
  <c r="BN57" i="49" s="1"/>
  <c r="BD32" i="48"/>
  <c r="BD34" i="48" s="1"/>
  <c r="BB8" i="52" s="1"/>
  <c r="D130" i="49"/>
  <c r="BE130" i="49" s="1"/>
  <c r="BN130" i="49" s="1"/>
  <c r="BD38" i="48"/>
  <c r="BD71" i="82"/>
  <c r="BD73" i="82"/>
  <c r="BD19" i="82"/>
  <c r="BD27" i="82"/>
  <c r="BD78" i="82"/>
  <c r="BD30" i="50"/>
  <c r="BE114" i="59"/>
  <c r="BC7" i="52"/>
  <c r="D58" i="49"/>
  <c r="BF58" i="49"/>
  <c r="BN58" i="49" s="1"/>
  <c r="BE32" i="48"/>
  <c r="BE34" i="48"/>
  <c r="D131" i="49"/>
  <c r="BF131" i="49"/>
  <c r="BN131" i="49"/>
  <c r="BE38" i="48"/>
  <c r="BE71" i="82"/>
  <c r="BE73" i="82" s="1"/>
  <c r="BE19" i="82"/>
  <c r="BE78" i="82"/>
  <c r="BE27" i="82"/>
  <c r="BD34" i="50"/>
  <c r="BE30" i="50"/>
  <c r="BE34" i="50"/>
  <c r="BF114" i="59"/>
  <c r="BF116" i="59" s="1"/>
  <c r="BD7" i="52"/>
  <c r="D59" i="49"/>
  <c r="BG59" i="49" s="1"/>
  <c r="BN59" i="49" s="1"/>
  <c r="BF32" i="48"/>
  <c r="BF34" i="48"/>
  <c r="D132" i="49"/>
  <c r="BG132" i="49" s="1"/>
  <c r="BN132" i="49" s="1"/>
  <c r="BF38" i="48"/>
  <c r="BF71" i="82"/>
  <c r="BF73" i="82"/>
  <c r="BF19" i="82"/>
  <c r="BF27" i="82"/>
  <c r="BF35" i="82" s="1"/>
  <c r="BF78" i="82"/>
  <c r="BF30" i="50"/>
  <c r="BF34" i="50" s="1"/>
  <c r="BG114" i="59"/>
  <c r="BE7" i="52"/>
  <c r="D60" i="49"/>
  <c r="BH60" i="49"/>
  <c r="BN60" i="49" s="1"/>
  <c r="BG32" i="48"/>
  <c r="BG34" i="48"/>
  <c r="D133" i="49"/>
  <c r="BH133" i="49" s="1"/>
  <c r="BN133" i="49"/>
  <c r="BG38" i="48"/>
  <c r="BG71" i="82"/>
  <c r="BG73" i="82" s="1"/>
  <c r="BG19" i="82"/>
  <c r="BG78" i="82"/>
  <c r="BG27" i="82"/>
  <c r="BG30" i="50"/>
  <c r="BG34" i="50" s="1"/>
  <c r="BG35" i="50" s="1"/>
  <c r="BH114" i="59"/>
  <c r="BF7" i="52"/>
  <c r="D61" i="49"/>
  <c r="BI61" i="49"/>
  <c r="BN61" i="49" s="1"/>
  <c r="BH32" i="48"/>
  <c r="BH34" i="48" s="1"/>
  <c r="D134" i="49"/>
  <c r="BI134" i="49" s="1"/>
  <c r="BN134" i="49" s="1"/>
  <c r="BH38" i="48"/>
  <c r="BH71" i="82"/>
  <c r="BH73" i="82" s="1"/>
  <c r="BH19" i="82"/>
  <c r="BH27" i="82"/>
  <c r="BH78" i="82"/>
  <c r="BH30" i="50"/>
  <c r="BI114" i="59"/>
  <c r="BG7" i="52"/>
  <c r="D62" i="49"/>
  <c r="BJ62" i="49" s="1"/>
  <c r="BN62" i="49" s="1"/>
  <c r="BI32" i="48"/>
  <c r="BI34" i="48" s="1"/>
  <c r="D135" i="49"/>
  <c r="BJ135" i="49" s="1"/>
  <c r="BN135" i="49" s="1"/>
  <c r="BI38" i="48"/>
  <c r="BI71" i="82"/>
  <c r="BI73" i="82" s="1"/>
  <c r="BI19" i="82"/>
  <c r="BI35" i="82" s="1"/>
  <c r="BI78" i="82"/>
  <c r="BI27" i="82"/>
  <c r="BJ114" i="59"/>
  <c r="BH7" i="52"/>
  <c r="D63" i="49"/>
  <c r="BK63" i="49"/>
  <c r="BN63" i="49" s="1"/>
  <c r="BJ32" i="48"/>
  <c r="BJ34" i="48" s="1"/>
  <c r="D136" i="49"/>
  <c r="BK136" i="49" s="1"/>
  <c r="BN136" i="49" s="1"/>
  <c r="BJ38" i="48"/>
  <c r="BJ71" i="82"/>
  <c r="BJ73" i="82" s="1"/>
  <c r="BJ19" i="82"/>
  <c r="BJ27" i="82"/>
  <c r="BJ78" i="82"/>
  <c r="BJ30" i="50"/>
  <c r="BK114" i="59"/>
  <c r="BI7" i="52"/>
  <c r="D64" i="49"/>
  <c r="BL64" i="49" s="1"/>
  <c r="BN64" i="49" s="1"/>
  <c r="BK32" i="48"/>
  <c r="BK34" i="48"/>
  <c r="D137" i="49"/>
  <c r="BL137" i="49"/>
  <c r="BN137" i="49"/>
  <c r="BK38" i="48"/>
  <c r="BK125" i="59" s="1"/>
  <c r="BK71" i="82"/>
  <c r="BK73" i="82"/>
  <c r="BK19" i="82"/>
  <c r="BK78" i="82"/>
  <c r="BK27" i="82"/>
  <c r="BK30" i="50"/>
  <c r="BK34" i="50"/>
  <c r="BK35" i="50" s="1"/>
  <c r="BJ34" i="50"/>
  <c r="BJ35" i="50" s="1"/>
  <c r="BL114" i="59"/>
  <c r="BJ7" i="52"/>
  <c r="D65" i="49"/>
  <c r="BM65" i="49"/>
  <c r="BN65" i="49" s="1"/>
  <c r="BL32" i="48"/>
  <c r="BL34" i="48" s="1"/>
  <c r="D138" i="49"/>
  <c r="BM138" i="49" s="1"/>
  <c r="BN138" i="49" s="1"/>
  <c r="BL38" i="48"/>
  <c r="BL71" i="82"/>
  <c r="BL73" i="82" s="1"/>
  <c r="BL19" i="82"/>
  <c r="BL27" i="82"/>
  <c r="BL78" i="82"/>
  <c r="G3" i="91"/>
  <c r="G3" i="97"/>
  <c r="AM47" i="50"/>
  <c r="G3" i="50"/>
  <c r="G12" i="50"/>
  <c r="AN39" i="50"/>
  <c r="H21" i="51"/>
  <c r="AO10" i="48"/>
  <c r="AM7" i="52" s="1"/>
  <c r="H38" i="51"/>
  <c r="D42" i="49"/>
  <c r="BB42" i="49" s="1"/>
  <c r="AO32" i="48"/>
  <c r="D115" i="49"/>
  <c r="AO38" i="48"/>
  <c r="H39" i="51"/>
  <c r="AO71" i="82"/>
  <c r="AO73" i="82"/>
  <c r="AO19" i="82"/>
  <c r="AO78" i="82"/>
  <c r="AO27" i="82"/>
  <c r="AO30" i="50"/>
  <c r="AP114" i="59"/>
  <c r="AN7" i="52"/>
  <c r="D43" i="49"/>
  <c r="AP32" i="48"/>
  <c r="AP34" i="48" s="1"/>
  <c r="D116" i="49"/>
  <c r="AP38" i="48"/>
  <c r="AP71" i="82"/>
  <c r="AP73" i="82" s="1"/>
  <c r="AP19" i="82"/>
  <c r="AP21" i="82" s="1"/>
  <c r="AP27" i="82"/>
  <c r="AP78" i="82"/>
  <c r="AO34" i="50"/>
  <c r="AQ114" i="59"/>
  <c r="AO7" i="52"/>
  <c r="D44" i="49"/>
  <c r="AQ32" i="48"/>
  <c r="AQ34" i="48"/>
  <c r="AQ120" i="59" s="1"/>
  <c r="D117" i="49"/>
  <c r="AQ38" i="48"/>
  <c r="AQ71" i="82"/>
  <c r="AQ73" i="82"/>
  <c r="AQ19" i="82"/>
  <c r="AQ78" i="82"/>
  <c r="AQ27" i="82"/>
  <c r="AQ30" i="50"/>
  <c r="AQ34" i="50" s="1"/>
  <c r="AR114" i="59"/>
  <c r="AP7" i="52"/>
  <c r="D45" i="49"/>
  <c r="AR32" i="48"/>
  <c r="AR34" i="48" s="1"/>
  <c r="AR120" i="59" s="1"/>
  <c r="D118" i="49"/>
  <c r="AR38" i="48"/>
  <c r="AR71" i="82"/>
  <c r="AR73" i="82"/>
  <c r="AR19" i="82"/>
  <c r="AR27" i="82"/>
  <c r="AR78" i="82"/>
  <c r="AR30" i="50"/>
  <c r="AS114" i="59"/>
  <c r="AQ7" i="52"/>
  <c r="D46" i="49"/>
  <c r="BF46" i="49" s="1"/>
  <c r="AS32" i="48"/>
  <c r="AS34" i="48" s="1"/>
  <c r="AS120" i="59" s="1"/>
  <c r="D119" i="49"/>
  <c r="AS38" i="48"/>
  <c r="AS71" i="82"/>
  <c r="AS73" i="82" s="1"/>
  <c r="AS19" i="82"/>
  <c r="AS78" i="82"/>
  <c r="AS27" i="82"/>
  <c r="AS30" i="50"/>
  <c r="AR34" i="50"/>
  <c r="AR35" i="50" s="1"/>
  <c r="AT114" i="59"/>
  <c r="AR7" i="52"/>
  <c r="D47" i="49"/>
  <c r="AT32" i="48"/>
  <c r="AT34" i="48" s="1"/>
  <c r="D120" i="49"/>
  <c r="AT38" i="48"/>
  <c r="AT71" i="82"/>
  <c r="AT73" i="82" s="1"/>
  <c r="AT19" i="82"/>
  <c r="AT27" i="82"/>
  <c r="AT78" i="82"/>
  <c r="AS34" i="50"/>
  <c r="AS42" i="50" s="1"/>
  <c r="AU114" i="59"/>
  <c r="AS7" i="52"/>
  <c r="D48" i="49"/>
  <c r="AV48" i="49" s="1"/>
  <c r="AU32" i="48"/>
  <c r="AU34" i="48"/>
  <c r="D121" i="49"/>
  <c r="AU38" i="48"/>
  <c r="AU71" i="82"/>
  <c r="AU73" i="82" s="1"/>
  <c r="AU19" i="82"/>
  <c r="AU78" i="82"/>
  <c r="AU27" i="82"/>
  <c r="AU30" i="50"/>
  <c r="AV114" i="59"/>
  <c r="AT7" i="52"/>
  <c r="D49" i="49"/>
  <c r="BI49" i="49" s="1"/>
  <c r="AV32" i="48"/>
  <c r="AV34" i="48" s="1"/>
  <c r="D122" i="49"/>
  <c r="AW122" i="49" s="1"/>
  <c r="AV38" i="48"/>
  <c r="AV71" i="82"/>
  <c r="AV73" i="82" s="1"/>
  <c r="AV19" i="82"/>
  <c r="AV27" i="82"/>
  <c r="AV78" i="82"/>
  <c r="AV30" i="50"/>
  <c r="AU34" i="50"/>
  <c r="AW114" i="59"/>
  <c r="AU7" i="52"/>
  <c r="D50" i="49"/>
  <c r="AW32" i="48"/>
  <c r="AW34" i="48"/>
  <c r="D123" i="49"/>
  <c r="AW38" i="48"/>
  <c r="AW71" i="82"/>
  <c r="AW73" i="82" s="1"/>
  <c r="AW19" i="82"/>
  <c r="AW78" i="82"/>
  <c r="AW27" i="82"/>
  <c r="AW35" i="82" s="1"/>
  <c r="AW30" i="50"/>
  <c r="AV34" i="50"/>
  <c r="AX114" i="59"/>
  <c r="AV7" i="52"/>
  <c r="D51" i="49"/>
  <c r="AX32" i="48"/>
  <c r="AX34" i="48" s="1"/>
  <c r="AV8" i="52" s="1"/>
  <c r="D124" i="49"/>
  <c r="BK124" i="49" s="1"/>
  <c r="AX38" i="48"/>
  <c r="AV10" i="52" s="1"/>
  <c r="AX71" i="82"/>
  <c r="AX73" i="82" s="1"/>
  <c r="AX19" i="82"/>
  <c r="AX27" i="82"/>
  <c r="AX78" i="82"/>
  <c r="AY114" i="59"/>
  <c r="AW7" i="52"/>
  <c r="D52" i="49"/>
  <c r="BL52" i="49" s="1"/>
  <c r="BN52" i="49" s="1"/>
  <c r="AY32" i="48"/>
  <c r="AY34" i="48" s="1"/>
  <c r="AW8" i="52" s="1"/>
  <c r="D125" i="49"/>
  <c r="AY38" i="48"/>
  <c r="AY71" i="82"/>
  <c r="AY73" i="82" s="1"/>
  <c r="AY19" i="82"/>
  <c r="AY20" i="82" s="1"/>
  <c r="AY78" i="82"/>
  <c r="AY27" i="82"/>
  <c r="AZ114" i="59"/>
  <c r="AX7" i="52"/>
  <c r="D53" i="49"/>
  <c r="AZ32" i="48"/>
  <c r="AZ34" i="48"/>
  <c r="D126" i="49"/>
  <c r="AZ38" i="48"/>
  <c r="AZ71" i="82"/>
  <c r="AZ73" i="82" s="1"/>
  <c r="AZ19" i="82"/>
  <c r="AZ20" i="82" s="1"/>
  <c r="AX36" i="52" s="1"/>
  <c r="AZ27" i="82"/>
  <c r="AZ78" i="82"/>
  <c r="F3" i="91"/>
  <c r="F3" i="97"/>
  <c r="AA47" i="50"/>
  <c r="AB30" i="50" s="1"/>
  <c r="AB34" i="50" s="1"/>
  <c r="F3" i="50"/>
  <c r="AB39" i="50"/>
  <c r="AC10" i="48"/>
  <c r="D30" i="49"/>
  <c r="AC32" i="48"/>
  <c r="D103" i="49"/>
  <c r="AC38" i="48"/>
  <c r="G39" i="51"/>
  <c r="AC71" i="82"/>
  <c r="AC73" i="82"/>
  <c r="AC19" i="82"/>
  <c r="AC78" i="82"/>
  <c r="AC27" i="82"/>
  <c r="AC30" i="50"/>
  <c r="AC34" i="50" s="1"/>
  <c r="AD114" i="59"/>
  <c r="AB7" i="52"/>
  <c r="D31" i="49"/>
  <c r="AD32" i="48"/>
  <c r="AD34" i="48"/>
  <c r="D104" i="49"/>
  <c r="AD38" i="48"/>
  <c r="AD71" i="82"/>
  <c r="AD73" i="82" s="1"/>
  <c r="AD19" i="82"/>
  <c r="AD35" i="82" s="1"/>
  <c r="AD78" i="82"/>
  <c r="AD27" i="82"/>
  <c r="AE114" i="59"/>
  <c r="AC7" i="52"/>
  <c r="D32" i="49"/>
  <c r="AE32" i="48"/>
  <c r="AE34" i="48"/>
  <c r="D105" i="49"/>
  <c r="AE38" i="48"/>
  <c r="AE71" i="82"/>
  <c r="AE73" i="82"/>
  <c r="AE19" i="82"/>
  <c r="AE35" i="82" s="1"/>
  <c r="AE78" i="82"/>
  <c r="AE27" i="82"/>
  <c r="AE30" i="50"/>
  <c r="AF114" i="59"/>
  <c r="AD7" i="52"/>
  <c r="D33" i="49"/>
  <c r="AF32" i="48"/>
  <c r="AF34" i="48" s="1"/>
  <c r="AF120" i="59" s="1"/>
  <c r="D106" i="49"/>
  <c r="AF38" i="48"/>
  <c r="AF71" i="82"/>
  <c r="AF73" i="82" s="1"/>
  <c r="AF19" i="82"/>
  <c r="AF78" i="82"/>
  <c r="AF27" i="82"/>
  <c r="AF35" i="82" s="1"/>
  <c r="AE34" i="50"/>
  <c r="AE42" i="50" s="1"/>
  <c r="AG114" i="59"/>
  <c r="AE7" i="52"/>
  <c r="D34" i="49"/>
  <c r="AG32" i="48"/>
  <c r="AG34" i="48"/>
  <c r="D107" i="49"/>
  <c r="AG38" i="48"/>
  <c r="AE10" i="52" s="1"/>
  <c r="AG71" i="82"/>
  <c r="AG73" i="82" s="1"/>
  <c r="AG19" i="82"/>
  <c r="AG78" i="82"/>
  <c r="AG27" i="82"/>
  <c r="AG30" i="50"/>
  <c r="AH114" i="59"/>
  <c r="AF7" i="52"/>
  <c r="D35" i="49"/>
  <c r="AU35" i="49" s="1"/>
  <c r="AH32" i="48"/>
  <c r="AH34" i="48" s="1"/>
  <c r="AH120" i="59" s="1"/>
  <c r="D108" i="49"/>
  <c r="AH38" i="48"/>
  <c r="AH71" i="82"/>
  <c r="AH73" i="82"/>
  <c r="AH19" i="82"/>
  <c r="AH78" i="82"/>
  <c r="AH27" i="82"/>
  <c r="AH28" i="82" s="1"/>
  <c r="AG34" i="50"/>
  <c r="AH30" i="50"/>
  <c r="AI114" i="59"/>
  <c r="AG7" i="52"/>
  <c r="D109" i="49"/>
  <c r="AV109" i="49" s="1"/>
  <c r="AI38" i="48"/>
  <c r="AI71" i="82"/>
  <c r="AI73" i="82" s="1"/>
  <c r="AI19" i="82"/>
  <c r="AI78" i="82"/>
  <c r="AI27" i="82"/>
  <c r="AI30" i="50"/>
  <c r="D37" i="49"/>
  <c r="AJ32" i="48"/>
  <c r="AJ34" i="48"/>
  <c r="D110" i="49"/>
  <c r="AJ38" i="48"/>
  <c r="AJ71" i="82"/>
  <c r="AJ73" i="82" s="1"/>
  <c r="AJ19" i="82"/>
  <c r="AJ78" i="82"/>
  <c r="AJ27" i="82"/>
  <c r="AJ30" i="50"/>
  <c r="AJ34" i="50" s="1"/>
  <c r="AJ42" i="50" s="1"/>
  <c r="AK114" i="59"/>
  <c r="AI7" i="52"/>
  <c r="D38" i="49"/>
  <c r="AK32" i="48"/>
  <c r="AK34" i="48" s="1"/>
  <c r="AI8" i="52" s="1"/>
  <c r="D111" i="49"/>
  <c r="AK38" i="48"/>
  <c r="AK71" i="82"/>
  <c r="AK73" i="82"/>
  <c r="AK19" i="82"/>
  <c r="AK78" i="82"/>
  <c r="AK27" i="82"/>
  <c r="AK30" i="50"/>
  <c r="AL114" i="59"/>
  <c r="AJ7" i="52"/>
  <c r="D39" i="49"/>
  <c r="AY39" i="49" s="1"/>
  <c r="AL32" i="48"/>
  <c r="AL34" i="48" s="1"/>
  <c r="D112" i="49"/>
  <c r="AL38" i="48"/>
  <c r="AL71" i="82"/>
  <c r="AL73" i="82"/>
  <c r="AL19" i="82"/>
  <c r="AL78" i="82"/>
  <c r="AL27" i="82"/>
  <c r="AL28" i="82" s="1"/>
  <c r="AM114" i="59"/>
  <c r="AK7" i="52"/>
  <c r="D40" i="49"/>
  <c r="AM32" i="48"/>
  <c r="AM34" i="48"/>
  <c r="D113" i="49"/>
  <c r="AN113" i="49" s="1"/>
  <c r="AM38" i="48"/>
  <c r="AK10" i="52" s="1"/>
  <c r="AN114" i="59"/>
  <c r="AL7" i="52"/>
  <c r="D41" i="49"/>
  <c r="BA41" i="49" s="1"/>
  <c r="AN32" i="48"/>
  <c r="AN34" i="48" s="1"/>
  <c r="AN120" i="59" s="1"/>
  <c r="D114" i="49"/>
  <c r="BM114" i="49" s="1"/>
  <c r="AN38" i="48"/>
  <c r="E32" i="59"/>
  <c r="E138" i="59"/>
  <c r="BM136" i="59"/>
  <c r="D32" i="91"/>
  <c r="D45" i="92"/>
  <c r="F32" i="59"/>
  <c r="E42" i="116"/>
  <c r="Q138" i="59"/>
  <c r="F34" i="59"/>
  <c r="E44" i="116"/>
  <c r="E32" i="91"/>
  <c r="P45" i="92"/>
  <c r="G32" i="59"/>
  <c r="F42" i="116"/>
  <c r="AC138" i="59"/>
  <c r="G34" i="59"/>
  <c r="F44" i="116"/>
  <c r="F32" i="91"/>
  <c r="AB45" i="92"/>
  <c r="H32" i="59"/>
  <c r="G42" i="116"/>
  <c r="AO138" i="59"/>
  <c r="H34" i="59"/>
  <c r="G44" i="116"/>
  <c r="G32" i="91"/>
  <c r="AN45" i="92"/>
  <c r="AZ45" i="92"/>
  <c r="H32" i="91"/>
  <c r="BA138" i="59"/>
  <c r="I34" i="59"/>
  <c r="H44" i="116"/>
  <c r="I32" i="59"/>
  <c r="H42" i="116"/>
  <c r="E42" i="59"/>
  <c r="E147" i="59"/>
  <c r="BM146" i="59"/>
  <c r="D39" i="97"/>
  <c r="C12" i="98"/>
  <c r="BL115" i="97"/>
  <c r="J39" i="97"/>
  <c r="J40" i="97"/>
  <c r="D117" i="97"/>
  <c r="C30" i="71"/>
  <c r="E117" i="97"/>
  <c r="D13" i="98"/>
  <c r="D30" i="71"/>
  <c r="F117" i="97"/>
  <c r="E13" i="98"/>
  <c r="E30" i="71"/>
  <c r="G117" i="97"/>
  <c r="F13" i="98"/>
  <c r="F30" i="71"/>
  <c r="H117" i="97"/>
  <c r="G13" i="98"/>
  <c r="G30" i="71"/>
  <c r="I117" i="97"/>
  <c r="H13" i="98"/>
  <c r="H30" i="71"/>
  <c r="J117" i="97"/>
  <c r="I13" i="98"/>
  <c r="I30" i="71"/>
  <c r="K117" i="97"/>
  <c r="J13" i="98"/>
  <c r="J30" i="71"/>
  <c r="L117" i="97"/>
  <c r="K13" i="98"/>
  <c r="K30" i="71"/>
  <c r="M117" i="97"/>
  <c r="L13" i="98"/>
  <c r="L30" i="71"/>
  <c r="N117" i="97"/>
  <c r="M13" i="98"/>
  <c r="M30" i="71"/>
  <c r="O117" i="97"/>
  <c r="N13" i="98"/>
  <c r="N30" i="71"/>
  <c r="F42" i="59"/>
  <c r="E52" i="116"/>
  <c r="Q147" i="59"/>
  <c r="F43" i="59"/>
  <c r="E53" i="116"/>
  <c r="E39" i="97"/>
  <c r="E40" i="97"/>
  <c r="O12" i="98"/>
  <c r="P117" i="97"/>
  <c r="O13" i="98"/>
  <c r="O30" i="71"/>
  <c r="Q117" i="97"/>
  <c r="P13" i="98"/>
  <c r="P30" i="71"/>
  <c r="R117" i="97"/>
  <c r="Q13" i="98"/>
  <c r="Q30" i="71"/>
  <c r="S117" i="97"/>
  <c r="R13" i="98"/>
  <c r="R30" i="71"/>
  <c r="T117" i="97"/>
  <c r="S13" i="98"/>
  <c r="S30" i="71"/>
  <c r="U117" i="97"/>
  <c r="T13" i="98"/>
  <c r="T30" i="71"/>
  <c r="V117" i="97"/>
  <c r="U13" i="98"/>
  <c r="U30" i="71"/>
  <c r="W117" i="97"/>
  <c r="V13" i="98"/>
  <c r="V30" i="71"/>
  <c r="X117" i="97"/>
  <c r="W13" i="98"/>
  <c r="W30" i="71"/>
  <c r="Y117" i="97"/>
  <c r="X13" i="98"/>
  <c r="X30" i="71"/>
  <c r="Z117" i="97"/>
  <c r="Y13" i="98"/>
  <c r="Y30" i="71"/>
  <c r="AA117" i="97"/>
  <c r="Z13" i="98"/>
  <c r="Z30" i="71"/>
  <c r="G42" i="59"/>
  <c r="F52" i="116"/>
  <c r="AC147" i="59"/>
  <c r="G43" i="59"/>
  <c r="F53" i="116"/>
  <c r="F39" i="97"/>
  <c r="F40" i="97"/>
  <c r="AA12" i="98"/>
  <c r="AB117" i="97"/>
  <c r="AA13" i="98"/>
  <c r="AA30" i="71"/>
  <c r="AC117" i="97"/>
  <c r="AB13" i="98"/>
  <c r="AB30" i="71"/>
  <c r="AD117" i="97"/>
  <c r="AC13" i="98"/>
  <c r="AC30" i="71"/>
  <c r="AE117" i="97"/>
  <c r="AD13" i="98"/>
  <c r="AD30" i="71"/>
  <c r="AF117" i="97"/>
  <c r="AE13" i="98"/>
  <c r="AE30" i="71"/>
  <c r="AG117" i="97"/>
  <c r="AF13" i="98"/>
  <c r="AF30" i="71"/>
  <c r="AH117" i="97"/>
  <c r="AG13" i="98"/>
  <c r="AG30" i="71"/>
  <c r="AI117" i="97"/>
  <c r="AH13" i="98"/>
  <c r="AH30" i="71"/>
  <c r="AJ117" i="97"/>
  <c r="AI13" i="98"/>
  <c r="AI30" i="71"/>
  <c r="AK117" i="97"/>
  <c r="AJ13" i="98"/>
  <c r="AJ30" i="71"/>
  <c r="AL117" i="97"/>
  <c r="AK13" i="98"/>
  <c r="AK30" i="71"/>
  <c r="AM117" i="97"/>
  <c r="AL13" i="98"/>
  <c r="AL30" i="71"/>
  <c r="H42" i="59"/>
  <c r="G52" i="116"/>
  <c r="AO147" i="59"/>
  <c r="H43" i="59"/>
  <c r="G53" i="116"/>
  <c r="G39" i="97"/>
  <c r="G40" i="97"/>
  <c r="AM12" i="98"/>
  <c r="AN117" i="97"/>
  <c r="AM13" i="98"/>
  <c r="AM30" i="71"/>
  <c r="AO117" i="97"/>
  <c r="AN13" i="98"/>
  <c r="AN30" i="71"/>
  <c r="AP117" i="97"/>
  <c r="AO13" i="98"/>
  <c r="AO30" i="71"/>
  <c r="AQ117" i="97"/>
  <c r="AP13" i="98"/>
  <c r="AP30" i="71"/>
  <c r="AR117" i="97"/>
  <c r="AQ13" i="98"/>
  <c r="AQ30" i="71"/>
  <c r="AS117" i="97"/>
  <c r="AR13" i="98"/>
  <c r="AR30" i="71"/>
  <c r="AT117" i="97"/>
  <c r="AS13" i="98"/>
  <c r="AS30" i="71"/>
  <c r="AU117" i="97"/>
  <c r="AT13" i="98"/>
  <c r="AT30" i="71"/>
  <c r="AV117" i="97"/>
  <c r="AU13" i="98"/>
  <c r="AU30" i="71"/>
  <c r="AW117" i="97"/>
  <c r="AV13" i="98"/>
  <c r="AV30" i="71"/>
  <c r="AX117" i="97"/>
  <c r="AW13" i="98"/>
  <c r="AW30" i="71"/>
  <c r="AY117" i="97"/>
  <c r="AX13" i="98"/>
  <c r="AX30" i="71"/>
  <c r="AY12" i="98"/>
  <c r="H39" i="97"/>
  <c r="H40" i="97"/>
  <c r="AZ117" i="97"/>
  <c r="AY13" i="98"/>
  <c r="AY30" i="71"/>
  <c r="BA147" i="59"/>
  <c r="I43" i="59"/>
  <c r="H53" i="116"/>
  <c r="I42" i="59"/>
  <c r="H52" i="116"/>
  <c r="BA117" i="97"/>
  <c r="AZ13" i="98"/>
  <c r="AZ30" i="71"/>
  <c r="BB117" i="97"/>
  <c r="BA13" i="98"/>
  <c r="BA30" i="71"/>
  <c r="BC117" i="97"/>
  <c r="BB13" i="98"/>
  <c r="BB30" i="71"/>
  <c r="BD117" i="97"/>
  <c r="BC13" i="98"/>
  <c r="BC30" i="71"/>
  <c r="BE117" i="97"/>
  <c r="BD13" i="98"/>
  <c r="BD30" i="71"/>
  <c r="BF117" i="97"/>
  <c r="BE13" i="98"/>
  <c r="BE30" i="71"/>
  <c r="BG117" i="97"/>
  <c r="BF13" i="98"/>
  <c r="BF30" i="71"/>
  <c r="BH117" i="97"/>
  <c r="BG13" i="98"/>
  <c r="BG30" i="71"/>
  <c r="BI117" i="97"/>
  <c r="BH13" i="98"/>
  <c r="BH30" i="71"/>
  <c r="BJ117" i="97"/>
  <c r="BI13" i="98"/>
  <c r="BI30" i="71"/>
  <c r="BK117" i="97"/>
  <c r="BJ13" i="98"/>
  <c r="BJ30" i="71"/>
  <c r="AD19" i="48"/>
  <c r="AD115" i="59"/>
  <c r="AE19" i="48"/>
  <c r="AE115" i="59" s="1"/>
  <c r="AE116" i="59" s="1"/>
  <c r="AF19" i="48"/>
  <c r="AF115" i="59"/>
  <c r="AG19" i="48"/>
  <c r="AG115" i="59"/>
  <c r="AH19" i="48"/>
  <c r="AH115" i="59"/>
  <c r="AI19" i="48"/>
  <c r="AI115" i="59" s="1"/>
  <c r="AI116" i="59" s="1"/>
  <c r="AJ19" i="48"/>
  <c r="AJ115" i="59"/>
  <c r="AK19" i="48"/>
  <c r="AK115" i="59"/>
  <c r="AL19" i="48"/>
  <c r="AL115" i="59"/>
  <c r="AM19" i="48"/>
  <c r="AM115" i="59" s="1"/>
  <c r="AM116" i="59" s="1"/>
  <c r="AN19" i="48"/>
  <c r="AN115" i="59"/>
  <c r="AC57" i="82"/>
  <c r="AC59" i="82"/>
  <c r="AD57" i="82"/>
  <c r="AD59" i="82"/>
  <c r="AE57" i="82"/>
  <c r="AE59" i="82" s="1"/>
  <c r="AE29" i="82" s="1"/>
  <c r="AF57" i="82"/>
  <c r="AF60" i="82" s="1"/>
  <c r="AF59" i="82"/>
  <c r="AG57" i="82"/>
  <c r="AG59" i="82"/>
  <c r="AH57" i="82"/>
  <c r="AH59" i="82"/>
  <c r="AH21" i="82" s="1"/>
  <c r="AI57" i="82"/>
  <c r="AJ57" i="82"/>
  <c r="AK57" i="82"/>
  <c r="AK59" i="82"/>
  <c r="AL57" i="82"/>
  <c r="AL59" i="82"/>
  <c r="AM57" i="82"/>
  <c r="AM59" i="82" s="1"/>
  <c r="AN57" i="82"/>
  <c r="AN60" i="82" s="1"/>
  <c r="AN61" i="82" s="1"/>
  <c r="AN59" i="82"/>
  <c r="H97" i="59"/>
  <c r="G107" i="116"/>
  <c r="BM201" i="59"/>
  <c r="H95" i="59"/>
  <c r="G105" i="116"/>
  <c r="BM199" i="59"/>
  <c r="H90" i="59"/>
  <c r="G100" i="116"/>
  <c r="H84" i="59"/>
  <c r="G94" i="116"/>
  <c r="BM188" i="59"/>
  <c r="H77" i="59"/>
  <c r="G87" i="116"/>
  <c r="BM181" i="59"/>
  <c r="H30" i="51"/>
  <c r="H29" i="51"/>
  <c r="H28" i="51"/>
  <c r="AZ57" i="82"/>
  <c r="AZ59" i="82"/>
  <c r="AY57" i="82"/>
  <c r="AY60" i="82" s="1"/>
  <c r="AY61" i="82" s="1"/>
  <c r="AX57" i="82"/>
  <c r="AX59" i="82" s="1"/>
  <c r="AW57" i="82"/>
  <c r="AV57" i="82"/>
  <c r="AV59" i="82"/>
  <c r="AU57" i="82"/>
  <c r="AU59" i="82"/>
  <c r="AU29" i="82" s="1"/>
  <c r="AT57" i="82"/>
  <c r="AT59" i="82" s="1"/>
  <c r="AT21" i="82" s="1"/>
  <c r="AS57" i="82"/>
  <c r="AR57" i="82"/>
  <c r="AR59" i="82"/>
  <c r="AQ57" i="82"/>
  <c r="AQ60" i="82" s="1"/>
  <c r="AQ61" i="82" s="1"/>
  <c r="AQ59" i="82"/>
  <c r="AQ29" i="82" s="1"/>
  <c r="AP57" i="82"/>
  <c r="AP59" i="82" s="1"/>
  <c r="AO57" i="82"/>
  <c r="AO59" i="82" s="1"/>
  <c r="AZ19" i="48"/>
  <c r="AZ115" i="59"/>
  <c r="AY19" i="48"/>
  <c r="AY115" i="59"/>
  <c r="AX19" i="48"/>
  <c r="AX115" i="59" s="1"/>
  <c r="AW19" i="48"/>
  <c r="AW115" i="59" s="1"/>
  <c r="AW116" i="59" s="1"/>
  <c r="AV19" i="48"/>
  <c r="AV115" i="59"/>
  <c r="AU19" i="48"/>
  <c r="AU115" i="59" s="1"/>
  <c r="AU116" i="59" s="1"/>
  <c r="AT19" i="48"/>
  <c r="AT115" i="59" s="1"/>
  <c r="AS19" i="48"/>
  <c r="AS115" i="59" s="1"/>
  <c r="AR19" i="48"/>
  <c r="AR115" i="59"/>
  <c r="AQ19" i="48"/>
  <c r="AQ115" i="59"/>
  <c r="AQ116" i="59" s="1"/>
  <c r="AP19" i="48"/>
  <c r="AP115" i="59" s="1"/>
  <c r="H36" i="46"/>
  <c r="I70" i="59"/>
  <c r="H80" i="116"/>
  <c r="BA39" i="50"/>
  <c r="BA51" i="52"/>
  <c r="BB60" i="82"/>
  <c r="BB39" i="50"/>
  <c r="BB51" i="52"/>
  <c r="BC39" i="50"/>
  <c r="BC51" i="52"/>
  <c r="BD39" i="50"/>
  <c r="BD51" i="52"/>
  <c r="BF39" i="50"/>
  <c r="BF51" i="52"/>
  <c r="BG39" i="50"/>
  <c r="BG51" i="52"/>
  <c r="BI39" i="50"/>
  <c r="BI51" i="52"/>
  <c r="BJ60" i="82"/>
  <c r="BJ39" i="50"/>
  <c r="BJ51" i="52" s="1"/>
  <c r="BK39" i="50"/>
  <c r="BK51" i="52" s="1"/>
  <c r="AO39" i="50"/>
  <c r="AO51" i="52"/>
  <c r="AP39" i="50"/>
  <c r="AP51" i="52"/>
  <c r="AQ39" i="50"/>
  <c r="AQ51" i="52" s="1"/>
  <c r="AR60" i="82"/>
  <c r="AR39" i="50"/>
  <c r="AR51" i="52" s="1"/>
  <c r="AS39" i="50"/>
  <c r="AS51" i="52"/>
  <c r="AT60" i="82"/>
  <c r="AT39" i="50"/>
  <c r="AT51" i="52" s="1"/>
  <c r="AU39" i="50"/>
  <c r="AU51" i="52" s="1"/>
  <c r="AV60" i="82"/>
  <c r="AV39" i="50"/>
  <c r="AV51" i="52"/>
  <c r="AW39" i="50"/>
  <c r="AW51" i="52" s="1"/>
  <c r="AW47" i="50"/>
  <c r="AW34" i="50" s="1"/>
  <c r="AX39" i="50"/>
  <c r="AX51" i="52" s="1"/>
  <c r="AX47" i="50"/>
  <c r="AY39" i="50"/>
  <c r="AY51" i="52"/>
  <c r="AZ60" i="82"/>
  <c r="AC60" i="82"/>
  <c r="AG60" i="82"/>
  <c r="AH60" i="82"/>
  <c r="AK60" i="82"/>
  <c r="AK47" i="50"/>
  <c r="AL47" i="50"/>
  <c r="BG57" i="82"/>
  <c r="BG60" i="82" s="1"/>
  <c r="BK19" i="48"/>
  <c r="BC19" i="48"/>
  <c r="H87" i="59"/>
  <c r="G97" i="116"/>
  <c r="Y21" i="82"/>
  <c r="Y37" i="82"/>
  <c r="Y29" i="82"/>
  <c r="AU60" i="82"/>
  <c r="BH34" i="50"/>
  <c r="BI30" i="50"/>
  <c r="BI34" i="50"/>
  <c r="BI35" i="50"/>
  <c r="Q35" i="50"/>
  <c r="Q50" i="52" s="1"/>
  <c r="Z34" i="50"/>
  <c r="AL60" i="82"/>
  <c r="AD60" i="82"/>
  <c r="AX60" i="82"/>
  <c r="AP60" i="82"/>
  <c r="AP61" i="82" s="1"/>
  <c r="BF21" i="48"/>
  <c r="BF57" i="82"/>
  <c r="BJ19" i="48"/>
  <c r="BB19" i="48"/>
  <c r="BB115" i="59" s="1"/>
  <c r="BK57" i="82"/>
  <c r="BC57" i="82"/>
  <c r="BG19" i="48"/>
  <c r="BI57" i="82"/>
  <c r="BI59" i="82" s="1"/>
  <c r="BA57" i="82"/>
  <c r="BE19" i="48"/>
  <c r="H81" i="59"/>
  <c r="G91" i="116"/>
  <c r="H93" i="59"/>
  <c r="G103" i="116"/>
  <c r="BH57" i="82"/>
  <c r="BL19" i="48"/>
  <c r="BD19" i="48"/>
  <c r="Z35" i="50"/>
  <c r="Z42" i="50"/>
  <c r="AK34" i="50"/>
  <c r="AL30" i="50"/>
  <c r="AL61" i="82"/>
  <c r="AK61" i="82"/>
  <c r="AH61" i="82"/>
  <c r="AG61" i="82"/>
  <c r="AF61" i="82"/>
  <c r="AD61" i="82"/>
  <c r="AC61" i="82"/>
  <c r="AZ61" i="82"/>
  <c r="AY30" i="50"/>
  <c r="AY34" i="50" s="1"/>
  <c r="AX30" i="50"/>
  <c r="AX34" i="50"/>
  <c r="AX61" i="82"/>
  <c r="AV61" i="82"/>
  <c r="AU61" i="82"/>
  <c r="AT61" i="82"/>
  <c r="AR61" i="82"/>
  <c r="BJ61" i="82"/>
  <c r="BD61" i="82"/>
  <c r="BB61" i="82"/>
  <c r="C13" i="98"/>
  <c r="BL117" i="97"/>
  <c r="I39" i="97"/>
  <c r="D40" i="97"/>
  <c r="E43" i="59"/>
  <c r="BM147" i="59"/>
  <c r="D52" i="116"/>
  <c r="J42" i="59"/>
  <c r="K42" i="59"/>
  <c r="E34" i="59"/>
  <c r="BM138" i="59"/>
  <c r="D42" i="116"/>
  <c r="J32" i="59"/>
  <c r="K32" i="59"/>
  <c r="AL10" i="52"/>
  <c r="AN125" i="59"/>
  <c r="BA114" i="49"/>
  <c r="AO114" i="49"/>
  <c r="AL8" i="52"/>
  <c r="BM41" i="49"/>
  <c r="BN41" i="49" s="1"/>
  <c r="AO41" i="49"/>
  <c r="BL113" i="49"/>
  <c r="BN113" i="49"/>
  <c r="AZ113" i="49"/>
  <c r="AM120" i="59"/>
  <c r="AK8" i="52"/>
  <c r="BL40" i="49"/>
  <c r="BN40" i="49" s="1"/>
  <c r="AN40" i="49"/>
  <c r="AZ40" i="49"/>
  <c r="AL29" i="82"/>
  <c r="AL21" i="82"/>
  <c r="AL20" i="82"/>
  <c r="AJ36" i="52"/>
  <c r="AJ10" i="52"/>
  <c r="AL125" i="59"/>
  <c r="BK112" i="49"/>
  <c r="BN112" i="49" s="1"/>
  <c r="AY112" i="49"/>
  <c r="AM112" i="49"/>
  <c r="AL120" i="59"/>
  <c r="AJ8" i="52"/>
  <c r="BK39" i="49"/>
  <c r="BN39" i="49" s="1"/>
  <c r="AJ35" i="50"/>
  <c r="AK29" i="82"/>
  <c r="AK28" i="82"/>
  <c r="AK35" i="82"/>
  <c r="AK21" i="82"/>
  <c r="AK20" i="82"/>
  <c r="AI36" i="52" s="1"/>
  <c r="AI10" i="52"/>
  <c r="AK125" i="59"/>
  <c r="BJ111" i="49"/>
  <c r="BN111" i="49" s="1"/>
  <c r="AX111" i="49"/>
  <c r="AL111" i="49"/>
  <c r="AK120" i="59"/>
  <c r="BJ38" i="49"/>
  <c r="BN38" i="49"/>
  <c r="AL38" i="49"/>
  <c r="AX38" i="49"/>
  <c r="AJ35" i="82"/>
  <c r="AH10" i="52"/>
  <c r="AJ125" i="59"/>
  <c r="BI110" i="49"/>
  <c r="BN110" i="49" s="1"/>
  <c r="AW110" i="49"/>
  <c r="AK110" i="49"/>
  <c r="AJ120" i="59"/>
  <c r="AH8" i="52"/>
  <c r="BI37" i="49"/>
  <c r="BN37" i="49"/>
  <c r="AK37" i="49"/>
  <c r="AW37" i="49"/>
  <c r="AI35" i="82"/>
  <c r="AG10" i="52"/>
  <c r="AI125" i="59"/>
  <c r="BH109" i="49"/>
  <c r="BN109" i="49" s="1"/>
  <c r="AG42" i="50"/>
  <c r="AG35" i="50"/>
  <c r="AH35" i="82"/>
  <c r="AH20" i="82"/>
  <c r="AF36" i="52"/>
  <c r="AF10" i="52"/>
  <c r="AH125" i="59"/>
  <c r="BG108" i="49"/>
  <c r="BN108" i="49" s="1"/>
  <c r="AU108" i="49"/>
  <c r="AI108" i="49"/>
  <c r="AF8" i="52"/>
  <c r="BG35" i="49"/>
  <c r="BN35" i="49"/>
  <c r="AF42" i="50"/>
  <c r="AF35" i="50"/>
  <c r="AG29" i="82"/>
  <c r="AG28" i="82"/>
  <c r="AG35" i="82"/>
  <c r="AG21" i="82"/>
  <c r="AG20" i="82"/>
  <c r="AE36" i="52" s="1"/>
  <c r="BF107" i="49"/>
  <c r="BN107" i="49"/>
  <c r="AT107" i="49"/>
  <c r="AH107" i="49"/>
  <c r="AG120" i="59"/>
  <c r="AE8" i="52"/>
  <c r="BF34" i="49"/>
  <c r="BN34" i="49"/>
  <c r="AH34" i="49"/>
  <c r="AT34" i="49"/>
  <c r="AE35" i="50"/>
  <c r="AF29" i="82"/>
  <c r="AF28" i="82"/>
  <c r="AF21" i="82"/>
  <c r="AF20" i="82"/>
  <c r="AD36" i="52"/>
  <c r="AD10" i="52"/>
  <c r="AF125" i="59"/>
  <c r="BE106" i="49"/>
  <c r="BN106" i="49" s="1"/>
  <c r="AS106" i="49"/>
  <c r="AG106" i="49"/>
  <c r="AD8" i="52"/>
  <c r="BE33" i="49"/>
  <c r="BN33" i="49"/>
  <c r="AG33" i="49"/>
  <c r="AS33" i="49"/>
  <c r="AD35" i="50"/>
  <c r="AE28" i="82"/>
  <c r="AE21" i="82"/>
  <c r="AE20" i="82"/>
  <c r="AC36" i="52" s="1"/>
  <c r="AC10" i="52"/>
  <c r="AE125" i="59"/>
  <c r="BD105" i="49"/>
  <c r="BN105" i="49"/>
  <c r="AR105" i="49"/>
  <c r="AF105" i="49"/>
  <c r="AE120" i="59"/>
  <c r="AC8" i="52"/>
  <c r="BD32" i="49"/>
  <c r="BN32" i="49"/>
  <c r="AF32" i="49"/>
  <c r="AR32" i="49"/>
  <c r="AC42" i="50"/>
  <c r="AC35" i="50"/>
  <c r="AD29" i="82"/>
  <c r="AD28" i="82"/>
  <c r="AB10" i="52"/>
  <c r="AD125" i="59"/>
  <c r="BC104" i="49"/>
  <c r="BN104" i="49" s="1"/>
  <c r="AQ104" i="49"/>
  <c r="AE104" i="49"/>
  <c r="AD120" i="59"/>
  <c r="AB8" i="52"/>
  <c r="BC31" i="49"/>
  <c r="BN31" i="49"/>
  <c r="AE31" i="49"/>
  <c r="AQ31" i="49"/>
  <c r="AC29" i="82"/>
  <c r="AC28" i="82"/>
  <c r="AC35" i="82"/>
  <c r="AC21" i="82"/>
  <c r="AC20" i="82"/>
  <c r="AA36" i="52"/>
  <c r="AA10" i="52"/>
  <c r="G47" i="51"/>
  <c r="G13" i="51" s="1"/>
  <c r="AC125" i="59"/>
  <c r="BB103" i="49"/>
  <c r="BN103" i="49"/>
  <c r="AP103" i="49"/>
  <c r="AD103" i="49"/>
  <c r="AC34" i="48"/>
  <c r="BB30" i="49"/>
  <c r="BN30" i="49"/>
  <c r="AP30" i="49"/>
  <c r="AD30" i="49"/>
  <c r="AC114" i="59"/>
  <c r="AA7" i="52"/>
  <c r="AB51" i="52"/>
  <c r="AZ28" i="82"/>
  <c r="AZ29" i="82"/>
  <c r="AZ35" i="82"/>
  <c r="AX10" i="52"/>
  <c r="AZ125" i="59"/>
  <c r="BM126" i="49"/>
  <c r="BN126" i="49"/>
  <c r="BA126" i="49"/>
  <c r="AZ120" i="59"/>
  <c r="AX8" i="52"/>
  <c r="BM53" i="49"/>
  <c r="BN53" i="49"/>
  <c r="BA53" i="49"/>
  <c r="AY28" i="82"/>
  <c r="AY35" i="82"/>
  <c r="AW10" i="52"/>
  <c r="AY125" i="59"/>
  <c r="BL125" i="49"/>
  <c r="BN125" i="49"/>
  <c r="AZ125" i="49"/>
  <c r="AY120" i="59"/>
  <c r="AZ52" i="49"/>
  <c r="AX28" i="82"/>
  <c r="AX29" i="82"/>
  <c r="AX37" i="82" s="1"/>
  <c r="AX35" i="82"/>
  <c r="AX20" i="82"/>
  <c r="AV36" i="52" s="1"/>
  <c r="AX21" i="82"/>
  <c r="AX125" i="59"/>
  <c r="BN124" i="49"/>
  <c r="AY124" i="49"/>
  <c r="AX120" i="59"/>
  <c r="BK51" i="49"/>
  <c r="BN51" i="49"/>
  <c r="AY51" i="49"/>
  <c r="AV42" i="50"/>
  <c r="AV35" i="50"/>
  <c r="AW28" i="82"/>
  <c r="AW20" i="82"/>
  <c r="AU36" i="52"/>
  <c r="AU10" i="52"/>
  <c r="AW125" i="59"/>
  <c r="BJ123" i="49"/>
  <c r="BN123" i="49"/>
  <c r="AX123" i="49"/>
  <c r="AW120" i="59"/>
  <c r="AU8" i="52"/>
  <c r="BJ50" i="49"/>
  <c r="BN50" i="49" s="1"/>
  <c r="AX50" i="49"/>
  <c r="AU42" i="50"/>
  <c r="AU35" i="50"/>
  <c r="AV28" i="82"/>
  <c r="AV29" i="82"/>
  <c r="AV35" i="82"/>
  <c r="AV20" i="82"/>
  <c r="AV21" i="82"/>
  <c r="AT10" i="52"/>
  <c r="AV125" i="59"/>
  <c r="BI122" i="49"/>
  <c r="BN122" i="49" s="1"/>
  <c r="AV120" i="59"/>
  <c r="AT8" i="52"/>
  <c r="BN49" i="49"/>
  <c r="AW49" i="49"/>
  <c r="AT42" i="50"/>
  <c r="AT35" i="50"/>
  <c r="AU28" i="82"/>
  <c r="AU35" i="82"/>
  <c r="AU20" i="82"/>
  <c r="AS36" i="52" s="1"/>
  <c r="AS10" i="52"/>
  <c r="AU125" i="59"/>
  <c r="BH121" i="49"/>
  <c r="BN121" i="49"/>
  <c r="AV121" i="49"/>
  <c r="AU120" i="59"/>
  <c r="AS8" i="52"/>
  <c r="BH48" i="49"/>
  <c r="BN48" i="49"/>
  <c r="AT28" i="82"/>
  <c r="AT35" i="82"/>
  <c r="AT20" i="82"/>
  <c r="AR36" i="52"/>
  <c r="AR10" i="52"/>
  <c r="AT125" i="59"/>
  <c r="BG120" i="49"/>
  <c r="AU120" i="49"/>
  <c r="AT120" i="59"/>
  <c r="AR8" i="52"/>
  <c r="BG47" i="49"/>
  <c r="BN47" i="49"/>
  <c r="AU47" i="49"/>
  <c r="AR42" i="50"/>
  <c r="AS28" i="82"/>
  <c r="AS35" i="82"/>
  <c r="AQ10" i="52"/>
  <c r="AS125" i="59"/>
  <c r="BF119" i="49"/>
  <c r="BN119" i="49" s="1"/>
  <c r="AT119" i="49"/>
  <c r="BN46" i="49"/>
  <c r="AQ42" i="50"/>
  <c r="AQ35" i="50"/>
  <c r="AR28" i="82"/>
  <c r="AR29" i="82"/>
  <c r="AR35" i="82"/>
  <c r="AR20" i="82"/>
  <c r="AP36" i="52"/>
  <c r="AR21" i="82"/>
  <c r="AP10" i="52"/>
  <c r="AR125" i="59"/>
  <c r="BE118" i="49"/>
  <c r="BN118" i="49" s="1"/>
  <c r="AS118" i="49"/>
  <c r="AP8" i="52"/>
  <c r="BE45" i="49"/>
  <c r="BN45" i="49"/>
  <c r="AS45" i="49"/>
  <c r="AP42" i="50"/>
  <c r="AP35" i="50"/>
  <c r="AQ28" i="82"/>
  <c r="AQ35" i="82"/>
  <c r="AQ20" i="82"/>
  <c r="AO36" i="52" s="1"/>
  <c r="AO10" i="52"/>
  <c r="AQ125" i="59"/>
  <c r="BD117" i="49"/>
  <c r="BN117" i="49"/>
  <c r="AR117" i="49"/>
  <c r="AO8" i="52"/>
  <c r="BD44" i="49"/>
  <c r="BN44" i="49" s="1"/>
  <c r="AR44" i="49"/>
  <c r="AO35" i="50"/>
  <c r="AO42" i="50"/>
  <c r="AP28" i="82"/>
  <c r="AP29" i="82"/>
  <c r="AP35" i="82"/>
  <c r="AP20" i="82"/>
  <c r="AN36" i="52" s="1"/>
  <c r="AN10" i="52"/>
  <c r="AP125" i="59"/>
  <c r="BC116" i="49"/>
  <c r="BN116" i="49" s="1"/>
  <c r="AQ116" i="49"/>
  <c r="AP120" i="59"/>
  <c r="AN8" i="52"/>
  <c r="BC43" i="49"/>
  <c r="BN43" i="49"/>
  <c r="AQ43" i="49"/>
  <c r="AO29" i="82"/>
  <c r="AO28" i="82"/>
  <c r="AO35" i="82"/>
  <c r="AO21" i="82"/>
  <c r="AO20" i="82"/>
  <c r="AM36" i="52" s="1"/>
  <c r="AM10" i="52"/>
  <c r="AO125" i="59"/>
  <c r="BB115" i="49"/>
  <c r="BN115" i="49"/>
  <c r="AP115" i="49"/>
  <c r="AO34" i="48"/>
  <c r="BN42" i="49"/>
  <c r="AO114" i="59"/>
  <c r="AO21" i="48"/>
  <c r="H24" i="51"/>
  <c r="AN51" i="52"/>
  <c r="AN30" i="50"/>
  <c r="AN34" i="50"/>
  <c r="BL29" i="82"/>
  <c r="BL28" i="82"/>
  <c r="BL35" i="82"/>
  <c r="BL21" i="82"/>
  <c r="BL20" i="82"/>
  <c r="BJ10" i="52"/>
  <c r="BL125" i="59"/>
  <c r="BL120" i="59"/>
  <c r="BJ8" i="52"/>
  <c r="BJ42" i="50"/>
  <c r="BK28" i="82"/>
  <c r="BK35" i="82"/>
  <c r="BK20" i="82"/>
  <c r="BI36" i="52"/>
  <c r="BI10" i="52"/>
  <c r="BK120" i="59"/>
  <c r="BI8" i="52"/>
  <c r="BI42" i="50"/>
  <c r="BJ35" i="82"/>
  <c r="BH10" i="52"/>
  <c r="BJ125" i="59"/>
  <c r="BJ120" i="59"/>
  <c r="BH8" i="52"/>
  <c r="BH42" i="50"/>
  <c r="BH35" i="50"/>
  <c r="BI28" i="82"/>
  <c r="BI20" i="82"/>
  <c r="BG36" i="52"/>
  <c r="BG10" i="52"/>
  <c r="BI125" i="59"/>
  <c r="BI120" i="59"/>
  <c r="BG8" i="52"/>
  <c r="BG42" i="50"/>
  <c r="BH28" i="82"/>
  <c r="BH35" i="82"/>
  <c r="BH20" i="82"/>
  <c r="BF36" i="52" s="1"/>
  <c r="BF10" i="52"/>
  <c r="BH125" i="59"/>
  <c r="BH120" i="59"/>
  <c r="BF8" i="52"/>
  <c r="BF42" i="50"/>
  <c r="BF35" i="50"/>
  <c r="BG28" i="82"/>
  <c r="BG35" i="82"/>
  <c r="BG20" i="82"/>
  <c r="BE36" i="52" s="1"/>
  <c r="BE10" i="52"/>
  <c r="BG125" i="59"/>
  <c r="BG120" i="59"/>
  <c r="BE8" i="52"/>
  <c r="BE42" i="50"/>
  <c r="BE35" i="50"/>
  <c r="BE66" i="50" s="1"/>
  <c r="BG68" i="50" s="1"/>
  <c r="BF28" i="82"/>
  <c r="BF20" i="82"/>
  <c r="BD36" i="52"/>
  <c r="BD10" i="52"/>
  <c r="BF125" i="59"/>
  <c r="BF120" i="59"/>
  <c r="BD8" i="52"/>
  <c r="BF22" i="48"/>
  <c r="BF117" i="59" s="1"/>
  <c r="BD42" i="50"/>
  <c r="BD35" i="50"/>
  <c r="BE28" i="82"/>
  <c r="BE35" i="82"/>
  <c r="BE20" i="82"/>
  <c r="BC36" i="52"/>
  <c r="BC10" i="52"/>
  <c r="BE125" i="59"/>
  <c r="BE120" i="59"/>
  <c r="BC8" i="52"/>
  <c r="BC42" i="50"/>
  <c r="BC35" i="50"/>
  <c r="BC50" i="52" s="1"/>
  <c r="BD35" i="82"/>
  <c r="BB10" i="52"/>
  <c r="BD125" i="59"/>
  <c r="BD120" i="59"/>
  <c r="BB42" i="50"/>
  <c r="BB35" i="50"/>
  <c r="BC28" i="82"/>
  <c r="BC35" i="82"/>
  <c r="BC20" i="82"/>
  <c r="BA36" i="52"/>
  <c r="BA10" i="52"/>
  <c r="BC125" i="59"/>
  <c r="BA42" i="50"/>
  <c r="BA35" i="50"/>
  <c r="BB29" i="82"/>
  <c r="BB28" i="82"/>
  <c r="BB35" i="82"/>
  <c r="BB20" i="82"/>
  <c r="AZ36" i="52"/>
  <c r="BB21" i="82"/>
  <c r="AZ10" i="52"/>
  <c r="BB125" i="59"/>
  <c r="BB120" i="59"/>
  <c r="AZ8" i="52"/>
  <c r="BA28" i="82"/>
  <c r="BA20" i="82"/>
  <c r="AY36" i="52"/>
  <c r="AY10" i="52"/>
  <c r="I47" i="51"/>
  <c r="I13" i="51"/>
  <c r="BA125" i="59"/>
  <c r="I42" i="51"/>
  <c r="BA34" i="48"/>
  <c r="BA114" i="59"/>
  <c r="I24" i="51"/>
  <c r="AY7" i="52"/>
  <c r="AZ51" i="52"/>
  <c r="H13" i="50"/>
  <c r="AZ30" i="50"/>
  <c r="AZ34" i="50"/>
  <c r="AZ35" i="50" s="1"/>
  <c r="Q66" i="50"/>
  <c r="S68" i="50" s="1"/>
  <c r="Q43" i="50"/>
  <c r="Q40" i="64" s="1"/>
  <c r="R66" i="50"/>
  <c r="T68" i="50"/>
  <c r="R50" i="52"/>
  <c r="R43" i="50"/>
  <c r="R40" i="64"/>
  <c r="S66" i="50"/>
  <c r="U68" i="50"/>
  <c r="S50" i="52"/>
  <c r="S43" i="50"/>
  <c r="S40" i="64" s="1"/>
  <c r="T66" i="50"/>
  <c r="V68" i="50" s="1"/>
  <c r="T50" i="52"/>
  <c r="T43" i="50"/>
  <c r="T40" i="64"/>
  <c r="U66" i="50"/>
  <c r="W68" i="50"/>
  <c r="U50" i="52"/>
  <c r="U43" i="50"/>
  <c r="U40" i="64"/>
  <c r="V66" i="50"/>
  <c r="X68" i="50"/>
  <c r="V50" i="52"/>
  <c r="V43" i="50"/>
  <c r="V40" i="64"/>
  <c r="W66" i="50"/>
  <c r="Y68" i="50"/>
  <c r="W43" i="50"/>
  <c r="W40" i="64"/>
  <c r="W50" i="52"/>
  <c r="W37" i="52"/>
  <c r="X66" i="50"/>
  <c r="Z68" i="50"/>
  <c r="X50" i="52"/>
  <c r="X43" i="50"/>
  <c r="X40" i="64" s="1"/>
  <c r="H31" i="51"/>
  <c r="H5" i="51" s="1"/>
  <c r="AO115" i="59"/>
  <c r="BM39" i="50"/>
  <c r="BM35" i="50"/>
  <c r="BN39" i="50"/>
  <c r="BN35" i="50"/>
  <c r="F106" i="46"/>
  <c r="F99" i="46"/>
  <c r="G93" i="46"/>
  <c r="BA19" i="48"/>
  <c r="I27" i="51"/>
  <c r="H72" i="46"/>
  <c r="G85" i="46"/>
  <c r="H85" i="46"/>
  <c r="G78" i="46"/>
  <c r="H78" i="46"/>
  <c r="F91" i="116"/>
  <c r="BJ10" i="36"/>
  <c r="BL185" i="59"/>
  <c r="BI10" i="36"/>
  <c r="BK185" i="59"/>
  <c r="BH10" i="36"/>
  <c r="BJ185" i="59"/>
  <c r="BG10" i="36"/>
  <c r="BI185" i="59"/>
  <c r="BF10" i="36"/>
  <c r="BH185" i="59"/>
  <c r="BE10" i="36"/>
  <c r="BG185" i="59"/>
  <c r="BD10" i="36"/>
  <c r="BF185" i="59"/>
  <c r="BC10" i="36"/>
  <c r="BE185" i="59"/>
  <c r="BB10" i="36"/>
  <c r="BD185" i="59"/>
  <c r="BA10" i="36"/>
  <c r="BC185" i="59"/>
  <c r="AZ10" i="36"/>
  <c r="BB185" i="59"/>
  <c r="AY10" i="36"/>
  <c r="H19" i="35"/>
  <c r="BA185" i="59"/>
  <c r="F97" i="116"/>
  <c r="BJ11" i="36"/>
  <c r="BL191" i="59"/>
  <c r="BI11" i="36"/>
  <c r="BK191" i="59"/>
  <c r="BH11" i="36"/>
  <c r="BJ191" i="59"/>
  <c r="BG11" i="36"/>
  <c r="BI191" i="59"/>
  <c r="BF11" i="36"/>
  <c r="BH191" i="59"/>
  <c r="BE11" i="36"/>
  <c r="BG191" i="59"/>
  <c r="BD11" i="36"/>
  <c r="BF191" i="59"/>
  <c r="BC11" i="36"/>
  <c r="BE191" i="59"/>
  <c r="BB11" i="36"/>
  <c r="BD191" i="59"/>
  <c r="BA11" i="36"/>
  <c r="BC191" i="59"/>
  <c r="AZ11" i="36"/>
  <c r="BB191" i="59"/>
  <c r="AY11" i="36"/>
  <c r="H25" i="35"/>
  <c r="BA191" i="59"/>
  <c r="F103" i="116"/>
  <c r="BJ12" i="36"/>
  <c r="BL197" i="59"/>
  <c r="BI12" i="36"/>
  <c r="BK197" i="59"/>
  <c r="BH12" i="36"/>
  <c r="BJ197" i="59"/>
  <c r="BG12" i="36"/>
  <c r="BI197" i="59"/>
  <c r="BF12" i="36"/>
  <c r="BH197" i="59"/>
  <c r="BE12" i="36"/>
  <c r="BG197" i="59"/>
  <c r="BD12" i="36"/>
  <c r="BF197" i="59"/>
  <c r="BC12" i="36"/>
  <c r="BE197" i="59"/>
  <c r="BB12" i="36"/>
  <c r="BD197" i="59"/>
  <c r="BA12" i="36"/>
  <c r="BC197" i="59"/>
  <c r="AZ12" i="36"/>
  <c r="BB197" i="59"/>
  <c r="AY12" i="36"/>
  <c r="H31" i="35"/>
  <c r="BA197" i="59"/>
  <c r="Y42" i="50"/>
  <c r="Y35" i="50"/>
  <c r="AN21" i="48"/>
  <c r="AN22" i="48" s="1"/>
  <c r="AN116" i="59"/>
  <c r="AM21" i="48"/>
  <c r="AL21" i="48"/>
  <c r="AL116" i="59"/>
  <c r="AK21" i="48"/>
  <c r="AK116" i="59"/>
  <c r="AI21" i="48"/>
  <c r="AH21" i="48"/>
  <c r="AH22" i="48" s="1"/>
  <c r="AH116" i="59"/>
  <c r="AG21" i="48"/>
  <c r="AG22" i="48" s="1"/>
  <c r="AG117" i="59" s="1"/>
  <c r="AG116" i="59"/>
  <c r="AF21" i="48"/>
  <c r="AF22" i="48" s="1"/>
  <c r="AF117" i="59" s="1"/>
  <c r="AF116" i="59"/>
  <c r="AE21" i="48"/>
  <c r="AD21" i="48"/>
  <c r="AD116" i="59"/>
  <c r="AZ21" i="48"/>
  <c r="AZ22" i="48" s="1"/>
  <c r="AZ117" i="59" s="1"/>
  <c r="AZ116" i="59"/>
  <c r="AY21" i="48"/>
  <c r="AY22" i="48" s="1"/>
  <c r="AY116" i="59"/>
  <c r="AX21" i="48"/>
  <c r="AX116" i="59"/>
  <c r="AW21" i="48"/>
  <c r="AW22" i="48" s="1"/>
  <c r="AW117" i="59" s="1"/>
  <c r="AV21" i="48"/>
  <c r="AV22" i="48" s="1"/>
  <c r="AV116" i="59"/>
  <c r="AU21" i="48"/>
  <c r="AU22" i="48" s="1"/>
  <c r="AU117" i="59" s="1"/>
  <c r="AT21" i="48"/>
  <c r="AT116" i="59"/>
  <c r="AS21" i="48"/>
  <c r="AS116" i="59"/>
  <c r="AR21" i="48"/>
  <c r="AR116" i="59"/>
  <c r="AQ21" i="48"/>
  <c r="AQ22" i="48" s="1"/>
  <c r="AQ117" i="59" s="1"/>
  <c r="Y36" i="82"/>
  <c r="I29" i="51"/>
  <c r="I30" i="51"/>
  <c r="J70" i="59"/>
  <c r="K70" i="59"/>
  <c r="I77" i="59"/>
  <c r="H87" i="116"/>
  <c r="I84" i="59"/>
  <c r="H94" i="116"/>
  <c r="I90" i="59"/>
  <c r="H100" i="116"/>
  <c r="I95" i="59"/>
  <c r="H105" i="116"/>
  <c r="I97" i="59"/>
  <c r="H107" i="116"/>
  <c r="BL115" i="59"/>
  <c r="BL116" i="59"/>
  <c r="BL21" i="48"/>
  <c r="BL22" i="48"/>
  <c r="BL117" i="59" s="1"/>
  <c r="BA59" i="82"/>
  <c r="BA60" i="82"/>
  <c r="BA61" i="82"/>
  <c r="BB116" i="59"/>
  <c r="BB21" i="48"/>
  <c r="BB22" i="48"/>
  <c r="BB117" i="59" s="1"/>
  <c r="BI60" i="82"/>
  <c r="BI61" i="82" s="1"/>
  <c r="BJ115" i="59"/>
  <c r="BJ116" i="59" s="1"/>
  <c r="BJ21" i="48"/>
  <c r="BJ22" i="48" s="1"/>
  <c r="BJ117" i="59" s="1"/>
  <c r="BF59" i="82"/>
  <c r="BF60" i="82"/>
  <c r="BF61" i="82" s="1"/>
  <c r="BG115" i="59"/>
  <c r="BG116" i="59" s="1"/>
  <c r="BG21" i="48"/>
  <c r="BG22" i="48" s="1"/>
  <c r="BG117" i="59" s="1"/>
  <c r="BD115" i="59"/>
  <c r="BD116" i="59"/>
  <c r="BD21" i="48"/>
  <c r="BD22" i="48" s="1"/>
  <c r="BD117" i="59" s="1"/>
  <c r="BE115" i="59"/>
  <c r="BE116" i="59"/>
  <c r="BE21" i="48"/>
  <c r="BE22" i="48"/>
  <c r="BE117" i="59"/>
  <c r="BC59" i="82"/>
  <c r="BC60" i="82"/>
  <c r="BC61" i="82" s="1"/>
  <c r="BK115" i="59"/>
  <c r="BK116" i="59" s="1"/>
  <c r="BK21" i="48"/>
  <c r="BK22" i="48" s="1"/>
  <c r="BK117" i="59"/>
  <c r="BK59" i="82"/>
  <c r="BK60" i="82"/>
  <c r="BK61" i="82"/>
  <c r="BG59" i="82"/>
  <c r="BG29" i="82" s="1"/>
  <c r="BG61" i="82"/>
  <c r="AX42" i="50"/>
  <c r="AX35" i="50"/>
  <c r="AR22" i="48"/>
  <c r="AR117" i="59" s="1"/>
  <c r="AS22" i="48"/>
  <c r="AS117" i="59"/>
  <c r="AT22" i="48"/>
  <c r="AT117" i="59" s="1"/>
  <c r="AV117" i="59"/>
  <c r="AX22" i="48"/>
  <c r="AX117" i="59"/>
  <c r="AY117" i="59"/>
  <c r="AD22" i="48"/>
  <c r="AD117" i="59" s="1"/>
  <c r="AE22" i="48"/>
  <c r="AE117" i="59"/>
  <c r="AH117" i="59"/>
  <c r="AI22" i="48"/>
  <c r="AI117" i="59"/>
  <c r="AK22" i="48"/>
  <c r="AK117" i="59" s="1"/>
  <c r="AL22" i="48"/>
  <c r="AL117" i="59" s="1"/>
  <c r="AM22" i="48"/>
  <c r="AM117" i="59" s="1"/>
  <c r="AN117" i="59"/>
  <c r="Y66" i="50"/>
  <c r="AA68" i="50"/>
  <c r="Y50" i="52"/>
  <c r="Y43" i="50"/>
  <c r="Y40" i="64" s="1"/>
  <c r="I93" i="59"/>
  <c r="BM197" i="59"/>
  <c r="I87" i="59"/>
  <c r="BM191" i="59"/>
  <c r="I81" i="59"/>
  <c r="BM185" i="59"/>
  <c r="BA115" i="59"/>
  <c r="H93" i="46"/>
  <c r="G106" i="46"/>
  <c r="H106" i="46"/>
  <c r="G99" i="46"/>
  <c r="H99" i="46"/>
  <c r="BN66" i="50"/>
  <c r="BN43" i="50"/>
  <c r="BM66" i="50"/>
  <c r="BM43" i="50"/>
  <c r="AY42" i="50"/>
  <c r="AY35" i="50"/>
  <c r="H9" i="50"/>
  <c r="H15" i="50"/>
  <c r="I3" i="51"/>
  <c r="H4" i="97"/>
  <c r="H4" i="91"/>
  <c r="I10" i="59"/>
  <c r="H20" i="116"/>
  <c r="BA120" i="59"/>
  <c r="I44" i="51"/>
  <c r="I9" i="51"/>
  <c r="AY8" i="52"/>
  <c r="AZ37" i="52"/>
  <c r="BB37" i="82"/>
  <c r="BA50" i="52"/>
  <c r="BA43" i="50"/>
  <c r="BA40" i="64"/>
  <c r="BA66" i="50"/>
  <c r="BC68" i="50" s="1"/>
  <c r="BB50" i="52"/>
  <c r="BB66" i="50"/>
  <c r="BD68" i="50"/>
  <c r="BB43" i="50"/>
  <c r="BB40" i="64"/>
  <c r="BC66" i="50"/>
  <c r="BE68" i="50" s="1"/>
  <c r="BC43" i="50"/>
  <c r="BC40" i="64"/>
  <c r="BD50" i="52"/>
  <c r="BD66" i="50"/>
  <c r="BF68" i="50"/>
  <c r="BD43" i="50"/>
  <c r="BD40" i="64" s="1"/>
  <c r="BE50" i="52"/>
  <c r="BF50" i="52"/>
  <c r="BF66" i="50"/>
  <c r="BH68" i="50"/>
  <c r="BF43" i="50"/>
  <c r="BF40" i="64"/>
  <c r="BG50" i="52"/>
  <c r="BG66" i="50"/>
  <c r="BI68" i="50" s="1"/>
  <c r="BG43" i="50"/>
  <c r="BG40" i="64"/>
  <c r="BH50" i="52"/>
  <c r="BH66" i="50"/>
  <c r="BJ68" i="50" s="1"/>
  <c r="BH43" i="50"/>
  <c r="BH40" i="64" s="1"/>
  <c r="BI50" i="52"/>
  <c r="BI66" i="50"/>
  <c r="BK68" i="50"/>
  <c r="BI43" i="50"/>
  <c r="BI40" i="64" s="1"/>
  <c r="BK66" i="50"/>
  <c r="BM68" i="50" s="1"/>
  <c r="BK50" i="52"/>
  <c r="BK43" i="50"/>
  <c r="BK40" i="64"/>
  <c r="BJ50" i="52"/>
  <c r="BJ43" i="50"/>
  <c r="BJ40" i="64"/>
  <c r="BJ66" i="50"/>
  <c r="BL68" i="50" s="1"/>
  <c r="BJ36" i="52"/>
  <c r="BJ37" i="52"/>
  <c r="BL37" i="82"/>
  <c r="BL36" i="82"/>
  <c r="AN35" i="50"/>
  <c r="AN42" i="50"/>
  <c r="G9" i="50"/>
  <c r="G15" i="50" s="1"/>
  <c r="H3" i="51"/>
  <c r="H6" i="51"/>
  <c r="G4" i="97"/>
  <c r="G4" i="91"/>
  <c r="AO22" i="48"/>
  <c r="AO117" i="59" s="1"/>
  <c r="AO116" i="59"/>
  <c r="H10" i="59"/>
  <c r="G20" i="116" s="1"/>
  <c r="AO120" i="59"/>
  <c r="H44" i="51"/>
  <c r="H9" i="51"/>
  <c r="AM8" i="52"/>
  <c r="H21" i="59"/>
  <c r="G31" i="116"/>
  <c r="AO37" i="82"/>
  <c r="AM37" i="52"/>
  <c r="AN37" i="52"/>
  <c r="AP37" i="82"/>
  <c r="AO50" i="52"/>
  <c r="AO43" i="50"/>
  <c r="AO40" i="64"/>
  <c r="AO66" i="50"/>
  <c r="AQ68" i="50"/>
  <c r="AP50" i="52"/>
  <c r="AP43" i="50"/>
  <c r="AP40" i="64" s="1"/>
  <c r="AP66" i="50"/>
  <c r="AR68" i="50"/>
  <c r="AP37" i="52"/>
  <c r="AR37" i="82"/>
  <c r="AQ66" i="50"/>
  <c r="AS68" i="50" s="1"/>
  <c r="AQ50" i="52"/>
  <c r="AQ43" i="50"/>
  <c r="AQ40" i="64"/>
  <c r="AR50" i="52"/>
  <c r="AR43" i="50"/>
  <c r="AR40" i="64" s="1"/>
  <c r="AR66" i="50"/>
  <c r="AT68" i="50" s="1"/>
  <c r="AR37" i="52"/>
  <c r="AT50" i="52"/>
  <c r="AT43" i="50"/>
  <c r="AT40" i="64"/>
  <c r="AT66" i="50"/>
  <c r="AV68" i="50" s="1"/>
  <c r="AT37" i="52"/>
  <c r="AV37" i="82"/>
  <c r="AV36" i="82"/>
  <c r="AT36" i="52"/>
  <c r="AU66" i="50"/>
  <c r="AW68" i="50"/>
  <c r="AU50" i="52"/>
  <c r="AU43" i="50"/>
  <c r="AU40" i="64"/>
  <c r="AV50" i="52"/>
  <c r="AV43" i="50"/>
  <c r="AV40" i="64"/>
  <c r="AV66" i="50"/>
  <c r="AX68" i="50" s="1"/>
  <c r="AV37" i="52"/>
  <c r="AY36" i="82"/>
  <c r="AW36" i="52"/>
  <c r="AC120" i="59"/>
  <c r="AA8" i="52"/>
  <c r="AC37" i="82"/>
  <c r="AA37" i="52"/>
  <c r="AC66" i="50"/>
  <c r="AE68" i="50"/>
  <c r="AC50" i="52"/>
  <c r="AC43" i="50"/>
  <c r="AC40" i="64"/>
  <c r="AE37" i="82"/>
  <c r="AC37" i="52"/>
  <c r="AD50" i="52"/>
  <c r="AD66" i="50"/>
  <c r="AF68" i="50"/>
  <c r="AD43" i="50"/>
  <c r="AD40" i="64" s="1"/>
  <c r="AD37" i="52"/>
  <c r="AF37" i="82"/>
  <c r="AE50" i="52"/>
  <c r="AE66" i="50"/>
  <c r="AG68" i="50"/>
  <c r="AE43" i="50"/>
  <c r="AE40" i="64"/>
  <c r="AG37" i="82"/>
  <c r="AE37" i="52"/>
  <c r="AF50" i="52"/>
  <c r="AF66" i="50"/>
  <c r="AH68" i="50"/>
  <c r="AF43" i="50"/>
  <c r="AF40" i="64"/>
  <c r="AF37" i="52"/>
  <c r="AG50" i="52"/>
  <c r="AG66" i="50"/>
  <c r="AI68" i="50"/>
  <c r="AG43" i="50"/>
  <c r="AG40" i="64"/>
  <c r="AK37" i="82"/>
  <c r="AI37" i="52"/>
  <c r="AJ50" i="52"/>
  <c r="AJ66" i="50"/>
  <c r="AL68" i="50" s="1"/>
  <c r="AJ43" i="50"/>
  <c r="AJ40" i="64" s="1"/>
  <c r="AJ37" i="52"/>
  <c r="AL37" i="82"/>
  <c r="D44" i="116"/>
  <c r="J34" i="59"/>
  <c r="K34" i="59"/>
  <c r="D53" i="116"/>
  <c r="J43" i="59"/>
  <c r="K43" i="59"/>
  <c r="I40" i="97"/>
  <c r="AW42" i="50"/>
  <c r="AW35" i="50"/>
  <c r="AK42" i="50"/>
  <c r="AK35" i="50"/>
  <c r="Z66" i="50"/>
  <c r="AB68" i="50"/>
  <c r="Z43" i="50"/>
  <c r="Z40" i="64" s="1"/>
  <c r="Z50" i="52"/>
  <c r="J97" i="59"/>
  <c r="K97" i="59"/>
  <c r="J95" i="59"/>
  <c r="K95" i="59"/>
  <c r="J90" i="59"/>
  <c r="K90" i="59"/>
  <c r="J84" i="59"/>
  <c r="K84" i="59"/>
  <c r="J77" i="59"/>
  <c r="K77" i="59"/>
  <c r="BA21" i="48"/>
  <c r="BA36" i="82"/>
  <c r="BB36" i="82"/>
  <c r="BC36" i="82"/>
  <c r="BE36" i="82"/>
  <c r="BF36" i="82"/>
  <c r="BG36" i="82"/>
  <c r="BH36" i="82"/>
  <c r="BI36" i="82"/>
  <c r="BK36" i="82"/>
  <c r="AO36" i="82"/>
  <c r="AP36" i="82"/>
  <c r="AQ36" i="82"/>
  <c r="AR36" i="82"/>
  <c r="AT36" i="82"/>
  <c r="AU36" i="82"/>
  <c r="AW36" i="82"/>
  <c r="AX36" i="82"/>
  <c r="AZ36" i="82"/>
  <c r="AC36" i="82"/>
  <c r="AE36" i="82"/>
  <c r="AF36" i="82"/>
  <c r="AG36" i="82"/>
  <c r="AH36" i="82"/>
  <c r="AK36" i="82"/>
  <c r="AL36" i="82"/>
  <c r="BF21" i="82"/>
  <c r="BF29" i="82"/>
  <c r="BF37" i="82" s="1"/>
  <c r="BG21" i="82"/>
  <c r="BI21" i="82"/>
  <c r="BI29" i="82"/>
  <c r="BA29" i="82"/>
  <c r="BA21" i="82"/>
  <c r="BC21" i="82"/>
  <c r="BC29" i="82"/>
  <c r="BK21" i="82"/>
  <c r="BK29" i="82"/>
  <c r="BA22" i="48"/>
  <c r="BA117" i="59"/>
  <c r="AK50" i="52"/>
  <c r="AK66" i="50"/>
  <c r="AM68" i="50"/>
  <c r="AK43" i="50"/>
  <c r="AK40" i="64" s="1"/>
  <c r="AW66" i="50"/>
  <c r="AY68" i="50" s="1"/>
  <c r="AW50" i="52"/>
  <c r="AW43" i="50"/>
  <c r="AW40" i="64" s="1"/>
  <c r="H16" i="59"/>
  <c r="G26" i="116" s="1"/>
  <c r="H7" i="51"/>
  <c r="AN66" i="50"/>
  <c r="AN50" i="52"/>
  <c r="AZ66" i="50"/>
  <c r="H10" i="50"/>
  <c r="H16" i="50" s="1"/>
  <c r="AZ50" i="52"/>
  <c r="AZ43" i="50"/>
  <c r="AZ40" i="64" s="1"/>
  <c r="AY66" i="50"/>
  <c r="BA68" i="50"/>
  <c r="AY50" i="52"/>
  <c r="AY43" i="50"/>
  <c r="AY40" i="64"/>
  <c r="H91" i="116"/>
  <c r="J81" i="59"/>
  <c r="K81" i="59"/>
  <c r="H97" i="116"/>
  <c r="J87" i="59"/>
  <c r="K87" i="59"/>
  <c r="H103" i="116"/>
  <c r="J93" i="59"/>
  <c r="K93" i="59"/>
  <c r="AX50" i="52"/>
  <c r="AX43" i="50"/>
  <c r="AX40" i="64" s="1"/>
  <c r="AX66" i="50"/>
  <c r="AZ68" i="50"/>
  <c r="BI37" i="52"/>
  <c r="BK37" i="82"/>
  <c r="BG37" i="52"/>
  <c r="BI37" i="82"/>
  <c r="BA37" i="52"/>
  <c r="BD37" i="52"/>
  <c r="BE37" i="52"/>
  <c r="BG37" i="82"/>
  <c r="AY37" i="52"/>
  <c r="BA37" i="82"/>
  <c r="H54" i="50"/>
  <c r="BB68" i="50"/>
  <c r="H56" i="50"/>
  <c r="AP68" i="50"/>
  <c r="C142" i="116"/>
  <c r="C35" i="105"/>
  <c r="G58" i="105"/>
  <c r="C42" i="105"/>
  <c r="C45" i="105"/>
  <c r="D44" i="105"/>
  <c r="D45" i="105"/>
  <c r="L6" i="105"/>
  <c r="L9" i="105"/>
  <c r="L46" i="105"/>
  <c r="G63" i="105"/>
  <c r="G59" i="105"/>
  <c r="K12" i="105"/>
  <c r="K14" i="105"/>
  <c r="H56" i="105"/>
  <c r="H58" i="105"/>
  <c r="K6" i="105"/>
  <c r="K9" i="105"/>
  <c r="K16" i="105"/>
  <c r="K46" i="105"/>
  <c r="H59" i="105"/>
  <c r="H63" i="105"/>
  <c r="L12" i="105"/>
  <c r="L14" i="105"/>
  <c r="L16" i="105"/>
  <c r="L45" i="105"/>
  <c r="L41" i="105"/>
  <c r="K45" i="105"/>
  <c r="K41" i="105"/>
  <c r="BO493" i="6"/>
  <c r="AT335" i="6"/>
  <c r="AP141" i="91"/>
  <c r="AW400" i="6"/>
  <c r="AS223" i="97"/>
  <c r="BA436" i="6"/>
  <c r="P270" i="6"/>
  <c r="AZ335" i="6"/>
  <c r="AV141" i="91"/>
  <c r="AF335" i="6"/>
  <c r="AB141" i="91"/>
  <c r="AY335" i="6"/>
  <c r="AU141" i="91"/>
  <c r="AG203" i="97"/>
  <c r="BN472" i="6"/>
  <c r="BF472" i="6"/>
  <c r="AX472" i="6"/>
  <c r="AP472" i="6"/>
  <c r="AH472" i="6"/>
  <c r="Z472" i="6"/>
  <c r="R472" i="6"/>
  <c r="J472" i="6"/>
  <c r="BK436" i="6"/>
  <c r="BH436" i="6"/>
  <c r="AW436" i="6"/>
  <c r="AL436" i="6"/>
  <c r="AI436" i="6"/>
  <c r="X436" i="6"/>
  <c r="J436" i="6"/>
  <c r="AM400" i="6"/>
  <c r="AI223" i="97"/>
  <c r="AJ400" i="6"/>
  <c r="AF223" i="97"/>
  <c r="P400" i="6"/>
  <c r="L223" i="97"/>
  <c r="R335" i="6"/>
  <c r="N141" i="91"/>
  <c r="AM270" i="6"/>
  <c r="AE270" i="6"/>
  <c r="W270" i="6"/>
  <c r="AW335" i="6"/>
  <c r="BE400" i="6"/>
  <c r="BA223" i="97"/>
  <c r="BI436" i="6"/>
  <c r="BK335" i="6"/>
  <c r="BG141" i="91"/>
  <c r="BD270" i="6"/>
  <c r="X335" i="6"/>
  <c r="AU270" i="6"/>
  <c r="BJ335" i="6"/>
  <c r="BF141" i="91"/>
  <c r="Y177" i="60"/>
  <c r="AK203" i="97"/>
  <c r="BK472" i="6"/>
  <c r="BC472" i="6"/>
  <c r="AU472" i="6"/>
  <c r="AM472" i="6"/>
  <c r="AE472" i="6"/>
  <c r="W472" i="6"/>
  <c r="O472" i="6"/>
  <c r="BE436" i="6"/>
  <c r="AT436" i="6"/>
  <c r="AQ436" i="6"/>
  <c r="AF436" i="6"/>
  <c r="R436" i="6"/>
  <c r="BC400" i="6"/>
  <c r="AY223" i="97"/>
  <c r="AZ400" i="6"/>
  <c r="AV223" i="97"/>
  <c r="AP400" i="6"/>
  <c r="AL223" i="97"/>
  <c r="V400" i="6"/>
  <c r="R223" i="97"/>
  <c r="S400" i="6"/>
  <c r="O223" i="97"/>
  <c r="V270" i="6"/>
  <c r="BN335" i="6"/>
  <c r="BJ141" i="91"/>
  <c r="R201" i="97"/>
  <c r="AR472" i="6"/>
  <c r="BM436" i="6"/>
  <c r="BB436" i="6"/>
  <c r="AY436" i="6"/>
  <c r="AN436" i="6"/>
  <c r="Z436" i="6"/>
  <c r="O436" i="6"/>
  <c r="L436" i="6"/>
  <c r="BI400" i="6"/>
  <c r="BE223" i="97"/>
  <c r="BF400" i="6"/>
  <c r="BB223" i="97"/>
  <c r="Q335" i="6"/>
  <c r="M141" i="91"/>
  <c r="AL270" i="6"/>
  <c r="AD270" i="6"/>
  <c r="BH335" i="6"/>
  <c r="BD141" i="91"/>
  <c r="BM400" i="6"/>
  <c r="BI223" i="97"/>
  <c r="W335" i="6"/>
  <c r="S141" i="91"/>
  <c r="J335" i="6"/>
  <c r="F141" i="91"/>
  <c r="N270" i="6"/>
  <c r="Z237" i="6"/>
  <c r="Z239" i="6"/>
  <c r="Z241" i="6"/>
  <c r="BM335" i="6"/>
  <c r="BI141" i="91"/>
  <c r="BH472" i="6"/>
  <c r="AZ472" i="6"/>
  <c r="AJ472" i="6"/>
  <c r="AB472" i="6"/>
  <c r="T472" i="6"/>
  <c r="L472" i="6"/>
  <c r="P335" i="6"/>
  <c r="L141" i="91"/>
  <c r="I400" i="6"/>
  <c r="M436" i="6"/>
  <c r="BH270" i="6"/>
  <c r="AD335" i="6"/>
  <c r="Z141" i="91"/>
  <c r="I335" i="6"/>
  <c r="E141" i="91"/>
  <c r="S335" i="6"/>
  <c r="O141" i="91"/>
  <c r="AU237" i="6"/>
  <c r="AU239" i="6"/>
  <c r="V201" i="97"/>
  <c r="BM472" i="6"/>
  <c r="BE472" i="6"/>
  <c r="AW472" i="6"/>
  <c r="AO472" i="6"/>
  <c r="AG472" i="6"/>
  <c r="Y472" i="6"/>
  <c r="Q472" i="6"/>
  <c r="I472" i="6"/>
  <c r="BJ436" i="6"/>
  <c r="BG436" i="6"/>
  <c r="AV436" i="6"/>
  <c r="AH436" i="6"/>
  <c r="W436" i="6"/>
  <c r="T436" i="6"/>
  <c r="I436" i="6"/>
  <c r="AL400" i="6"/>
  <c r="AH223" i="97"/>
  <c r="H400" i="6"/>
  <c r="D223" i="97"/>
  <c r="O335" i="6"/>
  <c r="K141" i="91"/>
  <c r="G335" i="6"/>
  <c r="AX270" i="6"/>
  <c r="Q400" i="6"/>
  <c r="M223" i="97"/>
  <c r="U436" i="6"/>
  <c r="U335" i="6"/>
  <c r="Q141" i="91"/>
  <c r="AG335" i="6"/>
  <c r="AC141" i="91"/>
  <c r="BL335" i="6"/>
  <c r="BH141" i="91"/>
  <c r="O237" i="6"/>
  <c r="O239" i="6"/>
  <c r="O241" i="6"/>
  <c r="BF270" i="6"/>
  <c r="BJ472" i="6"/>
  <c r="BB472" i="6"/>
  <c r="AT472" i="6"/>
  <c r="AL472" i="6"/>
  <c r="AD472" i="6"/>
  <c r="V472" i="6"/>
  <c r="N472" i="6"/>
  <c r="BO436" i="6"/>
  <c r="BD436" i="6"/>
  <c r="AP436" i="6"/>
  <c r="AE436" i="6"/>
  <c r="AB436" i="6"/>
  <c r="Q436" i="6"/>
  <c r="AR400" i="6"/>
  <c r="AN223" i="97"/>
  <c r="AE400" i="6"/>
  <c r="AA223" i="97"/>
  <c r="AB400" i="6"/>
  <c r="X223" i="97"/>
  <c r="K400" i="6"/>
  <c r="G223" i="97"/>
  <c r="L335" i="6"/>
  <c r="H141" i="91"/>
  <c r="AG400" i="6"/>
  <c r="AC223" i="97"/>
  <c r="AK436" i="6"/>
  <c r="BJ237" i="6"/>
  <c r="BJ239" i="6"/>
  <c r="BJ241" i="6"/>
  <c r="AL335" i="6"/>
  <c r="AH141" i="91"/>
  <c r="BC335" i="6"/>
  <c r="AY141" i="91"/>
  <c r="AV335" i="6"/>
  <c r="AR141" i="91"/>
  <c r="Z335" i="6"/>
  <c r="V141" i="91"/>
  <c r="U203" i="97"/>
  <c r="BL472" i="6"/>
  <c r="BD472" i="6"/>
  <c r="AV472" i="6"/>
  <c r="AN472" i="6"/>
  <c r="AF472" i="6"/>
  <c r="X472" i="6"/>
  <c r="P472" i="6"/>
  <c r="H472" i="6"/>
  <c r="BF436" i="6"/>
  <c r="AU436" i="6"/>
  <c r="AR436" i="6"/>
  <c r="AG436" i="6"/>
  <c r="V436" i="6"/>
  <c r="S436" i="6"/>
  <c r="H436" i="6"/>
  <c r="BN400" i="6"/>
  <c r="BJ223" i="97"/>
  <c r="BA400" i="6"/>
  <c r="AW223" i="97"/>
  <c r="AX400" i="6"/>
  <c r="AT223" i="97"/>
  <c r="T400" i="6"/>
  <c r="P223" i="97"/>
  <c r="Y270" i="6"/>
  <c r="AI335" i="6"/>
  <c r="AE141" i="91"/>
  <c r="AO400" i="6"/>
  <c r="AS436" i="6"/>
  <c r="AO335" i="6"/>
  <c r="AK141" i="91"/>
  <c r="BF335" i="6"/>
  <c r="BB141" i="91"/>
  <c r="AN335" i="6"/>
  <c r="AJ141" i="91"/>
  <c r="BC270" i="6"/>
  <c r="AK335" i="6"/>
  <c r="AT201" i="97"/>
  <c r="Y203" i="97"/>
  <c r="BI472" i="6"/>
  <c r="BA472" i="6"/>
  <c r="AS472" i="6"/>
  <c r="AK472" i="6"/>
  <c r="AC472" i="6"/>
  <c r="U472" i="6"/>
  <c r="M472" i="6"/>
  <c r="BN436" i="6"/>
  <c r="BC436" i="6"/>
  <c r="AZ436" i="6"/>
  <c r="AO436" i="6"/>
  <c r="AD436" i="6"/>
  <c r="AA436" i="6"/>
  <c r="P436" i="6"/>
  <c r="AD400" i="6"/>
  <c r="Z223" i="97"/>
  <c r="AC203" i="97"/>
  <c r="AL8" i="29"/>
  <c r="AL9" i="29"/>
  <c r="AO203" i="97"/>
  <c r="Z490" i="6"/>
  <c r="V313" i="97"/>
  <c r="AO190" i="6"/>
  <c r="AO192" i="6"/>
  <c r="AM526" i="6"/>
  <c r="AI349" i="97"/>
  <c r="AP526" i="6"/>
  <c r="AL349" i="97"/>
  <c r="BN190" i="6"/>
  <c r="BN192" i="6"/>
  <c r="BA526" i="6"/>
  <c r="AW349" i="97"/>
  <c r="AA490" i="6"/>
  <c r="W313" i="97"/>
  <c r="BJ353" i="6"/>
  <c r="BF155" i="91"/>
  <c r="BD526" i="6"/>
  <c r="AZ349" i="97"/>
  <c r="P190" i="6"/>
  <c r="P192" i="6"/>
  <c r="BG526" i="6"/>
  <c r="BC349" i="97"/>
  <c r="BB252" i="6"/>
  <c r="S526" i="6"/>
  <c r="O349" i="97"/>
  <c r="H353" i="6"/>
  <c r="D155" i="91"/>
  <c r="Q177" i="60"/>
  <c r="AG526" i="6"/>
  <c r="AC349" i="97"/>
  <c r="P8" i="29"/>
  <c r="AD526" i="6"/>
  <c r="Z349" i="97"/>
  <c r="AL252" i="6"/>
  <c r="O526" i="6"/>
  <c r="K349" i="97"/>
  <c r="N317" i="6"/>
  <c r="J127" i="91"/>
  <c r="AH201" i="97"/>
  <c r="Q266" i="6"/>
  <c r="BI457" i="6"/>
  <c r="BI459" i="6"/>
  <c r="BL463" i="6"/>
  <c r="E60" i="9"/>
  <c r="BA511" i="6"/>
  <c r="AM511" i="6"/>
  <c r="AM513" i="6"/>
  <c r="AI336" i="97"/>
  <c r="AB511" i="6"/>
  <c r="Q511" i="6"/>
  <c r="BM89" i="68"/>
  <c r="BE89" i="68"/>
  <c r="AW89" i="68"/>
  <c r="AW93" i="68"/>
  <c r="AY323" i="6" s="1"/>
  <c r="AO89" i="68"/>
  <c r="AG94" i="68"/>
  <c r="AI332" i="6" s="1"/>
  <c r="Y89" i="68"/>
  <c r="AS457" i="6"/>
  <c r="AO280" i="97"/>
  <c r="AV463" i="6"/>
  <c r="K511" i="6"/>
  <c r="AX202" i="97"/>
  <c r="BD511" i="6"/>
  <c r="AZ334" i="97"/>
  <c r="AP511" i="6"/>
  <c r="AX454" i="6"/>
  <c r="BA457" i="6"/>
  <c r="BA459" i="6"/>
  <c r="BD463" i="6"/>
  <c r="G511" i="6"/>
  <c r="BB202" i="97"/>
  <c r="BN454" i="6"/>
  <c r="H463" i="6"/>
  <c r="J454" i="6"/>
  <c r="M457" i="6"/>
  <c r="M459" i="6"/>
  <c r="P463" i="6"/>
  <c r="X463" i="6"/>
  <c r="BI511" i="6"/>
  <c r="AU511" i="6"/>
  <c r="Z454" i="6"/>
  <c r="AC457" i="6"/>
  <c r="Y280" i="97"/>
  <c r="AF463" i="6"/>
  <c r="BL511" i="6"/>
  <c r="AX511" i="6"/>
  <c r="AT334" i="97"/>
  <c r="AJ511" i="6"/>
  <c r="Y511" i="6"/>
  <c r="Y513" i="6"/>
  <c r="U336" i="97"/>
  <c r="N511" i="6"/>
  <c r="AH454" i="6"/>
  <c r="AN463" i="6"/>
  <c r="G448" i="6"/>
  <c r="G450" i="6"/>
  <c r="C273" i="97"/>
  <c r="O448" i="6"/>
  <c r="AE448" i="6"/>
  <c r="BK448" i="6"/>
  <c r="BG271" i="97"/>
  <c r="H448" i="6"/>
  <c r="P448" i="6"/>
  <c r="AF448" i="6"/>
  <c r="BL448" i="6"/>
  <c r="BL450" i="6"/>
  <c r="K454" i="6"/>
  <c r="AY454" i="6"/>
  <c r="BG454" i="6"/>
  <c r="BO454" i="6"/>
  <c r="AD457" i="6"/>
  <c r="AD459" i="6"/>
  <c r="AL457" i="6"/>
  <c r="AL459" i="6"/>
  <c r="AH282" i="97"/>
  <c r="AT457" i="6"/>
  <c r="BB457" i="6"/>
  <c r="I463" i="6"/>
  <c r="Q463" i="6"/>
  <c r="Y463" i="6"/>
  <c r="AG463" i="6"/>
  <c r="AO463" i="6"/>
  <c r="AW463" i="6"/>
  <c r="BE463" i="6"/>
  <c r="BM463" i="6"/>
  <c r="I448" i="6"/>
  <c r="Q448" i="6"/>
  <c r="Q450" i="6"/>
  <c r="Y448" i="6"/>
  <c r="AO448" i="6"/>
  <c r="AO450" i="6"/>
  <c r="AK273" i="97"/>
  <c r="L454" i="6"/>
  <c r="AZ454" i="6"/>
  <c r="BH454" i="6"/>
  <c r="G457" i="6"/>
  <c r="C280" i="97"/>
  <c r="O457" i="6"/>
  <c r="W457" i="6"/>
  <c r="W459" i="6"/>
  <c r="W461" i="6"/>
  <c r="S284" i="97"/>
  <c r="AE457" i="6"/>
  <c r="BK457" i="6"/>
  <c r="J463" i="6"/>
  <c r="R463" i="6"/>
  <c r="Z463" i="6"/>
  <c r="AH463" i="6"/>
  <c r="AP463" i="6"/>
  <c r="AX463" i="6"/>
  <c r="BF463" i="6"/>
  <c r="BN463" i="6"/>
  <c r="J448" i="6"/>
  <c r="F271" i="97"/>
  <c r="R448" i="6"/>
  <c r="AH448" i="6"/>
  <c r="BN448" i="6"/>
  <c r="M454" i="6"/>
  <c r="BA454" i="6"/>
  <c r="BI454" i="6"/>
  <c r="AN457" i="6"/>
  <c r="AJ280" i="97"/>
  <c r="AV457" i="6"/>
  <c r="AR280" i="97"/>
  <c r="BD457" i="6"/>
  <c r="BD459" i="6"/>
  <c r="BD461" i="6"/>
  <c r="AZ284" i="97"/>
  <c r="BL457" i="6"/>
  <c r="BL459" i="6"/>
  <c r="K463" i="6"/>
  <c r="S463" i="6"/>
  <c r="AA463" i="6"/>
  <c r="AI463" i="6"/>
  <c r="AQ463" i="6"/>
  <c r="AY463" i="6"/>
  <c r="BG463" i="6"/>
  <c r="BO463" i="6"/>
  <c r="K448" i="6"/>
  <c r="S448" i="6"/>
  <c r="AA448" i="6"/>
  <c r="W271" i="97"/>
  <c r="AQ448" i="6"/>
  <c r="N454" i="6"/>
  <c r="V454" i="6"/>
  <c r="BJ454" i="6"/>
  <c r="Q457" i="6"/>
  <c r="Q459" i="6"/>
  <c r="M282" i="97"/>
  <c r="Y457" i="6"/>
  <c r="AG457" i="6"/>
  <c r="AO457" i="6"/>
  <c r="AK280" i="97"/>
  <c r="L463" i="6"/>
  <c r="T463" i="6"/>
  <c r="AB463" i="6"/>
  <c r="AJ463" i="6"/>
  <c r="AR463" i="6"/>
  <c r="AZ463" i="6"/>
  <c r="BH463" i="6"/>
  <c r="T448" i="6"/>
  <c r="AB448" i="6"/>
  <c r="X271" i="97"/>
  <c r="AJ448" i="6"/>
  <c r="AF271" i="97"/>
  <c r="AZ448" i="6"/>
  <c r="AV271" i="97"/>
  <c r="G454" i="6"/>
  <c r="O454" i="6"/>
  <c r="W454" i="6"/>
  <c r="AE454" i="6"/>
  <c r="J457" i="6"/>
  <c r="R457" i="6"/>
  <c r="R459" i="6"/>
  <c r="BF457" i="6"/>
  <c r="BN457" i="6"/>
  <c r="M463" i="6"/>
  <c r="U463" i="6"/>
  <c r="AC463" i="6"/>
  <c r="AK463" i="6"/>
  <c r="AS463" i="6"/>
  <c r="BA463" i="6"/>
  <c r="BI463" i="6"/>
  <c r="AD347" i="6"/>
  <c r="AD349" i="6"/>
  <c r="AD351" i="6"/>
  <c r="M448" i="6"/>
  <c r="M450" i="6"/>
  <c r="U448" i="6"/>
  <c r="AK448" i="6"/>
  <c r="H454" i="6"/>
  <c r="P454" i="6"/>
  <c r="X454" i="6"/>
  <c r="AF454" i="6"/>
  <c r="AA457" i="6"/>
  <c r="AA459" i="6"/>
  <c r="AA461" i="6"/>
  <c r="W284" i="97"/>
  <c r="AI457" i="6"/>
  <c r="AQ457" i="6"/>
  <c r="AQ459" i="6"/>
  <c r="AQ461" i="6"/>
  <c r="AM284" i="97"/>
  <c r="AY457" i="6"/>
  <c r="AU280" i="97"/>
  <c r="N463" i="6"/>
  <c r="V463" i="6"/>
  <c r="AD463" i="6"/>
  <c r="AL463" i="6"/>
  <c r="AT463" i="6"/>
  <c r="BB463" i="6"/>
  <c r="BJ463" i="6"/>
  <c r="N448" i="6"/>
  <c r="J271" i="97"/>
  <c r="V448" i="6"/>
  <c r="R271" i="97"/>
  <c r="AD448" i="6"/>
  <c r="AT448" i="6"/>
  <c r="AP271" i="97"/>
  <c r="Q454" i="6"/>
  <c r="Y454" i="6"/>
  <c r="AG454" i="6"/>
  <c r="AO454" i="6"/>
  <c r="L457" i="6"/>
  <c r="T457" i="6"/>
  <c r="AB457" i="6"/>
  <c r="X280" i="97"/>
  <c r="G463" i="6"/>
  <c r="O463" i="6"/>
  <c r="W463" i="6"/>
  <c r="AE463" i="6"/>
  <c r="AM463" i="6"/>
  <c r="AU463" i="6"/>
  <c r="BC463" i="6"/>
  <c r="AY493" i="6"/>
  <c r="AI493" i="6"/>
  <c r="AI495" i="6"/>
  <c r="AE318" i="97"/>
  <c r="AE316" i="97"/>
  <c r="S493" i="6"/>
  <c r="BK421" i="6"/>
  <c r="BG176" i="60"/>
  <c r="AZ21" i="60"/>
  <c r="S102" i="60"/>
  <c r="AP89" i="68"/>
  <c r="AP93" i="68"/>
  <c r="AR323" i="6" s="1"/>
  <c r="Y353" i="6"/>
  <c r="U155" i="91"/>
  <c r="AO526" i="6"/>
  <c r="AK349" i="97"/>
  <c r="AL526" i="6"/>
  <c r="AH349" i="97"/>
  <c r="AN490" i="6"/>
  <c r="AJ313" i="97"/>
  <c r="H490" i="6"/>
  <c r="D313" i="97"/>
  <c r="O353" i="6"/>
  <c r="K155" i="91"/>
  <c r="AG353" i="6"/>
  <c r="BL353" i="6"/>
  <c r="BH155" i="91"/>
  <c r="AM317" i="6"/>
  <c r="AI127" i="91"/>
  <c r="T190" i="6"/>
  <c r="T192" i="6"/>
  <c r="AD190" i="6"/>
  <c r="AD192" i="6"/>
  <c r="BH198" i="97"/>
  <c r="AA190" i="6"/>
  <c r="AA192" i="6"/>
  <c r="BN526" i="6"/>
  <c r="BJ349" i="97"/>
  <c r="BH526" i="6"/>
  <c r="BD349" i="97"/>
  <c r="BE526" i="6"/>
  <c r="BA349" i="97"/>
  <c r="AQ526" i="6"/>
  <c r="AM349" i="97"/>
  <c r="AN526" i="6"/>
  <c r="AJ349" i="97"/>
  <c r="AK526" i="6"/>
  <c r="AG349" i="97"/>
  <c r="AH526" i="6"/>
  <c r="AD349" i="97"/>
  <c r="H526" i="6"/>
  <c r="D349" i="97"/>
  <c r="X252" i="6"/>
  <c r="AJ526" i="6"/>
  <c r="AF349" i="97"/>
  <c r="AE526" i="6"/>
  <c r="AA349" i="97"/>
  <c r="O490" i="6"/>
  <c r="K313" i="97"/>
  <c r="BJ490" i="6"/>
  <c r="BF313" i="97"/>
  <c r="AD490" i="6"/>
  <c r="Z313" i="97"/>
  <c r="AX418" i="6"/>
  <c r="AT241" i="97"/>
  <c r="V353" i="6"/>
  <c r="AZ353" i="6"/>
  <c r="AV155" i="91"/>
  <c r="R252" i="6"/>
  <c r="BL190" i="6"/>
  <c r="BL192" i="6"/>
  <c r="J190" i="6"/>
  <c r="J192" i="6"/>
  <c r="AC190" i="6"/>
  <c r="AC192" i="6"/>
  <c r="AY526" i="6"/>
  <c r="AU349" i="97"/>
  <c r="AB526" i="6"/>
  <c r="X349" i="97"/>
  <c r="AM252" i="6"/>
  <c r="X526" i="6"/>
  <c r="V526" i="6"/>
  <c r="R349" i="97"/>
  <c r="BH490" i="6"/>
  <c r="BD313" i="97"/>
  <c r="AB490" i="6"/>
  <c r="X313" i="97"/>
  <c r="AP418" i="6"/>
  <c r="AD317" i="6"/>
  <c r="Z127" i="91"/>
  <c r="K317" i="6"/>
  <c r="G127" i="91"/>
  <c r="P252" i="6"/>
  <c r="AF190" i="6"/>
  <c r="AF192" i="6"/>
  <c r="H190" i="6"/>
  <c r="AM190" i="6"/>
  <c r="AM192" i="6"/>
  <c r="BJ526" i="6"/>
  <c r="BF349" i="97"/>
  <c r="AV526" i="6"/>
  <c r="AR349" i="97"/>
  <c r="AS526" i="6"/>
  <c r="AO349" i="97"/>
  <c r="Y526" i="6"/>
  <c r="U349" i="97"/>
  <c r="P526" i="6"/>
  <c r="L349" i="97"/>
  <c r="M526" i="6"/>
  <c r="I349" i="97"/>
  <c r="J526" i="6"/>
  <c r="F349" i="97"/>
  <c r="BO490" i="6"/>
  <c r="BK313" i="97"/>
  <c r="AZ317" i="6"/>
  <c r="BJ190" i="6"/>
  <c r="BJ192" i="6"/>
  <c r="BD20" i="60"/>
  <c r="K190" i="6"/>
  <c r="K192" i="6"/>
  <c r="AQ190" i="6"/>
  <c r="AQ192" i="6"/>
  <c r="AX526" i="6"/>
  <c r="AT349" i="97"/>
  <c r="AA526" i="6"/>
  <c r="W349" i="97"/>
  <c r="U526" i="6"/>
  <c r="Q349" i="97"/>
  <c r="R526" i="6"/>
  <c r="N349" i="97"/>
  <c r="BL252" i="6"/>
  <c r="AV252" i="6"/>
  <c r="AF252" i="6"/>
  <c r="BK526" i="6"/>
  <c r="BG349" i="97"/>
  <c r="AT490" i="6"/>
  <c r="AP313" i="97"/>
  <c r="N490" i="6"/>
  <c r="J313" i="97"/>
  <c r="BA418" i="6"/>
  <c r="AW241" i="97"/>
  <c r="AE353" i="6"/>
  <c r="AA155" i="91"/>
  <c r="O317" i="6"/>
  <c r="K127" i="91"/>
  <c r="L317" i="6"/>
  <c r="H127" i="91"/>
  <c r="AN190" i="6"/>
  <c r="AN192" i="6"/>
  <c r="AP190" i="6"/>
  <c r="AP192" i="6"/>
  <c r="M190" i="6"/>
  <c r="M192" i="6"/>
  <c r="BC190" i="6"/>
  <c r="BC192" i="6"/>
  <c r="BO526" i="6"/>
  <c r="BK349" i="97"/>
  <c r="BL526" i="6"/>
  <c r="BH349" i="97"/>
  <c r="BI526" i="6"/>
  <c r="BE349" i="97"/>
  <c r="AR526" i="6"/>
  <c r="AN349" i="97"/>
  <c r="AI526" i="6"/>
  <c r="AE349" i="97"/>
  <c r="I526" i="6"/>
  <c r="E349" i="97"/>
  <c r="BA252" i="6"/>
  <c r="AK252" i="6"/>
  <c r="U252" i="6"/>
  <c r="I353" i="6"/>
  <c r="E155" i="91"/>
  <c r="L526" i="6"/>
  <c r="H349" i="97"/>
  <c r="G526" i="6"/>
  <c r="C349" i="97"/>
  <c r="BM490" i="6"/>
  <c r="BI313" i="97"/>
  <c r="BD490" i="6"/>
  <c r="AZ313" i="97"/>
  <c r="X490" i="6"/>
  <c r="T313" i="97"/>
  <c r="BL418" i="6"/>
  <c r="BH241" i="97"/>
  <c r="Z418" i="6"/>
  <c r="V241" i="97"/>
  <c r="AA353" i="6"/>
  <c r="W155" i="91"/>
  <c r="BO252" i="6"/>
  <c r="BK252" i="6"/>
  <c r="AU252" i="6"/>
  <c r="AE252" i="6"/>
  <c r="BM526" i="6"/>
  <c r="BI349" i="97"/>
  <c r="BB526" i="6"/>
  <c r="AX349" i="97"/>
  <c r="AG490" i="6"/>
  <c r="AC313" i="97"/>
  <c r="AR490" i="6"/>
  <c r="AN313" i="97"/>
  <c r="L490" i="6"/>
  <c r="H313" i="97"/>
  <c r="AS418" i="6"/>
  <c r="AO241" i="97"/>
  <c r="AB353" i="6"/>
  <c r="BC353" i="6"/>
  <c r="AY155" i="91"/>
  <c r="U353" i="6"/>
  <c r="Q155" i="91"/>
  <c r="G190" i="6"/>
  <c r="G192" i="6"/>
  <c r="G194" i="6"/>
  <c r="AL190" i="6"/>
  <c r="AL192" i="6"/>
  <c r="W190" i="6"/>
  <c r="W192" i="6"/>
  <c r="BE190" i="6"/>
  <c r="BE192" i="6"/>
  <c r="BC526" i="6"/>
  <c r="AY349" i="97"/>
  <c r="AZ526" i="6"/>
  <c r="AV349" i="97"/>
  <c r="AF526" i="6"/>
  <c r="AB349" i="97"/>
  <c r="AC526" i="6"/>
  <c r="Y349" i="97"/>
  <c r="BJ252" i="6"/>
  <c r="AT252" i="6"/>
  <c r="AD252" i="6"/>
  <c r="BF526" i="6"/>
  <c r="AU526" i="6"/>
  <c r="AQ349" i="97"/>
  <c r="AU490" i="6"/>
  <c r="AQ313" i="97"/>
  <c r="AP490" i="6"/>
  <c r="AL313" i="97"/>
  <c r="AR353" i="6"/>
  <c r="AP317" i="6"/>
  <c r="AL127" i="91"/>
  <c r="AS317" i="6"/>
  <c r="AO127" i="91"/>
  <c r="AZ190" i="6"/>
  <c r="AZ192" i="6"/>
  <c r="AH190" i="6"/>
  <c r="AH192" i="6"/>
  <c r="Y190" i="6"/>
  <c r="Y192" i="6"/>
  <c r="AW526" i="6"/>
  <c r="AS349" i="97"/>
  <c r="AT526" i="6"/>
  <c r="AP349" i="97"/>
  <c r="Z526" i="6"/>
  <c r="V349" i="97"/>
  <c r="W526" i="6"/>
  <c r="S349" i="97"/>
  <c r="T526" i="6"/>
  <c r="P349" i="97"/>
  <c r="Q526" i="6"/>
  <c r="M349" i="97"/>
  <c r="N526" i="6"/>
  <c r="J349" i="97"/>
  <c r="AF20" i="60"/>
  <c r="C19" i="9"/>
  <c r="K347" i="6"/>
  <c r="K349" i="6"/>
  <c r="K351" i="6"/>
  <c r="AQ289" i="97"/>
  <c r="H20" i="60"/>
  <c r="Z172" i="6"/>
  <c r="Z174" i="6"/>
  <c r="AM181" i="6"/>
  <c r="AM183" i="6"/>
  <c r="AV253" i="97"/>
  <c r="AJ347" i="6"/>
  <c r="AJ349" i="6"/>
  <c r="N347" i="6"/>
  <c r="N349" i="6"/>
  <c r="N351" i="6"/>
  <c r="J172" i="6"/>
  <c r="J174" i="6"/>
  <c r="W181" i="6"/>
  <c r="W183" i="6"/>
  <c r="AI347" i="6"/>
  <c r="AI349" i="6"/>
  <c r="L347" i="6"/>
  <c r="L349" i="6"/>
  <c r="K181" i="6"/>
  <c r="K183" i="6"/>
  <c r="V172" i="6"/>
  <c r="V174" i="6"/>
  <c r="AI181" i="6"/>
  <c r="AI183" i="6"/>
  <c r="AB347" i="6"/>
  <c r="AB349" i="6"/>
  <c r="AL172" i="6"/>
  <c r="AL174" i="6"/>
  <c r="AY181" i="6"/>
  <c r="AY183" i="6"/>
  <c r="J412" i="6"/>
  <c r="F235" i="97"/>
  <c r="AA347" i="6"/>
  <c r="AA349" i="6"/>
  <c r="AP172" i="6"/>
  <c r="AP174" i="6"/>
  <c r="BC181" i="6"/>
  <c r="BC183" i="6"/>
  <c r="H412" i="6"/>
  <c r="D235" i="97"/>
  <c r="V347" i="6"/>
  <c r="V349" i="6"/>
  <c r="BB172" i="6"/>
  <c r="BB174" i="6"/>
  <c r="BO181" i="6"/>
  <c r="BO183" i="6"/>
  <c r="AS484" i="6"/>
  <c r="G412" i="6"/>
  <c r="C235" i="97"/>
  <c r="T347" i="6"/>
  <c r="T349" i="6"/>
  <c r="BF172" i="6"/>
  <c r="BF174" i="6"/>
  <c r="I520" i="6"/>
  <c r="AL347" i="6"/>
  <c r="AL349" i="6"/>
  <c r="AH151" i="91"/>
  <c r="AH153" i="91" s="1"/>
  <c r="S347" i="6"/>
  <c r="S349" i="6"/>
  <c r="S181" i="6"/>
  <c r="S183" i="6"/>
  <c r="BD177" i="60"/>
  <c r="Q412" i="6"/>
  <c r="AB499" i="6"/>
  <c r="X322" i="97"/>
  <c r="J427" i="6"/>
  <c r="F250" i="97"/>
  <c r="T499" i="6"/>
  <c r="P322" i="97"/>
  <c r="BA201" i="97"/>
  <c r="L499" i="6"/>
  <c r="H322" i="97"/>
  <c r="R325" i="97"/>
  <c r="BH499" i="6"/>
  <c r="BD322" i="97"/>
  <c r="AR499" i="6"/>
  <c r="AN322" i="97"/>
  <c r="BB427" i="6"/>
  <c r="AX250" i="97"/>
  <c r="AJ499" i="6"/>
  <c r="AF322" i="97"/>
  <c r="X243" i="6"/>
  <c r="AD199" i="6"/>
  <c r="AD201" i="6"/>
  <c r="AD203" i="6"/>
  <c r="R178" i="6"/>
  <c r="AH243" i="6"/>
  <c r="AP253" i="97"/>
  <c r="AB163" i="6"/>
  <c r="AB165" i="6" s="1"/>
  <c r="AP481" i="6"/>
  <c r="AL304" i="97"/>
  <c r="AX445" i="6"/>
  <c r="T243" i="6"/>
  <c r="Z199" i="6"/>
  <c r="Z201" i="6"/>
  <c r="BJ178" i="6"/>
  <c r="AT178" i="6"/>
  <c r="AD178" i="6"/>
  <c r="AX243" i="6"/>
  <c r="BO517" i="6"/>
  <c r="BK340" i="97"/>
  <c r="AL517" i="6"/>
  <c r="AH340" i="97"/>
  <c r="AV481" i="6"/>
  <c r="AR304" i="97"/>
  <c r="AR409" i="6"/>
  <c r="AN232" i="97"/>
  <c r="AO199" i="6"/>
  <c r="AO201" i="6"/>
  <c r="AO203" i="6"/>
  <c r="Y199" i="6"/>
  <c r="Y201" i="6"/>
  <c r="Y203" i="6"/>
  <c r="M178" i="6"/>
  <c r="S199" i="6"/>
  <c r="S201" i="6"/>
  <c r="S203" i="6"/>
  <c r="BB243" i="6"/>
  <c r="K177" i="60"/>
  <c r="AO517" i="6"/>
  <c r="AK340" i="97"/>
  <c r="I517" i="6"/>
  <c r="E340" i="97"/>
  <c r="BC409" i="6"/>
  <c r="AY232" i="97"/>
  <c r="L409" i="6"/>
  <c r="H232" i="97"/>
  <c r="AL199" i="6"/>
  <c r="AL201" i="6"/>
  <c r="AL203" i="6"/>
  <c r="V199" i="6"/>
  <c r="V201" i="6"/>
  <c r="V203" i="6"/>
  <c r="BF178" i="6"/>
  <c r="Q199" i="6"/>
  <c r="Q201" i="6"/>
  <c r="Q203" i="6"/>
  <c r="BN243" i="6"/>
  <c r="BD517" i="6"/>
  <c r="AZ340" i="97"/>
  <c r="AA517" i="6"/>
  <c r="W340" i="97"/>
  <c r="L517" i="6"/>
  <c r="AK199" i="6"/>
  <c r="AK201" i="6"/>
  <c r="AK203" i="6"/>
  <c r="U199" i="6"/>
  <c r="U201" i="6"/>
  <c r="U203" i="6"/>
  <c r="BE178" i="6"/>
  <c r="AO178" i="6"/>
  <c r="Y178" i="6"/>
  <c r="K199" i="6"/>
  <c r="K201" i="6"/>
  <c r="K203" i="6"/>
  <c r="BG517" i="6"/>
  <c r="BC340" i="97"/>
  <c r="AD517" i="6"/>
  <c r="Z340" i="97"/>
  <c r="O517" i="6"/>
  <c r="K340" i="97"/>
  <c r="AB243" i="6"/>
  <c r="AH199" i="6"/>
  <c r="AH201" i="6"/>
  <c r="AH203" i="6"/>
  <c r="I199" i="6"/>
  <c r="I201" i="6"/>
  <c r="I203" i="6"/>
  <c r="BO468" i="6"/>
  <c r="BK291" i="97"/>
  <c r="T163" i="6"/>
  <c r="T165" i="6"/>
  <c r="T208" i="6" s="1"/>
  <c r="AZ163" i="6"/>
  <c r="AZ165" i="6" s="1"/>
  <c r="AZ208" i="6" s="1"/>
  <c r="BJ517" i="6"/>
  <c r="BF340" i="97"/>
  <c r="AG517" i="6"/>
  <c r="AC340" i="97"/>
  <c r="BL481" i="6"/>
  <c r="BH304" i="97"/>
  <c r="U481" i="6"/>
  <c r="Q304" i="97"/>
  <c r="AA243" i="6"/>
  <c r="AG199" i="6"/>
  <c r="AG201" i="6"/>
  <c r="AG203" i="6"/>
  <c r="BA178" i="6"/>
  <c r="H199" i="6"/>
  <c r="H203" i="6"/>
  <c r="AM481" i="6"/>
  <c r="AI304" i="97"/>
  <c r="X481" i="6"/>
  <c r="T304" i="97"/>
  <c r="Z176" i="60"/>
  <c r="BG493" i="6"/>
  <c r="BC316" i="97"/>
  <c r="AQ493" i="6"/>
  <c r="AA493" i="6"/>
  <c r="W316" i="97"/>
  <c r="K493" i="6"/>
  <c r="K495" i="6"/>
  <c r="G318" i="97"/>
  <c r="AL176" i="60"/>
  <c r="BI493" i="6"/>
  <c r="BI495" i="6"/>
  <c r="BE318" i="97"/>
  <c r="AS493" i="6"/>
  <c r="AO316" i="97"/>
  <c r="AC493" i="6"/>
  <c r="M493" i="6"/>
  <c r="I316" i="97"/>
  <c r="M421" i="6"/>
  <c r="M423" i="6"/>
  <c r="BK493" i="6"/>
  <c r="AU493" i="6"/>
  <c r="AE493" i="6"/>
  <c r="O493" i="6"/>
  <c r="AE187" i="6"/>
  <c r="BM493" i="6"/>
  <c r="AW493" i="6"/>
  <c r="AW495" i="6"/>
  <c r="AS318" i="97"/>
  <c r="AG493" i="6"/>
  <c r="Q493" i="6"/>
  <c r="Q495" i="6"/>
  <c r="M318" i="97"/>
  <c r="AG187" i="6"/>
  <c r="BA493" i="6"/>
  <c r="BA495" i="6"/>
  <c r="AW318" i="97"/>
  <c r="AK493" i="6"/>
  <c r="U493" i="6"/>
  <c r="BN421" i="6"/>
  <c r="W187" i="6"/>
  <c r="AF202" i="97"/>
  <c r="BC493" i="6"/>
  <c r="AM493" i="6"/>
  <c r="AM495" i="6"/>
  <c r="AI318" i="97"/>
  <c r="W493" i="6"/>
  <c r="S316" i="97"/>
  <c r="BE493" i="6"/>
  <c r="AO493" i="6"/>
  <c r="Y493" i="6"/>
  <c r="U316" i="97"/>
  <c r="I493" i="6"/>
  <c r="E316" i="97"/>
  <c r="P187" i="6"/>
  <c r="BN255" i="6"/>
  <c r="BN257" i="6"/>
  <c r="BN259" i="6"/>
  <c r="AT187" i="6"/>
  <c r="BD187" i="6"/>
  <c r="BC187" i="6"/>
  <c r="C316" i="97"/>
  <c r="BN493" i="6"/>
  <c r="BJ316" i="97"/>
  <c r="BL493" i="6"/>
  <c r="BH316" i="97"/>
  <c r="BJ493" i="6"/>
  <c r="BH493" i="6"/>
  <c r="BF493" i="6"/>
  <c r="BF495" i="6"/>
  <c r="BB318" i="97"/>
  <c r="BD493" i="6"/>
  <c r="BB493" i="6"/>
  <c r="AZ493" i="6"/>
  <c r="AZ495" i="6"/>
  <c r="AV318" i="97"/>
  <c r="AX493" i="6"/>
  <c r="AV493" i="6"/>
  <c r="AR316" i="97"/>
  <c r="AT493" i="6"/>
  <c r="AT495" i="6"/>
  <c r="AR493" i="6"/>
  <c r="AP493" i="6"/>
  <c r="AN493" i="6"/>
  <c r="AJ316" i="97"/>
  <c r="AL493" i="6"/>
  <c r="AJ493" i="6"/>
  <c r="AH493" i="6"/>
  <c r="AF493" i="6"/>
  <c r="AD493" i="6"/>
  <c r="Z316" i="97"/>
  <c r="AB493" i="6"/>
  <c r="Z493" i="6"/>
  <c r="X493" i="6"/>
  <c r="V493" i="6"/>
  <c r="T493" i="6"/>
  <c r="R493" i="6"/>
  <c r="P493" i="6"/>
  <c r="L316" i="97"/>
  <c r="N493" i="6"/>
  <c r="N495" i="6"/>
  <c r="J318" i="97"/>
  <c r="L493" i="6"/>
  <c r="J493" i="6"/>
  <c r="H493" i="6"/>
  <c r="D316" i="97"/>
  <c r="AX421" i="6"/>
  <c r="AU421" i="6"/>
  <c r="AR421" i="6"/>
  <c r="AR423" i="6"/>
  <c r="BK385" i="6"/>
  <c r="AI187" i="6"/>
  <c r="AV187" i="6"/>
  <c r="AN187" i="6"/>
  <c r="AX187" i="6"/>
  <c r="AR187" i="6"/>
  <c r="AS387" i="6"/>
  <c r="S20" i="60"/>
  <c r="BO421" i="6"/>
  <c r="BL421" i="6"/>
  <c r="R421" i="6"/>
  <c r="AZ187" i="6"/>
  <c r="AP187" i="6"/>
  <c r="AH187" i="6"/>
  <c r="AS187" i="6"/>
  <c r="AM187" i="6"/>
  <c r="BI421" i="6"/>
  <c r="BF421" i="6"/>
  <c r="BC421" i="6"/>
  <c r="AZ421" i="6"/>
  <c r="U421" i="6"/>
  <c r="U423" i="6"/>
  <c r="Q246" i="97"/>
  <c r="BG187" i="6"/>
  <c r="L385" i="6"/>
  <c r="AJ187" i="6"/>
  <c r="AC187" i="6"/>
  <c r="AL187" i="6"/>
  <c r="AB187" i="6"/>
  <c r="J421" i="6"/>
  <c r="R385" i="6"/>
  <c r="R387" i="6"/>
  <c r="Y187" i="6"/>
  <c r="Q187" i="6"/>
  <c r="AA187" i="6"/>
  <c r="L187" i="6"/>
  <c r="BN468" i="6"/>
  <c r="BJ291" i="97"/>
  <c r="AH110" i="91"/>
  <c r="AH16" i="92"/>
  <c r="V58" i="60"/>
  <c r="AY421" i="6"/>
  <c r="AV421" i="6"/>
  <c r="AV423" i="6"/>
  <c r="AV425" i="6"/>
  <c r="AR248" i="97"/>
  <c r="AS421" i="6"/>
  <c r="AO244" i="97"/>
  <c r="AP421" i="6"/>
  <c r="AP423" i="6"/>
  <c r="AE421" i="6"/>
  <c r="AK187" i="6"/>
  <c r="J385" i="6"/>
  <c r="S187" i="6"/>
  <c r="K187" i="6"/>
  <c r="U187" i="6"/>
  <c r="AH421" i="6"/>
  <c r="AD244" i="97"/>
  <c r="BA385" i="6"/>
  <c r="AS320" i="6"/>
  <c r="AS322" i="6"/>
  <c r="AO130" i="91"/>
  <c r="H187" i="6"/>
  <c r="BJ187" i="6"/>
  <c r="BH187" i="6"/>
  <c r="BJ421" i="6"/>
  <c r="BG421" i="6"/>
  <c r="BC244" i="97"/>
  <c r="BD421" i="6"/>
  <c r="BJ385" i="6"/>
  <c r="BJ468" i="6"/>
  <c r="BF291" i="97"/>
  <c r="O176" i="60"/>
  <c r="BL499" i="6"/>
  <c r="BD499" i="6"/>
  <c r="AZ322" i="97"/>
  <c r="AV499" i="6"/>
  <c r="AR322" i="97"/>
  <c r="AN499" i="6"/>
  <c r="AJ322" i="97"/>
  <c r="AF499" i="6"/>
  <c r="AB322" i="97"/>
  <c r="X499" i="6"/>
  <c r="T322" i="97"/>
  <c r="P499" i="6"/>
  <c r="L322" i="97"/>
  <c r="H499" i="6"/>
  <c r="D322" i="97"/>
  <c r="V427" i="6"/>
  <c r="R250" i="97"/>
  <c r="O427" i="6"/>
  <c r="K250" i="97"/>
  <c r="J135" i="6"/>
  <c r="I202" i="97"/>
  <c r="R197" i="97"/>
  <c r="BI499" i="6"/>
  <c r="BE322" i="97"/>
  <c r="BA499" i="6"/>
  <c r="AS499" i="6"/>
  <c r="AO322" i="97"/>
  <c r="AK499" i="6"/>
  <c r="AG322" i="97"/>
  <c r="AC499" i="6"/>
  <c r="Y322" i="97"/>
  <c r="U499" i="6"/>
  <c r="Q322" i="97"/>
  <c r="M499" i="6"/>
  <c r="I322" i="97"/>
  <c r="BN499" i="6"/>
  <c r="BF499" i="6"/>
  <c r="BB322" i="97"/>
  <c r="AX499" i="6"/>
  <c r="AT322" i="97"/>
  <c r="AP499" i="6"/>
  <c r="AL322" i="97"/>
  <c r="AH499" i="6"/>
  <c r="AD322" i="97"/>
  <c r="Z499" i="6"/>
  <c r="V322" i="97"/>
  <c r="R499" i="6"/>
  <c r="N322" i="97"/>
  <c r="J499" i="6"/>
  <c r="F322" i="97"/>
  <c r="BF427" i="6"/>
  <c r="BB250" i="97"/>
  <c r="AL427" i="6"/>
  <c r="AH250" i="97"/>
  <c r="F197" i="97"/>
  <c r="BE198" i="97"/>
  <c r="BK499" i="6"/>
  <c r="BG322" i="97"/>
  <c r="BC499" i="6"/>
  <c r="AY322" i="97"/>
  <c r="AU499" i="6"/>
  <c r="AQ322" i="97"/>
  <c r="AM499" i="6"/>
  <c r="AI322" i="97"/>
  <c r="AE499" i="6"/>
  <c r="AA322" i="97"/>
  <c r="W499" i="6"/>
  <c r="S322" i="97"/>
  <c r="O499" i="6"/>
  <c r="K322" i="97"/>
  <c r="N427" i="6"/>
  <c r="J250" i="97"/>
  <c r="BL391" i="6"/>
  <c r="BH214" i="97"/>
  <c r="AL391" i="6"/>
  <c r="AH214" i="97"/>
  <c r="T289" i="97"/>
  <c r="J197" i="97"/>
  <c r="BM499" i="6"/>
  <c r="BI322" i="97"/>
  <c r="BE499" i="6"/>
  <c r="BA322" i="97"/>
  <c r="AW499" i="6"/>
  <c r="AS322" i="97"/>
  <c r="AO499" i="6"/>
  <c r="AK322" i="97"/>
  <c r="AG499" i="6"/>
  <c r="AC322" i="97"/>
  <c r="Y499" i="6"/>
  <c r="U322" i="97"/>
  <c r="Q499" i="6"/>
  <c r="M322" i="97"/>
  <c r="I499" i="6"/>
  <c r="E322" i="97"/>
  <c r="AD427" i="6"/>
  <c r="Z250" i="97"/>
  <c r="W427" i="6"/>
  <c r="S250" i="97"/>
  <c r="BL27" i="6"/>
  <c r="BG12" i="71"/>
  <c r="K176" i="60"/>
  <c r="BJ499" i="6"/>
  <c r="BF322" i="97"/>
  <c r="BB499" i="6"/>
  <c r="AT499" i="6"/>
  <c r="AP322" i="97"/>
  <c r="AL499" i="6"/>
  <c r="AH322" i="97"/>
  <c r="AD499" i="6"/>
  <c r="V499" i="6"/>
  <c r="R322" i="97"/>
  <c r="N499" i="6"/>
  <c r="J322" i="97"/>
  <c r="BK427" i="6"/>
  <c r="BG250" i="97"/>
  <c r="Z427" i="6"/>
  <c r="V250" i="97"/>
  <c r="BF391" i="6"/>
  <c r="BB214" i="97"/>
  <c r="AF391" i="6"/>
  <c r="AB214" i="97"/>
  <c r="N197" i="97"/>
  <c r="BO499" i="6"/>
  <c r="BK322" i="97"/>
  <c r="BG499" i="6"/>
  <c r="BC322" i="97"/>
  <c r="AY499" i="6"/>
  <c r="AU322" i="97"/>
  <c r="AQ499" i="6"/>
  <c r="AM322" i="97"/>
  <c r="AI499" i="6"/>
  <c r="AE322" i="97"/>
  <c r="AA499" i="6"/>
  <c r="S499" i="6"/>
  <c r="O322" i="97"/>
  <c r="K499" i="6"/>
  <c r="G322" i="97"/>
  <c r="BN427" i="6"/>
  <c r="BJ250" i="97"/>
  <c r="AT427" i="6"/>
  <c r="AP250" i="97"/>
  <c r="AM427" i="6"/>
  <c r="AI250" i="97"/>
  <c r="I412" i="6"/>
  <c r="I414" i="6"/>
  <c r="AK347" i="6"/>
  <c r="AK349" i="6"/>
  <c r="AC347" i="6"/>
  <c r="AC349" i="6"/>
  <c r="Y151" i="91"/>
  <c r="Y153" i="91"/>
  <c r="U347" i="6"/>
  <c r="U349" i="6"/>
  <c r="M347" i="6"/>
  <c r="M349" i="6"/>
  <c r="I151" i="91"/>
  <c r="I153" i="91"/>
  <c r="J181" i="6"/>
  <c r="J183" i="6"/>
  <c r="AR289" i="97"/>
  <c r="X172" i="6"/>
  <c r="X174" i="6"/>
  <c r="AN172" i="6"/>
  <c r="AN174" i="6"/>
  <c r="BD172" i="6"/>
  <c r="BD174" i="6"/>
  <c r="U181" i="6"/>
  <c r="U183" i="6"/>
  <c r="AK181" i="6"/>
  <c r="AK183" i="6"/>
  <c r="BA181" i="6"/>
  <c r="BA183" i="6"/>
  <c r="Q201" i="97"/>
  <c r="BA517" i="6"/>
  <c r="AW340" i="97"/>
  <c r="AX517" i="6"/>
  <c r="AT340" i="97"/>
  <c r="AU517" i="6"/>
  <c r="AQ340" i="97"/>
  <c r="X517" i="6"/>
  <c r="T340" i="97"/>
  <c r="U517" i="6"/>
  <c r="Q340" i="97"/>
  <c r="BH412" i="6"/>
  <c r="BE412" i="6"/>
  <c r="T412" i="6"/>
  <c r="T414" i="6"/>
  <c r="AY347" i="6"/>
  <c r="AY349" i="6"/>
  <c r="AU151" i="91"/>
  <c r="AU153" i="91"/>
  <c r="K172" i="6"/>
  <c r="K174" i="6"/>
  <c r="BC484" i="6"/>
  <c r="AY307" i="97"/>
  <c r="AU484" i="6"/>
  <c r="AM484" i="6"/>
  <c r="AE484" i="6"/>
  <c r="BN412" i="6"/>
  <c r="BJ235" i="97"/>
  <c r="BK412" i="6"/>
  <c r="BG235" i="97"/>
  <c r="AG412" i="6"/>
  <c r="Z412" i="6"/>
  <c r="W412" i="6"/>
  <c r="S235" i="97"/>
  <c r="H181" i="6"/>
  <c r="BL432" i="6"/>
  <c r="L172" i="6"/>
  <c r="L174" i="6"/>
  <c r="AB172" i="6"/>
  <c r="AB174" i="6"/>
  <c r="AR172" i="6"/>
  <c r="AR174" i="6"/>
  <c r="Y181" i="6"/>
  <c r="Y183" i="6"/>
  <c r="AO181" i="6"/>
  <c r="AO183" i="6"/>
  <c r="BE181" i="6"/>
  <c r="BE183" i="6"/>
  <c r="BI517" i="6"/>
  <c r="BE340" i="97"/>
  <c r="BF517" i="6"/>
  <c r="BB340" i="97"/>
  <c r="BC517" i="6"/>
  <c r="AY340" i="97"/>
  <c r="AF517" i="6"/>
  <c r="AB340" i="97"/>
  <c r="AC517" i="6"/>
  <c r="Y340" i="97"/>
  <c r="Z517" i="6"/>
  <c r="V340" i="97"/>
  <c r="AJ412" i="6"/>
  <c r="N172" i="6"/>
  <c r="N174" i="6"/>
  <c r="AD172" i="6"/>
  <c r="AD174" i="6"/>
  <c r="AT172" i="6"/>
  <c r="AT174" i="6"/>
  <c r="BH172" i="6"/>
  <c r="BH174" i="6"/>
  <c r="AA181" i="6"/>
  <c r="AA183" i="6"/>
  <c r="AQ181" i="6"/>
  <c r="AQ183" i="6"/>
  <c r="BG181" i="6"/>
  <c r="BG183" i="6"/>
  <c r="U102" i="60"/>
  <c r="AT517" i="6"/>
  <c r="AP340" i="97"/>
  <c r="AQ517" i="6"/>
  <c r="AM340" i="97"/>
  <c r="T517" i="6"/>
  <c r="Q517" i="6"/>
  <c r="M340" i="97"/>
  <c r="Y484" i="6"/>
  <c r="Q484" i="6"/>
  <c r="AW412" i="6"/>
  <c r="AP412" i="6"/>
  <c r="AP414" i="6"/>
  <c r="AM412" i="6"/>
  <c r="AI235" i="97"/>
  <c r="M412" i="6"/>
  <c r="AO347" i="6"/>
  <c r="AO349" i="6"/>
  <c r="AO351" i="6"/>
  <c r="AG347" i="6"/>
  <c r="AG349" i="6"/>
  <c r="Y347" i="6"/>
  <c r="Y349" i="6"/>
  <c r="Q347" i="6"/>
  <c r="Q349" i="6"/>
  <c r="Q351" i="6"/>
  <c r="I347" i="6"/>
  <c r="I349" i="6"/>
  <c r="I351" i="6"/>
  <c r="N181" i="6"/>
  <c r="N183" i="6"/>
  <c r="AN468" i="6"/>
  <c r="AJ291" i="97"/>
  <c r="P172" i="6"/>
  <c r="P174" i="6"/>
  <c r="AF172" i="6"/>
  <c r="AF174" i="6"/>
  <c r="AV172" i="6"/>
  <c r="AV174" i="6"/>
  <c r="BJ172" i="6"/>
  <c r="BJ174" i="6"/>
  <c r="AC181" i="6"/>
  <c r="AC183" i="6"/>
  <c r="AS181" i="6"/>
  <c r="AS183" i="6"/>
  <c r="BI181" i="6"/>
  <c r="BI183" i="6"/>
  <c r="AL58" i="60"/>
  <c r="AZ110" i="91"/>
  <c r="AZ16" i="92" s="1"/>
  <c r="BN517" i="6"/>
  <c r="BJ340" i="97"/>
  <c r="BK517" i="6"/>
  <c r="AN517" i="6"/>
  <c r="AJ340" i="97"/>
  <c r="AK517" i="6"/>
  <c r="AG340" i="97"/>
  <c r="AH517" i="6"/>
  <c r="AD340" i="97"/>
  <c r="N517" i="6"/>
  <c r="J340" i="97"/>
  <c r="K517" i="6"/>
  <c r="G340" i="97"/>
  <c r="H517" i="6"/>
  <c r="D340" i="97"/>
  <c r="BM412" i="6"/>
  <c r="AZ412" i="6"/>
  <c r="AB412" i="6"/>
  <c r="X235" i="97"/>
  <c r="Y412" i="6"/>
  <c r="Y414" i="6"/>
  <c r="Y416" i="6"/>
  <c r="U239" i="97"/>
  <c r="AP347" i="6"/>
  <c r="AP349" i="6"/>
  <c r="AH347" i="6"/>
  <c r="AH349" i="6"/>
  <c r="AH351" i="6"/>
  <c r="Z347" i="6"/>
  <c r="Z349" i="6"/>
  <c r="Z351" i="6"/>
  <c r="J347" i="6"/>
  <c r="J349" i="6"/>
  <c r="O181" i="6"/>
  <c r="O183" i="6"/>
  <c r="G181" i="6"/>
  <c r="G183" i="6"/>
  <c r="G185" i="6"/>
  <c r="L412" i="6"/>
  <c r="AN347" i="6"/>
  <c r="AN349" i="6"/>
  <c r="AJ151" i="91"/>
  <c r="AF347" i="6"/>
  <c r="AF349" i="6"/>
  <c r="X347" i="6"/>
  <c r="X349" i="6"/>
  <c r="X351" i="6"/>
  <c r="P347" i="6"/>
  <c r="P349" i="6"/>
  <c r="P351" i="6"/>
  <c r="H347" i="6"/>
  <c r="M181" i="6"/>
  <c r="M183" i="6"/>
  <c r="Z110" i="91"/>
  <c r="Z16" i="92" s="1"/>
  <c r="R172" i="6"/>
  <c r="R174" i="6"/>
  <c r="AH172" i="6"/>
  <c r="AH174" i="6"/>
  <c r="AX172" i="6"/>
  <c r="AX174" i="6"/>
  <c r="BL172" i="6"/>
  <c r="BL174" i="6"/>
  <c r="AE181" i="6"/>
  <c r="AE183" i="6"/>
  <c r="AU181" i="6"/>
  <c r="AU183" i="6"/>
  <c r="BK181" i="6"/>
  <c r="BK183" i="6"/>
  <c r="AY20" i="60"/>
  <c r="BA102" i="60"/>
  <c r="BB517" i="6"/>
  <c r="AX340" i="97"/>
  <c r="AY517" i="6"/>
  <c r="AU340" i="97"/>
  <c r="AV517" i="6"/>
  <c r="AR340" i="97"/>
  <c r="Y517" i="6"/>
  <c r="U340" i="97"/>
  <c r="V517" i="6"/>
  <c r="R340" i="97"/>
  <c r="AI484" i="6"/>
  <c r="AE307" i="97"/>
  <c r="AA484" i="6"/>
  <c r="W307" i="97"/>
  <c r="BF412" i="6"/>
  <c r="BB235" i="97"/>
  <c r="BC412" i="6"/>
  <c r="BC414" i="6"/>
  <c r="AC432" i="6"/>
  <c r="Y255" i="97"/>
  <c r="R347" i="6"/>
  <c r="R349" i="6"/>
  <c r="K412" i="6"/>
  <c r="G235" i="97"/>
  <c r="AM347" i="6"/>
  <c r="AM349" i="6"/>
  <c r="AE347" i="6"/>
  <c r="AE349" i="6"/>
  <c r="W347" i="6"/>
  <c r="W349" i="6"/>
  <c r="W351" i="6"/>
  <c r="O347" i="6"/>
  <c r="O349" i="6"/>
  <c r="K151" i="91"/>
  <c r="K153" i="91" s="1"/>
  <c r="G347" i="6"/>
  <c r="G349" i="6"/>
  <c r="G351" i="6"/>
  <c r="L181" i="6"/>
  <c r="L183" i="6"/>
  <c r="AQ102" i="60"/>
  <c r="T172" i="6"/>
  <c r="T174" i="6"/>
  <c r="AJ172" i="6"/>
  <c r="AJ174" i="6"/>
  <c r="AZ172" i="6"/>
  <c r="AZ174" i="6"/>
  <c r="AG181" i="6"/>
  <c r="AG183" i="6"/>
  <c r="AW181" i="6"/>
  <c r="AW183" i="6"/>
  <c r="D47" i="9"/>
  <c r="AS517" i="6"/>
  <c r="AO340" i="97"/>
  <c r="AP517" i="6"/>
  <c r="AL340" i="97"/>
  <c r="S517" i="6"/>
  <c r="O340" i="97"/>
  <c r="AR412" i="6"/>
  <c r="AR414" i="6"/>
  <c r="E202" i="97"/>
  <c r="M202" i="97"/>
  <c r="Q202" i="97"/>
  <c r="R17" i="29"/>
  <c r="R18" i="29" s="1"/>
  <c r="G320" i="6"/>
  <c r="G322" i="6"/>
  <c r="BI102" i="60"/>
  <c r="BK165" i="91"/>
  <c r="X370" i="6"/>
  <c r="AN103" i="60"/>
  <c r="AN370" i="6"/>
  <c r="AJ110" i="91"/>
  <c r="AJ16" i="92" s="1"/>
  <c r="AJ18" i="92" s="1"/>
  <c r="AJ27" i="92" s="1"/>
  <c r="AU165" i="91"/>
  <c r="F47" i="9"/>
  <c r="AA27" i="6"/>
  <c r="X22" i="60"/>
  <c r="L190" i="6"/>
  <c r="L192" i="6"/>
  <c r="BM190" i="6"/>
  <c r="BM192" i="6"/>
  <c r="AW190" i="6"/>
  <c r="AW192" i="6"/>
  <c r="AG190" i="6"/>
  <c r="AG192" i="6"/>
  <c r="Q190" i="6"/>
  <c r="Q192" i="6"/>
  <c r="V190" i="6"/>
  <c r="V192" i="6"/>
  <c r="BB190" i="6"/>
  <c r="BB192" i="6"/>
  <c r="X190" i="6"/>
  <c r="X192" i="6"/>
  <c r="BI190" i="6"/>
  <c r="BI192" i="6"/>
  <c r="AS190" i="6"/>
  <c r="AS192" i="6"/>
  <c r="BK190" i="6"/>
  <c r="BK192" i="6"/>
  <c r="AU190" i="6"/>
  <c r="AU192" i="6"/>
  <c r="AE190" i="6"/>
  <c r="AE192" i="6"/>
  <c r="O190" i="6"/>
  <c r="O192" i="6"/>
  <c r="Z190" i="6"/>
  <c r="Z192" i="6"/>
  <c r="BF190" i="6"/>
  <c r="BF192" i="6"/>
  <c r="BD190" i="6"/>
  <c r="BD192" i="6"/>
  <c r="BA190" i="6"/>
  <c r="BA192" i="6"/>
  <c r="AK190" i="6"/>
  <c r="AK192" i="6"/>
  <c r="U190" i="6"/>
  <c r="U192" i="6"/>
  <c r="N190" i="6"/>
  <c r="N192" i="6"/>
  <c r="AT190" i="6"/>
  <c r="AT192" i="6"/>
  <c r="AB190" i="6"/>
  <c r="AB192" i="6"/>
  <c r="BO190" i="6"/>
  <c r="BO192" i="6"/>
  <c r="AY190" i="6"/>
  <c r="AY192" i="6"/>
  <c r="AI190" i="6"/>
  <c r="AI192" i="6"/>
  <c r="S190" i="6"/>
  <c r="S192" i="6"/>
  <c r="R190" i="6"/>
  <c r="R192" i="6"/>
  <c r="AX190" i="6"/>
  <c r="AX192" i="6"/>
  <c r="BH190" i="6"/>
  <c r="BH192" i="6"/>
  <c r="S252" i="6"/>
  <c r="M252" i="6"/>
  <c r="H252" i="6"/>
  <c r="AA252" i="6"/>
  <c r="AI252" i="6"/>
  <c r="AQ252" i="6"/>
  <c r="AY252" i="6"/>
  <c r="BG252" i="6"/>
  <c r="Q252" i="6"/>
  <c r="G252" i="6"/>
  <c r="T252" i="6"/>
  <c r="AB252" i="6"/>
  <c r="AJ252" i="6"/>
  <c r="AR252" i="6"/>
  <c r="AZ252" i="6"/>
  <c r="BH252" i="6"/>
  <c r="BN252" i="6"/>
  <c r="J252" i="6"/>
  <c r="Y252" i="6"/>
  <c r="AG252" i="6"/>
  <c r="AO252" i="6"/>
  <c r="AW252" i="6"/>
  <c r="BE252" i="6"/>
  <c r="BM252" i="6"/>
  <c r="I252" i="6"/>
  <c r="K252" i="6"/>
  <c r="Z252" i="6"/>
  <c r="AH252" i="6"/>
  <c r="AP252" i="6"/>
  <c r="AX252" i="6"/>
  <c r="BF252" i="6"/>
  <c r="Z317" i="6"/>
  <c r="V127" i="91"/>
  <c r="AJ317" i="6"/>
  <c r="AF127" i="91"/>
  <c r="AQ317" i="6"/>
  <c r="AM127" i="91"/>
  <c r="BB317" i="6"/>
  <c r="AX127" i="91"/>
  <c r="AR317" i="6"/>
  <c r="AN127" i="91"/>
  <c r="AY317" i="6"/>
  <c r="AU127" i="91"/>
  <c r="BL317" i="6"/>
  <c r="BH127" i="91"/>
  <c r="T317" i="6"/>
  <c r="P127" i="91"/>
  <c r="AA317" i="6"/>
  <c r="W127" i="91"/>
  <c r="U317" i="6"/>
  <c r="Q127" i="91"/>
  <c r="AB317" i="6"/>
  <c r="X127" i="91"/>
  <c r="AI317" i="6"/>
  <c r="AE127" i="91"/>
  <c r="AO317" i="6"/>
  <c r="AK127" i="91"/>
  <c r="BJ317" i="6"/>
  <c r="AU353" i="6"/>
  <c r="AV353" i="6"/>
  <c r="BH353" i="6"/>
  <c r="S353" i="6"/>
  <c r="O155" i="91"/>
  <c r="M353" i="6"/>
  <c r="AD353" i="6"/>
  <c r="Z155" i="91"/>
  <c r="AK353" i="6"/>
  <c r="AM353" i="6"/>
  <c r="L353" i="6"/>
  <c r="H155" i="91"/>
  <c r="AP353" i="6"/>
  <c r="BB353" i="6"/>
  <c r="AX155" i="91"/>
  <c r="AN353" i="6"/>
  <c r="AJ155" i="91"/>
  <c r="BC418" i="6"/>
  <c r="AY241" i="97"/>
  <c r="BJ418" i="6"/>
  <c r="BF241" i="97"/>
  <c r="J418" i="6"/>
  <c r="F241" i="97"/>
  <c r="M418" i="6"/>
  <c r="I241" i="97"/>
  <c r="BG418" i="6"/>
  <c r="BC241" i="97"/>
  <c r="R418" i="6"/>
  <c r="U418" i="6"/>
  <c r="Q241" i="97"/>
  <c r="AL418" i="6"/>
  <c r="AH241" i="97"/>
  <c r="H418" i="6"/>
  <c r="D241" i="97"/>
  <c r="AM418" i="6"/>
  <c r="AI241" i="97"/>
  <c r="X418" i="6"/>
  <c r="T241" i="97"/>
  <c r="BF418" i="6"/>
  <c r="BB241" i="97"/>
  <c r="BN418" i="6"/>
  <c r="BJ241" i="97"/>
  <c r="AF418" i="6"/>
  <c r="AB241" i="97"/>
  <c r="AO418" i="6"/>
  <c r="AK241" i="97"/>
  <c r="S490" i="6"/>
  <c r="O313" i="97"/>
  <c r="AS490" i="6"/>
  <c r="AO313" i="97"/>
  <c r="BE490" i="6"/>
  <c r="BA313" i="97"/>
  <c r="T490" i="6"/>
  <c r="P313" i="97"/>
  <c r="AJ490" i="6"/>
  <c r="AF313" i="97"/>
  <c r="AZ490" i="6"/>
  <c r="AV313" i="97"/>
  <c r="AE490" i="6"/>
  <c r="AA313" i="97"/>
  <c r="AK490" i="6"/>
  <c r="AG313" i="97"/>
  <c r="V490" i="6"/>
  <c r="R313" i="97"/>
  <c r="AL490" i="6"/>
  <c r="AH313" i="97"/>
  <c r="BB490" i="6"/>
  <c r="AX313" i="97"/>
  <c r="Q490" i="6"/>
  <c r="M313" i="97"/>
  <c r="AC490" i="6"/>
  <c r="Y313" i="97"/>
  <c r="K490" i="6"/>
  <c r="G313" i="97"/>
  <c r="AI490" i="6"/>
  <c r="AE313" i="97"/>
  <c r="BC490" i="6"/>
  <c r="AY313" i="97"/>
  <c r="I490" i="6"/>
  <c r="E313" i="97"/>
  <c r="AO490" i="6"/>
  <c r="AK313" i="97"/>
  <c r="BA490" i="6"/>
  <c r="AW313" i="97"/>
  <c r="BG490" i="6"/>
  <c r="BC313" i="97"/>
  <c r="P490" i="6"/>
  <c r="L313" i="97"/>
  <c r="AF490" i="6"/>
  <c r="AB313" i="97"/>
  <c r="AV490" i="6"/>
  <c r="AR313" i="97"/>
  <c r="BL490" i="6"/>
  <c r="BH313" i="97"/>
  <c r="BK490" i="6"/>
  <c r="BG313" i="97"/>
  <c r="G490" i="6"/>
  <c r="C313" i="97"/>
  <c r="AM490" i="6"/>
  <c r="AI313" i="97"/>
  <c r="R490" i="6"/>
  <c r="N313" i="97"/>
  <c r="AH490" i="6"/>
  <c r="AD313" i="97"/>
  <c r="AX490" i="6"/>
  <c r="AT313" i="97"/>
  <c r="BN490" i="6"/>
  <c r="BJ313" i="97"/>
  <c r="AW490" i="6"/>
  <c r="AS313" i="97"/>
  <c r="AP520" i="6"/>
  <c r="AL343" i="97"/>
  <c r="AX520" i="6"/>
  <c r="AT343" i="97"/>
  <c r="BF520" i="6"/>
  <c r="BN520" i="6"/>
  <c r="AS520" i="6"/>
  <c r="AO343" i="97"/>
  <c r="BA520" i="6"/>
  <c r="BA522" i="6"/>
  <c r="BI520" i="6"/>
  <c r="P520" i="6"/>
  <c r="BD520" i="6"/>
  <c r="BL520" i="6"/>
  <c r="G520" i="6"/>
  <c r="S520" i="6"/>
  <c r="BG520" i="6"/>
  <c r="BO520" i="6"/>
  <c r="Q520" i="6"/>
  <c r="Y520" i="6"/>
  <c r="BE520" i="6"/>
  <c r="BM520" i="6"/>
  <c r="BI343" i="97"/>
  <c r="L520" i="6"/>
  <c r="L522" i="6"/>
  <c r="L524" i="6"/>
  <c r="H347" i="97"/>
  <c r="AR520" i="6"/>
  <c r="AZ520" i="6"/>
  <c r="BH520" i="6"/>
  <c r="O520" i="6"/>
  <c r="BC520" i="6"/>
  <c r="BK520" i="6"/>
  <c r="AV21" i="60"/>
  <c r="AY27" i="6"/>
  <c r="AV22" i="60"/>
  <c r="AU222" i="6"/>
  <c r="AR20" i="60"/>
  <c r="AW325" i="97"/>
  <c r="BC58" i="60"/>
  <c r="BF287" i="6"/>
  <c r="D198" i="97"/>
  <c r="E177" i="60"/>
  <c r="BG26" i="29"/>
  <c r="BG203" i="97"/>
  <c r="K27" i="6"/>
  <c r="AP287" i="6"/>
  <c r="BK222" i="6"/>
  <c r="BH20" i="60"/>
  <c r="T20" i="60"/>
  <c r="W27" i="6"/>
  <c r="AC289" i="97"/>
  <c r="AA432" i="6"/>
  <c r="W255" i="97"/>
  <c r="W253" i="97"/>
  <c r="AU289" i="97"/>
  <c r="U111" i="91"/>
  <c r="U17" i="92" s="1"/>
  <c r="AT103" i="60"/>
  <c r="BB103" i="60"/>
  <c r="J177" i="60"/>
  <c r="V27" i="6"/>
  <c r="N289" i="97"/>
  <c r="AP110" i="91"/>
  <c r="AP16" i="92" s="1"/>
  <c r="AL370" i="6"/>
  <c r="AL103" i="60"/>
  <c r="BA20" i="60"/>
  <c r="AW287" i="6"/>
  <c r="AK332" i="6"/>
  <c r="AG138" i="91" s="1"/>
  <c r="AG139" i="91" s="1"/>
  <c r="E111" i="91"/>
  <c r="E17" i="92"/>
  <c r="AO49" i="6"/>
  <c r="K20" i="60"/>
  <c r="AV77" i="6"/>
  <c r="AN77" i="6"/>
  <c r="AK104" i="60"/>
  <c r="X77" i="6"/>
  <c r="U104" i="60"/>
  <c r="AV347" i="6"/>
  <c r="AV349" i="6"/>
  <c r="W255" i="6"/>
  <c r="X255" i="6"/>
  <c r="X257" i="6"/>
  <c r="X259" i="6"/>
  <c r="N255" i="6"/>
  <c r="N257" i="6"/>
  <c r="N259" i="6"/>
  <c r="G255" i="6"/>
  <c r="BH255" i="6"/>
  <c r="BH257" i="6"/>
  <c r="BH259" i="6"/>
  <c r="BD255" i="6"/>
  <c r="BD257" i="6"/>
  <c r="BD259" i="6"/>
  <c r="AB255" i="6"/>
  <c r="AB257" i="6"/>
  <c r="V21" i="60"/>
  <c r="Y144" i="6"/>
  <c r="BA222" i="6"/>
  <c r="AS222" i="6"/>
  <c r="AK222" i="6"/>
  <c r="AH20" i="60"/>
  <c r="AV198" i="97"/>
  <c r="AW177" i="60"/>
  <c r="N198" i="97"/>
  <c r="R135" i="6"/>
  <c r="M19" i="12"/>
  <c r="O177" i="60"/>
  <c r="BM432" i="6"/>
  <c r="I511" i="6"/>
  <c r="I513" i="6"/>
  <c r="I515" i="6"/>
  <c r="E338" i="97"/>
  <c r="V243" i="6"/>
  <c r="AJ199" i="6"/>
  <c r="AJ201" i="6"/>
  <c r="AJ203" i="6"/>
  <c r="AB199" i="6"/>
  <c r="AB201" i="6"/>
  <c r="T199" i="6"/>
  <c r="T201" i="6"/>
  <c r="T203" i="6"/>
  <c r="BH178" i="6"/>
  <c r="T178" i="6"/>
  <c r="L178" i="6"/>
  <c r="G199" i="6"/>
  <c r="G201" i="6"/>
  <c r="M513" i="6"/>
  <c r="BA199" i="6"/>
  <c r="BA201" i="6"/>
  <c r="BF243" i="6"/>
  <c r="Z468" i="6"/>
  <c r="V291" i="97"/>
  <c r="BI432" i="6"/>
  <c r="BJ370" i="6"/>
  <c r="P163" i="6"/>
  <c r="P165" i="6" s="1"/>
  <c r="M255" i="97"/>
  <c r="AE198" i="97"/>
  <c r="BN511" i="6"/>
  <c r="BF511" i="6"/>
  <c r="AR511" i="6"/>
  <c r="AN334" i="97"/>
  <c r="AD511" i="6"/>
  <c r="V511" i="6"/>
  <c r="S511" i="6"/>
  <c r="AC481" i="6"/>
  <c r="Y304" i="97"/>
  <c r="BF409" i="6"/>
  <c r="BB232" i="97"/>
  <c r="I146" i="6"/>
  <c r="AL145" i="6"/>
  <c r="V145" i="6"/>
  <c r="AI144" i="6"/>
  <c r="AI559" i="6"/>
  <c r="N89" i="68"/>
  <c r="P264" i="6"/>
  <c r="P266" i="6"/>
  <c r="P268" i="6"/>
  <c r="H511" i="6"/>
  <c r="AC243" i="6"/>
  <c r="U243" i="6"/>
  <c r="AI199" i="6"/>
  <c r="AI201" i="6"/>
  <c r="AI203" i="6"/>
  <c r="AA199" i="6"/>
  <c r="AA201" i="6"/>
  <c r="BG178" i="6"/>
  <c r="AY178" i="6"/>
  <c r="K178" i="6"/>
  <c r="AK165" i="91"/>
  <c r="BF199" i="6"/>
  <c r="BF201" i="6"/>
  <c r="BJ243" i="6"/>
  <c r="BD468" i="6"/>
  <c r="AZ291" i="97"/>
  <c r="V370" i="6"/>
  <c r="BF110" i="91"/>
  <c r="BF16" i="92"/>
  <c r="AH163" i="6"/>
  <c r="AH165" i="6" s="1"/>
  <c r="AF432" i="6"/>
  <c r="AF434" i="6"/>
  <c r="AB257" i="97"/>
  <c r="BK511" i="6"/>
  <c r="BG334" i="97"/>
  <c r="BC511" i="6"/>
  <c r="AY334" i="97"/>
  <c r="AZ511" i="6"/>
  <c r="AZ513" i="6"/>
  <c r="AL511" i="6"/>
  <c r="AA511" i="6"/>
  <c r="P511" i="6"/>
  <c r="BN481" i="6"/>
  <c r="BJ304" i="97"/>
  <c r="AX481" i="6"/>
  <c r="AT304" i="97"/>
  <c r="Z481" i="6"/>
  <c r="V304" i="97"/>
  <c r="BI409" i="6"/>
  <c r="BE232" i="97"/>
  <c r="V264" i="6"/>
  <c r="V266" i="6"/>
  <c r="V268" i="6"/>
  <c r="BH511" i="6"/>
  <c r="BD334" i="97"/>
  <c r="AT511" i="6"/>
  <c r="AP334" i="97"/>
  <c r="AI511" i="6"/>
  <c r="AF511" i="6"/>
  <c r="X511" i="6"/>
  <c r="AL481" i="6"/>
  <c r="AH304" i="97"/>
  <c r="J481" i="6"/>
  <c r="F304" i="97"/>
  <c r="AJ49" i="6"/>
  <c r="BM27" i="6"/>
  <c r="BJ22" i="60"/>
  <c r="BM511" i="6"/>
  <c r="BE511" i="6"/>
  <c r="BE513" i="6"/>
  <c r="BA336" i="97"/>
  <c r="AQ511" i="6"/>
  <c r="AN511" i="6"/>
  <c r="AC511" i="6"/>
  <c r="Y334" i="97"/>
  <c r="U511" i="6"/>
  <c r="R511" i="6"/>
  <c r="N334" i="97"/>
  <c r="AZ481" i="6"/>
  <c r="AV304" i="97"/>
  <c r="AE481" i="6"/>
  <c r="AA304" i="97"/>
  <c r="S481" i="6"/>
  <c r="O304" i="97"/>
  <c r="AR445" i="6"/>
  <c r="O199" i="6"/>
  <c r="O201" i="6"/>
  <c r="O203" i="6"/>
  <c r="AP243" i="6"/>
  <c r="AV511" i="6"/>
  <c r="AQ481" i="6"/>
  <c r="AM304" i="97"/>
  <c r="AH481" i="6"/>
  <c r="AD304" i="97"/>
  <c r="L481" i="6"/>
  <c r="H304" i="97"/>
  <c r="Z243" i="6"/>
  <c r="AN199" i="6"/>
  <c r="AN201" i="6"/>
  <c r="AF199" i="6"/>
  <c r="AF201" i="6"/>
  <c r="AF203" i="6"/>
  <c r="X199" i="6"/>
  <c r="X201" i="6"/>
  <c r="X203" i="6"/>
  <c r="BD178" i="6"/>
  <c r="AV178" i="6"/>
  <c r="AN178" i="6"/>
  <c r="AF178" i="6"/>
  <c r="Y77" i="6"/>
  <c r="X163" i="6"/>
  <c r="X165" i="6"/>
  <c r="BJ511" i="6"/>
  <c r="AY511" i="6"/>
  <c r="AK511" i="6"/>
  <c r="AG334" i="97"/>
  <c r="Z511" i="6"/>
  <c r="V334" i="97"/>
  <c r="O511" i="6"/>
  <c r="L511" i="6"/>
  <c r="H334" i="97"/>
  <c r="Y243" i="6"/>
  <c r="AM199" i="6"/>
  <c r="AM201" i="6"/>
  <c r="AM203" i="6"/>
  <c r="AE199" i="6"/>
  <c r="AE201" i="6"/>
  <c r="W199" i="6"/>
  <c r="W201" i="6"/>
  <c r="W203" i="6"/>
  <c r="BK178" i="6"/>
  <c r="W178" i="6"/>
  <c r="BH289" i="97"/>
  <c r="AX110" i="91"/>
  <c r="AX16" i="92"/>
  <c r="J163" i="6"/>
  <c r="J165" i="6"/>
  <c r="J208" i="6" s="1"/>
  <c r="BG511" i="6"/>
  <c r="BC334" i="97"/>
  <c r="AS511" i="6"/>
  <c r="AH511" i="6"/>
  <c r="AE511" i="6"/>
  <c r="W511" i="6"/>
  <c r="W513" i="6"/>
  <c r="BB481" i="6"/>
  <c r="AX304" i="97"/>
  <c r="AW49" i="6"/>
  <c r="AR13" i="71"/>
  <c r="G12" i="68"/>
  <c r="J11" i="68"/>
  <c r="AM169" i="6"/>
  <c r="AY169" i="6"/>
  <c r="Z169" i="6"/>
  <c r="AP169" i="6"/>
  <c r="BF169" i="6"/>
  <c r="BD302" i="6"/>
  <c r="BD304" i="6"/>
  <c r="AZ116" i="91"/>
  <c r="O302" i="6"/>
  <c r="O304" i="6"/>
  <c r="K116" i="91"/>
  <c r="G302" i="6"/>
  <c r="G304" i="6"/>
  <c r="AA403" i="6"/>
  <c r="W226" i="97"/>
  <c r="BA403" i="6"/>
  <c r="BA405" i="6"/>
  <c r="AW228" i="97"/>
  <c r="AO403" i="6"/>
  <c r="AY403" i="6"/>
  <c r="AM403" i="6"/>
  <c r="AW403" i="6"/>
  <c r="AK403" i="6"/>
  <c r="AE439" i="6"/>
  <c r="AE441" i="6"/>
  <c r="AA264" i="97"/>
  <c r="M439" i="6"/>
  <c r="M441" i="6"/>
  <c r="I264" i="97"/>
  <c r="K439" i="6"/>
  <c r="BG439" i="6"/>
  <c r="H475" i="6"/>
  <c r="D300" i="97"/>
  <c r="I475" i="6"/>
  <c r="AN475" i="6"/>
  <c r="AJ298" i="97"/>
  <c r="BO475" i="6"/>
  <c r="BO477" i="6"/>
  <c r="BO479" i="6"/>
  <c r="BK302" i="97"/>
  <c r="AR475" i="6"/>
  <c r="AD475" i="6"/>
  <c r="AA475" i="6"/>
  <c r="V475" i="6"/>
  <c r="J508" i="6"/>
  <c r="F331" i="97"/>
  <c r="L508" i="6"/>
  <c r="H331" i="97"/>
  <c r="AL508" i="6"/>
  <c r="AH331" i="97"/>
  <c r="AO508" i="6"/>
  <c r="AK331" i="97"/>
  <c r="BO508" i="6"/>
  <c r="BK331" i="97"/>
  <c r="I508" i="6"/>
  <c r="E331" i="97"/>
  <c r="AR508" i="6"/>
  <c r="AN331" i="97"/>
  <c r="AU508" i="6"/>
  <c r="AQ331" i="97"/>
  <c r="AX508" i="6"/>
  <c r="AT331" i="97"/>
  <c r="AC508" i="6"/>
  <c r="Y331" i="97"/>
  <c r="AJ508" i="6"/>
  <c r="AF331" i="97"/>
  <c r="AM508" i="6"/>
  <c r="AI331" i="97"/>
  <c r="AP508" i="6"/>
  <c r="AL331" i="97"/>
  <c r="Q508" i="6"/>
  <c r="M331" i="97"/>
  <c r="T508" i="6"/>
  <c r="P331" i="97"/>
  <c r="W508" i="6"/>
  <c r="S331" i="97"/>
  <c r="Z508" i="6"/>
  <c r="V331" i="97"/>
  <c r="AG508" i="6"/>
  <c r="AC331" i="97"/>
  <c r="BF508" i="6"/>
  <c r="BB331" i="97"/>
  <c r="BC508" i="6"/>
  <c r="AY331" i="97"/>
  <c r="BM508" i="6"/>
  <c r="BI331" i="97"/>
  <c r="H508" i="6"/>
  <c r="D331" i="97"/>
  <c r="AQ508" i="6"/>
  <c r="AM331" i="97"/>
  <c r="AT508" i="6"/>
  <c r="AP331" i="97"/>
  <c r="AW508" i="6"/>
  <c r="AS331" i="97"/>
  <c r="AZ508" i="6"/>
  <c r="AV331" i="97"/>
  <c r="BJ508" i="6"/>
  <c r="BF331" i="97"/>
  <c r="J169" i="6"/>
  <c r="BD513" i="6"/>
  <c r="AZ336" i="97"/>
  <c r="O508" i="6"/>
  <c r="K331" i="97"/>
  <c r="P475" i="6"/>
  <c r="R508" i="6"/>
  <c r="N331" i="97"/>
  <c r="U508" i="6"/>
  <c r="Q331" i="97"/>
  <c r="K253" i="97"/>
  <c r="O432" i="6"/>
  <c r="K255" i="97"/>
  <c r="H253" i="97"/>
  <c r="L432" i="6"/>
  <c r="X508" i="6"/>
  <c r="T331" i="97"/>
  <c r="AS27" i="6"/>
  <c r="AN16" i="12"/>
  <c r="AP21" i="60"/>
  <c r="O338" i="6"/>
  <c r="O340" i="6"/>
  <c r="K144" i="91"/>
  <c r="F217" i="97"/>
  <c r="J396" i="6"/>
  <c r="K338" i="6"/>
  <c r="BG508" i="6"/>
  <c r="AQ325" i="97"/>
  <c r="F12" i="68"/>
  <c r="AG289" i="97"/>
  <c r="AR504" i="6"/>
  <c r="I49" i="6"/>
  <c r="AI20" i="60"/>
  <c r="AF370" i="6"/>
  <c r="AR110" i="91"/>
  <c r="AR16" i="92"/>
  <c r="AE111" i="91"/>
  <c r="AE17" i="92"/>
  <c r="AY289" i="97"/>
  <c r="BO427" i="6"/>
  <c r="BK250" i="97"/>
  <c r="BG427" i="6"/>
  <c r="BC250" i="97"/>
  <c r="AY427" i="6"/>
  <c r="AU250" i="97"/>
  <c r="AQ427" i="6"/>
  <c r="AM250" i="97"/>
  <c r="AI427" i="6"/>
  <c r="AE250" i="97"/>
  <c r="AA427" i="6"/>
  <c r="W250" i="97"/>
  <c r="S427" i="6"/>
  <c r="O250" i="97"/>
  <c r="K427" i="6"/>
  <c r="O49" i="6"/>
  <c r="BN391" i="6"/>
  <c r="BJ214" i="97"/>
  <c r="P391" i="6"/>
  <c r="L214" i="97"/>
  <c r="R20" i="60"/>
  <c r="AD58" i="60"/>
  <c r="BL59" i="60"/>
  <c r="AB110" i="91"/>
  <c r="AB16" i="92"/>
  <c r="AS102" i="60"/>
  <c r="AF103" i="60"/>
  <c r="BE111" i="91"/>
  <c r="BE17" i="92"/>
  <c r="BL427" i="6"/>
  <c r="BH250" i="97"/>
  <c r="BD427" i="6"/>
  <c r="AZ250" i="97"/>
  <c r="AV427" i="6"/>
  <c r="AR250" i="97"/>
  <c r="AN427" i="6"/>
  <c r="AJ250" i="97"/>
  <c r="AF427" i="6"/>
  <c r="AB250" i="97"/>
  <c r="X427" i="6"/>
  <c r="T250" i="97"/>
  <c r="P427" i="6"/>
  <c r="L250" i="97"/>
  <c r="H427" i="6"/>
  <c r="AZ391" i="6"/>
  <c r="AV214" i="97"/>
  <c r="AS391" i="6"/>
  <c r="AO214" i="97"/>
  <c r="R391" i="6"/>
  <c r="N214" i="97"/>
  <c r="E325" i="97"/>
  <c r="AC102" i="60"/>
  <c r="BI427" i="6"/>
  <c r="BE250" i="97"/>
  <c r="BA427" i="6"/>
  <c r="AW250" i="97"/>
  <c r="AS427" i="6"/>
  <c r="AO250" i="97"/>
  <c r="AK427" i="6"/>
  <c r="AG250" i="97"/>
  <c r="AC427" i="6"/>
  <c r="Y250" i="97"/>
  <c r="U427" i="6"/>
  <c r="Q250" i="97"/>
  <c r="M427" i="6"/>
  <c r="I250" i="97"/>
  <c r="BB391" i="6"/>
  <c r="AX214" i="97"/>
  <c r="AU391" i="6"/>
  <c r="AQ214" i="97"/>
  <c r="T391" i="6"/>
  <c r="P214" i="97"/>
  <c r="AK147" i="6"/>
  <c r="AC147" i="6"/>
  <c r="BD391" i="6"/>
  <c r="AZ214" i="97"/>
  <c r="AW391" i="6"/>
  <c r="AS214" i="97"/>
  <c r="AF144" i="6"/>
  <c r="V391" i="6"/>
  <c r="R214" i="97"/>
  <c r="AD145" i="6"/>
  <c r="G135" i="6"/>
  <c r="C199" i="97"/>
  <c r="Z20" i="60"/>
  <c r="W165" i="91"/>
  <c r="AK102" i="60"/>
  <c r="BL370" i="6"/>
  <c r="BH427" i="6"/>
  <c r="BD250" i="97"/>
  <c r="AZ427" i="6"/>
  <c r="AV250" i="97"/>
  <c r="AR427" i="6"/>
  <c r="AN250" i="97"/>
  <c r="AJ427" i="6"/>
  <c r="AF250" i="97"/>
  <c r="AB427" i="6"/>
  <c r="X250" i="97"/>
  <c r="T427" i="6"/>
  <c r="P250" i="97"/>
  <c r="L427" i="6"/>
  <c r="H250" i="97"/>
  <c r="BH391" i="6"/>
  <c r="BD214" i="97"/>
  <c r="AH391" i="6"/>
  <c r="AD214" i="97"/>
  <c r="AM326" i="6"/>
  <c r="AI134" i="91"/>
  <c r="BE261" i="6"/>
  <c r="C197" i="97"/>
  <c r="BM287" i="6"/>
  <c r="BM427" i="6"/>
  <c r="BI250" i="97"/>
  <c r="BE427" i="6"/>
  <c r="BA250" i="97"/>
  <c r="AW427" i="6"/>
  <c r="AS250" i="97"/>
  <c r="AO427" i="6"/>
  <c r="AK250" i="97"/>
  <c r="AG427" i="6"/>
  <c r="AC250" i="97"/>
  <c r="Y427" i="6"/>
  <c r="U250" i="97"/>
  <c r="Q427" i="6"/>
  <c r="M250" i="97"/>
  <c r="I427" i="6"/>
  <c r="E250" i="97"/>
  <c r="BM49" i="6"/>
  <c r="BE49" i="6"/>
  <c r="AG49" i="6"/>
  <c r="BJ391" i="6"/>
  <c r="BF214" i="97"/>
  <c r="AJ391" i="6"/>
  <c r="AF214" i="97"/>
  <c r="BH385" i="6"/>
  <c r="AT326" i="6"/>
  <c r="AP134" i="91"/>
  <c r="N338" i="6"/>
  <c r="Q302" i="6"/>
  <c r="Q304" i="6"/>
  <c r="M116" i="91"/>
  <c r="M338" i="6"/>
  <c r="M340" i="6"/>
  <c r="I144" i="91"/>
  <c r="S302" i="6"/>
  <c r="L338" i="6"/>
  <c r="BJ320" i="6"/>
  <c r="BJ322" i="6"/>
  <c r="BF130" i="91"/>
  <c r="Y25" i="29"/>
  <c r="Y27" i="29"/>
  <c r="V102" i="60"/>
  <c r="I77" i="6"/>
  <c r="AV144" i="6"/>
  <c r="AV559" i="6"/>
  <c r="AO338" i="6"/>
  <c r="AO340" i="6"/>
  <c r="AK144" i="91"/>
  <c r="BG338" i="6"/>
  <c r="BG340" i="6"/>
  <c r="BC144" i="91"/>
  <c r="R338" i="6"/>
  <c r="J338" i="6"/>
  <c r="T302" i="6"/>
  <c r="T304" i="6"/>
  <c r="P116" i="91"/>
  <c r="I302" i="6"/>
  <c r="I304" i="6"/>
  <c r="E116" i="91"/>
  <c r="AW77" i="6"/>
  <c r="BI338" i="6"/>
  <c r="BI340" i="6"/>
  <c r="BE144" i="91"/>
  <c r="Q338" i="6"/>
  <c r="Q340" i="6"/>
  <c r="M144" i="91"/>
  <c r="G338" i="6"/>
  <c r="G340" i="6"/>
  <c r="K302" i="6"/>
  <c r="AY77" i="6"/>
  <c r="AT18" i="12"/>
  <c r="P338" i="6"/>
  <c r="P340" i="6"/>
  <c r="L144" i="91"/>
  <c r="M302" i="6"/>
  <c r="M304" i="6"/>
  <c r="I116" i="91"/>
  <c r="BF302" i="6"/>
  <c r="BF304" i="6"/>
  <c r="BB116" i="91"/>
  <c r="E201" i="97"/>
  <c r="S176" i="60"/>
  <c r="AL197" i="97"/>
  <c r="BG202" i="97"/>
  <c r="V197" i="97"/>
  <c r="AD135" i="6"/>
  <c r="V135" i="6"/>
  <c r="BK202" i="97"/>
  <c r="BH197" i="97"/>
  <c r="AO146" i="6"/>
  <c r="D203" i="97"/>
  <c r="U202" i="97"/>
  <c r="H203" i="97"/>
  <c r="Y202" i="97"/>
  <c r="I201" i="97"/>
  <c r="AD197" i="97"/>
  <c r="AQ176" i="60"/>
  <c r="M145" i="6"/>
  <c r="AC202" i="97"/>
  <c r="L203" i="97"/>
  <c r="AW203" i="97"/>
  <c r="M201" i="97"/>
  <c r="AE176" i="60"/>
  <c r="AD143" i="6"/>
  <c r="AD558" i="6"/>
  <c r="AG146" i="6"/>
  <c r="P203" i="97"/>
  <c r="AU445" i="6"/>
  <c r="BI445" i="6"/>
  <c r="Y445" i="6"/>
  <c r="V506" i="6"/>
  <c r="R329" i="97"/>
  <c r="R327" i="97"/>
  <c r="U325" i="97"/>
  <c r="L176" i="60"/>
  <c r="H177" i="60"/>
  <c r="BK177" i="60"/>
  <c r="L202" i="97"/>
  <c r="U201" i="97"/>
  <c r="AB147" i="6"/>
  <c r="Q135" i="6"/>
  <c r="BA17" i="29"/>
  <c r="F176" i="60"/>
  <c r="H146" i="6"/>
  <c r="AT198" i="97"/>
  <c r="T203" i="97"/>
  <c r="X203" i="97"/>
  <c r="M135" i="6"/>
  <c r="H202" i="97"/>
  <c r="J176" i="60"/>
  <c r="AA201" i="97"/>
  <c r="AB135" i="6"/>
  <c r="W15" i="71"/>
  <c r="P176" i="60"/>
  <c r="Z203" i="97"/>
  <c r="G197" i="97"/>
  <c r="AJ543" i="6"/>
  <c r="AF366" i="97"/>
  <c r="G201" i="97"/>
  <c r="I197" i="97"/>
  <c r="AQ144" i="6"/>
  <c r="AF135" i="6"/>
  <c r="AA19" i="12"/>
  <c r="AM202" i="97"/>
  <c r="AF197" i="97"/>
  <c r="AR203" i="97"/>
  <c r="AC201" i="97"/>
  <c r="E197" i="97"/>
  <c r="G253" i="97"/>
  <c r="U135" i="6"/>
  <c r="BN543" i="6"/>
  <c r="BJ366" i="97"/>
  <c r="D202" i="97"/>
  <c r="M197" i="97"/>
  <c r="AS176" i="60"/>
  <c r="AU202" i="97"/>
  <c r="AR197" i="97"/>
  <c r="F61" i="9"/>
  <c r="F203" i="97"/>
  <c r="W202" i="97"/>
  <c r="N176" i="60"/>
  <c r="B61" i="9"/>
  <c r="AX176" i="60"/>
  <c r="K202" i="97"/>
  <c r="E198" i="97"/>
  <c r="AZ198" i="97"/>
  <c r="AT17" i="29"/>
  <c r="AA177" i="60"/>
  <c r="BG198" i="97"/>
  <c r="AP202" i="97"/>
  <c r="BC201" i="97"/>
  <c r="AQ197" i="97"/>
  <c r="S177" i="60"/>
  <c r="AT177" i="60"/>
  <c r="BJ176" i="60"/>
  <c r="S135" i="6"/>
  <c r="BI26" i="29"/>
  <c r="G202" i="97"/>
  <c r="BA197" i="97"/>
  <c r="Z177" i="60"/>
  <c r="F198" i="97"/>
  <c r="BJ201" i="97"/>
  <c r="Z135" i="6"/>
  <c r="AM203" i="97"/>
  <c r="AR202" i="97"/>
  <c r="BE201" i="97"/>
  <c r="V176" i="60"/>
  <c r="AH176" i="60"/>
  <c r="AP176" i="60"/>
  <c r="BA135" i="6"/>
  <c r="BB176" i="60"/>
  <c r="O198" i="97"/>
  <c r="D24" i="97" s="1"/>
  <c r="AS177" i="60"/>
  <c r="G177" i="60"/>
  <c r="V198" i="97"/>
  <c r="AF198" i="97"/>
  <c r="AW144" i="6"/>
  <c r="G203" i="97"/>
  <c r="AB201" i="97"/>
  <c r="N135" i="6"/>
  <c r="I19" i="12"/>
  <c r="AW197" i="97"/>
  <c r="BF197" i="97"/>
  <c r="R198" i="97"/>
  <c r="BE176" i="60"/>
  <c r="T135" i="6"/>
  <c r="AQ177" i="60"/>
  <c r="BG177" i="60"/>
  <c r="O203" i="97"/>
  <c r="AA203" i="97"/>
  <c r="BH202" i="97"/>
  <c r="AJ201" i="97"/>
  <c r="H197" i="97"/>
  <c r="AH177" i="60"/>
  <c r="AX177" i="60"/>
  <c r="AM177" i="60"/>
  <c r="AR176" i="60"/>
  <c r="BD197" i="97"/>
  <c r="Z198" i="97"/>
  <c r="F60" i="9"/>
  <c r="I144" i="6"/>
  <c r="O202" i="97"/>
  <c r="I176" i="60"/>
  <c r="L197" i="97"/>
  <c r="AY543" i="6"/>
  <c r="AU366" i="97"/>
  <c r="F177" i="60"/>
  <c r="BJ135" i="6"/>
  <c r="S203" i="97"/>
  <c r="AY201" i="97"/>
  <c r="AV176" i="60"/>
  <c r="BE135" i="6"/>
  <c r="BA199" i="97"/>
  <c r="BI197" i="97"/>
  <c r="BJ144" i="6"/>
  <c r="BJ559" i="6"/>
  <c r="AD144" i="6"/>
  <c r="AB198" i="97"/>
  <c r="AS201" i="97"/>
  <c r="D201" i="97"/>
  <c r="AS143" i="6"/>
  <c r="AZ135" i="6"/>
  <c r="AU19" i="12"/>
  <c r="M177" i="60"/>
  <c r="AC177" i="60"/>
  <c r="AV203" i="97"/>
  <c r="N202" i="97"/>
  <c r="X202" i="97"/>
  <c r="AQ202" i="97"/>
  <c r="O135" i="6"/>
  <c r="AA197" i="97"/>
  <c r="AS135" i="6"/>
  <c r="C61" i="9"/>
  <c r="BB177" i="60"/>
  <c r="AI198" i="97"/>
  <c r="N145" i="6"/>
  <c r="AD203" i="97"/>
  <c r="S201" i="97"/>
  <c r="AE201" i="97"/>
  <c r="AZ201" i="97"/>
  <c r="K197" i="97"/>
  <c r="O197" i="97"/>
  <c r="U197" i="97"/>
  <c r="AK197" i="97"/>
  <c r="AO197" i="97"/>
  <c r="BD135" i="6"/>
  <c r="AE177" i="60"/>
  <c r="AG144" i="6"/>
  <c r="BL135" i="6"/>
  <c r="BG15" i="71"/>
  <c r="AV197" i="97"/>
  <c r="BE146" i="6"/>
  <c r="AJ198" i="97"/>
  <c r="BC203" i="97"/>
  <c r="J202" i="97"/>
  <c r="L201" i="97"/>
  <c r="AC135" i="6"/>
  <c r="X19" i="12"/>
  <c r="AL202" i="97"/>
  <c r="BH203" i="97"/>
  <c r="BB198" i="97"/>
  <c r="R396" i="6"/>
  <c r="AW176" i="60"/>
  <c r="V203" i="97"/>
  <c r="AH203" i="97"/>
  <c r="AY203" i="97"/>
  <c r="AW202" i="97"/>
  <c r="W201" i="97"/>
  <c r="AI201" i="97"/>
  <c r="B60" i="9"/>
  <c r="AM144" i="6"/>
  <c r="W144" i="6"/>
  <c r="BB197" i="97"/>
  <c r="BB135" i="6"/>
  <c r="AX199" i="97"/>
  <c r="AL203" i="97"/>
  <c r="AN202" i="97"/>
  <c r="BD202" i="97"/>
  <c r="AM201" i="97"/>
  <c r="Y197" i="97"/>
  <c r="AX197" i="97"/>
  <c r="BF176" i="60"/>
  <c r="K198" i="97"/>
  <c r="AR135" i="6"/>
  <c r="AM19" i="12"/>
  <c r="AY202" i="97"/>
  <c r="W197" i="97"/>
  <c r="AB176" i="60"/>
  <c r="BA176" i="60"/>
  <c r="BK176" i="60"/>
  <c r="AY135" i="6"/>
  <c r="AT15" i="71"/>
  <c r="AN198" i="97"/>
  <c r="M203" i="97"/>
  <c r="BC202" i="97"/>
  <c r="J201" i="97"/>
  <c r="X176" i="60"/>
  <c r="C60" i="9"/>
  <c r="AM135" i="6"/>
  <c r="AN176" i="60"/>
  <c r="AN135" i="6"/>
  <c r="AI19" i="12"/>
  <c r="AE197" i="97"/>
  <c r="L135" i="6"/>
  <c r="F201" i="97"/>
  <c r="E203" i="97"/>
  <c r="S197" i="97"/>
  <c r="AI197" i="97"/>
  <c r="D60" i="9"/>
  <c r="BN135" i="6"/>
  <c r="W135" i="6"/>
  <c r="S199" i="97"/>
  <c r="BE26" i="29"/>
  <c r="AA135" i="6"/>
  <c r="AU201" i="97"/>
  <c r="I177" i="60"/>
  <c r="BM146" i="6"/>
  <c r="BE177" i="60"/>
  <c r="AD202" i="97"/>
  <c r="BD201" i="97"/>
  <c r="T176" i="60"/>
  <c r="AJ176" i="60"/>
  <c r="N177" i="60"/>
  <c r="BI202" i="97"/>
  <c r="Q203" i="97"/>
  <c r="N201" i="97"/>
  <c r="BH135" i="6"/>
  <c r="AL144" i="6"/>
  <c r="AL559" i="6"/>
  <c r="T198" i="97"/>
  <c r="AP203" i="97"/>
  <c r="BI135" i="6"/>
  <c r="BD19" i="12"/>
  <c r="I203" i="97"/>
  <c r="AT203" i="97"/>
  <c r="V202" i="97"/>
  <c r="AH202" i="97"/>
  <c r="AQ201" i="97"/>
  <c r="AE135" i="6"/>
  <c r="BE197" i="97"/>
  <c r="BL177" i="60"/>
  <c r="R7" i="29"/>
  <c r="X25" i="29"/>
  <c r="W111" i="91"/>
  <c r="W17" i="92" s="1"/>
  <c r="G111" i="91"/>
  <c r="G17" i="92" s="1"/>
  <c r="O111" i="91"/>
  <c r="P103" i="60"/>
  <c r="L110" i="91"/>
  <c r="L16" i="92"/>
  <c r="L18" i="92" s="1"/>
  <c r="L27" i="92" s="1"/>
  <c r="J7" i="29"/>
  <c r="J9" i="29"/>
  <c r="Q146" i="6"/>
  <c r="M102" i="60"/>
  <c r="H370" i="6"/>
  <c r="D110" i="91"/>
  <c r="D16" i="92"/>
  <c r="E16" i="29"/>
  <c r="E18" i="29"/>
  <c r="P370" i="6"/>
  <c r="BO255" i="6"/>
  <c r="BE255" i="6"/>
  <c r="BE257" i="6"/>
  <c r="AZ255" i="6"/>
  <c r="AZ257" i="6"/>
  <c r="AZ259" i="6"/>
  <c r="T255" i="6"/>
  <c r="T257" i="6"/>
  <c r="BF255" i="6"/>
  <c r="BF257" i="6"/>
  <c r="BF259" i="6"/>
  <c r="AQ255" i="6"/>
  <c r="AQ257" i="6"/>
  <c r="AV255" i="6"/>
  <c r="AV257" i="6"/>
  <c r="AV259" i="6"/>
  <c r="P255" i="6"/>
  <c r="P257" i="6"/>
  <c r="P259" i="6"/>
  <c r="M255" i="6"/>
  <c r="S255" i="6"/>
  <c r="S257" i="6"/>
  <c r="AW255" i="6"/>
  <c r="AW257" i="6"/>
  <c r="AW259" i="6"/>
  <c r="AH255" i="6"/>
  <c r="AH257" i="6"/>
  <c r="AH259" i="6"/>
  <c r="AR255" i="6"/>
  <c r="AR257" i="6"/>
  <c r="L255" i="6"/>
  <c r="L257" i="6"/>
  <c r="AD255" i="6"/>
  <c r="BC255" i="6"/>
  <c r="BC257" i="6"/>
  <c r="BC259" i="6"/>
  <c r="AI255" i="6"/>
  <c r="Y255" i="6"/>
  <c r="Y257" i="6"/>
  <c r="Y259" i="6"/>
  <c r="AN255" i="6"/>
  <c r="AN257" i="6"/>
  <c r="AN259" i="6"/>
  <c r="AO255" i="6"/>
  <c r="AO257" i="6"/>
  <c r="AO259" i="6"/>
  <c r="AT255" i="6"/>
  <c r="AT257" i="6"/>
  <c r="AT259" i="6"/>
  <c r="Z255" i="6"/>
  <c r="Z257" i="6"/>
  <c r="Z259" i="6"/>
  <c r="K255" i="6"/>
  <c r="AJ255" i="6"/>
  <c r="AJ257" i="6"/>
  <c r="AK255" i="6"/>
  <c r="Q255" i="6"/>
  <c r="Q257" i="6"/>
  <c r="Q259" i="6"/>
  <c r="BL255" i="6"/>
  <c r="BL257" i="6"/>
  <c r="BL259" i="6"/>
  <c r="AF255" i="6"/>
  <c r="AF257" i="6"/>
  <c r="AF259" i="6"/>
  <c r="AP432" i="6"/>
  <c r="AL253" i="97"/>
  <c r="AK432" i="6"/>
  <c r="AC165" i="91"/>
  <c r="AP102" i="60"/>
  <c r="BC504" i="6"/>
  <c r="AY327" i="97"/>
  <c r="AR198" i="97"/>
  <c r="AV135" i="6"/>
  <c r="BL144" i="6"/>
  <c r="V77" i="6"/>
  <c r="Q14" i="71"/>
  <c r="AY102" i="60"/>
  <c r="AC111" i="91"/>
  <c r="AC17" i="92"/>
  <c r="AC18" i="92" s="1"/>
  <c r="AC27" i="92" s="1"/>
  <c r="BF58" i="60"/>
  <c r="AD59" i="60"/>
  <c r="BJ59" i="60"/>
  <c r="AT370" i="6"/>
  <c r="AD27" i="6"/>
  <c r="AE202" i="97"/>
  <c r="AF201" i="97"/>
  <c r="AV201" i="97"/>
  <c r="S198" i="97"/>
  <c r="AB177" i="60"/>
  <c r="AH198" i="97"/>
  <c r="AP177" i="60"/>
  <c r="U27" i="6"/>
  <c r="R22" i="60"/>
  <c r="BF49" i="6"/>
  <c r="AF289" i="97"/>
  <c r="BA432" i="6"/>
  <c r="AW255" i="97"/>
  <c r="AW253" i="97"/>
  <c r="AY21" i="60"/>
  <c r="BB27" i="6"/>
  <c r="AW12" i="71"/>
  <c r="AI21" i="60"/>
  <c r="AL27" i="6"/>
  <c r="AI22" i="60"/>
  <c r="AX222" i="6"/>
  <c r="AU20" i="60"/>
  <c r="Z222" i="6"/>
  <c r="Z27" i="6"/>
  <c r="O20" i="60"/>
  <c r="AZ177" i="60"/>
  <c r="AY198" i="97"/>
  <c r="G24" i="97" s="1"/>
  <c r="BC135" i="6"/>
  <c r="BK543" i="6"/>
  <c r="BG366" i="97"/>
  <c r="BK135" i="6"/>
  <c r="BF8" i="29"/>
  <c r="BF9" i="29"/>
  <c r="BF33" i="29"/>
  <c r="BF201" i="97"/>
  <c r="BE17" i="29"/>
  <c r="BE202" i="97"/>
  <c r="AU26" i="29"/>
  <c r="AU203" i="97"/>
  <c r="AR8" i="29"/>
  <c r="AR201" i="97"/>
  <c r="AR543" i="6"/>
  <c r="AN366" i="97"/>
  <c r="AN197" i="97"/>
  <c r="AN543" i="6"/>
  <c r="AJ366" i="97"/>
  <c r="AK176" i="60"/>
  <c r="AJ197" i="97"/>
  <c r="AI17" i="29"/>
  <c r="AI202" i="97"/>
  <c r="AF543" i="6"/>
  <c r="AB366" i="97"/>
  <c r="AB197" i="97"/>
  <c r="AB543" i="6"/>
  <c r="X366" i="97"/>
  <c r="Y176" i="60"/>
  <c r="X543" i="6"/>
  <c r="T366" i="97"/>
  <c r="U176" i="60"/>
  <c r="P289" i="97"/>
  <c r="T468" i="6"/>
  <c r="P291" i="97"/>
  <c r="BH111" i="91"/>
  <c r="BH17" i="92"/>
  <c r="BL77" i="6"/>
  <c r="AK103" i="60"/>
  <c r="AJ111" i="91"/>
  <c r="AJ17" i="92" s="1"/>
  <c r="J21" i="60"/>
  <c r="M27" i="6"/>
  <c r="Q222" i="6"/>
  <c r="Q27" i="6"/>
  <c r="L12" i="71"/>
  <c r="L230" i="6"/>
  <c r="I27" i="6"/>
  <c r="BF17" i="29"/>
  <c r="BF202" i="97"/>
  <c r="AV17" i="29"/>
  <c r="AV202" i="97"/>
  <c r="AW543" i="6"/>
  <c r="AS366" i="97"/>
  <c r="AT176" i="60"/>
  <c r="AI26" i="29"/>
  <c r="AI203" i="97"/>
  <c r="T8" i="29"/>
  <c r="T201" i="97"/>
  <c r="T543" i="6"/>
  <c r="P366" i="97"/>
  <c r="Q176" i="60"/>
  <c r="H543" i="6"/>
  <c r="D366" i="97"/>
  <c r="D197" i="97"/>
  <c r="H135" i="6"/>
  <c r="C19" i="12"/>
  <c r="AB370" i="6"/>
  <c r="AN58" i="60"/>
  <c r="D32" i="9"/>
  <c r="AI287" i="6"/>
  <c r="BI20" i="60"/>
  <c r="AD177" i="60"/>
  <c r="AC198" i="97"/>
  <c r="BF26" i="29"/>
  <c r="BF203" i="97"/>
  <c r="BB77" i="6"/>
  <c r="AQ370" i="6"/>
  <c r="AP165" i="91"/>
  <c r="AD49" i="6"/>
  <c r="AA59" i="60"/>
  <c r="BN287" i="6"/>
  <c r="BK58" i="60"/>
  <c r="AU58" i="60"/>
  <c r="AX49" i="6"/>
  <c r="AM58" i="60"/>
  <c r="AP49" i="6"/>
  <c r="M295" i="6"/>
  <c r="J287" i="6"/>
  <c r="G58" i="60"/>
  <c r="BC222" i="6"/>
  <c r="E18" i="9"/>
  <c r="AM222" i="6"/>
  <c r="AJ20" i="60"/>
  <c r="P135" i="6"/>
  <c r="BD144" i="6"/>
  <c r="V143" i="6"/>
  <c r="V59" i="60"/>
  <c r="BB59" i="60"/>
  <c r="AA102" i="60"/>
  <c r="BD203" i="97"/>
  <c r="BH176" i="60"/>
  <c r="Q198" i="97"/>
  <c r="AM198" i="97"/>
  <c r="F24" i="97" s="1"/>
  <c r="N27" i="6"/>
  <c r="K22" i="60"/>
  <c r="BI103" i="60"/>
  <c r="R102" i="60"/>
  <c r="AZ203" i="97"/>
  <c r="V144" i="6"/>
  <c r="V559" i="6"/>
  <c r="U165" i="91"/>
  <c r="AD103" i="60"/>
  <c r="BM144" i="6"/>
  <c r="BM559" i="6"/>
  <c r="U49" i="6"/>
  <c r="M111" i="91"/>
  <c r="M17" i="92"/>
  <c r="AE203" i="97"/>
  <c r="AQ203" i="97"/>
  <c r="AA202" i="97"/>
  <c r="AZ202" i="97"/>
  <c r="BK201" i="97"/>
  <c r="X197" i="97"/>
  <c r="AL135" i="6"/>
  <c r="AS197" i="97"/>
  <c r="R177" i="60"/>
  <c r="D61" i="9"/>
  <c r="W20" i="60"/>
  <c r="W58" i="60"/>
  <c r="AX287" i="6"/>
  <c r="AB111" i="91"/>
  <c r="AB17" i="92"/>
  <c r="AR253" i="97"/>
  <c r="AP58" i="60"/>
  <c r="BJ203" i="97"/>
  <c r="AC176" i="60"/>
  <c r="BI176" i="60"/>
  <c r="E61" i="9"/>
  <c r="AT20" i="60"/>
  <c r="BI475" i="6"/>
  <c r="N475" i="6"/>
  <c r="V445" i="6"/>
  <c r="AZ302" i="6"/>
  <c r="AZ304" i="6"/>
  <c r="AV116" i="91"/>
  <c r="AI302" i="6"/>
  <c r="BH302" i="6"/>
  <c r="BH304" i="6"/>
  <c r="BD116" i="91"/>
  <c r="N302" i="6"/>
  <c r="N304" i="6"/>
  <c r="J116" i="91"/>
  <c r="AK302" i="6"/>
  <c r="AK304" i="6"/>
  <c r="AG116" i="91"/>
  <c r="U338" i="6"/>
  <c r="U340" i="6"/>
  <c r="Q144" i="91"/>
  <c r="AC338" i="6"/>
  <c r="AC340" i="6"/>
  <c r="BA338" i="6"/>
  <c r="BA340" i="6"/>
  <c r="AW144" i="91"/>
  <c r="AA338" i="6"/>
  <c r="AY338" i="6"/>
  <c r="AY340" i="6"/>
  <c r="AU144" i="91"/>
  <c r="BO338" i="6"/>
  <c r="Y338" i="6"/>
  <c r="Y340" i="6"/>
  <c r="U144" i="91"/>
  <c r="AW338" i="6"/>
  <c r="AW340" i="6"/>
  <c r="AS144" i="91"/>
  <c r="BM338" i="6"/>
  <c r="BM340" i="6"/>
  <c r="BI144" i="91"/>
  <c r="AM338" i="6"/>
  <c r="AM340" i="6"/>
  <c r="AI144" i="91"/>
  <c r="BC338" i="6"/>
  <c r="BC340" i="6"/>
  <c r="AY144" i="91"/>
  <c r="AA439" i="6"/>
  <c r="W262" i="97"/>
  <c r="I439" i="6"/>
  <c r="AC439" i="6"/>
  <c r="Y262" i="97"/>
  <c r="P271" i="97"/>
  <c r="Y475" i="6"/>
  <c r="U298" i="97"/>
  <c r="AY475" i="6"/>
  <c r="AU298" i="97"/>
  <c r="BK475" i="6"/>
  <c r="BG298" i="97"/>
  <c r="BJ271" i="97"/>
  <c r="M475" i="6"/>
  <c r="M477" i="6"/>
  <c r="M479" i="6"/>
  <c r="I302" i="97"/>
  <c r="R475" i="6"/>
  <c r="W475" i="6"/>
  <c r="AH475" i="6"/>
  <c r="O475" i="6"/>
  <c r="O477" i="6"/>
  <c r="T475" i="6"/>
  <c r="AJ475" i="6"/>
  <c r="AP475" i="6"/>
  <c r="AP477" i="6"/>
  <c r="AP479" i="6"/>
  <c r="AL302" i="97"/>
  <c r="AV475" i="6"/>
  <c r="AV477" i="6"/>
  <c r="AR300" i="97"/>
  <c r="X409" i="6"/>
  <c r="T232" i="97"/>
  <c r="AW409" i="6"/>
  <c r="AS232" i="97"/>
  <c r="BN409" i="6"/>
  <c r="BJ232" i="97"/>
  <c r="U409" i="6"/>
  <c r="Q232" i="97"/>
  <c r="AT409" i="6"/>
  <c r="AP232" i="97"/>
  <c r="BK409" i="6"/>
  <c r="BG232" i="97"/>
  <c r="R409" i="6"/>
  <c r="N232" i="97"/>
  <c r="AF409" i="6"/>
  <c r="AB232" i="97"/>
  <c r="AA409" i="6"/>
  <c r="W232" i="97"/>
  <c r="AZ409" i="6"/>
  <c r="AV232" i="97"/>
  <c r="AE445" i="6"/>
  <c r="AP445" i="6"/>
  <c r="AS445" i="6"/>
  <c r="BC445" i="6"/>
  <c r="N445" i="6"/>
  <c r="AB445" i="6"/>
  <c r="AH445" i="6"/>
  <c r="BF445" i="6"/>
  <c r="M481" i="6"/>
  <c r="I304" i="97"/>
  <c r="R481" i="6"/>
  <c r="N304" i="97"/>
  <c r="AD481" i="6"/>
  <c r="Z304" i="97"/>
  <c r="AI481" i="6"/>
  <c r="AE304" i="97"/>
  <c r="K481" i="6"/>
  <c r="G304" i="97"/>
  <c r="W481" i="6"/>
  <c r="S304" i="97"/>
  <c r="AB481" i="6"/>
  <c r="X304" i="97"/>
  <c r="AN481" i="6"/>
  <c r="AJ304" i="97"/>
  <c r="AU481" i="6"/>
  <c r="AQ304" i="97"/>
  <c r="AW481" i="6"/>
  <c r="AS304" i="97"/>
  <c r="AY481" i="6"/>
  <c r="AU304" i="97"/>
  <c r="BA481" i="6"/>
  <c r="AW304" i="97"/>
  <c r="BC481" i="6"/>
  <c r="AY304" i="97"/>
  <c r="BE481" i="6"/>
  <c r="BA304" i="97"/>
  <c r="BG481" i="6"/>
  <c r="BC304" i="97"/>
  <c r="BI481" i="6"/>
  <c r="BE304" i="97"/>
  <c r="BK481" i="6"/>
  <c r="BG304" i="97"/>
  <c r="BM481" i="6"/>
  <c r="BI304" i="97"/>
  <c r="BO481" i="6"/>
  <c r="BK304" i="97"/>
  <c r="H481" i="6"/>
  <c r="D304" i="97"/>
  <c r="O481" i="6"/>
  <c r="K304" i="97"/>
  <c r="BK338" i="6"/>
  <c r="BK340" i="6"/>
  <c r="BG144" i="91"/>
  <c r="W338" i="6"/>
  <c r="W340" i="6"/>
  <c r="AT347" i="6"/>
  <c r="AT349" i="6"/>
  <c r="AT351" i="6"/>
  <c r="BD347" i="6"/>
  <c r="BD349" i="6"/>
  <c r="BD351" i="6"/>
  <c r="BG347" i="6"/>
  <c r="BG349" i="6"/>
  <c r="AS347" i="6"/>
  <c r="AS349" i="6"/>
  <c r="BF347" i="6"/>
  <c r="BF349" i="6"/>
  <c r="BB151" i="91"/>
  <c r="BI347" i="6"/>
  <c r="BI349" i="6"/>
  <c r="N412" i="6"/>
  <c r="J235" i="97"/>
  <c r="P412" i="6"/>
  <c r="P414" i="6"/>
  <c r="L237" i="97"/>
  <c r="X412" i="6"/>
  <c r="AF412" i="6"/>
  <c r="AB235" i="97"/>
  <c r="AN412" i="6"/>
  <c r="AV412" i="6"/>
  <c r="BD412" i="6"/>
  <c r="BD414" i="6"/>
  <c r="AZ237" i="97"/>
  <c r="BL412" i="6"/>
  <c r="S412" i="6"/>
  <c r="O235" i="97"/>
  <c r="AA412" i="6"/>
  <c r="W235" i="97"/>
  <c r="AI412" i="6"/>
  <c r="AQ412" i="6"/>
  <c r="AM235" i="97"/>
  <c r="AY412" i="6"/>
  <c r="BG412" i="6"/>
  <c r="BC235" i="97"/>
  <c r="BO412" i="6"/>
  <c r="V412" i="6"/>
  <c r="R235" i="97"/>
  <c r="AD412" i="6"/>
  <c r="AL412" i="6"/>
  <c r="AT412" i="6"/>
  <c r="AP235" i="97"/>
  <c r="BB412" i="6"/>
  <c r="AX235" i="97"/>
  <c r="BJ412" i="6"/>
  <c r="BF235" i="97"/>
  <c r="U412" i="6"/>
  <c r="AC412" i="6"/>
  <c r="AC414" i="6"/>
  <c r="AK412" i="6"/>
  <c r="AS412" i="6"/>
  <c r="AS414" i="6"/>
  <c r="BA412" i="6"/>
  <c r="BA414" i="6"/>
  <c r="BA416" i="6"/>
  <c r="AW239" i="97"/>
  <c r="BI412" i="6"/>
  <c r="H484" i="6"/>
  <c r="J484" i="6"/>
  <c r="L484" i="6"/>
  <c r="V484" i="6"/>
  <c r="X484" i="6"/>
  <c r="Z484" i="6"/>
  <c r="AB484" i="6"/>
  <c r="AB486" i="6"/>
  <c r="AL484" i="6"/>
  <c r="AN484" i="6"/>
  <c r="AP484" i="6"/>
  <c r="AR484" i="6"/>
  <c r="BB484" i="6"/>
  <c r="BD484" i="6"/>
  <c r="BF484" i="6"/>
  <c r="BH484" i="6"/>
  <c r="AN459" i="6"/>
  <c r="AV459" i="6"/>
  <c r="AR282" i="97"/>
  <c r="BN484" i="6"/>
  <c r="P302" i="6"/>
  <c r="P304" i="6"/>
  <c r="L116" i="91"/>
  <c r="BE418" i="6"/>
  <c r="BH418" i="6"/>
  <c r="BD241" i="97"/>
  <c r="BK418" i="6"/>
  <c r="BG241" i="97"/>
  <c r="Q418" i="6"/>
  <c r="M241" i="97"/>
  <c r="R230" i="6"/>
  <c r="BF481" i="6"/>
  <c r="BB304" i="97"/>
  <c r="T481" i="6"/>
  <c r="P304" i="97"/>
  <c r="Q481" i="6"/>
  <c r="M304" i="97"/>
  <c r="BG475" i="6"/>
  <c r="BC298" i="97"/>
  <c r="AX475" i="6"/>
  <c r="X475" i="6"/>
  <c r="BA445" i="6"/>
  <c r="BI439" i="6"/>
  <c r="AO439" i="6"/>
  <c r="AK262" i="97"/>
  <c r="AX412" i="6"/>
  <c r="AU412" i="6"/>
  <c r="AU414" i="6"/>
  <c r="AQ237" i="97"/>
  <c r="AH412" i="6"/>
  <c r="AE412" i="6"/>
  <c r="R412" i="6"/>
  <c r="O412" i="6"/>
  <c r="K235" i="97"/>
  <c r="O409" i="6"/>
  <c r="K232" i="97"/>
  <c r="BC403" i="6"/>
  <c r="AQ403" i="6"/>
  <c r="AQ338" i="6"/>
  <c r="AC302" i="6"/>
  <c r="AC304" i="6"/>
  <c r="Y116" i="91"/>
  <c r="AK135" i="6"/>
  <c r="AQ198" i="97"/>
  <c r="BO511" i="6"/>
  <c r="BB511" i="6"/>
  <c r="AW511" i="6"/>
  <c r="AO511" i="6"/>
  <c r="AG511" i="6"/>
  <c r="AG513" i="6"/>
  <c r="AG515" i="6"/>
  <c r="AC338" i="97"/>
  <c r="T511" i="6"/>
  <c r="T513" i="6"/>
  <c r="T515" i="6"/>
  <c r="P338" i="97"/>
  <c r="BN508" i="6"/>
  <c r="BJ331" i="97"/>
  <c r="BK508" i="6"/>
  <c r="BG331" i="97"/>
  <c r="BH508" i="6"/>
  <c r="BD331" i="97"/>
  <c r="AH508" i="6"/>
  <c r="AD331" i="97"/>
  <c r="AE508" i="6"/>
  <c r="AA331" i="97"/>
  <c r="AB508" i="6"/>
  <c r="X331" i="97"/>
  <c r="Y508" i="6"/>
  <c r="U331" i="97"/>
  <c r="BH481" i="6"/>
  <c r="BD304" i="97"/>
  <c r="AR481" i="6"/>
  <c r="AN304" i="97"/>
  <c r="N481" i="6"/>
  <c r="J304" i="97"/>
  <c r="BK439" i="6"/>
  <c r="AQ439" i="6"/>
  <c r="BD418" i="6"/>
  <c r="AT418" i="6"/>
  <c r="AP241" i="97"/>
  <c r="BA347" i="6"/>
  <c r="BA349" i="6"/>
  <c r="AX347" i="6"/>
  <c r="AX349" i="6"/>
  <c r="AS338" i="6"/>
  <c r="AS340" i="6"/>
  <c r="AO144" i="91"/>
  <c r="AR302" i="6"/>
  <c r="AR304" i="6"/>
  <c r="AN116" i="91"/>
  <c r="AM302" i="6"/>
  <c r="AM304" i="6"/>
  <c r="AJ202" i="97"/>
  <c r="AG197" i="97"/>
  <c r="AU135" i="6"/>
  <c r="AR178" i="60"/>
  <c r="BE508" i="6"/>
  <c r="BA331" i="97"/>
  <c r="BB508" i="6"/>
  <c r="AX331" i="97"/>
  <c r="AY508" i="6"/>
  <c r="AU331" i="97"/>
  <c r="P508" i="6"/>
  <c r="L331" i="97"/>
  <c r="M508" i="6"/>
  <c r="BJ481" i="6"/>
  <c r="BF304" i="97"/>
  <c r="AT481" i="6"/>
  <c r="AP304" i="97"/>
  <c r="AJ481" i="6"/>
  <c r="AF304" i="97"/>
  <c r="AG481" i="6"/>
  <c r="AC304" i="97"/>
  <c r="AA481" i="6"/>
  <c r="W304" i="97"/>
  <c r="V481" i="6"/>
  <c r="R304" i="97"/>
  <c r="AZ475" i="6"/>
  <c r="AF475" i="6"/>
  <c r="AB298" i="97"/>
  <c r="AC475" i="6"/>
  <c r="Q475" i="6"/>
  <c r="M298" i="97"/>
  <c r="K475" i="6"/>
  <c r="K477" i="6"/>
  <c r="BO445" i="6"/>
  <c r="S445" i="6"/>
  <c r="AS439" i="6"/>
  <c r="BO347" i="6"/>
  <c r="BO349" i="6"/>
  <c r="BL347" i="6"/>
  <c r="BL349" i="6"/>
  <c r="BL351" i="6"/>
  <c r="AU338" i="6"/>
  <c r="AU340" i="6"/>
  <c r="AQ144" i="91"/>
  <c r="AT302" i="6"/>
  <c r="AT304" i="6"/>
  <c r="AP116" i="91"/>
  <c r="AF146" i="6"/>
  <c r="BO27" i="6"/>
  <c r="BG27" i="6"/>
  <c r="BB12" i="71"/>
  <c r="AQ27" i="6"/>
  <c r="BF187" i="6"/>
  <c r="I10" i="68"/>
  <c r="AV145" i="6"/>
  <c r="U144" i="6"/>
  <c r="BL89" i="68"/>
  <c r="AV89" i="68"/>
  <c r="R322" i="6"/>
  <c r="N130" i="91"/>
  <c r="BH67" i="68"/>
  <c r="AL432" i="6"/>
  <c r="BI147" i="6"/>
  <c r="AR144" i="6"/>
  <c r="AR559" i="6"/>
  <c r="M89" i="68"/>
  <c r="H13" i="68"/>
  <c r="AU187" i="6"/>
  <c r="N143" i="6"/>
  <c r="N558" i="6"/>
  <c r="K102" i="60"/>
  <c r="C110" i="91"/>
  <c r="C13" i="91" s="1"/>
  <c r="AM103" i="60"/>
  <c r="AE370" i="6"/>
  <c r="S110" i="91"/>
  <c r="S16" i="92"/>
  <c r="L102" i="60"/>
  <c r="AI110" i="91"/>
  <c r="AI16" i="92"/>
  <c r="K89" i="68"/>
  <c r="AW165" i="91"/>
  <c r="G145" i="6"/>
  <c r="G153" i="6"/>
  <c r="J144" i="6"/>
  <c r="Z144" i="6"/>
  <c r="Z559" i="6"/>
  <c r="AC145" i="6"/>
  <c r="AD111" i="91"/>
  <c r="AD17" i="92"/>
  <c r="BB111" i="91"/>
  <c r="BB17" i="92"/>
  <c r="AP77" i="6"/>
  <c r="AM104" i="60"/>
  <c r="F111" i="91"/>
  <c r="F17" i="92"/>
  <c r="F110" i="91"/>
  <c r="F16" i="92"/>
  <c r="F18" i="92"/>
  <c r="F27" i="92"/>
  <c r="V111" i="91"/>
  <c r="V17" i="92" s="1"/>
  <c r="AP144" i="6"/>
  <c r="AX144" i="6"/>
  <c r="AX559" i="6"/>
  <c r="AB16" i="29"/>
  <c r="AB18" i="29" s="1"/>
  <c r="AT111" i="91"/>
  <c r="AT17" i="92"/>
  <c r="R144" i="6"/>
  <c r="R559" i="6"/>
  <c r="N111" i="91"/>
  <c r="N17" i="92" s="1"/>
  <c r="BJ111" i="91"/>
  <c r="BJ17" i="92" s="1"/>
  <c r="AD77" i="6"/>
  <c r="BJ77" i="6"/>
  <c r="S103" i="60"/>
  <c r="N77" i="6"/>
  <c r="AT77" i="6"/>
  <c r="AT144" i="6"/>
  <c r="BB144" i="6"/>
  <c r="BB559" i="6"/>
  <c r="N144" i="6"/>
  <c r="D16" i="29"/>
  <c r="D18" i="29"/>
  <c r="P146" i="6"/>
  <c r="T102" i="60"/>
  <c r="AA110" i="91"/>
  <c r="AJ102" i="60"/>
  <c r="AU370" i="6"/>
  <c r="BB165" i="91"/>
  <c r="AB102" i="60"/>
  <c r="AT165" i="91"/>
  <c r="BK370" i="6"/>
  <c r="I7" i="29"/>
  <c r="I9" i="29" s="1"/>
  <c r="U145" i="6"/>
  <c r="AQ110" i="91"/>
  <c r="AQ16" i="92" s="1"/>
  <c r="BC370" i="6"/>
  <c r="BG110" i="91"/>
  <c r="BG16" i="92"/>
  <c r="BG18" i="92"/>
  <c r="BG27" i="92" s="1"/>
  <c r="BA145" i="6"/>
  <c r="AY110" i="91"/>
  <c r="X146" i="6"/>
  <c r="O370" i="6"/>
  <c r="AZ102" i="60"/>
  <c r="R378" i="6"/>
  <c r="W370" i="6"/>
  <c r="BD143" i="6"/>
  <c r="P147" i="6"/>
  <c r="BO143" i="6"/>
  <c r="T287" i="6"/>
  <c r="X58" i="60"/>
  <c r="BG49" i="6"/>
  <c r="BD60" i="60"/>
  <c r="BB146" i="6"/>
  <c r="BA146" i="6"/>
  <c r="BB154" i="6"/>
  <c r="AA49" i="6"/>
  <c r="BL287" i="6"/>
  <c r="BA58" i="60"/>
  <c r="BI58" i="60"/>
  <c r="AV49" i="6"/>
  <c r="P295" i="6"/>
  <c r="AH58" i="60"/>
  <c r="BI143" i="6"/>
  <c r="BI558" i="6"/>
  <c r="AR49" i="6"/>
  <c r="AM13" i="71"/>
  <c r="M143" i="6"/>
  <c r="BK9" i="29"/>
  <c r="BK33" i="29" s="1"/>
  <c r="U287" i="6"/>
  <c r="AK49" i="6"/>
  <c r="BI49" i="6"/>
  <c r="P58" i="60"/>
  <c r="AA287" i="6"/>
  <c r="AN287" i="6"/>
  <c r="BD287" i="6"/>
  <c r="BO49" i="6"/>
  <c r="BJ17" i="12"/>
  <c r="R58" i="60"/>
  <c r="AS287" i="6"/>
  <c r="AD146" i="6"/>
  <c r="AS49" i="6"/>
  <c r="AF143" i="6"/>
  <c r="B32" i="9"/>
  <c r="BO287" i="6"/>
  <c r="G49" i="6"/>
  <c r="I147" i="6"/>
  <c r="BG145" i="6"/>
  <c r="AA145" i="6"/>
  <c r="M287" i="6"/>
  <c r="AC49" i="6"/>
  <c r="BA287" i="6"/>
  <c r="AV143" i="6"/>
  <c r="K287" i="6"/>
  <c r="H58" i="60"/>
  <c r="Y58" i="60"/>
  <c r="BL58" i="60"/>
  <c r="K145" i="6"/>
  <c r="W9" i="29"/>
  <c r="W33" i="29"/>
  <c r="AC287" i="6"/>
  <c r="BA49" i="6"/>
  <c r="AZ49" i="6"/>
  <c r="AU13" i="71"/>
  <c r="T49" i="6"/>
  <c r="O17" i="12"/>
  <c r="Q147" i="6"/>
  <c r="S143" i="6"/>
  <c r="M49" i="6"/>
  <c r="H17" i="12"/>
  <c r="U146" i="6"/>
  <c r="AF58" i="60"/>
  <c r="AY287" i="6"/>
  <c r="AE146" i="6"/>
  <c r="AZ145" i="6"/>
  <c r="AR145" i="6"/>
  <c r="T145" i="6"/>
  <c r="BF147" i="6"/>
  <c r="BK146" i="6"/>
  <c r="AT146" i="6"/>
  <c r="AS146" i="6"/>
  <c r="AT154" i="6"/>
  <c r="BO145" i="6"/>
  <c r="BN145" i="6"/>
  <c r="T146" i="6"/>
  <c r="AI9" i="29"/>
  <c r="AI33" i="29" s="1"/>
  <c r="L146" i="6"/>
  <c r="BJ261" i="6"/>
  <c r="T261" i="6"/>
  <c r="AV261" i="6"/>
  <c r="Z261" i="6"/>
  <c r="BA261" i="6"/>
  <c r="BF261" i="6"/>
  <c r="Q261" i="6"/>
  <c r="J261" i="6"/>
  <c r="AT237" i="6"/>
  <c r="AT239" i="6"/>
  <c r="AT241" i="6"/>
  <c r="T237" i="6"/>
  <c r="T239" i="6"/>
  <c r="T241" i="6"/>
  <c r="AW237" i="6"/>
  <c r="BC237" i="6"/>
  <c r="BC239" i="6"/>
  <c r="BC241" i="6"/>
  <c r="W237" i="6"/>
  <c r="W239" i="6"/>
  <c r="W241" i="6"/>
  <c r="X237" i="6"/>
  <c r="X239" i="6"/>
  <c r="X241" i="6"/>
  <c r="BE237" i="6"/>
  <c r="BE239" i="6"/>
  <c r="BE241" i="6"/>
  <c r="BL237" i="6"/>
  <c r="BL239" i="6"/>
  <c r="BL241" i="6"/>
  <c r="AN237" i="6"/>
  <c r="AN239" i="6"/>
  <c r="AY237" i="6"/>
  <c r="AY239" i="6"/>
  <c r="AY241" i="6"/>
  <c r="S237" i="6"/>
  <c r="S239" i="6"/>
  <c r="S241" i="6"/>
  <c r="AO237" i="6"/>
  <c r="AO239" i="6"/>
  <c r="AO241" i="6"/>
  <c r="Q237" i="6"/>
  <c r="Q239" i="6"/>
  <c r="Q241" i="6"/>
  <c r="AQ237" i="6"/>
  <c r="AQ239" i="6"/>
  <c r="AQ241" i="6"/>
  <c r="K237" i="6"/>
  <c r="K239" i="6"/>
  <c r="K241" i="6"/>
  <c r="V237" i="6"/>
  <c r="V239" i="6"/>
  <c r="V241" i="6"/>
  <c r="BI237" i="6"/>
  <c r="BI239" i="6"/>
  <c r="BI241" i="6"/>
  <c r="AF237" i="6"/>
  <c r="AF239" i="6"/>
  <c r="AF241" i="6"/>
  <c r="G237" i="6"/>
  <c r="G239" i="6"/>
  <c r="AM237" i="6"/>
  <c r="AM239" i="6"/>
  <c r="AM241" i="6"/>
  <c r="AG237" i="6"/>
  <c r="AG239" i="6"/>
  <c r="AG241" i="6"/>
  <c r="AJ237" i="6"/>
  <c r="AJ239" i="6"/>
  <c r="AJ241" i="6"/>
  <c r="AH237" i="6"/>
  <c r="AH239" i="6"/>
  <c r="AH241" i="6"/>
  <c r="AZ237" i="6"/>
  <c r="AZ239" i="6"/>
  <c r="R237" i="6"/>
  <c r="R239" i="6"/>
  <c r="R241" i="6"/>
  <c r="BO237" i="6"/>
  <c r="BO239" i="6"/>
  <c r="BO241" i="6"/>
  <c r="AI237" i="6"/>
  <c r="AI239" i="6"/>
  <c r="AI241" i="6"/>
  <c r="AR237" i="6"/>
  <c r="AR239" i="6"/>
  <c r="AR241" i="6"/>
  <c r="AS237" i="6"/>
  <c r="AS239" i="6"/>
  <c r="AS241" i="6"/>
  <c r="H237" i="6"/>
  <c r="H241" i="6"/>
  <c r="AD237" i="6"/>
  <c r="AD239" i="6"/>
  <c r="AD241" i="6"/>
  <c r="AL237" i="6"/>
  <c r="AL239" i="6"/>
  <c r="AL241" i="6"/>
  <c r="I237" i="6"/>
  <c r="I239" i="6"/>
  <c r="I241" i="6"/>
  <c r="BK237" i="6"/>
  <c r="BK239" i="6"/>
  <c r="BK241" i="6"/>
  <c r="AE237" i="6"/>
  <c r="AE239" i="6"/>
  <c r="AE241" i="6"/>
  <c r="BH237" i="6"/>
  <c r="BH239" i="6"/>
  <c r="BH241" i="6"/>
  <c r="BD237" i="6"/>
  <c r="BD239" i="6"/>
  <c r="BD241" i="6"/>
  <c r="M237" i="6"/>
  <c r="M239" i="6"/>
  <c r="M241" i="6"/>
  <c r="AC237" i="6"/>
  <c r="AC239" i="6"/>
  <c r="AC241" i="6"/>
  <c r="BF237" i="6"/>
  <c r="BF239" i="6"/>
  <c r="BF241" i="6"/>
  <c r="BG237" i="6"/>
  <c r="BG239" i="6"/>
  <c r="BG241" i="6"/>
  <c r="AA237" i="6"/>
  <c r="AA239" i="6"/>
  <c r="AA241" i="6"/>
  <c r="AG147" i="6"/>
  <c r="AX27" i="6"/>
  <c r="AU22" i="60"/>
  <c r="BM147" i="6"/>
  <c r="AW147" i="6"/>
  <c r="BJ5" i="29"/>
  <c r="BJ9" i="29" s="1"/>
  <c r="BJ33" i="29" s="1"/>
  <c r="AP27" i="6"/>
  <c r="AK16" i="12"/>
  <c r="AX145" i="6"/>
  <c r="AM20" i="60"/>
  <c r="BN27" i="6"/>
  <c r="K143" i="6"/>
  <c r="K222" i="6"/>
  <c r="AA222" i="6"/>
  <c r="AN20" i="60"/>
  <c r="F18" i="9"/>
  <c r="O146" i="6"/>
  <c r="AX146" i="6"/>
  <c r="AB20" i="60"/>
  <c r="S27" i="6"/>
  <c r="AI143" i="6"/>
  <c r="AI558" i="6"/>
  <c r="AQ222" i="6"/>
  <c r="BL20" i="60"/>
  <c r="BC27" i="6"/>
  <c r="E20" i="9"/>
  <c r="BB23" i="29"/>
  <c r="C18" i="9"/>
  <c r="AU27" i="6"/>
  <c r="AR22" i="60"/>
  <c r="AP12" i="71"/>
  <c r="AM145" i="6"/>
  <c r="L20" i="60"/>
  <c r="BG143" i="6"/>
  <c r="BG558" i="6"/>
  <c r="P20" i="60"/>
  <c r="AI27" i="6"/>
  <c r="AV20" i="60"/>
  <c r="AE27" i="6"/>
  <c r="BH145" i="6"/>
  <c r="AM143" i="6"/>
  <c r="AR27" i="6"/>
  <c r="AM12" i="71"/>
  <c r="AZ20" i="60"/>
  <c r="AA143" i="6"/>
  <c r="AM27" i="6"/>
  <c r="AJ22" i="60"/>
  <c r="BK27" i="6"/>
  <c r="BF16" i="12"/>
  <c r="AP14" i="29"/>
  <c r="S222" i="6"/>
  <c r="O27" i="6"/>
  <c r="J12" i="71"/>
  <c r="O143" i="6"/>
  <c r="O558" i="6"/>
  <c r="Y20" i="60"/>
  <c r="J146" i="6"/>
  <c r="BC145" i="6"/>
  <c r="W145" i="6"/>
  <c r="BC146" i="6"/>
  <c r="AO20" i="60"/>
  <c r="AM146" i="6"/>
  <c r="AU146" i="6"/>
  <c r="AA14" i="29"/>
  <c r="AA18" i="29" s="1"/>
  <c r="T27" i="6"/>
  <c r="O12" i="71"/>
  <c r="AB143" i="6"/>
  <c r="AZ143" i="6"/>
  <c r="L145" i="6"/>
  <c r="L153" i="6"/>
  <c r="AV5" i="29"/>
  <c r="BF146" i="6"/>
  <c r="AN5" i="29"/>
  <c r="AN9" i="29"/>
  <c r="AN33" i="29" s="1"/>
  <c r="AZ27" i="6"/>
  <c r="AJ145" i="6"/>
  <c r="P5" i="29"/>
  <c r="BH27" i="6"/>
  <c r="AU147" i="6"/>
  <c r="AB27" i="6"/>
  <c r="AJ27" i="6"/>
  <c r="AG22" i="60"/>
  <c r="BE20" i="60"/>
  <c r="AG20" i="60"/>
  <c r="AW20" i="60"/>
  <c r="X27" i="6"/>
  <c r="P27" i="6"/>
  <c r="K12" i="71"/>
  <c r="U20" i="60"/>
  <c r="M20" i="60"/>
  <c r="K146" i="6"/>
  <c r="R146" i="6"/>
  <c r="F10" i="68"/>
  <c r="AD20" i="60"/>
  <c r="AO27" i="6"/>
  <c r="AW145" i="6"/>
  <c r="AL20" i="60"/>
  <c r="AW27" i="6"/>
  <c r="P14" i="29"/>
  <c r="BB20" i="60"/>
  <c r="X147" i="6"/>
  <c r="BI146" i="6"/>
  <c r="J222" i="6"/>
  <c r="H14" i="29"/>
  <c r="H18" i="29"/>
  <c r="N20" i="60"/>
  <c r="V20" i="60"/>
  <c r="Q145" i="6"/>
  <c r="Q143" i="6"/>
  <c r="J27" i="6"/>
  <c r="BJ147" i="6"/>
  <c r="AT147" i="6"/>
  <c r="AL147" i="6"/>
  <c r="BO146" i="6"/>
  <c r="AQ146" i="6"/>
  <c r="AH146" i="6"/>
  <c r="Z146" i="6"/>
  <c r="H147" i="6"/>
  <c r="H155" i="6"/>
  <c r="K230" i="6"/>
  <c r="E20" i="60"/>
  <c r="H145" i="6"/>
  <c r="H153" i="6"/>
  <c r="H27" i="6"/>
  <c r="G143" i="6"/>
  <c r="BI205" i="6"/>
  <c r="AS205" i="6"/>
  <c r="AC205" i="6"/>
  <c r="M205" i="6"/>
  <c r="J205" i="6"/>
  <c r="L205" i="6"/>
  <c r="T205" i="6"/>
  <c r="BE205" i="6"/>
  <c r="AO205" i="6"/>
  <c r="Y205" i="6"/>
  <c r="I205" i="6"/>
  <c r="BF205" i="6"/>
  <c r="AJ205" i="6"/>
  <c r="X205" i="6"/>
  <c r="BC205" i="6"/>
  <c r="AM205" i="6"/>
  <c r="W205" i="6"/>
  <c r="AL205" i="6"/>
  <c r="AX205" i="6"/>
  <c r="BJ205" i="6"/>
  <c r="G205" i="6"/>
  <c r="BA205" i="6"/>
  <c r="AK205" i="6"/>
  <c r="U205" i="6"/>
  <c r="BN205" i="6"/>
  <c r="H205" i="6"/>
  <c r="AR205" i="6"/>
  <c r="AT205" i="6"/>
  <c r="AY205" i="6"/>
  <c r="AI205" i="6"/>
  <c r="S205" i="6"/>
  <c r="AH205" i="6"/>
  <c r="BH205" i="6"/>
  <c r="AF205" i="6"/>
  <c r="V205" i="6"/>
  <c r="AD205" i="6"/>
  <c r="BM205" i="6"/>
  <c r="AW205" i="6"/>
  <c r="AG205" i="6"/>
  <c r="Q205" i="6"/>
  <c r="AN205" i="6"/>
  <c r="Z205" i="6"/>
  <c r="AV205" i="6"/>
  <c r="N205" i="6"/>
  <c r="BB205" i="6"/>
  <c r="BK205" i="6"/>
  <c r="AU205" i="6"/>
  <c r="AE205" i="6"/>
  <c r="O205" i="6"/>
  <c r="P205" i="6"/>
  <c r="R205" i="6"/>
  <c r="AP205" i="6"/>
  <c r="BO205" i="6"/>
  <c r="BD169" i="6"/>
  <c r="AN169" i="6"/>
  <c r="X169" i="6"/>
  <c r="AI169" i="6"/>
  <c r="BG169" i="6"/>
  <c r="BB169" i="6"/>
  <c r="AL169" i="6"/>
  <c r="V169" i="6"/>
  <c r="Y169" i="6"/>
  <c r="S169" i="6"/>
  <c r="AZ169" i="6"/>
  <c r="AJ169" i="6"/>
  <c r="T169" i="6"/>
  <c r="AU169" i="6"/>
  <c r="BN169" i="6"/>
  <c r="AX169" i="6"/>
  <c r="AH169" i="6"/>
  <c r="R169" i="6"/>
  <c r="BA169" i="6"/>
  <c r="W169" i="6"/>
  <c r="BL169" i="6"/>
  <c r="AV169" i="6"/>
  <c r="AF169" i="6"/>
  <c r="P169" i="6"/>
  <c r="AS169" i="6"/>
  <c r="BJ169" i="6"/>
  <c r="AT169" i="6"/>
  <c r="AD169" i="6"/>
  <c r="N169" i="6"/>
  <c r="BH169" i="6"/>
  <c r="AR169" i="6"/>
  <c r="AB169" i="6"/>
  <c r="L169" i="6"/>
  <c r="BO169" i="6"/>
  <c r="AC77" i="6"/>
  <c r="X14" i="71"/>
  <c r="AG143" i="6"/>
  <c r="AG558" i="6"/>
  <c r="AG77" i="6"/>
  <c r="AB14" i="71"/>
  <c r="Q89" i="68"/>
  <c r="Q94" i="68" s="1"/>
  <c r="S332" i="6" s="1"/>
  <c r="O138" i="91" s="1"/>
  <c r="BJ151" i="91"/>
  <c r="BN351" i="6"/>
  <c r="I320" i="6"/>
  <c r="I322" i="6"/>
  <c r="E130" i="91"/>
  <c r="AI320" i="6"/>
  <c r="AI322" i="6"/>
  <c r="AE130" i="91"/>
  <c r="BI320" i="6"/>
  <c r="BI322" i="6"/>
  <c r="BE130" i="91"/>
  <c r="AB144" i="6"/>
  <c r="AB559" i="6"/>
  <c r="Q77" i="6"/>
  <c r="L18" i="12"/>
  <c r="BE77" i="6"/>
  <c r="BB104" i="60"/>
  <c r="F16" i="29"/>
  <c r="AM16" i="29"/>
  <c r="AM18" i="29"/>
  <c r="AH25" i="29"/>
  <c r="AH27" i="29" s="1"/>
  <c r="AH41" i="29" s="1"/>
  <c r="AH43" i="29" s="1"/>
  <c r="AJ6" i="28" s="1"/>
  <c r="M147" i="6"/>
  <c r="AI146" i="6"/>
  <c r="AU145" i="6"/>
  <c r="G14" i="68"/>
  <c r="J33" i="68"/>
  <c r="F102" i="60"/>
  <c r="AD110" i="91"/>
  <c r="AD16" i="92"/>
  <c r="AO370" i="6"/>
  <c r="AS110" i="91"/>
  <c r="AS16" i="92"/>
  <c r="AS18" i="92"/>
  <c r="AS27" i="92"/>
  <c r="BJ102" i="60"/>
  <c r="AM77" i="6"/>
  <c r="BB320" i="6"/>
  <c r="BB322" i="6"/>
  <c r="AX130" i="91"/>
  <c r="AY146" i="6"/>
  <c r="AY154" i="6"/>
  <c r="Z77" i="6"/>
  <c r="U18" i="12"/>
  <c r="H320" i="6"/>
  <c r="D130" i="91"/>
  <c r="AR320" i="6"/>
  <c r="AR322" i="6"/>
  <c r="BA320" i="6"/>
  <c r="BA322" i="6"/>
  <c r="AW130" i="91"/>
  <c r="AO77" i="6"/>
  <c r="G16" i="29"/>
  <c r="V16" i="29"/>
  <c r="V18" i="29"/>
  <c r="U147" i="6"/>
  <c r="AA146" i="6"/>
  <c r="J143" i="6"/>
  <c r="J370" i="6"/>
  <c r="U110" i="91"/>
  <c r="U16" i="92"/>
  <c r="AT102" i="60"/>
  <c r="BE103" i="60"/>
  <c r="AT320" i="6"/>
  <c r="AT322" i="6"/>
  <c r="AP130" i="91"/>
  <c r="AF320" i="6"/>
  <c r="AF322" i="6"/>
  <c r="AB130" i="91"/>
  <c r="BM77" i="6"/>
  <c r="BH18" i="12"/>
  <c r="N16" i="29"/>
  <c r="AD16" i="29"/>
  <c r="AO25" i="29"/>
  <c r="BE25" i="29"/>
  <c r="AD147" i="6"/>
  <c r="AP146" i="6"/>
  <c r="F15" i="68"/>
  <c r="L144" i="6"/>
  <c r="L559" i="6"/>
  <c r="M110" i="91"/>
  <c r="M16" i="92" s="1"/>
  <c r="AM102" i="60"/>
  <c r="X111" i="91"/>
  <c r="X17" i="92"/>
  <c r="AF111" i="91"/>
  <c r="AF17" i="92" s="1"/>
  <c r="AF18" i="92" s="1"/>
  <c r="BF144" i="6"/>
  <c r="BL326" i="6"/>
  <c r="BH134" i="91"/>
  <c r="BF143" i="6"/>
  <c r="L320" i="6"/>
  <c r="L322" i="6"/>
  <c r="H130" i="91"/>
  <c r="AO320" i="6"/>
  <c r="AO322" i="6"/>
  <c r="AK130" i="91"/>
  <c r="X320" i="6"/>
  <c r="X322" i="6"/>
  <c r="T130" i="91"/>
  <c r="T144" i="6"/>
  <c r="T559" i="6"/>
  <c r="AJ144" i="6"/>
  <c r="BH144" i="6"/>
  <c r="AY7" i="29"/>
  <c r="AP25" i="29"/>
  <c r="AP43" i="29"/>
  <c r="AR6" i="28"/>
  <c r="BF25" i="29"/>
  <c r="P145" i="6"/>
  <c r="AP143" i="6"/>
  <c r="AS144" i="6"/>
  <c r="N102" i="60"/>
  <c r="AD102" i="60"/>
  <c r="BF77" i="6"/>
  <c r="H111" i="91"/>
  <c r="H17" i="92"/>
  <c r="P111" i="91"/>
  <c r="P17" i="92" s="1"/>
  <c r="BO326" i="6"/>
  <c r="BP76" i="6"/>
  <c r="BM111" i="91"/>
  <c r="AK144" i="6"/>
  <c r="K320" i="6"/>
  <c r="K322" i="6"/>
  <c r="G130" i="91"/>
  <c r="Q320" i="6"/>
  <c r="Q322" i="6"/>
  <c r="M130" i="91"/>
  <c r="AG320" i="6"/>
  <c r="AG322" i="6"/>
  <c r="AC130" i="91"/>
  <c r="M320" i="6"/>
  <c r="M322" i="6"/>
  <c r="AE145" i="6"/>
  <c r="R143" i="6"/>
  <c r="R77" i="6"/>
  <c r="M14" i="71"/>
  <c r="AH77" i="6"/>
  <c r="BM370" i="6"/>
  <c r="AG111" i="91"/>
  <c r="AG17" i="92" s="1"/>
  <c r="AO111" i="91"/>
  <c r="AO17" i="92"/>
  <c r="AV326" i="6"/>
  <c r="AR134" i="91"/>
  <c r="AN320" i="6"/>
  <c r="AN322" i="6"/>
  <c r="AJ130" i="91"/>
  <c r="J320" i="6"/>
  <c r="J322" i="6"/>
  <c r="F130" i="91"/>
  <c r="S320" i="6"/>
  <c r="S322" i="6"/>
  <c r="O130" i="91"/>
  <c r="Y320" i="6"/>
  <c r="Y322" i="6"/>
  <c r="U130" i="91"/>
  <c r="AZ144" i="6"/>
  <c r="D7" i="29"/>
  <c r="I27" i="29"/>
  <c r="I41" i="29"/>
  <c r="I43" i="29"/>
  <c r="K6" i="28"/>
  <c r="AG25" i="29"/>
  <c r="AG27" i="29"/>
  <c r="X145" i="6"/>
  <c r="Y143" i="6"/>
  <c r="Y558" i="6"/>
  <c r="BI144" i="6"/>
  <c r="BI559" i="6"/>
  <c r="AH370" i="6"/>
  <c r="AF77" i="6"/>
  <c r="R147" i="6"/>
  <c r="O201" i="97"/>
  <c r="X201" i="97"/>
  <c r="AG201" i="97"/>
  <c r="T197" i="97"/>
  <c r="AC197" i="97"/>
  <c r="AP197" i="97"/>
  <c r="V147" i="6"/>
  <c r="BG146" i="6"/>
  <c r="BL145" i="6"/>
  <c r="AG543" i="6"/>
  <c r="AC366" i="97"/>
  <c r="AX135" i="6"/>
  <c r="AT199" i="97"/>
  <c r="BA203" i="97"/>
  <c r="AB202" i="97"/>
  <c r="K201" i="97"/>
  <c r="AK201" i="97"/>
  <c r="AX201" i="97"/>
  <c r="AX143" i="6"/>
  <c r="X135" i="6"/>
  <c r="AS202" i="97"/>
  <c r="W146" i="6"/>
  <c r="N203" i="97"/>
  <c r="AN203" i="97"/>
  <c r="BA147" i="6"/>
  <c r="W203" i="97"/>
  <c r="AF203" i="97"/>
  <c r="BK203" i="97"/>
  <c r="S202" i="97"/>
  <c r="BH201" i="97"/>
  <c r="AU176" i="60"/>
  <c r="S145" i="6"/>
  <c r="AN147" i="6"/>
  <c r="BE147" i="6"/>
  <c r="AX543" i="6"/>
  <c r="AT366" i="97"/>
  <c r="AJ203" i="97"/>
  <c r="BB201" i="97"/>
  <c r="N147" i="6"/>
  <c r="AS145" i="6"/>
  <c r="BB145" i="6"/>
  <c r="BC153" i="6"/>
  <c r="AT135" i="6"/>
  <c r="AP199" i="97"/>
  <c r="AK145" i="6"/>
  <c r="J203" i="97"/>
  <c r="R203" i="97"/>
  <c r="AO201" i="97"/>
  <c r="AG135" i="6"/>
  <c r="BF145" i="6"/>
  <c r="AT143" i="6"/>
  <c r="AT558" i="6"/>
  <c r="O145" i="6"/>
  <c r="AF504" i="6"/>
  <c r="AB325" i="97"/>
  <c r="N208" i="97"/>
  <c r="V325" i="97"/>
  <c r="Z504" i="6"/>
  <c r="Z506" i="6"/>
  <c r="V329" i="97"/>
  <c r="S325" i="97"/>
  <c r="G459" i="6"/>
  <c r="D291" i="97"/>
  <c r="D289" i="97"/>
  <c r="BJ432" i="6"/>
  <c r="BF255" i="97"/>
  <c r="BF253" i="97"/>
  <c r="AJ432" i="6"/>
  <c r="AF253" i="97"/>
  <c r="F253" i="97"/>
  <c r="J432" i="6"/>
  <c r="Y289" i="97"/>
  <c r="I289" i="97"/>
  <c r="M468" i="6"/>
  <c r="I291" i="97"/>
  <c r="AT7" i="29"/>
  <c r="AN144" i="6"/>
  <c r="BH287" i="6"/>
  <c r="L59" i="60"/>
  <c r="C33" i="9"/>
  <c r="AH253" i="97"/>
  <c r="AZ253" i="97"/>
  <c r="BD289" i="97"/>
  <c r="AF147" i="6"/>
  <c r="H49" i="6"/>
  <c r="E60" i="60"/>
  <c r="AZ287" i="6"/>
  <c r="X289" i="97"/>
  <c r="BN222" i="6"/>
  <c r="BC543" i="6"/>
  <c r="AY366" i="97"/>
  <c r="AZ176" i="60"/>
  <c r="AS26" i="29"/>
  <c r="AS27" i="29"/>
  <c r="AS41" i="29"/>
  <c r="AS43" i="29"/>
  <c r="AU6" i="28"/>
  <c r="AS203" i="97"/>
  <c r="AP8" i="29"/>
  <c r="AT145" i="6"/>
  <c r="AU153" i="6"/>
  <c r="AL543" i="6"/>
  <c r="AH366" i="97"/>
  <c r="AI176" i="60"/>
  <c r="AO58" i="60"/>
  <c r="AR287" i="6"/>
  <c r="L287" i="6"/>
  <c r="L49" i="6"/>
  <c r="BF222" i="6"/>
  <c r="BC20" i="60"/>
  <c r="BF27" i="6"/>
  <c r="BC22" i="60"/>
  <c r="AH222" i="6"/>
  <c r="AE20" i="60"/>
  <c r="AH27" i="6"/>
  <c r="O230" i="6"/>
  <c r="L27" i="6"/>
  <c r="BI8" i="29"/>
  <c r="BI201" i="97"/>
  <c r="BB26" i="29"/>
  <c r="BB203" i="97"/>
  <c r="AX26" i="29"/>
  <c r="AX27" i="29" s="1"/>
  <c r="BB147" i="6"/>
  <c r="AD543" i="6"/>
  <c r="Z366" i="97"/>
  <c r="Z197" i="97"/>
  <c r="D25" i="29"/>
  <c r="D27" i="29"/>
  <c r="D41" i="29" s="1"/>
  <c r="D43" i="29" s="1"/>
  <c r="F6" i="28" s="1"/>
  <c r="C8" i="36" s="1"/>
  <c r="BF468" i="6"/>
  <c r="BB291" i="97"/>
  <c r="BB289" i="97"/>
  <c r="BG432" i="6"/>
  <c r="BC255" i="97"/>
  <c r="BC253" i="97"/>
  <c r="AK235" i="97"/>
  <c r="AO414" i="6"/>
  <c r="AK237" i="97"/>
  <c r="I145" i="6"/>
  <c r="BF111" i="91"/>
  <c r="BF17" i="92"/>
  <c r="BF18" i="92" s="1"/>
  <c r="BG103" i="60"/>
  <c r="AY370" i="6"/>
  <c r="AV102" i="60"/>
  <c r="AQ77" i="6"/>
  <c r="D46" i="9"/>
  <c r="BM222" i="6"/>
  <c r="BJ20" i="60"/>
  <c r="R222" i="6"/>
  <c r="R27" i="6"/>
  <c r="AI543" i="6"/>
  <c r="AE366" i="97"/>
  <c r="AI135" i="6"/>
  <c r="S165" i="91"/>
  <c r="I111" i="91"/>
  <c r="I17" i="92" s="1"/>
  <c r="M144" i="6"/>
  <c r="O58" i="60"/>
  <c r="F19" i="9"/>
  <c r="BL21" i="60"/>
  <c r="AQ18" i="29"/>
  <c r="BB7" i="29"/>
  <c r="M146" i="6"/>
  <c r="AO103" i="60"/>
  <c r="AN111" i="91"/>
  <c r="AN17" i="92"/>
  <c r="BA110" i="91"/>
  <c r="BA16" i="92"/>
  <c r="BE370" i="6"/>
  <c r="AW370" i="6"/>
  <c r="AW143" i="6"/>
  <c r="AK110" i="91"/>
  <c r="AK16" i="92" s="1"/>
  <c r="AO143" i="6"/>
  <c r="AC110" i="91"/>
  <c r="AC16" i="92"/>
  <c r="AG370" i="6"/>
  <c r="I370" i="6"/>
  <c r="I143" i="6"/>
  <c r="G144" i="6"/>
  <c r="AR7" i="29"/>
  <c r="BK16" i="29"/>
  <c r="BK18" i="29"/>
  <c r="T25" i="29"/>
  <c r="T27" i="29" s="1"/>
  <c r="AH143" i="6"/>
  <c r="AH558" i="6"/>
  <c r="BM143" i="6"/>
  <c r="BM558" i="6"/>
  <c r="W198" i="97"/>
  <c r="AU198" i="97"/>
  <c r="J20" i="60"/>
  <c r="Q20" i="60"/>
  <c r="O295" i="6"/>
  <c r="AJ287" i="6"/>
  <c r="AG58" i="60"/>
  <c r="AY49" i="6"/>
  <c r="BG287" i="6"/>
  <c r="BG59" i="60"/>
  <c r="BK77" i="6"/>
  <c r="AQ347" i="6"/>
  <c r="AQ349" i="6"/>
  <c r="T353" i="6"/>
  <c r="P155" i="91"/>
  <c r="BK347" i="6"/>
  <c r="BK349" i="6"/>
  <c r="BK351" i="6"/>
  <c r="BC347" i="6"/>
  <c r="BC349" i="6"/>
  <c r="AY151" i="91"/>
  <c r="AY153" i="91" s="1"/>
  <c r="AU347" i="6"/>
  <c r="AU349" i="6"/>
  <c r="N320" i="6"/>
  <c r="N322" i="6"/>
  <c r="J130" i="91"/>
  <c r="AR190" i="6"/>
  <c r="AR192" i="6"/>
  <c r="AN49" i="6"/>
  <c r="BH147" i="6"/>
  <c r="AZ147" i="6"/>
  <c r="AR147" i="6"/>
  <c r="AQ147" i="6"/>
  <c r="AR155" i="6"/>
  <c r="AJ147" i="6"/>
  <c r="T147" i="6"/>
  <c r="L147" i="6"/>
  <c r="BD146" i="6"/>
  <c r="AN146" i="6"/>
  <c r="AG27" i="6"/>
  <c r="AB16" i="12"/>
  <c r="BH347" i="6"/>
  <c r="BH349" i="6"/>
  <c r="BD151" i="91"/>
  <c r="AZ347" i="6"/>
  <c r="AZ349" i="6"/>
  <c r="AV151" i="91"/>
  <c r="AR347" i="6"/>
  <c r="AR349" i="6"/>
  <c r="U344" i="6"/>
  <c r="Q148" i="91"/>
  <c r="AV190" i="6"/>
  <c r="AV192" i="6"/>
  <c r="BN187" i="6"/>
  <c r="AN21" i="60"/>
  <c r="R49" i="6"/>
  <c r="M13" i="71"/>
  <c r="J49" i="6"/>
  <c r="BB49" i="6"/>
  <c r="BL146" i="6"/>
  <c r="BM347" i="6"/>
  <c r="BM349" i="6"/>
  <c r="BE347" i="6"/>
  <c r="BE349" i="6"/>
  <c r="BA151" i="91"/>
  <c r="BA153" i="91"/>
  <c r="AW347" i="6"/>
  <c r="AW349" i="6"/>
  <c r="AS151" i="91"/>
  <c r="AS153" i="91"/>
  <c r="AX320" i="6"/>
  <c r="AX322" i="6"/>
  <c r="AT130" i="91"/>
  <c r="Z187" i="6"/>
  <c r="W176" i="60"/>
  <c r="BL143" i="6"/>
  <c r="BL558" i="6"/>
  <c r="Y27" i="6"/>
  <c r="AK20" i="60"/>
  <c r="BI77" i="6"/>
  <c r="AP147" i="6"/>
  <c r="BJ347" i="6"/>
  <c r="BJ349" i="6"/>
  <c r="BJ351" i="6"/>
  <c r="BB347" i="6"/>
  <c r="BB349" i="6"/>
  <c r="AY187" i="6"/>
  <c r="AT253" i="97"/>
  <c r="AU432" i="6"/>
  <c r="AQ253" i="97"/>
  <c r="X504" i="6"/>
  <c r="T327" i="97"/>
  <c r="T325" i="97"/>
  <c r="AA289" i="97"/>
  <c r="AE468" i="6"/>
  <c r="AA291" i="97"/>
  <c r="K289" i="97"/>
  <c r="O468" i="6"/>
  <c r="K291" i="97"/>
  <c r="AD253" i="97"/>
  <c r="Q468" i="6"/>
  <c r="M291" i="97"/>
  <c r="H325" i="97"/>
  <c r="L504" i="6"/>
  <c r="R27" i="29"/>
  <c r="S28" i="29" s="1"/>
  <c r="R41" i="29"/>
  <c r="R43" i="29" s="1"/>
  <c r="T6" i="28" s="1"/>
  <c r="S172" i="59" s="1"/>
  <c r="AI432" i="6"/>
  <c r="AE253" i="97"/>
  <c r="AJ9" i="29"/>
  <c r="BG8" i="29"/>
  <c r="BG9" i="29" s="1"/>
  <c r="BG201" i="97"/>
  <c r="BK145" i="6"/>
  <c r="AW8" i="29"/>
  <c r="AW201" i="97"/>
  <c r="W287" i="6"/>
  <c r="W143" i="6"/>
  <c r="W558" i="6"/>
  <c r="W49" i="6"/>
  <c r="T60" i="60"/>
  <c r="AZ111" i="91"/>
  <c r="AZ17" i="92"/>
  <c r="BD77" i="6"/>
  <c r="AS103" i="60"/>
  <c r="AR111" i="91"/>
  <c r="AR17" i="92"/>
  <c r="AR18" i="92" s="1"/>
  <c r="AR27" i="92" s="1"/>
  <c r="BO178" i="6"/>
  <c r="G178" i="6"/>
  <c r="BB199" i="6"/>
  <c r="BB201" i="6"/>
  <c r="J199" i="6"/>
  <c r="J201" i="6"/>
  <c r="J203" i="6"/>
  <c r="BK199" i="6"/>
  <c r="BK201" i="6"/>
  <c r="AY199" i="6"/>
  <c r="AY201" i="6"/>
  <c r="AD243" i="6"/>
  <c r="AS243" i="6"/>
  <c r="AZ243" i="6"/>
  <c r="BO243" i="6"/>
  <c r="S243" i="6"/>
  <c r="AC308" i="6"/>
  <c r="Y120" i="91"/>
  <c r="Y308" i="6"/>
  <c r="U120" i="91"/>
  <c r="AN308" i="6"/>
  <c r="V308" i="6"/>
  <c r="R120" i="91"/>
  <c r="AK308" i="6"/>
  <c r="AG120" i="91"/>
  <c r="BI308" i="6"/>
  <c r="BE120" i="91"/>
  <c r="BL308" i="6"/>
  <c r="BH120" i="91"/>
  <c r="BO308" i="6"/>
  <c r="BK120" i="91"/>
  <c r="S308" i="6"/>
  <c r="O120" i="91"/>
  <c r="AW308" i="6"/>
  <c r="AS120" i="91"/>
  <c r="BD308" i="6"/>
  <c r="AZ120" i="91"/>
  <c r="AT308" i="6"/>
  <c r="AP120" i="91"/>
  <c r="AQ308" i="6"/>
  <c r="I308" i="6"/>
  <c r="P308" i="6"/>
  <c r="L120" i="91"/>
  <c r="BM308" i="6"/>
  <c r="BI120" i="91"/>
  <c r="M308" i="6"/>
  <c r="I120" i="91"/>
  <c r="BJ308" i="6"/>
  <c r="BF120" i="91"/>
  <c r="BG308" i="6"/>
  <c r="G344" i="6"/>
  <c r="C148" i="91"/>
  <c r="BN344" i="6"/>
  <c r="BJ148" i="91"/>
  <c r="AQ344" i="6"/>
  <c r="AM148" i="91"/>
  <c r="AT344" i="6"/>
  <c r="AP148" i="91"/>
  <c r="BK344" i="6"/>
  <c r="J344" i="6"/>
  <c r="AA344" i="6"/>
  <c r="AD344" i="6"/>
  <c r="Z148" i="91"/>
  <c r="AN344" i="6"/>
  <c r="AJ148" i="91"/>
  <c r="BH344" i="6"/>
  <c r="BD148" i="91"/>
  <c r="R344" i="6"/>
  <c r="N148" i="91"/>
  <c r="AL344" i="6"/>
  <c r="AH148" i="91"/>
  <c r="BF344" i="6"/>
  <c r="BB148" i="91"/>
  <c r="AF344" i="6"/>
  <c r="BB344" i="6"/>
  <c r="AC344" i="6"/>
  <c r="Y148" i="91"/>
  <c r="O344" i="6"/>
  <c r="K148" i="91"/>
  <c r="AR344" i="6"/>
  <c r="AN148" i="91"/>
  <c r="L344" i="6"/>
  <c r="H148" i="91"/>
  <c r="AZ344" i="6"/>
  <c r="AV148" i="91"/>
  <c r="BC344" i="6"/>
  <c r="AY148" i="91"/>
  <c r="G403" i="6"/>
  <c r="G405" i="6"/>
  <c r="O403" i="6"/>
  <c r="AE403" i="6"/>
  <c r="AU403" i="6"/>
  <c r="BK403" i="6"/>
  <c r="BM403" i="6"/>
  <c r="M403" i="6"/>
  <c r="M405" i="6"/>
  <c r="I228" i="97"/>
  <c r="AC403" i="6"/>
  <c r="AS403" i="6"/>
  <c r="BI403" i="6"/>
  <c r="BI405" i="6"/>
  <c r="BE228" i="97"/>
  <c r="K403" i="6"/>
  <c r="W403" i="6"/>
  <c r="AI403" i="6"/>
  <c r="U403" i="6"/>
  <c r="AG403" i="6"/>
  <c r="AC226" i="97"/>
  <c r="BN403" i="6"/>
  <c r="I403" i="6"/>
  <c r="S403" i="6"/>
  <c r="BG403" i="6"/>
  <c r="BL403" i="6"/>
  <c r="Q403" i="6"/>
  <c r="BE403" i="6"/>
  <c r="G439" i="6"/>
  <c r="G441" i="6"/>
  <c r="H439" i="6"/>
  <c r="J439" i="6"/>
  <c r="L439" i="6"/>
  <c r="N439" i="6"/>
  <c r="P439" i="6"/>
  <c r="R439" i="6"/>
  <c r="T439" i="6"/>
  <c r="V439" i="6"/>
  <c r="X439" i="6"/>
  <c r="Z439" i="6"/>
  <c r="AB439" i="6"/>
  <c r="AD439" i="6"/>
  <c r="AF439" i="6"/>
  <c r="AF441" i="6"/>
  <c r="AB262" i="97"/>
  <c r="AH439" i="6"/>
  <c r="AD262" i="97"/>
  <c r="AJ439" i="6"/>
  <c r="AL439" i="6"/>
  <c r="AN439" i="6"/>
  <c r="AP439" i="6"/>
  <c r="AR439" i="6"/>
  <c r="AT439" i="6"/>
  <c r="AV439" i="6"/>
  <c r="AR262" i="97"/>
  <c r="AX439" i="6"/>
  <c r="AZ439" i="6"/>
  <c r="BB439" i="6"/>
  <c r="BD439" i="6"/>
  <c r="AZ262" i="97"/>
  <c r="BF439" i="6"/>
  <c r="BH439" i="6"/>
  <c r="BH441" i="6"/>
  <c r="BD264" i="97"/>
  <c r="BJ439" i="6"/>
  <c r="BF262" i="97"/>
  <c r="BL439" i="6"/>
  <c r="BN439" i="6"/>
  <c r="BN441" i="6"/>
  <c r="BJ264" i="97"/>
  <c r="W439" i="6"/>
  <c r="AM439" i="6"/>
  <c r="AM441" i="6"/>
  <c r="AI264" i="97"/>
  <c r="BC439" i="6"/>
  <c r="BC441" i="6"/>
  <c r="AY264" i="97"/>
  <c r="S439" i="6"/>
  <c r="U439" i="6"/>
  <c r="Q262" i="97"/>
  <c r="AK439" i="6"/>
  <c r="BA439" i="6"/>
  <c r="BA441" i="6"/>
  <c r="AW264" i="97"/>
  <c r="Q439" i="6"/>
  <c r="AI439" i="6"/>
  <c r="AY439" i="6"/>
  <c r="AU262" i="97"/>
  <c r="BO439" i="6"/>
  <c r="O439" i="6"/>
  <c r="O441" i="6"/>
  <c r="AG439" i="6"/>
  <c r="AW439" i="6"/>
  <c r="AS262" i="97"/>
  <c r="BM439" i="6"/>
  <c r="BI262" i="97"/>
  <c r="BC475" i="6"/>
  <c r="G475" i="6"/>
  <c r="BA475" i="6"/>
  <c r="AW298" i="97"/>
  <c r="K271" i="97"/>
  <c r="AE475" i="6"/>
  <c r="AG475" i="6"/>
  <c r="AG477" i="6"/>
  <c r="AC300" i="97"/>
  <c r="AI475" i="6"/>
  <c r="AK475" i="6"/>
  <c r="AM475" i="6"/>
  <c r="AO475" i="6"/>
  <c r="AQ475" i="6"/>
  <c r="AQ477" i="6"/>
  <c r="AS475" i="6"/>
  <c r="AU475" i="6"/>
  <c r="AW475" i="6"/>
  <c r="AS298" i="97"/>
  <c r="BD475" i="6"/>
  <c r="BF475" i="6"/>
  <c r="BF477" i="6"/>
  <c r="BH475" i="6"/>
  <c r="BJ475" i="6"/>
  <c r="BL475" i="6"/>
  <c r="BN475" i="6"/>
  <c r="BJ298" i="97"/>
  <c r="G508" i="6"/>
  <c r="C331" i="97"/>
  <c r="K508" i="6"/>
  <c r="G331" i="97"/>
  <c r="S508" i="6"/>
  <c r="O331" i="97"/>
  <c r="AA508" i="6"/>
  <c r="W331" i="97"/>
  <c r="AF508" i="6"/>
  <c r="AB331" i="97"/>
  <c r="AK508" i="6"/>
  <c r="AG331" i="97"/>
  <c r="AS508" i="6"/>
  <c r="AO331" i="97"/>
  <c r="BA508" i="6"/>
  <c r="AW331" i="97"/>
  <c r="BI508" i="6"/>
  <c r="BE331" i="97"/>
  <c r="N508" i="6"/>
  <c r="J331" i="97"/>
  <c r="V508" i="6"/>
  <c r="AD508" i="6"/>
  <c r="Z331" i="97"/>
  <c r="AI508" i="6"/>
  <c r="AE331" i="97"/>
  <c r="AN508" i="6"/>
  <c r="AJ331" i="97"/>
  <c r="AV508" i="6"/>
  <c r="AR331" i="97"/>
  <c r="BD508" i="6"/>
  <c r="AZ331" i="97"/>
  <c r="BL508" i="6"/>
  <c r="BH331" i="97"/>
  <c r="AQ172" i="6"/>
  <c r="AQ174" i="6"/>
  <c r="BC172" i="6"/>
  <c r="BC174" i="6"/>
  <c r="O172" i="6"/>
  <c r="O174" i="6"/>
  <c r="Z181" i="6"/>
  <c r="Z183" i="6"/>
  <c r="AD181" i="6"/>
  <c r="AD183" i="6"/>
  <c r="BB181" i="6"/>
  <c r="BB183" i="6"/>
  <c r="N196" i="6"/>
  <c r="AV196" i="6"/>
  <c r="BK196" i="6"/>
  <c r="W196" i="6"/>
  <c r="AK196" i="6"/>
  <c r="O196" i="6"/>
  <c r="AG246" i="6"/>
  <c r="AG248" i="6"/>
  <c r="AG250" i="6"/>
  <c r="AK246" i="6"/>
  <c r="AK248" i="6"/>
  <c r="AK250" i="6"/>
  <c r="AS246" i="6"/>
  <c r="AS248" i="6"/>
  <c r="AS250" i="6"/>
  <c r="Q246" i="6"/>
  <c r="Q248" i="6"/>
  <c r="Q250" i="6"/>
  <c r="M246" i="6"/>
  <c r="M248" i="6"/>
  <c r="M250" i="6"/>
  <c r="BE246" i="6"/>
  <c r="BE248" i="6"/>
  <c r="BE250" i="6"/>
  <c r="N311" i="6"/>
  <c r="N313" i="6"/>
  <c r="N315" i="6"/>
  <c r="AQ311" i="6"/>
  <c r="AQ313" i="6"/>
  <c r="AM123" i="91"/>
  <c r="AM125" i="91" s="1"/>
  <c r="AK311" i="6"/>
  <c r="AK313" i="6"/>
  <c r="AG123" i="91"/>
  <c r="AG125" i="91"/>
  <c r="AV311" i="6"/>
  <c r="AV313" i="6"/>
  <c r="K311" i="6"/>
  <c r="K313" i="6"/>
  <c r="K315" i="6"/>
  <c r="Z311" i="6"/>
  <c r="Z313" i="6"/>
  <c r="BD311" i="6"/>
  <c r="BD313" i="6"/>
  <c r="BK311" i="6"/>
  <c r="AH311" i="6"/>
  <c r="AH313" i="6"/>
  <c r="T311" i="6"/>
  <c r="T313" i="6"/>
  <c r="T315" i="6"/>
  <c r="AE311" i="6"/>
  <c r="AY311" i="6"/>
  <c r="AY313" i="6"/>
  <c r="BJ311" i="6"/>
  <c r="BJ313" i="6"/>
  <c r="BM311" i="6"/>
  <c r="BM313" i="6"/>
  <c r="G409" i="6"/>
  <c r="N409" i="6"/>
  <c r="J232" i="97"/>
  <c r="V409" i="6"/>
  <c r="R232" i="97"/>
  <c r="AD409" i="6"/>
  <c r="Z232" i="97"/>
  <c r="AI409" i="6"/>
  <c r="AE232" i="97"/>
  <c r="AV409" i="6"/>
  <c r="AR232" i="97"/>
  <c r="BD409" i="6"/>
  <c r="AZ232" i="97"/>
  <c r="BL409" i="6"/>
  <c r="BH232" i="97"/>
  <c r="I409" i="6"/>
  <c r="E232" i="97"/>
  <c r="Q409" i="6"/>
  <c r="M232" i="97"/>
  <c r="Y409" i="6"/>
  <c r="U232" i="97"/>
  <c r="AG409" i="6"/>
  <c r="AC232" i="97"/>
  <c r="AL409" i="6"/>
  <c r="AH232" i="97"/>
  <c r="AQ409" i="6"/>
  <c r="AM232" i="97"/>
  <c r="AY409" i="6"/>
  <c r="AU232" i="97"/>
  <c r="BG409" i="6"/>
  <c r="BC232" i="97"/>
  <c r="BO409" i="6"/>
  <c r="BK232" i="97"/>
  <c r="J409" i="6"/>
  <c r="F232" i="97"/>
  <c r="AJ409" i="6"/>
  <c r="AF232" i="97"/>
  <c r="AM409" i="6"/>
  <c r="AI232" i="97"/>
  <c r="AU409" i="6"/>
  <c r="AQ232" i="97"/>
  <c r="AX409" i="6"/>
  <c r="AT232" i="97"/>
  <c r="BA409" i="6"/>
  <c r="AW232" i="97"/>
  <c r="M409" i="6"/>
  <c r="I232" i="97"/>
  <c r="P409" i="6"/>
  <c r="S409" i="6"/>
  <c r="BJ409" i="6"/>
  <c r="BF232" i="97"/>
  <c r="BM409" i="6"/>
  <c r="BI232" i="97"/>
  <c r="AB409" i="6"/>
  <c r="AE409" i="6"/>
  <c r="AA232" i="97"/>
  <c r="AP409" i="6"/>
  <c r="AL232" i="97"/>
  <c r="AS409" i="6"/>
  <c r="AO232" i="97"/>
  <c r="H409" i="6"/>
  <c r="D232" i="97"/>
  <c r="K409" i="6"/>
  <c r="G232" i="97"/>
  <c r="AH409" i="6"/>
  <c r="AD232" i="97"/>
  <c r="AK409" i="6"/>
  <c r="AG232" i="97"/>
  <c r="AN409" i="6"/>
  <c r="AJ232" i="97"/>
  <c r="BB409" i="6"/>
  <c r="AX232" i="97"/>
  <c r="BE409" i="6"/>
  <c r="BA232" i="97"/>
  <c r="BH409" i="6"/>
  <c r="BD232" i="97"/>
  <c r="G445" i="6"/>
  <c r="M445" i="6"/>
  <c r="H445" i="6"/>
  <c r="P445" i="6"/>
  <c r="X445" i="6"/>
  <c r="AF445" i="6"/>
  <c r="AN445" i="6"/>
  <c r="AV445" i="6"/>
  <c r="BD445" i="6"/>
  <c r="BL445" i="6"/>
  <c r="I445" i="6"/>
  <c r="W445" i="6"/>
  <c r="Z445" i="6"/>
  <c r="AK445" i="6"/>
  <c r="AY445" i="6"/>
  <c r="BJ445" i="6"/>
  <c r="BM445" i="6"/>
  <c r="L445" i="6"/>
  <c r="O445" i="6"/>
  <c r="R445" i="6"/>
  <c r="AC445" i="6"/>
  <c r="AQ445" i="6"/>
  <c r="BB445" i="6"/>
  <c r="BE445" i="6"/>
  <c r="U445" i="6"/>
  <c r="AI445" i="6"/>
  <c r="AT445" i="6"/>
  <c r="AW445" i="6"/>
  <c r="BH445" i="6"/>
  <c r="J445" i="6"/>
  <c r="AA445" i="6"/>
  <c r="AL445" i="6"/>
  <c r="AO445" i="6"/>
  <c r="AZ445" i="6"/>
  <c r="BK445" i="6"/>
  <c r="BN445" i="6"/>
  <c r="G481" i="6"/>
  <c r="C304" i="97"/>
  <c r="I16" i="68"/>
  <c r="AI344" i="6"/>
  <c r="AE148" i="91"/>
  <c r="BA308" i="6"/>
  <c r="AW120" i="91"/>
  <c r="AW246" i="6"/>
  <c r="AW248" i="6"/>
  <c r="AW250" i="6"/>
  <c r="AP20" i="60"/>
  <c r="BM475" i="6"/>
  <c r="BE475" i="6"/>
  <c r="Z475" i="6"/>
  <c r="V298" i="97"/>
  <c r="S475" i="6"/>
  <c r="O298" i="97"/>
  <c r="J475" i="6"/>
  <c r="BJ67" i="68"/>
  <c r="BB67" i="68"/>
  <c r="BG445" i="6"/>
  <c r="AJ445" i="6"/>
  <c r="AG445" i="6"/>
  <c r="AD445" i="6"/>
  <c r="T445" i="6"/>
  <c r="Q445" i="6"/>
  <c r="AU439" i="6"/>
  <c r="BO403" i="6"/>
  <c r="Y246" i="6"/>
  <c r="Y248" i="6"/>
  <c r="Y250" i="6"/>
  <c r="AN201" i="97"/>
  <c r="AK27" i="6"/>
  <c r="AH22" i="60"/>
  <c r="BA27" i="6"/>
  <c r="AV12" i="71"/>
  <c r="BI504" i="6"/>
  <c r="BE327" i="97"/>
  <c r="AO481" i="6"/>
  <c r="AK304" i="97"/>
  <c r="AF481" i="6"/>
  <c r="AB304" i="97"/>
  <c r="Y481" i="6"/>
  <c r="U304" i="97"/>
  <c r="P481" i="6"/>
  <c r="L304" i="97"/>
  <c r="I481" i="6"/>
  <c r="E304" i="97"/>
  <c r="BB475" i="6"/>
  <c r="AX298" i="97"/>
  <c r="AT475" i="6"/>
  <c r="AL475" i="6"/>
  <c r="AB475" i="6"/>
  <c r="AB477" i="6"/>
  <c r="X300" i="97"/>
  <c r="U475" i="6"/>
  <c r="U477" i="6"/>
  <c r="U479" i="6"/>
  <c r="Q302" i="97"/>
  <c r="L475" i="6"/>
  <c r="AM445" i="6"/>
  <c r="BE439" i="6"/>
  <c r="BE441" i="6"/>
  <c r="Y439" i="6"/>
  <c r="AC409" i="6"/>
  <c r="Y232" i="97"/>
  <c r="Z409" i="6"/>
  <c r="V232" i="97"/>
  <c r="W409" i="6"/>
  <c r="S232" i="97"/>
  <c r="T409" i="6"/>
  <c r="P232" i="97"/>
  <c r="Y403" i="6"/>
  <c r="U226" i="97"/>
  <c r="AX89" i="68"/>
  <c r="G187" i="6"/>
  <c r="M187" i="6"/>
  <c r="AF187" i="6"/>
  <c r="AQ187" i="6"/>
  <c r="BK187" i="6"/>
  <c r="N187" i="6"/>
  <c r="BB187" i="6"/>
  <c r="R187" i="6"/>
  <c r="AW187" i="6"/>
  <c r="O320" i="6"/>
  <c r="O322" i="6"/>
  <c r="K130" i="91"/>
  <c r="AV320" i="6"/>
  <c r="AV322" i="6"/>
  <c r="AR130" i="91"/>
  <c r="BC320" i="6"/>
  <c r="BC322" i="6"/>
  <c r="AY130" i="91"/>
  <c r="AC320" i="6"/>
  <c r="AC322" i="6"/>
  <c r="Y130" i="91"/>
  <c r="AJ320" i="6"/>
  <c r="AJ322" i="6"/>
  <c r="AF130" i="91"/>
  <c r="BN320" i="6"/>
  <c r="BN322" i="6"/>
  <c r="BJ130" i="91"/>
  <c r="AA320" i="6"/>
  <c r="AA322" i="6"/>
  <c r="W130" i="91"/>
  <c r="P320" i="6"/>
  <c r="P322" i="6"/>
  <c r="L130" i="91"/>
  <c r="W320" i="6"/>
  <c r="W322" i="6"/>
  <c r="S130" i="91"/>
  <c r="AD320" i="6"/>
  <c r="AD322" i="6"/>
  <c r="Z130" i="91"/>
  <c r="AK320" i="6"/>
  <c r="AK322" i="6"/>
  <c r="AG130" i="91"/>
  <c r="AP320" i="6"/>
  <c r="AP322" i="6"/>
  <c r="AL130" i="91"/>
  <c r="Q353" i="6"/>
  <c r="M155" i="91"/>
  <c r="BG353" i="6"/>
  <c r="BC155" i="91"/>
  <c r="AX353" i="6"/>
  <c r="P418" i="6"/>
  <c r="L241" i="97"/>
  <c r="S418" i="6"/>
  <c r="O241" i="97"/>
  <c r="V418" i="6"/>
  <c r="R241" i="97"/>
  <c r="Y418" i="6"/>
  <c r="U241" i="97"/>
  <c r="AB418" i="6"/>
  <c r="X241" i="97"/>
  <c r="AE418" i="6"/>
  <c r="AA241" i="97"/>
  <c r="AV418" i="6"/>
  <c r="AR241" i="97"/>
  <c r="AY418" i="6"/>
  <c r="AU241" i="97"/>
  <c r="BB418" i="6"/>
  <c r="AX241" i="97"/>
  <c r="S146" i="6"/>
  <c r="AN145" i="6"/>
  <c r="BE353" i="6"/>
  <c r="BA155" i="91"/>
  <c r="BG89" i="68"/>
  <c r="BG93" i="68" s="1"/>
  <c r="BI323" i="6" s="1"/>
  <c r="BE131" i="91" s="1"/>
  <c r="T320" i="6"/>
  <c r="T322" i="6"/>
  <c r="P130" i="91"/>
  <c r="BE187" i="6"/>
  <c r="Y261" i="6"/>
  <c r="AW261" i="6"/>
  <c r="BN261" i="6"/>
  <c r="AL261" i="6"/>
  <c r="AL277" i="6"/>
  <c r="AI158" i="59"/>
  <c r="AR261" i="6"/>
  <c r="BI261" i="6"/>
  <c r="P261" i="6"/>
  <c r="U261" i="6"/>
  <c r="AH261" i="6"/>
  <c r="AN261" i="6"/>
  <c r="AZ261" i="6"/>
  <c r="BE326" i="6"/>
  <c r="BA134" i="91"/>
  <c r="I326" i="6"/>
  <c r="E134" i="91"/>
  <c r="AY326" i="6"/>
  <c r="AC421" i="6"/>
  <c r="AF421" i="6"/>
  <c r="AM421" i="6"/>
  <c r="BB421" i="6"/>
  <c r="P421" i="6"/>
  <c r="S421" i="6"/>
  <c r="O244" i="97"/>
  <c r="Z421" i="6"/>
  <c r="BH421" i="6"/>
  <c r="BD244" i="97"/>
  <c r="BK320" i="6"/>
  <c r="BK322" i="6"/>
  <c r="BG130" i="91"/>
  <c r="BD320" i="6"/>
  <c r="BD322" i="6"/>
  <c r="AZ130" i="91"/>
  <c r="AY320" i="6"/>
  <c r="AY322" i="6"/>
  <c r="AU130" i="91"/>
  <c r="BM187" i="6"/>
  <c r="T187" i="6"/>
  <c r="I187" i="6"/>
  <c r="AN67" i="68"/>
  <c r="AK253" i="97"/>
  <c r="BF320" i="6"/>
  <c r="BF322" i="6"/>
  <c r="BB130" i="91"/>
  <c r="BL187" i="6"/>
  <c r="AD187" i="6"/>
  <c r="AV146" i="6"/>
  <c r="BG135" i="6"/>
  <c r="BC199" i="97"/>
  <c r="BH320" i="6"/>
  <c r="BH322" i="6"/>
  <c r="AO187" i="6"/>
  <c r="G147" i="6"/>
  <c r="G155" i="6"/>
  <c r="BH146" i="6"/>
  <c r="AR146" i="6"/>
  <c r="BE145" i="6"/>
  <c r="Y145" i="6"/>
  <c r="J145" i="6"/>
  <c r="AK146" i="6"/>
  <c r="AP145" i="6"/>
  <c r="AQ145" i="6"/>
  <c r="AQ153" i="6"/>
  <c r="AH145" i="6"/>
  <c r="Z145" i="6"/>
  <c r="BH89" i="68"/>
  <c r="BA144" i="6"/>
  <c r="BJ89" i="68"/>
  <c r="R89" i="68"/>
  <c r="AE432" i="6"/>
  <c r="AC144" i="6"/>
  <c r="S432" i="6"/>
  <c r="AH89" i="68"/>
  <c r="R137" i="91"/>
  <c r="AG291" i="97"/>
  <c r="BJ253" i="97"/>
  <c r="BN432" i="6"/>
  <c r="BN434" i="6"/>
  <c r="BJ257" i="97"/>
  <c r="BG253" i="97"/>
  <c r="BD396" i="6"/>
  <c r="AZ217" i="97"/>
  <c r="AY253" i="97"/>
  <c r="BC432" i="6"/>
  <c r="S289" i="97"/>
  <c r="W468" i="6"/>
  <c r="S291" i="97"/>
  <c r="BH217" i="97"/>
  <c r="BL396" i="6"/>
  <c r="AQ25" i="29"/>
  <c r="AQ27" i="29" s="1"/>
  <c r="BH25" i="29"/>
  <c r="BJ6" i="28"/>
  <c r="BL147" i="6"/>
  <c r="BK147" i="6"/>
  <c r="BL155" i="6"/>
  <c r="AZ25" i="29"/>
  <c r="BD147" i="6"/>
  <c r="AV147" i="6"/>
  <c r="AR25" i="29"/>
  <c r="AR27" i="29"/>
  <c r="U103" i="60"/>
  <c r="T111" i="91"/>
  <c r="T17" i="92" s="1"/>
  <c r="X144" i="6"/>
  <c r="X559" i="6"/>
  <c r="L111" i="91"/>
  <c r="L17" i="92" s="1"/>
  <c r="P144" i="6"/>
  <c r="P559" i="6"/>
  <c r="BA370" i="6"/>
  <c r="BA143" i="6"/>
  <c r="BA77" i="6"/>
  <c r="AK143" i="6"/>
  <c r="AK77" i="6"/>
  <c r="AC370" i="6"/>
  <c r="Y110" i="91"/>
  <c r="Y16" i="92"/>
  <c r="AC143" i="6"/>
  <c r="U77" i="6"/>
  <c r="R104" i="60"/>
  <c r="U143" i="6"/>
  <c r="U558" i="6"/>
  <c r="J102" i="60"/>
  <c r="BJ24" i="29"/>
  <c r="BJ27" i="29"/>
  <c r="BJ41" i="29"/>
  <c r="BJ43" i="29"/>
  <c r="BL6" i="28"/>
  <c r="BN147" i="6"/>
  <c r="AT24" i="29"/>
  <c r="AX147" i="6"/>
  <c r="AH147" i="6"/>
  <c r="AD24" i="29"/>
  <c r="AD27" i="29"/>
  <c r="V24" i="29"/>
  <c r="V27" i="29"/>
  <c r="Z147" i="6"/>
  <c r="BG25" i="29"/>
  <c r="AU423" i="6"/>
  <c r="AQ244" i="97"/>
  <c r="AG67" i="68"/>
  <c r="H16" i="68"/>
  <c r="BC147" i="6"/>
  <c r="BC155" i="6"/>
  <c r="F14" i="91"/>
  <c r="AM17" i="92"/>
  <c r="BA27" i="29"/>
  <c r="BA41" i="29"/>
  <c r="BA43" i="29" s="1"/>
  <c r="BC6" i="28" s="1"/>
  <c r="AO145" i="6"/>
  <c r="H343" i="97"/>
  <c r="AM147" i="6"/>
  <c r="AI25" i="29"/>
  <c r="AE147" i="6"/>
  <c r="AA25" i="29"/>
  <c r="S25" i="29"/>
  <c r="W147" i="6"/>
  <c r="O147" i="6"/>
  <c r="K25" i="29"/>
  <c r="K27" i="29" s="1"/>
  <c r="AJ146" i="6"/>
  <c r="AF16" i="29"/>
  <c r="X16" i="29"/>
  <c r="X18" i="29"/>
  <c r="AB146" i="6"/>
  <c r="AC146" i="6"/>
  <c r="AC154" i="6"/>
  <c r="BM145" i="6"/>
  <c r="BI7" i="29"/>
  <c r="AC7" i="29"/>
  <c r="AC9" i="29" s="1"/>
  <c r="AG145" i="6"/>
  <c r="R145" i="6"/>
  <c r="N7" i="29"/>
  <c r="N9" i="29"/>
  <c r="N33" i="29"/>
  <c r="N34" i="29" s="1"/>
  <c r="P12" i="28" s="1"/>
  <c r="BH103" i="60"/>
  <c r="BK144" i="6"/>
  <c r="BK559" i="6"/>
  <c r="BC77" i="6"/>
  <c r="AX14" i="71"/>
  <c r="AY111" i="91"/>
  <c r="AZ103" i="60"/>
  <c r="AR103" i="60"/>
  <c r="AQ111" i="91"/>
  <c r="AQ17" i="92" s="1"/>
  <c r="AQ18" i="92" s="1"/>
  <c r="AQ27" i="92" s="1"/>
  <c r="AU77" i="6"/>
  <c r="AP14" i="71"/>
  <c r="AU144" i="6"/>
  <c r="AJ103" i="60"/>
  <c r="AI111" i="91"/>
  <c r="AI17" i="92"/>
  <c r="AE77" i="6"/>
  <c r="AB104" i="60"/>
  <c r="AA111" i="91"/>
  <c r="C47" i="9"/>
  <c r="S111" i="91"/>
  <c r="S17" i="92" s="1"/>
  <c r="W77" i="6"/>
  <c r="R18" i="12"/>
  <c r="T103" i="60"/>
  <c r="O77" i="6"/>
  <c r="J14" i="71"/>
  <c r="L103" i="60"/>
  <c r="K111" i="91"/>
  <c r="K17" i="92" s="1"/>
  <c r="K18" i="92" s="1"/>
  <c r="K27" i="92" s="1"/>
  <c r="G77" i="6"/>
  <c r="C111" i="91"/>
  <c r="C17" i="92"/>
  <c r="BH77" i="6"/>
  <c r="BC14" i="71"/>
  <c r="BE102" i="60"/>
  <c r="BD110" i="91"/>
  <c r="BH370" i="6"/>
  <c r="BH143" i="6"/>
  <c r="AW102" i="60"/>
  <c r="AV110" i="91"/>
  <c r="AV16" i="92"/>
  <c r="AV18" i="92" s="1"/>
  <c r="AV27" i="92" s="1"/>
  <c r="AY165" i="91"/>
  <c r="AZ370" i="6"/>
  <c r="AN110" i="91"/>
  <c r="AN16" i="92"/>
  <c r="AR370" i="6"/>
  <c r="AR143" i="6"/>
  <c r="AR558" i="6"/>
  <c r="AO102" i="60"/>
  <c r="AJ370" i="6"/>
  <c r="AJ77" i="6"/>
  <c r="AE14" i="71"/>
  <c r="AG102" i="60"/>
  <c r="AF110" i="91"/>
  <c r="AF16" i="92" s="1"/>
  <c r="AJ143" i="6"/>
  <c r="Y102" i="60"/>
  <c r="X110" i="91"/>
  <c r="Q102" i="60"/>
  <c r="T370" i="6"/>
  <c r="T77" i="6"/>
  <c r="Q104" i="60"/>
  <c r="H110" i="91"/>
  <c r="H16" i="92"/>
  <c r="L77" i="6"/>
  <c r="I102" i="60"/>
  <c r="L370" i="6"/>
  <c r="BD16" i="29"/>
  <c r="BD18" i="29"/>
  <c r="BC144" i="6"/>
  <c r="BC152" i="6"/>
  <c r="BI18" i="29"/>
  <c r="U7" i="29"/>
  <c r="U9" i="29" s="1"/>
  <c r="AZ146" i="6"/>
  <c r="T432" i="6"/>
  <c r="P255" i="97"/>
  <c r="AD9" i="29"/>
  <c r="AD33" i="29" s="1"/>
  <c r="BK27" i="29"/>
  <c r="L143" i="6"/>
  <c r="L558" i="6"/>
  <c r="L560" i="6"/>
  <c r="G8" i="12"/>
  <c r="E47" i="9"/>
  <c r="E5" i="9" s="1"/>
  <c r="T143" i="6"/>
  <c r="T558" i="6"/>
  <c r="O144" i="6"/>
  <c r="O559" i="6"/>
  <c r="AE144" i="6"/>
  <c r="BP75" i="6"/>
  <c r="BM110" i="91"/>
  <c r="AW244" i="97"/>
  <c r="BA423" i="6"/>
  <c r="BA425" i="6"/>
  <c r="AW248" i="97"/>
  <c r="AE59" i="60"/>
  <c r="AH144" i="6"/>
  <c r="AH559" i="6"/>
  <c r="K144" i="6"/>
  <c r="H59" i="60"/>
  <c r="K49" i="6"/>
  <c r="F17" i="12"/>
  <c r="BH58" i="60"/>
  <c r="BK143" i="6"/>
  <c r="E32" i="9"/>
  <c r="AZ58" i="60"/>
  <c r="U58" i="60"/>
  <c r="X143" i="6"/>
  <c r="H143" i="6"/>
  <c r="H558" i="6"/>
  <c r="K295" i="6"/>
  <c r="H287" i="6"/>
  <c r="BG58" i="60"/>
  <c r="BJ287" i="6"/>
  <c r="AR58" i="60"/>
  <c r="AU49" i="6"/>
  <c r="AP17" i="12"/>
  <c r="AU143" i="6"/>
  <c r="AM287" i="6"/>
  <c r="AM49" i="6"/>
  <c r="AJ60" i="60"/>
  <c r="AJ58" i="60"/>
  <c r="C32" i="9"/>
  <c r="AB58" i="60"/>
  <c r="AE49" i="6"/>
  <c r="Z17" i="12"/>
  <c r="AE143" i="6"/>
  <c r="AE558" i="6"/>
  <c r="F3" i="59"/>
  <c r="T58" i="60"/>
  <c r="L58" i="60"/>
  <c r="AQ58" i="60"/>
  <c r="AT287" i="6"/>
  <c r="AL287" i="6"/>
  <c r="AI58" i="60"/>
  <c r="AL49" i="6"/>
  <c r="AA58" i="60"/>
  <c r="AD287" i="6"/>
  <c r="S58" i="60"/>
  <c r="V49" i="6"/>
  <c r="K58" i="60"/>
  <c r="N287" i="6"/>
  <c r="N49" i="6"/>
  <c r="L18" i="29"/>
  <c r="AQ9" i="29"/>
  <c r="AQ33" i="29" s="1"/>
  <c r="AY58" i="60"/>
  <c r="AV244" i="97"/>
  <c r="AZ423" i="6"/>
  <c r="AV246" i="97"/>
  <c r="I244" i="97"/>
  <c r="AF145" i="6"/>
  <c r="AG153" i="6"/>
  <c r="AB7" i="29"/>
  <c r="AY27" i="29"/>
  <c r="O287" i="6"/>
  <c r="AE287" i="6"/>
  <c r="AZ59" i="60"/>
  <c r="AF325" i="97"/>
  <c r="AJ504" i="6"/>
  <c r="L9" i="29"/>
  <c r="AT49" i="6"/>
  <c r="AO17" i="12"/>
  <c r="BB287" i="6"/>
  <c r="O59" i="60"/>
  <c r="V146" i="6"/>
  <c r="V154" i="6"/>
  <c r="K9" i="29"/>
  <c r="K33" i="29" s="1"/>
  <c r="O18" i="29"/>
  <c r="Z27" i="29"/>
  <c r="Z41" i="29" s="1"/>
  <c r="Z43" i="29" s="1"/>
  <c r="AB6" i="28" s="1"/>
  <c r="AA172" i="59"/>
  <c r="AN18" i="29"/>
  <c r="AZ18" i="29"/>
  <c r="BC18" i="29"/>
  <c r="BC19" i="29" s="1"/>
  <c r="V287" i="6"/>
  <c r="AU287" i="6"/>
  <c r="BC49" i="6"/>
  <c r="AX17" i="12"/>
  <c r="BB21" i="60"/>
  <c r="BE27" i="6"/>
  <c r="BJ222" i="6"/>
  <c r="BJ27" i="6"/>
  <c r="BE16" i="12"/>
  <c r="AT222" i="6"/>
  <c r="AQ20" i="60"/>
  <c r="AD222" i="6"/>
  <c r="AA20" i="60"/>
  <c r="W222" i="6"/>
  <c r="BA21" i="60"/>
  <c r="BD27" i="6"/>
  <c r="BA22" i="60"/>
  <c r="AS21" i="60"/>
  <c r="AV27" i="6"/>
  <c r="AQ12" i="71"/>
  <c r="BI222" i="6"/>
  <c r="BF20" i="60"/>
  <c r="BI27" i="6"/>
  <c r="AY103" i="60"/>
  <c r="AX111" i="91"/>
  <c r="AX17" i="92" s="1"/>
  <c r="F46" i="9"/>
  <c r="BO77" i="6"/>
  <c r="BG370" i="6"/>
  <c r="BD102" i="60"/>
  <c r="BG77" i="6"/>
  <c r="BB14" i="71"/>
  <c r="X102" i="60"/>
  <c r="AA370" i="6"/>
  <c r="AA77" i="6"/>
  <c r="S370" i="6"/>
  <c r="S77" i="6"/>
  <c r="N14" i="71"/>
  <c r="K77" i="6"/>
  <c r="F18" i="12"/>
  <c r="H102" i="60"/>
  <c r="K370" i="6"/>
  <c r="BO370" i="6"/>
  <c r="BG67" i="68"/>
  <c r="BE67" i="68"/>
  <c r="BC67" i="68"/>
  <c r="AS67" i="68"/>
  <c r="AH289" i="97"/>
  <c r="AL468" i="6"/>
  <c r="AH291" i="97"/>
  <c r="AF67" i="68"/>
  <c r="BN146" i="6"/>
  <c r="BN154" i="6"/>
  <c r="AX103" i="60"/>
  <c r="AW111" i="91"/>
  <c r="AW17" i="92" s="1"/>
  <c r="Z103" i="60"/>
  <c r="Y111" i="91"/>
  <c r="Y17" i="92" s="1"/>
  <c r="T253" i="97"/>
  <c r="X432" i="6"/>
  <c r="BG144" i="6"/>
  <c r="BG559" i="6"/>
  <c r="P477" i="6"/>
  <c r="P479" i="6"/>
  <c r="L302" i="97"/>
  <c r="L298" i="97"/>
  <c r="AT27" i="6"/>
  <c r="AQ22" i="60"/>
  <c r="O110" i="91"/>
  <c r="L468" i="6"/>
  <c r="H291" i="97"/>
  <c r="H289" i="97"/>
  <c r="AA67" i="68"/>
  <c r="S67" i="68"/>
  <c r="E253" i="97"/>
  <c r="F20" i="60"/>
  <c r="I222" i="6"/>
  <c r="G421" i="6"/>
  <c r="C244" i="97"/>
  <c r="N421" i="6"/>
  <c r="V421" i="6"/>
  <c r="AA421" i="6"/>
  <c r="AI421" i="6"/>
  <c r="AE244" i="97"/>
  <c r="AQ421" i="6"/>
  <c r="AQ423" i="6"/>
  <c r="AQ425" i="6"/>
  <c r="AM248" i="97"/>
  <c r="I421" i="6"/>
  <c r="Q421" i="6"/>
  <c r="Y421" i="6"/>
  <c r="U244" i="97"/>
  <c r="AD421" i="6"/>
  <c r="Z244" i="97"/>
  <c r="AL421" i="6"/>
  <c r="L421" i="6"/>
  <c r="T421" i="6"/>
  <c r="AG421" i="6"/>
  <c r="AO421" i="6"/>
  <c r="AW421" i="6"/>
  <c r="AW423" i="6"/>
  <c r="O421" i="6"/>
  <c r="K244" i="97"/>
  <c r="W421" i="6"/>
  <c r="AB421" i="6"/>
  <c r="AJ421" i="6"/>
  <c r="BM421" i="6"/>
  <c r="BE421" i="6"/>
  <c r="AT421" i="6"/>
  <c r="AN421" i="6"/>
  <c r="AK421" i="6"/>
  <c r="X421" i="6"/>
  <c r="K421" i="6"/>
  <c r="H421" i="6"/>
  <c r="N391" i="6"/>
  <c r="J214" i="97"/>
  <c r="AD391" i="6"/>
  <c r="Z214" i="97"/>
  <c r="L391" i="6"/>
  <c r="H214" i="97"/>
  <c r="AB391" i="6"/>
  <c r="X214" i="97"/>
  <c r="AR391" i="6"/>
  <c r="AN214" i="97"/>
  <c r="H391" i="6"/>
  <c r="D214" i="97"/>
  <c r="J391" i="6"/>
  <c r="Z391" i="6"/>
  <c r="V214" i="97"/>
  <c r="AP391" i="6"/>
  <c r="AL214" i="97"/>
  <c r="X391" i="6"/>
  <c r="T214" i="97"/>
  <c r="AN391" i="6"/>
  <c r="AJ214" i="97"/>
  <c r="AY391" i="6"/>
  <c r="AU214" i="97"/>
  <c r="BA391" i="6"/>
  <c r="AW214" i="97"/>
  <c r="BC391" i="6"/>
  <c r="AY214" i="97"/>
  <c r="BE391" i="6"/>
  <c r="BA214" i="97"/>
  <c r="BG391" i="6"/>
  <c r="BC214" i="97"/>
  <c r="BI391" i="6"/>
  <c r="BK391" i="6"/>
  <c r="BG214" i="97"/>
  <c r="BM391" i="6"/>
  <c r="BI214" i="97"/>
  <c r="BO391" i="6"/>
  <c r="BK214" i="97"/>
  <c r="AZ197" i="97"/>
  <c r="G308" i="6"/>
  <c r="C120" i="91"/>
  <c r="BJ403" i="6"/>
  <c r="BH403" i="6"/>
  <c r="BF403" i="6"/>
  <c r="BB226" i="97"/>
  <c r="BD403" i="6"/>
  <c r="AZ226" i="97"/>
  <c r="BB403" i="6"/>
  <c r="AZ403" i="6"/>
  <c r="AX403" i="6"/>
  <c r="AT226" i="97"/>
  <c r="AV403" i="6"/>
  <c r="AT403" i="6"/>
  <c r="AT405" i="6"/>
  <c r="AP228" i="97"/>
  <c r="AR403" i="6"/>
  <c r="AP403" i="6"/>
  <c r="AP405" i="6"/>
  <c r="AL228" i="97"/>
  <c r="AN403" i="6"/>
  <c r="AL403" i="6"/>
  <c r="AJ403" i="6"/>
  <c r="AH403" i="6"/>
  <c r="AD226" i="97"/>
  <c r="AF403" i="6"/>
  <c r="AB226" i="97"/>
  <c r="AD403" i="6"/>
  <c r="Z226" i="97"/>
  <c r="AB403" i="6"/>
  <c r="AB405" i="6"/>
  <c r="Z403" i="6"/>
  <c r="X403" i="6"/>
  <c r="V403" i="6"/>
  <c r="V405" i="6"/>
  <c r="R228" i="97"/>
  <c r="T403" i="6"/>
  <c r="R403" i="6"/>
  <c r="P403" i="6"/>
  <c r="L226" i="97"/>
  <c r="N403" i="6"/>
  <c r="L403" i="6"/>
  <c r="AT400" i="6"/>
  <c r="AP223" i="97"/>
  <c r="AI400" i="6"/>
  <c r="AE223" i="97"/>
  <c r="AA400" i="6"/>
  <c r="W223" i="97"/>
  <c r="X400" i="6"/>
  <c r="T223" i="97"/>
  <c r="M400" i="6"/>
  <c r="I223" i="97"/>
  <c r="BI394" i="6"/>
  <c r="AR77" i="6"/>
  <c r="AB77" i="6"/>
  <c r="Y104" i="60"/>
  <c r="J77" i="6"/>
  <c r="E18" i="12"/>
  <c r="BH49" i="6"/>
  <c r="BC13" i="71"/>
  <c r="T394" i="6"/>
  <c r="BJ344" i="6"/>
  <c r="BF148" i="91"/>
  <c r="AY344" i="6"/>
  <c r="AU148" i="91"/>
  <c r="AV344" i="6"/>
  <c r="AR148" i="91"/>
  <c r="AK344" i="6"/>
  <c r="AG148" i="91"/>
  <c r="Z344" i="6"/>
  <c r="V148" i="91"/>
  <c r="W344" i="6"/>
  <c r="S148" i="91"/>
  <c r="N344" i="6"/>
  <c r="J148" i="91"/>
  <c r="AE338" i="6"/>
  <c r="AE340" i="6"/>
  <c r="AA144" i="91"/>
  <c r="AQ89" i="68"/>
  <c r="AQ94" i="68"/>
  <c r="AS332" i="6" s="1"/>
  <c r="AG308" i="6"/>
  <c r="AC120" i="91"/>
  <c r="AD308" i="6"/>
  <c r="Z120" i="91"/>
  <c r="AA308" i="6"/>
  <c r="W120" i="91"/>
  <c r="X308" i="6"/>
  <c r="T120" i="91"/>
  <c r="U308" i="6"/>
  <c r="Q120" i="91"/>
  <c r="BJ302" i="6"/>
  <c r="BJ304" i="6"/>
  <c r="BF116" i="91"/>
  <c r="AV302" i="6"/>
  <c r="AV304" i="6"/>
  <c r="AR116" i="91"/>
  <c r="R302" i="6"/>
  <c r="R304" i="6"/>
  <c r="BI246" i="6"/>
  <c r="BI248" i="6"/>
  <c r="BI250" i="6"/>
  <c r="AC246" i="6"/>
  <c r="AC248" i="6"/>
  <c r="AC250" i="6"/>
  <c r="BE243" i="6"/>
  <c r="R243" i="6"/>
  <c r="BO199" i="6"/>
  <c r="BO201" i="6"/>
  <c r="BO203" i="6"/>
  <c r="BE199" i="6"/>
  <c r="BE201" i="6"/>
  <c r="AW199" i="6"/>
  <c r="AW201" i="6"/>
  <c r="AW203" i="6"/>
  <c r="BF196" i="6"/>
  <c r="BG172" i="6"/>
  <c r="BG174" i="6"/>
  <c r="AI172" i="6"/>
  <c r="AI174" i="6"/>
  <c r="J403" i="6"/>
  <c r="H403" i="6"/>
  <c r="BJ400" i="6"/>
  <c r="BF223" i="97"/>
  <c r="BB400" i="6"/>
  <c r="AX223" i="97"/>
  <c r="AQ400" i="6"/>
  <c r="AM223" i="97"/>
  <c r="AN400" i="6"/>
  <c r="AJ223" i="97"/>
  <c r="AF400" i="6"/>
  <c r="AB223" i="97"/>
  <c r="U400" i="6"/>
  <c r="Q223" i="97"/>
  <c r="J400" i="6"/>
  <c r="F223" i="97"/>
  <c r="AR394" i="6"/>
  <c r="BG147" i="6"/>
  <c r="BG155" i="6"/>
  <c r="AY147" i="6"/>
  <c r="AI147" i="6"/>
  <c r="AA147" i="6"/>
  <c r="S147" i="6"/>
  <c r="T155" i="6"/>
  <c r="K147" i="6"/>
  <c r="BG344" i="6"/>
  <c r="BC148" i="91"/>
  <c r="BD344" i="6"/>
  <c r="AZ148" i="91"/>
  <c r="AS344" i="6"/>
  <c r="AO148" i="91"/>
  <c r="AH344" i="6"/>
  <c r="AD148" i="91"/>
  <c r="AE344" i="6"/>
  <c r="AA148" i="91"/>
  <c r="T344" i="6"/>
  <c r="P148" i="91"/>
  <c r="K344" i="6"/>
  <c r="G148" i="91"/>
  <c r="H344" i="6"/>
  <c r="D148" i="91"/>
  <c r="BN338" i="6"/>
  <c r="BL338" i="6"/>
  <c r="BL340" i="6"/>
  <c r="BJ338" i="6"/>
  <c r="BH338" i="6"/>
  <c r="BF338" i="6"/>
  <c r="BF340" i="6"/>
  <c r="BB144" i="91"/>
  <c r="BD338" i="6"/>
  <c r="BD340" i="6"/>
  <c r="AZ144" i="91"/>
  <c r="BB338" i="6"/>
  <c r="AZ338" i="6"/>
  <c r="AZ340" i="6"/>
  <c r="AV144" i="91"/>
  <c r="AX338" i="6"/>
  <c r="AV338" i="6"/>
  <c r="AV340" i="6"/>
  <c r="AT338" i="6"/>
  <c r="AR338" i="6"/>
  <c r="AR340" i="6"/>
  <c r="AN144" i="91"/>
  <c r="AG338" i="6"/>
  <c r="AG340" i="6"/>
  <c r="AC144" i="91"/>
  <c r="AZ89" i="68"/>
  <c r="S89" i="68"/>
  <c r="BE308" i="6"/>
  <c r="BA120" i="91"/>
  <c r="BB308" i="6"/>
  <c r="AX120" i="91"/>
  <c r="AY308" i="6"/>
  <c r="AU120" i="91"/>
  <c r="AV308" i="6"/>
  <c r="AR120" i="91"/>
  <c r="AS308" i="6"/>
  <c r="AO120" i="91"/>
  <c r="BL302" i="6"/>
  <c r="BL304" i="6"/>
  <c r="BH116" i="91"/>
  <c r="AX302" i="6"/>
  <c r="AX304" i="6"/>
  <c r="AT116" i="91"/>
  <c r="AO246" i="6"/>
  <c r="AO248" i="6"/>
  <c r="AO250" i="6"/>
  <c r="I246" i="6"/>
  <c r="I248" i="6"/>
  <c r="I250" i="6"/>
  <c r="J243" i="6"/>
  <c r="BN199" i="6"/>
  <c r="BN201" i="6"/>
  <c r="BN203" i="6"/>
  <c r="AV199" i="6"/>
  <c r="AV201" i="6"/>
  <c r="U196" i="6"/>
  <c r="I196" i="6"/>
  <c r="V181" i="6"/>
  <c r="V183" i="6"/>
  <c r="BK172" i="6"/>
  <c r="BK174" i="6"/>
  <c r="AM172" i="6"/>
  <c r="AM174" i="6"/>
  <c r="AU89" i="68"/>
  <c r="AU93" i="68" s="1"/>
  <c r="AW323" i="6" s="1"/>
  <c r="AS131" i="91" s="1"/>
  <c r="AS132" i="91" s="1"/>
  <c r="BO400" i="6"/>
  <c r="BL400" i="6"/>
  <c r="BH223" i="97"/>
  <c r="BG400" i="6"/>
  <c r="BC223" i="97"/>
  <c r="AY400" i="6"/>
  <c r="AU223" i="97"/>
  <c r="AV400" i="6"/>
  <c r="AR223" i="97"/>
  <c r="AK400" i="6"/>
  <c r="AC400" i="6"/>
  <c r="R400" i="6"/>
  <c r="N223" i="97"/>
  <c r="O400" i="6"/>
  <c r="K223" i="97"/>
  <c r="BE394" i="6"/>
  <c r="AX394" i="6"/>
  <c r="AU394" i="6"/>
  <c r="BO344" i="6"/>
  <c r="BK148" i="91"/>
  <c r="BL344" i="6"/>
  <c r="BH148" i="91"/>
  <c r="BA344" i="6"/>
  <c r="AW148" i="91"/>
  <c r="AP344" i="6"/>
  <c r="AL148" i="91"/>
  <c r="AM344" i="6"/>
  <c r="AI148" i="91"/>
  <c r="AB344" i="6"/>
  <c r="X148" i="91"/>
  <c r="AI338" i="6"/>
  <c r="AI340" i="6"/>
  <c r="I338" i="6"/>
  <c r="I340" i="6"/>
  <c r="E144" i="91"/>
  <c r="BF89" i="68"/>
  <c r="Z89" i="68"/>
  <c r="Q308" i="6"/>
  <c r="M120" i="91"/>
  <c r="N308" i="6"/>
  <c r="K308" i="6"/>
  <c r="G120" i="91"/>
  <c r="H308" i="6"/>
  <c r="D120" i="91"/>
  <c r="BN302" i="6"/>
  <c r="BN304" i="6"/>
  <c r="BJ116" i="91"/>
  <c r="BA246" i="6"/>
  <c r="BA248" i="6"/>
  <c r="BA250" i="6"/>
  <c r="U246" i="6"/>
  <c r="U248" i="6"/>
  <c r="U250" i="6"/>
  <c r="BD243" i="6"/>
  <c r="BC199" i="6"/>
  <c r="BC201" i="6"/>
  <c r="BC203" i="6"/>
  <c r="BE196" i="6"/>
  <c r="BJ181" i="6"/>
  <c r="BJ183" i="6"/>
  <c r="BO172" i="6"/>
  <c r="BO174" i="6"/>
  <c r="B71" i="10"/>
  <c r="B11" i="10" s="1"/>
  <c r="BD400" i="6"/>
  <c r="AZ223" i="97"/>
  <c r="AS400" i="6"/>
  <c r="AO223" i="97"/>
  <c r="Z400" i="6"/>
  <c r="V223" i="97"/>
  <c r="W400" i="6"/>
  <c r="L400" i="6"/>
  <c r="H223" i="97"/>
  <c r="BK394" i="6"/>
  <c r="BH394" i="6"/>
  <c r="AN394" i="6"/>
  <c r="AN396" i="6"/>
  <c r="AJ219" i="97"/>
  <c r="BO144" i="6"/>
  <c r="BI344" i="6"/>
  <c r="AX344" i="6"/>
  <c r="AT148" i="91"/>
  <c r="AU344" i="6"/>
  <c r="AQ148" i="91"/>
  <c r="AJ344" i="6"/>
  <c r="AF148" i="91"/>
  <c r="V344" i="6"/>
  <c r="R148" i="91"/>
  <c r="M344" i="6"/>
  <c r="I148" i="91"/>
  <c r="AK338" i="6"/>
  <c r="AK340" i="6"/>
  <c r="AG144" i="91"/>
  <c r="AB89" i="68"/>
  <c r="U89" i="68"/>
  <c r="AO308" i="6"/>
  <c r="AK120" i="91"/>
  <c r="AL308" i="6"/>
  <c r="AI308" i="6"/>
  <c r="AE120" i="91"/>
  <c r="AF308" i="6"/>
  <c r="AB120" i="91"/>
  <c r="BM246" i="6"/>
  <c r="BM248" i="6"/>
  <c r="BM250" i="6"/>
  <c r="BI243" i="6"/>
  <c r="BL196" i="6"/>
  <c r="AP196" i="6"/>
  <c r="I506" i="6"/>
  <c r="E329" i="97"/>
  <c r="E327" i="97"/>
  <c r="AT434" i="6"/>
  <c r="AP257" i="97"/>
  <c r="AP255" i="97"/>
  <c r="X253" i="97"/>
  <c r="Y432" i="6"/>
  <c r="U253" i="97"/>
  <c r="Q414" i="6"/>
  <c r="M237" i="97"/>
  <c r="M235" i="97"/>
  <c r="D172" i="10"/>
  <c r="T349" i="97"/>
  <c r="W289" i="97"/>
  <c r="AA468" i="6"/>
  <c r="W291" i="97"/>
  <c r="K468" i="6"/>
  <c r="G291" i="97"/>
  <c r="G289" i="97"/>
  <c r="Q253" i="97"/>
  <c r="Z432" i="6"/>
  <c r="V253" i="97"/>
  <c r="V396" i="6"/>
  <c r="V398" i="6"/>
  <c r="R221" i="97"/>
  <c r="R217" i="97"/>
  <c r="O217" i="97"/>
  <c r="T217" i="97"/>
  <c r="X396" i="6"/>
  <c r="X398" i="6"/>
  <c r="T221" i="97"/>
  <c r="AD151" i="91"/>
  <c r="AD153" i="91"/>
  <c r="E334" i="97"/>
  <c r="AN504" i="6"/>
  <c r="AJ327" i="97"/>
  <c r="AJ325" i="97"/>
  <c r="AE289" i="97"/>
  <c r="AI468" i="6"/>
  <c r="AE291" i="97"/>
  <c r="O289" i="97"/>
  <c r="S468" i="6"/>
  <c r="O291" i="97"/>
  <c r="BB217" i="97"/>
  <c r="BF396" i="6"/>
  <c r="BF432" i="6"/>
  <c r="AL351" i="6"/>
  <c r="AE17" i="12"/>
  <c r="BK504" i="6"/>
  <c r="BG325" i="97"/>
  <c r="AG504" i="6"/>
  <c r="AC327" i="97"/>
  <c r="AC325" i="97"/>
  <c r="Z325" i="97"/>
  <c r="AD504" i="6"/>
  <c r="AU495" i="6"/>
  <c r="AQ318" i="97"/>
  <c r="AQ316" i="97"/>
  <c r="BE316" i="97"/>
  <c r="AY351" i="6"/>
  <c r="M432" i="6"/>
  <c r="I253" i="97"/>
  <c r="H27" i="29"/>
  <c r="AS9" i="29"/>
  <c r="AS33" i="29"/>
  <c r="BB18" i="29"/>
  <c r="V468" i="6"/>
  <c r="R289" i="97"/>
  <c r="R495" i="6"/>
  <c r="N318" i="97"/>
  <c r="N316" i="97"/>
  <c r="AJ67" i="68"/>
  <c r="AW27" i="29"/>
  <c r="AW41" i="29" s="1"/>
  <c r="AW43" i="29" s="1"/>
  <c r="AY6" i="28" s="1"/>
  <c r="AV8" i="36" s="1"/>
  <c r="AC18" i="29"/>
  <c r="AN27" i="29"/>
  <c r="AN41" i="29"/>
  <c r="AN43" i="29"/>
  <c r="AP6" i="28" s="1"/>
  <c r="AM8" i="36" s="1"/>
  <c r="AY18" i="29"/>
  <c r="AE18" i="29"/>
  <c r="AW18" i="29"/>
  <c r="AK9" i="29"/>
  <c r="M9" i="29"/>
  <c r="AL24" i="29"/>
  <c r="AL27" i="29"/>
  <c r="J147" i="6"/>
  <c r="Z102" i="60"/>
  <c r="BO432" i="6"/>
  <c r="BO434" i="6"/>
  <c r="BK257" i="97"/>
  <c r="BK253" i="97"/>
  <c r="AT289" i="97"/>
  <c r="AX468" i="6"/>
  <c r="AT291" i="97"/>
  <c r="AP468" i="6"/>
  <c r="AL289" i="97"/>
  <c r="I17" i="68"/>
  <c r="AQ67" i="68"/>
  <c r="AN253" i="97"/>
  <c r="BL495" i="6"/>
  <c r="BH318" i="97"/>
  <c r="H18" i="68"/>
  <c r="AD432" i="6"/>
  <c r="Z255" i="97"/>
  <c r="Z253" i="97"/>
  <c r="M103" i="60"/>
  <c r="P77" i="6"/>
  <c r="E103" i="60"/>
  <c r="H77" i="6"/>
  <c r="D111" i="91"/>
  <c r="D17" i="92"/>
  <c r="H144" i="6"/>
  <c r="H152" i="6"/>
  <c r="BE110" i="91"/>
  <c r="BE16" i="92"/>
  <c r="BF102" i="60"/>
  <c r="BI370" i="6"/>
  <c r="AX102" i="60"/>
  <c r="AW110" i="91"/>
  <c r="AW16" i="92"/>
  <c r="AR165" i="91"/>
  <c r="AS77" i="6"/>
  <c r="AG110" i="91"/>
  <c r="AH102" i="60"/>
  <c r="AK370" i="6"/>
  <c r="Q110" i="91"/>
  <c r="I110" i="91"/>
  <c r="I16" i="92"/>
  <c r="M370" i="6"/>
  <c r="M77" i="6"/>
  <c r="H18" i="12"/>
  <c r="AY67" i="68"/>
  <c r="AW343" i="97"/>
  <c r="AA325" i="97"/>
  <c r="AE504" i="6"/>
  <c r="BI289" i="97"/>
  <c r="BM468" i="6"/>
  <c r="BI291" i="97"/>
  <c r="AT468" i="6"/>
  <c r="AM9" i="29"/>
  <c r="N27" i="29"/>
  <c r="N41" i="29"/>
  <c r="N43" i="29" s="1"/>
  <c r="P6" i="28" s="1"/>
  <c r="AX9" i="29"/>
  <c r="AX33" i="29"/>
  <c r="AR434" i="6"/>
  <c r="AN257" i="97"/>
  <c r="S334" i="97"/>
  <c r="AG459" i="6"/>
  <c r="AC280" i="97"/>
  <c r="AE459" i="6"/>
  <c r="AA280" i="97"/>
  <c r="AW468" i="6"/>
  <c r="AS291" i="97"/>
  <c r="AS289" i="97"/>
  <c r="AL67" i="68"/>
  <c r="AY432" i="6"/>
  <c r="AU253" i="97"/>
  <c r="AM253" i="97"/>
  <c r="J27" i="29"/>
  <c r="Y18" i="29"/>
  <c r="Y19" i="29" s="1"/>
  <c r="Y37" i="29" s="1"/>
  <c r="AO110" i="91"/>
  <c r="BB468" i="6"/>
  <c r="AX291" i="97"/>
  <c r="BH18" i="29"/>
  <c r="BC143" i="6"/>
  <c r="BC287" i="6"/>
  <c r="BC110" i="91"/>
  <c r="BC16" i="92"/>
  <c r="K103" i="60"/>
  <c r="M253" i="97"/>
  <c r="AY145" i="6"/>
  <c r="D33" i="9"/>
  <c r="AN59" i="60"/>
  <c r="AQ49" i="6"/>
  <c r="AL17" i="12"/>
  <c r="BB58" i="60"/>
  <c r="BE287" i="6"/>
  <c r="BE143" i="6"/>
  <c r="AH287" i="6"/>
  <c r="AH49" i="6"/>
  <c r="AC17" i="12"/>
  <c r="B19" i="9"/>
  <c r="P21" i="60"/>
  <c r="L222" i="6"/>
  <c r="I20" i="60"/>
  <c r="U543" i="6"/>
  <c r="Q366" i="97"/>
  <c r="Q197" i="97"/>
  <c r="P543" i="6"/>
  <c r="L366" i="97"/>
  <c r="P143" i="6"/>
  <c r="N432" i="6"/>
  <c r="J255" i="97"/>
  <c r="J253" i="97"/>
  <c r="AF222" i="6"/>
  <c r="AF27" i="6"/>
  <c r="S49" i="6"/>
  <c r="N13" i="71"/>
  <c r="P59" i="60"/>
  <c r="BK287" i="6"/>
  <c r="BK49" i="6"/>
  <c r="AK58" i="60"/>
  <c r="AN143" i="6"/>
  <c r="AN558" i="6"/>
  <c r="X287" i="6"/>
  <c r="X49" i="6"/>
  <c r="P287" i="6"/>
  <c r="P49" i="6"/>
  <c r="K17" i="12"/>
  <c r="AC253" i="97"/>
  <c r="AG432" i="6"/>
  <c r="AI103" i="60"/>
  <c r="AH111" i="91"/>
  <c r="AH17" i="92" s="1"/>
  <c r="AA103" i="60"/>
  <c r="Z111" i="91"/>
  <c r="Z17" i="92" s="1"/>
  <c r="AU110" i="91"/>
  <c r="AU16" i="92"/>
  <c r="AN102" i="60"/>
  <c r="AM110" i="91"/>
  <c r="AI370" i="6"/>
  <c r="AI77" i="6"/>
  <c r="AF102" i="60"/>
  <c r="B46" i="9"/>
  <c r="P102" i="60"/>
  <c r="AJ18" i="29"/>
  <c r="M18" i="29"/>
  <c r="AF27" i="29"/>
  <c r="G67" i="68"/>
  <c r="BD145" i="6"/>
  <c r="BD153" i="6"/>
  <c r="E58" i="60"/>
  <c r="Z49" i="6"/>
  <c r="AF49" i="6"/>
  <c r="AA17" i="12"/>
  <c r="W110" i="91"/>
  <c r="BK110" i="91"/>
  <c r="AM432" i="6"/>
  <c r="AM434" i="6"/>
  <c r="AI257" i="97"/>
  <c r="X325" i="97"/>
  <c r="AB504" i="6"/>
  <c r="M325" i="97"/>
  <c r="BE289" i="97"/>
  <c r="BI468" i="6"/>
  <c r="BE291" i="97"/>
  <c r="AW103" i="60"/>
  <c r="AZ77" i="6"/>
  <c r="AU14" i="71"/>
  <c r="R103" i="60"/>
  <c r="Q111" i="91"/>
  <c r="Q17" i="92" s="1"/>
  <c r="BN370" i="6"/>
  <c r="BN77" i="6"/>
  <c r="BN143" i="6"/>
  <c r="BK102" i="60"/>
  <c r="BC102" i="60"/>
  <c r="BB110" i="91"/>
  <c r="BB16" i="92"/>
  <c r="AX370" i="6"/>
  <c r="AX77" i="6"/>
  <c r="AS18" i="12"/>
  <c r="AT110" i="91"/>
  <c r="AT16" i="92"/>
  <c r="AO165" i="91"/>
  <c r="AL110" i="91"/>
  <c r="AL16" i="92"/>
  <c r="AL18" i="92" s="1"/>
  <c r="AL27" i="92" s="1"/>
  <c r="Z370" i="6"/>
  <c r="Z143" i="6"/>
  <c r="W102" i="60"/>
  <c r="R370" i="6"/>
  <c r="O102" i="60"/>
  <c r="I18" i="29"/>
  <c r="AV27" i="29"/>
  <c r="AV41" i="29" s="1"/>
  <c r="AV43" i="29" s="1"/>
  <c r="AX6" i="28" s="1"/>
  <c r="AU8" i="36" s="1"/>
  <c r="AF287" i="6"/>
  <c r="AV287" i="6"/>
  <c r="G110" i="91"/>
  <c r="G16" i="92"/>
  <c r="G18" i="92" s="1"/>
  <c r="G27" i="92" s="1"/>
  <c r="BL102" i="60"/>
  <c r="AQ103" i="60"/>
  <c r="AW289" i="97"/>
  <c r="BA468" i="6"/>
  <c r="AW291" i="97"/>
  <c r="T504" i="6"/>
  <c r="P327" i="97"/>
  <c r="P325" i="97"/>
  <c r="J326" i="6"/>
  <c r="F134" i="91"/>
  <c r="R326" i="6"/>
  <c r="N134" i="91"/>
  <c r="Z326" i="6"/>
  <c r="V134" i="91"/>
  <c r="AH326" i="6"/>
  <c r="AD134" i="91"/>
  <c r="AP326" i="6"/>
  <c r="AL134" i="91"/>
  <c r="AX326" i="6"/>
  <c r="AT134" i="91"/>
  <c r="BF326" i="6"/>
  <c r="BB134" i="91"/>
  <c r="BN326" i="6"/>
  <c r="BJ134" i="91"/>
  <c r="M326" i="6"/>
  <c r="I134" i="91"/>
  <c r="U326" i="6"/>
  <c r="Q134" i="91"/>
  <c r="AC326" i="6"/>
  <c r="Y134" i="91"/>
  <c r="AK326" i="6"/>
  <c r="AS326" i="6"/>
  <c r="BA326" i="6"/>
  <c r="AW134" i="91"/>
  <c r="BI326" i="6"/>
  <c r="BE134" i="91"/>
  <c r="L326" i="6"/>
  <c r="H134" i="91"/>
  <c r="T326" i="6"/>
  <c r="P134" i="91"/>
  <c r="P162" i="91" s="1"/>
  <c r="P36" i="92" s="1"/>
  <c r="AB326" i="6"/>
  <c r="X134" i="91"/>
  <c r="AJ326" i="6"/>
  <c r="AR326" i="6"/>
  <c r="AZ326" i="6"/>
  <c r="AV134" i="91"/>
  <c r="BH326" i="6"/>
  <c r="BD134" i="91"/>
  <c r="G326" i="6"/>
  <c r="C134" i="91"/>
  <c r="V326" i="6"/>
  <c r="R134" i="91"/>
  <c r="AE326" i="6"/>
  <c r="AA134" i="91"/>
  <c r="AN326" i="6"/>
  <c r="AJ134" i="91"/>
  <c r="AJ162" i="91" s="1"/>
  <c r="AQ326" i="6"/>
  <c r="AM134" i="91"/>
  <c r="AW326" i="6"/>
  <c r="AS134" i="91"/>
  <c r="P326" i="6"/>
  <c r="L134" i="91"/>
  <c r="S326" i="6"/>
  <c r="O134" i="91"/>
  <c r="Y326" i="6"/>
  <c r="U134" i="91"/>
  <c r="BJ326" i="6"/>
  <c r="BF134" i="91"/>
  <c r="AL326" i="6"/>
  <c r="AU326" i="6"/>
  <c r="AQ134" i="91"/>
  <c r="BD326" i="6"/>
  <c r="AZ134" i="91"/>
  <c r="BG326" i="6"/>
  <c r="BC134" i="91"/>
  <c r="BM326" i="6"/>
  <c r="BI134" i="91"/>
  <c r="N326" i="6"/>
  <c r="J134" i="91"/>
  <c r="W326" i="6"/>
  <c r="S134" i="91"/>
  <c r="AF326" i="6"/>
  <c r="AI326" i="6"/>
  <c r="AO326" i="6"/>
  <c r="AK134" i="91"/>
  <c r="H326" i="6"/>
  <c r="D134" i="91"/>
  <c r="K326" i="6"/>
  <c r="G134" i="91"/>
  <c r="Q326" i="6"/>
  <c r="M134" i="91"/>
  <c r="BB326" i="6"/>
  <c r="AX134" i="91"/>
  <c r="BK326" i="6"/>
  <c r="AD326" i="6"/>
  <c r="O326" i="6"/>
  <c r="X326" i="6"/>
  <c r="T134" i="91"/>
  <c r="AA326" i="6"/>
  <c r="W134" i="91"/>
  <c r="AG326" i="6"/>
  <c r="AC134" i="91"/>
  <c r="AQ385" i="6"/>
  <c r="AQ387" i="6"/>
  <c r="BO385" i="6"/>
  <c r="AJ385" i="6"/>
  <c r="AY385" i="6"/>
  <c r="BE385" i="6"/>
  <c r="BE387" i="6"/>
  <c r="BA210" i="97"/>
  <c r="BN385" i="6"/>
  <c r="AE385" i="6"/>
  <c r="AA208" i="97"/>
  <c r="AV385" i="6"/>
  <c r="AV387" i="6"/>
  <c r="BL385" i="6"/>
  <c r="BL387" i="6"/>
  <c r="AG385" i="6"/>
  <c r="AX385" i="6"/>
  <c r="Y490" i="6"/>
  <c r="U313" i="97"/>
  <c r="AQ490" i="6"/>
  <c r="AM313" i="97"/>
  <c r="M490" i="6"/>
  <c r="I313" i="97"/>
  <c r="U490" i="6"/>
  <c r="Q313" i="97"/>
  <c r="W490" i="6"/>
  <c r="S313" i="97"/>
  <c r="AY490" i="6"/>
  <c r="AU313" i="97"/>
  <c r="BI490" i="6"/>
  <c r="BE313" i="97"/>
  <c r="G517" i="6"/>
  <c r="J517" i="6"/>
  <c r="F340" i="97"/>
  <c r="R517" i="6"/>
  <c r="N340" i="97"/>
  <c r="W517" i="6"/>
  <c r="S340" i="97"/>
  <c r="AB517" i="6"/>
  <c r="X340" i="97"/>
  <c r="AJ517" i="6"/>
  <c r="AF340" i="97"/>
  <c r="AW517" i="6"/>
  <c r="AS340" i="97"/>
  <c r="BE517" i="6"/>
  <c r="BA340" i="97"/>
  <c r="M517" i="6"/>
  <c r="I340" i="97"/>
  <c r="AE517" i="6"/>
  <c r="AA340" i="97"/>
  <c r="AM517" i="6"/>
  <c r="AR517" i="6"/>
  <c r="AN340" i="97"/>
  <c r="AZ517" i="6"/>
  <c r="BH517" i="6"/>
  <c r="BM517" i="6"/>
  <c r="BI340" i="97"/>
  <c r="BE270" i="6"/>
  <c r="AS270" i="6"/>
  <c r="AZ270" i="6"/>
  <c r="BA270" i="6"/>
  <c r="J270" i="6"/>
  <c r="Q270" i="6"/>
  <c r="AX20" i="60"/>
  <c r="AD325" i="97"/>
  <c r="R432" i="6"/>
  <c r="N255" i="97"/>
  <c r="N253" i="97"/>
  <c r="BJ270" i="6"/>
  <c r="AI243" i="6"/>
  <c r="N243" i="6"/>
  <c r="AQ196" i="6"/>
  <c r="AJ196" i="6"/>
  <c r="AB196" i="6"/>
  <c r="BF181" i="6"/>
  <c r="BF183" i="6"/>
  <c r="S172" i="6"/>
  <c r="S174" i="6"/>
  <c r="AG172" i="6"/>
  <c r="AG174" i="6"/>
  <c r="AK172" i="6"/>
  <c r="AK174" i="6"/>
  <c r="AO172" i="6"/>
  <c r="AO174" i="6"/>
  <c r="AS172" i="6"/>
  <c r="AS174" i="6"/>
  <c r="AW172" i="6"/>
  <c r="AW174" i="6"/>
  <c r="BA172" i="6"/>
  <c r="BA174" i="6"/>
  <c r="BE172" i="6"/>
  <c r="BE174" i="6"/>
  <c r="BI172" i="6"/>
  <c r="BI174" i="6"/>
  <c r="AP199" i="6"/>
  <c r="AP201" i="6"/>
  <c r="L199" i="6"/>
  <c r="L201" i="6"/>
  <c r="L203" i="6"/>
  <c r="AT199" i="6"/>
  <c r="AT201" i="6"/>
  <c r="AT203" i="6"/>
  <c r="R199" i="6"/>
  <c r="R201" i="6"/>
  <c r="R203" i="6"/>
  <c r="AU199" i="6"/>
  <c r="AU201" i="6"/>
  <c r="AZ199" i="6"/>
  <c r="AZ201" i="6"/>
  <c r="AZ203" i="6"/>
  <c r="BG199" i="6"/>
  <c r="BG201" i="6"/>
  <c r="BG203" i="6"/>
  <c r="BL199" i="6"/>
  <c r="BL201" i="6"/>
  <c r="P199" i="6"/>
  <c r="P201" i="6"/>
  <c r="P203" i="6"/>
  <c r="AS199" i="6"/>
  <c r="AS201" i="6"/>
  <c r="AS203" i="6"/>
  <c r="AX199" i="6"/>
  <c r="AX201" i="6"/>
  <c r="AX203" i="6"/>
  <c r="BD199" i="6"/>
  <c r="BD201" i="6"/>
  <c r="BD203" i="6"/>
  <c r="BJ199" i="6"/>
  <c r="BJ201" i="6"/>
  <c r="BJ203" i="6"/>
  <c r="U302" i="6"/>
  <c r="U304" i="6"/>
  <c r="Q116" i="91"/>
  <c r="AA302" i="6"/>
  <c r="AQ302" i="6"/>
  <c r="AS302" i="6"/>
  <c r="AS304" i="6"/>
  <c r="AO116" i="91"/>
  <c r="AU302" i="6"/>
  <c r="AU304" i="6"/>
  <c r="AQ116" i="91"/>
  <c r="AW302" i="6"/>
  <c r="AW304" i="6"/>
  <c r="AS116" i="91"/>
  <c r="AY302" i="6"/>
  <c r="BA302" i="6"/>
  <c r="BA304" i="6"/>
  <c r="AW116" i="91"/>
  <c r="BC302" i="6"/>
  <c r="BC304" i="6"/>
  <c r="BE302" i="6"/>
  <c r="BE304" i="6"/>
  <c r="BA116" i="91"/>
  <c r="BG302" i="6"/>
  <c r="BI302" i="6"/>
  <c r="BI304" i="6"/>
  <c r="BE116" i="91"/>
  <c r="BK302" i="6"/>
  <c r="BK304" i="6"/>
  <c r="BG116" i="91"/>
  <c r="BM302" i="6"/>
  <c r="BM304" i="6"/>
  <c r="BI116" i="91"/>
  <c r="H302" i="6"/>
  <c r="D116" i="91"/>
  <c r="Y302" i="6"/>
  <c r="Y304" i="6"/>
  <c r="AO302" i="6"/>
  <c r="AO304" i="6"/>
  <c r="AK116" i="91"/>
  <c r="BO302" i="6"/>
  <c r="L302" i="6"/>
  <c r="L304" i="6"/>
  <c r="H116" i="91"/>
  <c r="AE302" i="6"/>
  <c r="AE304" i="6"/>
  <c r="AA116" i="91"/>
  <c r="K391" i="6"/>
  <c r="G214" i="97"/>
  <c r="M391" i="6"/>
  <c r="I214" i="97"/>
  <c r="O391" i="6"/>
  <c r="K214" i="97"/>
  <c r="Q391" i="6"/>
  <c r="M214" i="97"/>
  <c r="S391" i="6"/>
  <c r="O214" i="97"/>
  <c r="U391" i="6"/>
  <c r="Q214" i="97"/>
  <c r="W391" i="6"/>
  <c r="S214" i="97"/>
  <c r="Y391" i="6"/>
  <c r="U214" i="97"/>
  <c r="AA391" i="6"/>
  <c r="W214" i="97"/>
  <c r="AC391" i="6"/>
  <c r="Y214" i="97"/>
  <c r="AE391" i="6"/>
  <c r="AG391" i="6"/>
  <c r="AC214" i="97"/>
  <c r="AI391" i="6"/>
  <c r="AE214" i="97"/>
  <c r="AK391" i="6"/>
  <c r="AG214" i="97"/>
  <c r="AM391" i="6"/>
  <c r="AI214" i="97"/>
  <c r="AO391" i="6"/>
  <c r="AK214" i="97"/>
  <c r="AQ391" i="6"/>
  <c r="AM214" i="97"/>
  <c r="G391" i="6"/>
  <c r="C214" i="97"/>
  <c r="AT391" i="6"/>
  <c r="AP214" i="97"/>
  <c r="AV391" i="6"/>
  <c r="AX391" i="6"/>
  <c r="P181" i="6"/>
  <c r="P183" i="6"/>
  <c r="T181" i="6"/>
  <c r="T183" i="6"/>
  <c r="X181" i="6"/>
  <c r="X183" i="6"/>
  <c r="AB181" i="6"/>
  <c r="AB183" i="6"/>
  <c r="AF181" i="6"/>
  <c r="AF183" i="6"/>
  <c r="AJ181" i="6"/>
  <c r="AJ183" i="6"/>
  <c r="AN181" i="6"/>
  <c r="AN183" i="6"/>
  <c r="AR181" i="6"/>
  <c r="AR183" i="6"/>
  <c r="AV181" i="6"/>
  <c r="AV183" i="6"/>
  <c r="AZ181" i="6"/>
  <c r="AZ183" i="6"/>
  <c r="BD181" i="6"/>
  <c r="BD183" i="6"/>
  <c r="BH181" i="6"/>
  <c r="BH183" i="6"/>
  <c r="BL181" i="6"/>
  <c r="BL183" i="6"/>
  <c r="H196" i="6"/>
  <c r="M196" i="6"/>
  <c r="R196" i="6"/>
  <c r="AC196" i="6"/>
  <c r="AH196" i="6"/>
  <c r="AS196" i="6"/>
  <c r="AX196" i="6"/>
  <c r="BI196" i="6"/>
  <c r="BN196" i="6"/>
  <c r="G196" i="6"/>
  <c r="S196" i="6"/>
  <c r="X196" i="6"/>
  <c r="AI196" i="6"/>
  <c r="AN196" i="6"/>
  <c r="AY196" i="6"/>
  <c r="BD196" i="6"/>
  <c r="BO196" i="6"/>
  <c r="Q196" i="6"/>
  <c r="V196" i="6"/>
  <c r="AG196" i="6"/>
  <c r="AL196" i="6"/>
  <c r="AW196" i="6"/>
  <c r="BB196" i="6"/>
  <c r="BM196" i="6"/>
  <c r="AE243" i="6"/>
  <c r="AO243" i="6"/>
  <c r="BC243" i="6"/>
  <c r="BL243" i="6"/>
  <c r="I243" i="6"/>
  <c r="M243" i="6"/>
  <c r="Q243" i="6"/>
  <c r="AK243" i="6"/>
  <c r="AY243" i="6"/>
  <c r="BH243" i="6"/>
  <c r="H243" i="6"/>
  <c r="AN243" i="6"/>
  <c r="AW243" i="6"/>
  <c r="BK243" i="6"/>
  <c r="L394" i="6"/>
  <c r="H217" i="97"/>
  <c r="U394" i="6"/>
  <c r="AM394" i="6"/>
  <c r="I394" i="6"/>
  <c r="O394" i="6"/>
  <c r="AB394" i="6"/>
  <c r="AE394" i="6"/>
  <c r="AE396" i="6"/>
  <c r="AE398" i="6"/>
  <c r="AA221" i="97"/>
  <c r="Q394" i="6"/>
  <c r="AG394" i="6"/>
  <c r="AM243" i="6"/>
  <c r="G243" i="6"/>
  <c r="BJ196" i="6"/>
  <c r="AA196" i="6"/>
  <c r="T196" i="6"/>
  <c r="L196" i="6"/>
  <c r="BN181" i="6"/>
  <c r="BN183" i="6"/>
  <c r="AH181" i="6"/>
  <c r="AH183" i="6"/>
  <c r="AR243" i="6"/>
  <c r="AG243" i="6"/>
  <c r="L243" i="6"/>
  <c r="BC196" i="6"/>
  <c r="AU196" i="6"/>
  <c r="AO196" i="6"/>
  <c r="AF196" i="6"/>
  <c r="Z196" i="6"/>
  <c r="AL181" i="6"/>
  <c r="AL183" i="6"/>
  <c r="BM243" i="6"/>
  <c r="BG243" i="6"/>
  <c r="AV243" i="6"/>
  <c r="P243" i="6"/>
  <c r="BH196" i="6"/>
  <c r="AT196" i="6"/>
  <c r="K196" i="6"/>
  <c r="AP181" i="6"/>
  <c r="AP183" i="6"/>
  <c r="AP255" i="6"/>
  <c r="AP257" i="6"/>
  <c r="AP259" i="6"/>
  <c r="BG255" i="6"/>
  <c r="BG257" i="6"/>
  <c r="BG259" i="6"/>
  <c r="AE255" i="6"/>
  <c r="BA255" i="6"/>
  <c r="H255" i="6"/>
  <c r="H259" i="6"/>
  <c r="AC255" i="6"/>
  <c r="P317" i="6"/>
  <c r="L127" i="91"/>
  <c r="AT317" i="6"/>
  <c r="AF468" i="6"/>
  <c r="AB291" i="97"/>
  <c r="Z289" i="97"/>
  <c r="BM394" i="6"/>
  <c r="AZ394" i="6"/>
  <c r="R255" i="6"/>
  <c r="R257" i="6"/>
  <c r="R259" i="6"/>
  <c r="BA243" i="6"/>
  <c r="BA277" i="6"/>
  <c r="AX158" i="59"/>
  <c r="AQ243" i="6"/>
  <c r="AF243" i="6"/>
  <c r="K243" i="6"/>
  <c r="BI199" i="6"/>
  <c r="BI201" i="6"/>
  <c r="BI203" i="6"/>
  <c r="AQ199" i="6"/>
  <c r="AQ201" i="6"/>
  <c r="AQ203" i="6"/>
  <c r="N199" i="6"/>
  <c r="N201" i="6"/>
  <c r="N203" i="6"/>
  <c r="BA196" i="6"/>
  <c r="AM196" i="6"/>
  <c r="AE196" i="6"/>
  <c r="Y196" i="6"/>
  <c r="P196" i="6"/>
  <c r="J196" i="6"/>
  <c r="AT181" i="6"/>
  <c r="AT183" i="6"/>
  <c r="AU172" i="6"/>
  <c r="AU174" i="6"/>
  <c r="BB302" i="6"/>
  <c r="BB304" i="6"/>
  <c r="AX116" i="91"/>
  <c r="AG302" i="6"/>
  <c r="AG304" i="6"/>
  <c r="AC116" i="91"/>
  <c r="V302" i="6"/>
  <c r="V304" i="6"/>
  <c r="R116" i="91"/>
  <c r="BK255" i="6"/>
  <c r="BK257" i="6"/>
  <c r="BK259" i="6"/>
  <c r="AU243" i="6"/>
  <c r="AJ243" i="6"/>
  <c r="O243" i="6"/>
  <c r="BH199" i="6"/>
  <c r="BH201" i="6"/>
  <c r="BH203" i="6"/>
  <c r="AR199" i="6"/>
  <c r="AR201" i="6"/>
  <c r="AR203" i="6"/>
  <c r="BG196" i="6"/>
  <c r="AZ196" i="6"/>
  <c r="AR196" i="6"/>
  <c r="AD196" i="6"/>
  <c r="AX181" i="6"/>
  <c r="AX183" i="6"/>
  <c r="R181" i="6"/>
  <c r="R183" i="6"/>
  <c r="AY172" i="6"/>
  <c r="AY174" i="6"/>
  <c r="AV237" i="6"/>
  <c r="AV239" i="6"/>
  <c r="N237" i="6"/>
  <c r="N239" i="6"/>
  <c r="N241" i="6"/>
  <c r="U237" i="6"/>
  <c r="U239" i="6"/>
  <c r="U241" i="6"/>
  <c r="AB237" i="6"/>
  <c r="AB239" i="6"/>
  <c r="AB241" i="6"/>
  <c r="AP237" i="6"/>
  <c r="AP239" i="6"/>
  <c r="AP241" i="6"/>
  <c r="K353" i="6"/>
  <c r="BA353" i="6"/>
  <c r="AW155" i="91"/>
  <c r="BO353" i="6"/>
  <c r="BK155" i="91"/>
  <c r="N353" i="6"/>
  <c r="J155" i="91"/>
  <c r="AK89" i="68"/>
  <c r="AK94" i="68"/>
  <c r="AM332" i="6" s="1"/>
  <c r="B48" i="10"/>
  <c r="B70" i="10"/>
  <c r="C70" i="10"/>
  <c r="C10" i="10"/>
  <c r="D70" i="10"/>
  <c r="E171" i="10"/>
  <c r="E18" i="10"/>
  <c r="F48" i="10"/>
  <c r="F6" i="10" s="1"/>
  <c r="F70" i="10"/>
  <c r="G70" i="10"/>
  <c r="J89" i="68"/>
  <c r="F49" i="10"/>
  <c r="AS89" i="68"/>
  <c r="AL89" i="68"/>
  <c r="AL93" i="68" s="1"/>
  <c r="AL94" i="68"/>
  <c r="AN332" i="6" s="1"/>
  <c r="AJ138" i="91" s="1"/>
  <c r="AJ139" i="91" s="1"/>
  <c r="AA89" i="68"/>
  <c r="V89" i="68"/>
  <c r="AY89" i="68"/>
  <c r="AE89" i="68"/>
  <c r="AD261" i="6"/>
  <c r="AC434" i="6"/>
  <c r="Y257" i="97"/>
  <c r="T351" i="6"/>
  <c r="P151" i="91"/>
  <c r="W282" i="97"/>
  <c r="D334" i="97"/>
  <c r="AU137" i="91"/>
  <c r="AG141" i="91"/>
  <c r="AK289" i="97"/>
  <c r="AO468" i="6"/>
  <c r="AK291" i="97"/>
  <c r="U289" i="97"/>
  <c r="Y468" i="6"/>
  <c r="U291" i="97"/>
  <c r="AK223" i="97"/>
  <c r="G27" i="6"/>
  <c r="D237" i="97"/>
  <c r="E343" i="97"/>
  <c r="I522" i="6"/>
  <c r="E345" i="97"/>
  <c r="I468" i="6"/>
  <c r="E291" i="97"/>
  <c r="V217" i="97"/>
  <c r="E223" i="97"/>
  <c r="K18" i="29"/>
  <c r="C289" i="97"/>
  <c r="G27" i="29"/>
  <c r="J316" i="97"/>
  <c r="S9" i="29"/>
  <c r="AM515" i="6"/>
  <c r="AI338" i="97"/>
  <c r="L27" i="29"/>
  <c r="AL334" i="97"/>
  <c r="BC9" i="29"/>
  <c r="BC33" i="29" s="1"/>
  <c r="U27" i="29"/>
  <c r="U41" i="29" s="1"/>
  <c r="U43" i="29" s="1"/>
  <c r="W6" i="28" s="1"/>
  <c r="N504" i="6"/>
  <c r="AO504" i="6"/>
  <c r="AO506" i="6"/>
  <c r="AK329" i="97"/>
  <c r="AK325" i="97"/>
  <c r="AH325" i="97"/>
  <c r="AL504" i="6"/>
  <c r="AH327" i="97"/>
  <c r="AC459" i="6"/>
  <c r="AA253" i="97"/>
  <c r="J289" i="97"/>
  <c r="AM289" i="97"/>
  <c r="D318" i="97"/>
  <c r="AO9" i="29"/>
  <c r="Q9" i="29"/>
  <c r="BA9" i="29"/>
  <c r="AS468" i="6"/>
  <c r="AO291" i="97"/>
  <c r="AX504" i="6"/>
  <c r="AT325" i="97"/>
  <c r="AH495" i="6"/>
  <c r="AD318" i="97"/>
  <c r="AD316" i="97"/>
  <c r="AB316" i="97"/>
  <c r="AF495" i="6"/>
  <c r="AB318" i="97"/>
  <c r="G19" i="68"/>
  <c r="F17" i="68"/>
  <c r="AV325" i="97"/>
  <c r="BB343" i="97"/>
  <c r="I19" i="68"/>
  <c r="S253" i="97"/>
  <c r="W432" i="6"/>
  <c r="F19" i="68"/>
  <c r="BD67" i="68"/>
  <c r="BO147" i="6"/>
  <c r="U67" i="68"/>
  <c r="L237" i="6"/>
  <c r="L239" i="6"/>
  <c r="L241" i="6"/>
  <c r="Y237" i="6"/>
  <c r="Y239" i="6"/>
  <c r="Y241" i="6"/>
  <c r="BM237" i="6"/>
  <c r="BM239" i="6"/>
  <c r="BM241" i="6"/>
  <c r="BA237" i="6"/>
  <c r="BA239" i="6"/>
  <c r="BA241" i="6"/>
  <c r="BN237" i="6"/>
  <c r="BN239" i="6"/>
  <c r="BN241" i="6"/>
  <c r="AK237" i="6"/>
  <c r="AK239" i="6"/>
  <c r="AK241" i="6"/>
  <c r="H261" i="6"/>
  <c r="K261" i="6"/>
  <c r="O261" i="6"/>
  <c r="S261" i="6"/>
  <c r="W261" i="6"/>
  <c r="AA261" i="6"/>
  <c r="AE261" i="6"/>
  <c r="AI261" i="6"/>
  <c r="AM261" i="6"/>
  <c r="AQ261" i="6"/>
  <c r="AU261" i="6"/>
  <c r="AY261" i="6"/>
  <c r="BC261" i="6"/>
  <c r="BG261" i="6"/>
  <c r="BK261" i="6"/>
  <c r="BO261" i="6"/>
  <c r="L261" i="6"/>
  <c r="C48" i="10"/>
  <c r="C6" i="10" s="1"/>
  <c r="D100" i="10"/>
  <c r="D14" i="10"/>
  <c r="D171" i="10"/>
  <c r="D18" i="10" s="1"/>
  <c r="E100" i="10"/>
  <c r="E102" i="10" s="1"/>
  <c r="E16" i="10" s="1"/>
  <c r="E14" i="10"/>
  <c r="G48" i="10"/>
  <c r="G171" i="10"/>
  <c r="C100" i="10"/>
  <c r="C14" i="10"/>
  <c r="G100" i="10"/>
  <c r="G14" i="10"/>
  <c r="BL67" i="68"/>
  <c r="AM67" i="68"/>
  <c r="BM261" i="6"/>
  <c r="BD261" i="6"/>
  <c r="AP261" i="6"/>
  <c r="AG261" i="6"/>
  <c r="X261" i="6"/>
  <c r="I261" i="6"/>
  <c r="H19" i="68"/>
  <c r="O67" i="68"/>
  <c r="AC67" i="68"/>
  <c r="AB49" i="6"/>
  <c r="W13" i="71"/>
  <c r="BH261" i="6"/>
  <c r="AT261" i="6"/>
  <c r="AK261" i="6"/>
  <c r="AB261" i="6"/>
  <c r="N261" i="6"/>
  <c r="O308" i="6"/>
  <c r="K120" i="91"/>
  <c r="W308" i="6"/>
  <c r="AE308" i="6"/>
  <c r="AA120" i="91"/>
  <c r="AM308" i="6"/>
  <c r="AI120" i="91"/>
  <c r="AU308" i="6"/>
  <c r="AQ120" i="91"/>
  <c r="BC308" i="6"/>
  <c r="AY120" i="91"/>
  <c r="BK308" i="6"/>
  <c r="BG120" i="91"/>
  <c r="J308" i="6"/>
  <c r="F120" i="91"/>
  <c r="R308" i="6"/>
  <c r="N120" i="91"/>
  <c r="Z308" i="6"/>
  <c r="V120" i="91"/>
  <c r="AH308" i="6"/>
  <c r="AD120" i="91"/>
  <c r="AP308" i="6"/>
  <c r="AL120" i="91"/>
  <c r="AX308" i="6"/>
  <c r="AT120" i="91"/>
  <c r="BF308" i="6"/>
  <c r="BB120" i="91"/>
  <c r="BN308" i="6"/>
  <c r="L308" i="6"/>
  <c r="H120" i="91"/>
  <c r="T308" i="6"/>
  <c r="P120" i="91"/>
  <c r="AB308" i="6"/>
  <c r="X120" i="91"/>
  <c r="AJ308" i="6"/>
  <c r="AF120" i="91"/>
  <c r="AR308" i="6"/>
  <c r="AZ308" i="6"/>
  <c r="AV120" i="91"/>
  <c r="BH308" i="6"/>
  <c r="BD120" i="91"/>
  <c r="S338" i="6"/>
  <c r="H338" i="6"/>
  <c r="T338" i="6"/>
  <c r="T340" i="6"/>
  <c r="P144" i="91"/>
  <c r="V338" i="6"/>
  <c r="X338" i="6"/>
  <c r="X340" i="6"/>
  <c r="Z338" i="6"/>
  <c r="AB338" i="6"/>
  <c r="AD338" i="6"/>
  <c r="AF338" i="6"/>
  <c r="AF340" i="6"/>
  <c r="AB144" i="91"/>
  <c r="AH338" i="6"/>
  <c r="AJ338" i="6"/>
  <c r="AL338" i="6"/>
  <c r="AN338" i="6"/>
  <c r="AN340" i="6"/>
  <c r="AJ144" i="91"/>
  <c r="AP338" i="6"/>
  <c r="E48" i="10"/>
  <c r="E6" i="10"/>
  <c r="F100" i="10"/>
  <c r="AV67" i="68"/>
  <c r="G17" i="68"/>
  <c r="BJ146" i="6"/>
  <c r="AY143" i="6"/>
  <c r="BL261" i="6"/>
  <c r="AX261" i="6"/>
  <c r="AO261" i="6"/>
  <c r="AF261" i="6"/>
  <c r="R261" i="6"/>
  <c r="G261" i="6"/>
  <c r="J237" i="6"/>
  <c r="J239" i="6"/>
  <c r="J241" i="6"/>
  <c r="AZ311" i="6"/>
  <c r="AZ313" i="6"/>
  <c r="L311" i="6"/>
  <c r="L313" i="6"/>
  <c r="L315" i="6"/>
  <c r="V311" i="6"/>
  <c r="V313" i="6"/>
  <c r="V315" i="6"/>
  <c r="R311" i="6"/>
  <c r="R313" i="6"/>
  <c r="AB311" i="6"/>
  <c r="AB313" i="6"/>
  <c r="AL311" i="6"/>
  <c r="AL313" i="6"/>
  <c r="AS311" i="6"/>
  <c r="AS313" i="6"/>
  <c r="AO123" i="91"/>
  <c r="AU67" i="68"/>
  <c r="BL49" i="6"/>
  <c r="BB261" i="6"/>
  <c r="AS261" i="6"/>
  <c r="AJ261" i="6"/>
  <c r="V261" i="6"/>
  <c r="M261" i="6"/>
  <c r="P237" i="6"/>
  <c r="P239" i="6"/>
  <c r="P241" i="6"/>
  <c r="O255" i="6"/>
  <c r="O257" i="6"/>
  <c r="U255" i="6"/>
  <c r="U257" i="6"/>
  <c r="U259" i="6"/>
  <c r="AA255" i="6"/>
  <c r="AX255" i="6"/>
  <c r="AX257" i="6"/>
  <c r="AX259" i="6"/>
  <c r="BI255" i="6"/>
  <c r="J255" i="6"/>
  <c r="J257" i="6"/>
  <c r="J259" i="6"/>
  <c r="AG255" i="6"/>
  <c r="AG257" i="6"/>
  <c r="AM255" i="6"/>
  <c r="AS255" i="6"/>
  <c r="AS257" i="6"/>
  <c r="AS259" i="6"/>
  <c r="V255" i="6"/>
  <c r="AY255" i="6"/>
  <c r="BJ255" i="6"/>
  <c r="BJ257" i="6"/>
  <c r="I255" i="6"/>
  <c r="I257" i="6"/>
  <c r="I259" i="6"/>
  <c r="AL255" i="6"/>
  <c r="BB255" i="6"/>
  <c r="BB257" i="6"/>
  <c r="BB259" i="6"/>
  <c r="BM255" i="6"/>
  <c r="BM257" i="6"/>
  <c r="BM259" i="6"/>
  <c r="I344" i="6"/>
  <c r="P344" i="6"/>
  <c r="L148" i="91"/>
  <c r="S344" i="6"/>
  <c r="Y172" i="6"/>
  <c r="Y174" i="6"/>
  <c r="B101" i="10"/>
  <c r="B15" i="10" s="1"/>
  <c r="B23" i="10" s="1"/>
  <c r="B172" i="10"/>
  <c r="B19" i="10"/>
  <c r="C49" i="10"/>
  <c r="C7" i="10"/>
  <c r="C71" i="10"/>
  <c r="C72" i="10" s="1"/>
  <c r="C12" i="10" s="1"/>
  <c r="C11" i="10"/>
  <c r="C172" i="10"/>
  <c r="D49" i="10"/>
  <c r="D7" i="10"/>
  <c r="D71" i="10"/>
  <c r="D11" i="10"/>
  <c r="D101" i="10"/>
  <c r="E49" i="10"/>
  <c r="E7" i="10"/>
  <c r="E101" i="10"/>
  <c r="E15" i="10" s="1"/>
  <c r="E172" i="10"/>
  <c r="F71" i="10"/>
  <c r="F11" i="10"/>
  <c r="F101" i="10"/>
  <c r="F15" i="10"/>
  <c r="F172" i="10"/>
  <c r="F19" i="10" s="1"/>
  <c r="G49" i="10"/>
  <c r="G7" i="10"/>
  <c r="G71" i="10"/>
  <c r="G11" i="10"/>
  <c r="G101" i="10"/>
  <c r="C171" i="10"/>
  <c r="E70" i="10"/>
  <c r="AE172" i="6"/>
  <c r="AE174" i="6"/>
  <c r="Q172" i="6"/>
  <c r="Q174" i="6"/>
  <c r="M172" i="6"/>
  <c r="M174" i="6"/>
  <c r="I172" i="6"/>
  <c r="I174" i="6"/>
  <c r="B49" i="10"/>
  <c r="C101" i="10"/>
  <c r="C15" i="10"/>
  <c r="E71" i="10"/>
  <c r="E11" i="10"/>
  <c r="G172" i="10"/>
  <c r="G19" i="10"/>
  <c r="BK89" i="68"/>
  <c r="BA89" i="68"/>
  <c r="BA93" i="68" s="1"/>
  <c r="AJ89" i="68"/>
  <c r="AJ94" i="68"/>
  <c r="AL332" i="6" s="1"/>
  <c r="BM199" i="6"/>
  <c r="BM201" i="6"/>
  <c r="BM203" i="6"/>
  <c r="BO187" i="6"/>
  <c r="BI187" i="6"/>
  <c r="BA187" i="6"/>
  <c r="X187" i="6"/>
  <c r="O187" i="6"/>
  <c r="U172" i="6"/>
  <c r="U174" i="6"/>
  <c r="G89" i="68"/>
  <c r="G94" i="68"/>
  <c r="I332" i="6" s="1"/>
  <c r="E138" i="91" s="1"/>
  <c r="E139" i="91" s="1"/>
  <c r="B100" i="10"/>
  <c r="B14" i="10"/>
  <c r="B171" i="10"/>
  <c r="B18" i="10" s="1"/>
  <c r="D48" i="10"/>
  <c r="F171" i="10"/>
  <c r="F18" i="10" s="1"/>
  <c r="AN137" i="91"/>
  <c r="J513" i="6"/>
  <c r="AS137" i="91"/>
  <c r="AL268" i="6"/>
  <c r="AN351" i="6"/>
  <c r="BG137" i="91"/>
  <c r="AM137" i="91"/>
  <c r="U223" i="97"/>
  <c r="D137" i="91"/>
  <c r="P137" i="91"/>
  <c r="I137" i="91"/>
  <c r="AR137" i="91"/>
  <c r="BC137" i="91"/>
  <c r="Y506" i="6"/>
  <c r="U329" i="97"/>
  <c r="AA178" i="60"/>
  <c r="Z268" i="6"/>
  <c r="BK268" i="6"/>
  <c r="BF268" i="6"/>
  <c r="AR155" i="91"/>
  <c r="AB268" i="6"/>
  <c r="AI268" i="6"/>
  <c r="AY268" i="6"/>
  <c r="W27" i="29"/>
  <c r="AR325" i="97"/>
  <c r="AV504" i="6"/>
  <c r="AV506" i="6"/>
  <c r="AR329" i="97"/>
  <c r="BB316" i="97"/>
  <c r="AI316" i="97"/>
  <c r="AS459" i="6"/>
  <c r="AO282" i="97"/>
  <c r="F18" i="68"/>
  <c r="AL146" i="6"/>
  <c r="AH16" i="29"/>
  <c r="AH18" i="29" s="1"/>
  <c r="AH19" i="29" s="1"/>
  <c r="AH37" i="29" s="1"/>
  <c r="H23" i="97"/>
  <c r="AW67" i="68"/>
  <c r="K316" i="97"/>
  <c r="O495" i="6"/>
  <c r="K318" i="97"/>
  <c r="AE67" i="68"/>
  <c r="BG468" i="6"/>
  <c r="BC291" i="97"/>
  <c r="BH271" i="97"/>
  <c r="N280" i="97"/>
  <c r="S280" i="97"/>
  <c r="G9" i="29"/>
  <c r="M27" i="29"/>
  <c r="AH468" i="6"/>
  <c r="AD291" i="97"/>
  <c r="AW316" i="97"/>
  <c r="BM67" i="68"/>
  <c r="AP316" i="97"/>
  <c r="M67" i="68"/>
  <c r="O9" i="29"/>
  <c r="O33" i="29"/>
  <c r="Y147" i="6"/>
  <c r="E27" i="29"/>
  <c r="E41" i="29" s="1"/>
  <c r="E43" i="29" s="1"/>
  <c r="G6" i="28" s="1"/>
  <c r="G146" i="6"/>
  <c r="G154" i="6"/>
  <c r="BD49" i="6"/>
  <c r="AK67" i="68"/>
  <c r="H335" i="6"/>
  <c r="D141" i="91"/>
  <c r="V335" i="6"/>
  <c r="R141" i="91"/>
  <c r="AP335" i="6"/>
  <c r="AL141" i="91"/>
  <c r="AL162" i="91" s="1"/>
  <c r="AS335" i="6"/>
  <c r="AO141" i="91"/>
  <c r="M335" i="6"/>
  <c r="I141" i="91"/>
  <c r="AC335" i="6"/>
  <c r="AM335" i="6"/>
  <c r="AJ335" i="6"/>
  <c r="BG335" i="6"/>
  <c r="BC141" i="91"/>
  <c r="AB335" i="6"/>
  <c r="X141" i="91"/>
  <c r="AE335" i="6"/>
  <c r="AA141" i="91"/>
  <c r="BB335" i="6"/>
  <c r="AX141" i="91"/>
  <c r="M385" i="6"/>
  <c r="M387" i="6"/>
  <c r="X385" i="6"/>
  <c r="T208" i="97"/>
  <c r="AA385" i="6"/>
  <c r="AF385" i="6"/>
  <c r="AB208" i="97"/>
  <c r="AI385" i="6"/>
  <c r="AI387" i="6"/>
  <c r="AE210" i="97"/>
  <c r="AL385" i="6"/>
  <c r="AU385" i="6"/>
  <c r="P385" i="6"/>
  <c r="L208" i="97"/>
  <c r="S385" i="6"/>
  <c r="V385" i="6"/>
  <c r="O385" i="6"/>
  <c r="U385" i="6"/>
  <c r="Z385" i="6"/>
  <c r="Z387" i="6"/>
  <c r="AC385" i="6"/>
  <c r="AC387" i="6"/>
  <c r="AH135" i="6"/>
  <c r="BM385" i="6"/>
  <c r="BM387" i="6"/>
  <c r="BI210" i="97"/>
  <c r="BG385" i="6"/>
  <c r="BC208" i="97"/>
  <c r="BF385" i="6"/>
  <c r="BC385" i="6"/>
  <c r="AK385" i="6"/>
  <c r="AK387" i="6"/>
  <c r="AK389" i="6"/>
  <c r="AG212" i="97"/>
  <c r="AB385" i="6"/>
  <c r="X208" i="97"/>
  <c r="AH335" i="6"/>
  <c r="AD141" i="91"/>
  <c r="AZ385" i="6"/>
  <c r="AR385" i="6"/>
  <c r="AR387" i="6"/>
  <c r="AN385" i="6"/>
  <c r="AN387" i="6"/>
  <c r="AN389" i="6"/>
  <c r="AJ212" i="97"/>
  <c r="Y385" i="6"/>
  <c r="H169" i="6"/>
  <c r="AE169" i="6"/>
  <c r="AK169" i="6"/>
  <c r="AW169" i="6"/>
  <c r="BI169" i="6"/>
  <c r="G169" i="6"/>
  <c r="M169" i="6"/>
  <c r="AQ169" i="6"/>
  <c r="AA169" i="6"/>
  <c r="BE169" i="6"/>
  <c r="K169" i="6"/>
  <c r="AO169" i="6"/>
  <c r="BM169" i="6"/>
  <c r="U169" i="6"/>
  <c r="BK169" i="6"/>
  <c r="O169" i="6"/>
  <c r="AC169" i="6"/>
  <c r="I169" i="6"/>
  <c r="Q169" i="6"/>
  <c r="Q212" i="6"/>
  <c r="N157" i="59"/>
  <c r="AG169" i="6"/>
  <c r="BC169" i="6"/>
  <c r="G311" i="6"/>
  <c r="I311" i="6"/>
  <c r="I313" i="6"/>
  <c r="Q311" i="6"/>
  <c r="Q313" i="6"/>
  <c r="Y311" i="6"/>
  <c r="Y313" i="6"/>
  <c r="AG311" i="6"/>
  <c r="AG313" i="6"/>
  <c r="AC123" i="91"/>
  <c r="AO311" i="6"/>
  <c r="AO313" i="6"/>
  <c r="AO315" i="6"/>
  <c r="AT311" i="6"/>
  <c r="AT313" i="6"/>
  <c r="AP123" i="91"/>
  <c r="AP125" i="91" s="1"/>
  <c r="BB311" i="6"/>
  <c r="BB313" i="6"/>
  <c r="AX123" i="91"/>
  <c r="AX125" i="91"/>
  <c r="BG311" i="6"/>
  <c r="BG313" i="6"/>
  <c r="BO311" i="6"/>
  <c r="BO313" i="6"/>
  <c r="BK123" i="91"/>
  <c r="BK125" i="91"/>
  <c r="H311" i="6"/>
  <c r="D123" i="91"/>
  <c r="P311" i="6"/>
  <c r="P313" i="6"/>
  <c r="P315" i="6"/>
  <c r="X311" i="6"/>
  <c r="X313" i="6"/>
  <c r="X315" i="6"/>
  <c r="AF311" i="6"/>
  <c r="AF313" i="6"/>
  <c r="AN311" i="6"/>
  <c r="AN313" i="6"/>
  <c r="AN315" i="6"/>
  <c r="O311" i="6"/>
  <c r="U311" i="6"/>
  <c r="U313" i="6"/>
  <c r="AA311" i="6"/>
  <c r="AA313" i="6"/>
  <c r="AA315" i="6"/>
  <c r="AR311" i="6"/>
  <c r="AR313" i="6"/>
  <c r="AU311" i="6"/>
  <c r="BC311" i="6"/>
  <c r="BN311" i="6"/>
  <c r="BN313" i="6"/>
  <c r="BN315" i="6"/>
  <c r="J311" i="6"/>
  <c r="J313" i="6"/>
  <c r="J315" i="6"/>
  <c r="AD311" i="6"/>
  <c r="AD313" i="6"/>
  <c r="AJ311" i="6"/>
  <c r="AJ313" i="6"/>
  <c r="AP311" i="6"/>
  <c r="AP313" i="6"/>
  <c r="AL123" i="91"/>
  <c r="AL125" i="91" s="1"/>
  <c r="AX311" i="6"/>
  <c r="AX313" i="6"/>
  <c r="BF311" i="6"/>
  <c r="BF313" i="6"/>
  <c r="BI311" i="6"/>
  <c r="BI313" i="6"/>
  <c r="BE123" i="91"/>
  <c r="BE125" i="91" s="1"/>
  <c r="M311" i="6"/>
  <c r="M313" i="6"/>
  <c r="S311" i="6"/>
  <c r="S313" i="6"/>
  <c r="O123" i="91"/>
  <c r="O125" i="91" s="1"/>
  <c r="AM311" i="6"/>
  <c r="BA311" i="6"/>
  <c r="BA313" i="6"/>
  <c r="BL311" i="6"/>
  <c r="BL313" i="6"/>
  <c r="W311" i="6"/>
  <c r="W313" i="6"/>
  <c r="W315" i="6"/>
  <c r="AC311" i="6"/>
  <c r="AC313" i="6"/>
  <c r="AI311" i="6"/>
  <c r="AI313" i="6"/>
  <c r="AW311" i="6"/>
  <c r="AW313" i="6"/>
  <c r="BE311" i="6"/>
  <c r="BE313" i="6"/>
  <c r="BH311" i="6"/>
  <c r="BH313" i="6"/>
  <c r="BD123" i="91"/>
  <c r="BD125" i="91"/>
  <c r="I89" i="68"/>
  <c r="I94" i="68"/>
  <c r="K332" i="6" s="1"/>
  <c r="N385" i="6"/>
  <c r="K385" i="6"/>
  <c r="I385" i="6"/>
  <c r="H385" i="6"/>
  <c r="G385" i="6"/>
  <c r="C208" i="97"/>
  <c r="G163" i="6"/>
  <c r="G165" i="6"/>
  <c r="G167" i="6" s="1"/>
  <c r="K163" i="6"/>
  <c r="K165" i="6" s="1"/>
  <c r="O163" i="6"/>
  <c r="O165" i="6"/>
  <c r="S163" i="6"/>
  <c r="S165" i="6"/>
  <c r="W163" i="6"/>
  <c r="W165" i="6"/>
  <c r="AA163" i="6"/>
  <c r="AA165" i="6" s="1"/>
  <c r="AE163" i="6"/>
  <c r="AE165" i="6"/>
  <c r="AI163" i="6"/>
  <c r="AI165" i="6"/>
  <c r="AM163" i="6"/>
  <c r="AM165" i="6"/>
  <c r="AQ163" i="6"/>
  <c r="AQ165" i="6" s="1"/>
  <c r="AU163" i="6"/>
  <c r="AU165" i="6"/>
  <c r="AY163" i="6"/>
  <c r="AY165" i="6"/>
  <c r="BC163" i="6"/>
  <c r="BC165" i="6" s="1"/>
  <c r="BC208" i="6" s="1"/>
  <c r="BG163" i="6"/>
  <c r="BG165" i="6" s="1"/>
  <c r="BK163" i="6"/>
  <c r="BK165" i="6"/>
  <c r="BO163" i="6"/>
  <c r="BO165" i="6"/>
  <c r="I163" i="6"/>
  <c r="I165" i="6"/>
  <c r="M163" i="6"/>
  <c r="M165" i="6" s="1"/>
  <c r="Q163" i="6"/>
  <c r="Q165" i="6"/>
  <c r="U163" i="6"/>
  <c r="U165" i="6"/>
  <c r="Y163" i="6"/>
  <c r="Y165" i="6"/>
  <c r="AC163" i="6"/>
  <c r="AC165" i="6" s="1"/>
  <c r="AG163" i="6"/>
  <c r="AG165" i="6"/>
  <c r="AG208" i="6"/>
  <c r="AK163" i="6"/>
  <c r="AK165" i="6" s="1"/>
  <c r="AO163" i="6"/>
  <c r="AO165" i="6"/>
  <c r="AS163" i="6"/>
  <c r="AS165" i="6" s="1"/>
  <c r="AW163" i="6"/>
  <c r="AW165" i="6"/>
  <c r="BA163" i="6"/>
  <c r="BA165" i="6"/>
  <c r="BE163" i="6"/>
  <c r="BE165" i="6" s="1"/>
  <c r="BI163" i="6"/>
  <c r="BI165" i="6" s="1"/>
  <c r="BM163" i="6"/>
  <c r="BM165" i="6"/>
  <c r="Y335" i="6"/>
  <c r="U141" i="91"/>
  <c r="U162" i="91" s="1"/>
  <c r="BB385" i="6"/>
  <c r="AX208" i="97"/>
  <c r="AW385" i="6"/>
  <c r="AW387" i="6"/>
  <c r="AS210" i="97"/>
  <c r="AT385" i="6"/>
  <c r="AM385" i="6"/>
  <c r="AH385" i="6"/>
  <c r="W385" i="6"/>
  <c r="S208" i="97"/>
  <c r="BI335" i="6"/>
  <c r="BE141" i="91"/>
  <c r="AU335" i="6"/>
  <c r="AQ141" i="91"/>
  <c r="K335" i="6"/>
  <c r="G141" i="91"/>
  <c r="BI385" i="6"/>
  <c r="BI387" i="6"/>
  <c r="BE210" i="97"/>
  <c r="BD385" i="6"/>
  <c r="AP385" i="6"/>
  <c r="T385" i="6"/>
  <c r="P208" i="97"/>
  <c r="BE335" i="6"/>
  <c r="BA141" i="91"/>
  <c r="AX335" i="6"/>
  <c r="AT141" i="91"/>
  <c r="AQ335" i="6"/>
  <c r="AM141" i="91"/>
  <c r="G357" i="6"/>
  <c r="G562" i="6"/>
  <c r="AO385" i="6"/>
  <c r="AD385" i="6"/>
  <c r="Q385" i="6"/>
  <c r="BA335" i="6"/>
  <c r="BM320" i="6"/>
  <c r="BM322" i="6"/>
  <c r="BI130" i="91"/>
  <c r="AM320" i="6"/>
  <c r="AM322" i="6"/>
  <c r="AI130" i="91"/>
  <c r="AH320" i="6"/>
  <c r="AH322" i="6"/>
  <c r="AD130" i="91"/>
  <c r="V320" i="6"/>
  <c r="V322" i="6"/>
  <c r="R130" i="91"/>
  <c r="AE317" i="6"/>
  <c r="AA127" i="91"/>
  <c r="AJ190" i="6"/>
  <c r="AJ192" i="6"/>
  <c r="J317" i="6"/>
  <c r="F127" i="91"/>
  <c r="AH317" i="6"/>
  <c r="AD127" i="91"/>
  <c r="H34" i="68"/>
  <c r="AG264" i="6"/>
  <c r="BB264" i="6"/>
  <c r="BB266" i="6"/>
  <c r="BB268" i="6"/>
  <c r="AH264" i="6"/>
  <c r="AH266" i="6"/>
  <c r="AH268" i="6"/>
  <c r="BJ264" i="6"/>
  <c r="BJ266" i="6"/>
  <c r="BJ268" i="6"/>
  <c r="AS264" i="6"/>
  <c r="AS266" i="6"/>
  <c r="BM264" i="6"/>
  <c r="BG320" i="6"/>
  <c r="BG322" i="6"/>
  <c r="AW320" i="6"/>
  <c r="AW322" i="6"/>
  <c r="AS130" i="91"/>
  <c r="AE320" i="6"/>
  <c r="AE322" i="6"/>
  <c r="AA130" i="91"/>
  <c r="AB320" i="6"/>
  <c r="AB322" i="6"/>
  <c r="X130" i="91"/>
  <c r="AV270" i="6"/>
  <c r="AR270" i="6"/>
  <c r="BB270" i="6"/>
  <c r="BN270" i="6"/>
  <c r="AQ270" i="6"/>
  <c r="BI270" i="6"/>
  <c r="AW270" i="6"/>
  <c r="R270" i="6"/>
  <c r="BO320" i="6"/>
  <c r="BO322" i="6"/>
  <c r="BK130" i="91"/>
  <c r="BL320" i="6"/>
  <c r="BL322" i="6"/>
  <c r="BH130" i="91"/>
  <c r="AZ320" i="6"/>
  <c r="AZ322" i="6"/>
  <c r="AV130" i="91"/>
  <c r="AL320" i="6"/>
  <c r="AL322" i="6"/>
  <c r="AH130" i="91"/>
  <c r="U320" i="6"/>
  <c r="U322" i="6"/>
  <c r="Q130" i="91"/>
  <c r="H89" i="68"/>
  <c r="I34" i="68"/>
  <c r="BM344" i="6"/>
  <c r="BE344" i="6"/>
  <c r="AW344" i="6"/>
  <c r="AS148" i="91"/>
  <c r="AO344" i="6"/>
  <c r="AG344" i="6"/>
  <c r="AC148" i="91"/>
  <c r="Y344" i="6"/>
  <c r="U148" i="91"/>
  <c r="Q344" i="6"/>
  <c r="BE320" i="6"/>
  <c r="BE322" i="6"/>
  <c r="BA130" i="91"/>
  <c r="AU320" i="6"/>
  <c r="AU322" i="6"/>
  <c r="AQ130" i="91"/>
  <c r="AQ320" i="6"/>
  <c r="AQ322" i="6"/>
  <c r="AM130" i="91"/>
  <c r="Z320" i="6"/>
  <c r="Z322" i="6"/>
  <c r="V130" i="91"/>
  <c r="BD264" i="6"/>
  <c r="BD266" i="6"/>
  <c r="R264" i="6"/>
  <c r="R266" i="6"/>
  <c r="K246" i="6"/>
  <c r="K248" i="6"/>
  <c r="K250" i="6"/>
  <c r="O246" i="6"/>
  <c r="O248" i="6"/>
  <c r="O250" i="6"/>
  <c r="S246" i="6"/>
  <c r="S248" i="6"/>
  <c r="S250" i="6"/>
  <c r="W246" i="6"/>
  <c r="W248" i="6"/>
  <c r="W250" i="6"/>
  <c r="AA246" i="6"/>
  <c r="AA248" i="6"/>
  <c r="AA250" i="6"/>
  <c r="AE246" i="6"/>
  <c r="AE248" i="6"/>
  <c r="AI246" i="6"/>
  <c r="AI248" i="6"/>
  <c r="AI250" i="6"/>
  <c r="AM246" i="6"/>
  <c r="AM248" i="6"/>
  <c r="AM250" i="6"/>
  <c r="AQ246" i="6"/>
  <c r="AQ248" i="6"/>
  <c r="AQ250" i="6"/>
  <c r="AU246" i="6"/>
  <c r="AU248" i="6"/>
  <c r="AU250" i="6"/>
  <c r="AY246" i="6"/>
  <c r="AY248" i="6"/>
  <c r="AY250" i="6"/>
  <c r="BC246" i="6"/>
  <c r="BC248" i="6"/>
  <c r="BC250" i="6"/>
  <c r="BG246" i="6"/>
  <c r="BG248" i="6"/>
  <c r="BG250" i="6"/>
  <c r="BK246" i="6"/>
  <c r="BK248" i="6"/>
  <c r="BK250" i="6"/>
  <c r="BO246" i="6"/>
  <c r="BO248" i="6"/>
  <c r="BO250" i="6"/>
  <c r="H246" i="6"/>
  <c r="H248" i="6"/>
  <c r="H250" i="6"/>
  <c r="G246" i="6"/>
  <c r="G248" i="6"/>
  <c r="G250" i="6"/>
  <c r="L246" i="6"/>
  <c r="L248" i="6"/>
  <c r="L250" i="6"/>
  <c r="P246" i="6"/>
  <c r="P248" i="6"/>
  <c r="P250" i="6"/>
  <c r="T246" i="6"/>
  <c r="T248" i="6"/>
  <c r="T250" i="6"/>
  <c r="X246" i="6"/>
  <c r="X248" i="6"/>
  <c r="AB246" i="6"/>
  <c r="AB248" i="6"/>
  <c r="AB250" i="6"/>
  <c r="AF246" i="6"/>
  <c r="AF248" i="6"/>
  <c r="AF250" i="6"/>
  <c r="AJ246" i="6"/>
  <c r="AJ248" i="6"/>
  <c r="AJ250" i="6"/>
  <c r="AN246" i="6"/>
  <c r="AN248" i="6"/>
  <c r="AN250" i="6"/>
  <c r="AR246" i="6"/>
  <c r="AR248" i="6"/>
  <c r="AR250" i="6"/>
  <c r="AV246" i="6"/>
  <c r="AV248" i="6"/>
  <c r="AZ246" i="6"/>
  <c r="AZ248" i="6"/>
  <c r="BD246" i="6"/>
  <c r="BD248" i="6"/>
  <c r="BD250" i="6"/>
  <c r="BH246" i="6"/>
  <c r="BH248" i="6"/>
  <c r="BL246" i="6"/>
  <c r="BL248" i="6"/>
  <c r="BL250" i="6"/>
  <c r="J246" i="6"/>
  <c r="J248" i="6"/>
  <c r="J250" i="6"/>
  <c r="N246" i="6"/>
  <c r="N248" i="6"/>
  <c r="N250" i="6"/>
  <c r="R246" i="6"/>
  <c r="R248" i="6"/>
  <c r="R250" i="6"/>
  <c r="V246" i="6"/>
  <c r="V248" i="6"/>
  <c r="V250" i="6"/>
  <c r="Z246" i="6"/>
  <c r="Z248" i="6"/>
  <c r="AD246" i="6"/>
  <c r="AD248" i="6"/>
  <c r="AD250" i="6"/>
  <c r="AH246" i="6"/>
  <c r="AH248" i="6"/>
  <c r="AL246" i="6"/>
  <c r="AL248" i="6"/>
  <c r="AL250" i="6"/>
  <c r="AP246" i="6"/>
  <c r="AP248" i="6"/>
  <c r="AP250" i="6"/>
  <c r="AT246" i="6"/>
  <c r="AT248" i="6"/>
  <c r="AT250" i="6"/>
  <c r="AX246" i="6"/>
  <c r="AX248" i="6"/>
  <c r="BB246" i="6"/>
  <c r="BB248" i="6"/>
  <c r="BB250" i="6"/>
  <c r="BF246" i="6"/>
  <c r="BF248" i="6"/>
  <c r="BF250" i="6"/>
  <c r="BJ246" i="6"/>
  <c r="BJ248" i="6"/>
  <c r="BJ250" i="6"/>
  <c r="BN246" i="6"/>
  <c r="BN248" i="6"/>
  <c r="BN250" i="6"/>
  <c r="W302" i="6"/>
  <c r="W304" i="6"/>
  <c r="S116" i="91"/>
  <c r="J302" i="6"/>
  <c r="J304" i="6"/>
  <c r="X302" i="6"/>
  <c r="X304" i="6"/>
  <c r="T116" i="91"/>
  <c r="Z302" i="6"/>
  <c r="Z304" i="6"/>
  <c r="AB302" i="6"/>
  <c r="AB304" i="6"/>
  <c r="X116" i="91"/>
  <c r="AD302" i="6"/>
  <c r="AD304" i="6"/>
  <c r="Z116" i="91"/>
  <c r="AF302" i="6"/>
  <c r="AF304" i="6"/>
  <c r="AH302" i="6"/>
  <c r="AH304" i="6"/>
  <c r="AD116" i="91"/>
  <c r="AJ302" i="6"/>
  <c r="AJ304" i="6"/>
  <c r="AF116" i="91"/>
  <c r="AL302" i="6"/>
  <c r="AL304" i="6"/>
  <c r="AH116" i="91"/>
  <c r="AN302" i="6"/>
  <c r="AN304" i="6"/>
  <c r="AJ116" i="91"/>
  <c r="AP302" i="6"/>
  <c r="AP304" i="6"/>
  <c r="AL116" i="91"/>
  <c r="AC172" i="6"/>
  <c r="AC174" i="6"/>
  <c r="G172" i="6"/>
  <c r="G174" i="6" s="1"/>
  <c r="Q181" i="6"/>
  <c r="Q183" i="6"/>
  <c r="BM172" i="6"/>
  <c r="BM174" i="6"/>
  <c r="AA172" i="6"/>
  <c r="AA174" i="6"/>
  <c r="W172" i="6"/>
  <c r="W174" i="6"/>
  <c r="AS522" i="6"/>
  <c r="AO345" i="97"/>
  <c r="AA262" i="97"/>
  <c r="AL235" i="97"/>
  <c r="E235" i="97"/>
  <c r="AY235" i="97"/>
  <c r="AL244" i="97"/>
  <c r="AF477" i="6"/>
  <c r="AF479" i="6"/>
  <c r="AB302" i="97"/>
  <c r="BG423" i="6"/>
  <c r="BG425" i="6"/>
  <c r="BC248" i="97"/>
  <c r="AY477" i="6"/>
  <c r="P235" i="97"/>
  <c r="X199" i="97"/>
  <c r="G316" i="97"/>
  <c r="AV495" i="6"/>
  <c r="AR318" i="97"/>
  <c r="AW226" i="97"/>
  <c r="L513" i="6"/>
  <c r="L515" i="6"/>
  <c r="H338" i="97"/>
  <c r="AJ13" i="71"/>
  <c r="X155" i="91"/>
  <c r="AC155" i="91"/>
  <c r="AI155" i="91"/>
  <c r="AI15" i="71"/>
  <c r="AS316" i="97"/>
  <c r="AL155" i="91"/>
  <c r="R155" i="91"/>
  <c r="I155" i="91"/>
  <c r="AQ155" i="91"/>
  <c r="AJ199" i="97"/>
  <c r="BI22" i="60"/>
  <c r="AN155" i="91"/>
  <c r="AB18" i="12"/>
  <c r="AD104" i="60"/>
  <c r="AV334" i="97"/>
  <c r="T450" i="6"/>
  <c r="P273" i="97"/>
  <c r="AL298" i="97"/>
  <c r="AI93" i="68"/>
  <c r="AK323" i="6" s="1"/>
  <c r="AG131" i="91" s="1"/>
  <c r="AG132" i="91" s="1"/>
  <c r="R12" i="71"/>
  <c r="K298" i="97"/>
  <c r="BK477" i="6"/>
  <c r="M280" i="97"/>
  <c r="Q244" i="97"/>
  <c r="M316" i="97"/>
  <c r="AN244" i="97"/>
  <c r="AC351" i="6"/>
  <c r="U425" i="6"/>
  <c r="Q248" i="97"/>
  <c r="AM280" i="97"/>
  <c r="T178" i="60"/>
  <c r="AR17" i="12"/>
  <c r="AA495" i="6"/>
  <c r="W318" i="97"/>
  <c r="BH280" i="97"/>
  <c r="BE226" i="97"/>
  <c r="AY459" i="6"/>
  <c r="AY461" i="6"/>
  <c r="AU284" i="97"/>
  <c r="BF414" i="6"/>
  <c r="BF416" i="6"/>
  <c r="BB239" i="97"/>
  <c r="BD262" i="97"/>
  <c r="AP16" i="12"/>
  <c r="R19" i="12"/>
  <c r="BN414" i="6"/>
  <c r="BN416" i="6"/>
  <c r="BJ239" i="97"/>
  <c r="AS423" i="6"/>
  <c r="AS425" i="6"/>
  <c r="AO248" i="97"/>
  <c r="U441" i="6"/>
  <c r="AR16" i="12"/>
  <c r="BH513" i="6"/>
  <c r="BH151" i="91"/>
  <c r="BH153" i="91" s="1"/>
  <c r="AK151" i="91"/>
  <c r="AK153" i="91"/>
  <c r="R13" i="71"/>
  <c r="BE280" i="97"/>
  <c r="AB17" i="12"/>
  <c r="BI235" i="97"/>
  <c r="BM414" i="6"/>
  <c r="V327" i="97"/>
  <c r="AK513" i="6"/>
  <c r="AK515" i="6"/>
  <c r="AG338" i="97"/>
  <c r="AM298" i="97"/>
  <c r="BJ434" i="6"/>
  <c r="BF257" i="97"/>
  <c r="K262" i="97"/>
  <c r="AT16" i="12"/>
  <c r="N165" i="91"/>
  <c r="AO13" i="71"/>
  <c r="AT12" i="71"/>
  <c r="O93" i="68"/>
  <c r="O96" i="68" s="1"/>
  <c r="BC513" i="6"/>
  <c r="AY336" i="97"/>
  <c r="AX60" i="60"/>
  <c r="AZ235" i="97"/>
  <c r="BG477" i="6"/>
  <c r="BC300" i="97"/>
  <c r="X307" i="97"/>
  <c r="R513" i="6"/>
  <c r="N336" i="97"/>
  <c r="AT60" i="60"/>
  <c r="AF17" i="12"/>
  <c r="AF20" i="12" s="1"/>
  <c r="AF22" i="60"/>
  <c r="BI12" i="71"/>
  <c r="H154" i="6"/>
  <c r="Z513" i="6"/>
  <c r="Z515" i="6"/>
  <c r="V338" i="97"/>
  <c r="AA334" i="97"/>
  <c r="AE513" i="6"/>
  <c r="P178" i="60"/>
  <c r="J19" i="12"/>
  <c r="AP22" i="60"/>
  <c r="Q461" i="6"/>
  <c r="M284" i="97"/>
  <c r="AX12" i="71"/>
  <c r="BN450" i="6"/>
  <c r="BN452" i="6"/>
  <c r="BJ275" i="97"/>
  <c r="R199" i="97"/>
  <c r="U15" i="71"/>
  <c r="AC513" i="6"/>
  <c r="Y336" i="97"/>
  <c r="BE199" i="97"/>
  <c r="AA22" i="60"/>
  <c r="P334" i="97"/>
  <c r="Q19" i="12"/>
  <c r="R17" i="12"/>
  <c r="O15" i="71"/>
  <c r="AN12" i="71"/>
  <c r="BF178" i="60"/>
  <c r="AW441" i="6"/>
  <c r="AS264" i="97"/>
  <c r="O199" i="97"/>
  <c r="P12" i="71"/>
  <c r="AZ22" i="60"/>
  <c r="AZ450" i="6"/>
  <c r="AZ452" i="6"/>
  <c r="AV275" i="97"/>
  <c r="J15" i="71"/>
  <c r="BD15" i="71"/>
  <c r="D20" i="9"/>
  <c r="Z280" i="97"/>
  <c r="Q334" i="97"/>
  <c r="U513" i="6"/>
  <c r="U515" i="6"/>
  <c r="Q338" i="97"/>
  <c r="AX16" i="12"/>
  <c r="AB22" i="60"/>
  <c r="AW16" i="12"/>
  <c r="P16" i="12"/>
  <c r="I262" i="97"/>
  <c r="AY22" i="60"/>
  <c r="G12" i="71"/>
  <c r="R15" i="71"/>
  <c r="H12" i="71"/>
  <c r="AZ17" i="12"/>
  <c r="BB60" i="60"/>
  <c r="AZ13" i="71"/>
  <c r="I477" i="6"/>
  <c r="I479" i="6"/>
  <c r="E302" i="97"/>
  <c r="E298" i="97"/>
  <c r="BD441" i="6"/>
  <c r="AZ264" i="97"/>
  <c r="D16" i="12"/>
  <c r="AY104" i="60"/>
  <c r="AO235" i="97"/>
  <c r="AL16" i="12"/>
  <c r="AA405" i="6"/>
  <c r="W228" i="97"/>
  <c r="BN477" i="6"/>
  <c r="BJ300" i="97"/>
  <c r="AT104" i="60"/>
  <c r="D14" i="71"/>
  <c r="BF351" i="6"/>
  <c r="AY199" i="97"/>
  <c r="AN199" i="97"/>
  <c r="AP178" i="60"/>
  <c r="BA178" i="60"/>
  <c r="BB178" i="60"/>
  <c r="N178" i="60"/>
  <c r="BA477" i="6"/>
  <c r="AW300" i="97"/>
  <c r="AU199" i="97"/>
  <c r="K178" i="60"/>
  <c r="J199" i="97"/>
  <c r="AP226" i="97"/>
  <c r="I15" i="71"/>
  <c r="AH152" i="6"/>
  <c r="AU15" i="71"/>
  <c r="AW178" i="60"/>
  <c r="AV199" i="97"/>
  <c r="AS15" i="71"/>
  <c r="AH19" i="12"/>
  <c r="AI199" i="97"/>
  <c r="G17" i="12"/>
  <c r="AB450" i="6"/>
  <c r="X273" i="97"/>
  <c r="BE262" i="97"/>
  <c r="BI441" i="6"/>
  <c r="BE264" i="97"/>
  <c r="AV461" i="6"/>
  <c r="AR284" i="97"/>
  <c r="BJ414" i="6"/>
  <c r="BF237" i="97"/>
  <c r="I298" i="97"/>
  <c r="Z282" i="97"/>
  <c r="AD461" i="6"/>
  <c r="Z284" i="97"/>
  <c r="AF298" i="97"/>
  <c r="AJ477" i="6"/>
  <c r="AF300" i="97"/>
  <c r="J450" i="6"/>
  <c r="F273" i="97"/>
  <c r="X94" i="68"/>
  <c r="Z332" i="6" s="1"/>
  <c r="Z333" i="6" s="1"/>
  <c r="X93" i="68"/>
  <c r="Z323" i="6" s="1"/>
  <c r="Z324" i="6" s="1"/>
  <c r="P298" i="97"/>
  <c r="T477" i="6"/>
  <c r="T479" i="6"/>
  <c r="P302" i="97"/>
  <c r="AI178" i="60"/>
  <c r="AG19" i="12"/>
  <c r="G452" i="6"/>
  <c r="C275" i="97"/>
  <c r="AF94" i="68"/>
  <c r="AH332" i="6" s="1"/>
  <c r="AF93" i="68"/>
  <c r="AH323" i="6" s="1"/>
  <c r="AN94" i="68"/>
  <c r="AP332" i="6" s="1"/>
  <c r="AN93" i="68"/>
  <c r="AP323" i="6" s="1"/>
  <c r="AH414" i="6"/>
  <c r="AH416" i="6"/>
  <c r="AD239" i="97"/>
  <c r="AD235" i="97"/>
  <c r="AF405" i="6"/>
  <c r="Q558" i="6"/>
  <c r="AQ235" i="97"/>
  <c r="AK414" i="6"/>
  <c r="AG237" i="97"/>
  <c r="AG235" i="97"/>
  <c r="BH235" i="97"/>
  <c r="BL414" i="6"/>
  <c r="BH237" i="97"/>
  <c r="O450" i="6"/>
  <c r="BB18" i="12"/>
  <c r="BD94" i="68"/>
  <c r="BF332" i="6" s="1"/>
  <c r="BB138" i="91" s="1"/>
  <c r="BB139" i="91" s="1"/>
  <c r="BD93" i="68"/>
  <c r="BF323" i="6" s="1"/>
  <c r="AZ477" i="6"/>
  <c r="AZ479" i="6"/>
  <c r="AV302" i="97"/>
  <c r="AV298" i="97"/>
  <c r="Y235" i="97"/>
  <c r="BK235" i="97"/>
  <c r="AR298" i="97"/>
  <c r="AZ515" i="6"/>
  <c r="AV338" i="97"/>
  <c r="AV336" i="97"/>
  <c r="I271" i="97"/>
  <c r="U237" i="97"/>
  <c r="Q298" i="97"/>
  <c r="AI262" i="97"/>
  <c r="BO513" i="6"/>
  <c r="BO515" i="6"/>
  <c r="BK338" i="97"/>
  <c r="BK334" i="97"/>
  <c r="Y477" i="6"/>
  <c r="U300" i="97"/>
  <c r="BE351" i="6"/>
  <c r="M18" i="12"/>
  <c r="AX151" i="6"/>
  <c r="AW558" i="6"/>
  <c r="C16" i="92"/>
  <c r="K93" i="68"/>
  <c r="M323" i="6" s="1"/>
  <c r="I131" i="91" s="1"/>
  <c r="K94" i="68"/>
  <c r="M332" i="6" s="1"/>
  <c r="BD558" i="6"/>
  <c r="BM151" i="6"/>
  <c r="BC154" i="6"/>
  <c r="AK18" i="12"/>
  <c r="AK14" i="71"/>
  <c r="BE14" i="71"/>
  <c r="V155" i="6"/>
  <c r="AV18" i="12"/>
  <c r="AJ104" i="60"/>
  <c r="BJ13" i="71"/>
  <c r="AQ60" i="60"/>
  <c r="BF155" i="6"/>
  <c r="AR19" i="29"/>
  <c r="AR37" i="29"/>
  <c r="AR38" i="29"/>
  <c r="AT8" i="30"/>
  <c r="AO558" i="6"/>
  <c r="N371" i="97"/>
  <c r="AE12" i="71"/>
  <c r="AE16" i="12"/>
  <c r="T371" i="97"/>
  <c r="S333" i="6"/>
  <c r="Q93" i="68"/>
  <c r="Q96" i="68" s="1"/>
  <c r="BK152" i="6"/>
  <c r="U178" i="60"/>
  <c r="S19" i="12"/>
  <c r="S15" i="71"/>
  <c r="T199" i="97"/>
  <c r="AX558" i="6"/>
  <c r="AX560" i="6"/>
  <c r="AW371" i="97"/>
  <c r="AN104" i="60"/>
  <c r="AL14" i="71"/>
  <c r="BD14" i="71"/>
  <c r="AD15" i="71"/>
  <c r="AD19" i="12"/>
  <c r="AF178" i="60"/>
  <c r="AE199" i="97"/>
  <c r="U33" i="29"/>
  <c r="R94" i="68"/>
  <c r="T332" i="6" s="1"/>
  <c r="T333" i="6" s="1"/>
  <c r="R93" i="68"/>
  <c r="AC298" i="97"/>
  <c r="M271" i="97"/>
  <c r="O262" i="97"/>
  <c r="S441" i="6"/>
  <c r="BB262" i="97"/>
  <c r="C226" i="97"/>
  <c r="BA104" i="60"/>
  <c r="BJ94" i="68"/>
  <c r="BL332" i="6" s="1"/>
  <c r="BH138" i="91" s="1"/>
  <c r="BH139" i="91" s="1"/>
  <c r="BJ93" i="68"/>
  <c r="BL323" i="6" s="1"/>
  <c r="AB244" i="97"/>
  <c r="AF423" i="6"/>
  <c r="AB246" i="97"/>
  <c r="AE477" i="6"/>
  <c r="AA298" i="97"/>
  <c r="BO441" i="6"/>
  <c r="BK264" i="97"/>
  <c r="BK262" i="97"/>
  <c r="AO298" i="97"/>
  <c r="AS477" i="6"/>
  <c r="AS479" i="6"/>
  <c r="AO302" i="97"/>
  <c r="C262" i="97"/>
  <c r="AG405" i="6"/>
  <c r="AC228" i="97"/>
  <c r="BH423" i="6"/>
  <c r="BD246" i="97"/>
  <c r="BK226" i="97"/>
  <c r="BO405" i="6"/>
  <c r="BK228" i="97"/>
  <c r="AA450" i="6"/>
  <c r="AA452" i="6"/>
  <c r="W275" i="97"/>
  <c r="G271" i="97"/>
  <c r="K450" i="6"/>
  <c r="G273" i="97"/>
  <c r="U405" i="6"/>
  <c r="Q228" i="97"/>
  <c r="Q226" i="97"/>
  <c r="W151" i="6"/>
  <c r="H327" i="97"/>
  <c r="L506" i="6"/>
  <c r="H329" i="97"/>
  <c r="Y405" i="6"/>
  <c r="U228" i="97"/>
  <c r="BI506" i="6"/>
  <c r="BE329" i="97"/>
  <c r="U271" i="97"/>
  <c r="Y450" i="6"/>
  <c r="U273" i="97"/>
  <c r="Z477" i="6"/>
  <c r="Z479" i="6"/>
  <c r="V302" i="97"/>
  <c r="S423" i="6"/>
  <c r="O246" i="97"/>
  <c r="AK271" i="97"/>
  <c r="AD271" i="97"/>
  <c r="AH450" i="6"/>
  <c r="AD273" i="97"/>
  <c r="Y38" i="29"/>
  <c r="AA8" i="30" s="1"/>
  <c r="Y441" i="6"/>
  <c r="U262" i="97"/>
  <c r="AH315" i="6"/>
  <c r="AD123" i="91"/>
  <c r="AD125" i="91"/>
  <c r="BB298" i="97"/>
  <c r="AB271" i="97"/>
  <c r="AF450" i="6"/>
  <c r="AB273" i="97"/>
  <c r="AA226" i="97"/>
  <c r="AE405" i="6"/>
  <c r="AA255" i="97"/>
  <c r="AE434" i="6"/>
  <c r="AA257" i="97"/>
  <c r="BA262" i="97"/>
  <c r="BB477" i="6"/>
  <c r="BB479" i="6"/>
  <c r="AX302" i="97"/>
  <c r="Z271" i="97"/>
  <c r="AD450" i="6"/>
  <c r="Z273" i="97"/>
  <c r="K134" i="91"/>
  <c r="AR41" i="29"/>
  <c r="AR43" i="29" s="1"/>
  <c r="AT6" i="28" s="1"/>
  <c r="M104" i="60"/>
  <c r="AG134" i="91"/>
  <c r="G423" i="6"/>
  <c r="G425" i="6"/>
  <c r="C248" i="97"/>
  <c r="AB60" i="60"/>
  <c r="X558" i="6"/>
  <c r="AU94" i="68"/>
  <c r="AW332" i="6" s="1"/>
  <c r="M244" i="97"/>
  <c r="Q423" i="6"/>
  <c r="Q425" i="6"/>
  <c r="M248" i="97"/>
  <c r="W154" i="6"/>
  <c r="AZ154" i="6"/>
  <c r="BA154" i="6"/>
  <c r="AR425" i="6"/>
  <c r="AN248" i="97"/>
  <c r="AN246" i="97"/>
  <c r="X309" i="97"/>
  <c r="AB488" i="6"/>
  <c r="X311" i="97"/>
  <c r="AD405" i="6"/>
  <c r="BF226" i="97"/>
  <c r="BJ405" i="6"/>
  <c r="BF228" i="97"/>
  <c r="AO423" i="6"/>
  <c r="AK246" i="97"/>
  <c r="AK244" i="97"/>
  <c r="AE18" i="12"/>
  <c r="AG104" i="60"/>
  <c r="AR226" i="97"/>
  <c r="AV405" i="6"/>
  <c r="AR228" i="97"/>
  <c r="BJ14" i="71"/>
  <c r="BL104" i="60"/>
  <c r="AF18" i="12"/>
  <c r="N226" i="97"/>
  <c r="R405" i="6"/>
  <c r="N228" i="97"/>
  <c r="D244" i="97"/>
  <c r="H425" i="6"/>
  <c r="D248" i="97"/>
  <c r="AI423" i="6"/>
  <c r="AI425" i="6"/>
  <c r="AE248" i="97"/>
  <c r="AH13" i="71"/>
  <c r="AH17" i="12"/>
  <c r="AW246" i="97"/>
  <c r="H345" i="97"/>
  <c r="BD104" i="60"/>
  <c r="AQ93" i="68"/>
  <c r="AS323" i="6" s="1"/>
  <c r="T405" i="6"/>
  <c r="P228" i="97"/>
  <c r="P226" i="97"/>
  <c r="AF226" i="97"/>
  <c r="AJ405" i="6"/>
  <c r="AF228" i="97"/>
  <c r="AV226" i="97"/>
  <c r="AZ405" i="6"/>
  <c r="AV228" i="97"/>
  <c r="AK558" i="6"/>
  <c r="AX405" i="6"/>
  <c r="P405" i="6"/>
  <c r="L228" i="97"/>
  <c r="AH405" i="6"/>
  <c r="AD228" i="97"/>
  <c r="T396" i="6"/>
  <c r="P217" i="97"/>
  <c r="AU558" i="6"/>
  <c r="AU151" i="6"/>
  <c r="BC17" i="12"/>
  <c r="BE60" i="60"/>
  <c r="BD405" i="6"/>
  <c r="AZ228" i="97"/>
  <c r="AD423" i="6"/>
  <c r="Z246" i="97"/>
  <c r="N423" i="6"/>
  <c r="J246" i="97"/>
  <c r="J244" i="97"/>
  <c r="BF22" i="60"/>
  <c r="BD12" i="71"/>
  <c r="BD16" i="12"/>
  <c r="AR60" i="60"/>
  <c r="H151" i="6"/>
  <c r="T434" i="6"/>
  <c r="P257" i="97"/>
  <c r="BH282" i="97"/>
  <c r="BL461" i="6"/>
  <c r="BH284" i="97"/>
  <c r="AY155" i="6"/>
  <c r="C340" i="97"/>
  <c r="BE558" i="6"/>
  <c r="V255" i="97"/>
  <c r="Z434" i="6"/>
  <c r="V257" i="97"/>
  <c r="BA208" i="97"/>
  <c r="AE134" i="91"/>
  <c r="AH134" i="91"/>
  <c r="AY387" i="6"/>
  <c r="AU208" i="97"/>
  <c r="AB134" i="91"/>
  <c r="AC60" i="60"/>
  <c r="BB219" i="97"/>
  <c r="BF398" i="6"/>
  <c r="BB221" i="97"/>
  <c r="AS94" i="68"/>
  <c r="AU332" i="6" s="1"/>
  <c r="AS93" i="68"/>
  <c r="L396" i="6"/>
  <c r="AJ387" i="6"/>
  <c r="AF210" i="97"/>
  <c r="AF208" i="97"/>
  <c r="BG134" i="91"/>
  <c r="T506" i="6"/>
  <c r="P329" i="97"/>
  <c r="K13" i="71"/>
  <c r="AZ396" i="6"/>
  <c r="AV217" i="97"/>
  <c r="AC208" i="97"/>
  <c r="AG387" i="6"/>
  <c r="AG389" i="6"/>
  <c r="AC212" i="97"/>
  <c r="BK208" i="97"/>
  <c r="BO387" i="6"/>
  <c r="BK210" i="97"/>
  <c r="C18" i="12"/>
  <c r="E104" i="60"/>
  <c r="C14" i="71"/>
  <c r="AL300" i="97"/>
  <c r="Z327" i="97"/>
  <c r="AD506" i="6"/>
  <c r="Z329" i="97"/>
  <c r="AA217" i="97"/>
  <c r="AM208" i="97"/>
  <c r="S17" i="12"/>
  <c r="S20" i="12" s="1"/>
  <c r="U60" i="60"/>
  <c r="S13" i="71"/>
  <c r="S336" i="97"/>
  <c r="W515" i="6"/>
  <c r="S338" i="97"/>
  <c r="Y8" i="36"/>
  <c r="P60" i="60"/>
  <c r="N17" i="12"/>
  <c r="AI340" i="97"/>
  <c r="AN134" i="91"/>
  <c r="AA16" i="12"/>
  <c r="AA12" i="71"/>
  <c r="AC22" i="60"/>
  <c r="BD416" i="6"/>
  <c r="AZ239" i="97"/>
  <c r="AP104" i="60"/>
  <c r="K217" i="97"/>
  <c r="O396" i="6"/>
  <c r="AT214" i="97"/>
  <c r="AY116" i="91"/>
  <c r="X327" i="97"/>
  <c r="AB506" i="6"/>
  <c r="X329" i="97"/>
  <c r="BE153" i="6"/>
  <c r="AM371" i="97"/>
  <c r="Q16" i="92"/>
  <c r="BK255" i="97"/>
  <c r="R291" i="97"/>
  <c r="T219" i="97"/>
  <c r="G41" i="29"/>
  <c r="G43" i="29"/>
  <c r="I6" i="28" s="1"/>
  <c r="H515" i="6"/>
  <c r="D338" i="97"/>
  <c r="D336" i="97"/>
  <c r="I524" i="6"/>
  <c r="E347" i="97"/>
  <c r="BA94" i="68"/>
  <c r="I282" i="97"/>
  <c r="M461" i="6"/>
  <c r="I284" i="97"/>
  <c r="BC246" i="97"/>
  <c r="E148" i="91"/>
  <c r="K300" i="97"/>
  <c r="O479" i="6"/>
  <c r="K302" i="97"/>
  <c r="BK154" i="6"/>
  <c r="C18" i="10"/>
  <c r="S33" i="29"/>
  <c r="AP315" i="6"/>
  <c r="AJ208" i="97"/>
  <c r="AW123" i="91"/>
  <c r="AW125" i="91" s="1"/>
  <c r="AZ250" i="6"/>
  <c r="AV250" i="6"/>
  <c r="Q208" i="97"/>
  <c r="U387" i="6"/>
  <c r="Q210" i="97"/>
  <c r="AI141" i="91"/>
  <c r="BB387" i="6"/>
  <c r="BB389" i="6"/>
  <c r="AX212" i="97"/>
  <c r="O208" i="97"/>
  <c r="S387" i="6"/>
  <c r="I208" i="97"/>
  <c r="E28" i="29"/>
  <c r="E46" i="29" s="1"/>
  <c r="E47" i="29"/>
  <c r="G7" i="30" s="1"/>
  <c r="AW141" i="91"/>
  <c r="V116" i="91"/>
  <c r="W123" i="91"/>
  <c r="W125" i="91" s="1"/>
  <c r="BG387" i="6"/>
  <c r="AK208" i="97"/>
  <c r="AO387" i="6"/>
  <c r="AO389" i="6"/>
  <c r="AK212" i="97"/>
  <c r="BI208" i="97"/>
  <c r="AE250" i="6"/>
  <c r="AF141" i="91"/>
  <c r="J208" i="97"/>
  <c r="N387" i="6"/>
  <c r="BE208" i="97"/>
  <c r="AJ153" i="91"/>
  <c r="AB116" i="91"/>
  <c r="AK123" i="91"/>
  <c r="AS461" i="6"/>
  <c r="AO284" i="97"/>
  <c r="AR327" i="97"/>
  <c r="AW237" i="97"/>
  <c r="BE282" i="97"/>
  <c r="BI461" i="6"/>
  <c r="BE284" i="97"/>
  <c r="BN479" i="6"/>
  <c r="BJ302" i="97"/>
  <c r="BG560" i="6"/>
  <c r="I300" i="97"/>
  <c r="AC416" i="6"/>
  <c r="Y239" i="97"/>
  <c r="Y237" i="97"/>
  <c r="AS371" i="97"/>
  <c r="AF452" i="6"/>
  <c r="AB275" i="97"/>
  <c r="Y452" i="6"/>
  <c r="U275" i="97"/>
  <c r="U264" i="97"/>
  <c r="C228" i="97"/>
  <c r="G407" i="6"/>
  <c r="C230" i="97"/>
  <c r="AN398" i="6"/>
  <c r="AJ221" i="97"/>
  <c r="N425" i="6"/>
  <c r="J248" i="97"/>
  <c r="AJ371" i="97"/>
  <c r="BE389" i="6"/>
  <c r="BA212" i="97"/>
  <c r="AQ389" i="6"/>
  <c r="AM212" i="97"/>
  <c r="AM210" i="97"/>
  <c r="BC332" i="6"/>
  <c r="AY138" i="91" s="1"/>
  <c r="AY139" i="91" s="1"/>
  <c r="AJ210" i="97"/>
  <c r="S41" i="29"/>
  <c r="S43" i="29" s="1"/>
  <c r="U6" i="28" s="1"/>
  <c r="S46" i="29"/>
  <c r="S47" i="29" s="1"/>
  <c r="U7" i="30" s="1"/>
  <c r="AZ8" i="36"/>
  <c r="BB172" i="59"/>
  <c r="V17" i="12"/>
  <c r="V13" i="71"/>
  <c r="X60" i="60"/>
  <c r="I273" i="97"/>
  <c r="M452" i="6"/>
  <c r="I275" i="97"/>
  <c r="L271" i="97"/>
  <c r="P450" i="6"/>
  <c r="P452" i="6"/>
  <c r="L275" i="97"/>
  <c r="AZ414" i="6"/>
  <c r="AV235" i="97"/>
  <c r="L387" i="6"/>
  <c r="H208" i="97"/>
  <c r="AL387" i="6"/>
  <c r="AL389" i="6"/>
  <c r="AH212" i="97"/>
  <c r="AH208" i="97"/>
  <c r="X405" i="6"/>
  <c r="T228" i="97"/>
  <c r="T226" i="97"/>
  <c r="E244" i="97"/>
  <c r="I423" i="6"/>
  <c r="I425" i="6"/>
  <c r="E248" i="97"/>
  <c r="Q17" i="12"/>
  <c r="S60" i="60"/>
  <c r="Q13" i="71"/>
  <c r="AU334" i="97"/>
  <c r="AY513" i="6"/>
  <c r="AY515" i="6"/>
  <c r="AU338" i="97"/>
  <c r="AV351" i="6"/>
  <c r="AR151" i="91"/>
  <c r="AR153" i="91"/>
  <c r="R316" i="97"/>
  <c r="V495" i="6"/>
  <c r="R318" i="97"/>
  <c r="E300" i="97"/>
  <c r="AF387" i="6"/>
  <c r="AF389" i="6"/>
  <c r="AB212" i="97"/>
  <c r="AL461" i="6"/>
  <c r="AH284" i="97"/>
  <c r="AK93" i="68"/>
  <c r="AM323" i="6" s="1"/>
  <c r="AI131" i="91" s="1"/>
  <c r="AS14" i="71"/>
  <c r="R226" i="97"/>
  <c r="AX13" i="71"/>
  <c r="AS244" i="97"/>
  <c r="AH12" i="71"/>
  <c r="BM522" i="6"/>
  <c r="AV316" i="97"/>
  <c r="Y315" i="6"/>
  <c r="U123" i="91"/>
  <c r="AY208" i="97"/>
  <c r="BC387" i="6"/>
  <c r="AY17" i="12"/>
  <c r="BA60" i="60"/>
  <c r="AY13" i="71"/>
  <c r="AJ178" i="60"/>
  <c r="AH15" i="71"/>
  <c r="AY19" i="12"/>
  <c r="AZ199" i="97"/>
  <c r="AY15" i="71"/>
  <c r="L434" i="6"/>
  <c r="H257" i="97"/>
  <c r="H255" i="97"/>
  <c r="BD495" i="6"/>
  <c r="AZ318" i="97"/>
  <c r="AZ316" i="97"/>
  <c r="AA316" i="97"/>
  <c r="AE495" i="6"/>
  <c r="AA318" i="97"/>
  <c r="AW262" i="97"/>
  <c r="BD398" i="6"/>
  <c r="AZ221" i="97"/>
  <c r="AZ219" i="97"/>
  <c r="S154" i="6"/>
  <c r="AP298" i="97"/>
  <c r="AT477" i="6"/>
  <c r="AT479" i="6"/>
  <c r="AP302" i="97"/>
  <c r="AE208" i="97"/>
  <c r="AG208" i="97"/>
  <c r="E34" i="9"/>
  <c r="AH16" i="12"/>
  <c r="AZ60" i="60"/>
  <c r="AA277" i="6"/>
  <c r="X158" i="59"/>
  <c r="S255" i="97"/>
  <c r="W434" i="6"/>
  <c r="S257" i="97"/>
  <c r="AB396" i="6"/>
  <c r="X217" i="97"/>
  <c r="U235" i="97"/>
  <c r="J226" i="97"/>
  <c r="N405" i="6"/>
  <c r="J228" i="97"/>
  <c r="BH405" i="6"/>
  <c r="BD228" i="97"/>
  <c r="BD226" i="97"/>
  <c r="BM423" i="6"/>
  <c r="BI244" i="97"/>
  <c r="BO558" i="6"/>
  <c r="BO151" i="6"/>
  <c r="M94" i="68"/>
  <c r="M93" i="68"/>
  <c r="AO237" i="97"/>
  <c r="AS416" i="6"/>
  <c r="AO239" i="97"/>
  <c r="Z235" i="97"/>
  <c r="AD414" i="6"/>
  <c r="F104" i="60"/>
  <c r="D18" i="12"/>
  <c r="AP495" i="6"/>
  <c r="AL318" i="97"/>
  <c r="AL316" i="97"/>
  <c r="E271" i="97"/>
  <c r="I450" i="6"/>
  <c r="I452" i="6"/>
  <c r="E275" i="97"/>
  <c r="AO151" i="6"/>
  <c r="BK41" i="29"/>
  <c r="BK43" i="29"/>
  <c r="BM6" i="28"/>
  <c r="BK28" i="29"/>
  <c r="BK46" i="29" s="1"/>
  <c r="BK47" i="29" s="1"/>
  <c r="BM7" i="30" s="1"/>
  <c r="P558" i="6"/>
  <c r="P560" i="6"/>
  <c r="P151" i="6"/>
  <c r="C50" i="10"/>
  <c r="C8" i="10"/>
  <c r="C24" i="10" s="1"/>
  <c r="AT423" i="6"/>
  <c r="AP244" i="97"/>
  <c r="AB414" i="6"/>
  <c r="AH280" i="97"/>
  <c r="BI217" i="97"/>
  <c r="BM396" i="6"/>
  <c r="BM398" i="6"/>
  <c r="BI221" i="97"/>
  <c r="AX387" i="6"/>
  <c r="AT208" i="97"/>
  <c r="K18" i="12"/>
  <c r="K14" i="71"/>
  <c r="AO172" i="59"/>
  <c r="AQ217" i="97"/>
  <c r="AU396" i="6"/>
  <c r="AZ93" i="68"/>
  <c r="BB323" i="6" s="1"/>
  <c r="AZ94" i="68"/>
  <c r="BB332" i="6" s="1"/>
  <c r="AF244" i="97"/>
  <c r="AJ423" i="6"/>
  <c r="AF246" i="97"/>
  <c r="AA423" i="6"/>
  <c r="W244" i="97"/>
  <c r="BL477" i="6"/>
  <c r="BH298" i="97"/>
  <c r="AM300" i="97"/>
  <c r="AQ479" i="6"/>
  <c r="AM302" i="97"/>
  <c r="AX262" i="97"/>
  <c r="BB441" i="6"/>
  <c r="AX264" i="97"/>
  <c r="AC405" i="6"/>
  <c r="Y226" i="97"/>
  <c r="BJ154" i="6"/>
  <c r="BI154" i="6"/>
  <c r="AN22" i="60"/>
  <c r="AL12" i="71"/>
  <c r="AG199" i="97"/>
  <c r="AF15" i="71"/>
  <c r="K212" i="6"/>
  <c r="H157" i="59"/>
  <c r="O334" i="97"/>
  <c r="S513" i="6"/>
  <c r="O336" i="97"/>
  <c r="AE151" i="91"/>
  <c r="AE153" i="91" s="1"/>
  <c r="AI351" i="6"/>
  <c r="Y459" i="6"/>
  <c r="U280" i="97"/>
  <c r="BB459" i="6"/>
  <c r="AX282" i="97"/>
  <c r="AX280" i="97"/>
  <c r="BH273" i="97"/>
  <c r="BL452" i="6"/>
  <c r="BH275" i="97"/>
  <c r="AB315" i="6"/>
  <c r="X123" i="91"/>
  <c r="X125" i="91"/>
  <c r="BB255" i="97"/>
  <c r="BF434" i="6"/>
  <c r="BB257" i="97"/>
  <c r="M315" i="6"/>
  <c r="I123" i="91"/>
  <c r="I125" i="91"/>
  <c r="AC336" i="97"/>
  <c r="AX172" i="59"/>
  <c r="E14" i="71"/>
  <c r="G104" i="60"/>
  <c r="AD477" i="6"/>
  <c r="Z298" i="97"/>
  <c r="AO416" i="6"/>
  <c r="AK239" i="97"/>
  <c r="N104" i="60"/>
  <c r="G123" i="91"/>
  <c r="G125" i="91" s="1"/>
  <c r="AR244" i="97"/>
  <c r="V208" i="97"/>
  <c r="W387" i="6"/>
  <c r="S210" i="97"/>
  <c r="BA33" i="29"/>
  <c r="AE387" i="6"/>
  <c r="AA210" i="97"/>
  <c r="R219" i="97"/>
  <c r="AO60" i="60"/>
  <c r="AZ280" i="97"/>
  <c r="J515" i="6"/>
  <c r="F338" i="97"/>
  <c r="F336" i="97"/>
  <c r="BN558" i="6"/>
  <c r="BN151" i="6"/>
  <c r="U13" i="71"/>
  <c r="U17" i="12"/>
  <c r="W60" i="60"/>
  <c r="BC558" i="6"/>
  <c r="BD151" i="6"/>
  <c r="AL41" i="29"/>
  <c r="AL43" i="29" s="1"/>
  <c r="AN6" i="28" s="1"/>
  <c r="U255" i="97"/>
  <c r="Y434" i="6"/>
  <c r="U257" i="97"/>
  <c r="E172" i="59"/>
  <c r="AZ558" i="6"/>
  <c r="BA151" i="6"/>
  <c r="Y19" i="12"/>
  <c r="Z199" i="97"/>
  <c r="Y15" i="71"/>
  <c r="V235" i="97"/>
  <c r="Z414" i="6"/>
  <c r="AL102" i="60"/>
  <c r="N543" i="6"/>
  <c r="J366" i="97"/>
  <c r="N10" i="29"/>
  <c r="N32" i="29"/>
  <c r="K155" i="6"/>
  <c r="G277" i="6"/>
  <c r="D158" i="59"/>
  <c r="BI287" i="6"/>
  <c r="BJ145" i="6"/>
  <c r="BK153" i="6"/>
  <c r="P89" i="68"/>
  <c r="I14" i="68"/>
  <c r="I13" i="68"/>
  <c r="I11" i="68"/>
  <c r="H11" i="68"/>
  <c r="G11" i="68"/>
  <c r="F34" i="68"/>
  <c r="F35" i="68" s="1"/>
  <c r="AR89" i="68"/>
  <c r="J34" i="68"/>
  <c r="J35" i="68"/>
  <c r="BE151" i="6"/>
  <c r="AI154" i="6"/>
  <c r="AU154" i="6"/>
  <c r="AR9" i="29"/>
  <c r="AC27" i="29"/>
  <c r="AC41" i="29"/>
  <c r="AC43" i="29" s="1"/>
  <c r="AE6" i="28" s="1"/>
  <c r="O155" i="6"/>
  <c r="AP153" i="6"/>
  <c r="V10" i="29"/>
  <c r="V32" i="29"/>
  <c r="Q153" i="6"/>
  <c r="L154" i="6"/>
  <c r="T153" i="6"/>
  <c r="S151" i="6"/>
  <c r="BM560" i="6"/>
  <c r="BH6" i="71"/>
  <c r="H222" i="6"/>
  <c r="I135" i="6"/>
  <c r="S477" i="6"/>
  <c r="O300" i="97"/>
  <c r="AW277" i="6"/>
  <c r="AT158" i="59"/>
  <c r="BL277" i="6"/>
  <c r="G173" i="10"/>
  <c r="G20" i="10" s="1"/>
  <c r="BI9" i="29"/>
  <c r="BB27" i="29"/>
  <c r="BB155" i="6"/>
  <c r="AR153" i="6"/>
  <c r="W389" i="6"/>
  <c r="S212" i="97"/>
  <c r="AB452" i="6"/>
  <c r="X275" i="97"/>
  <c r="BA479" i="6"/>
  <c r="AW302" i="97"/>
  <c r="AL506" i="6"/>
  <c r="AH329" i="97"/>
  <c r="H336" i="97"/>
  <c r="AX300" i="97"/>
  <c r="AG336" i="97"/>
  <c r="V300" i="97"/>
  <c r="AE506" i="6"/>
  <c r="AA329" i="97"/>
  <c r="AA327" i="97"/>
  <c r="AG13" i="71"/>
  <c r="AG17" i="12"/>
  <c r="C12" i="71"/>
  <c r="C16" i="12"/>
  <c r="U414" i="6"/>
  <c r="U416" i="6"/>
  <c r="Q239" i="97"/>
  <c r="Q235" i="97"/>
  <c r="D13" i="71"/>
  <c r="F60" i="60"/>
  <c r="D17" i="12"/>
  <c r="AG226" i="97"/>
  <c r="AK405" i="6"/>
  <c r="AG228" i="97"/>
  <c r="AF513" i="6"/>
  <c r="AB334" i="97"/>
  <c r="AN235" i="97"/>
  <c r="BJ244" i="97"/>
  <c r="BN423" i="6"/>
  <c r="AO307" i="97"/>
  <c r="AS486" i="6"/>
  <c r="AS488" i="6"/>
  <c r="AO311" i="97"/>
  <c r="AO513" i="6"/>
  <c r="AK334" i="97"/>
  <c r="AM226" i="97"/>
  <c r="AQ405" i="6"/>
  <c r="AP486" i="6"/>
  <c r="AL307" i="97"/>
  <c r="AU235" i="97"/>
  <c r="AY414" i="6"/>
  <c r="AY416" i="6"/>
  <c r="AU239" i="97"/>
  <c r="BC151" i="91"/>
  <c r="BC153" i="91" s="1"/>
  <c r="BG351" i="6"/>
  <c r="BH178" i="60"/>
  <c r="BG199" i="97"/>
  <c r="AK434" i="6"/>
  <c r="AG257" i="97"/>
  <c r="AG255" i="97"/>
  <c r="Z15" i="71"/>
  <c r="AA199" i="97"/>
  <c r="AD153" i="6"/>
  <c r="AN327" i="97"/>
  <c r="AR506" i="6"/>
  <c r="AN329" i="97"/>
  <c r="AS226" i="97"/>
  <c r="AW405" i="6"/>
  <c r="AP416" i="6"/>
  <c r="AL239" i="97"/>
  <c r="AL237" i="97"/>
  <c r="AH199" i="97"/>
  <c r="AG15" i="71"/>
  <c r="BA524" i="6"/>
  <c r="AW347" i="97"/>
  <c r="AW345" i="97"/>
  <c r="AM17" i="12"/>
  <c r="Q217" i="97"/>
  <c r="U396" i="6"/>
  <c r="Q219" i="97"/>
  <c r="BF93" i="68"/>
  <c r="BH323" i="6" s="1"/>
  <c r="BF94" i="68"/>
  <c r="BH332" i="6" s="1"/>
  <c r="BD138" i="91" s="1"/>
  <c r="BD139" i="91" s="1"/>
  <c r="F226" i="97"/>
  <c r="J405" i="6"/>
  <c r="F228" i="97"/>
  <c r="AH93" i="68"/>
  <c r="AH94" i="68"/>
  <c r="AJ332" i="6" s="1"/>
  <c r="AF138" i="91" s="1"/>
  <c r="AF139" i="91" s="1"/>
  <c r="AI441" i="6"/>
  <c r="AE264" i="97"/>
  <c r="AE262" i="97"/>
  <c r="AU434" i="6"/>
  <c r="AQ257" i="97"/>
  <c r="AQ255" i="97"/>
  <c r="I558" i="6"/>
  <c r="I151" i="6"/>
  <c r="BF151" i="6"/>
  <c r="K151" i="6"/>
  <c r="K558" i="6"/>
  <c r="AS12" i="71"/>
  <c r="AS16" i="12"/>
  <c r="BF60" i="60"/>
  <c r="BD17" i="12"/>
  <c r="BD20" i="12" s="1"/>
  <c r="BD13" i="71"/>
  <c r="AV93" i="68"/>
  <c r="AX323" i="6" s="1"/>
  <c r="AV94" i="68"/>
  <c r="AX332" i="6" s="1"/>
  <c r="AX333" i="6" s="1"/>
  <c r="AE280" i="97"/>
  <c r="AI459" i="6"/>
  <c r="P387" i="6"/>
  <c r="AU18" i="12"/>
  <c r="O18" i="12"/>
  <c r="X298" i="97"/>
  <c r="M154" i="6"/>
  <c r="BJ152" i="6"/>
  <c r="O151" i="6"/>
  <c r="BA334" i="97"/>
  <c r="AC217" i="97"/>
  <c r="AG396" i="6"/>
  <c r="AG398" i="6"/>
  <c r="AC221" i="97"/>
  <c r="Q277" i="6"/>
  <c r="N158" i="59"/>
  <c r="V16" i="12"/>
  <c r="BO559" i="6"/>
  <c r="I4" i="59"/>
  <c r="AN226" i="97"/>
  <c r="AR405" i="6"/>
  <c r="AH298" i="97"/>
  <c r="AL477" i="6"/>
  <c r="BD298" i="97"/>
  <c r="BH477" i="6"/>
  <c r="BC477" i="6"/>
  <c r="AY298" i="97"/>
  <c r="M262" i="97"/>
  <c r="Q441" i="6"/>
  <c r="M264" i="97"/>
  <c r="AX441" i="6"/>
  <c r="AT264" i="97"/>
  <c r="AT262" i="97"/>
  <c r="T441" i="6"/>
  <c r="P262" i="97"/>
  <c r="BA226" i="97"/>
  <c r="BE405" i="6"/>
  <c r="BA228" i="97"/>
  <c r="C17" i="12"/>
  <c r="C13" i="71"/>
  <c r="AX153" i="6"/>
  <c r="AW153" i="6"/>
  <c r="AK327" i="97"/>
  <c r="M60" i="60"/>
  <c r="AQ199" i="97"/>
  <c r="BJ237" i="97"/>
  <c r="BB315" i="6"/>
  <c r="AJ93" i="68"/>
  <c r="AL323" i="6" s="1"/>
  <c r="AH131" i="91" s="1"/>
  <c r="AH132" i="91" s="1"/>
  <c r="L22" i="60"/>
  <c r="BF15" i="71"/>
  <c r="C15" i="71"/>
  <c r="AC334" i="97"/>
  <c r="BC351" i="6"/>
  <c r="BK298" i="97"/>
  <c r="J60" i="60"/>
  <c r="Y495" i="6"/>
  <c r="U318" i="97"/>
  <c r="W19" i="12"/>
  <c r="AF212" i="6"/>
  <c r="AC157" i="59"/>
  <c r="J277" i="6"/>
  <c r="G158" i="59"/>
  <c r="V12" i="71"/>
  <c r="BE217" i="97"/>
  <c r="BI396" i="6"/>
  <c r="BE219" i="97"/>
  <c r="BJ315" i="6"/>
  <c r="BF123" i="91"/>
  <c r="BH262" i="97"/>
  <c r="BL441" i="6"/>
  <c r="BH264" i="97"/>
  <c r="R441" i="6"/>
  <c r="N264" i="97"/>
  <c r="N262" i="97"/>
  <c r="I22" i="60"/>
  <c r="G16" i="12"/>
  <c r="BL423" i="6"/>
  <c r="BH246" i="97"/>
  <c r="BH244" i="97"/>
  <c r="BB280" i="97"/>
  <c r="BF459" i="6"/>
  <c r="BF461" i="6"/>
  <c r="BB284" i="97"/>
  <c r="AB513" i="6"/>
  <c r="X334" i="97"/>
  <c r="BL151" i="6"/>
  <c r="BK558" i="6"/>
  <c r="BK560" i="6"/>
  <c r="BF8" i="12"/>
  <c r="G152" i="6"/>
  <c r="G559" i="6"/>
  <c r="D4" i="59"/>
  <c r="AO15" i="71"/>
  <c r="AQ178" i="60"/>
  <c r="AO19" i="12"/>
  <c r="AZ559" i="6"/>
  <c r="AZ560" i="6"/>
  <c r="I93" i="68"/>
  <c r="K323" i="6" s="1"/>
  <c r="G131" i="91" s="1"/>
  <c r="G132" i="91" s="1"/>
  <c r="W14" i="71"/>
  <c r="W18" i="12"/>
  <c r="AI434" i="6"/>
  <c r="AE257" i="97"/>
  <c r="AE255" i="97"/>
  <c r="AU282" i="97"/>
  <c r="AW104" i="60"/>
  <c r="BF405" i="6"/>
  <c r="BB228" i="97"/>
  <c r="AG210" i="97"/>
  <c r="AB387" i="6"/>
  <c r="X210" i="97"/>
  <c r="BH315" i="6"/>
  <c r="AN208" i="97"/>
  <c r="C102" i="10"/>
  <c r="C16" i="10" s="1"/>
  <c r="C34" i="9"/>
  <c r="BA12" i="71"/>
  <c r="J16" i="12"/>
  <c r="BF19" i="12"/>
  <c r="B34" i="9"/>
  <c r="I255" i="97"/>
  <c r="M434" i="6"/>
  <c r="I257" i="97"/>
  <c r="BA217" i="97"/>
  <c r="BE396" i="6"/>
  <c r="BA219" i="97"/>
  <c r="X434" i="6"/>
  <c r="T257" i="97"/>
  <c r="T255" i="97"/>
  <c r="AJ154" i="6"/>
  <c r="AK154" i="6"/>
  <c r="AX104" i="60"/>
  <c r="AV14" i="71"/>
  <c r="AC559" i="6"/>
  <c r="AC152" i="6"/>
  <c r="AZ298" i="97"/>
  <c r="BD477" i="6"/>
  <c r="AZ300" i="97"/>
  <c r="AP262" i="97"/>
  <c r="AT441" i="6"/>
  <c r="AP264" i="97"/>
  <c r="S226" i="97"/>
  <c r="W405" i="6"/>
  <c r="S228" i="97"/>
  <c r="BH155" i="6"/>
  <c r="BI155" i="6"/>
  <c r="BF208" i="97"/>
  <c r="BJ387" i="6"/>
  <c r="BE244" i="97"/>
  <c r="BI423" i="6"/>
  <c r="BI425" i="6"/>
  <c r="BE248" i="97"/>
  <c r="BB349" i="97"/>
  <c r="N282" i="97"/>
  <c r="R461" i="6"/>
  <c r="N284" i="97"/>
  <c r="AM271" i="97"/>
  <c r="AQ450" i="6"/>
  <c r="AQ452" i="6"/>
  <c r="AM275" i="97"/>
  <c r="AA18" i="12"/>
  <c r="AC104" i="60"/>
  <c r="AA14" i="71"/>
  <c r="AE246" i="97"/>
  <c r="O14" i="71"/>
  <c r="H13" i="71"/>
  <c r="G461" i="6"/>
  <c r="C284" i="97"/>
  <c r="C282" i="97"/>
  <c r="AD18" i="92"/>
  <c r="AD27" i="92"/>
  <c r="E246" i="97"/>
  <c r="BB237" i="97"/>
  <c r="G93" i="68"/>
  <c r="I323" i="6" s="1"/>
  <c r="AA13" i="71"/>
  <c r="X560" i="6"/>
  <c r="Z13" i="71"/>
  <c r="I226" i="97"/>
  <c r="BA16" i="12"/>
  <c r="E22" i="60"/>
  <c r="AI60" i="60"/>
  <c r="BJ104" i="60"/>
  <c r="AN477" i="6"/>
  <c r="BK300" i="97"/>
  <c r="AV155" i="6"/>
  <c r="G306" i="6"/>
  <c r="C116" i="91"/>
  <c r="C118" i="91" s="1"/>
  <c r="X513" i="6"/>
  <c r="T334" i="97"/>
  <c r="U351" i="6"/>
  <c r="Q151" i="91"/>
  <c r="Q153" i="91"/>
  <c r="BC111" i="91"/>
  <c r="BC17" i="92"/>
  <c r="BD103" i="60"/>
  <c r="AV103" i="60"/>
  <c r="AU111" i="91"/>
  <c r="AU17" i="92"/>
  <c r="AY144" i="6"/>
  <c r="AZ152" i="6"/>
  <c r="AF59" i="60"/>
  <c r="AI49" i="6"/>
  <c r="X59" i="60"/>
  <c r="AA144" i="6"/>
  <c r="BK103" i="60"/>
  <c r="BN144" i="6"/>
  <c r="BO152" i="6"/>
  <c r="BK59" i="60"/>
  <c r="BN49" i="6"/>
  <c r="BJ292" i="6"/>
  <c r="BJ49" i="6"/>
  <c r="BE13" i="71"/>
  <c r="BJ143" i="6"/>
  <c r="AS432" i="6"/>
  <c r="AO253" i="97"/>
  <c r="V432" i="6"/>
  <c r="R255" i="97"/>
  <c r="R253" i="97"/>
  <c r="BI111" i="91"/>
  <c r="BI17" i="92"/>
  <c r="BI18" i="92" s="1"/>
  <c r="BI27" i="92" s="1"/>
  <c r="BJ103" i="60"/>
  <c r="AF9" i="29"/>
  <c r="AF33" i="29"/>
  <c r="D219" i="97"/>
  <c r="H398" i="6"/>
  <c r="D221" i="97"/>
  <c r="AZ506" i="6"/>
  <c r="AV329" i="97"/>
  <c r="AV327" i="97"/>
  <c r="L289" i="97"/>
  <c r="P468" i="6"/>
  <c r="L291" i="97"/>
  <c r="J16" i="68"/>
  <c r="BB277" i="6"/>
  <c r="AY158" i="59"/>
  <c r="F17" i="29"/>
  <c r="F18" i="29" s="1"/>
  <c r="BA513" i="6"/>
  <c r="AW334" i="97"/>
  <c r="U468" i="6"/>
  <c r="Q291" i="97"/>
  <c r="Q289" i="97"/>
  <c r="BJ217" i="97"/>
  <c r="BN396" i="6"/>
  <c r="C217" i="97"/>
  <c r="G396" i="6"/>
  <c r="BK468" i="6"/>
  <c r="BG291" i="97"/>
  <c r="BG289" i="97"/>
  <c r="N375" i="6"/>
  <c r="J110" i="91"/>
  <c r="J16" i="92"/>
  <c r="J18" i="92" s="1"/>
  <c r="J27" i="92" s="1"/>
  <c r="N370" i="6"/>
  <c r="K548" i="6"/>
  <c r="K543" i="6"/>
  <c r="G366" i="97"/>
  <c r="K135" i="6"/>
  <c r="F202" i="97"/>
  <c r="H14" i="68"/>
  <c r="J13" i="68"/>
  <c r="BF163" i="6"/>
  <c r="AN163" i="6"/>
  <c r="AN165" i="6" s="1"/>
  <c r="AN208" i="6" s="1"/>
  <c r="AP163" i="6"/>
  <c r="AP165" i="6"/>
  <c r="AJ163" i="6"/>
  <c r="AJ165" i="6" s="1"/>
  <c r="N163" i="6"/>
  <c r="N165" i="6" s="1"/>
  <c r="N208" i="6" s="1"/>
  <c r="BD163" i="6"/>
  <c r="BD165" i="6" s="1"/>
  <c r="AT163" i="6"/>
  <c r="AT165" i="6" s="1"/>
  <c r="V163" i="6"/>
  <c r="V165" i="6" s="1"/>
  <c r="V208" i="6" s="1"/>
  <c r="R163" i="6"/>
  <c r="R165" i="6"/>
  <c r="BH163" i="6"/>
  <c r="BH165" i="6" s="1"/>
  <c r="AL163" i="6"/>
  <c r="AL165" i="6"/>
  <c r="BL163" i="6"/>
  <c r="BL165" i="6"/>
  <c r="Z163" i="6"/>
  <c r="Z165" i="6"/>
  <c r="O178" i="6"/>
  <c r="O212" i="6"/>
  <c r="L157" i="59"/>
  <c r="BN178" i="6"/>
  <c r="BI178" i="6"/>
  <c r="BI212" i="6"/>
  <c r="BF157" i="59"/>
  <c r="Z178" i="6"/>
  <c r="Z212" i="6"/>
  <c r="W157" i="59"/>
  <c r="BB178" i="6"/>
  <c r="U178" i="6"/>
  <c r="AR178" i="6"/>
  <c r="AI178" i="6"/>
  <c r="AI212" i="6"/>
  <c r="AF157" i="59"/>
  <c r="P178" i="6"/>
  <c r="AU178" i="6"/>
  <c r="AX178" i="6"/>
  <c r="AX212" i="6"/>
  <c r="AU157" i="59"/>
  <c r="AS178" i="6"/>
  <c r="J178" i="6"/>
  <c r="AL178" i="6"/>
  <c r="AJ178" i="6"/>
  <c r="AA178" i="6"/>
  <c r="AA212" i="6"/>
  <c r="X157" i="59"/>
  <c r="H178" i="6"/>
  <c r="AM178" i="6"/>
  <c r="AH178" i="6"/>
  <c r="AC178" i="6"/>
  <c r="V178" i="6"/>
  <c r="AB178" i="6"/>
  <c r="S178" i="6"/>
  <c r="BL178" i="6"/>
  <c r="AE178" i="6"/>
  <c r="BM178" i="6"/>
  <c r="N178" i="6"/>
  <c r="N212" i="6"/>
  <c r="K157" i="59"/>
  <c r="AP178" i="6"/>
  <c r="AP212" i="6"/>
  <c r="AM157" i="59"/>
  <c r="I178" i="6"/>
  <c r="AK178" i="6"/>
  <c r="AZ178" i="6"/>
  <c r="AQ178" i="6"/>
  <c r="X178" i="6"/>
  <c r="BC178" i="6"/>
  <c r="Y317" i="6"/>
  <c r="U127" i="91"/>
  <c r="BI317" i="6"/>
  <c r="BE127" i="91"/>
  <c r="BM317" i="6"/>
  <c r="BI127" i="91"/>
  <c r="M317" i="6"/>
  <c r="I127" i="91"/>
  <c r="AG317" i="6"/>
  <c r="AC127" i="91"/>
  <c r="W317" i="6"/>
  <c r="S127" i="91"/>
  <c r="AV317" i="6"/>
  <c r="AR127" i="91"/>
  <c r="S317" i="6"/>
  <c r="O127" i="91"/>
  <c r="BN317" i="6"/>
  <c r="BJ127" i="91"/>
  <c r="R317" i="6"/>
  <c r="N127" i="91"/>
  <c r="N162" i="91" s="1"/>
  <c r="N36" i="92" s="1"/>
  <c r="I317" i="6"/>
  <c r="E127" i="91"/>
  <c r="AW317" i="6"/>
  <c r="AS127" i="91"/>
  <c r="BC317" i="6"/>
  <c r="AL317" i="6"/>
  <c r="AH127" i="91"/>
  <c r="AN317" i="6"/>
  <c r="AJ127" i="91"/>
  <c r="X317" i="6"/>
  <c r="T127" i="91"/>
  <c r="BF317" i="6"/>
  <c r="BB127" i="91"/>
  <c r="Q317" i="6"/>
  <c r="M127" i="91"/>
  <c r="G317" i="6"/>
  <c r="C127" i="91"/>
  <c r="H317" i="6"/>
  <c r="D127" i="91"/>
  <c r="V317" i="6"/>
  <c r="R127" i="91"/>
  <c r="AK317" i="6"/>
  <c r="AG127" i="91"/>
  <c r="BE317" i="6"/>
  <c r="BA127" i="91"/>
  <c r="BK317" i="6"/>
  <c r="BG127" i="91"/>
  <c r="AU317" i="6"/>
  <c r="AQ127" i="91"/>
  <c r="BA317" i="6"/>
  <c r="AW127" i="91"/>
  <c r="BD317" i="6"/>
  <c r="AZ127" i="91"/>
  <c r="AC317" i="6"/>
  <c r="Y127" i="91"/>
  <c r="J353" i="6"/>
  <c r="F155" i="91"/>
  <c r="AO353" i="6"/>
  <c r="AK155" i="91"/>
  <c r="AH353" i="6"/>
  <c r="AD155" i="91"/>
  <c r="AI353" i="6"/>
  <c r="AC353" i="6"/>
  <c r="Y155" i="91"/>
  <c r="AF353" i="6"/>
  <c r="AB155" i="91"/>
  <c r="BN353" i="6"/>
  <c r="BJ155" i="91"/>
  <c r="P353" i="6"/>
  <c r="L155" i="91"/>
  <c r="L162" i="91" s="1"/>
  <c r="AJ353" i="6"/>
  <c r="AF155" i="91"/>
  <c r="AT353" i="6"/>
  <c r="AP155" i="91"/>
  <c r="W353" i="6"/>
  <c r="S155" i="91"/>
  <c r="S162" i="91" s="1"/>
  <c r="S36" i="92" s="1"/>
  <c r="AL353" i="6"/>
  <c r="AH155" i="91"/>
  <c r="AY353" i="6"/>
  <c r="AU155" i="91"/>
  <c r="R353" i="6"/>
  <c r="N155" i="91"/>
  <c r="AQ353" i="6"/>
  <c r="AM155" i="91"/>
  <c r="AM162" i="91" s="1"/>
  <c r="BD353" i="6"/>
  <c r="AZ155" i="91"/>
  <c r="AZ162" i="91" s="1"/>
  <c r="AZ36" i="92" s="1"/>
  <c r="BK353" i="6"/>
  <c r="BG155" i="91"/>
  <c r="AS353" i="6"/>
  <c r="AO155" i="91"/>
  <c r="X353" i="6"/>
  <c r="T155" i="91"/>
  <c r="BM353" i="6"/>
  <c r="BI155" i="91"/>
  <c r="BF353" i="6"/>
  <c r="G353" i="6"/>
  <c r="C155" i="91"/>
  <c r="C16" i="91" s="1"/>
  <c r="Z353" i="6"/>
  <c r="V155" i="91"/>
  <c r="BI353" i="6"/>
  <c r="BE155" i="91"/>
  <c r="AW353" i="6"/>
  <c r="AS155" i="91"/>
  <c r="AS162" i="91" s="1"/>
  <c r="AS36" i="92" s="1"/>
  <c r="AR418" i="6"/>
  <c r="AN241" i="97"/>
  <c r="AN418" i="6"/>
  <c r="AJ241" i="97"/>
  <c r="O418" i="6"/>
  <c r="AG418" i="6"/>
  <c r="AC241" i="97"/>
  <c r="AJ418" i="6"/>
  <c r="AF241" i="97"/>
  <c r="AH418" i="6"/>
  <c r="AD241" i="97"/>
  <c r="N418" i="6"/>
  <c r="J241" i="97"/>
  <c r="K418" i="6"/>
  <c r="G241" i="97"/>
  <c r="BM418" i="6"/>
  <c r="BI241" i="97"/>
  <c r="T418" i="6"/>
  <c r="P241" i="97"/>
  <c r="AQ418" i="6"/>
  <c r="AM241" i="97"/>
  <c r="AZ418" i="6"/>
  <c r="AV241" i="97"/>
  <c r="AW418" i="6"/>
  <c r="AS241" i="97"/>
  <c r="G418" i="6"/>
  <c r="C241" i="97"/>
  <c r="AD418" i="6"/>
  <c r="Z241" i="97"/>
  <c r="AI418" i="6"/>
  <c r="AE241" i="97"/>
  <c r="AU418" i="6"/>
  <c r="AQ241" i="97"/>
  <c r="BI418" i="6"/>
  <c r="BE241" i="97"/>
  <c r="W418" i="6"/>
  <c r="S241" i="97"/>
  <c r="AA418" i="6"/>
  <c r="W241" i="97"/>
  <c r="BM454" i="6"/>
  <c r="R454" i="6"/>
  <c r="AA454" i="6"/>
  <c r="AB454" i="6"/>
  <c r="AC454" i="6"/>
  <c r="AL454" i="6"/>
  <c r="AU454" i="6"/>
  <c r="AV454" i="6"/>
  <c r="AV533" i="6"/>
  <c r="BE454" i="6"/>
  <c r="BE533" i="6"/>
  <c r="BF454" i="6"/>
  <c r="BF533" i="6"/>
  <c r="AI454" i="6"/>
  <c r="AJ454" i="6"/>
  <c r="AK454" i="6"/>
  <c r="AT454" i="6"/>
  <c r="AT533" i="6"/>
  <c r="BC454" i="6"/>
  <c r="BD454" i="6"/>
  <c r="AQ454" i="6"/>
  <c r="AR454" i="6"/>
  <c r="AR533" i="6"/>
  <c r="AS454" i="6"/>
  <c r="BB454" i="6"/>
  <c r="BK454" i="6"/>
  <c r="BL454" i="6"/>
  <c r="BL533" i="6"/>
  <c r="I454" i="6"/>
  <c r="AP454" i="6"/>
  <c r="S454" i="6"/>
  <c r="T454" i="6"/>
  <c r="U454" i="6"/>
  <c r="AD454" i="6"/>
  <c r="AM454" i="6"/>
  <c r="AN454" i="6"/>
  <c r="AW454" i="6"/>
  <c r="BA484" i="6"/>
  <c r="BA486" i="6"/>
  <c r="P484" i="6"/>
  <c r="AF484" i="6"/>
  <c r="AF486" i="6"/>
  <c r="AF488" i="6"/>
  <c r="AB311" i="97"/>
  <c r="AV484" i="6"/>
  <c r="BL484" i="6"/>
  <c r="U484" i="6"/>
  <c r="AO484" i="6"/>
  <c r="AY484" i="6"/>
  <c r="AU307" i="97"/>
  <c r="R484" i="6"/>
  <c r="R486" i="6"/>
  <c r="AH484" i="6"/>
  <c r="AX484" i="6"/>
  <c r="AG484" i="6"/>
  <c r="AC307" i="97"/>
  <c r="AQ484" i="6"/>
  <c r="AM307" i="97"/>
  <c r="T484" i="6"/>
  <c r="AJ484" i="6"/>
  <c r="AJ486" i="6"/>
  <c r="AZ484" i="6"/>
  <c r="M484" i="6"/>
  <c r="I307" i="97"/>
  <c r="N484" i="6"/>
  <c r="AD484" i="6"/>
  <c r="AT484" i="6"/>
  <c r="BJ484" i="6"/>
  <c r="AT520" i="6"/>
  <c r="K520" i="6"/>
  <c r="U520" i="6"/>
  <c r="AF520" i="6"/>
  <c r="AI520" i="6"/>
  <c r="AE520" i="6"/>
  <c r="AE522" i="6"/>
  <c r="Z520" i="6"/>
  <c r="V343" i="97"/>
  <c r="AC520" i="6"/>
  <c r="AN520" i="6"/>
  <c r="AQ520" i="6"/>
  <c r="AO520" i="6"/>
  <c r="AB520" i="6"/>
  <c r="AM520" i="6"/>
  <c r="H520" i="6"/>
  <c r="AH520" i="6"/>
  <c r="AD343" i="97"/>
  <c r="AK520" i="6"/>
  <c r="AV520" i="6"/>
  <c r="AY520" i="6"/>
  <c r="AW520" i="6"/>
  <c r="AJ520" i="6"/>
  <c r="AJ522" i="6"/>
  <c r="AU520" i="6"/>
  <c r="N520" i="6"/>
  <c r="J520" i="6"/>
  <c r="F343" i="97"/>
  <c r="M520" i="6"/>
  <c r="X520" i="6"/>
  <c r="AA520" i="6"/>
  <c r="AA522" i="6"/>
  <c r="AG520" i="6"/>
  <c r="T520" i="6"/>
  <c r="W520" i="6"/>
  <c r="G33" i="68"/>
  <c r="AR277" i="6"/>
  <c r="AO158" i="59"/>
  <c r="D18" i="92"/>
  <c r="D27" i="92"/>
  <c r="BE212" i="6"/>
  <c r="BB157" i="59"/>
  <c r="P432" i="6"/>
  <c r="N155" i="6"/>
  <c r="AT151" i="6"/>
  <c r="W212" i="6"/>
  <c r="P110" i="91"/>
  <c r="P16" i="92"/>
  <c r="P18" i="92" s="1"/>
  <c r="P27" i="92"/>
  <c r="AK24" i="29"/>
  <c r="AK27" i="29" s="1"/>
  <c r="AO147" i="6"/>
  <c r="AB26" i="29"/>
  <c r="AB27" i="29" s="1"/>
  <c r="AC28" i="29" s="1"/>
  <c r="AC46" i="29" s="1"/>
  <c r="AC47" i="29" s="1"/>
  <c r="AE7" i="30" s="1"/>
  <c r="AB203" i="97"/>
  <c r="Y8" i="29"/>
  <c r="Y9" i="29" s="1"/>
  <c r="Y201" i="97"/>
  <c r="Y543" i="6"/>
  <c r="U366" i="97"/>
  <c r="Y135" i="6"/>
  <c r="T17" i="29"/>
  <c r="T202" i="97"/>
  <c r="P17" i="29"/>
  <c r="P18" i="29" s="1"/>
  <c r="P202" i="97"/>
  <c r="K26" i="29"/>
  <c r="K203" i="97"/>
  <c r="AX152" i="6"/>
  <c r="BD212" i="6"/>
  <c r="BA157" i="59"/>
  <c r="AL153" i="6"/>
  <c r="Y152" i="6"/>
  <c r="BL227" i="6"/>
  <c r="BL222" i="6"/>
  <c r="AV227" i="6"/>
  <c r="AS20" i="60"/>
  <c r="AN222" i="6"/>
  <c r="AN27" i="6"/>
  <c r="AK22" i="60"/>
  <c r="BI198" i="97"/>
  <c r="BM135" i="6"/>
  <c r="BH15" i="71"/>
  <c r="BJ177" i="60"/>
  <c r="BE144" i="6"/>
  <c r="BE559" i="6"/>
  <c r="BE560" i="6"/>
  <c r="BA198" i="97"/>
  <c r="AS198" i="97"/>
  <c r="AW135" i="6"/>
  <c r="AK198" i="97"/>
  <c r="AO135" i="6"/>
  <c r="AL177" i="60"/>
  <c r="AO144" i="6"/>
  <c r="AO559" i="6"/>
  <c r="AO560" i="6"/>
  <c r="V177" i="60"/>
  <c r="U198" i="97"/>
  <c r="M198" i="97"/>
  <c r="Q144" i="6"/>
  <c r="Q559" i="6"/>
  <c r="Q560" i="6"/>
  <c r="L8" i="12"/>
  <c r="BO543" i="6"/>
  <c r="BK366" i="97"/>
  <c r="BL176" i="60"/>
  <c r="BO135" i="6"/>
  <c r="F62" i="9"/>
  <c r="BK197" i="97"/>
  <c r="BJ17" i="29"/>
  <c r="BJ18" i="29" s="1"/>
  <c r="BJ202" i="97"/>
  <c r="BC176" i="60"/>
  <c r="BF543" i="6"/>
  <c r="BB366" i="97"/>
  <c r="BF135" i="6"/>
  <c r="BB543" i="6"/>
  <c r="AX366" i="97"/>
  <c r="BB143" i="6"/>
  <c r="BB151" i="6"/>
  <c r="AY176" i="60"/>
  <c r="AS17" i="29"/>
  <c r="AS18" i="29" s="1"/>
  <c r="AS19" i="29" s="1"/>
  <c r="AS37" i="29" s="1"/>
  <c r="AS38" i="29" s="1"/>
  <c r="AU8" i="30"/>
  <c r="AW146" i="6"/>
  <c r="AX154" i="6"/>
  <c r="AO17" i="29"/>
  <c r="AO18" i="29"/>
  <c r="AO202" i="97"/>
  <c r="AM176" i="60"/>
  <c r="AP135" i="6"/>
  <c r="AK17" i="29"/>
  <c r="AK18" i="29" s="1"/>
  <c r="AK19" i="29" s="1"/>
  <c r="AK37" i="29" s="1"/>
  <c r="AK38" i="29" s="1"/>
  <c r="AM8" i="30" s="1"/>
  <c r="AK202" i="97"/>
  <c r="AH197" i="97"/>
  <c r="AL143" i="6"/>
  <c r="AG17" i="29"/>
  <c r="AG18" i="29"/>
  <c r="AG202" i="97"/>
  <c r="Y212" i="6"/>
  <c r="V157" i="59"/>
  <c r="AQ28" i="29"/>
  <c r="AQ46" i="29" s="1"/>
  <c r="AQ47" i="29"/>
  <c r="AS7" i="30" s="1"/>
  <c r="K153" i="6"/>
  <c r="AE153" i="6"/>
  <c r="K154" i="6"/>
  <c r="AV153" i="6"/>
  <c r="O153" i="6"/>
  <c r="Y292" i="6"/>
  <c r="Y49" i="6"/>
  <c r="Y287" i="6"/>
  <c r="Q292" i="6"/>
  <c r="Q295" i="6"/>
  <c r="Q287" i="6"/>
  <c r="N58" i="60"/>
  <c r="AO23" i="29"/>
  <c r="AO27" i="29" s="1"/>
  <c r="AS147" i="6"/>
  <c r="AS155" i="6"/>
  <c r="U14" i="29"/>
  <c r="U18" i="29"/>
  <c r="Y146" i="6"/>
  <c r="Z154" i="6"/>
  <c r="F289" i="97"/>
  <c r="T89" i="68"/>
  <c r="F27" i="29"/>
  <c r="AA9" i="29"/>
  <c r="AA33" i="29" s="1"/>
  <c r="R504" i="6"/>
  <c r="N327" i="97"/>
  <c r="AP18" i="92"/>
  <c r="AP27" i="92"/>
  <c r="AV289" i="97"/>
  <c r="BH102" i="60"/>
  <c r="N110" i="91"/>
  <c r="N16" i="92" s="1"/>
  <c r="N18" i="92" s="1"/>
  <c r="N27" i="92" s="1"/>
  <c r="C159" i="91"/>
  <c r="C34" i="92"/>
  <c r="AK41" i="29"/>
  <c r="AK43" i="29" s="1"/>
  <c r="AM6" i="28" s="1"/>
  <c r="I17" i="12"/>
  <c r="I13" i="71"/>
  <c r="K60" i="60"/>
  <c r="AR154" i="6"/>
  <c r="AS154" i="6"/>
  <c r="BH322" i="97"/>
  <c r="J387" i="6"/>
  <c r="F208" i="97"/>
  <c r="T316" i="97"/>
  <c r="X495" i="6"/>
  <c r="T318" i="97"/>
  <c r="AG315" i="6"/>
  <c r="BH208" i="97"/>
  <c r="AJ217" i="97"/>
  <c r="AZ416" i="6"/>
  <c r="AV239" i="97"/>
  <c r="AV237" i="97"/>
  <c r="AJ360" i="6"/>
  <c r="AG159" i="59"/>
  <c r="AF134" i="91"/>
  <c r="BK104" i="60"/>
  <c r="BI18" i="12"/>
  <c r="BI14" i="71"/>
  <c r="AM33" i="29"/>
  <c r="AN10" i="29"/>
  <c r="AN32" i="29" s="1"/>
  <c r="AN34" i="29"/>
  <c r="AP12" i="28"/>
  <c r="AO177" i="59" s="1"/>
  <c r="G14" i="91"/>
  <c r="AY17" i="92"/>
  <c r="BE155" i="6"/>
  <c r="BD155" i="6"/>
  <c r="AM558" i="6"/>
  <c r="AN151" i="6"/>
  <c r="L486" i="6"/>
  <c r="H307" i="97"/>
  <c r="AV414" i="6"/>
  <c r="AR235" i="97"/>
  <c r="Q237" i="97"/>
  <c r="T123" i="91"/>
  <c r="T125" i="91"/>
  <c r="Q151" i="6"/>
  <c r="AI255" i="97"/>
  <c r="BJ255" i="97"/>
  <c r="AZ425" i="6"/>
  <c r="AV248" i="97"/>
  <c r="P212" i="6"/>
  <c r="AX93" i="68"/>
  <c r="AZ323" i="6" s="1"/>
  <c r="AZ324" i="6" s="1"/>
  <c r="AX94" i="68"/>
  <c r="AZ332" i="6" s="1"/>
  <c r="AY14" i="71"/>
  <c r="AY18" i="12"/>
  <c r="Q8" i="36"/>
  <c r="AB12" i="71"/>
  <c r="AD22" i="60"/>
  <c r="M559" i="6"/>
  <c r="M152" i="6"/>
  <c r="BA14" i="71"/>
  <c r="BC104" i="60"/>
  <c r="BA18" i="12"/>
  <c r="AQ172" i="59"/>
  <c r="AO8" i="36"/>
  <c r="U14" i="71"/>
  <c r="W104" i="60"/>
  <c r="X18" i="12"/>
  <c r="Z104" i="60"/>
  <c r="AJ12" i="71"/>
  <c r="AJ16" i="12"/>
  <c r="AL22" i="60"/>
  <c r="S12" i="71"/>
  <c r="U22" i="60"/>
  <c r="S16" i="12"/>
  <c r="AS235" i="97"/>
  <c r="AW414" i="6"/>
  <c r="AS237" i="97"/>
  <c r="BL434" i="6"/>
  <c r="BH257" i="97"/>
  <c r="BH255" i="97"/>
  <c r="K226" i="97"/>
  <c r="O405" i="6"/>
  <c r="K228" i="97"/>
  <c r="BG33" i="29"/>
  <c r="BG10" i="29"/>
  <c r="BG32" i="29" s="1"/>
  <c r="K479" i="6"/>
  <c r="G302" i="97"/>
  <c r="G300" i="97"/>
  <c r="AP15" i="71"/>
  <c r="AP19" i="12"/>
  <c r="T307" i="97"/>
  <c r="X486" i="6"/>
  <c r="X488" i="6"/>
  <c r="T311" i="97"/>
  <c r="D307" i="97"/>
  <c r="AL255" i="97"/>
  <c r="AP434" i="6"/>
  <c r="AL257" i="97"/>
  <c r="C62" i="9"/>
  <c r="Z19" i="12"/>
  <c r="AB178" i="60"/>
  <c r="V19" i="12"/>
  <c r="V15" i="71"/>
  <c r="X178" i="60"/>
  <c r="AC155" i="6"/>
  <c r="AB155" i="6"/>
  <c r="BA17" i="12"/>
  <c r="BA13" i="71"/>
  <c r="AO334" i="97"/>
  <c r="AS513" i="6"/>
  <c r="F280" i="97"/>
  <c r="J459" i="6"/>
  <c r="N513" i="6"/>
  <c r="J334" i="97"/>
  <c r="BE515" i="6"/>
  <c r="BA338" i="97"/>
  <c r="AW28" i="29"/>
  <c r="AW46" i="29"/>
  <c r="AW47" i="29" s="1"/>
  <c r="AY7" i="30" s="1"/>
  <c r="AU104" i="60"/>
  <c r="G298" i="97"/>
  <c r="V237" i="97"/>
  <c r="Z416" i="6"/>
  <c r="V239" i="97"/>
  <c r="AT327" i="97"/>
  <c r="AX506" i="6"/>
  <c r="AT329" i="97"/>
  <c r="AE93" i="68"/>
  <c r="AG323" i="6" s="1"/>
  <c r="AC131" i="91" s="1"/>
  <c r="AC132" i="91" s="1"/>
  <c r="AE94" i="68"/>
  <c r="AG332" i="6" s="1"/>
  <c r="AC138" i="91" s="1"/>
  <c r="BD340" i="97"/>
  <c r="BH533" i="6"/>
  <c r="BD356" i="97"/>
  <c r="AZ153" i="6"/>
  <c r="AY153" i="6"/>
  <c r="AG461" i="6"/>
  <c r="AC284" i="97"/>
  <c r="AC282" i="97"/>
  <c r="R558" i="6"/>
  <c r="R151" i="6"/>
  <c r="AK559" i="6"/>
  <c r="AL152" i="6"/>
  <c r="AS334" i="97"/>
  <c r="AW513" i="6"/>
  <c r="BA241" i="97"/>
  <c r="BM513" i="6"/>
  <c r="BI336" i="97"/>
  <c r="BI334" i="97"/>
  <c r="BF513" i="6"/>
  <c r="BB334" i="97"/>
  <c r="BC559" i="6"/>
  <c r="H4" i="59"/>
  <c r="AF414" i="6"/>
  <c r="BC60" i="60"/>
  <c r="AU387" i="6"/>
  <c r="AQ208" i="97"/>
  <c r="F14" i="71"/>
  <c r="H104" i="60"/>
  <c r="BN155" i="6"/>
  <c r="AF14" i="71"/>
  <c r="AH104" i="60"/>
  <c r="BA559" i="6"/>
  <c r="BB152" i="6"/>
  <c r="BA152" i="6"/>
  <c r="BB15" i="71"/>
  <c r="BD178" i="60"/>
  <c r="BB19" i="12"/>
  <c r="BJ226" i="97"/>
  <c r="BN405" i="6"/>
  <c r="BJ228" i="97"/>
  <c r="AX41" i="29"/>
  <c r="AX43" i="29" s="1"/>
  <c r="AZ6" i="28"/>
  <c r="AY172" i="59" s="1"/>
  <c r="AX28" i="29"/>
  <c r="AX46" i="29"/>
  <c r="AX47" i="29"/>
  <c r="AZ7" i="30" s="1"/>
  <c r="AW14" i="71"/>
  <c r="AW18" i="12"/>
  <c r="AK450" i="6"/>
  <c r="AG271" i="97"/>
  <c r="S450" i="6"/>
  <c r="O273" i="97"/>
  <c r="O271" i="97"/>
  <c r="D271" i="97"/>
  <c r="H452" i="6"/>
  <c r="D275" i="97"/>
  <c r="G334" i="97"/>
  <c r="K513" i="6"/>
  <c r="AD18" i="12"/>
  <c r="AD14" i="71"/>
  <c r="AF104" i="60"/>
  <c r="AH452" i="6"/>
  <c r="AD275" i="97"/>
  <c r="BL416" i="6"/>
  <c r="BH239" i="97"/>
  <c r="AF41" i="29"/>
  <c r="AF43" i="29"/>
  <c r="AH6" i="28" s="1"/>
  <c r="AG172" i="59" s="1"/>
  <c r="AC33" i="29"/>
  <c r="H559" i="6"/>
  <c r="H560" i="6"/>
  <c r="Q477" i="6"/>
  <c r="BB414" i="6"/>
  <c r="AX237" i="97"/>
  <c r="AN495" i="6"/>
  <c r="AJ318" i="97"/>
  <c r="BG17" i="12"/>
  <c r="BI60" i="60"/>
  <c r="BG13" i="71"/>
  <c r="J327" i="97"/>
  <c r="N506" i="6"/>
  <c r="J329" i="97"/>
  <c r="V93" i="68"/>
  <c r="V94" i="68"/>
  <c r="X332" i="6" s="1"/>
  <c r="T138" i="91" s="1"/>
  <c r="T139" i="91" s="1"/>
  <c r="F10" i="10"/>
  <c r="F72" i="10"/>
  <c r="F12" i="10" s="1"/>
  <c r="BA244" i="97"/>
  <c r="BE423" i="6"/>
  <c r="BE425" i="6"/>
  <c r="BA248" i="97"/>
  <c r="AC244" i="97"/>
  <c r="AG423" i="6"/>
  <c r="AG425" i="6"/>
  <c r="AC248" i="97"/>
  <c r="P104" i="60"/>
  <c r="N18" i="12"/>
  <c r="B48" i="9"/>
  <c r="BJ18" i="12"/>
  <c r="F48" i="9"/>
  <c r="AS22" i="60"/>
  <c r="AQ16" i="12"/>
  <c r="BH219" i="97"/>
  <c r="BL398" i="6"/>
  <c r="BH221" i="97"/>
  <c r="BJ477" i="6"/>
  <c r="BJ479" i="6"/>
  <c r="BF302" i="97"/>
  <c r="BF298" i="97"/>
  <c r="AK298" i="97"/>
  <c r="AO477" i="6"/>
  <c r="G477" i="6"/>
  <c r="C298" i="97"/>
  <c r="W441" i="6"/>
  <c r="S262" i="97"/>
  <c r="AV262" i="97"/>
  <c r="AZ441" i="6"/>
  <c r="AV264" i="97"/>
  <c r="AJ441" i="6"/>
  <c r="AF264" i="97"/>
  <c r="AF262" i="97"/>
  <c r="Y343" i="97"/>
  <c r="AC522" i="6"/>
  <c r="AP351" i="6"/>
  <c r="AL151" i="91"/>
  <c r="AB210" i="97"/>
  <c r="BH425" i="6"/>
  <c r="BD248" i="97"/>
  <c r="AO246" i="97"/>
  <c r="AB389" i="6"/>
  <c r="X212" i="97"/>
  <c r="AD452" i="6"/>
  <c r="Z275" i="97"/>
  <c r="P300" i="97"/>
  <c r="T387" i="6"/>
  <c r="P210" i="97"/>
  <c r="Q18" i="92"/>
  <c r="Q27" i="92" s="1"/>
  <c r="L273" i="97"/>
  <c r="BA558" i="6"/>
  <c r="BA560" i="6"/>
  <c r="AU237" i="97"/>
  <c r="B102" i="10"/>
  <c r="B16" i="10"/>
  <c r="AR208" i="97"/>
  <c r="Z151" i="6"/>
  <c r="AE151" i="6"/>
  <c r="AK560" i="6"/>
  <c r="BG94" i="68"/>
  <c r="BI332" i="6" s="1"/>
  <c r="BH14" i="71"/>
  <c r="W199" i="97"/>
  <c r="AZ315" i="6"/>
  <c r="AV123" i="91"/>
  <c r="AV125" i="91" s="1"/>
  <c r="AY151" i="6"/>
  <c r="AY558" i="6"/>
  <c r="AZ151" i="6"/>
  <c r="AM14" i="71"/>
  <c r="AM18" i="12"/>
  <c r="AO104" i="60"/>
  <c r="P244" i="97"/>
  <c r="T423" i="6"/>
  <c r="AN153" i="6"/>
  <c r="V434" i="6"/>
  <c r="R257" i="97"/>
  <c r="V477" i="6"/>
  <c r="R300" i="97"/>
  <c r="R298" i="97"/>
  <c r="P13" i="28"/>
  <c r="O178" i="59" s="1"/>
  <c r="BO155" i="6"/>
  <c r="L477" i="6"/>
  <c r="H298" i="97"/>
  <c r="AO226" i="97"/>
  <c r="AS405" i="6"/>
  <c r="AO228" i="97"/>
  <c r="BB307" i="97"/>
  <c r="BF486" i="6"/>
  <c r="BB309" i="97"/>
  <c r="F307" i="97"/>
  <c r="J486" i="6"/>
  <c r="AN414" i="6"/>
  <c r="AJ235" i="97"/>
  <c r="BF212" i="6"/>
  <c r="AJ17" i="12"/>
  <c r="AL60" i="60"/>
  <c r="U522" i="6"/>
  <c r="U524" i="6"/>
  <c r="Q347" i="97"/>
  <c r="Q343" i="97"/>
  <c r="AX495" i="6"/>
  <c r="AT318" i="97"/>
  <c r="AT316" i="97"/>
  <c r="AY316" i="97"/>
  <c r="BC495" i="6"/>
  <c r="AY318" i="97"/>
  <c r="BK495" i="6"/>
  <c r="BG318" i="97"/>
  <c r="BG316" i="97"/>
  <c r="AF334" i="97"/>
  <c r="AJ513" i="6"/>
  <c r="C334" i="97"/>
  <c r="G513" i="6"/>
  <c r="C336" i="97"/>
  <c r="AT273" i="6"/>
  <c r="AT275" i="6"/>
  <c r="AI277" i="6"/>
  <c r="AF158" i="59"/>
  <c r="H60" i="60"/>
  <c r="F13" i="71"/>
  <c r="AX22" i="60"/>
  <c r="AV16" i="12"/>
  <c r="Y22" i="60"/>
  <c r="W16" i="12"/>
  <c r="W12" i="71"/>
  <c r="W16" i="71" s="1"/>
  <c r="W29" i="71" s="1"/>
  <c r="K199" i="97"/>
  <c r="L178" i="60"/>
  <c r="BF244" i="97"/>
  <c r="BJ423" i="6"/>
  <c r="T495" i="6"/>
  <c r="P318" i="97"/>
  <c r="P316" i="97"/>
  <c r="P94" i="68"/>
  <c r="R332" i="6" s="1"/>
  <c r="P93" i="68"/>
  <c r="R323" i="6" s="1"/>
  <c r="AG495" i="6"/>
  <c r="AC318" i="97"/>
  <c r="AC316" i="97"/>
  <c r="X151" i="91"/>
  <c r="X153" i="91"/>
  <c r="AB351" i="6"/>
  <c r="AT522" i="6"/>
  <c r="AP343" i="97"/>
  <c r="AM277" i="6"/>
  <c r="AJ158" i="59"/>
  <c r="AU60" i="60"/>
  <c r="AS13" i="71"/>
  <c r="AS17" i="12"/>
  <c r="N22" i="60"/>
  <c r="L16" i="12"/>
  <c r="L20" i="12" s="1"/>
  <c r="BB94" i="68"/>
  <c r="BD332" i="6" s="1"/>
  <c r="BB93" i="68"/>
  <c r="BD323" i="6" s="1"/>
  <c r="AP67" i="68"/>
  <c r="AS370" i="6"/>
  <c r="Z58" i="60"/>
  <c r="BA543" i="6"/>
  <c r="AW366" i="97"/>
  <c r="AV543" i="6"/>
  <c r="AR366" i="97"/>
  <c r="AD370" i="6"/>
  <c r="AO176" i="60"/>
  <c r="AU102" i="60"/>
  <c r="AZ222" i="6"/>
  <c r="BH432" i="6"/>
  <c r="V548" i="6"/>
  <c r="R371" i="97"/>
  <c r="AK155" i="6"/>
  <c r="AD548" i="6"/>
  <c r="Z371" i="97"/>
  <c r="E29" i="97" s="1"/>
  <c r="AM154" i="6"/>
  <c r="Y178" i="60"/>
  <c r="BO154" i="6"/>
  <c r="BD19" i="29"/>
  <c r="BD37" i="29" s="1"/>
  <c r="BD38" i="29" s="1"/>
  <c r="BF8" i="30" s="1"/>
  <c r="BN212" i="6"/>
  <c r="BE27" i="29"/>
  <c r="X360" i="6"/>
  <c r="U159" i="59"/>
  <c r="AL548" i="6"/>
  <c r="AH371" i="97"/>
  <c r="AW477" i="6"/>
  <c r="S208" i="6"/>
  <c r="Y151" i="6"/>
  <c r="L152" i="6"/>
  <c r="O560" i="6"/>
  <c r="O10" i="29"/>
  <c r="O32" i="29"/>
  <c r="AI27" i="29"/>
  <c r="BM155" i="6"/>
  <c r="Q154" i="6"/>
  <c r="V277" i="6"/>
  <c r="S158" i="59"/>
  <c r="AL77" i="6"/>
  <c r="AI104" i="60"/>
  <c r="E9" i="29"/>
  <c r="E33" i="29"/>
  <c r="AT548" i="6"/>
  <c r="AQ212" i="6"/>
  <c r="AN212" i="6"/>
  <c r="AK157" i="59"/>
  <c r="AS212" i="6"/>
  <c r="AP157" i="59"/>
  <c r="BE277" i="6"/>
  <c r="BB158" i="59"/>
  <c r="H18" i="92"/>
  <c r="H27" i="92"/>
  <c r="AT153" i="6"/>
  <c r="BI560" i="6"/>
  <c r="BD6" i="71"/>
  <c r="P153" i="6"/>
  <c r="BH153" i="6"/>
  <c r="P154" i="6"/>
  <c r="AU212" i="6"/>
  <c r="AR157" i="59"/>
  <c r="BF27" i="29"/>
  <c r="BF18" i="29"/>
  <c r="E151" i="91"/>
  <c r="E153" i="91"/>
  <c r="M58" i="60"/>
  <c r="AD89" i="68"/>
  <c r="AD94" i="68" s="1"/>
  <c r="BJ548" i="6"/>
  <c r="BF371" i="97"/>
  <c r="AV389" i="6"/>
  <c r="AR212" i="97"/>
  <c r="AR210" i="97"/>
  <c r="AB123" i="91"/>
  <c r="AB125" i="91"/>
  <c r="AF315" i="6"/>
  <c r="AL208" i="97"/>
  <c r="AP387" i="6"/>
  <c r="B7" i="10"/>
  <c r="AV340" i="97"/>
  <c r="AZ533" i="6"/>
  <c r="AV356" i="97"/>
  <c r="AT217" i="97"/>
  <c r="AX396" i="6"/>
  <c r="AX398" i="6"/>
  <c r="AT221" i="97"/>
  <c r="BB405" i="6"/>
  <c r="AX228" i="97"/>
  <c r="AX226" i="97"/>
  <c r="G203" i="6"/>
  <c r="S389" i="6"/>
  <c r="O212" i="97"/>
  <c r="O210" i="97"/>
  <c r="BI315" i="6"/>
  <c r="S6" i="71"/>
  <c r="S8" i="12"/>
  <c r="T398" i="6"/>
  <c r="P221" i="97"/>
  <c r="P219" i="97"/>
  <c r="BE398" i="6"/>
  <c r="BA221" i="97"/>
  <c r="AW425" i="6"/>
  <c r="AS248" i="97"/>
  <c r="AS246" i="97"/>
  <c r="AY210" i="97"/>
  <c r="BC389" i="6"/>
  <c r="AY212" i="97"/>
  <c r="BM524" i="6"/>
  <c r="BI347" i="97"/>
  <c r="BI345" i="97"/>
  <c r="J210" i="97"/>
  <c r="N389" i="6"/>
  <c r="J212" i="97"/>
  <c r="BH210" i="97"/>
  <c r="BL389" i="6"/>
  <c r="BH212" i="97"/>
  <c r="BM533" i="6"/>
  <c r="BJ160" i="59"/>
  <c r="AE479" i="6"/>
  <c r="AA302" i="97"/>
  <c r="AA300" i="97"/>
  <c r="H41" i="29"/>
  <c r="H43" i="29"/>
  <c r="J6" i="28" s="1"/>
  <c r="H28" i="29"/>
  <c r="H46" i="29"/>
  <c r="H47" i="29" s="1"/>
  <c r="J7" i="30" s="1"/>
  <c r="I28" i="29"/>
  <c r="I46" i="29"/>
  <c r="I47" i="29" s="1"/>
  <c r="K7" i="30" s="1"/>
  <c r="R515" i="6"/>
  <c r="N338" i="97"/>
  <c r="M324" i="6"/>
  <c r="BE160" i="59"/>
  <c r="G18" i="10"/>
  <c r="BG300" i="97"/>
  <c r="BK479" i="6"/>
  <c r="BG302" i="97"/>
  <c r="S244" i="97"/>
  <c r="W423" i="6"/>
  <c r="AH244" i="97"/>
  <c r="AL423" i="6"/>
  <c r="AH246" i="97"/>
  <c r="V423" i="6"/>
  <c r="R244" i="97"/>
  <c r="X104" i="60"/>
  <c r="V18" i="12"/>
  <c r="V20" i="12" s="1"/>
  <c r="V14" i="71"/>
  <c r="BA19" i="29"/>
  <c r="BA37" i="29"/>
  <c r="BA38" i="29"/>
  <c r="BC8" i="30" s="1"/>
  <c r="AZ19" i="29"/>
  <c r="AZ37" i="29" s="1"/>
  <c r="AZ38" i="29" s="1"/>
  <c r="BB8" i="30" s="1"/>
  <c r="AJ506" i="6"/>
  <c r="AF329" i="97"/>
  <c r="AF327" i="97"/>
  <c r="AA228" i="97"/>
  <c r="Z228" i="97"/>
  <c r="BF479" i="6"/>
  <c r="BB302" i="97"/>
  <c r="BB300" i="97"/>
  <c r="G443" i="6"/>
  <c r="C266" i="97"/>
  <c r="C264" i="97"/>
  <c r="AD208" i="97"/>
  <c r="AH387" i="6"/>
  <c r="AZ387" i="6"/>
  <c r="AV210" i="97"/>
  <c r="AV208" i="97"/>
  <c r="Y155" i="6"/>
  <c r="Z155" i="6"/>
  <c r="C22" i="10"/>
  <c r="J41" i="29"/>
  <c r="J43" i="29" s="1"/>
  <c r="L6" i="28"/>
  <c r="J28" i="29"/>
  <c r="J46" i="29"/>
  <c r="J47" i="29"/>
  <c r="L7" i="30"/>
  <c r="S94" i="68"/>
  <c r="S93" i="68"/>
  <c r="U323" i="6" s="1"/>
  <c r="U324" i="6" s="1"/>
  <c r="AN217" i="97"/>
  <c r="AR396" i="6"/>
  <c r="AR398" i="6"/>
  <c r="AN221" i="97"/>
  <c r="AG244" i="97"/>
  <c r="AK423" i="6"/>
  <c r="O423" i="6"/>
  <c r="AZ12" i="71"/>
  <c r="BB22" i="60"/>
  <c r="AZ16" i="12"/>
  <c r="BH104" i="60"/>
  <c r="BF14" i="71"/>
  <c r="AV17" i="12"/>
  <c r="AV13" i="71"/>
  <c r="F34" i="9"/>
  <c r="BL60" i="60"/>
  <c r="BJ178" i="60"/>
  <c r="BI199" i="97"/>
  <c r="BH19" i="12"/>
  <c r="AG559" i="6"/>
  <c r="AG560" i="6"/>
  <c r="AB8" i="12"/>
  <c r="AG152" i="6"/>
  <c r="AQ559" i="6"/>
  <c r="AQ152" i="6"/>
  <c r="J13" i="71"/>
  <c r="J16" i="71" s="1"/>
  <c r="J29" i="71"/>
  <c r="L60" i="60"/>
  <c r="J17" i="12"/>
  <c r="BM515" i="6"/>
  <c r="BI338" i="97"/>
  <c r="W334" i="97"/>
  <c r="AA513" i="6"/>
  <c r="S153" i="6"/>
  <c r="R153" i="6"/>
  <c r="BF104" i="60"/>
  <c r="BD18" i="12"/>
  <c r="AD298" i="97"/>
  <c r="AH477" i="6"/>
  <c r="AH479" i="6"/>
  <c r="AD302" i="97"/>
  <c r="AR15" i="71"/>
  <c r="AS199" i="97"/>
  <c r="AT178" i="60"/>
  <c r="V558" i="6"/>
  <c r="V560" i="6"/>
  <c r="Q6" i="71"/>
  <c r="V151" i="6"/>
  <c r="BD199" i="97"/>
  <c r="BC15" i="71"/>
  <c r="BC16" i="71" s="1"/>
  <c r="BC29" i="71" s="1"/>
  <c r="BJ199" i="97"/>
  <c r="BI19" i="12"/>
  <c r="BI15" i="71"/>
  <c r="BK178" i="60"/>
  <c r="H199" i="97"/>
  <c r="I178" i="60"/>
  <c r="G15" i="71"/>
  <c r="AO199" i="97"/>
  <c r="AN15" i="71"/>
  <c r="AN19" i="12"/>
  <c r="AU513" i="6"/>
  <c r="AQ334" i="97"/>
  <c r="AL18" i="12"/>
  <c r="D48" i="9"/>
  <c r="AJ434" i="6"/>
  <c r="AF257" i="97"/>
  <c r="AF255" i="97"/>
  <c r="AL486" i="6"/>
  <c r="AH307" i="97"/>
  <c r="R307" i="97"/>
  <c r="V486" i="6"/>
  <c r="R309" i="97"/>
  <c r="BD559" i="6"/>
  <c r="BD560" i="6"/>
  <c r="U16" i="12"/>
  <c r="U12" i="71"/>
  <c r="U16" i="71" s="1"/>
  <c r="U29" i="71" s="1"/>
  <c r="W22" i="60"/>
  <c r="AS178" i="60"/>
  <c r="AR199" i="97"/>
  <c r="AQ19" i="12"/>
  <c r="AQ15" i="71"/>
  <c r="L459" i="6"/>
  <c r="H280" i="97"/>
  <c r="BG280" i="97"/>
  <c r="BK459" i="6"/>
  <c r="AV273" i="97"/>
  <c r="BD152" i="6"/>
  <c r="C14" i="91"/>
  <c r="C15" i="91"/>
  <c r="AI152" i="6"/>
  <c r="K559" i="6"/>
  <c r="K560" i="6"/>
  <c r="AP18" i="12"/>
  <c r="AP20" i="12" s="1"/>
  <c r="Y423" i="6"/>
  <c r="AT450" i="6"/>
  <c r="G19" i="12"/>
  <c r="V262" i="97"/>
  <c r="Z441" i="6"/>
  <c r="V264" i="97"/>
  <c r="E226" i="97"/>
  <c r="I405" i="6"/>
  <c r="N235" i="97"/>
  <c r="R414" i="6"/>
  <c r="X477" i="6"/>
  <c r="T298" i="97"/>
  <c r="AH235" i="97"/>
  <c r="AL414" i="6"/>
  <c r="D199" i="97"/>
  <c r="E178" i="60"/>
  <c r="T22" i="60"/>
  <c r="R16" i="12"/>
  <c r="BH522" i="6"/>
  <c r="BH524" i="6"/>
  <c r="BD347" i="97"/>
  <c r="BD343" i="97"/>
  <c r="M343" i="97"/>
  <c r="Q522" i="6"/>
  <c r="O343" i="97"/>
  <c r="S522" i="6"/>
  <c r="P522" i="6"/>
  <c r="P524" i="6"/>
  <c r="L347" i="97"/>
  <c r="L343" i="97"/>
  <c r="BN522" i="6"/>
  <c r="BJ343" i="97"/>
  <c r="AY244" i="97"/>
  <c r="BC423" i="6"/>
  <c r="R423" i="6"/>
  <c r="N244" i="97"/>
  <c r="V316" i="97"/>
  <c r="Z495" i="6"/>
  <c r="V318" i="97"/>
  <c r="AL533" i="6"/>
  <c r="AI160" i="59"/>
  <c r="AT459" i="6"/>
  <c r="AP282" i="97"/>
  <c r="AP280" i="97"/>
  <c r="BI389" i="6"/>
  <c r="BE212" i="97"/>
  <c r="AC13" i="71"/>
  <c r="BC18" i="12"/>
  <c r="BC16" i="12"/>
  <c r="BC19" i="12"/>
  <c r="BC20" i="12"/>
  <c r="AR104" i="60"/>
  <c r="AW416" i="6"/>
  <c r="AS239" i="97"/>
  <c r="BF18" i="12"/>
  <c r="BA434" i="6"/>
  <c r="AW257" i="97"/>
  <c r="AT414" i="6"/>
  <c r="R152" i="6"/>
  <c r="AR19" i="12"/>
  <c r="AF307" i="97"/>
  <c r="AA153" i="6"/>
  <c r="Z153" i="6"/>
  <c r="AI298" i="97"/>
  <c r="AM477" i="6"/>
  <c r="BJ262" i="97"/>
  <c r="AF19" i="12"/>
  <c r="AH178" i="60"/>
  <c r="AA235" i="97"/>
  <c r="AE414" i="6"/>
  <c r="AT298" i="97"/>
  <c r="AX477" i="6"/>
  <c r="AX479" i="6"/>
  <c r="AT302" i="97"/>
  <c r="BJ60" i="60"/>
  <c r="BH17" i="12"/>
  <c r="BH13" i="71"/>
  <c r="BK522" i="6"/>
  <c r="BG345" i="97"/>
  <c r="BG343" i="97"/>
  <c r="AV343" i="97"/>
  <c r="AZ522" i="6"/>
  <c r="AZ524" i="6"/>
  <c r="AV347" i="97"/>
  <c r="BO522" i="6"/>
  <c r="BO524" i="6"/>
  <c r="BK347" i="97"/>
  <c r="BK343" i="97"/>
  <c r="G522" i="6"/>
  <c r="C343" i="97"/>
  <c r="AA244" i="97"/>
  <c r="AE423" i="6"/>
  <c r="AA246" i="97"/>
  <c r="L495" i="6"/>
  <c r="H318" i="97"/>
  <c r="H316" i="97"/>
  <c r="AB495" i="6"/>
  <c r="X318" i="97"/>
  <c r="X316" i="97"/>
  <c r="AN316" i="97"/>
  <c r="AR495" i="6"/>
  <c r="AN318" i="97"/>
  <c r="AZ486" i="6"/>
  <c r="AV309" i="97"/>
  <c r="AV307" i="97"/>
  <c r="T486" i="6"/>
  <c r="T488" i="6"/>
  <c r="P311" i="97"/>
  <c r="P307" i="97"/>
  <c r="BE235" i="97"/>
  <c r="BI414" i="6"/>
  <c r="BI416" i="6"/>
  <c r="BE239" i="97"/>
  <c r="AE235" i="97"/>
  <c r="AI414" i="6"/>
  <c r="I441" i="6"/>
  <c r="E264" i="97"/>
  <c r="E262" i="97"/>
  <c r="K19" i="12"/>
  <c r="K15" i="71"/>
  <c r="L199" i="97"/>
  <c r="M178" i="60"/>
  <c r="AM60" i="60"/>
  <c r="AK13" i="71"/>
  <c r="AK17" i="12"/>
  <c r="Y17" i="12"/>
  <c r="Y13" i="71"/>
  <c r="F22" i="60"/>
  <c r="D12" i="71"/>
  <c r="BI104" i="60"/>
  <c r="BG18" i="12"/>
  <c r="AO425" i="6"/>
  <c r="AK248" i="97"/>
  <c r="Q336" i="97"/>
  <c r="Y60" i="60"/>
  <c r="AE60" i="60"/>
  <c r="AA20" i="12"/>
  <c r="AP13" i="71"/>
  <c r="BB461" i="6"/>
  <c r="AX284" i="97"/>
  <c r="BE104" i="60"/>
  <c r="X151" i="6"/>
  <c r="AJ450" i="6"/>
  <c r="AF273" i="97"/>
  <c r="BK450" i="6"/>
  <c r="BE178" i="60"/>
  <c r="U334" i="97"/>
  <c r="AG298" i="97"/>
  <c r="AK477" i="6"/>
  <c r="AG300" i="97"/>
  <c r="R262" i="97"/>
  <c r="V441" i="6"/>
  <c r="R264" i="97"/>
  <c r="AB19" i="12"/>
  <c r="AB20" i="12"/>
  <c r="AD178" i="60"/>
  <c r="AC199" i="97"/>
  <c r="AB15" i="71"/>
  <c r="BO153" i="6"/>
  <c r="O13" i="71"/>
  <c r="O16" i="71" s="1"/>
  <c r="O29" i="71" s="1"/>
  <c r="Q60" i="60"/>
  <c r="AF13" i="71"/>
  <c r="AH60" i="60"/>
  <c r="AS60" i="60"/>
  <c r="AQ17" i="12"/>
  <c r="AQ13" i="71"/>
  <c r="BE18" i="12"/>
  <c r="BG104" i="60"/>
  <c r="AP559" i="6"/>
  <c r="AP152" i="6"/>
  <c r="AH255" i="97"/>
  <c r="AL434" i="6"/>
  <c r="AH257" i="97"/>
  <c r="Q199" i="97"/>
  <c r="P19" i="12"/>
  <c r="R178" i="60"/>
  <c r="P15" i="71"/>
  <c r="H15" i="71"/>
  <c r="H16" i="71" s="1"/>
  <c r="H29" i="71" s="1"/>
  <c r="H19" i="12"/>
  <c r="I199" i="97"/>
  <c r="J178" i="60"/>
  <c r="N153" i="6"/>
  <c r="M153" i="6"/>
  <c r="AV104" i="60"/>
  <c r="AT14" i="71"/>
  <c r="BD208" i="97"/>
  <c r="BH387" i="6"/>
  <c r="I336" i="97"/>
  <c r="M515" i="6"/>
  <c r="I338" i="97"/>
  <c r="AQ18" i="12"/>
  <c r="AS104" i="60"/>
  <c r="AQ14" i="71"/>
  <c r="AY343" i="97"/>
  <c r="BC522" i="6"/>
  <c r="AN343" i="97"/>
  <c r="AR522" i="6"/>
  <c r="AN345" i="97"/>
  <c r="BE522" i="6"/>
  <c r="BA343" i="97"/>
  <c r="BG522" i="6"/>
  <c r="BC343" i="97"/>
  <c r="BL522" i="6"/>
  <c r="BH345" i="97"/>
  <c r="BH343" i="97"/>
  <c r="X414" i="6"/>
  <c r="T235" i="97"/>
  <c r="AW389" i="6"/>
  <c r="AS212" i="97"/>
  <c r="W17" i="12"/>
  <c r="Q152" i="6"/>
  <c r="AR152" i="6"/>
  <c r="BG14" i="71"/>
  <c r="BK277" i="6"/>
  <c r="BH158" i="59"/>
  <c r="O60" i="60"/>
  <c r="M17" i="12"/>
  <c r="AW60" i="60"/>
  <c r="AU17" i="12"/>
  <c r="AF154" i="6"/>
  <c r="BI178" i="60"/>
  <c r="BH199" i="97"/>
  <c r="BG19" i="12"/>
  <c r="Q178" i="60"/>
  <c r="P199" i="97"/>
  <c r="O19" i="12"/>
  <c r="AW559" i="6"/>
  <c r="AW560" i="6"/>
  <c r="AW152" i="6"/>
  <c r="AA15" i="71"/>
  <c r="AA16" i="71"/>
  <c r="AA29" i="71" s="1"/>
  <c r="AB199" i="97"/>
  <c r="AC178" i="60"/>
  <c r="L15" i="71"/>
  <c r="L19" i="12"/>
  <c r="M199" i="97"/>
  <c r="D298" i="97"/>
  <c r="BF334" i="97"/>
  <c r="BJ513" i="6"/>
  <c r="AE334" i="97"/>
  <c r="AI513" i="6"/>
  <c r="AE336" i="97"/>
  <c r="L334" i="97"/>
  <c r="P513" i="6"/>
  <c r="AR513" i="6"/>
  <c r="BM434" i="6"/>
  <c r="BI257" i="97"/>
  <c r="BI255" i="97"/>
  <c r="C137" i="91"/>
  <c r="G333" i="6"/>
  <c r="H226" i="97"/>
  <c r="L405" i="6"/>
  <c r="H228" i="97"/>
  <c r="AM153" i="6"/>
  <c r="AI560" i="6"/>
  <c r="AK178" i="60"/>
  <c r="U533" i="6"/>
  <c r="R160" i="59"/>
  <c r="BC262" i="97"/>
  <c r="BG441" i="6"/>
  <c r="AK226" i="97"/>
  <c r="AO405" i="6"/>
  <c r="BH16" i="12"/>
  <c r="BH12" i="71"/>
  <c r="T141" i="91"/>
  <c r="AC360" i="6"/>
  <c r="Z159" i="59"/>
  <c r="AU277" i="6"/>
  <c r="AR158" i="59"/>
  <c r="AJ152" i="6"/>
  <c r="BF307" i="97"/>
  <c r="BJ486" i="6"/>
  <c r="BF309" i="97"/>
  <c r="AC423" i="6"/>
  <c r="Y244" i="97"/>
  <c r="BC12" i="71"/>
  <c r="BE22" i="60"/>
  <c r="W153" i="6"/>
  <c r="AF12" i="71"/>
  <c r="AF16" i="12"/>
  <c r="AH154" i="6"/>
  <c r="R154" i="6"/>
  <c r="Y16" i="12"/>
  <c r="Y12" i="71"/>
  <c r="P280" i="97"/>
  <c r="T459" i="6"/>
  <c r="AW432" i="6"/>
  <c r="AS253" i="97"/>
  <c r="BG543" i="6"/>
  <c r="BC366" i="97"/>
  <c r="BG548" i="6"/>
  <c r="BC371" i="97"/>
  <c r="BD176" i="60"/>
  <c r="BC197" i="97"/>
  <c r="AN432" i="6"/>
  <c r="AJ253" i="97"/>
  <c r="BL543" i="6"/>
  <c r="BH366" i="97"/>
  <c r="BL548" i="6"/>
  <c r="BH371" i="97"/>
  <c r="Z201" i="97"/>
  <c r="Z8" i="29"/>
  <c r="Z9" i="29"/>
  <c r="Z33" i="29"/>
  <c r="H8" i="29"/>
  <c r="H9" i="29"/>
  <c r="H201" i="97"/>
  <c r="BJ212" i="6"/>
  <c r="BG157" i="59"/>
  <c r="AH153" i="6"/>
  <c r="AZ277" i="6"/>
  <c r="AW158" i="59"/>
  <c r="AO153" i="6"/>
  <c r="M18" i="92"/>
  <c r="M27" i="92"/>
  <c r="BK111" i="91"/>
  <c r="BL103" i="60"/>
  <c r="AG176" i="60"/>
  <c r="AJ548" i="6"/>
  <c r="AF371" i="97"/>
  <c r="S543" i="6"/>
  <c r="O366" i="97"/>
  <c r="S548" i="6"/>
  <c r="O371" i="97"/>
  <c r="BI484" i="6"/>
  <c r="G484" i="6"/>
  <c r="G486" i="6"/>
  <c r="BE484" i="6"/>
  <c r="K484" i="6"/>
  <c r="G307" i="97"/>
  <c r="O484" i="6"/>
  <c r="AW484" i="6"/>
  <c r="AK484" i="6"/>
  <c r="AC484" i="6"/>
  <c r="BK484" i="6"/>
  <c r="BO484" i="6"/>
  <c r="BK307" i="97"/>
  <c r="BG484" i="6"/>
  <c r="BC307" i="97"/>
  <c r="W484" i="6"/>
  <c r="BM484" i="6"/>
  <c r="I484" i="6"/>
  <c r="S484" i="6"/>
  <c r="O307" i="97"/>
  <c r="BB520" i="6"/>
  <c r="AD520" i="6"/>
  <c r="BJ520" i="6"/>
  <c r="AL520" i="6"/>
  <c r="V520" i="6"/>
  <c r="R520" i="6"/>
  <c r="N343" i="97"/>
  <c r="AO212" i="6"/>
  <c r="AR360" i="6"/>
  <c r="AO159" i="59"/>
  <c r="AH18" i="92"/>
  <c r="AH27" i="92" s="1"/>
  <c r="BG16" i="12"/>
  <c r="J19" i="68"/>
  <c r="H67" i="68"/>
  <c r="Q49" i="6"/>
  <c r="L13" i="71"/>
  <c r="N59" i="60"/>
  <c r="AK543" i="6"/>
  <c r="AG366" i="97"/>
  <c r="AK548" i="6"/>
  <c r="U457" i="6"/>
  <c r="AU457" i="6"/>
  <c r="P457" i="6"/>
  <c r="BE457" i="6"/>
  <c r="AH457" i="6"/>
  <c r="AR457" i="6"/>
  <c r="N457" i="6"/>
  <c r="N459" i="6"/>
  <c r="X457" i="6"/>
  <c r="BM457" i="6"/>
  <c r="AP457" i="6"/>
  <c r="K457" i="6"/>
  <c r="G280" i="97"/>
  <c r="BO457" i="6"/>
  <c r="BK280" i="97"/>
  <c r="AZ457" i="6"/>
  <c r="AV280" i="97"/>
  <c r="V457" i="6"/>
  <c r="BC457" i="6"/>
  <c r="AF457" i="6"/>
  <c r="I457" i="6"/>
  <c r="AX457" i="6"/>
  <c r="S457" i="6"/>
  <c r="BH457" i="6"/>
  <c r="AK457" i="6"/>
  <c r="AG280" i="97"/>
  <c r="BJ457" i="6"/>
  <c r="AM457" i="6"/>
  <c r="H457" i="6"/>
  <c r="AW457" i="6"/>
  <c r="Z457" i="6"/>
  <c r="BG457" i="6"/>
  <c r="AJ457" i="6"/>
  <c r="AT212" i="6"/>
  <c r="AQ157" i="59"/>
  <c r="AJ212" i="6"/>
  <c r="AO459" i="6"/>
  <c r="AK282" i="97"/>
  <c r="AW155" i="6"/>
  <c r="D217" i="97"/>
  <c r="AX277" i="6"/>
  <c r="AU158" i="59"/>
  <c r="I280" i="97"/>
  <c r="AU548" i="6"/>
  <c r="AQ371" i="97"/>
  <c r="AU543" i="6"/>
  <c r="AQ366" i="97"/>
  <c r="AP543" i="6"/>
  <c r="AL366" i="97"/>
  <c r="AP548" i="6"/>
  <c r="W394" i="6"/>
  <c r="M394" i="6"/>
  <c r="AI394" i="6"/>
  <c r="AE217" i="97"/>
  <c r="AL394" i="6"/>
  <c r="AO394" i="6"/>
  <c r="AK394" i="6"/>
  <c r="AV394" i="6"/>
  <c r="BC394" i="6"/>
  <c r="AQ394" i="6"/>
  <c r="AM217" i="97"/>
  <c r="AT394" i="6"/>
  <c r="AW394" i="6"/>
  <c r="AS394" i="6"/>
  <c r="AC394" i="6"/>
  <c r="AY394" i="6"/>
  <c r="AU217" i="97"/>
  <c r="BB394" i="6"/>
  <c r="BJ394" i="6"/>
  <c r="BA394" i="6"/>
  <c r="Y394" i="6"/>
  <c r="AP394" i="6"/>
  <c r="AJ394" i="6"/>
  <c r="AF394" i="6"/>
  <c r="AA394" i="6"/>
  <c r="W217" i="97"/>
  <c r="AD394" i="6"/>
  <c r="Z217" i="97"/>
  <c r="AH394" i="6"/>
  <c r="G427" i="6"/>
  <c r="C250" i="97"/>
  <c r="BC427" i="6"/>
  <c r="AY250" i="97"/>
  <c r="AP427" i="6"/>
  <c r="AL250" i="97"/>
  <c r="R427" i="6"/>
  <c r="N250" i="97"/>
  <c r="AH427" i="6"/>
  <c r="AD250" i="97"/>
  <c r="AX427" i="6"/>
  <c r="AU427" i="6"/>
  <c r="AQ250" i="97"/>
  <c r="BJ427" i="6"/>
  <c r="BF250" i="97"/>
  <c r="AE427" i="6"/>
  <c r="AA250" i="97"/>
  <c r="BB548" i="6"/>
  <c r="AX371" i="97"/>
  <c r="G151" i="91"/>
  <c r="G153" i="91"/>
  <c r="AC19" i="29"/>
  <c r="AC37" i="29" s="1"/>
  <c r="AC38" i="29"/>
  <c r="AE8" i="30" s="1"/>
  <c r="AR560" i="6"/>
  <c r="AM6" i="71"/>
  <c r="AV212" i="6"/>
  <c r="AS157" i="59"/>
  <c r="AF155" i="6"/>
  <c r="BJ277" i="6"/>
  <c r="BG158" i="59"/>
  <c r="AY212" i="6"/>
  <c r="AV157" i="59"/>
  <c r="BB237" i="6"/>
  <c r="BB239" i="6"/>
  <c r="BB241" i="6"/>
  <c r="AX237" i="6"/>
  <c r="AX239" i="6"/>
  <c r="AX241" i="6"/>
  <c r="M270" i="6"/>
  <c r="M277" i="6"/>
  <c r="J158" i="59"/>
  <c r="AN270" i="6"/>
  <c r="AC270" i="6"/>
  <c r="AC252" i="6"/>
  <c r="AC277" i="6"/>
  <c r="Z158" i="59"/>
  <c r="AB270" i="6"/>
  <c r="AB277" i="6"/>
  <c r="Y158" i="59"/>
  <c r="Z270" i="6"/>
  <c r="AF270" i="6"/>
  <c r="AF277" i="6"/>
  <c r="AC158" i="59"/>
  <c r="AY270" i="6"/>
  <c r="AY277" i="6"/>
  <c r="AV158" i="59"/>
  <c r="S270" i="6"/>
  <c r="S277" i="6"/>
  <c r="P158" i="59"/>
  <c r="AT270" i="6"/>
  <c r="AT277" i="6"/>
  <c r="U270" i="6"/>
  <c r="U277" i="6"/>
  <c r="R158" i="59"/>
  <c r="T270" i="6"/>
  <c r="T277" i="6"/>
  <c r="Q158" i="59"/>
  <c r="F54" i="59" s="1"/>
  <c r="BO270" i="6"/>
  <c r="BO277" i="6"/>
  <c r="BL158" i="59"/>
  <c r="BG270" i="6"/>
  <c r="BG277" i="6"/>
  <c r="AO270" i="6"/>
  <c r="AO277" i="6"/>
  <c r="AL158" i="59"/>
  <c r="X270" i="6"/>
  <c r="X277" i="6"/>
  <c r="U158" i="59"/>
  <c r="AP270" i="6"/>
  <c r="AP277" i="6"/>
  <c r="BM270" i="6"/>
  <c r="BM277" i="6"/>
  <c r="BJ158" i="59"/>
  <c r="BJ161" i="59" s="1"/>
  <c r="K270" i="6"/>
  <c r="K277" i="6"/>
  <c r="H158" i="59"/>
  <c r="O270" i="6"/>
  <c r="I270" i="6"/>
  <c r="I277" i="6"/>
  <c r="F158" i="59"/>
  <c r="AG270" i="6"/>
  <c r="AG277" i="6"/>
  <c r="AD158" i="59"/>
  <c r="AK270" i="6"/>
  <c r="AK277" i="6"/>
  <c r="AH158" i="59"/>
  <c r="AJ270" i="6"/>
  <c r="AJ277" i="6"/>
  <c r="AH270" i="6"/>
  <c r="AH277" i="6"/>
  <c r="AE158" i="59"/>
  <c r="H270" i="6"/>
  <c r="H277" i="6"/>
  <c r="E158" i="59"/>
  <c r="AC20" i="60"/>
  <c r="R543" i="6"/>
  <c r="N366" i="97"/>
  <c r="H176" i="60"/>
  <c r="L548" i="6"/>
  <c r="T548" i="6"/>
  <c r="P371" i="97"/>
  <c r="AZ548" i="6"/>
  <c r="AV371" i="97"/>
  <c r="BH548" i="6"/>
  <c r="BD371" i="97"/>
  <c r="AT89" i="68"/>
  <c r="M548" i="6"/>
  <c r="U548" i="6"/>
  <c r="Q371" i="97"/>
  <c r="AC548" i="6"/>
  <c r="Y371" i="97"/>
  <c r="AS548" i="6"/>
  <c r="BI548" i="6"/>
  <c r="BE371" i="97"/>
  <c r="BH110" i="91"/>
  <c r="BH16" i="92" s="1"/>
  <c r="BH18" i="92" s="1"/>
  <c r="BH27" i="92" s="1"/>
  <c r="BF370" i="6"/>
  <c r="X27" i="29"/>
  <c r="X28" i="29" s="1"/>
  <c r="X46" i="29" s="1"/>
  <c r="Q27" i="29"/>
  <c r="R28" i="29"/>
  <c r="R46" i="29"/>
  <c r="R47" i="29" s="1"/>
  <c r="T7" i="30" s="1"/>
  <c r="BK20" i="60"/>
  <c r="O548" i="6"/>
  <c r="O551" i="6"/>
  <c r="K374" i="97"/>
  <c r="W548" i="6"/>
  <c r="S371" i="97"/>
  <c r="AE548" i="6"/>
  <c r="AM548" i="6"/>
  <c r="BC548" i="6"/>
  <c r="AZ165" i="59"/>
  <c r="BK548" i="6"/>
  <c r="BH165" i="59"/>
  <c r="G567" i="6"/>
  <c r="U375" i="6"/>
  <c r="Q165" i="91"/>
  <c r="H548" i="6"/>
  <c r="P548" i="6"/>
  <c r="BD548" i="6"/>
  <c r="AZ371" i="97"/>
  <c r="I548" i="6"/>
  <c r="Q548" i="6"/>
  <c r="Y548" i="6"/>
  <c r="U371" i="97"/>
  <c r="AG548" i="6"/>
  <c r="AC371" i="97"/>
  <c r="AO548" i="6"/>
  <c r="AK371" i="97"/>
  <c r="BE548" i="6"/>
  <c r="BA371" i="97"/>
  <c r="BM548" i="6"/>
  <c r="BI371" i="97"/>
  <c r="BB212" i="6"/>
  <c r="AY157" i="59"/>
  <c r="AG93" i="68"/>
  <c r="AE110" i="91"/>
  <c r="AE16" i="92" s="1"/>
  <c r="AE18" i="92"/>
  <c r="AE27" i="92"/>
  <c r="AG222" i="6"/>
  <c r="B18" i="9"/>
  <c r="B4" i="9" s="1"/>
  <c r="J548" i="6"/>
  <c r="Z548" i="6"/>
  <c r="V371" i="97"/>
  <c r="AH548" i="6"/>
  <c r="AD371" i="97"/>
  <c r="AX548" i="6"/>
  <c r="AT371" i="97"/>
  <c r="BF548" i="6"/>
  <c r="BB371" i="97"/>
  <c r="BN548" i="6"/>
  <c r="BJ371" i="97"/>
  <c r="AV360" i="6"/>
  <c r="AS159" i="59"/>
  <c r="AA548" i="6"/>
  <c r="W371" i="97"/>
  <c r="AI548" i="6"/>
  <c r="AY548" i="6"/>
  <c r="AU371" i="97"/>
  <c r="BO548" i="6"/>
  <c r="BK371" i="97"/>
  <c r="C19" i="91"/>
  <c r="F123" i="91"/>
  <c r="F125" i="91" s="1"/>
  <c r="AQ315" i="6"/>
  <c r="O351" i="6"/>
  <c r="V151" i="91"/>
  <c r="V153" i="91"/>
  <c r="AL153" i="91"/>
  <c r="AS315" i="6"/>
  <c r="AP151" i="91"/>
  <c r="AP153" i="91"/>
  <c r="M351" i="6"/>
  <c r="BJ153" i="91"/>
  <c r="L123" i="91"/>
  <c r="L125" i="91" s="1"/>
  <c r="BB153" i="91"/>
  <c r="AZ351" i="6"/>
  <c r="R162" i="91"/>
  <c r="R36" i="92"/>
  <c r="BO315" i="6"/>
  <c r="BG371" i="97"/>
  <c r="AN371" i="97"/>
  <c r="U389" i="6"/>
  <c r="Q212" i="97"/>
  <c r="AE389" i="6"/>
  <c r="AA212" i="97"/>
  <c r="BI398" i="6"/>
  <c r="BE221" i="97"/>
  <c r="AU336" i="97"/>
  <c r="S282" i="97"/>
  <c r="P336" i="97"/>
  <c r="BE246" i="97"/>
  <c r="BK345" i="97"/>
  <c r="BJ273" i="97"/>
  <c r="E336" i="97"/>
  <c r="AM282" i="97"/>
  <c r="AR246" i="97"/>
  <c r="AO309" i="97"/>
  <c r="U398" i="6"/>
  <c r="Q221" i="97"/>
  <c r="K452" i="6"/>
  <c r="G275" i="97"/>
  <c r="BJ416" i="6"/>
  <c r="BF239" i="97"/>
  <c r="AD425" i="6"/>
  <c r="Z248" i="97"/>
  <c r="AJ425" i="6"/>
  <c r="AF248" i="97"/>
  <c r="AO300" i="97"/>
  <c r="AO452" i="6"/>
  <c r="AK275" i="97"/>
  <c r="AB300" i="97"/>
  <c r="AI389" i="6"/>
  <c r="AE212" i="97"/>
  <c r="AX210" i="97"/>
  <c r="J452" i="6"/>
  <c r="F275" i="97"/>
  <c r="AU416" i="6"/>
  <c r="AQ239" i="97"/>
  <c r="AV479" i="6"/>
  <c r="AR302" i="97"/>
  <c r="AB309" i="97"/>
  <c r="AM273" i="97"/>
  <c r="AZ282" i="97"/>
  <c r="AP300" i="97"/>
  <c r="BI219" i="97"/>
  <c r="BA246" i="97"/>
  <c r="AB479" i="6"/>
  <c r="X302" i="97"/>
  <c r="AM246" i="97"/>
  <c r="X47" i="29"/>
  <c r="Z7" i="30"/>
  <c r="D250" i="97"/>
  <c r="H533" i="6"/>
  <c r="AL513" i="6"/>
  <c r="AL515" i="6"/>
  <c r="AH338" i="97"/>
  <c r="AH334" i="97"/>
  <c r="BD387" i="6"/>
  <c r="AZ208" i="97"/>
  <c r="AS123" i="91"/>
  <c r="AS125" i="91"/>
  <c r="AW315" i="6"/>
  <c r="C19" i="10"/>
  <c r="C173" i="10"/>
  <c r="C20" i="10"/>
  <c r="N123" i="91"/>
  <c r="N125" i="91"/>
  <c r="R315" i="6"/>
  <c r="AE559" i="6"/>
  <c r="AE152" i="6"/>
  <c r="AA41" i="29"/>
  <c r="AA43" i="29" s="1"/>
  <c r="AC6" i="28"/>
  <c r="AA28" i="29"/>
  <c r="AA46" i="29"/>
  <c r="AA47" i="29" s="1"/>
  <c r="AC7" i="30"/>
  <c r="BG405" i="6"/>
  <c r="BC228" i="97"/>
  <c r="BC226" i="97"/>
  <c r="AU405" i="6"/>
  <c r="AQ228" i="97"/>
  <c r="AQ226" i="97"/>
  <c r="F151" i="91"/>
  <c r="F153" i="91" s="1"/>
  <c r="J351" i="6"/>
  <c r="AC235" i="97"/>
  <c r="AG414" i="6"/>
  <c r="AC210" i="97"/>
  <c r="AD237" i="97"/>
  <c r="V210" i="97"/>
  <c r="Z389" i="6"/>
  <c r="V212" i="97"/>
  <c r="Y208" i="97"/>
  <c r="BC323" i="6"/>
  <c r="AH300" i="97"/>
  <c r="AL479" i="6"/>
  <c r="AH302" i="97"/>
  <c r="M10" i="29"/>
  <c r="M32" i="29"/>
  <c r="M33" i="29"/>
  <c r="BF127" i="91"/>
  <c r="BF162" i="91" s="1"/>
  <c r="BF36" i="92"/>
  <c r="BJ360" i="6"/>
  <c r="BG159" i="59"/>
  <c r="BG340" i="97"/>
  <c r="BK533" i="6"/>
  <c r="AL241" i="97"/>
  <c r="AX389" i="6"/>
  <c r="AT212" i="97"/>
  <c r="AT210" i="97"/>
  <c r="BC210" i="97"/>
  <c r="BG389" i="6"/>
  <c r="BC212" i="97"/>
  <c r="AO533" i="6"/>
  <c r="AL160" i="59"/>
  <c r="AA219" i="97"/>
  <c r="W41" i="29"/>
  <c r="W43" i="29" s="1"/>
  <c r="Y6" i="28" s="1"/>
  <c r="X172" i="59" s="1"/>
  <c r="K8" i="12"/>
  <c r="K6" i="71"/>
  <c r="I331" i="97"/>
  <c r="M533" i="6"/>
  <c r="AQ441" i="6"/>
  <c r="AM264" i="97"/>
  <c r="AM262" i="97"/>
  <c r="BB513" i="6"/>
  <c r="AX334" i="97"/>
  <c r="N93" i="68"/>
  <c r="P323" i="6" s="1"/>
  <c r="N94" i="68"/>
  <c r="P332" i="6" s="1"/>
  <c r="P333" i="6" s="1"/>
  <c r="V513" i="6"/>
  <c r="V515" i="6"/>
  <c r="R338" i="97"/>
  <c r="R334" i="97"/>
  <c r="F12" i="71"/>
  <c r="F16" i="12"/>
  <c r="H22" i="60"/>
  <c r="AA343" i="97"/>
  <c r="AM343" i="97"/>
  <c r="AQ522" i="6"/>
  <c r="BD155" i="91"/>
  <c r="BD162" i="91" s="1"/>
  <c r="BD36" i="92" s="1"/>
  <c r="BG8" i="36"/>
  <c r="BI172" i="59"/>
  <c r="Y228" i="97"/>
  <c r="AA336" i="97"/>
  <c r="AE515" i="6"/>
  <c r="AA338" i="97"/>
  <c r="AR214" i="97"/>
  <c r="N12" i="71"/>
  <c r="P22" i="60"/>
  <c r="N551" i="6"/>
  <c r="J374" i="97"/>
  <c r="L151" i="6"/>
  <c r="BE298" i="97"/>
  <c r="BI477" i="6"/>
  <c r="AD559" i="6"/>
  <c r="AD560" i="6"/>
  <c r="AD152" i="6"/>
  <c r="BE19" i="12"/>
  <c r="BG178" i="60"/>
  <c r="BE15" i="71"/>
  <c r="BF199" i="97"/>
  <c r="I559" i="6"/>
  <c r="I560" i="6"/>
  <c r="I152" i="6"/>
  <c r="AW199" i="97"/>
  <c r="AX178" i="60"/>
  <c r="AV15" i="71"/>
  <c r="AV16" i="71" s="1"/>
  <c r="AV19" i="12"/>
  <c r="AI226" i="97"/>
  <c r="AM405" i="6"/>
  <c r="AI228" i="97"/>
  <c r="AM172" i="59"/>
  <c r="AK8" i="36"/>
  <c r="AN210" i="97"/>
  <c r="AR389" i="6"/>
  <c r="AN212" i="97"/>
  <c r="Q396" i="6"/>
  <c r="M217" i="97"/>
  <c r="AW212" i="6"/>
  <c r="AT157" i="59"/>
  <c r="AA214" i="97"/>
  <c r="AE533" i="6"/>
  <c r="AA356" i="97"/>
  <c r="F214" i="97"/>
  <c r="J533" i="6"/>
  <c r="G160" i="59"/>
  <c r="G244" i="97"/>
  <c r="K423" i="6"/>
  <c r="K425" i="6"/>
  <c r="G248" i="97"/>
  <c r="L423" i="6"/>
  <c r="H244" i="97"/>
  <c r="W246" i="97"/>
  <c r="AA425" i="6"/>
  <c r="W248" i="97"/>
  <c r="AC93" i="68"/>
  <c r="AE323" i="6" s="1"/>
  <c r="AC94" i="68"/>
  <c r="AE332" i="6" s="1"/>
  <c r="P423" i="6"/>
  <c r="L246" i="97"/>
  <c r="L244" i="97"/>
  <c r="AJ33" i="29"/>
  <c r="AJ10" i="29"/>
  <c r="AJ32" i="29" s="1"/>
  <c r="AS558" i="6"/>
  <c r="AR371" i="97"/>
  <c r="AS151" i="6"/>
  <c r="G250" i="97"/>
  <c r="K533" i="6"/>
  <c r="S14" i="71"/>
  <c r="S18" i="12"/>
  <c r="S22" i="60"/>
  <c r="Q12" i="71"/>
  <c r="Q16" i="12"/>
  <c r="U343" i="97"/>
  <c r="Y522" i="6"/>
  <c r="Y524" i="6"/>
  <c r="U347" i="97"/>
  <c r="BM389" i="6"/>
  <c r="BI212" i="97"/>
  <c r="G387" i="6"/>
  <c r="BA264" i="97"/>
  <c r="AY262" i="97"/>
  <c r="O332" i="6"/>
  <c r="K138" i="91" s="1"/>
  <c r="K139" i="91" s="1"/>
  <c r="O148" i="91"/>
  <c r="S360" i="6"/>
  <c r="P159" i="59"/>
  <c r="AA93" i="68"/>
  <c r="AC323" i="6" s="1"/>
  <c r="Y131" i="91" s="1"/>
  <c r="Y132" i="91" s="1"/>
  <c r="AA94" i="68"/>
  <c r="AR212" i="6"/>
  <c r="AO157" i="59"/>
  <c r="Z558" i="6"/>
  <c r="Z560" i="6"/>
  <c r="U8" i="12"/>
  <c r="AA151" i="6"/>
  <c r="AJ226" i="97"/>
  <c r="AN405" i="6"/>
  <c r="C48" i="9"/>
  <c r="Z14" i="71"/>
  <c r="Z18" i="12"/>
  <c r="W155" i="6"/>
  <c r="X155" i="6"/>
  <c r="P18" i="12"/>
  <c r="P14" i="71"/>
  <c r="AY255" i="97"/>
  <c r="BC434" i="6"/>
  <c r="AY257" i="97"/>
  <c r="Q405" i="6"/>
  <c r="M228" i="97"/>
  <c r="M226" i="97"/>
  <c r="AE155" i="91"/>
  <c r="AE162" i="91"/>
  <c r="AE36" i="92" s="1"/>
  <c r="AI360" i="6"/>
  <c r="AF159" i="59"/>
  <c r="AZ141" i="91"/>
  <c r="BD360" i="6"/>
  <c r="BA159" i="59"/>
  <c r="AM468" i="6"/>
  <c r="AI289" i="97"/>
  <c r="D253" i="97"/>
  <c r="D255" i="97"/>
  <c r="G432" i="6"/>
  <c r="G434" i="6"/>
  <c r="C257" i="97"/>
  <c r="C253" i="97"/>
  <c r="N396" i="6"/>
  <c r="J217" i="97"/>
  <c r="L217" i="97"/>
  <c r="P396" i="6"/>
  <c r="P398" i="6"/>
  <c r="L221" i="97"/>
  <c r="AL246" i="97"/>
  <c r="AP425" i="6"/>
  <c r="AL248" i="97"/>
  <c r="AC162" i="91"/>
  <c r="AC36" i="92"/>
  <c r="T560" i="6"/>
  <c r="O8" i="12"/>
  <c r="AO134" i="91"/>
  <c r="AO162" i="91"/>
  <c r="AO36" i="92" s="1"/>
  <c r="AS360" i="6"/>
  <c r="AP159" i="59"/>
  <c r="F13" i="91"/>
  <c r="F15" i="91" s="1"/>
  <c r="AM16" i="92"/>
  <c r="AM18" i="92" s="1"/>
  <c r="AM27" i="92"/>
  <c r="L33" i="29"/>
  <c r="L10" i="29"/>
  <c r="L32" i="29"/>
  <c r="J18" i="12"/>
  <c r="L104" i="60"/>
  <c r="BN153" i="6"/>
  <c r="BM153" i="6"/>
  <c r="AI155" i="6"/>
  <c r="AH155" i="6"/>
  <c r="AB371" i="97"/>
  <c r="AC558" i="6"/>
  <c r="AC560" i="6"/>
  <c r="AD151" i="6"/>
  <c r="AI244" i="97"/>
  <c r="AM423" i="6"/>
  <c r="AM425" i="6"/>
  <c r="AI248" i="97"/>
  <c r="AS19" i="12"/>
  <c r="AS20" i="12"/>
  <c r="AU178" i="60"/>
  <c r="X153" i="6"/>
  <c r="Y153" i="6"/>
  <c r="AA559" i="6"/>
  <c r="AA152" i="6"/>
  <c r="AB152" i="6"/>
  <c r="AM15" i="71"/>
  <c r="AM16" i="71"/>
  <c r="AM29" i="71"/>
  <c r="AO178" i="60"/>
  <c r="R398" i="6"/>
  <c r="N221" i="97"/>
  <c r="N219" i="97"/>
  <c r="AW322" i="97"/>
  <c r="BA533" i="6"/>
  <c r="AO495" i="6"/>
  <c r="AK318" i="97"/>
  <c r="AK316" i="97"/>
  <c r="U495" i="6"/>
  <c r="Q318" i="97"/>
  <c r="Q316" i="97"/>
  <c r="AA351" i="6"/>
  <c r="W151" i="91"/>
  <c r="W153" i="91"/>
  <c r="AG360" i="6"/>
  <c r="AD159" i="59"/>
  <c r="BN277" i="6"/>
  <c r="BK158" i="59"/>
  <c r="AP127" i="91"/>
  <c r="AP162" i="91" s="1"/>
  <c r="AP36" i="92" s="1"/>
  <c r="AT360" i="6"/>
  <c r="AQ159" i="59"/>
  <c r="R434" i="6"/>
  <c r="N257" i="97"/>
  <c r="D226" i="97"/>
  <c r="D228" i="97"/>
  <c r="AA558" i="6"/>
  <c r="AA560" i="6"/>
  <c r="AV178" i="60"/>
  <c r="AT19" i="12"/>
  <c r="AW19" i="12"/>
  <c r="AW15" i="71"/>
  <c r="AY178" i="60"/>
  <c r="AJ15" i="71"/>
  <c r="AL178" i="60"/>
  <c r="AJ19" i="12"/>
  <c r="AK199" i="97"/>
  <c r="AU244" i="97"/>
  <c r="AY423" i="6"/>
  <c r="AU246" i="97"/>
  <c r="AJ495" i="6"/>
  <c r="AF318" i="97"/>
  <c r="AF316" i="97"/>
  <c r="BJ307" i="97"/>
  <c r="BN486" i="6"/>
  <c r="BN488" i="6"/>
  <c r="BJ311" i="97"/>
  <c r="AX15" i="71"/>
  <c r="AX16" i="71" s="1"/>
  <c r="AX29" i="71"/>
  <c r="E62" i="9"/>
  <c r="AZ178" i="60"/>
  <c r="AX19" i="12"/>
  <c r="D151" i="91"/>
  <c r="D153" i="91" s="1"/>
  <c r="H351" i="6"/>
  <c r="AC151" i="91"/>
  <c r="AC153" i="91"/>
  <c r="AG351" i="6"/>
  <c r="AA307" i="97"/>
  <c r="AE486" i="6"/>
  <c r="P237" i="97"/>
  <c r="T416" i="6"/>
  <c r="P239" i="97"/>
  <c r="BE148" i="91"/>
  <c r="BI360" i="6"/>
  <c r="BF159" i="59"/>
  <c r="AY226" i="97"/>
  <c r="BC405" i="6"/>
  <c r="AY228" i="97"/>
  <c r="AX414" i="6"/>
  <c r="AT235" i="97"/>
  <c r="BD522" i="6"/>
  <c r="AZ343" i="97"/>
  <c r="N151" i="91"/>
  <c r="N153" i="91"/>
  <c r="R351" i="6"/>
  <c r="C219" i="97"/>
  <c r="G398" i="6"/>
  <c r="C221" i="97"/>
  <c r="BE495" i="6"/>
  <c r="BA318" i="97"/>
  <c r="BA316" i="97"/>
  <c r="AG316" i="97"/>
  <c r="AK495" i="6"/>
  <c r="AG318" i="97"/>
  <c r="BI513" i="6"/>
  <c r="BE334" i="97"/>
  <c r="AY495" i="6"/>
  <c r="AU318" i="97"/>
  <c r="AU316" i="97"/>
  <c r="C18" i="92"/>
  <c r="L6" i="71"/>
  <c r="AH560" i="6"/>
  <c r="AC6" i="71"/>
  <c r="K459" i="6"/>
  <c r="AL226" i="97"/>
  <c r="I60" i="60"/>
  <c r="G13" i="71"/>
  <c r="M22" i="60"/>
  <c r="K16" i="12"/>
  <c r="L235" i="97"/>
  <c r="S298" i="97"/>
  <c r="W477" i="6"/>
  <c r="W479" i="6"/>
  <c r="S302" i="97"/>
  <c r="AE13" i="71"/>
  <c r="AG60" i="60"/>
  <c r="AI18" i="12"/>
  <c r="AI14" i="71"/>
  <c r="AA151" i="91"/>
  <c r="AA153" i="91" s="1"/>
  <c r="AE351" i="6"/>
  <c r="BJ322" i="97"/>
  <c r="BN533" i="6"/>
  <c r="F199" i="97"/>
  <c r="G178" i="60"/>
  <c r="E15" i="71"/>
  <c r="E19" i="12"/>
  <c r="AT244" i="97"/>
  <c r="AX423" i="6"/>
  <c r="AH316" i="97"/>
  <c r="AL495" i="6"/>
  <c r="AH318" i="97"/>
  <c r="P277" i="6"/>
  <c r="M158" i="59"/>
  <c r="AT155" i="91"/>
  <c r="BC120" i="91"/>
  <c r="BA155" i="6"/>
  <c r="AQ154" i="6"/>
  <c r="AP154" i="6"/>
  <c r="AX513" i="6"/>
  <c r="B62" i="9"/>
  <c r="N15" i="71"/>
  <c r="N19" i="12"/>
  <c r="E199" i="97"/>
  <c r="Q15" i="71"/>
  <c r="S178" i="60"/>
  <c r="AK351" i="6"/>
  <c r="AG151" i="91"/>
  <c r="AG153" i="91" s="1"/>
  <c r="C271" i="97"/>
  <c r="AQ277" i="6"/>
  <c r="AN158" i="59"/>
  <c r="BN360" i="6"/>
  <c r="BK159" i="59"/>
  <c r="BJ120" i="91"/>
  <c r="BJ162" i="91"/>
  <c r="BJ36" i="92" s="1"/>
  <c r="AD212" i="6"/>
  <c r="AA157" i="59"/>
  <c r="BJ533" i="6"/>
  <c r="BF356" i="97"/>
  <c r="J477" i="6"/>
  <c r="J479" i="6"/>
  <c r="F302" i="97"/>
  <c r="F298" i="97"/>
  <c r="AZ14" i="71"/>
  <c r="AZ18" i="12"/>
  <c r="BB17" i="12"/>
  <c r="BB13" i="71"/>
  <c r="BB16" i="71" s="1"/>
  <c r="BB29" i="71" s="1"/>
  <c r="AJ282" i="97"/>
  <c r="AN461" i="6"/>
  <c r="AJ284" i="97"/>
  <c r="BH486" i="6"/>
  <c r="BD307" i="97"/>
  <c r="AN307" i="97"/>
  <c r="AR486" i="6"/>
  <c r="AR488" i="6"/>
  <c r="AN311" i="97"/>
  <c r="AB13" i="71"/>
  <c r="AD60" i="60"/>
  <c r="Y351" i="6"/>
  <c r="U151" i="91"/>
  <c r="U153" i="91" s="1"/>
  <c r="E237" i="97"/>
  <c r="I416" i="6"/>
  <c r="E239" i="97"/>
  <c r="AZ244" i="97"/>
  <c r="BD423" i="6"/>
  <c r="AZ246" i="97"/>
  <c r="N246" i="97"/>
  <c r="R425" i="6"/>
  <c r="N248" i="97"/>
  <c r="J495" i="6"/>
  <c r="F318" i="97"/>
  <c r="F316" i="97"/>
  <c r="D343" i="97"/>
  <c r="AE7" i="29"/>
  <c r="AE9" i="29" s="1"/>
  <c r="AI145" i="6"/>
  <c r="AI153" i="6"/>
  <c r="X7" i="29"/>
  <c r="X9" i="29" s="1"/>
  <c r="X33" i="29"/>
  <c r="AB145" i="6"/>
  <c r="B47" i="9"/>
  <c r="B5" i="9" s="1"/>
  <c r="S144" i="6"/>
  <c r="J15" i="29"/>
  <c r="N146" i="6"/>
  <c r="BE6" i="29"/>
  <c r="BE9" i="29"/>
  <c r="BI145" i="6"/>
  <c r="Z21" i="60"/>
  <c r="AC27" i="6"/>
  <c r="AQ543" i="6"/>
  <c r="AM366" i="97"/>
  <c r="AM197" i="97"/>
  <c r="AQ135" i="6"/>
  <c r="AL19" i="12"/>
  <c r="AQ143" i="6"/>
  <c r="Z17" i="29"/>
  <c r="Z18" i="29" s="1"/>
  <c r="Z19" i="29"/>
  <c r="Z37" i="29"/>
  <c r="Z38" i="29" s="1"/>
  <c r="AB8" i="30" s="1"/>
  <c r="Z202" i="97"/>
  <c r="AC212" i="6"/>
  <c r="Z157" i="59"/>
  <c r="AM360" i="6"/>
  <c r="AJ159" i="59"/>
  <c r="AH38" i="29"/>
  <c r="AJ8" i="30"/>
  <c r="E173" i="10"/>
  <c r="E20" i="10"/>
  <c r="AJ155" i="6"/>
  <c r="P152" i="6"/>
  <c r="AX155" i="6"/>
  <c r="M414" i="6"/>
  <c r="I235" i="97"/>
  <c r="AI307" i="97"/>
  <c r="AM486" i="6"/>
  <c r="BI208" i="6"/>
  <c r="AI208" i="6"/>
  <c r="BK212" i="6"/>
  <c r="BH157" i="59"/>
  <c r="AD277" i="6"/>
  <c r="AA158" i="59"/>
  <c r="AV277" i="6"/>
  <c r="AS158" i="59"/>
  <c r="L212" i="6"/>
  <c r="AL212" i="6"/>
  <c r="AI157" i="59"/>
  <c r="W298" i="97"/>
  <c r="AA477" i="6"/>
  <c r="AG212" i="6"/>
  <c r="AD157" i="59"/>
  <c r="AQ360" i="6"/>
  <c r="AN159" i="59"/>
  <c r="AM120" i="91"/>
  <c r="BE343" i="97"/>
  <c r="BI522" i="6"/>
  <c r="L414" i="6"/>
  <c r="L416" i="6"/>
  <c r="H239" i="97"/>
  <c r="H235" i="97"/>
  <c r="N60" i="60"/>
  <c r="L17" i="12"/>
  <c r="O459" i="6"/>
  <c r="K282" i="97"/>
  <c r="K280" i="97"/>
  <c r="BM94" i="68"/>
  <c r="BO332" i="6" s="1"/>
  <c r="BM93" i="68"/>
  <c r="BO323" i="6" s="1"/>
  <c r="BK131" i="91" s="1"/>
  <c r="BK132" i="91" s="1"/>
  <c r="V162" i="91"/>
  <c r="V36" i="92" s="1"/>
  <c r="BM212" i="6"/>
  <c r="BJ157" i="59"/>
  <c r="AP360" i="6"/>
  <c r="AM159" i="59"/>
  <c r="O360" i="6"/>
  <c r="L159" i="59"/>
  <c r="S212" i="6"/>
  <c r="P157" i="59"/>
  <c r="R212" i="6"/>
  <c r="O157" i="59"/>
  <c r="AM155" i="6"/>
  <c r="BK244" i="97"/>
  <c r="BO423" i="6"/>
  <c r="AM316" i="97"/>
  <c r="AQ495" i="6"/>
  <c r="AM318" i="97"/>
  <c r="AW360" i="6"/>
  <c r="AT159" i="59"/>
  <c r="AS141" i="91"/>
  <c r="I292" i="6"/>
  <c r="F58" i="60"/>
  <c r="AQ227" i="6"/>
  <c r="AN165" i="59"/>
  <c r="D18" i="9"/>
  <c r="D4" i="9"/>
  <c r="R110" i="91"/>
  <c r="R16" i="92"/>
  <c r="R18" i="92"/>
  <c r="R27" i="92" s="1"/>
  <c r="V375" i="6"/>
  <c r="R165" i="91"/>
  <c r="E110" i="91"/>
  <c r="I375" i="6"/>
  <c r="BO317" i="6"/>
  <c r="BK127" i="91"/>
  <c r="BH317" i="6"/>
  <c r="BD127" i="91"/>
  <c r="BG317" i="6"/>
  <c r="BC127" i="91"/>
  <c r="AX317" i="6"/>
  <c r="AT127" i="91"/>
  <c r="AF317" i="6"/>
  <c r="AB127" i="91"/>
  <c r="AN18" i="92"/>
  <c r="AN27" i="92"/>
  <c r="AT27" i="29"/>
  <c r="AT28" i="29" s="1"/>
  <c r="I212" i="6"/>
  <c r="F157" i="59"/>
  <c r="BE468" i="6"/>
  <c r="BA291" i="97"/>
  <c r="BA289" i="97"/>
  <c r="BD370" i="6"/>
  <c r="BD375" i="6"/>
  <c r="AZ165" i="91"/>
  <c r="D165" i="91"/>
  <c r="H378" i="6"/>
  <c r="L252" i="6"/>
  <c r="L277" i="6"/>
  <c r="I158" i="59"/>
  <c r="BI252" i="6"/>
  <c r="BI277" i="6"/>
  <c r="BF158" i="59"/>
  <c r="W252" i="6"/>
  <c r="W277" i="6"/>
  <c r="T158" i="59"/>
  <c r="AS252" i="6"/>
  <c r="AS277" i="6"/>
  <c r="N252" i="6"/>
  <c r="N277" i="6"/>
  <c r="BD252" i="6"/>
  <c r="BD277" i="6"/>
  <c r="AN252" i="6"/>
  <c r="O252" i="6"/>
  <c r="BC252" i="6"/>
  <c r="BC277" i="6"/>
  <c r="AZ158" i="59"/>
  <c r="J502" i="6"/>
  <c r="M502" i="6"/>
  <c r="U502" i="6"/>
  <c r="AC502" i="6"/>
  <c r="AK502" i="6"/>
  <c r="AY502" i="6"/>
  <c r="BB502" i="6"/>
  <c r="BJ502" i="6"/>
  <c r="BF502" i="6"/>
  <c r="BB325" i="97"/>
  <c r="P502" i="6"/>
  <c r="AQ502" i="6"/>
  <c r="AT502" i="6"/>
  <c r="BE502" i="6"/>
  <c r="BH502" i="6"/>
  <c r="BM502" i="6"/>
  <c r="BI325" i="97"/>
  <c r="G502" i="6"/>
  <c r="BN502" i="6"/>
  <c r="H502" i="6"/>
  <c r="S502" i="6"/>
  <c r="AA502" i="6"/>
  <c r="AI502" i="6"/>
  <c r="AW502" i="6"/>
  <c r="K502" i="6"/>
  <c r="O502" i="6"/>
  <c r="AM502" i="6"/>
  <c r="AP502" i="6"/>
  <c r="BD502" i="6"/>
  <c r="BG502" i="6"/>
  <c r="BC325" i="97"/>
  <c r="BL502" i="6"/>
  <c r="BO502" i="6"/>
  <c r="AS502" i="6"/>
  <c r="BM181" i="6"/>
  <c r="BM183" i="6"/>
  <c r="I181" i="6"/>
  <c r="I183" i="6"/>
  <c r="I208" i="6"/>
  <c r="J187" i="6"/>
  <c r="J212" i="6"/>
  <c r="G157" i="59"/>
  <c r="V187" i="6"/>
  <c r="V212" i="6"/>
  <c r="BJ448" i="6"/>
  <c r="AM448" i="6"/>
  <c r="AN448" i="6"/>
  <c r="AW448" i="6"/>
  <c r="AP448" i="6"/>
  <c r="AY448" i="6"/>
  <c r="BH448" i="6"/>
  <c r="AS448" i="6"/>
  <c r="BB448" i="6"/>
  <c r="AU448" i="6"/>
  <c r="AV448" i="6"/>
  <c r="BE448" i="6"/>
  <c r="AX448" i="6"/>
  <c r="BG448" i="6"/>
  <c r="BA448" i="6"/>
  <c r="BC448" i="6"/>
  <c r="BD448" i="6"/>
  <c r="BM448" i="6"/>
  <c r="BF448" i="6"/>
  <c r="BO448" i="6"/>
  <c r="L448" i="6"/>
  <c r="BI448" i="6"/>
  <c r="W448" i="6"/>
  <c r="X448" i="6"/>
  <c r="AG448" i="6"/>
  <c r="AC271" i="97"/>
  <c r="Z448" i="6"/>
  <c r="AI448" i="6"/>
  <c r="AR448" i="6"/>
  <c r="AC448" i="6"/>
  <c r="AL448" i="6"/>
  <c r="AZ155" i="6"/>
  <c r="S18" i="92"/>
  <c r="S27" i="92"/>
  <c r="AF18" i="29"/>
  <c r="BG27" i="29"/>
  <c r="AE102" i="60"/>
  <c r="AH375" i="6"/>
  <c r="AD165" i="91"/>
  <c r="AH292" i="6"/>
  <c r="AE58" i="60"/>
  <c r="AK418" i="6"/>
  <c r="AG241" i="97"/>
  <c r="BO418" i="6"/>
  <c r="BK241" i="97"/>
  <c r="AC418" i="6"/>
  <c r="Y241" i="97"/>
  <c r="L418" i="6"/>
  <c r="H241" i="97"/>
  <c r="I418" i="6"/>
  <c r="E241" i="97"/>
  <c r="AN533" i="6"/>
  <c r="R560" i="6"/>
  <c r="C4" i="9"/>
  <c r="BF154" i="6"/>
  <c r="BJ110" i="91"/>
  <c r="BJ16" i="92"/>
  <c r="BJ18" i="92"/>
  <c r="BJ27" i="92"/>
  <c r="BN375" i="6"/>
  <c r="BJ165" i="91"/>
  <c r="AO292" i="6"/>
  <c r="AO287" i="6"/>
  <c r="AF153" i="6"/>
  <c r="C5" i="9"/>
  <c r="BF277" i="6"/>
  <c r="BC158" i="59"/>
  <c r="AS153" i="6"/>
  <c r="AM152" i="6"/>
  <c r="BL212" i="6"/>
  <c r="BI157" i="59"/>
  <c r="AM370" i="6"/>
  <c r="AM375" i="6"/>
  <c r="AI165" i="91"/>
  <c r="D162" i="91"/>
  <c r="D36" i="92"/>
  <c r="E165" i="59"/>
  <c r="E46" i="9"/>
  <c r="E4" i="9" s="1"/>
  <c r="AI102" i="60"/>
  <c r="E102" i="60"/>
  <c r="S287" i="6"/>
  <c r="J58" i="60"/>
  <c r="BB222" i="6"/>
  <c r="AV222" i="6"/>
  <c r="AP222" i="6"/>
  <c r="BB375" i="6"/>
  <c r="AX165" i="91"/>
  <c r="AU375" i="6"/>
  <c r="AQ165" i="91"/>
  <c r="BJ375" i="6"/>
  <c r="BF165" i="91"/>
  <c r="AE165" i="91"/>
  <c r="O375" i="6"/>
  <c r="AE375" i="6"/>
  <c r="AA165" i="91"/>
  <c r="AV370" i="6"/>
  <c r="Y370" i="6"/>
  <c r="F32" i="9"/>
  <c r="F4" i="9"/>
  <c r="AB222" i="6"/>
  <c r="N222" i="6"/>
  <c r="X375" i="6"/>
  <c r="T165" i="91"/>
  <c r="AF375" i="6"/>
  <c r="AB165" i="91"/>
  <c r="Q375" i="6"/>
  <c r="Q378" i="6"/>
  <c r="BE375" i="6"/>
  <c r="BA165" i="91"/>
  <c r="BM375" i="6"/>
  <c r="BI165" i="91"/>
  <c r="U125" i="91"/>
  <c r="AC125" i="91"/>
  <c r="J375" i="6"/>
  <c r="Z375" i="6"/>
  <c r="V165" i="91"/>
  <c r="AP375" i="6"/>
  <c r="AL165" i="91"/>
  <c r="AL222" i="6"/>
  <c r="AM165" i="91"/>
  <c r="AJ375" i="6"/>
  <c r="AF165" i="91"/>
  <c r="L165" i="91"/>
  <c r="BH165" i="91"/>
  <c r="H165" i="91"/>
  <c r="P273" i="6"/>
  <c r="J273" i="6"/>
  <c r="J275" i="6"/>
  <c r="J284" i="6"/>
  <c r="N273" i="6"/>
  <c r="AP273" i="6"/>
  <c r="AP275" i="6"/>
  <c r="AP285" i="6"/>
  <c r="U273" i="6"/>
  <c r="U275" i="6"/>
  <c r="BK273" i="6"/>
  <c r="BK275" i="6"/>
  <c r="BN273" i="6"/>
  <c r="BN275" i="6"/>
  <c r="AA162" i="91"/>
  <c r="AA36" i="92" s="1"/>
  <c r="BJ123" i="91"/>
  <c r="BJ125" i="91" s="1"/>
  <c r="H123" i="91"/>
  <c r="H125" i="91" s="1"/>
  <c r="P123" i="91"/>
  <c r="P125" i="91" s="1"/>
  <c r="M151" i="91"/>
  <c r="M153" i="91"/>
  <c r="AK315" i="6"/>
  <c r="AZ151" i="91"/>
  <c r="AZ153" i="91"/>
  <c r="P153" i="91"/>
  <c r="X162" i="91"/>
  <c r="X36" i="92"/>
  <c r="AL36" i="92"/>
  <c r="AV153" i="91"/>
  <c r="AK125" i="91"/>
  <c r="S151" i="91"/>
  <c r="S153" i="91"/>
  <c r="BD153" i="91"/>
  <c r="C6" i="71"/>
  <c r="C8" i="12"/>
  <c r="K387" i="6"/>
  <c r="K389" i="6"/>
  <c r="G212" i="97"/>
  <c r="G208" i="97"/>
  <c r="Y123" i="91"/>
  <c r="Y125" i="91"/>
  <c r="AC315" i="6"/>
  <c r="I356" i="6"/>
  <c r="I315" i="6"/>
  <c r="V387" i="6"/>
  <c r="R208" i="97"/>
  <c r="G33" i="29"/>
  <c r="AN360" i="6"/>
  <c r="AK159" i="59"/>
  <c r="AJ120" i="91"/>
  <c r="AJ36" i="92"/>
  <c r="AY203" i="6"/>
  <c r="AY208" i="6"/>
  <c r="BL154" i="6"/>
  <c r="BM154" i="6"/>
  <c r="BO351" i="6"/>
  <c r="BK151" i="91"/>
  <c r="BK153" i="91"/>
  <c r="AC477" i="6"/>
  <c r="AC479" i="6"/>
  <c r="Y302" i="97"/>
  <c r="Y298" i="97"/>
  <c r="AX486" i="6"/>
  <c r="AT307" i="97"/>
  <c r="BC331" i="97"/>
  <c r="BG533" i="6"/>
  <c r="BC356" i="97"/>
  <c r="AY60" i="60"/>
  <c r="AW13" i="71"/>
  <c r="AW17" i="12"/>
  <c r="M155" i="6"/>
  <c r="L155" i="6"/>
  <c r="AO262" i="97"/>
  <c r="AS441" i="6"/>
  <c r="AO264" i="97"/>
  <c r="K10" i="29"/>
  <c r="K32" i="29" s="1"/>
  <c r="K34" i="29" s="1"/>
  <c r="M12" i="28" s="1"/>
  <c r="J33" i="29"/>
  <c r="BL178" i="60"/>
  <c r="BJ15" i="71"/>
  <c r="BJ19" i="12"/>
  <c r="BK199" i="97"/>
  <c r="W559" i="6"/>
  <c r="W560" i="6"/>
  <c r="X152" i="6"/>
  <c r="W152" i="6"/>
  <c r="Y199" i="97"/>
  <c r="Z178" i="60"/>
  <c r="X15" i="71"/>
  <c r="AA104" i="60"/>
  <c r="Y14" i="71"/>
  <c r="Y18" i="12"/>
  <c r="U152" i="6"/>
  <c r="V152" i="6"/>
  <c r="U559" i="6"/>
  <c r="U560" i="6"/>
  <c r="BL22" i="60"/>
  <c r="F20" i="9"/>
  <c r="BJ12" i="71"/>
  <c r="BJ16" i="12"/>
  <c r="Z152" i="6"/>
  <c r="Y559" i="6"/>
  <c r="Y560" i="6"/>
  <c r="AB259" i="6"/>
  <c r="AB273" i="6"/>
  <c r="AB275" i="6"/>
  <c r="AZ389" i="6"/>
  <c r="AV212" i="97"/>
  <c r="C246" i="97"/>
  <c r="AL154" i="6"/>
  <c r="J104" i="60"/>
  <c r="AF533" i="6"/>
  <c r="K273" i="97"/>
  <c r="O452" i="6"/>
  <c r="K275" i="97"/>
  <c r="R268" i="6"/>
  <c r="R273" i="6"/>
  <c r="R275" i="6"/>
  <c r="Q360" i="6"/>
  <c r="N159" i="59"/>
  <c r="M148" i="91"/>
  <c r="M162" i="91" s="1"/>
  <c r="M36" i="92" s="1"/>
  <c r="Z208" i="97"/>
  <c r="AD387" i="6"/>
  <c r="AT387" i="6"/>
  <c r="AP208" i="97"/>
  <c r="E14" i="91"/>
  <c r="AA17" i="92"/>
  <c r="AD28" i="29"/>
  <c r="AD46" i="29"/>
  <c r="AD47" i="29"/>
  <c r="AF7" i="30" s="1"/>
  <c r="AD41" i="29"/>
  <c r="AD43" i="29"/>
  <c r="AF6" i="28" s="1"/>
  <c r="C232" i="97"/>
  <c r="AL262" i="97"/>
  <c r="AP441" i="6"/>
  <c r="AB441" i="6"/>
  <c r="X264" i="97"/>
  <c r="X262" i="97"/>
  <c r="J262" i="97"/>
  <c r="N441" i="6"/>
  <c r="J264" i="97"/>
  <c r="AT152" i="6"/>
  <c r="AT559" i="6"/>
  <c r="AT560" i="6"/>
  <c r="T14" i="71"/>
  <c r="T18" i="12"/>
  <c r="V104" i="60"/>
  <c r="AR334" i="97"/>
  <c r="AV513" i="6"/>
  <c r="BJ334" i="97"/>
  <c r="BN513" i="6"/>
  <c r="BN515" i="6"/>
  <c r="BJ338" i="97"/>
  <c r="BI434" i="6"/>
  <c r="BE257" i="97"/>
  <c r="BE255" i="97"/>
  <c r="F8" i="36"/>
  <c r="H172" i="59"/>
  <c r="AH210" i="97"/>
  <c r="AK416" i="6"/>
  <c r="AG239" i="97"/>
  <c r="AR33" i="29"/>
  <c r="AR10" i="29"/>
  <c r="AR32" i="29"/>
  <c r="L36" i="92"/>
  <c r="AG434" i="6"/>
  <c r="AC257" i="97"/>
  <c r="AC255" i="97"/>
  <c r="BF17" i="12"/>
  <c r="BF13" i="71"/>
  <c r="BH60" i="60"/>
  <c r="AL13" i="71"/>
  <c r="AN60" i="60"/>
  <c r="D34" i="9"/>
  <c r="AU255" i="97"/>
  <c r="AY434" i="6"/>
  <c r="AU257" i="97"/>
  <c r="AL291" i="97"/>
  <c r="Z262" i="97"/>
  <c r="AD441" i="6"/>
  <c r="L262" i="97"/>
  <c r="P441" i="6"/>
  <c r="L264" i="97"/>
  <c r="BH226" i="97"/>
  <c r="BL405" i="6"/>
  <c r="BH228" i="97"/>
  <c r="BK405" i="6"/>
  <c r="BG226" i="97"/>
  <c r="W148" i="91"/>
  <c r="W162" i="91"/>
  <c r="W36" i="92" s="1"/>
  <c r="AA360" i="6"/>
  <c r="X159" i="59"/>
  <c r="AC219" i="97"/>
  <c r="G6" i="71"/>
  <c r="Q333" i="6"/>
  <c r="Y425" i="6"/>
  <c r="U248" i="97"/>
  <c r="U246" i="97"/>
  <c r="H14" i="71"/>
  <c r="BF151" i="91"/>
  <c r="BF153" i="91"/>
  <c r="U36" i="92"/>
  <c r="AV241" i="6"/>
  <c r="AV273" i="6"/>
  <c r="AV275" i="6"/>
  <c r="G14" i="71"/>
  <c r="I104" i="60"/>
  <c r="G18" i="12"/>
  <c r="G20" i="12" s="1"/>
  <c r="BI123" i="91"/>
  <c r="BI125" i="91" s="1"/>
  <c r="BM315" i="6"/>
  <c r="BD315" i="6"/>
  <c r="BD356" i="6"/>
  <c r="AN441" i="6"/>
  <c r="AJ262" i="97"/>
  <c r="M151" i="6"/>
  <c r="M558" i="6"/>
  <c r="M560" i="6"/>
  <c r="N151" i="6"/>
  <c r="I3" i="59"/>
  <c r="BO560" i="6"/>
  <c r="AA16" i="92"/>
  <c r="E13" i="91"/>
  <c r="AO14" i="71"/>
  <c r="AO18" i="12"/>
  <c r="AQ104" i="60"/>
  <c r="J559" i="6"/>
  <c r="J152" i="6"/>
  <c r="K152" i="6"/>
  <c r="BC273" i="6"/>
  <c r="BC275" i="6"/>
  <c r="M219" i="97"/>
  <c r="Q398" i="6"/>
  <c r="M221" i="97"/>
  <c r="AN479" i="6"/>
  <c r="AJ302" i="97"/>
  <c r="AJ300" i="97"/>
  <c r="D15" i="10"/>
  <c r="D102" i="10"/>
  <c r="D16" i="10" s="1"/>
  <c r="F7" i="10"/>
  <c r="F23" i="10" s="1"/>
  <c r="F50" i="10"/>
  <c r="F8" i="10" s="1"/>
  <c r="BH144" i="91"/>
  <c r="BL356" i="6"/>
  <c r="T151" i="6"/>
  <c r="U151" i="6"/>
  <c r="AV60" i="60"/>
  <c r="AT17" i="12"/>
  <c r="AT20" i="12" s="1"/>
  <c r="AT13" i="71"/>
  <c r="AS559" i="6"/>
  <c r="AS152" i="6"/>
  <c r="AK152" i="6"/>
  <c r="AJ559" i="6"/>
  <c r="BF559" i="6"/>
  <c r="BF152" i="6"/>
  <c r="BG152" i="6"/>
  <c r="AD155" i="6"/>
  <c r="AE155" i="6"/>
  <c r="S558" i="6"/>
  <c r="BI324" i="6"/>
  <c r="BO389" i="6"/>
  <c r="BK212" i="97"/>
  <c r="BG96" i="68"/>
  <c r="AU210" i="97"/>
  <c r="AY389" i="6"/>
  <c r="AU212" i="97"/>
  <c r="AQ533" i="6"/>
  <c r="BB28" i="29"/>
  <c r="BB46" i="29"/>
  <c r="BB47" i="29" s="1"/>
  <c r="BD7" i="30" s="1"/>
  <c r="BB41" i="29"/>
  <c r="BB43" i="29" s="1"/>
  <c r="BD6" i="28"/>
  <c r="BC172" i="59" s="1"/>
  <c r="AO360" i="6"/>
  <c r="AL159" i="59"/>
  <c r="AK148" i="91"/>
  <c r="AK162" i="91" s="1"/>
  <c r="AK36" i="92"/>
  <c r="AI315" i="6"/>
  <c r="AE123" i="91"/>
  <c r="AE125" i="91" s="1"/>
  <c r="Q315" i="6"/>
  <c r="M123" i="91"/>
  <c r="M125" i="91"/>
  <c r="K208" i="97"/>
  <c r="O387" i="6"/>
  <c r="AA387" i="6"/>
  <c r="W208" i="97"/>
  <c r="M41" i="29"/>
  <c r="M43" i="29" s="1"/>
  <c r="O6" i="28" s="1"/>
  <c r="N172" i="59" s="1"/>
  <c r="N28" i="29"/>
  <c r="N46" i="29" s="1"/>
  <c r="N47" i="29"/>
  <c r="P7" i="30"/>
  <c r="M28" i="29"/>
  <c r="M46" i="29" s="1"/>
  <c r="M47" i="29"/>
  <c r="O7" i="30" s="1"/>
  <c r="O162" i="91"/>
  <c r="O36" i="92" s="1"/>
  <c r="AM151" i="91"/>
  <c r="AM153" i="91"/>
  <c r="AQ351" i="6"/>
  <c r="AC16" i="12"/>
  <c r="AE22" i="60"/>
  <c r="AC12" i="71"/>
  <c r="AN559" i="6"/>
  <c r="AN560" i="6"/>
  <c r="AO152" i="6"/>
  <c r="J434" i="6"/>
  <c r="F257" i="97"/>
  <c r="F255" i="97"/>
  <c r="AF506" i="6"/>
  <c r="AB329" i="97"/>
  <c r="AB327" i="97"/>
  <c r="BG153" i="6"/>
  <c r="BF153" i="6"/>
  <c r="BG154" i="6"/>
  <c r="BH154" i="6"/>
  <c r="S155" i="6"/>
  <c r="R155" i="6"/>
  <c r="AC18" i="12"/>
  <c r="AE104" i="60"/>
  <c r="AC14" i="71"/>
  <c r="BK134" i="91"/>
  <c r="AP558" i="6"/>
  <c r="AO371" i="97"/>
  <c r="AZ241" i="6"/>
  <c r="AZ273" i="6"/>
  <c r="AZ275" i="6"/>
  <c r="BK293" i="6"/>
  <c r="BK295" i="6"/>
  <c r="T154" i="6"/>
  <c r="U154" i="6"/>
  <c r="X17" i="12"/>
  <c r="Z60" i="60"/>
  <c r="X13" i="71"/>
  <c r="X16" i="71" s="1"/>
  <c r="X29" i="71" s="1"/>
  <c r="AE371" i="97"/>
  <c r="AG151" i="6"/>
  <c r="AF558" i="6"/>
  <c r="AF151" i="6"/>
  <c r="AR441" i="6"/>
  <c r="AN264" i="97"/>
  <c r="AN262" i="97"/>
  <c r="AE226" i="97"/>
  <c r="AI405" i="6"/>
  <c r="AE228" i="97"/>
  <c r="BI226" i="97"/>
  <c r="BM405" i="6"/>
  <c r="BI151" i="91"/>
  <c r="BI153" i="91"/>
  <c r="BM356" i="6"/>
  <c r="Q162" i="91"/>
  <c r="Q36" i="92" s="1"/>
  <c r="AO154" i="6"/>
  <c r="AN154" i="6"/>
  <c r="BH559" i="6"/>
  <c r="BI152" i="6"/>
  <c r="BH152" i="6"/>
  <c r="AV558" i="6"/>
  <c r="AV560" i="6"/>
  <c r="AW151" i="6"/>
  <c r="AV151" i="6"/>
  <c r="Y154" i="6"/>
  <c r="X154" i="6"/>
  <c r="BD22" i="60"/>
  <c r="BB16" i="12"/>
  <c r="D62" i="9"/>
  <c r="AM199" i="97"/>
  <c r="AM351" i="6"/>
  <c r="AI151" i="91"/>
  <c r="AI153" i="91" s="1"/>
  <c r="BC123" i="91"/>
  <c r="BC125" i="91"/>
  <c r="BG315" i="6"/>
  <c r="D6" i="10"/>
  <c r="D50" i="10"/>
  <c r="D8" i="10"/>
  <c r="J94" i="68"/>
  <c r="L332" i="6" s="1"/>
  <c r="L333" i="6" s="1"/>
  <c r="J93" i="68"/>
  <c r="L323" i="6" s="1"/>
  <c r="BH396" i="6"/>
  <c r="BD219" i="97"/>
  <c r="BD217" i="97"/>
  <c r="Y223" i="97"/>
  <c r="BK223" i="97"/>
  <c r="AQ262" i="97"/>
  <c r="AU441" i="6"/>
  <c r="AQ264" i="97"/>
  <c r="BA298" i="97"/>
  <c r="BE477" i="6"/>
  <c r="L232" i="97"/>
  <c r="P533" i="6"/>
  <c r="AC262" i="97"/>
  <c r="AG441" i="6"/>
  <c r="AK441" i="6"/>
  <c r="AG262" i="97"/>
  <c r="AH262" i="97"/>
  <c r="AL441" i="6"/>
  <c r="H262" i="97"/>
  <c r="L441" i="6"/>
  <c r="H264" i="97"/>
  <c r="O226" i="97"/>
  <c r="S405" i="6"/>
  <c r="O228" i="97"/>
  <c r="AP155" i="6"/>
  <c r="AQ155" i="6"/>
  <c r="J153" i="6"/>
  <c r="I153" i="6"/>
  <c r="AT172" i="59"/>
  <c r="AR8" i="36"/>
  <c r="K334" i="97"/>
  <c r="O513" i="6"/>
  <c r="AG155" i="91"/>
  <c r="AG162" i="91" s="1"/>
  <c r="AG36" i="92"/>
  <c r="AK360" i="6"/>
  <c r="AH159" i="59"/>
  <c r="AS172" i="59"/>
  <c r="AQ8" i="36"/>
  <c r="AX315" i="6"/>
  <c r="AT123" i="91"/>
  <c r="AT125" i="91"/>
  <c r="U94" i="68"/>
  <c r="U93" i="68"/>
  <c r="W323" i="6" s="1"/>
  <c r="W324" i="6" s="1"/>
  <c r="BG217" i="97"/>
  <c r="BK396" i="6"/>
  <c r="AN423" i="6"/>
  <c r="AJ244" i="97"/>
  <c r="AM36" i="92"/>
  <c r="M208" i="97"/>
  <c r="Q387" i="6"/>
  <c r="Q389" i="6"/>
  <c r="M212" i="97"/>
  <c r="AI208" i="97"/>
  <c r="AM387" i="6"/>
  <c r="Y282" i="97"/>
  <c r="AC461" i="6"/>
  <c r="Y284" i="97"/>
  <c r="AL33" i="29"/>
  <c r="AM10" i="29"/>
  <c r="AM32" i="29" s="1"/>
  <c r="AM34" i="29"/>
  <c r="AO12" i="28" s="1"/>
  <c r="E217" i="97"/>
  <c r="I396" i="6"/>
  <c r="M212" i="6"/>
  <c r="AA10" i="29"/>
  <c r="AA32" i="29"/>
  <c r="AA34" i="29" s="1"/>
  <c r="AC12" i="28" s="1"/>
  <c r="AA282" i="97"/>
  <c r="AE461" i="6"/>
  <c r="AA284" i="97"/>
  <c r="F33" i="29"/>
  <c r="BB19" i="29"/>
  <c r="BB37" i="29"/>
  <c r="BB38" i="29" s="1"/>
  <c r="BD8" i="30" s="1"/>
  <c r="BC37" i="29"/>
  <c r="BC38" i="29" s="1"/>
  <c r="BE8" i="30" s="1"/>
  <c r="AD334" i="97"/>
  <c r="AH513" i="6"/>
  <c r="AU486" i="6"/>
  <c r="AQ307" i="97"/>
  <c r="BH414" i="6"/>
  <c r="BD235" i="97"/>
  <c r="Z322" i="97"/>
  <c r="AD533" i="6"/>
  <c r="BB155" i="91"/>
  <c r="BB162" i="91" s="1"/>
  <c r="BB36" i="92" s="1"/>
  <c r="BF360" i="6"/>
  <c r="BC159" i="59"/>
  <c r="AF351" i="6"/>
  <c r="AB151" i="91"/>
  <c r="AB153" i="91"/>
  <c r="M307" i="97"/>
  <c r="Q486" i="6"/>
  <c r="Y486" i="6"/>
  <c r="Y488" i="6"/>
  <c r="U311" i="97"/>
  <c r="U307" i="97"/>
  <c r="P340" i="97"/>
  <c r="T533" i="6"/>
  <c r="AI533" i="6"/>
  <c r="C16" i="71"/>
  <c r="C29" i="71" s="1"/>
  <c r="U360" i="6"/>
  <c r="R159" i="59"/>
  <c r="AN14" i="71"/>
  <c r="AN18" i="12"/>
  <c r="O16" i="92"/>
  <c r="D13" i="91"/>
  <c r="AQ41" i="29"/>
  <c r="AQ43" i="29" s="1"/>
  <c r="AS6" i="28"/>
  <c r="AR28" i="29"/>
  <c r="AR46" i="29"/>
  <c r="AR47" i="29" s="1"/>
  <c r="AT7" i="30" s="1"/>
  <c r="AT9" i="30" s="1"/>
  <c r="AT40" i="30"/>
  <c r="BH94" i="68"/>
  <c r="BJ332" i="6" s="1"/>
  <c r="BJ333" i="6" s="1"/>
  <c r="BH93" i="68"/>
  <c r="BJ323" i="6" s="1"/>
  <c r="BF131" i="91" s="1"/>
  <c r="BF132" i="91" s="1"/>
  <c r="AW154" i="6"/>
  <c r="AV154" i="6"/>
  <c r="BI298" i="97"/>
  <c r="BM477" i="6"/>
  <c r="BM479" i="6"/>
  <c r="BI302" i="97"/>
  <c r="AY315" i="6"/>
  <c r="AU123" i="91"/>
  <c r="AU125" i="91"/>
  <c r="AH14" i="71"/>
  <c r="AH16" i="71"/>
  <c r="AH29" i="71" s="1"/>
  <c r="AH18" i="12"/>
  <c r="AH20" i="12"/>
  <c r="AR12" i="71"/>
  <c r="AR16" i="71" s="1"/>
  <c r="AR29" i="71" s="1"/>
  <c r="AT22" i="60"/>
  <c r="AA371" i="97"/>
  <c r="AB558" i="6"/>
  <c r="AB560" i="6"/>
  <c r="AB151" i="6"/>
  <c r="AC151" i="6"/>
  <c r="AM151" i="6"/>
  <c r="AL371" i="97"/>
  <c r="F29" i="97" s="1"/>
  <c r="K104" i="60"/>
  <c r="I18" i="12"/>
  <c r="I14" i="71"/>
  <c r="Q18" i="12"/>
  <c r="Q20" i="12" s="1"/>
  <c r="S104" i="60"/>
  <c r="G165" i="91"/>
  <c r="K378" i="6"/>
  <c r="AO356" i="6"/>
  <c r="B173" i="10"/>
  <c r="B20" i="10" s="1"/>
  <c r="AP203" i="6"/>
  <c r="AP208" i="6"/>
  <c r="AU360" i="6"/>
  <c r="V226" i="97"/>
  <c r="Z405" i="6"/>
  <c r="V228" i="97"/>
  <c r="O255" i="97"/>
  <c r="S434" i="6"/>
  <c r="O257" i="97"/>
  <c r="V244" i="97"/>
  <c r="Z423" i="6"/>
  <c r="AJ18" i="12"/>
  <c r="AJ20" i="12" s="1"/>
  <c r="AL104" i="60"/>
  <c r="AJ14" i="71"/>
  <c r="AJ16" i="71" s="1"/>
  <c r="AJ29" i="71" s="1"/>
  <c r="AJ153" i="6"/>
  <c r="AK153" i="6"/>
  <c r="N16" i="12"/>
  <c r="B20" i="9"/>
  <c r="AZ241" i="97"/>
  <c r="BD533" i="6"/>
  <c r="AZ307" i="97"/>
  <c r="BD486" i="6"/>
  <c r="AJ307" i="97"/>
  <c r="AN486" i="6"/>
  <c r="Z486" i="6"/>
  <c r="V307" i="97"/>
  <c r="BI351" i="6"/>
  <c r="BE151" i="91"/>
  <c r="BE153" i="91"/>
  <c r="K515" i="6"/>
  <c r="G338" i="97"/>
  <c r="G336" i="97"/>
  <c r="V199" i="97"/>
  <c r="U19" i="12"/>
  <c r="U20" i="12"/>
  <c r="W178" i="60"/>
  <c r="AF559" i="6"/>
  <c r="AF152" i="6"/>
  <c r="O522" i="6"/>
  <c r="K343" i="97"/>
  <c r="AI522" i="6"/>
  <c r="AE343" i="97"/>
  <c r="M495" i="6"/>
  <c r="I318" i="97"/>
  <c r="BC486" i="6"/>
  <c r="V450" i="6"/>
  <c r="L151" i="91"/>
  <c r="L158" i="91" s="1"/>
  <c r="L33" i="92" s="1"/>
  <c r="L153" i="91"/>
  <c r="T212" i="6"/>
  <c r="X212" i="6"/>
  <c r="U157" i="59"/>
  <c r="AH120" i="91"/>
  <c r="AH162" i="91"/>
  <c r="AH36" i="92" s="1"/>
  <c r="AL360" i="6"/>
  <c r="AI159" i="59"/>
  <c r="AI161" i="59"/>
  <c r="AU12" i="71"/>
  <c r="AU16" i="71"/>
  <c r="AU29" i="71"/>
  <c r="AW22" i="60"/>
  <c r="AU16" i="12"/>
  <c r="C20" i="9"/>
  <c r="C6" i="9" s="1"/>
  <c r="Z12" i="71"/>
  <c r="Z16" i="71"/>
  <c r="Z29" i="71" s="1"/>
  <c r="Z16" i="12"/>
  <c r="Z20" i="12"/>
  <c r="BB486" i="6"/>
  <c r="AX309" i="97"/>
  <c r="AX307" i="97"/>
  <c r="AJ334" i="97"/>
  <c r="AN513" i="6"/>
  <c r="BD345" i="97"/>
  <c r="AJ343" i="97"/>
  <c r="AN522" i="6"/>
  <c r="BI316" i="97"/>
  <c r="BM495" i="6"/>
  <c r="BI318" i="97"/>
  <c r="Y533" i="6"/>
  <c r="U356" i="97"/>
  <c r="AS533" i="6"/>
  <c r="G155" i="91"/>
  <c r="G162" i="91"/>
  <c r="G36" i="92" s="1"/>
  <c r="K360" i="6"/>
  <c r="H159" i="59"/>
  <c r="V360" i="6"/>
  <c r="S159" i="59"/>
  <c r="BG151" i="6"/>
  <c r="BF558" i="6"/>
  <c r="J558" i="6"/>
  <c r="J151" i="6"/>
  <c r="G515" i="6"/>
  <c r="C338" i="97"/>
  <c r="AM334" i="97"/>
  <c r="AQ513" i="6"/>
  <c r="O178" i="60"/>
  <c r="M15" i="71"/>
  <c r="N199" i="97"/>
  <c r="BG60" i="60"/>
  <c r="BE17" i="12"/>
  <c r="BK316" i="97"/>
  <c r="BO495" i="6"/>
  <c r="BK318" i="97"/>
  <c r="M334" i="97"/>
  <c r="Q513" i="6"/>
  <c r="K208" i="6"/>
  <c r="AU18" i="92"/>
  <c r="AU27" i="92" s="1"/>
  <c r="D5" i="9"/>
  <c r="Z533" i="6"/>
  <c r="AC495" i="6"/>
  <c r="Y318" i="97"/>
  <c r="Y316" i="97"/>
  <c r="AJ351" i="6"/>
  <c r="AF151" i="91"/>
  <c r="AF153" i="91" s="1"/>
  <c r="BH334" i="97"/>
  <c r="BL513" i="6"/>
  <c r="C20" i="12"/>
  <c r="AV29" i="71"/>
  <c r="BE360" i="6"/>
  <c r="BI356" i="6"/>
  <c r="BC212" i="6"/>
  <c r="AZ157" i="59"/>
  <c r="AE360" i="6"/>
  <c r="AB159" i="59"/>
  <c r="P360" i="6"/>
  <c r="M159" i="59"/>
  <c r="AF356" i="6"/>
  <c r="AH208" i="6"/>
  <c r="AK307" i="97"/>
  <c r="AO486" i="6"/>
  <c r="AK459" i="6"/>
  <c r="AB360" i="6"/>
  <c r="Y159" i="59"/>
  <c r="R360" i="6"/>
  <c r="O159" i="59"/>
  <c r="AL28" i="29"/>
  <c r="AL46" i="29" s="1"/>
  <c r="AL47" i="29" s="1"/>
  <c r="AN7" i="30" s="1"/>
  <c r="T162" i="91"/>
  <c r="T36" i="92" s="1"/>
  <c r="BA351" i="6"/>
  <c r="AW151" i="91"/>
  <c r="AW153" i="91" s="1"/>
  <c r="R20" i="12"/>
  <c r="K162" i="91"/>
  <c r="K36" i="92"/>
  <c r="AH360" i="6"/>
  <c r="AE159" i="59"/>
  <c r="G102" i="10"/>
  <c r="G16" i="10" s="1"/>
  <c r="T360" i="6"/>
  <c r="Q159" i="59"/>
  <c r="H360" i="6"/>
  <c r="E159" i="59"/>
  <c r="BO212" i="6"/>
  <c r="BL157" i="59"/>
  <c r="BA235" i="97"/>
  <c r="BE414" i="6"/>
  <c r="J423" i="6"/>
  <c r="F244" i="97"/>
  <c r="AE277" i="6"/>
  <c r="AB158" i="59"/>
  <c r="H212" i="6"/>
  <c r="AF27" i="92"/>
  <c r="W533" i="6"/>
  <c r="T160" i="59"/>
  <c r="R277" i="6"/>
  <c r="O158" i="59"/>
  <c r="U155" i="6"/>
  <c r="AE212" i="6"/>
  <c r="AB157" i="59"/>
  <c r="AH212" i="6"/>
  <c r="AE157" i="59"/>
  <c r="H162" i="91"/>
  <c r="H36" i="92"/>
  <c r="BE162" i="91"/>
  <c r="BE36" i="92" s="1"/>
  <c r="AD10" i="29"/>
  <c r="AD32" i="29" s="1"/>
  <c r="AD34" i="29" s="1"/>
  <c r="AF12" i="28"/>
  <c r="AF13" i="28" s="1"/>
  <c r="AS28" i="29"/>
  <c r="AS46" i="29" s="1"/>
  <c r="AS47" i="29" s="1"/>
  <c r="AU7" i="30" s="1"/>
  <c r="AU9" i="30" s="1"/>
  <c r="AU40" i="30" s="1"/>
  <c r="I18" i="92"/>
  <c r="I27" i="92" s="1"/>
  <c r="AB307" i="97"/>
  <c r="N298" i="97"/>
  <c r="R477" i="6"/>
  <c r="R479" i="6"/>
  <c r="N302" i="97"/>
  <c r="BD316" i="97"/>
  <c r="BH495" i="6"/>
  <c r="BD318" i="97"/>
  <c r="AB212" i="6"/>
  <c r="Y157" i="59"/>
  <c r="M360" i="6"/>
  <c r="J159" i="59"/>
  <c r="AR162" i="91"/>
  <c r="AR36" i="92" s="1"/>
  <c r="AA155" i="6"/>
  <c r="Y18" i="92"/>
  <c r="Y27" i="92" s="1"/>
  <c r="AG155" i="6"/>
  <c r="BF316" i="97"/>
  <c r="BJ495" i="6"/>
  <c r="BF318" i="97"/>
  <c r="Y277" i="6"/>
  <c r="V158" i="59"/>
  <c r="AY533" i="6"/>
  <c r="AG154" i="6"/>
  <c r="BG212" i="6"/>
  <c r="BD157" i="59"/>
  <c r="BH212" i="6"/>
  <c r="BE157" i="59"/>
  <c r="U18" i="92"/>
  <c r="U27" i="92"/>
  <c r="BH277" i="6"/>
  <c r="BE158" i="59"/>
  <c r="AA60" i="60"/>
  <c r="AK212" i="6"/>
  <c r="AH157" i="59"/>
  <c r="AL155" i="6"/>
  <c r="BM292" i="6"/>
  <c r="BJ58" i="60"/>
  <c r="AV58" i="60"/>
  <c r="AY292" i="6"/>
  <c r="AQ287" i="6"/>
  <c r="AK287" i="6"/>
  <c r="AK292" i="6"/>
  <c r="M222" i="6"/>
  <c r="M227" i="6"/>
  <c r="M230" i="6"/>
  <c r="L292" i="6"/>
  <c r="L295" i="6"/>
  <c r="I58" i="60"/>
  <c r="AW227" i="6"/>
  <c r="AW222" i="6"/>
  <c r="Y227" i="6"/>
  <c r="V165" i="59"/>
  <c r="Y222" i="6"/>
  <c r="AB292" i="6"/>
  <c r="Y165" i="59"/>
  <c r="AB287" i="6"/>
  <c r="X222" i="6"/>
  <c r="X227" i="6"/>
  <c r="AM533" i="6"/>
  <c r="Q533" i="6"/>
  <c r="X533" i="6"/>
  <c r="T356" i="97"/>
  <c r="AJ533" i="6"/>
  <c r="AF356" i="97"/>
  <c r="AI334" i="97"/>
  <c r="AG292" i="6"/>
  <c r="AG287" i="6"/>
  <c r="AC222" i="6"/>
  <c r="BL360" i="6"/>
  <c r="BI159" i="59"/>
  <c r="AW58" i="60"/>
  <c r="AC58" i="60"/>
  <c r="Z287" i="6"/>
  <c r="Q58" i="60"/>
  <c r="BO227" i="6"/>
  <c r="BO222" i="6"/>
  <c r="BH222" i="6"/>
  <c r="BH227" i="6"/>
  <c r="V222" i="6"/>
  <c r="V227" i="6"/>
  <c r="BG292" i="6"/>
  <c r="BD58" i="60"/>
  <c r="BG222" i="6"/>
  <c r="BG227" i="6"/>
  <c r="P227" i="6"/>
  <c r="P230" i="6"/>
  <c r="AN227" i="6"/>
  <c r="AK165" i="59"/>
  <c r="BD227" i="6"/>
  <c r="BH292" i="6"/>
  <c r="AO227" i="6"/>
  <c r="BE227" i="6"/>
  <c r="BB165" i="59"/>
  <c r="BA292" i="6"/>
  <c r="J227" i="6"/>
  <c r="AA227" i="6"/>
  <c r="AI227" i="6"/>
  <c r="AY227" i="6"/>
  <c r="T227" i="6"/>
  <c r="Q165" i="59"/>
  <c r="AJ227" i="6"/>
  <c r="AG165" i="59"/>
  <c r="AR227" i="6"/>
  <c r="AO165" i="59"/>
  <c r="AV292" i="6"/>
  <c r="AS165" i="59"/>
  <c r="U222" i="6"/>
  <c r="AW292" i="6"/>
  <c r="AH9" i="29"/>
  <c r="AH10" i="29" s="1"/>
  <c r="AH32" i="29" s="1"/>
  <c r="AE222" i="6"/>
  <c r="BJ227" i="6"/>
  <c r="BG165" i="59"/>
  <c r="R292" i="6"/>
  <c r="R295" i="6"/>
  <c r="O222" i="6"/>
  <c r="AU257" i="6"/>
  <c r="AU259" i="6"/>
  <c r="AO208" i="6"/>
  <c r="AH273" i="6"/>
  <c r="AH275" i="6"/>
  <c r="O273" i="6"/>
  <c r="O275" i="6"/>
  <c r="X208" i="6"/>
  <c r="AT208" i="6"/>
  <c r="AS208" i="6"/>
  <c r="AT286" i="6"/>
  <c r="BE293" i="6"/>
  <c r="BE295" i="6"/>
  <c r="AT285" i="6"/>
  <c r="AT288" i="6"/>
  <c r="AI132" i="91"/>
  <c r="V96" i="68"/>
  <c r="X323" i="6"/>
  <c r="T131" i="91" s="1"/>
  <c r="T132" i="91" s="1"/>
  <c r="AF6" i="71"/>
  <c r="AF8" i="12"/>
  <c r="K219" i="97"/>
  <c r="O398" i="6"/>
  <c r="K221" i="97"/>
  <c r="X219" i="97"/>
  <c r="AB398" i="6"/>
  <c r="X221" i="97"/>
  <c r="BI158" i="59"/>
  <c r="AB237" i="97"/>
  <c r="AF416" i="6"/>
  <c r="AB239" i="97"/>
  <c r="F116" i="91"/>
  <c r="BF315" i="6"/>
  <c r="BB123" i="91"/>
  <c r="BB125" i="91"/>
  <c r="AN151" i="91"/>
  <c r="AN153" i="91" s="1"/>
  <c r="AR351" i="6"/>
  <c r="AK336" i="97"/>
  <c r="AO515" i="6"/>
  <c r="AK338" i="97"/>
  <c r="H3" i="59"/>
  <c r="BC560" i="6"/>
  <c r="Q452" i="6"/>
  <c r="M275" i="97"/>
  <c r="M273" i="97"/>
  <c r="AZ356" i="97"/>
  <c r="BA160" i="59"/>
  <c r="BC157" i="59"/>
  <c r="BA315" i="6"/>
  <c r="BA356" i="6"/>
  <c r="O264" i="97"/>
  <c r="U6" i="71"/>
  <c r="AW282" i="97"/>
  <c r="BA461" i="6"/>
  <c r="AW284" i="97"/>
  <c r="BB351" i="6"/>
  <c r="AX151" i="91"/>
  <c r="AX153" i="91"/>
  <c r="BB8" i="12"/>
  <c r="BB6" i="71"/>
  <c r="Y210" i="97"/>
  <c r="AC389" i="6"/>
  <c r="Y212" i="97"/>
  <c r="L398" i="6"/>
  <c r="H221" i="97"/>
  <c r="H219" i="97"/>
  <c r="D54" i="59"/>
  <c r="AS6" i="71"/>
  <c r="AS8" i="12"/>
  <c r="I210" i="97"/>
  <c r="M389" i="6"/>
  <c r="I212" i="97"/>
  <c r="AZ286" i="6"/>
  <c r="AK210" i="97"/>
  <c r="AW324" i="6"/>
  <c r="P389" i="6"/>
  <c r="L212" i="97"/>
  <c r="L210" i="97"/>
  <c r="AP389" i="6"/>
  <c r="AL212" i="97"/>
  <c r="AL210" i="97"/>
  <c r="BD158" i="59"/>
  <c r="J6" i="71"/>
  <c r="J8" i="12"/>
  <c r="AU398" i="6"/>
  <c r="AQ221" i="97"/>
  <c r="AQ219" i="97"/>
  <c r="F356" i="97"/>
  <c r="S479" i="6"/>
  <c r="O302" i="97"/>
  <c r="AS228" i="97"/>
  <c r="T157" i="59"/>
  <c r="O280" i="97"/>
  <c r="S459" i="6"/>
  <c r="D139" i="91"/>
  <c r="BH8" i="12"/>
  <c r="H333" i="6"/>
  <c r="BG273" i="6"/>
  <c r="BG275" i="6"/>
  <c r="G10" i="29"/>
  <c r="G32" i="29"/>
  <c r="G34" i="29" s="1"/>
  <c r="I12" i="28" s="1"/>
  <c r="E123" i="91"/>
  <c r="E125" i="91"/>
  <c r="AW172" i="59"/>
  <c r="AK356" i="6"/>
  <c r="T8" i="36"/>
  <c r="V172" i="59"/>
  <c r="BC264" i="97"/>
  <c r="AB459" i="6"/>
  <c r="BI237" i="97"/>
  <c r="BM416" i="6"/>
  <c r="BI239" i="97"/>
  <c r="BD336" i="97"/>
  <c r="BH515" i="6"/>
  <c r="BD338" i="97"/>
  <c r="BF488" i="6"/>
  <c r="BB311" i="97"/>
  <c r="L360" i="6"/>
  <c r="I159" i="59"/>
  <c r="AH250" i="6"/>
  <c r="BC130" i="91"/>
  <c r="D208" i="97"/>
  <c r="AN120" i="91"/>
  <c r="AN162" i="91"/>
  <c r="AN36" i="92" s="1"/>
  <c r="G6" i="10"/>
  <c r="G50" i="10"/>
  <c r="G8" i="10"/>
  <c r="AO10" i="29"/>
  <c r="AO32" i="29"/>
  <c r="AO33" i="29"/>
  <c r="AW280" i="97"/>
  <c r="B10" i="10"/>
  <c r="B72" i="10"/>
  <c r="B12" i="10" s="1"/>
  <c r="AZ212" i="6"/>
  <c r="AE144" i="91"/>
  <c r="AG223" i="97"/>
  <c r="AV203" i="6"/>
  <c r="X226" i="97"/>
  <c r="T244" i="97"/>
  <c r="X423" i="6"/>
  <c r="X425" i="6"/>
  <c r="T248" i="97"/>
  <c r="X244" i="97"/>
  <c r="AB423" i="6"/>
  <c r="X246" i="97"/>
  <c r="AJ558" i="6"/>
  <c r="AJ151" i="6"/>
  <c r="AI371" i="97"/>
  <c r="AK151" i="6"/>
  <c r="V22" i="60"/>
  <c r="T16" i="12"/>
  <c r="G60" i="60"/>
  <c r="E17" i="12"/>
  <c r="BE154" i="6"/>
  <c r="BD154" i="6"/>
  <c r="M16" i="12"/>
  <c r="M20" i="12"/>
  <c r="O22" i="60"/>
  <c r="AX273" i="6"/>
  <c r="AX275" i="6"/>
  <c r="AX250" i="6"/>
  <c r="E208" i="97"/>
  <c r="I387" i="6"/>
  <c r="AL315" i="6"/>
  <c r="AH123" i="91"/>
  <c r="AH125" i="91"/>
  <c r="AY93" i="68"/>
  <c r="AY94" i="68"/>
  <c r="BA332" i="6" s="1"/>
  <c r="J120" i="91"/>
  <c r="J162" i="91" s="1"/>
  <c r="J36" i="92"/>
  <c r="N360" i="6"/>
  <c r="X228" i="97"/>
  <c r="AY12" i="71"/>
  <c r="AY16" i="71" s="1"/>
  <c r="AY29" i="71"/>
  <c r="AY16" i="12"/>
  <c r="AY20" i="12" s="1"/>
  <c r="V533" i="6"/>
  <c r="R331" i="97"/>
  <c r="AQ298" i="97"/>
  <c r="AU477" i="6"/>
  <c r="AQ300" i="97"/>
  <c r="F148" i="91"/>
  <c r="F162" i="91"/>
  <c r="F36" i="92" s="1"/>
  <c r="J360" i="6"/>
  <c r="G159" i="59"/>
  <c r="E120" i="91"/>
  <c r="E162" i="91"/>
  <c r="I360" i="6"/>
  <c r="BG479" i="6"/>
  <c r="BC302" i="97"/>
  <c r="BM360" i="6"/>
  <c r="BJ159" i="59"/>
  <c r="BI148" i="91"/>
  <c r="BI162" i="91" s="1"/>
  <c r="BI36" i="92" s="1"/>
  <c r="AS268" i="6"/>
  <c r="AS273" i="6"/>
  <c r="AS275" i="6"/>
  <c r="G15" i="10"/>
  <c r="G23" i="10"/>
  <c r="E19" i="10"/>
  <c r="E23" i="10" s="1"/>
  <c r="F14" i="10"/>
  <c r="F102" i="10"/>
  <c r="F16" i="10"/>
  <c r="D144" i="91"/>
  <c r="S223" i="97"/>
  <c r="BO208" i="6"/>
  <c r="BK360" i="6"/>
  <c r="BG148" i="91"/>
  <c r="BG162" i="91"/>
  <c r="BG36" i="92"/>
  <c r="O208" i="6"/>
  <c r="AW208" i="6"/>
  <c r="AJ414" i="6"/>
  <c r="AF235" i="97"/>
  <c r="AM228" i="97"/>
  <c r="BK93" i="68"/>
  <c r="BM323" i="6" s="1"/>
  <c r="BK94" i="68"/>
  <c r="BM332" i="6" s="1"/>
  <c r="K405" i="6"/>
  <c r="G228" i="97"/>
  <c r="G226" i="97"/>
  <c r="AX148" i="91"/>
  <c r="AX162" i="91" s="1"/>
  <c r="AX36" i="92" s="1"/>
  <c r="BB360" i="6"/>
  <c r="F41" i="29"/>
  <c r="F43" i="29" s="1"/>
  <c r="H6" i="28"/>
  <c r="G28" i="29"/>
  <c r="G46" i="29"/>
  <c r="G47" i="29"/>
  <c r="I7" i="30" s="1"/>
  <c r="BG262" i="97"/>
  <c r="BK441" i="6"/>
  <c r="BG264" i="97"/>
  <c r="BK387" i="6"/>
  <c r="BG208" i="97"/>
  <c r="AX316" i="97"/>
  <c r="BB495" i="6"/>
  <c r="AX318" i="97"/>
  <c r="AP60" i="60"/>
  <c r="AN17" i="12"/>
  <c r="AN13" i="71"/>
  <c r="P155" i="6"/>
  <c r="Q155" i="6"/>
  <c r="G13" i="91"/>
  <c r="G15" i="91"/>
  <c r="AY16" i="92"/>
  <c r="AY18" i="92"/>
  <c r="AY27" i="92" s="1"/>
  <c r="V153" i="6"/>
  <c r="U153" i="6"/>
  <c r="BL559" i="6"/>
  <c r="BL560" i="6"/>
  <c r="BL152" i="6"/>
  <c r="BM152" i="6"/>
  <c r="T259" i="6"/>
  <c r="T273" i="6"/>
  <c r="T275" i="6"/>
  <c r="T284" i="6"/>
  <c r="D14" i="91"/>
  <c r="D15" i="91" s="1"/>
  <c r="O17" i="92"/>
  <c r="K241" i="97"/>
  <c r="O533" i="6"/>
  <c r="N241" i="97"/>
  <c r="R533" i="6"/>
  <c r="BF423" i="6"/>
  <c r="BB244" i="97"/>
  <c r="AO210" i="97"/>
  <c r="AS389" i="6"/>
  <c r="AO212" i="97"/>
  <c r="AR94" i="68"/>
  <c r="AT332" i="6" s="1"/>
  <c r="AP138" i="91" s="1"/>
  <c r="AR93" i="68"/>
  <c r="AT323" i="6" s="1"/>
  <c r="AV127" i="91"/>
  <c r="AV162" i="91"/>
  <c r="AV36" i="92" s="1"/>
  <c r="AZ360" i="6"/>
  <c r="AW159" i="59"/>
  <c r="BG244" i="97"/>
  <c r="BK423" i="6"/>
  <c r="Q271" i="97"/>
  <c r="U450" i="6"/>
  <c r="AA271" i="97"/>
  <c r="AE450" i="6"/>
  <c r="C141" i="91"/>
  <c r="G360" i="6"/>
  <c r="D159" i="59"/>
  <c r="AU241" i="6"/>
  <c r="AU273" i="6"/>
  <c r="AU275" i="6"/>
  <c r="AU288" i="6"/>
  <c r="W20" i="12"/>
  <c r="AQ20" i="12"/>
  <c r="Z250" i="6"/>
  <c r="Z273" i="6"/>
  <c r="Z275" i="6"/>
  <c r="Z285" i="6"/>
  <c r="AF123" i="91"/>
  <c r="AF125" i="91"/>
  <c r="AJ315" i="6"/>
  <c r="AR356" i="6"/>
  <c r="U208" i="97"/>
  <c r="Y387" i="6"/>
  <c r="BB208" i="97"/>
  <c r="BF387" i="6"/>
  <c r="BJ208" i="97"/>
  <c r="BN387" i="6"/>
  <c r="AP291" i="97"/>
  <c r="BK506" i="6"/>
  <c r="BG329" i="97"/>
  <c r="BG327" i="97"/>
  <c r="BB423" i="6"/>
  <c r="AX244" i="97"/>
  <c r="T262" i="97"/>
  <c r="X441" i="6"/>
  <c r="T264" i="97"/>
  <c r="F262" i="97"/>
  <c r="J441" i="6"/>
  <c r="AB148" i="91"/>
  <c r="AB162" i="91"/>
  <c r="AB36" i="92" s="1"/>
  <c r="BF6" i="71"/>
  <c r="BA148" i="91"/>
  <c r="BA162" i="91" s="1"/>
  <c r="BA36" i="92"/>
  <c r="AF162" i="91"/>
  <c r="AF36" i="92" s="1"/>
  <c r="AD162" i="91"/>
  <c r="AD36" i="92" s="1"/>
  <c r="X387" i="6"/>
  <c r="F28" i="29"/>
  <c r="F46" i="29" s="1"/>
  <c r="F47" i="29" s="1"/>
  <c r="H7" i="30" s="1"/>
  <c r="H9" i="30" s="1"/>
  <c r="H40" i="30" s="1"/>
  <c r="Y141" i="91"/>
  <c r="Y162" i="91"/>
  <c r="Y36" i="92" s="1"/>
  <c r="BG22" i="60"/>
  <c r="T425" i="6"/>
  <c r="P248" i="97"/>
  <c r="P246" i="97"/>
  <c r="BL153" i="6"/>
  <c r="BC345" i="97"/>
  <c r="BG524" i="6"/>
  <c r="BC347" i="97"/>
  <c r="AW94" i="68"/>
  <c r="AY332" i="6" s="1"/>
  <c r="BD273" i="6"/>
  <c r="BD275" i="6"/>
  <c r="BD268" i="6"/>
  <c r="Z123" i="91"/>
  <c r="Z125" i="91"/>
  <c r="AD315" i="6"/>
  <c r="AZ104" i="60"/>
  <c r="AX18" i="12"/>
  <c r="AX20" i="12"/>
  <c r="E48" i="9"/>
  <c r="E6" i="9"/>
  <c r="BI33" i="29"/>
  <c r="BJ10" i="29"/>
  <c r="BJ32" i="29" s="1"/>
  <c r="BJ34" i="29" s="1"/>
  <c r="BL12" i="28"/>
  <c r="J155" i="6"/>
  <c r="I155" i="6"/>
  <c r="AD154" i="6"/>
  <c r="AE154" i="6"/>
  <c r="BA153" i="6"/>
  <c r="BB153" i="6"/>
  <c r="N559" i="6"/>
  <c r="N560" i="6"/>
  <c r="N152" i="6"/>
  <c r="O152" i="6"/>
  <c r="P17" i="12"/>
  <c r="P20" i="12" s="1"/>
  <c r="P13" i="71"/>
  <c r="R60" i="60"/>
  <c r="AG16" i="12"/>
  <c r="AG12" i="71"/>
  <c r="G4" i="59"/>
  <c r="Z334" i="97"/>
  <c r="AD513" i="6"/>
  <c r="AY127" i="91"/>
  <c r="AY162" i="91" s="1"/>
  <c r="BC360" i="6"/>
  <c r="AZ159" i="59"/>
  <c r="G324" i="6"/>
  <c r="C130" i="91"/>
  <c r="C132" i="91" s="1"/>
  <c r="W322" i="97"/>
  <c r="AA533" i="6"/>
  <c r="AX322" i="97"/>
  <c r="BB533" i="6"/>
  <c r="AW208" i="97"/>
  <c r="BA387" i="6"/>
  <c r="N210" i="97"/>
  <c r="R389" i="6"/>
  <c r="N212" i="97"/>
  <c r="H340" i="97"/>
  <c r="L533" i="6"/>
  <c r="S351" i="6"/>
  <c r="O151" i="91"/>
  <c r="O153" i="91" s="1"/>
  <c r="V351" i="6"/>
  <c r="R151" i="91"/>
  <c r="R153" i="91" s="1"/>
  <c r="U486" i="6"/>
  <c r="Q307" i="97"/>
  <c r="AS208" i="97"/>
  <c r="E50" i="10"/>
  <c r="E8" i="10" s="1"/>
  <c r="BE12" i="71"/>
  <c r="AU300" i="97"/>
  <c r="AY479" i="6"/>
  <c r="AU302" i="97"/>
  <c r="X250" i="6"/>
  <c r="X273" i="6"/>
  <c r="X275" i="6"/>
  <c r="U151" i="59"/>
  <c r="D10" i="10"/>
  <c r="D72" i="10"/>
  <c r="D12" i="10"/>
  <c r="AM396" i="6"/>
  <c r="AI217" i="97"/>
  <c r="AO12" i="71"/>
  <c r="AO16" i="71" s="1"/>
  <c r="AO29" i="71" s="1"/>
  <c r="AO16" i="12"/>
  <c r="AO20" i="12" s="1"/>
  <c r="AU559" i="6"/>
  <c r="AU560" i="6"/>
  <c r="AV152" i="6"/>
  <c r="AU152" i="6"/>
  <c r="BD130" i="91"/>
  <c r="O232" i="97"/>
  <c r="S533" i="6"/>
  <c r="AN130" i="91"/>
  <c r="F19" i="29"/>
  <c r="F37" i="29"/>
  <c r="F38" i="29"/>
  <c r="H8" i="30" s="1"/>
  <c r="AU155" i="6"/>
  <c r="AT155" i="6"/>
  <c r="AD16" i="12"/>
  <c r="AD12" i="71"/>
  <c r="AK12" i="71"/>
  <c r="AM22" i="60"/>
  <c r="Y144" i="91"/>
  <c r="Y158" i="91" s="1"/>
  <c r="AC356" i="6"/>
  <c r="AJ389" i="6"/>
  <c r="AF212" i="97"/>
  <c r="AW8" i="36"/>
  <c r="AP13" i="28"/>
  <c r="AM9" i="36" s="1"/>
  <c r="BF273" i="6"/>
  <c r="BF275" i="6"/>
  <c r="AS10" i="29"/>
  <c r="AS32" i="29" s="1"/>
  <c r="AS34" i="29"/>
  <c r="AU12" i="28" s="1"/>
  <c r="BH250" i="6"/>
  <c r="BH273" i="6"/>
  <c r="BL315" i="6"/>
  <c r="BH123" i="91"/>
  <c r="BH125" i="91"/>
  <c r="Q123" i="91"/>
  <c r="Q125" i="91" s="1"/>
  <c r="U315" i="6"/>
  <c r="U356" i="6"/>
  <c r="AD199" i="97"/>
  <c r="AE178" i="60"/>
  <c r="AC19" i="12"/>
  <c r="AC15" i="71"/>
  <c r="AC16" i="71" s="1"/>
  <c r="AC29" i="71" s="1"/>
  <c r="Q33" i="29"/>
  <c r="AH226" i="97"/>
  <c r="AL405" i="6"/>
  <c r="BE214" i="97"/>
  <c r="BI533" i="6"/>
  <c r="AM244" i="97"/>
  <c r="M425" i="6"/>
  <c r="I248" i="97"/>
  <c r="I246" i="97"/>
  <c r="BH558" i="6"/>
  <c r="BI151" i="6"/>
  <c r="BH151" i="6"/>
  <c r="AU425" i="6"/>
  <c r="AQ248" i="97"/>
  <c r="AQ246" i="97"/>
  <c r="N450" i="6"/>
  <c r="Y33" i="29"/>
  <c r="X506" i="6"/>
  <c r="T329" i="97"/>
  <c r="T12" i="71"/>
  <c r="E13" i="71"/>
  <c r="AI13" i="71"/>
  <c r="AI17" i="12"/>
  <c r="AK60" i="60"/>
  <c r="M12" i="71"/>
  <c r="AB154" i="6"/>
  <c r="AA154" i="6"/>
  <c r="BK155" i="6"/>
  <c r="BJ155" i="6"/>
  <c r="I162" i="91"/>
  <c r="I36" i="92" s="1"/>
  <c r="X356" i="6"/>
  <c r="G212" i="6"/>
  <c r="AV356" i="6"/>
  <c r="AR144" i="91"/>
  <c r="R14" i="71"/>
  <c r="R16" i="71" s="1"/>
  <c r="R29" i="71" s="1"/>
  <c r="T104" i="60"/>
  <c r="BG41" i="29"/>
  <c r="BG43" i="29"/>
  <c r="BI6" i="28" s="1"/>
  <c r="AV315" i="6"/>
  <c r="AR123" i="91"/>
  <c r="AR125" i="91"/>
  <c r="AI477" i="6"/>
  <c r="AE300" i="97"/>
  <c r="AE298" i="97"/>
  <c r="AQ151" i="6"/>
  <c r="AP151" i="6"/>
  <c r="L371" i="97"/>
  <c r="P551" i="6"/>
  <c r="L374" i="97"/>
  <c r="AG14" i="71"/>
  <c r="AG18" i="12"/>
  <c r="AT151" i="91"/>
  <c r="AT153" i="91"/>
  <c r="AX351" i="6"/>
  <c r="AZ15" i="71"/>
  <c r="AZ16" i="71"/>
  <c r="AZ29" i="71"/>
  <c r="AZ19" i="12"/>
  <c r="AR18" i="12"/>
  <c r="AR20" i="12"/>
  <c r="AR14" i="71"/>
  <c r="Z203" i="6"/>
  <c r="Z208" i="6"/>
  <c r="L351" i="6"/>
  <c r="H151" i="91"/>
  <c r="H153" i="91"/>
  <c r="BG20" i="12"/>
  <c r="AS16" i="71"/>
  <c r="AS29" i="71"/>
  <c r="C162" i="91"/>
  <c r="C27" i="91" s="1"/>
  <c r="D262" i="97"/>
  <c r="AU351" i="6"/>
  <c r="AQ151" i="91"/>
  <c r="AQ153" i="91"/>
  <c r="AG28" i="29"/>
  <c r="AG46" i="29"/>
  <c r="AG47" i="29"/>
  <c r="AI7" i="30" s="1"/>
  <c r="AH28" i="29"/>
  <c r="AH46" i="29" s="1"/>
  <c r="AH47" i="29"/>
  <c r="AJ7" i="30" s="1"/>
  <c r="AJ9" i="30" s="1"/>
  <c r="AJ40" i="30" s="1"/>
  <c r="AG41" i="29"/>
  <c r="AG43" i="29" s="1"/>
  <c r="AI6" i="28" s="1"/>
  <c r="BA212" i="6"/>
  <c r="U212" i="6"/>
  <c r="AM212" i="6"/>
  <c r="G151" i="6"/>
  <c r="G558" i="6"/>
  <c r="E16" i="12"/>
  <c r="E20" i="12" s="1"/>
  <c r="E12" i="71"/>
  <c r="G22" i="60"/>
  <c r="O16" i="12"/>
  <c r="O20" i="12" s="1"/>
  <c r="Q22" i="60"/>
  <c r="BF12" i="71"/>
  <c r="BH22" i="60"/>
  <c r="AM16" i="12"/>
  <c r="AM20" i="12" s="1"/>
  <c r="AO22" i="60"/>
  <c r="AS351" i="6"/>
  <c r="AO151" i="91"/>
  <c r="AO153" i="91" s="1"/>
  <c r="I154" i="6"/>
  <c r="J154" i="6"/>
  <c r="O34" i="29"/>
  <c r="Q12" i="28" s="1"/>
  <c r="P177" i="59" s="1"/>
  <c r="AI416" i="6"/>
  <c r="AE239" i="97"/>
  <c r="AE237" i="97"/>
  <c r="V16" i="71"/>
  <c r="V29" i="71" s="1"/>
  <c r="AE282" i="97"/>
  <c r="AI461" i="6"/>
  <c r="AE284" i="97"/>
  <c r="AY360" i="6"/>
  <c r="AU134" i="91"/>
  <c r="AU162" i="91" s="1"/>
  <c r="AU36" i="92" s="1"/>
  <c r="X232" i="97"/>
  <c r="AB533" i="6"/>
  <c r="V123" i="91"/>
  <c r="V125" i="91" s="1"/>
  <c r="Z315" i="6"/>
  <c r="AN155" i="6"/>
  <c r="AO155" i="6"/>
  <c r="I130" i="91"/>
  <c r="I158" i="91" s="1"/>
  <c r="I33" i="92"/>
  <c r="M356" i="6"/>
  <c r="L14" i="71"/>
  <c r="L16" i="71"/>
  <c r="L29" i="71" s="1"/>
  <c r="BP77" i="6"/>
  <c r="J298" i="97"/>
  <c r="N477" i="6"/>
  <c r="BI93" i="68"/>
  <c r="BK323" i="6" s="1"/>
  <c r="BI94" i="68"/>
  <c r="BK332" i="6" s="1"/>
  <c r="BK333" i="6" s="1"/>
  <c r="AR477" i="6"/>
  <c r="AN298" i="97"/>
  <c r="AU226" i="97"/>
  <c r="AY405" i="6"/>
  <c r="AF515" i="6"/>
  <c r="AB338" i="97"/>
  <c r="AB336" i="97"/>
  <c r="AA208" i="6"/>
  <c r="AA203" i="6"/>
  <c r="AQ162" i="91"/>
  <c r="AQ36" i="92"/>
  <c r="AL20" i="12"/>
  <c r="Z134" i="91"/>
  <c r="Z162" i="91"/>
  <c r="Z36" i="92"/>
  <c r="AD360" i="6"/>
  <c r="BC18" i="92"/>
  <c r="BC27" i="92" s="1"/>
  <c r="AG371" i="97"/>
  <c r="AH151" i="6"/>
  <c r="AI151" i="6"/>
  <c r="AR416" i="6"/>
  <c r="AN239" i="97"/>
  <c r="AN237" i="97"/>
  <c r="O104" i="60"/>
  <c r="G262" i="97"/>
  <c r="K441" i="6"/>
  <c r="AX18" i="92"/>
  <c r="AX27" i="92"/>
  <c r="BD16" i="71"/>
  <c r="BD29" i="71" s="1"/>
  <c r="BC165" i="59"/>
  <c r="AN152" i="6"/>
  <c r="AM559" i="6"/>
  <c r="AM560" i="6"/>
  <c r="AJ208" i="6"/>
  <c r="W360" i="6"/>
  <c r="S120" i="91"/>
  <c r="AA165" i="59"/>
  <c r="Z165" i="91"/>
  <c r="BK22" i="60"/>
  <c r="BI16" i="12"/>
  <c r="AR273" i="6"/>
  <c r="AR275" i="6"/>
  <c r="AR279" i="6"/>
  <c r="F5" i="9"/>
  <c r="S495" i="6"/>
  <c r="O318" i="97"/>
  <c r="O316" i="97"/>
  <c r="R450" i="6"/>
  <c r="N271" i="97"/>
  <c r="BE94" i="68"/>
  <c r="BE93" i="68"/>
  <c r="BG323" i="6" s="1"/>
  <c r="S16" i="71"/>
  <c r="S29" i="71" s="1"/>
  <c r="Y360" i="6"/>
  <c r="AW235" i="97"/>
  <c r="J22" i="60"/>
  <c r="H16" i="12"/>
  <c r="I157" i="59"/>
  <c r="AW162" i="91"/>
  <c r="AW36" i="92" s="1"/>
  <c r="AG356" i="6"/>
  <c r="Z277" i="6"/>
  <c r="I12" i="71"/>
  <c r="I16" i="12"/>
  <c r="I20" i="12"/>
  <c r="AM178" i="60"/>
  <c r="I343" i="97"/>
  <c r="M522" i="6"/>
  <c r="BK10" i="29"/>
  <c r="BK32" i="29"/>
  <c r="BK34" i="29"/>
  <c r="BM12" i="28" s="1"/>
  <c r="BL177" i="59" s="1"/>
  <c r="C144" i="91"/>
  <c r="C146" i="91" s="1"/>
  <c r="G342" i="6"/>
  <c r="C307" i="97"/>
  <c r="K16" i="71"/>
  <c r="K29" i="71"/>
  <c r="Z360" i="6"/>
  <c r="W159" i="59"/>
  <c r="BE18" i="92"/>
  <c r="BE27" i="92" s="1"/>
  <c r="E19" i="29"/>
  <c r="E37" i="29" s="1"/>
  <c r="E38" i="29" s="1"/>
  <c r="G8" i="30" s="1"/>
  <c r="S273" i="6"/>
  <c r="S275" i="6"/>
  <c r="AU165" i="59"/>
  <c r="AL208" i="6"/>
  <c r="AG177" i="60"/>
  <c r="AJ135" i="6"/>
  <c r="BI19" i="29"/>
  <c r="BI37" i="29"/>
  <c r="BI38" i="29" s="1"/>
  <c r="BK8" i="30" s="1"/>
  <c r="Z18" i="92"/>
  <c r="Z27" i="92"/>
  <c r="W165" i="59"/>
  <c r="S259" i="6"/>
  <c r="C255" i="97"/>
  <c r="BF27" i="92"/>
  <c r="AB18" i="92"/>
  <c r="AB27" i="92" s="1"/>
  <c r="W280" i="97"/>
  <c r="AP18" i="29"/>
  <c r="AZ18" i="92"/>
  <c r="AZ27" i="92"/>
  <c r="BN459" i="6"/>
  <c r="BJ280" i="97"/>
  <c r="Q273" i="6"/>
  <c r="Q275" i="6"/>
  <c r="T18" i="29"/>
  <c r="U19" i="29"/>
  <c r="U37" i="29"/>
  <c r="U38" i="29"/>
  <c r="W8" i="30" s="1"/>
  <c r="E23" i="97"/>
  <c r="F23" i="97"/>
  <c r="AV9" i="29"/>
  <c r="BG18" i="29"/>
  <c r="P9" i="29"/>
  <c r="AF273" i="6"/>
  <c r="AF275" i="6"/>
  <c r="AK18" i="92"/>
  <c r="AK27" i="92" s="1"/>
  <c r="AI165" i="59"/>
  <c r="AP9" i="29"/>
  <c r="G18" i="29"/>
  <c r="G19" i="29"/>
  <c r="G37" i="29"/>
  <c r="G38" i="29" s="1"/>
  <c r="I8" i="30" s="1"/>
  <c r="I9" i="30" s="1"/>
  <c r="I40" i="30" s="1"/>
  <c r="D11" i="33" s="1"/>
  <c r="BD9" i="29"/>
  <c r="BK513" i="6"/>
  <c r="BG336" i="97"/>
  <c r="G23" i="97"/>
  <c r="AX18" i="29"/>
  <c r="AT18" i="29"/>
  <c r="AT19" i="29"/>
  <c r="AT37" i="29" s="1"/>
  <c r="AT38" i="29" s="1"/>
  <c r="AV8" i="30" s="1"/>
  <c r="AW239" i="6"/>
  <c r="AW241" i="6"/>
  <c r="G257" i="6"/>
  <c r="G259" i="6"/>
  <c r="W257" i="6"/>
  <c r="W259" i="6"/>
  <c r="AE257" i="6"/>
  <c r="AE259" i="6"/>
  <c r="AM257" i="6"/>
  <c r="G313" i="6"/>
  <c r="G356" i="6"/>
  <c r="G358" i="6"/>
  <c r="O313" i="6"/>
  <c r="K123" i="91"/>
  <c r="AE313" i="6"/>
  <c r="AA123" i="91"/>
  <c r="AM313" i="6"/>
  <c r="AM356" i="6"/>
  <c r="AU313" i="6"/>
  <c r="AU315" i="6"/>
  <c r="BC313" i="6"/>
  <c r="AY123" i="91"/>
  <c r="BK313" i="6"/>
  <c r="BK315" i="6"/>
  <c r="N340" i="6"/>
  <c r="N356" i="6"/>
  <c r="V340" i="6"/>
  <c r="R144" i="91"/>
  <c r="AD340" i="6"/>
  <c r="Z144" i="91"/>
  <c r="AL340" i="6"/>
  <c r="AH144" i="91"/>
  <c r="AT340" i="6"/>
  <c r="AT356" i="6"/>
  <c r="BB340" i="6"/>
  <c r="BJ340" i="6"/>
  <c r="BJ356" i="6"/>
  <c r="AZ67" i="68"/>
  <c r="AR67" i="68"/>
  <c r="Z67" i="68"/>
  <c r="AD495" i="6"/>
  <c r="Z318" i="97"/>
  <c r="W504" i="6"/>
  <c r="S327" i="97"/>
  <c r="L67" i="68"/>
  <c r="G468" i="6"/>
  <c r="G470" i="6"/>
  <c r="C293" i="97"/>
  <c r="BG414" i="6"/>
  <c r="BG416" i="6"/>
  <c r="BC239" i="97"/>
  <c r="AO432" i="6"/>
  <c r="AK255" i="97"/>
  <c r="BE432" i="6"/>
  <c r="BA255" i="97"/>
  <c r="AO441" i="6"/>
  <c r="AK264" i="97"/>
  <c r="AV441" i="6"/>
  <c r="L89" i="68"/>
  <c r="BC89" i="68"/>
  <c r="AA414" i="6"/>
  <c r="W237" i="97"/>
  <c r="AX432" i="6"/>
  <c r="AT255" i="97"/>
  <c r="BA504" i="6"/>
  <c r="BA506" i="6"/>
  <c r="AW329" i="97"/>
  <c r="AT513" i="6"/>
  <c r="AT515" i="6"/>
  <c r="AP338" i="97"/>
  <c r="P27" i="29"/>
  <c r="P41" i="29"/>
  <c r="P43" i="29"/>
  <c r="R6" i="28"/>
  <c r="N18" i="29"/>
  <c r="N19" i="29" s="1"/>
  <c r="N37" i="29" s="1"/>
  <c r="N38" i="29" s="1"/>
  <c r="P8" i="30" s="1"/>
  <c r="J18" i="29"/>
  <c r="D9" i="29"/>
  <c r="BG192" i="6"/>
  <c r="BG208" i="6"/>
  <c r="AM414" i="6"/>
  <c r="AI236" i="97"/>
  <c r="AU504" i="6"/>
  <c r="AQ327" i="97"/>
  <c r="R9" i="29"/>
  <c r="S10" i="29" s="1"/>
  <c r="AW9" i="29"/>
  <c r="M257" i="6"/>
  <c r="M273" i="6"/>
  <c r="AC257" i="6"/>
  <c r="AK257" i="6"/>
  <c r="AK259" i="6"/>
  <c r="BA257" i="6"/>
  <c r="BA259" i="6"/>
  <c r="BI257" i="6"/>
  <c r="BI259" i="6"/>
  <c r="K304" i="6"/>
  <c r="S304" i="6"/>
  <c r="O116" i="91"/>
  <c r="AA304" i="6"/>
  <c r="W116" i="91"/>
  <c r="AI304" i="6"/>
  <c r="AQ304" i="6"/>
  <c r="AY304" i="6"/>
  <c r="AU116" i="91"/>
  <c r="BG304" i="6"/>
  <c r="BC116" i="91"/>
  <c r="BO304" i="6"/>
  <c r="L340" i="6"/>
  <c r="L356" i="6"/>
  <c r="AB340" i="6"/>
  <c r="AB356" i="6"/>
  <c r="AJ340" i="6"/>
  <c r="BH340" i="6"/>
  <c r="BD144" i="91"/>
  <c r="K414" i="6"/>
  <c r="K416" i="6"/>
  <c r="G239" i="97"/>
  <c r="BK414" i="6"/>
  <c r="BK416" i="6"/>
  <c r="BG239" i="97"/>
  <c r="BG236" i="97"/>
  <c r="BB432" i="6"/>
  <c r="BB434" i="6"/>
  <c r="AX257" i="97"/>
  <c r="BF165" i="6"/>
  <c r="V257" i="6"/>
  <c r="AD257" i="6"/>
  <c r="AL257" i="6"/>
  <c r="I266" i="6"/>
  <c r="I268" i="6"/>
  <c r="Y266" i="6"/>
  <c r="Y268" i="6"/>
  <c r="AG266" i="6"/>
  <c r="AG268" i="6"/>
  <c r="AO266" i="6"/>
  <c r="AO268" i="6"/>
  <c r="AW266" i="6"/>
  <c r="AW268" i="6"/>
  <c r="BE266" i="6"/>
  <c r="BE268" i="6"/>
  <c r="BM266" i="6"/>
  <c r="BM273" i="6"/>
  <c r="O414" i="6"/>
  <c r="K237" i="97"/>
  <c r="BO414" i="6"/>
  <c r="BO416" i="6"/>
  <c r="BK239" i="97"/>
  <c r="AH423" i="6"/>
  <c r="AD246" i="97"/>
  <c r="K432" i="6"/>
  <c r="K434" i="6"/>
  <c r="G257" i="97"/>
  <c r="AJ468" i="6"/>
  <c r="AF291" i="97"/>
  <c r="BH468" i="6"/>
  <c r="BD291" i="97"/>
  <c r="BG495" i="6"/>
  <c r="BC318" i="97"/>
  <c r="G414" i="6"/>
  <c r="C237" i="97"/>
  <c r="W414" i="6"/>
  <c r="S237" i="97"/>
  <c r="AB432" i="6"/>
  <c r="AB434" i="6"/>
  <c r="X257" i="97"/>
  <c r="AQ432" i="6"/>
  <c r="AQ434" i="6"/>
  <c r="AM257" i="97"/>
  <c r="AA441" i="6"/>
  <c r="W264" i="97"/>
  <c r="P495" i="6"/>
  <c r="L318" i="97"/>
  <c r="K257" i="6"/>
  <c r="AA257" i="6"/>
  <c r="AA259" i="6"/>
  <c r="AI257" i="6"/>
  <c r="AY257" i="6"/>
  <c r="BO257" i="6"/>
  <c r="BO259" i="6"/>
  <c r="J340" i="6"/>
  <c r="J356" i="6"/>
  <c r="R340" i="6"/>
  <c r="R356" i="6"/>
  <c r="Z340" i="6"/>
  <c r="Z356" i="6"/>
  <c r="AH340" i="6"/>
  <c r="AH356" i="6"/>
  <c r="AP340" i="6"/>
  <c r="AX340" i="6"/>
  <c r="AT144" i="91"/>
  <c r="BN340" i="6"/>
  <c r="BN356" i="6"/>
  <c r="BM441" i="6"/>
  <c r="BI264" i="97"/>
  <c r="K340" i="6"/>
  <c r="S340" i="6"/>
  <c r="AA340" i="6"/>
  <c r="W144" i="91"/>
  <c r="AQ340" i="6"/>
  <c r="AM144" i="91"/>
  <c r="BO340" i="6"/>
  <c r="BK144" i="91"/>
  <c r="S414" i="6"/>
  <c r="O237" i="97"/>
  <c r="AQ414" i="6"/>
  <c r="AM237" i="97"/>
  <c r="I432" i="6"/>
  <c r="I434" i="6"/>
  <c r="E257" i="97"/>
  <c r="AC441" i="6"/>
  <c r="Y264" i="97"/>
  <c r="AY441" i="6"/>
  <c r="AP513" i="6"/>
  <c r="AP515" i="6"/>
  <c r="AL338" i="97"/>
  <c r="BA8" i="36"/>
  <c r="BB18" i="92"/>
  <c r="BB27" i="92"/>
  <c r="AC332" i="6"/>
  <c r="AC333" i="6" s="1"/>
  <c r="AY28" i="29"/>
  <c r="AY46" i="29" s="1"/>
  <c r="AY47" i="29" s="1"/>
  <c r="BA7" i="30" s="1"/>
  <c r="AY41" i="29"/>
  <c r="AY43" i="29" s="1"/>
  <c r="BA6" i="28"/>
  <c r="AP16" i="71"/>
  <c r="AP29" i="71"/>
  <c r="L41" i="29"/>
  <c r="L43" i="29" s="1"/>
  <c r="N6" i="28" s="1"/>
  <c r="W16" i="92"/>
  <c r="W18" i="92"/>
  <c r="W27" i="92"/>
  <c r="AE8" i="36"/>
  <c r="V19" i="29"/>
  <c r="V37" i="29" s="1"/>
  <c r="V38" i="29" s="1"/>
  <c r="X8" i="30"/>
  <c r="O172" i="59"/>
  <c r="M8" i="36"/>
  <c r="AI162" i="91"/>
  <c r="AI36" i="92"/>
  <c r="Q16" i="71"/>
  <c r="Q29" i="71" s="1"/>
  <c r="AG16" i="92"/>
  <c r="AG18" i="92"/>
  <c r="AG27" i="92" s="1"/>
  <c r="AO19" i="29"/>
  <c r="AO37" i="29"/>
  <c r="AO38" i="29"/>
  <c r="AQ8" i="30"/>
  <c r="AN19" i="29"/>
  <c r="AN37" i="29" s="1"/>
  <c r="AN38" i="29"/>
  <c r="AP8" i="30" s="1"/>
  <c r="BD16" i="92"/>
  <c r="BD18" i="92"/>
  <c r="BD27" i="92"/>
  <c r="BL172" i="59"/>
  <c r="BJ8" i="36"/>
  <c r="Q41" i="29"/>
  <c r="Q43" i="29"/>
  <c r="S6" i="28"/>
  <c r="AB19" i="29"/>
  <c r="AB37" i="29" s="1"/>
  <c r="AB38" i="29" s="1"/>
  <c r="AD8" i="30" s="1"/>
  <c r="E10" i="10"/>
  <c r="E72" i="10"/>
  <c r="E12" i="10"/>
  <c r="AG33" i="29"/>
  <c r="AG10" i="29"/>
  <c r="AG32" i="29" s="1"/>
  <c r="V33" i="29"/>
  <c r="V34" i="29"/>
  <c r="X12" i="28"/>
  <c r="W10" i="29"/>
  <c r="W32" i="29" s="1"/>
  <c r="W34" i="29"/>
  <c r="Y12" i="28" s="1"/>
  <c r="X177" i="59" s="1"/>
  <c r="AT18" i="92"/>
  <c r="AT27" i="92" s="1"/>
  <c r="G10" i="10"/>
  <c r="G22" i="10" s="1"/>
  <c r="G72" i="10"/>
  <c r="G12" i="10" s="1"/>
  <c r="D19" i="10"/>
  <c r="D173" i="10"/>
  <c r="D20" i="10" s="1"/>
  <c r="AD93" i="68"/>
  <c r="AD96" i="68" s="1"/>
  <c r="Y93" i="68"/>
  <c r="Y94" i="68"/>
  <c r="AA332" i="6" s="1"/>
  <c r="BH208" i="6"/>
  <c r="BH162" i="91"/>
  <c r="AI18" i="92"/>
  <c r="AI27" i="92"/>
  <c r="C23" i="97"/>
  <c r="G18" i="68"/>
  <c r="BF67" i="68"/>
  <c r="BA67" i="68"/>
  <c r="K67" i="68"/>
  <c r="AX67" i="68"/>
  <c r="X67" i="68"/>
  <c r="O139" i="91"/>
  <c r="AH67" i="68"/>
  <c r="P67" i="68"/>
  <c r="AY9" i="29"/>
  <c r="AY33" i="29" s="1"/>
  <c r="BI27" i="29"/>
  <c r="BE18" i="29"/>
  <c r="AV18" i="29"/>
  <c r="W18" i="29"/>
  <c r="S18" i="29"/>
  <c r="BB9" i="29"/>
  <c r="H17" i="68"/>
  <c r="AJ27" i="29"/>
  <c r="AI18" i="29"/>
  <c r="Y67" i="68"/>
  <c r="M139" i="91"/>
  <c r="J67" i="68"/>
  <c r="AT9" i="29"/>
  <c r="AU18" i="29"/>
  <c r="AU19" i="29" s="1"/>
  <c r="AU37" i="29" s="1"/>
  <c r="AU38" i="29" s="1"/>
  <c r="AW8" i="30" s="1"/>
  <c r="T9" i="29"/>
  <c r="AD67" i="68"/>
  <c r="H15" i="68"/>
  <c r="AU208" i="6"/>
  <c r="P208" i="6"/>
  <c r="AU27" i="29"/>
  <c r="O27" i="29"/>
  <c r="AD18" i="29"/>
  <c r="W94" i="68"/>
  <c r="Y332" i="6" s="1"/>
  <c r="U138" i="91" s="1"/>
  <c r="U139" i="91" s="1"/>
  <c r="W93" i="68"/>
  <c r="BA18" i="92"/>
  <c r="BA27" i="92"/>
  <c r="AP94" i="68"/>
  <c r="AR332" i="6" s="1"/>
  <c r="V67" i="68"/>
  <c r="N67" i="68"/>
  <c r="AC139" i="91"/>
  <c r="R165" i="59"/>
  <c r="Z165" i="59"/>
  <c r="AD165" i="59"/>
  <c r="AW165" i="59"/>
  <c r="P165" i="59"/>
  <c r="AX165" i="59"/>
  <c r="H165" i="59"/>
  <c r="AP165" i="59"/>
  <c r="AY165" i="59"/>
  <c r="M378" i="6"/>
  <c r="N165" i="59"/>
  <c r="K551" i="6"/>
  <c r="R551" i="6"/>
  <c r="N374" i="97"/>
  <c r="J371" i="97"/>
  <c r="G371" i="97"/>
  <c r="J165" i="59"/>
  <c r="K165" i="59"/>
  <c r="Q230" i="6"/>
  <c r="M157" i="59"/>
  <c r="M161" i="59" s="1"/>
  <c r="Y208" i="6"/>
  <c r="BB203" i="6"/>
  <c r="AE208" i="6"/>
  <c r="AE203" i="6"/>
  <c r="BA203" i="6"/>
  <c r="AL157" i="59"/>
  <c r="AM208" i="6"/>
  <c r="AG157" i="59"/>
  <c r="AN203" i="6"/>
  <c r="Q208" i="6"/>
  <c r="AU203" i="6"/>
  <c r="BF203" i="6"/>
  <c r="AC208" i="6"/>
  <c r="BK203" i="6"/>
  <c r="BK208" i="6"/>
  <c r="W208" i="6"/>
  <c r="BK157" i="59"/>
  <c r="BK161" i="59" s="1"/>
  <c r="BL208" i="6"/>
  <c r="BL203" i="6"/>
  <c r="BE208" i="6"/>
  <c r="BE203" i="6"/>
  <c r="BD208" i="6"/>
  <c r="R208" i="6"/>
  <c r="U208" i="6"/>
  <c r="M208" i="6"/>
  <c r="AQ208" i="6"/>
  <c r="AN157" i="59"/>
  <c r="AB208" i="6"/>
  <c r="AB203" i="6"/>
  <c r="AS524" i="6"/>
  <c r="AO347" i="97"/>
  <c r="L345" i="97"/>
  <c r="AH522" i="6"/>
  <c r="BF522" i="6"/>
  <c r="Z522" i="6"/>
  <c r="U345" i="97"/>
  <c r="Q345" i="97"/>
  <c r="R522" i="6"/>
  <c r="AP522" i="6"/>
  <c r="AX522" i="6"/>
  <c r="J522" i="6"/>
  <c r="V336" i="97"/>
  <c r="BC515" i="6"/>
  <c r="AY338" i="97"/>
  <c r="S515" i="6"/>
  <c r="O338" i="97"/>
  <c r="Y515" i="6"/>
  <c r="U338" i="97"/>
  <c r="AL335" i="97"/>
  <c r="BJ336" i="97"/>
  <c r="AH336" i="97"/>
  <c r="BG513" i="6"/>
  <c r="BD515" i="6"/>
  <c r="AZ338" i="97"/>
  <c r="AP335" i="97"/>
  <c r="BG335" i="97"/>
  <c r="BK336" i="97"/>
  <c r="AI515" i="6"/>
  <c r="AE338" i="97"/>
  <c r="AC515" i="6"/>
  <c r="Y338" i="97"/>
  <c r="BC506" i="6"/>
  <c r="AY329" i="97"/>
  <c r="S326" i="97"/>
  <c r="AQ326" i="97"/>
  <c r="BC326" i="97"/>
  <c r="AN506" i="6"/>
  <c r="AJ329" i="97"/>
  <c r="AH504" i="6"/>
  <c r="Q504" i="6"/>
  <c r="R506" i="6"/>
  <c r="N329" i="97"/>
  <c r="AW326" i="97"/>
  <c r="BI326" i="97"/>
  <c r="AG506" i="6"/>
  <c r="AC329" i="97"/>
  <c r="W495" i="6"/>
  <c r="S318" i="97"/>
  <c r="I495" i="6"/>
  <c r="E318" i="97"/>
  <c r="BC317" i="97"/>
  <c r="AP318" i="97"/>
  <c r="L317" i="97"/>
  <c r="Z317" i="97"/>
  <c r="AS495" i="6"/>
  <c r="AO318" i="97"/>
  <c r="BN495" i="6"/>
  <c r="BJ318" i="97"/>
  <c r="AY486" i="6"/>
  <c r="S486" i="6"/>
  <c r="P309" i="97"/>
  <c r="AA486" i="6"/>
  <c r="BJ488" i="6"/>
  <c r="BF311" i="97"/>
  <c r="AI486" i="6"/>
  <c r="AQ486" i="6"/>
  <c r="BO486" i="6"/>
  <c r="AV300" i="97"/>
  <c r="AT300" i="97"/>
  <c r="L300" i="97"/>
  <c r="H479" i="6"/>
  <c r="D302" i="97"/>
  <c r="Q300" i="97"/>
  <c r="BD479" i="6"/>
  <c r="AZ302" i="97"/>
  <c r="AG479" i="6"/>
  <c r="AC302" i="97"/>
  <c r="Y479" i="6"/>
  <c r="U302" i="97"/>
  <c r="V479" i="6"/>
  <c r="R302" i="97"/>
  <c r="AJ479" i="6"/>
  <c r="AF302" i="97"/>
  <c r="C290" i="97"/>
  <c r="AC468" i="6"/>
  <c r="AR468" i="6"/>
  <c r="AF290" i="97"/>
  <c r="BD290" i="97"/>
  <c r="W273" i="97"/>
  <c r="T452" i="6"/>
  <c r="P275" i="97"/>
  <c r="E273" i="97"/>
  <c r="S452" i="6"/>
  <c r="O275" i="97"/>
  <c r="AH441" i="6"/>
  <c r="W263" i="97"/>
  <c r="AB264" i="97"/>
  <c r="Q264" i="97"/>
  <c r="K264" i="97"/>
  <c r="BI263" i="97"/>
  <c r="Y263" i="97"/>
  <c r="BF441" i="6"/>
  <c r="P264" i="97"/>
  <c r="AK263" i="97"/>
  <c r="AU263" i="97"/>
  <c r="BJ441" i="6"/>
  <c r="N434" i="6"/>
  <c r="J257" i="97"/>
  <c r="AV432" i="6"/>
  <c r="X254" i="97"/>
  <c r="AB255" i="97"/>
  <c r="BD434" i="6"/>
  <c r="AZ257" i="97"/>
  <c r="AZ434" i="6"/>
  <c r="AV257" i="97"/>
  <c r="AT254" i="97"/>
  <c r="BG434" i="6"/>
  <c r="BC257" i="97"/>
  <c r="H434" i="6"/>
  <c r="D257" i="97"/>
  <c r="AA434" i="6"/>
  <c r="W257" i="97"/>
  <c r="BK432" i="6"/>
  <c r="G254" i="97"/>
  <c r="AM254" i="97"/>
  <c r="AD434" i="6"/>
  <c r="Z257" i="97"/>
  <c r="O434" i="6"/>
  <c r="K257" i="97"/>
  <c r="AX254" i="97"/>
  <c r="U432" i="6"/>
  <c r="AH432" i="6"/>
  <c r="BL425" i="6"/>
  <c r="BH248" i="97"/>
  <c r="D246" i="97"/>
  <c r="AF425" i="6"/>
  <c r="AB248" i="97"/>
  <c r="BJ425" i="6"/>
  <c r="BF248" i="97"/>
  <c r="S425" i="6"/>
  <c r="O248" i="97"/>
  <c r="BF246" i="97"/>
  <c r="AD245" i="97"/>
  <c r="M246" i="97"/>
  <c r="G246" i="97"/>
  <c r="P416" i="6"/>
  <c r="L239" i="97"/>
  <c r="AY237" i="97"/>
  <c r="AH237" i="97"/>
  <c r="Q416" i="6"/>
  <c r="M239" i="97"/>
  <c r="BC416" i="6"/>
  <c r="AY239" i="97"/>
  <c r="V414" i="6"/>
  <c r="BE237" i="97"/>
  <c r="AL416" i="6"/>
  <c r="AH239" i="97"/>
  <c r="N414" i="6"/>
  <c r="BB416" i="6"/>
  <c r="AX239" i="97"/>
  <c r="H416" i="6"/>
  <c r="D239" i="97"/>
  <c r="J414" i="6"/>
  <c r="AT228" i="97"/>
  <c r="AB228" i="97"/>
  <c r="E228" i="97"/>
  <c r="AK228" i="97"/>
  <c r="AJ228" i="97"/>
  <c r="AN228" i="97"/>
  <c r="AV219" i="97"/>
  <c r="V219" i="97"/>
  <c r="Z398" i="6"/>
  <c r="V221" i="97"/>
  <c r="K396" i="6"/>
  <c r="G218" i="97"/>
  <c r="O218" i="97"/>
  <c r="S396" i="6"/>
  <c r="W218" i="97"/>
  <c r="AE218" i="97"/>
  <c r="AM218" i="97"/>
  <c r="AU218" i="97"/>
  <c r="AY396" i="6"/>
  <c r="BC218" i="97"/>
  <c r="BG396" i="6"/>
  <c r="BK218" i="97"/>
  <c r="BO396" i="6"/>
  <c r="AZ398" i="6"/>
  <c r="AV221" i="97"/>
  <c r="F219" i="97"/>
  <c r="J398" i="6"/>
  <c r="F221" i="97"/>
  <c r="L219" i="97"/>
  <c r="BG151" i="91"/>
  <c r="BG153" i="91"/>
  <c r="BM351" i="6"/>
  <c r="Z151" i="91"/>
  <c r="Z153" i="91" s="1"/>
  <c r="T151" i="91"/>
  <c r="T153" i="91"/>
  <c r="C151" i="91"/>
  <c r="C153" i="91"/>
  <c r="J151" i="91"/>
  <c r="J153" i="91" s="1"/>
  <c r="AW351" i="6"/>
  <c r="BH351" i="6"/>
  <c r="AK158" i="91"/>
  <c r="AK33" i="92"/>
  <c r="AD144" i="91"/>
  <c r="AP144" i="91"/>
  <c r="P356" i="6"/>
  <c r="T144" i="91"/>
  <c r="S144" i="91"/>
  <c r="AZ356" i="6"/>
  <c r="BF356" i="6"/>
  <c r="AW356" i="6"/>
  <c r="BE132" i="91"/>
  <c r="AC158" i="91"/>
  <c r="AC33" i="92"/>
  <c r="BE356" i="6"/>
  <c r="D125" i="91"/>
  <c r="D158" i="91"/>
  <c r="D33" i="92"/>
  <c r="AO125" i="91"/>
  <c r="O356" i="6"/>
  <c r="BA123" i="91"/>
  <c r="AN123" i="91"/>
  <c r="AN158" i="91" s="1"/>
  <c r="R123" i="91"/>
  <c r="R158" i="91" s="1"/>
  <c r="R33" i="92" s="1"/>
  <c r="J123" i="91"/>
  <c r="J125" i="91" s="1"/>
  <c r="AJ123" i="91"/>
  <c r="AJ125" i="91" s="1"/>
  <c r="BE315" i="6"/>
  <c r="AR315" i="6"/>
  <c r="Q356" i="6"/>
  <c r="AS356" i="6"/>
  <c r="T356" i="6"/>
  <c r="AV158" i="91"/>
  <c r="AV33" i="92" s="1"/>
  <c r="AN356" i="6"/>
  <c r="AT315" i="6"/>
  <c r="S315" i="6"/>
  <c r="H315" i="6"/>
  <c r="W356" i="6"/>
  <c r="S123" i="91"/>
  <c r="S125" i="91"/>
  <c r="AZ123" i="91"/>
  <c r="AZ125" i="91" s="1"/>
  <c r="N116" i="91"/>
  <c r="BK116" i="91"/>
  <c r="Y356" i="6"/>
  <c r="U116" i="91"/>
  <c r="AI116" i="91"/>
  <c r="BJ273" i="6"/>
  <c r="BJ275" i="6"/>
  <c r="BL273" i="6"/>
  <c r="BL275" i="6"/>
  <c r="H275" i="6"/>
  <c r="E151" i="59"/>
  <c r="Q268" i="6"/>
  <c r="AF268" i="6"/>
  <c r="AK268" i="6"/>
  <c r="N275" i="6"/>
  <c r="BB273" i="6"/>
  <c r="BB275" i="6"/>
  <c r="AR259" i="6"/>
  <c r="AQ259" i="6"/>
  <c r="AQ273" i="6"/>
  <c r="AR288" i="6"/>
  <c r="BJ259" i="6"/>
  <c r="P275" i="6"/>
  <c r="AG259" i="6"/>
  <c r="J286" i="6"/>
  <c r="G151" i="59"/>
  <c r="J279" i="6"/>
  <c r="BE259" i="6"/>
  <c r="O259" i="6"/>
  <c r="L259" i="6"/>
  <c r="L273" i="6"/>
  <c r="AT284" i="6"/>
  <c r="AQ151" i="59"/>
  <c r="AJ273" i="6"/>
  <c r="AJ259" i="6"/>
  <c r="G241" i="6"/>
  <c r="AP284" i="6"/>
  <c r="AN241" i="6"/>
  <c r="AN273" i="6"/>
  <c r="AZ284" i="6"/>
  <c r="AC533" i="6"/>
  <c r="AI396" i="6"/>
  <c r="K486" i="6"/>
  <c r="D22" i="10"/>
  <c r="AE425" i="6"/>
  <c r="AA248" i="97"/>
  <c r="BL165" i="59"/>
  <c r="J560" i="6"/>
  <c r="BB20" i="12"/>
  <c r="AL425" i="6"/>
  <c r="AH248" i="97"/>
  <c r="BF300" i="97"/>
  <c r="O177" i="59"/>
  <c r="AG486" i="6"/>
  <c r="AC309" i="97"/>
  <c r="N307" i="97"/>
  <c r="M486" i="6"/>
  <c r="I309" i="97"/>
  <c r="F178" i="60"/>
  <c r="D19" i="12"/>
  <c r="D20" i="12"/>
  <c r="D15" i="71"/>
  <c r="D16" i="71"/>
  <c r="D29" i="71" s="1"/>
  <c r="Y461" i="6"/>
  <c r="U284" i="97"/>
  <c r="U282" i="97"/>
  <c r="X237" i="97"/>
  <c r="AB416" i="6"/>
  <c r="X239" i="97"/>
  <c r="AD479" i="6"/>
  <c r="Z302" i="97"/>
  <c r="Z300" i="97"/>
  <c r="BM425" i="6"/>
  <c r="BI248" i="97"/>
  <c r="BI246" i="97"/>
  <c r="L389" i="6"/>
  <c r="H212" i="97"/>
  <c r="H210" i="97"/>
  <c r="BH300" i="97"/>
  <c r="BL479" i="6"/>
  <c r="BH302" i="97"/>
  <c r="AP246" i="97"/>
  <c r="AT425" i="6"/>
  <c r="AP248" i="97"/>
  <c r="AP533" i="6"/>
  <c r="AZ288" i="6"/>
  <c r="BM564" i="6"/>
  <c r="H16" i="91"/>
  <c r="Z10" i="29"/>
  <c r="Z32" i="29"/>
  <c r="Z34" i="29" s="1"/>
  <c r="AB12" i="28" s="1"/>
  <c r="AA177" i="59" s="1"/>
  <c r="AB6" i="71"/>
  <c r="AF165" i="59"/>
  <c r="BE20" i="12"/>
  <c r="AZ488" i="6"/>
  <c r="AV311" i="97"/>
  <c r="H33" i="29"/>
  <c r="Y20" i="12"/>
  <c r="H10" i="29"/>
  <c r="H32" i="29"/>
  <c r="AF16" i="71"/>
  <c r="AF29" i="71" s="1"/>
  <c r="AB8" i="36"/>
  <c r="AD172" i="59"/>
  <c r="H144" i="91"/>
  <c r="BB488" i="6"/>
  <c r="AX311" i="97"/>
  <c r="BJ165" i="59"/>
  <c r="Y33" i="92"/>
  <c r="BL524" i="6"/>
  <c r="BH347" i="97"/>
  <c r="S300" i="97"/>
  <c r="V488" i="6"/>
  <c r="R311" i="97"/>
  <c r="BC533" i="6"/>
  <c r="AT219" i="97"/>
  <c r="K371" i="97"/>
  <c r="AQ16" i="71"/>
  <c r="AQ29" i="71" s="1"/>
  <c r="N533" i="6"/>
  <c r="AD416" i="6"/>
  <c r="Z239" i="97"/>
  <c r="Z237" i="97"/>
  <c r="BG486" i="6"/>
  <c r="AQ396" i="6"/>
  <c r="BF208" i="6"/>
  <c r="BF165" i="59"/>
  <c r="AB160" i="59"/>
  <c r="AB161" i="59" s="1"/>
  <c r="G533" i="6"/>
  <c r="C356" i="97"/>
  <c r="C31" i="97"/>
  <c r="O277" i="6"/>
  <c r="L158" i="59"/>
  <c r="L161" i="59" s="1"/>
  <c r="T172" i="59"/>
  <c r="R8" i="36"/>
  <c r="AB425" i="6"/>
  <c r="X248" i="97"/>
  <c r="AN309" i="97"/>
  <c r="AO461" i="6"/>
  <c r="AK284" i="97"/>
  <c r="O461" i="6"/>
  <c r="K284" i="97"/>
  <c r="D273" i="97"/>
  <c r="AC246" i="97"/>
  <c r="AR524" i="6"/>
  <c r="AN347" i="97"/>
  <c r="T309" i="97"/>
  <c r="AP336" i="97"/>
  <c r="F6" i="71"/>
  <c r="F8" i="12"/>
  <c r="AJ8" i="12"/>
  <c r="AJ6" i="71"/>
  <c r="AW309" i="97"/>
  <c r="BA488" i="6"/>
  <c r="AW311" i="97"/>
  <c r="AS160" i="59"/>
  <c r="AS161" i="59" s="1"/>
  <c r="AR356" i="97"/>
  <c r="AV564" i="6"/>
  <c r="P19" i="29"/>
  <c r="P37" i="29"/>
  <c r="P38" i="29" s="1"/>
  <c r="R8" i="30" s="1"/>
  <c r="W345" i="97"/>
  <c r="AA524" i="6"/>
  <c r="W347" i="97"/>
  <c r="BI160" i="59"/>
  <c r="BH356" i="97"/>
  <c r="AQ160" i="59"/>
  <c r="AP356" i="97"/>
  <c r="AO41" i="29"/>
  <c r="AO43" i="29" s="1"/>
  <c r="AQ6" i="28" s="1"/>
  <c r="AO28" i="29"/>
  <c r="AO46" i="29" s="1"/>
  <c r="AO47" i="29" s="1"/>
  <c r="AQ7" i="30" s="1"/>
  <c r="AQ9" i="30" s="1"/>
  <c r="AQ40" i="30" s="1"/>
  <c r="AO48" i="64" s="1"/>
  <c r="AP28" i="29"/>
  <c r="AP46" i="29"/>
  <c r="AP47" i="29"/>
  <c r="AR7" i="30" s="1"/>
  <c r="AO160" i="59"/>
  <c r="AO161" i="59"/>
  <c r="AN356" i="97"/>
  <c r="BB356" i="97"/>
  <c r="BC160" i="59"/>
  <c r="AZ6" i="71"/>
  <c r="AZ8" i="12"/>
  <c r="BB160" i="59"/>
  <c r="BA356" i="97"/>
  <c r="T17" i="12"/>
  <c r="V60" i="60"/>
  <c r="T13" i="71"/>
  <c r="N522" i="6"/>
  <c r="J343" i="97"/>
  <c r="Z307" i="97"/>
  <c r="AD486" i="6"/>
  <c r="BJ219" i="97"/>
  <c r="BN398" i="6"/>
  <c r="BJ221" i="97"/>
  <c r="AS434" i="6"/>
  <c r="AO257" i="97"/>
  <c r="AO255" i="97"/>
  <c r="BG34" i="29"/>
  <c r="BI12" i="28"/>
  <c r="W522" i="6"/>
  <c r="S343" i="97"/>
  <c r="AQ343" i="97"/>
  <c r="AU522" i="6"/>
  <c r="AI343" i="97"/>
  <c r="AM522" i="6"/>
  <c r="J307" i="97"/>
  <c r="N486" i="6"/>
  <c r="AH486" i="6"/>
  <c r="AD307" i="97"/>
  <c r="L307" i="97"/>
  <c r="P486" i="6"/>
  <c r="BA360" i="6"/>
  <c r="AX159" i="59"/>
  <c r="BJ558" i="6"/>
  <c r="BJ560" i="6"/>
  <c r="BJ151" i="6"/>
  <c r="BK151" i="6"/>
  <c r="AB515" i="6"/>
  <c r="X338" i="97"/>
  <c r="X336" i="97"/>
  <c r="AL172" i="59"/>
  <c r="AJ8" i="36"/>
  <c r="BB558" i="6"/>
  <c r="BB560" i="6"/>
  <c r="BC151" i="6"/>
  <c r="P434" i="6"/>
  <c r="L257" i="97"/>
  <c r="L255" i="97"/>
  <c r="P343" i="97"/>
  <c r="T522" i="6"/>
  <c r="X343" i="97"/>
  <c r="AB522" i="6"/>
  <c r="AB343" i="97"/>
  <c r="AF522" i="6"/>
  <c r="AD17" i="12"/>
  <c r="AD20" i="12" s="1"/>
  <c r="AF60" i="60"/>
  <c r="AD13" i="71"/>
  <c r="AD16" i="71" s="1"/>
  <c r="AD29" i="71" s="1"/>
  <c r="AL309" i="97"/>
  <c r="AP488" i="6"/>
  <c r="AL311" i="97"/>
  <c r="BN425" i="6"/>
  <c r="BJ248" i="97"/>
  <c r="BJ246" i="97"/>
  <c r="BA293" i="6"/>
  <c r="AO151" i="59"/>
  <c r="BE158" i="91"/>
  <c r="BE33" i="92" s="1"/>
  <c r="AX255" i="97"/>
  <c r="AQ564" i="6"/>
  <c r="P16" i="71"/>
  <c r="P29" i="71" s="1"/>
  <c r="AF360" i="6"/>
  <c r="AU20" i="12"/>
  <c r="AF560" i="6"/>
  <c r="AZ279" i="6"/>
  <c r="AE165" i="59"/>
  <c r="AT461" i="6"/>
  <c r="AP284" i="97"/>
  <c r="BE152" i="6"/>
  <c r="AK19" i="12"/>
  <c r="AK20" i="12"/>
  <c r="AL199" i="97"/>
  <c r="AK15" i="71"/>
  <c r="AB28" i="29"/>
  <c r="AB46" i="29"/>
  <c r="AB47" i="29"/>
  <c r="AD7" i="30"/>
  <c r="AD9" i="30" s="1"/>
  <c r="AB41" i="29"/>
  <c r="AB43" i="29"/>
  <c r="AD6" i="28"/>
  <c r="AC343" i="97"/>
  <c r="AG522" i="6"/>
  <c r="AW522" i="6"/>
  <c r="AS343" i="97"/>
  <c r="AK343" i="97"/>
  <c r="AO522" i="6"/>
  <c r="J165" i="91"/>
  <c r="N378" i="6"/>
  <c r="N567" i="6"/>
  <c r="BJ389" i="6"/>
  <c r="BF212" i="97"/>
  <c r="BF210" i="97"/>
  <c r="AL161" i="59"/>
  <c r="BC178" i="60"/>
  <c r="BA15" i="71"/>
  <c r="BA16" i="71"/>
  <c r="BA29" i="71" s="1"/>
  <c r="BB199" i="97"/>
  <c r="BA19" i="12"/>
  <c r="BA20" i="12"/>
  <c r="AU343" i="97"/>
  <c r="AY522" i="6"/>
  <c r="K522" i="6"/>
  <c r="G343" i="97"/>
  <c r="AF309" i="97"/>
  <c r="AJ488" i="6"/>
  <c r="AF311" i="97"/>
  <c r="BI17" i="12"/>
  <c r="BI20" i="12"/>
  <c r="BI13" i="71"/>
  <c r="BI16" i="71"/>
  <c r="BI29" i="71" s="1"/>
  <c r="BK60" i="60"/>
  <c r="AY559" i="6"/>
  <c r="AY560" i="6"/>
  <c r="AY152" i="6"/>
  <c r="T336" i="97"/>
  <c r="X515" i="6"/>
  <c r="T338" i="97"/>
  <c r="AU8" i="12"/>
  <c r="AU6" i="71"/>
  <c r="AH96" i="68"/>
  <c r="AJ323" i="6"/>
  <c r="AF131" i="91" s="1"/>
  <c r="AF132" i="91" s="1"/>
  <c r="BO533" i="6"/>
  <c r="BO534" i="6"/>
  <c r="F64" i="9"/>
  <c r="BC293" i="6"/>
  <c r="P158" i="91"/>
  <c r="P33" i="92" s="1"/>
  <c r="AL356" i="6"/>
  <c r="V144" i="91"/>
  <c r="X564" i="6"/>
  <c r="L8" i="36"/>
  <c r="H20" i="12"/>
  <c r="M16" i="71"/>
  <c r="M29" i="71" s="1"/>
  <c r="AJ452" i="6"/>
  <c r="AF275" i="97"/>
  <c r="BO459" i="6"/>
  <c r="AI246" i="97"/>
  <c r="AK533" i="6"/>
  <c r="AK479" i="6"/>
  <c r="AG302" i="97"/>
  <c r="AM8" i="12"/>
  <c r="X165" i="59"/>
  <c r="AK356" i="97"/>
  <c r="Y16" i="71"/>
  <c r="Y29" i="71" s="1"/>
  <c r="AD300" i="97"/>
  <c r="AN277" i="6"/>
  <c r="AI16" i="12"/>
  <c r="AI20" i="12" s="1"/>
  <c r="W343" i="97"/>
  <c r="AF343" i="97"/>
  <c r="BG16" i="71"/>
  <c r="BG29" i="71" s="1"/>
  <c r="BD8" i="12"/>
  <c r="AW307" i="97"/>
  <c r="AG533" i="6"/>
  <c r="AD160" i="59"/>
  <c r="AD161" i="59" s="1"/>
  <c r="T93" i="68"/>
  <c r="T96" i="68" s="1"/>
  <c r="T94" i="68"/>
  <c r="V332" i="6" s="1"/>
  <c r="X522" i="6"/>
  <c r="T343" i="97"/>
  <c r="AR343" i="97"/>
  <c r="AV522" i="6"/>
  <c r="BA515" i="6"/>
  <c r="AW338" i="97"/>
  <c r="AW336" i="97"/>
  <c r="AL336" i="97"/>
  <c r="AK16" i="71"/>
  <c r="AK29" i="71"/>
  <c r="BE165" i="59"/>
  <c r="I61" i="59" s="1"/>
  <c r="H71" i="116" s="1"/>
  <c r="BI273" i="6"/>
  <c r="AE293" i="6"/>
  <c r="AG158" i="91"/>
  <c r="AG33" i="92"/>
  <c r="AB158" i="91"/>
  <c r="AB33" i="92"/>
  <c r="AS158" i="91"/>
  <c r="AS33" i="92"/>
  <c r="AA396" i="6"/>
  <c r="AY425" i="6"/>
  <c r="AU248" i="97"/>
  <c r="BJ309" i="97"/>
  <c r="R336" i="97"/>
  <c r="AY371" i="97"/>
  <c r="AD396" i="6"/>
  <c r="Y300" i="97"/>
  <c r="Y10" i="29"/>
  <c r="Y32" i="29"/>
  <c r="Y34" i="29"/>
  <c r="AA12" i="28"/>
  <c r="U160" i="59"/>
  <c r="U161" i="59"/>
  <c r="BG160" i="59"/>
  <c r="BG161" i="59"/>
  <c r="AN219" i="97"/>
  <c r="AU533" i="6"/>
  <c r="AL564" i="6"/>
  <c r="AV345" i="97"/>
  <c r="AR564" i="6"/>
  <c r="BJ16" i="71"/>
  <c r="BJ29" i="71"/>
  <c r="Q356" i="97"/>
  <c r="M34" i="29"/>
  <c r="O12" i="28" s="1"/>
  <c r="O13" i="28"/>
  <c r="N178" i="59" s="1"/>
  <c r="AI12" i="71"/>
  <c r="AI16" i="71" s="1"/>
  <c r="AI29" i="71" s="1"/>
  <c r="BI356" i="97"/>
  <c r="BB282" i="97"/>
  <c r="U199" i="97"/>
  <c r="T15" i="71"/>
  <c r="T16" i="71"/>
  <c r="T29" i="71"/>
  <c r="T19" i="12"/>
  <c r="V178" i="60"/>
  <c r="AK522" i="6"/>
  <c r="AG343" i="97"/>
  <c r="BH307" i="97"/>
  <c r="BL486" i="6"/>
  <c r="H178" i="60"/>
  <c r="G199" i="97"/>
  <c r="F15" i="71"/>
  <c r="F16" i="71" s="1"/>
  <c r="F29" i="71" s="1"/>
  <c r="F19" i="12"/>
  <c r="F20" i="12"/>
  <c r="BN559" i="6"/>
  <c r="BN560" i="6"/>
  <c r="BN152" i="6"/>
  <c r="BC479" i="6"/>
  <c r="AY302" i="97"/>
  <c r="AY300" i="97"/>
  <c r="AL165" i="59"/>
  <c r="P425" i="6"/>
  <c r="L248" i="97"/>
  <c r="AR165" i="59"/>
  <c r="O18" i="92"/>
  <c r="O27" i="92"/>
  <c r="BH398" i="6"/>
  <c r="BD221" i="97"/>
  <c r="F10" i="29"/>
  <c r="F32" i="29" s="1"/>
  <c r="F34" i="29" s="1"/>
  <c r="H12" i="28" s="1"/>
  <c r="AP560" i="6"/>
  <c r="AK6" i="71"/>
  <c r="AT16" i="71"/>
  <c r="AT29" i="71"/>
  <c r="F6" i="9"/>
  <c r="K20" i="12"/>
  <c r="T389" i="6"/>
  <c r="P212" i="97"/>
  <c r="AW533" i="6"/>
  <c r="AW564" i="6"/>
  <c r="H29" i="97"/>
  <c r="AL558" i="6"/>
  <c r="AL560" i="6"/>
  <c r="AL151" i="6"/>
  <c r="AP307" i="97"/>
  <c r="AT486" i="6"/>
  <c r="AR307" i="97"/>
  <c r="AV486" i="6"/>
  <c r="BH479" i="6"/>
  <c r="BD302" i="97"/>
  <c r="BD300" i="97"/>
  <c r="AY6" i="71"/>
  <c r="AY8" i="12"/>
  <c r="AV8" i="12"/>
  <c r="AV6" i="71"/>
  <c r="AQ158" i="59"/>
  <c r="AQ161" i="59" s="1"/>
  <c r="AT279" i="6"/>
  <c r="AF336" i="97"/>
  <c r="AJ515" i="6"/>
  <c r="AF338" i="97"/>
  <c r="F309" i="97"/>
  <c r="J488" i="6"/>
  <c r="F311" i="97"/>
  <c r="AS515" i="6"/>
  <c r="AO338" i="97"/>
  <c r="AO336" i="97"/>
  <c r="AV416" i="6"/>
  <c r="AR239" i="97"/>
  <c r="AR237" i="97"/>
  <c r="BD255" i="97"/>
  <c r="BH434" i="6"/>
  <c r="BD257" i="97"/>
  <c r="AU389" i="6"/>
  <c r="AQ212" i="97"/>
  <c r="AQ210" i="97"/>
  <c r="S264" i="97"/>
  <c r="AC356" i="97"/>
  <c r="L488" i="6"/>
  <c r="H311" i="97"/>
  <c r="H309" i="97"/>
  <c r="AI28" i="29"/>
  <c r="AI46" i="29" s="1"/>
  <c r="AI47" i="29"/>
  <c r="AK7" i="30" s="1"/>
  <c r="AI41" i="29"/>
  <c r="AI43" i="29" s="1"/>
  <c r="AK6" i="28" s="1"/>
  <c r="AS300" i="97"/>
  <c r="AW479" i="6"/>
  <c r="AS302" i="97"/>
  <c r="AC524" i="6"/>
  <c r="Y347" i="97"/>
  <c r="Y345" i="97"/>
  <c r="J389" i="6"/>
  <c r="F212" i="97"/>
  <c r="F210" i="97"/>
  <c r="AQ123" i="91"/>
  <c r="AQ158" i="91" s="1"/>
  <c r="AQ125" i="91"/>
  <c r="S356" i="97"/>
  <c r="X288" i="6"/>
  <c r="AU356" i="6"/>
  <c r="G416" i="6"/>
  <c r="C239" i="97"/>
  <c r="V160" i="59"/>
  <c r="AJ560" i="6"/>
  <c r="BD160" i="59"/>
  <c r="BL110" i="91"/>
  <c r="M488" i="6"/>
  <c r="I311" i="97"/>
  <c r="X10" i="29"/>
  <c r="X32" i="29" s="1"/>
  <c r="X34" i="29" s="1"/>
  <c r="Z12" i="28" s="1"/>
  <c r="Z13" i="28" s="1"/>
  <c r="BI165" i="59"/>
  <c r="Q8" i="12"/>
  <c r="AV20" i="12"/>
  <c r="AW160" i="59"/>
  <c r="C300" i="97"/>
  <c r="G479" i="6"/>
  <c r="C302" i="97"/>
  <c r="AG273" i="97"/>
  <c r="AK452" i="6"/>
  <c r="AG275" i="97"/>
  <c r="AW515" i="6"/>
  <c r="AS338" i="97"/>
  <c r="AS336" i="97"/>
  <c r="AM255" i="97"/>
  <c r="X279" i="6"/>
  <c r="AE315" i="6"/>
  <c r="AR264" i="97"/>
  <c r="AI479" i="6"/>
  <c r="AE302" i="97"/>
  <c r="BK165" i="59"/>
  <c r="BF504" i="6"/>
  <c r="BE16" i="71"/>
  <c r="BE29" i="71"/>
  <c r="AS560" i="6"/>
  <c r="BF20" i="12"/>
  <c r="H21" i="91"/>
  <c r="AZ459" i="6"/>
  <c r="AZ529" i="6"/>
  <c r="AO479" i="6"/>
  <c r="AK302" i="97"/>
  <c r="AK300" i="97"/>
  <c r="J336" i="97"/>
  <c r="N515" i="6"/>
  <c r="J338" i="97"/>
  <c r="G273" i="6"/>
  <c r="BI158" i="91"/>
  <c r="BI33" i="92" s="1"/>
  <c r="AE356" i="6"/>
  <c r="I132" i="91"/>
  <c r="BJ564" i="6"/>
  <c r="AC165" i="59"/>
  <c r="AM165" i="59"/>
  <c r="E24" i="10"/>
  <c r="F300" i="97"/>
  <c r="BN564" i="6"/>
  <c r="BE41" i="29"/>
  <c r="BE43" i="29" s="1"/>
  <c r="BG6" i="28"/>
  <c r="AP345" i="97"/>
  <c r="AT524" i="6"/>
  <c r="AP347" i="97"/>
  <c r="M300" i="97"/>
  <c r="Q479" i="6"/>
  <c r="M302" i="97"/>
  <c r="J461" i="6"/>
  <c r="F284" i="97"/>
  <c r="F282" i="97"/>
  <c r="E21" i="91"/>
  <c r="AG16" i="71"/>
  <c r="AG29" i="71" s="1"/>
  <c r="BF560" i="6"/>
  <c r="O315" i="6"/>
  <c r="H237" i="97"/>
  <c r="D23" i="10"/>
  <c r="BC158" i="91"/>
  <c r="BC33" i="92" s="1"/>
  <c r="AC20" i="12"/>
  <c r="T20" i="12"/>
  <c r="J20" i="12"/>
  <c r="AN416" i="6"/>
  <c r="AJ239" i="97"/>
  <c r="AJ237" i="97"/>
  <c r="L479" i="6"/>
  <c r="H302" i="97"/>
  <c r="H300" i="97"/>
  <c r="BB336" i="97"/>
  <c r="BF515" i="6"/>
  <c r="BB338" i="97"/>
  <c r="D309" i="97"/>
  <c r="H488" i="6"/>
  <c r="D311" i="97"/>
  <c r="AM158" i="59"/>
  <c r="AP564" i="6"/>
  <c r="AP279" i="6"/>
  <c r="AR6" i="71"/>
  <c r="AR8" i="12"/>
  <c r="AT165" i="59"/>
  <c r="X41" i="29"/>
  <c r="X43" i="29" s="1"/>
  <c r="Z6" i="28"/>
  <c r="W8" i="36" s="1"/>
  <c r="Y28" i="29"/>
  <c r="Y46" i="29" s="1"/>
  <c r="Y47" i="29" s="1"/>
  <c r="AA7" i="30" s="1"/>
  <c r="AA9" i="30" s="1"/>
  <c r="AA40" i="30" s="1"/>
  <c r="AT94" i="68"/>
  <c r="AV332" i="6" s="1"/>
  <c r="AT93" i="68"/>
  <c r="AT96" i="68" s="1"/>
  <c r="AT250" i="97"/>
  <c r="AX533" i="6"/>
  <c r="AG217" i="97"/>
  <c r="AK396" i="6"/>
  <c r="D280" i="97"/>
  <c r="AB280" i="97"/>
  <c r="AF459" i="6"/>
  <c r="T280" i="97"/>
  <c r="X459" i="6"/>
  <c r="V522" i="6"/>
  <c r="R343" i="97"/>
  <c r="W486" i="6"/>
  <c r="S307" i="97"/>
  <c r="AJ255" i="97"/>
  <c r="AN434" i="6"/>
  <c r="AJ257" i="97"/>
  <c r="AA237" i="97"/>
  <c r="AE416" i="6"/>
  <c r="AA239" i="97"/>
  <c r="BJ20" i="12"/>
  <c r="Q551" i="6"/>
  <c r="M374" i="97"/>
  <c r="M371" i="97"/>
  <c r="AB217" i="97"/>
  <c r="AF396" i="6"/>
  <c r="AC396" i="6"/>
  <c r="Y217" i="97"/>
  <c r="AK217" i="97"/>
  <c r="AO396" i="6"/>
  <c r="AM459" i="6"/>
  <c r="AI280" i="97"/>
  <c r="AY280" i="97"/>
  <c r="BC459" i="6"/>
  <c r="AL522" i="6"/>
  <c r="AH343" i="97"/>
  <c r="BE486" i="6"/>
  <c r="BA307" i="97"/>
  <c r="H14" i="91"/>
  <c r="BK17" i="92"/>
  <c r="AR515" i="6"/>
  <c r="AN338" i="97"/>
  <c r="AN336" i="97"/>
  <c r="BA345" i="97"/>
  <c r="BE524" i="6"/>
  <c r="BA347" i="97"/>
  <c r="BN524" i="6"/>
  <c r="BJ347" i="97"/>
  <c r="BJ345" i="97"/>
  <c r="N309" i="97"/>
  <c r="R488" i="6"/>
  <c r="N311" i="97"/>
  <c r="H282" i="97"/>
  <c r="L461" i="6"/>
  <c r="H284" i="97"/>
  <c r="AL488" i="6"/>
  <c r="AH311" i="97"/>
  <c r="AH309" i="97"/>
  <c r="AI323" i="6"/>
  <c r="AI324" i="6" s="1"/>
  <c r="E371" i="97"/>
  <c r="I551" i="6"/>
  <c r="E374" i="97"/>
  <c r="AJ396" i="6"/>
  <c r="AF217" i="97"/>
  <c r="AS396" i="6"/>
  <c r="AO217" i="97"/>
  <c r="AL396" i="6"/>
  <c r="AH217" i="97"/>
  <c r="BF280" i="97"/>
  <c r="BJ459" i="6"/>
  <c r="V459" i="6"/>
  <c r="R280" i="97"/>
  <c r="AN280" i="97"/>
  <c r="AR459" i="6"/>
  <c r="BF343" i="97"/>
  <c r="BJ522" i="6"/>
  <c r="L336" i="97"/>
  <c r="P515" i="6"/>
  <c r="L338" i="97"/>
  <c r="T237" i="97"/>
  <c r="X416" i="6"/>
  <c r="T239" i="97"/>
  <c r="O425" i="6"/>
  <c r="K248" i="97"/>
  <c r="K246" i="97"/>
  <c r="V425" i="6"/>
  <c r="R248" i="97"/>
  <c r="R246" i="97"/>
  <c r="M158" i="91"/>
  <c r="M33" i="92"/>
  <c r="AU264" i="97"/>
  <c r="N300" i="97"/>
  <c r="G564" i="6"/>
  <c r="AE177" i="59"/>
  <c r="I16" i="71"/>
  <c r="I29" i="71" s="1"/>
  <c r="AZ20" i="12"/>
  <c r="BH28" i="29"/>
  <c r="BH46" i="29"/>
  <c r="BH47" i="29" s="1"/>
  <c r="BJ7" i="30" s="1"/>
  <c r="G210" i="97"/>
  <c r="I533" i="6"/>
  <c r="AH533" i="6"/>
  <c r="BP533" i="6"/>
  <c r="BM356" i="97"/>
  <c r="J31" i="97" s="1"/>
  <c r="BD425" i="6"/>
  <c r="AZ248" i="97"/>
  <c r="AB16" i="71"/>
  <c r="AB29" i="71" s="1"/>
  <c r="AP396" i="6"/>
  <c r="AL217" i="97"/>
  <c r="AW396" i="6"/>
  <c r="AS217" i="97"/>
  <c r="AG488" i="6"/>
  <c r="AC311" i="97"/>
  <c r="AH459" i="6"/>
  <c r="AD280" i="97"/>
  <c r="Z343" i="97"/>
  <c r="AD522" i="6"/>
  <c r="BK486" i="6"/>
  <c r="BG307" i="97"/>
  <c r="BE307" i="97"/>
  <c r="BI486" i="6"/>
  <c r="BH16" i="71"/>
  <c r="BH29" i="71" s="1"/>
  <c r="BH20" i="12"/>
  <c r="AK425" i="6"/>
  <c r="AG248" i="97"/>
  <c r="AG246" i="97"/>
  <c r="H371" i="97"/>
  <c r="L551" i="6"/>
  <c r="H374" i="97"/>
  <c r="Y396" i="6"/>
  <c r="U217" i="97"/>
  <c r="AT396" i="6"/>
  <c r="AP217" i="97"/>
  <c r="I217" i="97"/>
  <c r="M396" i="6"/>
  <c r="AF280" i="97"/>
  <c r="AJ459" i="6"/>
  <c r="BD280" i="97"/>
  <c r="BH459" i="6"/>
  <c r="BE459" i="6"/>
  <c r="BA280" i="97"/>
  <c r="AX343" i="97"/>
  <c r="BB522" i="6"/>
  <c r="Y307" i="97"/>
  <c r="AC486" i="6"/>
  <c r="AY345" i="97"/>
  <c r="BC524" i="6"/>
  <c r="AY347" i="97"/>
  <c r="BH389" i="6"/>
  <c r="BD212" i="97"/>
  <c r="BD210" i="97"/>
  <c r="BG273" i="97"/>
  <c r="BK452" i="6"/>
  <c r="BG275" i="97"/>
  <c r="C345" i="97"/>
  <c r="G524" i="6"/>
  <c r="C347" i="97"/>
  <c r="S524" i="6"/>
  <c r="O347" i="97"/>
  <c r="O345" i="97"/>
  <c r="X479" i="6"/>
  <c r="T302" i="97"/>
  <c r="T300" i="97"/>
  <c r="G255" i="97"/>
  <c r="BO213" i="6"/>
  <c r="F22" i="9"/>
  <c r="AP286" i="6"/>
  <c r="BI300" i="97"/>
  <c r="AO564" i="6"/>
  <c r="AA19" i="29"/>
  <c r="AA37" i="29" s="1"/>
  <c r="AA38" i="29" s="1"/>
  <c r="AC8" i="30" s="1"/>
  <c r="AC9" i="30"/>
  <c r="AC40" i="30" s="1"/>
  <c r="M9" i="36"/>
  <c r="BG504" i="6"/>
  <c r="BF16" i="71"/>
  <c r="BF29" i="71" s="1"/>
  <c r="AG450" i="6"/>
  <c r="AG529" i="6"/>
  <c r="AC352" i="97"/>
  <c r="O6" i="71"/>
  <c r="BD165" i="59"/>
  <c r="B6" i="9"/>
  <c r="AW16" i="71"/>
  <c r="AW29" i="71" s="1"/>
  <c r="F21" i="91"/>
  <c r="BC162" i="91"/>
  <c r="AH356" i="97"/>
  <c r="H551" i="6"/>
  <c r="D374" i="97"/>
  <c r="D371" i="97"/>
  <c r="BA396" i="6"/>
  <c r="AW217" i="97"/>
  <c r="W396" i="6"/>
  <c r="S217" i="97"/>
  <c r="BG459" i="6"/>
  <c r="BC280" i="97"/>
  <c r="L280" i="97"/>
  <c r="P459" i="6"/>
  <c r="AG307" i="97"/>
  <c r="AK486" i="6"/>
  <c r="AD6" i="71"/>
  <c r="AD8" i="12"/>
  <c r="N237" i="97"/>
  <c r="R416" i="6"/>
  <c r="N239" i="97"/>
  <c r="AP273" i="97"/>
  <c r="AT452" i="6"/>
  <c r="AP275" i="97"/>
  <c r="W425" i="6"/>
  <c r="S248" i="97"/>
  <c r="S246" i="97"/>
  <c r="G8" i="36"/>
  <c r="I172" i="59"/>
  <c r="BH158" i="91"/>
  <c r="BH33" i="92" s="1"/>
  <c r="AZ285" i="6"/>
  <c r="AP288" i="6"/>
  <c r="AW151" i="59"/>
  <c r="BK162" i="91"/>
  <c r="BK36" i="92" s="1"/>
  <c r="AE9" i="30"/>
  <c r="AE40" i="30"/>
  <c r="BG360" i="6"/>
  <c r="BD159" i="59"/>
  <c r="J280" i="97"/>
  <c r="BK524" i="6"/>
  <c r="BG347" i="97"/>
  <c r="F371" i="97"/>
  <c r="D29" i="97" s="1"/>
  <c r="I29" i="97" s="1"/>
  <c r="J551" i="6"/>
  <c r="F374" i="97"/>
  <c r="AH396" i="6"/>
  <c r="AD217" i="97"/>
  <c r="BF217" i="97"/>
  <c r="BJ396" i="6"/>
  <c r="BC396" i="6"/>
  <c r="AY217" i="97"/>
  <c r="Z459" i="6"/>
  <c r="V280" i="97"/>
  <c r="AX459" i="6"/>
  <c r="AT280" i="97"/>
  <c r="AL280" i="97"/>
  <c r="AP459" i="6"/>
  <c r="AU459" i="6"/>
  <c r="AQ280" i="97"/>
  <c r="E307" i="97"/>
  <c r="I486" i="6"/>
  <c r="AS307" i="97"/>
  <c r="AW486" i="6"/>
  <c r="AW434" i="6"/>
  <c r="AS257" i="97"/>
  <c r="AS255" i="97"/>
  <c r="AF345" i="97"/>
  <c r="AJ524" i="6"/>
  <c r="AF347" i="97"/>
  <c r="BF336" i="97"/>
  <c r="BJ515" i="6"/>
  <c r="BF338" i="97"/>
  <c r="BC425" i="6"/>
  <c r="AY248" i="97"/>
  <c r="AY246" i="97"/>
  <c r="Q524" i="6"/>
  <c r="M347" i="97"/>
  <c r="M345" i="97"/>
  <c r="BG282" i="97"/>
  <c r="BK461" i="6"/>
  <c r="BG284" i="97"/>
  <c r="AH389" i="6"/>
  <c r="AD212" i="97"/>
  <c r="AD210" i="97"/>
  <c r="AW158" i="91"/>
  <c r="AW33" i="92"/>
  <c r="AM151" i="59"/>
  <c r="BM504" i="6"/>
  <c r="AV165" i="59"/>
  <c r="BA165" i="59"/>
  <c r="Q564" i="6"/>
  <c r="AC8" i="12"/>
  <c r="AT162" i="91"/>
  <c r="AT36" i="92"/>
  <c r="N16" i="71"/>
  <c r="N29" i="71" s="1"/>
  <c r="AX360" i="6"/>
  <c r="AX217" i="97"/>
  <c r="BB396" i="6"/>
  <c r="AV396" i="6"/>
  <c r="AR217" i="97"/>
  <c r="AS280" i="97"/>
  <c r="AW459" i="6"/>
  <c r="E280" i="97"/>
  <c r="I459" i="6"/>
  <c r="BM459" i="6"/>
  <c r="BI280" i="97"/>
  <c r="U459" i="6"/>
  <c r="Q280" i="97"/>
  <c r="BM486" i="6"/>
  <c r="BI307" i="97"/>
  <c r="K307" i="97"/>
  <c r="O486" i="6"/>
  <c r="T461" i="6"/>
  <c r="P284" i="97"/>
  <c r="P282" i="97"/>
  <c r="Y246" i="97"/>
  <c r="AC425" i="6"/>
  <c r="Y248" i="97"/>
  <c r="AM479" i="6"/>
  <c r="AI302" i="97"/>
  <c r="AI300" i="97"/>
  <c r="AP237" i="97"/>
  <c r="AT416" i="6"/>
  <c r="AP239" i="97"/>
  <c r="AU515" i="6"/>
  <c r="AQ338" i="97"/>
  <c r="AQ336" i="97"/>
  <c r="W336" i="97"/>
  <c r="AA515" i="6"/>
  <c r="W338" i="97"/>
  <c r="AA356" i="6"/>
  <c r="BO356" i="6"/>
  <c r="AJ158" i="91"/>
  <c r="AJ33" i="92" s="1"/>
  <c r="Z286" i="6"/>
  <c r="AO273" i="6"/>
  <c r="BA158" i="59"/>
  <c r="BD564" i="6"/>
  <c r="V564" i="6"/>
  <c r="S157" i="59"/>
  <c r="K158" i="59"/>
  <c r="S278" i="6"/>
  <c r="B36" i="9"/>
  <c r="B8" i="9" s="1"/>
  <c r="AP158" i="59"/>
  <c r="AS564" i="6"/>
  <c r="AK158" i="59"/>
  <c r="AN564" i="6"/>
  <c r="BP212" i="6"/>
  <c r="M165" i="91"/>
  <c r="AE271" i="97"/>
  <c r="AI450" i="6"/>
  <c r="BB271" i="97"/>
  <c r="BF450" i="6"/>
  <c r="BF529" i="6"/>
  <c r="AV450" i="6"/>
  <c r="AR271" i="97"/>
  <c r="AN450" i="6"/>
  <c r="AN529" i="6"/>
  <c r="AJ271" i="97"/>
  <c r="BK325" i="97"/>
  <c r="BO504" i="6"/>
  <c r="AS325" i="97"/>
  <c r="AW504" i="6"/>
  <c r="BD325" i="97"/>
  <c r="BH504" i="6"/>
  <c r="AU325" i="97"/>
  <c r="AY504" i="6"/>
  <c r="I295" i="6"/>
  <c r="F165" i="59"/>
  <c r="D345" i="97"/>
  <c r="H524" i="6"/>
  <c r="D347" i="97"/>
  <c r="J219" i="97"/>
  <c r="N398" i="6"/>
  <c r="J221" i="97"/>
  <c r="BE300" i="97"/>
  <c r="BI479" i="6"/>
  <c r="BE302" i="97"/>
  <c r="J160" i="59"/>
  <c r="I356" i="97"/>
  <c r="V271" i="97"/>
  <c r="Z450" i="6"/>
  <c r="BM450" i="6"/>
  <c r="BI271" i="97"/>
  <c r="AQ271" i="97"/>
  <c r="AU450" i="6"/>
  <c r="AI271" i="97"/>
  <c r="AM450" i="6"/>
  <c r="BH325" i="97"/>
  <c r="BL504" i="6"/>
  <c r="AI504" i="6"/>
  <c r="AE325" i="97"/>
  <c r="BE504" i="6"/>
  <c r="BA325" i="97"/>
  <c r="AG325" i="97"/>
  <c r="AK504" i="6"/>
  <c r="AT41" i="29"/>
  <c r="AT43" i="29" s="1"/>
  <c r="AV6" i="28" s="1"/>
  <c r="AT46" i="29"/>
  <c r="AT47" i="29" s="1"/>
  <c r="AV7" i="30" s="1"/>
  <c r="AV9" i="30" s="1"/>
  <c r="AV40" i="30" s="1"/>
  <c r="E165" i="91"/>
  <c r="I378" i="6"/>
  <c r="S152" i="6"/>
  <c r="T152" i="6"/>
  <c r="S559" i="6"/>
  <c r="E4" i="59"/>
  <c r="BH488" i="6"/>
  <c r="BD311" i="97"/>
  <c r="BD309" i="97"/>
  <c r="D6" i="71"/>
  <c r="D8" i="12"/>
  <c r="AL356" i="97"/>
  <c r="AM160" i="59"/>
  <c r="BF293" i="6"/>
  <c r="AK293" i="6"/>
  <c r="X255" i="97"/>
  <c r="P564" i="6"/>
  <c r="BP548" i="6"/>
  <c r="BM371" i="97"/>
  <c r="J29" i="97" s="1"/>
  <c r="P9" i="30"/>
  <c r="P40" i="30"/>
  <c r="AG160" i="59"/>
  <c r="AG20" i="12"/>
  <c r="E15" i="91"/>
  <c r="G16" i="71"/>
  <c r="G29" i="71"/>
  <c r="BD450" i="6"/>
  <c r="AZ271" i="97"/>
  <c r="BB450" i="6"/>
  <c r="AX271" i="97"/>
  <c r="BF271" i="97"/>
  <c r="BJ450" i="6"/>
  <c r="AA504" i="6"/>
  <c r="AA529" i="6"/>
  <c r="W325" i="97"/>
  <c r="AP325" i="97"/>
  <c r="AT504" i="6"/>
  <c r="Y325" i="97"/>
  <c r="AC504" i="6"/>
  <c r="E16" i="92"/>
  <c r="E18" i="92"/>
  <c r="E27" i="92"/>
  <c r="D16" i="91"/>
  <c r="BE345" i="97"/>
  <c r="BI524" i="6"/>
  <c r="BE347" i="97"/>
  <c r="I237" i="97"/>
  <c r="M416" i="6"/>
  <c r="I239" i="97"/>
  <c r="BK160" i="59"/>
  <c r="BJ356" i="97"/>
  <c r="AX160" i="59"/>
  <c r="AW356" i="97"/>
  <c r="X8" i="12"/>
  <c r="X6" i="71"/>
  <c r="L34" i="29"/>
  <c r="N12" i="28" s="1"/>
  <c r="H160" i="59"/>
  <c r="H161" i="59" s="1"/>
  <c r="G356" i="97"/>
  <c r="L425" i="6"/>
  <c r="H248" i="97"/>
  <c r="H246" i="97"/>
  <c r="AC237" i="97"/>
  <c r="AG416" i="6"/>
  <c r="AC239" i="97"/>
  <c r="AQ278" i="6"/>
  <c r="D36" i="9"/>
  <c r="M8" i="12"/>
  <c r="M6" i="71"/>
  <c r="X450" i="6"/>
  <c r="T271" i="97"/>
  <c r="BC450" i="6"/>
  <c r="AY271" i="97"/>
  <c r="AS450" i="6"/>
  <c r="AO271" i="97"/>
  <c r="AZ325" i="97"/>
  <c r="BD504" i="6"/>
  <c r="O325" i="97"/>
  <c r="S504" i="6"/>
  <c r="S529" i="6"/>
  <c r="AQ504" i="6"/>
  <c r="AM325" i="97"/>
  <c r="Q325" i="97"/>
  <c r="U504" i="6"/>
  <c r="W300" i="97"/>
  <c r="AA479" i="6"/>
  <c r="W302" i="97"/>
  <c r="X16" i="12"/>
  <c r="X20" i="12" s="1"/>
  <c r="X12" i="71"/>
  <c r="Z22" i="60"/>
  <c r="AC153" i="6"/>
  <c r="AB153" i="6"/>
  <c r="AT336" i="97"/>
  <c r="AX515" i="6"/>
  <c r="AT338" i="97"/>
  <c r="BI515" i="6"/>
  <c r="BE338" i="97"/>
  <c r="BE336" i="97"/>
  <c r="C210" i="97"/>
  <c r="G389" i="6"/>
  <c r="C212" i="97"/>
  <c r="AE524" i="6"/>
  <c r="AA347" i="97"/>
  <c r="AA345" i="97"/>
  <c r="BG356" i="97"/>
  <c r="BH160" i="59"/>
  <c r="D6" i="9"/>
  <c r="J378" i="6"/>
  <c r="F165" i="91"/>
  <c r="S271" i="97"/>
  <c r="W450" i="6"/>
  <c r="AW271" i="97"/>
  <c r="BA450" i="6"/>
  <c r="BD271" i="97"/>
  <c r="BH450" i="6"/>
  <c r="AL325" i="97"/>
  <c r="AP504" i="6"/>
  <c r="D325" i="97"/>
  <c r="L325" i="97"/>
  <c r="P504" i="6"/>
  <c r="M504" i="6"/>
  <c r="M529" i="6"/>
  <c r="I352" i="97"/>
  <c r="I325" i="97"/>
  <c r="AX425" i="6"/>
  <c r="AT248" i="97"/>
  <c r="AT246" i="97"/>
  <c r="AI123" i="91"/>
  <c r="AI125" i="91"/>
  <c r="BF144" i="91"/>
  <c r="G237" i="97"/>
  <c r="U309" i="97"/>
  <c r="W506" i="6"/>
  <c r="S329" i="97"/>
  <c r="O165" i="59"/>
  <c r="Q28" i="29"/>
  <c r="Q46" i="29" s="1"/>
  <c r="Q47" i="29" s="1"/>
  <c r="S7" i="30" s="1"/>
  <c r="W564" i="6"/>
  <c r="AE564" i="6"/>
  <c r="U165" i="59"/>
  <c r="AN178" i="60"/>
  <c r="AR34" i="29"/>
  <c r="AT12" i="28"/>
  <c r="K165" i="91"/>
  <c r="O378" i="6"/>
  <c r="O567" i="6"/>
  <c r="L165" i="59"/>
  <c r="AJ356" i="97"/>
  <c r="AK160" i="59"/>
  <c r="AH271" i="97"/>
  <c r="AL450" i="6"/>
  <c r="BI450" i="6"/>
  <c r="BE271" i="97"/>
  <c r="BG450" i="6"/>
  <c r="BC271" i="97"/>
  <c r="AU271" i="97"/>
  <c r="AY450" i="6"/>
  <c r="AI325" i="97"/>
  <c r="AM504" i="6"/>
  <c r="BN504" i="6"/>
  <c r="BJ325" i="97"/>
  <c r="F325" i="97"/>
  <c r="J504" i="6"/>
  <c r="BJ153" i="6"/>
  <c r="BI153" i="6"/>
  <c r="K461" i="6"/>
  <c r="G284" i="97"/>
  <c r="G282" i="97"/>
  <c r="N461" i="6"/>
  <c r="J284" i="97"/>
  <c r="J282" i="97"/>
  <c r="AZ345" i="97"/>
  <c r="BD524" i="6"/>
  <c r="AZ347" i="97"/>
  <c r="BH360" i="6"/>
  <c r="AX336" i="97"/>
  <c r="BB515" i="6"/>
  <c r="AX338" i="97"/>
  <c r="AB172" i="59"/>
  <c r="Z8" i="36"/>
  <c r="D356" i="97"/>
  <c r="E160" i="59"/>
  <c r="E158" i="91"/>
  <c r="E33" i="92"/>
  <c r="AL144" i="91"/>
  <c r="T246" i="97"/>
  <c r="Q529" i="6"/>
  <c r="M352" i="97"/>
  <c r="AU506" i="6"/>
  <c r="AQ329" i="97"/>
  <c r="R529" i="6"/>
  <c r="N352" i="97"/>
  <c r="AQ213" i="6"/>
  <c r="D22" i="9"/>
  <c r="D8" i="9" s="1"/>
  <c r="S213" i="6"/>
  <c r="B22" i="9"/>
  <c r="AT564" i="6"/>
  <c r="AL15" i="71"/>
  <c r="AL16" i="71" s="1"/>
  <c r="AL29" i="71" s="1"/>
  <c r="BD9" i="30"/>
  <c r="BD40" i="30"/>
  <c r="AG564" i="6"/>
  <c r="AC450" i="6"/>
  <c r="Y271" i="97"/>
  <c r="L450" i="6"/>
  <c r="H271" i="97"/>
  <c r="AT271" i="97"/>
  <c r="AX450" i="6"/>
  <c r="AP450" i="6"/>
  <c r="AL271" i="97"/>
  <c r="O504" i="6"/>
  <c r="O529" i="6"/>
  <c r="K325" i="97"/>
  <c r="C325" i="97"/>
  <c r="G504" i="6"/>
  <c r="BF325" i="97"/>
  <c r="BJ504" i="6"/>
  <c r="BK246" i="97"/>
  <c r="BO425" i="6"/>
  <c r="BK248" i="97"/>
  <c r="AF19" i="29"/>
  <c r="AF37" i="29"/>
  <c r="AF38" i="29"/>
  <c r="AH8" i="30" s="1"/>
  <c r="BE33" i="29"/>
  <c r="BE34" i="29" s="1"/>
  <c r="BG12" i="28" s="1"/>
  <c r="BF10" i="29"/>
  <c r="BF32" i="29" s="1"/>
  <c r="BF34" i="29" s="1"/>
  <c r="BH12" i="28" s="1"/>
  <c r="AE488" i="6"/>
  <c r="AA311" i="97"/>
  <c r="AA309" i="97"/>
  <c r="AI291" i="97"/>
  <c r="Y8" i="12"/>
  <c r="Y6" i="71"/>
  <c r="AQ33" i="92"/>
  <c r="AW273" i="6"/>
  <c r="AW275" i="6"/>
  <c r="BH293" i="6"/>
  <c r="BH295" i="6"/>
  <c r="AM315" i="6"/>
  <c r="BH356" i="6"/>
  <c r="T165" i="59"/>
  <c r="F61" i="59" s="1"/>
  <c r="E71" i="116" s="1"/>
  <c r="AU158" i="91"/>
  <c r="AU33" i="92" s="1"/>
  <c r="S165" i="59"/>
  <c r="E16" i="71"/>
  <c r="E29" i="71"/>
  <c r="D160" i="59"/>
  <c r="D56" i="59" s="1"/>
  <c r="N20" i="12"/>
  <c r="BO360" i="6"/>
  <c r="BL159" i="59"/>
  <c r="AR450" i="6"/>
  <c r="AN271" i="97"/>
  <c r="BO450" i="6"/>
  <c r="BK271" i="97"/>
  <c r="BE450" i="6"/>
  <c r="BA271" i="97"/>
  <c r="AS271" i="97"/>
  <c r="AW450" i="6"/>
  <c r="AS504" i="6"/>
  <c r="AO325" i="97"/>
  <c r="K504" i="6"/>
  <c r="G325" i="97"/>
  <c r="AX325" i="97"/>
  <c r="BB504" i="6"/>
  <c r="AM488" i="6"/>
  <c r="AI311" i="97"/>
  <c r="AI309" i="97"/>
  <c r="AQ558" i="6"/>
  <c r="AR151" i="6"/>
  <c r="O154" i="6"/>
  <c r="N154" i="6"/>
  <c r="AX416" i="6"/>
  <c r="AT239" i="97"/>
  <c r="AT237" i="97"/>
  <c r="AJ34" i="29"/>
  <c r="AL12" i="28"/>
  <c r="AM345" i="97"/>
  <c r="AQ524" i="6"/>
  <c r="AM347" i="97"/>
  <c r="F4" i="59"/>
  <c r="AE560" i="6"/>
  <c r="AZ210" i="97"/>
  <c r="BD389" i="6"/>
  <c r="AZ212" i="97"/>
  <c r="AE273" i="6"/>
  <c r="AE275" i="6"/>
  <c r="AE288" i="6"/>
  <c r="AC564" i="6"/>
  <c r="S293" i="6"/>
  <c r="AR285" i="6"/>
  <c r="AG158" i="59"/>
  <c r="J288" i="6"/>
  <c r="J285" i="6"/>
  <c r="J289" i="6"/>
  <c r="U293" i="6"/>
  <c r="U295" i="6"/>
  <c r="H286" i="6"/>
  <c r="BI161" i="59"/>
  <c r="AQ356" i="6"/>
  <c r="BL564" i="6"/>
  <c r="BC161" i="59"/>
  <c r="AS285" i="6"/>
  <c r="AS279" i="6"/>
  <c r="AO6" i="71"/>
  <c r="AO8" i="12"/>
  <c r="AH288" i="6"/>
  <c r="AH284" i="6"/>
  <c r="M356" i="97"/>
  <c r="N160" i="59"/>
  <c r="N161" i="59" s="1"/>
  <c r="AO488" i="6"/>
  <c r="AK311" i="97"/>
  <c r="AK309" i="97"/>
  <c r="BL515" i="6"/>
  <c r="BH338" i="97"/>
  <c r="BH336" i="97"/>
  <c r="Q157" i="59"/>
  <c r="T564" i="6"/>
  <c r="AJ309" i="97"/>
  <c r="AN488" i="6"/>
  <c r="AJ311" i="97"/>
  <c r="Q160" i="59"/>
  <c r="P356" i="97"/>
  <c r="I398" i="6"/>
  <c r="E221" i="97"/>
  <c r="E219" i="97"/>
  <c r="Y356" i="97"/>
  <c r="Z160" i="59"/>
  <c r="Z161" i="59" s="1"/>
  <c r="BI228" i="97"/>
  <c r="AK8" i="12"/>
  <c r="E3" i="59"/>
  <c r="AL264" i="97"/>
  <c r="AH33" i="29"/>
  <c r="AH34" i="29" s="1"/>
  <c r="AJ12" i="28" s="1"/>
  <c r="AI10" i="29"/>
  <c r="AI32" i="29" s="1"/>
  <c r="AI34" i="29" s="1"/>
  <c r="AK12" i="28" s="1"/>
  <c r="AK13" i="28" s="1"/>
  <c r="AJ160" i="59"/>
  <c r="AI356" i="97"/>
  <c r="E157" i="59"/>
  <c r="H564" i="6"/>
  <c r="AU488" i="6"/>
  <c r="AQ311" i="97"/>
  <c r="AQ309" i="97"/>
  <c r="M160" i="59"/>
  <c r="L356" i="97"/>
  <c r="H34" i="29"/>
  <c r="J12" i="28"/>
  <c r="AI524" i="6"/>
  <c r="AE347" i="97"/>
  <c r="AE345" i="97"/>
  <c r="BD488" i="6"/>
  <c r="AZ311" i="97"/>
  <c r="AZ309" i="97"/>
  <c r="W6" i="71"/>
  <c r="W8" i="12"/>
  <c r="AA160" i="59"/>
  <c r="Z356" i="97"/>
  <c r="AD336" i="97"/>
  <c r="AH515" i="6"/>
  <c r="AD338" i="97"/>
  <c r="L177" i="59"/>
  <c r="M13" i="28"/>
  <c r="L178" i="59" s="1"/>
  <c r="AA6" i="71"/>
  <c r="AA8" i="12"/>
  <c r="BO278" i="6"/>
  <c r="F36" i="9"/>
  <c r="F8" i="9" s="1"/>
  <c r="AN160" i="59"/>
  <c r="AN161" i="59" s="1"/>
  <c r="AM356" i="97"/>
  <c r="AN8" i="12"/>
  <c r="AN6" i="71"/>
  <c r="AJ264" i="97"/>
  <c r="AP210" i="97"/>
  <c r="AT389" i="6"/>
  <c r="AP212" i="97"/>
  <c r="J230" i="6"/>
  <c r="G165" i="59"/>
  <c r="AN515" i="6"/>
  <c r="AJ338" i="97"/>
  <c r="AJ336" i="97"/>
  <c r="AH264" i="97"/>
  <c r="BA300" i="97"/>
  <c r="BE479" i="6"/>
  <c r="BA302" i="97"/>
  <c r="AI6" i="71"/>
  <c r="AI8" i="12"/>
  <c r="BJ8" i="12"/>
  <c r="BJ6" i="71"/>
  <c r="I5" i="59"/>
  <c r="Z264" i="97"/>
  <c r="AV515" i="6"/>
  <c r="AR338" i="97"/>
  <c r="AR336" i="97"/>
  <c r="AD389" i="6"/>
  <c r="Z212" i="97"/>
  <c r="Z210" i="97"/>
  <c r="R210" i="97"/>
  <c r="V389" i="6"/>
  <c r="R212" i="97"/>
  <c r="K356" i="6"/>
  <c r="S356" i="6"/>
  <c r="V356" i="6"/>
  <c r="AD356" i="6"/>
  <c r="AI356" i="6"/>
  <c r="AJ356" i="6"/>
  <c r="AP356" i="6"/>
  <c r="AX356" i="6"/>
  <c r="AY356" i="6"/>
  <c r="BB356" i="6"/>
  <c r="BC356" i="6"/>
  <c r="BG356" i="6"/>
  <c r="BK356" i="6"/>
  <c r="BP356" i="6"/>
  <c r="Y273" i="6"/>
  <c r="Y275" i="6"/>
  <c r="AJ293" i="6"/>
  <c r="BG237" i="97"/>
  <c r="AT289" i="6"/>
  <c r="X284" i="6"/>
  <c r="M259" i="6"/>
  <c r="BH275" i="6"/>
  <c r="BH285" i="6"/>
  <c r="W151" i="59"/>
  <c r="G315" i="6"/>
  <c r="G144" i="91"/>
  <c r="N144" i="91"/>
  <c r="N158" i="91"/>
  <c r="N33" i="92"/>
  <c r="AB529" i="6"/>
  <c r="X352" i="97"/>
  <c r="BK515" i="6"/>
  <c r="BG338" i="97"/>
  <c r="BC564" i="6"/>
  <c r="G161" i="59"/>
  <c r="D49" i="33"/>
  <c r="AE278" i="6"/>
  <c r="BF564" i="6"/>
  <c r="AR160" i="59"/>
  <c r="H56" i="59" s="1"/>
  <c r="G66" i="116" s="1"/>
  <c r="AQ356" i="97"/>
  <c r="BB159" i="59"/>
  <c r="BE564" i="6"/>
  <c r="R273" i="97"/>
  <c r="V452" i="6"/>
  <c r="R275" i="97"/>
  <c r="K345" i="97"/>
  <c r="O524" i="6"/>
  <c r="K347" i="97"/>
  <c r="E356" i="97"/>
  <c r="F160" i="59"/>
  <c r="AP8" i="36"/>
  <c r="AR172" i="59"/>
  <c r="M309" i="97"/>
  <c r="Q488" i="6"/>
  <c r="M311" i="97"/>
  <c r="P6" i="71"/>
  <c r="P8" i="12"/>
  <c r="AH425" i="6"/>
  <c r="AD248" i="97"/>
  <c r="AW327" i="97"/>
  <c r="BA273" i="6"/>
  <c r="BA275" i="6"/>
  <c r="I273" i="6"/>
  <c r="I275" i="6"/>
  <c r="I288" i="6"/>
  <c r="BB158" i="91"/>
  <c r="BB33" i="92"/>
  <c r="C123" i="91"/>
  <c r="C125" i="91"/>
  <c r="AQ416" i="6"/>
  <c r="AM239" i="97"/>
  <c r="AI237" i="97"/>
  <c r="BE434" i="6"/>
  <c r="BA257" i="97"/>
  <c r="AU479" i="6"/>
  <c r="AQ302" i="97"/>
  <c r="AJ564" i="6"/>
  <c r="J564" i="6"/>
  <c r="I165" i="59"/>
  <c r="AH165" i="59"/>
  <c r="G24" i="10"/>
  <c r="AJ165" i="59"/>
  <c r="AH564" i="6"/>
  <c r="AV160" i="59"/>
  <c r="AU356" i="97"/>
  <c r="BL356" i="97" s="1"/>
  <c r="F246" i="97"/>
  <c r="J425" i="6"/>
  <c r="F248" i="97"/>
  <c r="Q515" i="6"/>
  <c r="M338" i="97"/>
  <c r="M336" i="97"/>
  <c r="I371" i="97"/>
  <c r="M551" i="6"/>
  <c r="I374" i="97"/>
  <c r="AP160" i="59"/>
  <c r="AO356" i="97"/>
  <c r="AN524" i="6"/>
  <c r="AJ347" i="97"/>
  <c r="AJ345" i="97"/>
  <c r="AY309" i="97"/>
  <c r="BC488" i="6"/>
  <c r="AY311" i="97"/>
  <c r="V246" i="97"/>
  <c r="Z425" i="6"/>
  <c r="V248" i="97"/>
  <c r="AC13" i="28"/>
  <c r="AB177" i="59"/>
  <c r="AN425" i="6"/>
  <c r="AJ248" i="97"/>
  <c r="AJ246" i="97"/>
  <c r="AB356" i="97"/>
  <c r="AC160" i="59"/>
  <c r="AX488" i="6"/>
  <c r="AT311" i="97"/>
  <c r="AT309" i="97"/>
  <c r="AX434" i="6"/>
  <c r="AT257" i="97"/>
  <c r="M567" i="6"/>
  <c r="T285" i="6"/>
  <c r="BG123" i="91"/>
  <c r="BG125" i="91"/>
  <c r="AO158" i="91"/>
  <c r="AO33" i="92" s="1"/>
  <c r="BJ144" i="91"/>
  <c r="AM416" i="6"/>
  <c r="AI239" i="97"/>
  <c r="AD529" i="6"/>
  <c r="Z352" i="97"/>
  <c r="K564" i="6"/>
  <c r="M165" i="59"/>
  <c r="AB165" i="59"/>
  <c r="AR158" i="91"/>
  <c r="AR33" i="92" s="1"/>
  <c r="AN16" i="71"/>
  <c r="AN29" i="71" s="1"/>
  <c r="BC278" i="6"/>
  <c r="E36" i="9"/>
  <c r="M210" i="97"/>
  <c r="AY356" i="97"/>
  <c r="AZ160" i="59"/>
  <c r="AZ161" i="59"/>
  <c r="BA237" i="97"/>
  <c r="BE416" i="6"/>
  <c r="BA239" i="97"/>
  <c r="AM336" i="97"/>
  <c r="AQ515" i="6"/>
  <c r="AM338" i="97"/>
  <c r="E6" i="71"/>
  <c r="E8" i="12"/>
  <c r="AF160" i="59"/>
  <c r="AF161" i="59" s="1"/>
  <c r="AE356" i="97"/>
  <c r="AI210" i="97"/>
  <c r="AM389" i="6"/>
  <c r="AI212" i="97"/>
  <c r="BK398" i="6"/>
  <c r="BG221" i="97"/>
  <c r="BG219" i="97"/>
  <c r="AG264" i="97"/>
  <c r="BK356" i="97"/>
  <c r="BL160" i="59"/>
  <c r="BL161" i="59" s="1"/>
  <c r="W210" i="97"/>
  <c r="AA389" i="6"/>
  <c r="W212" i="97"/>
  <c r="BG228" i="97"/>
  <c r="BO273" i="6"/>
  <c r="BO275" i="6"/>
  <c r="H279" i="6"/>
  <c r="AG273" i="6"/>
  <c r="AE213" i="6"/>
  <c r="C22" i="9"/>
  <c r="E27" i="91"/>
  <c r="BH560" i="6"/>
  <c r="BC8" i="12"/>
  <c r="AN20" i="12"/>
  <c r="AO34" i="29"/>
  <c r="AQ12" i="28"/>
  <c r="AG282" i="97"/>
  <c r="AK461" i="6"/>
  <c r="AG284" i="97"/>
  <c r="W160" i="59"/>
  <c r="V356" i="97"/>
  <c r="V309" i="97"/>
  <c r="Z488" i="6"/>
  <c r="V311" i="97"/>
  <c r="AR159" i="59"/>
  <c r="AU564" i="6"/>
  <c r="BD237" i="97"/>
  <c r="BH416" i="6"/>
  <c r="BD239" i="97"/>
  <c r="J157" i="59"/>
  <c r="M564" i="6"/>
  <c r="T8" i="12"/>
  <c r="T6" i="71"/>
  <c r="K336" i="97"/>
  <c r="O515" i="6"/>
  <c r="K338" i="97"/>
  <c r="AC264" i="97"/>
  <c r="AQ6" i="71"/>
  <c r="AQ8" i="12"/>
  <c r="O389" i="6"/>
  <c r="K212" i="97"/>
  <c r="K210" i="97"/>
  <c r="AI564" i="6"/>
  <c r="H6" i="71"/>
  <c r="H8" i="12"/>
  <c r="AA18" i="92"/>
  <c r="AA27" i="92"/>
  <c r="R6" i="71"/>
  <c r="R8" i="12"/>
  <c r="BM208" i="6"/>
  <c r="E36" i="92"/>
  <c r="D27" i="91"/>
  <c r="I6" i="71"/>
  <c r="I8" i="12"/>
  <c r="AF286" i="6"/>
  <c r="AF288" i="6"/>
  <c r="AF284" i="6"/>
  <c r="AQ293" i="6"/>
  <c r="AF285" i="6"/>
  <c r="AC151" i="59"/>
  <c r="AT158" i="91"/>
  <c r="AT33" i="92"/>
  <c r="AT151" i="59"/>
  <c r="AW284" i="6"/>
  <c r="BC237" i="97"/>
  <c r="Q172" i="59"/>
  <c r="O8" i="36"/>
  <c r="BJ282" i="97"/>
  <c r="BN461" i="6"/>
  <c r="BJ284" i="97"/>
  <c r="AP151" i="59"/>
  <c r="AA273" i="6"/>
  <c r="AA275" i="6"/>
  <c r="AE116" i="91"/>
  <c r="BC315" i="6"/>
  <c r="V158" i="91"/>
  <c r="V33" i="92"/>
  <c r="O416" i="6"/>
  <c r="K239" i="97"/>
  <c r="AO434" i="6"/>
  <c r="AK257" i="97"/>
  <c r="D157" i="59"/>
  <c r="D53" i="59"/>
  <c r="D24" i="10"/>
  <c r="F144" i="91"/>
  <c r="G488" i="6"/>
  <c r="C311" i="97"/>
  <c r="C309" i="97"/>
  <c r="AA159" i="59"/>
  <c r="AD564" i="6"/>
  <c r="AU228" i="97"/>
  <c r="AX157" i="59"/>
  <c r="AX161" i="59"/>
  <c r="BA564" i="6"/>
  <c r="D264" i="97"/>
  <c r="Q309" i="97"/>
  <c r="U488" i="6"/>
  <c r="Q311" i="97"/>
  <c r="BO461" i="6"/>
  <c r="BK284" i="97"/>
  <c r="BK282" i="97"/>
  <c r="BH159" i="59"/>
  <c r="BK564" i="6"/>
  <c r="F159" i="59"/>
  <c r="S361" i="6"/>
  <c r="AE8" i="12"/>
  <c r="AE6" i="71"/>
  <c r="AC259" i="6"/>
  <c r="AC273" i="6"/>
  <c r="AC275" i="6"/>
  <c r="AC288" i="6"/>
  <c r="D33" i="29"/>
  <c r="E10" i="29"/>
  <c r="E32" i="29"/>
  <c r="E34" i="29" s="1"/>
  <c r="G12" i="28" s="1"/>
  <c r="G13" i="28" s="1"/>
  <c r="F178" i="59" s="1"/>
  <c r="J144" i="91"/>
  <c r="J158" i="91"/>
  <c r="J33" i="92" s="1"/>
  <c r="AM259" i="6"/>
  <c r="AM273" i="6"/>
  <c r="AM275" i="6"/>
  <c r="BB327" i="97"/>
  <c r="BF506" i="6"/>
  <c r="BB329" i="97"/>
  <c r="I345" i="97"/>
  <c r="M524" i="6"/>
  <c r="I347" i="97"/>
  <c r="AH228" i="97"/>
  <c r="AO178" i="59"/>
  <c r="P160" i="59"/>
  <c r="P161" i="59"/>
  <c r="O356" i="97"/>
  <c r="S564" i="6"/>
  <c r="AW210" i="97"/>
  <c r="BA389" i="6"/>
  <c r="AW212" i="97"/>
  <c r="C36" i="9"/>
  <c r="X389" i="6"/>
  <c r="T212" i="97"/>
  <c r="T210" i="97"/>
  <c r="BK425" i="6"/>
  <c r="BG248" i="97"/>
  <c r="BG246" i="97"/>
  <c r="G172" i="59"/>
  <c r="E8" i="36"/>
  <c r="H389" i="6"/>
  <c r="D212" i="97"/>
  <c r="D210" i="97"/>
  <c r="H5" i="59"/>
  <c r="AX8" i="12"/>
  <c r="AX6" i="71"/>
  <c r="AY259" i="6"/>
  <c r="AY273" i="6"/>
  <c r="AY275" i="6"/>
  <c r="AY284" i="6"/>
  <c r="AL259" i="6"/>
  <c r="AL273" i="6"/>
  <c r="AL275" i="6"/>
  <c r="K19" i="29"/>
  <c r="K37" i="29"/>
  <c r="K38" i="29" s="1"/>
  <c r="M8" i="30" s="1"/>
  <c r="J19" i="29"/>
  <c r="J37" i="29" s="1"/>
  <c r="J38" i="29" s="1"/>
  <c r="L8" i="30" s="1"/>
  <c r="L9" i="30" s="1"/>
  <c r="L40" i="30"/>
  <c r="I24" i="36" s="1"/>
  <c r="BD33" i="29"/>
  <c r="BE10" i="29"/>
  <c r="BE32" i="29"/>
  <c r="BD10" i="29"/>
  <c r="BD32" i="29"/>
  <c r="R452" i="6"/>
  <c r="N275" i="97"/>
  <c r="N273" i="97"/>
  <c r="AH6" i="71"/>
  <c r="AH8" i="12"/>
  <c r="AB564" i="6"/>
  <c r="Y160" i="59"/>
  <c r="Y161" i="59"/>
  <c r="X356" i="97"/>
  <c r="Q13" i="28"/>
  <c r="AH172" i="59"/>
  <c r="AF8" i="36"/>
  <c r="C36" i="92"/>
  <c r="AM398" i="6"/>
  <c r="AI221" i="97"/>
  <c r="AI219" i="97"/>
  <c r="BJ210" i="97"/>
  <c r="BN389" i="6"/>
  <c r="BJ212" i="97"/>
  <c r="BF425" i="6"/>
  <c r="BB248" i="97"/>
  <c r="BB246" i="97"/>
  <c r="T286" i="6"/>
  <c r="T279" i="6"/>
  <c r="Q151" i="59"/>
  <c r="T288" i="6"/>
  <c r="AY159" i="59"/>
  <c r="AY161" i="59" s="1"/>
  <c r="BB564" i="6"/>
  <c r="AF237" i="97"/>
  <c r="AJ416" i="6"/>
  <c r="AF239" i="97"/>
  <c r="AG356" i="97"/>
  <c r="F31" i="97" s="1"/>
  <c r="AQ534" i="6"/>
  <c r="D64" i="9"/>
  <c r="AH160" i="59"/>
  <c r="AK564" i="6"/>
  <c r="AS324" i="6"/>
  <c r="AO131" i="91"/>
  <c r="AO132" i="91" s="1"/>
  <c r="AD259" i="6"/>
  <c r="AD273" i="6"/>
  <c r="AD275" i="6"/>
  <c r="AA151" i="59"/>
  <c r="AF144" i="91"/>
  <c r="AF158" i="91"/>
  <c r="AF33" i="92"/>
  <c r="AW10" i="29"/>
  <c r="AW32" i="29" s="1"/>
  <c r="AW34" i="29" s="1"/>
  <c r="AY12" i="28" s="1"/>
  <c r="AY13" i="28" s="1"/>
  <c r="AX10" i="29"/>
  <c r="AX32" i="29"/>
  <c r="AX34" i="29" s="1"/>
  <c r="AZ12" i="28" s="1"/>
  <c r="AW33" i="29"/>
  <c r="BC94" i="68"/>
  <c r="BE332" i="6" s="1"/>
  <c r="BA138" i="91" s="1"/>
  <c r="BA139" i="91" s="1"/>
  <c r="BC93" i="68"/>
  <c r="BE323" i="6" s="1"/>
  <c r="BA131" i="91" s="1"/>
  <c r="BA132" i="91" s="1"/>
  <c r="P33" i="29"/>
  <c r="P10" i="29"/>
  <c r="P32" i="29"/>
  <c r="AE15" i="71"/>
  <c r="AE16" i="71"/>
  <c r="AE29" i="71"/>
  <c r="AE19" i="12"/>
  <c r="AE20" i="12"/>
  <c r="AF199" i="97"/>
  <c r="AG178" i="60"/>
  <c r="V159" i="59"/>
  <c r="V161" i="59" s="1"/>
  <c r="Y564" i="6"/>
  <c r="AN300" i="97"/>
  <c r="AR479" i="6"/>
  <c r="AN302" i="97"/>
  <c r="AY160" i="59"/>
  <c r="AX356" i="97"/>
  <c r="AA273" i="97"/>
  <c r="AE452" i="6"/>
  <c r="AA275" i="97"/>
  <c r="O160" i="59"/>
  <c r="O161" i="59"/>
  <c r="N356" i="97"/>
  <c r="R564" i="6"/>
  <c r="L93" i="68"/>
  <c r="L94" i="68"/>
  <c r="N332" i="6" s="1"/>
  <c r="J138" i="91" s="1"/>
  <c r="J139" i="91" s="1"/>
  <c r="D3" i="59"/>
  <c r="G560" i="6"/>
  <c r="D5" i="59"/>
  <c r="V8" i="12"/>
  <c r="V6" i="71"/>
  <c r="BB425" i="6"/>
  <c r="AX248" i="97"/>
  <c r="AX246" i="97"/>
  <c r="BB210" i="97"/>
  <c r="BF389" i="6"/>
  <c r="BB212" i="97"/>
  <c r="BG210" i="97"/>
  <c r="BK389" i="6"/>
  <c r="BG212" i="97"/>
  <c r="K159" i="59"/>
  <c r="N564" i="6"/>
  <c r="AT18" i="34"/>
  <c r="S416" i="6"/>
  <c r="O239" i="97"/>
  <c r="BG19" i="29"/>
  <c r="BG37" i="29"/>
  <c r="BG38" i="29"/>
  <c r="BI8" i="30"/>
  <c r="BH19" i="29"/>
  <c r="BH37" i="29"/>
  <c r="BH38" i="29"/>
  <c r="BJ8" i="30"/>
  <c r="G264" i="97"/>
  <c r="BF8" i="36"/>
  <c r="BH172" i="59"/>
  <c r="AS293" i="6"/>
  <c r="P567" i="6"/>
  <c r="K259" i="6"/>
  <c r="K273" i="6"/>
  <c r="K275" i="6"/>
  <c r="G116" i="91"/>
  <c r="AV33" i="29"/>
  <c r="AV159" i="59"/>
  <c r="AV161" i="59" s="1"/>
  <c r="AY564" i="6"/>
  <c r="AB13" i="28"/>
  <c r="Q10" i="29"/>
  <c r="Q32" i="29"/>
  <c r="Q34" i="29" s="1"/>
  <c r="S12" i="28" s="1"/>
  <c r="R177" i="59" s="1"/>
  <c r="BC361" i="6"/>
  <c r="E50" i="9"/>
  <c r="AI293" i="6"/>
  <c r="AI295" i="6"/>
  <c r="X286" i="6"/>
  <c r="X285" i="6"/>
  <c r="X289" i="6"/>
  <c r="H356" i="97"/>
  <c r="I160" i="59"/>
  <c r="W356" i="97"/>
  <c r="AA564" i="6"/>
  <c r="X160" i="59"/>
  <c r="X161" i="59"/>
  <c r="AD515" i="6"/>
  <c r="Z338" i="97"/>
  <c r="Z336" i="97"/>
  <c r="AC159" i="59"/>
  <c r="AF564" i="6"/>
  <c r="AQ361" i="6"/>
  <c r="D50" i="9"/>
  <c r="Q273" i="97"/>
  <c r="U452" i="6"/>
  <c r="Q275" i="97"/>
  <c r="K356" i="97"/>
  <c r="L160" i="59"/>
  <c r="O564" i="6"/>
  <c r="AB461" i="6"/>
  <c r="X284" i="97"/>
  <c r="X282" i="97"/>
  <c r="O282" i="97"/>
  <c r="S461" i="6"/>
  <c r="O284" i="97"/>
  <c r="AI259" i="6"/>
  <c r="AI273" i="6"/>
  <c r="AI275" i="6"/>
  <c r="AI288" i="6"/>
  <c r="BD293" i="6"/>
  <c r="BD295" i="6"/>
  <c r="BK237" i="97"/>
  <c r="V259" i="6"/>
  <c r="V273" i="6"/>
  <c r="V275" i="6"/>
  <c r="AP33" i="29"/>
  <c r="AP34" i="29" s="1"/>
  <c r="AQ10" i="29"/>
  <c r="AQ32" i="29" s="1"/>
  <c r="AQ34" i="29" s="1"/>
  <c r="AS12" i="28" s="1"/>
  <c r="AS13" i="28" s="1"/>
  <c r="AR178" i="59" s="1"/>
  <c r="AP10" i="29"/>
  <c r="AP32" i="29" s="1"/>
  <c r="AD398" i="6"/>
  <c r="Z221" i="97"/>
  <c r="Z219" i="97"/>
  <c r="AS284" i="6"/>
  <c r="AM116" i="91"/>
  <c r="AX144" i="91"/>
  <c r="AO529" i="6"/>
  <c r="Z288" i="6"/>
  <c r="BM268" i="6"/>
  <c r="Q158" i="91"/>
  <c r="Q33" i="92" s="1"/>
  <c r="X144" i="91"/>
  <c r="X158" i="91"/>
  <c r="X33" i="92"/>
  <c r="W416" i="6"/>
  <c r="S239" i="97"/>
  <c r="AA416" i="6"/>
  <c r="W239" i="97"/>
  <c r="E255" i="97"/>
  <c r="C291" i="97"/>
  <c r="AK273" i="6"/>
  <c r="AP19" i="29"/>
  <c r="AP37" i="29"/>
  <c r="AP38" i="29" s="1"/>
  <c r="AR8" i="30" s="1"/>
  <c r="AR9" i="30" s="1"/>
  <c r="AR40" i="30" s="1"/>
  <c r="AP48" i="64" s="1"/>
  <c r="AP50" i="64" s="1"/>
  <c r="AQ19" i="29"/>
  <c r="AQ37" i="29"/>
  <c r="AQ38" i="29" s="1"/>
  <c r="AS8" i="30"/>
  <c r="AS9" i="30" s="1"/>
  <c r="AS40" i="30" s="1"/>
  <c r="W158" i="59"/>
  <c r="Z564" i="6"/>
  <c r="AE361" i="6"/>
  <c r="C50" i="9"/>
  <c r="T159" i="59"/>
  <c r="L564" i="6"/>
  <c r="N479" i="6"/>
  <c r="J302" i="97"/>
  <c r="J300" i="97"/>
  <c r="AJ157" i="59"/>
  <c r="AM564" i="6"/>
  <c r="J273" i="97"/>
  <c r="N452" i="6"/>
  <c r="J275" i="97"/>
  <c r="O19" i="29"/>
  <c r="O37" i="29" s="1"/>
  <c r="O38" i="29" s="1"/>
  <c r="Q8" i="30" s="1"/>
  <c r="U210" i="97"/>
  <c r="Y389" i="6"/>
  <c r="U212" i="97"/>
  <c r="BG6" i="71"/>
  <c r="BG8" i="12"/>
  <c r="V131" i="91"/>
  <c r="V132" i="91" s="1"/>
  <c r="X324" i="6"/>
  <c r="R33" i="29"/>
  <c r="S32" i="29"/>
  <c r="S34" i="29"/>
  <c r="U12" i="28"/>
  <c r="R10" i="29"/>
  <c r="R32" i="29"/>
  <c r="R34" i="29" s="1"/>
  <c r="BM13" i="28"/>
  <c r="BJ9" i="36" s="1"/>
  <c r="W273" i="6"/>
  <c r="W275" i="6"/>
  <c r="AS286" i="6"/>
  <c r="AE151" i="59"/>
  <c r="AS288" i="6"/>
  <c r="Z284" i="6"/>
  <c r="BE273" i="6"/>
  <c r="BE275" i="6"/>
  <c r="AE529" i="6"/>
  <c r="AA352" i="97"/>
  <c r="O144" i="91"/>
  <c r="AY19" i="29"/>
  <c r="AY37" i="29" s="1"/>
  <c r="AY38" i="29" s="1"/>
  <c r="BA8" i="30" s="1"/>
  <c r="AX19" i="29"/>
  <c r="AX37" i="29"/>
  <c r="AX38" i="29"/>
  <c r="AZ8" i="30"/>
  <c r="AZ9" i="30"/>
  <c r="AZ40" i="30" s="1"/>
  <c r="AR284" i="6"/>
  <c r="AR286" i="6"/>
  <c r="R157" i="59"/>
  <c r="U564" i="6"/>
  <c r="BE356" i="97"/>
  <c r="BF160" i="59"/>
  <c r="BF161" i="59" s="1"/>
  <c r="BI564" i="6"/>
  <c r="AP6" i="71"/>
  <c r="AP8" i="12"/>
  <c r="F264" i="97"/>
  <c r="D55" i="59"/>
  <c r="C65" i="116" s="1"/>
  <c r="S160" i="59"/>
  <c r="R356" i="97"/>
  <c r="AE534" i="6"/>
  <c r="C64" i="9"/>
  <c r="I389" i="6"/>
  <c r="E212" i="97"/>
  <c r="E210" i="97"/>
  <c r="AZ564" i="6"/>
  <c r="AW157" i="59"/>
  <c r="AW161" i="59"/>
  <c r="BC213" i="6"/>
  <c r="E22" i="9"/>
  <c r="L9" i="36"/>
  <c r="W177" i="59"/>
  <c r="X13" i="28"/>
  <c r="AE19" i="29"/>
  <c r="AE37" i="29"/>
  <c r="AE38" i="29"/>
  <c r="AG8" i="30" s="1"/>
  <c r="AD19" i="29"/>
  <c r="AD37" i="29"/>
  <c r="AD38" i="29" s="1"/>
  <c r="AF8" i="30" s="1"/>
  <c r="AF9" i="30" s="1"/>
  <c r="T33" i="29"/>
  <c r="T10" i="29"/>
  <c r="T32" i="29"/>
  <c r="U10" i="29"/>
  <c r="U32" i="29"/>
  <c r="U34" i="29" s="1"/>
  <c r="W12" i="28" s="1"/>
  <c r="AY10" i="29"/>
  <c r="AY32" i="29" s="1"/>
  <c r="AF332" i="6"/>
  <c r="AF333" i="6" s="1"/>
  <c r="AC9" i="36"/>
  <c r="AE178" i="59"/>
  <c r="F27" i="91"/>
  <c r="Y13" i="28"/>
  <c r="K8" i="36"/>
  <c r="M172" i="59"/>
  <c r="BB33" i="29"/>
  <c r="BC10" i="29"/>
  <c r="BC32" i="29"/>
  <c r="BC34" i="29"/>
  <c r="BE12" i="28"/>
  <c r="BD177" i="59" s="1"/>
  <c r="BB10" i="29"/>
  <c r="BB32" i="29"/>
  <c r="BB34" i="29"/>
  <c r="BD12" i="28" s="1"/>
  <c r="AG34" i="29"/>
  <c r="AI12" i="28" s="1"/>
  <c r="AH177" i="59" s="1"/>
  <c r="Z24" i="36"/>
  <c r="O41" i="29"/>
  <c r="O43" i="29"/>
  <c r="Q6" i="28"/>
  <c r="P28" i="29"/>
  <c r="P46" i="29"/>
  <c r="P47" i="29"/>
  <c r="R7" i="30" s="1"/>
  <c r="O28" i="29"/>
  <c r="O46" i="29" s="1"/>
  <c r="O47" i="29" s="1"/>
  <c r="Q7" i="30" s="1"/>
  <c r="W19" i="29"/>
  <c r="W37" i="29" s="1"/>
  <c r="W38" i="29" s="1"/>
  <c r="Y8" i="30" s="1"/>
  <c r="X19" i="29"/>
  <c r="X37" i="29"/>
  <c r="X38" i="29" s="1"/>
  <c r="Z8" i="30" s="1"/>
  <c r="Z9" i="30" s="1"/>
  <c r="Z40" i="30" s="1"/>
  <c r="AU41" i="29"/>
  <c r="AU43" i="29"/>
  <c r="AW6" i="28"/>
  <c r="AU28" i="29"/>
  <c r="AU46" i="29" s="1"/>
  <c r="AU47" i="29" s="1"/>
  <c r="AW7" i="30" s="1"/>
  <c r="AW9" i="30" s="1"/>
  <c r="AV28" i="29"/>
  <c r="AV46" i="29"/>
  <c r="AV47" i="29"/>
  <c r="AX7" i="30"/>
  <c r="AK28" i="29"/>
  <c r="AK46" i="29"/>
  <c r="AK47" i="29" s="1"/>
  <c r="AM7" i="30"/>
  <c r="AM9" i="30" s="1"/>
  <c r="AM40" i="30" s="1"/>
  <c r="AK48" i="64" s="1"/>
  <c r="AK50" i="64" s="1"/>
  <c r="AJ41" i="29"/>
  <c r="AJ43" i="29"/>
  <c r="AL6" i="28"/>
  <c r="AK172" i="59" s="1"/>
  <c r="AJ28" i="29"/>
  <c r="AJ46" i="29" s="1"/>
  <c r="AJ47" i="29"/>
  <c r="AL7" i="30" s="1"/>
  <c r="AL9" i="30" s="1"/>
  <c r="AL40" i="30" s="1"/>
  <c r="AJ18" i="34" s="1"/>
  <c r="AV19" i="29"/>
  <c r="AV37" i="29"/>
  <c r="AV38" i="29"/>
  <c r="AX8" i="30"/>
  <c r="AW19" i="29"/>
  <c r="AW37" i="29" s="1"/>
  <c r="AW38" i="29"/>
  <c r="AY8" i="30"/>
  <c r="AY9" i="30" s="1"/>
  <c r="AY40" i="30" s="1"/>
  <c r="P8" i="36"/>
  <c r="R172" i="59"/>
  <c r="T19" i="29"/>
  <c r="T37" i="29" s="1"/>
  <c r="T38" i="29" s="1"/>
  <c r="V8" i="30" s="1"/>
  <c r="S19" i="29"/>
  <c r="S37" i="29" s="1"/>
  <c r="S38" i="29" s="1"/>
  <c r="U8" i="30" s="1"/>
  <c r="U9" i="30" s="1"/>
  <c r="U40" i="30" s="1"/>
  <c r="AJ19" i="29"/>
  <c r="AJ37" i="29"/>
  <c r="AJ38" i="29"/>
  <c r="AL8" i="30" s="1"/>
  <c r="AI19" i="29"/>
  <c r="AI37" i="29"/>
  <c r="AI38" i="29" s="1"/>
  <c r="AK8" i="30" s="1"/>
  <c r="AN24" i="36"/>
  <c r="D45" i="33"/>
  <c r="AO50" i="64"/>
  <c r="AO18" i="34"/>
  <c r="AT33" i="29"/>
  <c r="AT10" i="29"/>
  <c r="AT32" i="29" s="1"/>
  <c r="BE19" i="29"/>
  <c r="BE37" i="29"/>
  <c r="BE38" i="29"/>
  <c r="BG8" i="30" s="1"/>
  <c r="BF19" i="29"/>
  <c r="BF37" i="29"/>
  <c r="BF38" i="29"/>
  <c r="BH8" i="30" s="1"/>
  <c r="AA323" i="6"/>
  <c r="W131" i="91" s="1"/>
  <c r="W132" i="91" s="1"/>
  <c r="BK177" i="59"/>
  <c r="BL13" i="28"/>
  <c r="C66" i="116"/>
  <c r="H158" i="91"/>
  <c r="H33" i="92"/>
  <c r="BI41" i="29"/>
  <c r="BI43" i="29"/>
  <c r="BK6" i="28"/>
  <c r="BH8" i="36" s="1"/>
  <c r="BJ28" i="29"/>
  <c r="BJ46" i="29" s="1"/>
  <c r="BJ47" i="29" s="1"/>
  <c r="BL7" i="30" s="1"/>
  <c r="BI28" i="29"/>
  <c r="BI46" i="29"/>
  <c r="BI47" i="29"/>
  <c r="BK7" i="30"/>
  <c r="BK9" i="30" s="1"/>
  <c r="BK40" i="30" s="1"/>
  <c r="BH36" i="92"/>
  <c r="AF323" i="6"/>
  <c r="AF324" i="6" s="1"/>
  <c r="R567" i="6"/>
  <c r="AZ289" i="6"/>
  <c r="G374" i="97"/>
  <c r="K567" i="6"/>
  <c r="I53" i="59"/>
  <c r="H63" i="116"/>
  <c r="J524" i="6"/>
  <c r="F347" i="97"/>
  <c r="F345" i="97"/>
  <c r="AT345" i="97"/>
  <c r="AX524" i="6"/>
  <c r="AT347" i="97"/>
  <c r="V345" i="97"/>
  <c r="Z524" i="6"/>
  <c r="V347" i="97"/>
  <c r="BF524" i="6"/>
  <c r="BB347" i="97"/>
  <c r="BB345" i="97"/>
  <c r="AL345" i="97"/>
  <c r="AP524" i="6"/>
  <c r="AL347" i="97"/>
  <c r="AD345" i="97"/>
  <c r="AH524" i="6"/>
  <c r="AD347" i="97"/>
  <c r="J529" i="6"/>
  <c r="R524" i="6"/>
  <c r="N347" i="97"/>
  <c r="N345" i="97"/>
  <c r="BG515" i="6"/>
  <c r="BC338" i="97"/>
  <c r="BC336" i="97"/>
  <c r="M327" i="97"/>
  <c r="Q506" i="6"/>
  <c r="M329" i="97"/>
  <c r="AD327" i="97"/>
  <c r="AH506" i="6"/>
  <c r="AD329" i="97"/>
  <c r="W309" i="97"/>
  <c r="AA488" i="6"/>
  <c r="W311" i="97"/>
  <c r="AE309" i="97"/>
  <c r="AI488" i="6"/>
  <c r="AE311" i="97"/>
  <c r="S488" i="6"/>
  <c r="O311" i="97"/>
  <c r="O309" i="97"/>
  <c r="BC309" i="97"/>
  <c r="BG488" i="6"/>
  <c r="BC311" i="97"/>
  <c r="K488" i="6"/>
  <c r="G311" i="97"/>
  <c r="G309" i="97"/>
  <c r="AY488" i="6"/>
  <c r="AU311" i="97"/>
  <c r="AU309" i="97"/>
  <c r="AM309" i="97"/>
  <c r="AQ488" i="6"/>
  <c r="AM311" i="97"/>
  <c r="BK309" i="97"/>
  <c r="BO488" i="6"/>
  <c r="BK311" i="97"/>
  <c r="AN291" i="97"/>
  <c r="Y291" i="97"/>
  <c r="BB264" i="97"/>
  <c r="AD264" i="97"/>
  <c r="BF264" i="97"/>
  <c r="BK434" i="6"/>
  <c r="BG257" i="97"/>
  <c r="BG255" i="97"/>
  <c r="AD255" i="97"/>
  <c r="AH434" i="6"/>
  <c r="AD257" i="97"/>
  <c r="BK529" i="6"/>
  <c r="BG352" i="97"/>
  <c r="Q255" i="97"/>
  <c r="U434" i="6"/>
  <c r="Q257" i="97"/>
  <c r="AV529" i="6"/>
  <c r="AR255" i="97"/>
  <c r="AV434" i="6"/>
  <c r="AR257" i="97"/>
  <c r="AH529" i="6"/>
  <c r="J237" i="97"/>
  <c r="N416" i="6"/>
  <c r="J239" i="97"/>
  <c r="N529" i="6"/>
  <c r="N561" i="6"/>
  <c r="I9" i="12" s="1"/>
  <c r="R237" i="97"/>
  <c r="V529" i="6"/>
  <c r="V416" i="6"/>
  <c r="R239" i="97"/>
  <c r="F237" i="97"/>
  <c r="J416" i="6"/>
  <c r="F239" i="97"/>
  <c r="AU219" i="97"/>
  <c r="AY398" i="6"/>
  <c r="AU221" i="97"/>
  <c r="O219" i="97"/>
  <c r="S398" i="6"/>
  <c r="O221" i="97"/>
  <c r="AM219" i="97"/>
  <c r="AQ398" i="6"/>
  <c r="AM221" i="97"/>
  <c r="AQ529" i="6"/>
  <c r="AQ561" i="6"/>
  <c r="G219" i="97"/>
  <c r="K398" i="6"/>
  <c r="G221" i="97"/>
  <c r="BK219" i="97"/>
  <c r="BO398" i="6"/>
  <c r="BK221" i="97"/>
  <c r="AI398" i="6"/>
  <c r="AE221" i="97"/>
  <c r="AI529" i="6"/>
  <c r="AE219" i="97"/>
  <c r="BC219" i="97"/>
  <c r="BG398" i="6"/>
  <c r="BC221" i="97"/>
  <c r="W219" i="97"/>
  <c r="AA398" i="6"/>
  <c r="W221" i="97"/>
  <c r="AV352" i="97"/>
  <c r="AZ561" i="6"/>
  <c r="AU9" i="12"/>
  <c r="T158" i="91"/>
  <c r="T33" i="92"/>
  <c r="AP158" i="91"/>
  <c r="AP33" i="92" s="1"/>
  <c r="AD158" i="91"/>
  <c r="AD33" i="92"/>
  <c r="AH158" i="91"/>
  <c r="AH33" i="92"/>
  <c r="R561" i="6"/>
  <c r="M9" i="12"/>
  <c r="AA125" i="91"/>
  <c r="AA158" i="91"/>
  <c r="AA33" i="92"/>
  <c r="AY125" i="91"/>
  <c r="AY158" i="91"/>
  <c r="AY33" i="92"/>
  <c r="AZ158" i="91"/>
  <c r="AZ33" i="92"/>
  <c r="R125" i="91"/>
  <c r="AN125" i="91"/>
  <c r="AN33" i="92"/>
  <c r="BA125" i="91"/>
  <c r="BA158" i="91"/>
  <c r="BA33" i="92"/>
  <c r="K125" i="91"/>
  <c r="K158" i="91"/>
  <c r="K33" i="92"/>
  <c r="D152" i="59"/>
  <c r="D48" i="59"/>
  <c r="C58" i="116"/>
  <c r="G369" i="6"/>
  <c r="G371" i="6"/>
  <c r="G367" i="6"/>
  <c r="G368" i="6"/>
  <c r="G362" i="6"/>
  <c r="S158" i="91"/>
  <c r="S33" i="92"/>
  <c r="BK158" i="91"/>
  <c r="BK33" i="92" s="1"/>
  <c r="U158" i="91"/>
  <c r="U33" i="92"/>
  <c r="W158" i="91"/>
  <c r="W33" i="92"/>
  <c r="AO275" i="6"/>
  <c r="K286" i="6"/>
  <c r="AE295" i="6"/>
  <c r="AP289" i="6"/>
  <c r="K279" i="6"/>
  <c r="AW286" i="6"/>
  <c r="AR151" i="59"/>
  <c r="AU286" i="6"/>
  <c r="Z279" i="6"/>
  <c r="H151" i="59"/>
  <c r="AU284" i="6"/>
  <c r="AU279" i="6"/>
  <c r="AF279" i="6"/>
  <c r="AH285" i="6"/>
  <c r="AH279" i="6"/>
  <c r="AH286" i="6"/>
  <c r="H285" i="6"/>
  <c r="H288" i="6"/>
  <c r="H284" i="6"/>
  <c r="BM275" i="6"/>
  <c r="U279" i="6"/>
  <c r="U286" i="6"/>
  <c r="U288" i="6"/>
  <c r="U284" i="6"/>
  <c r="R151" i="59"/>
  <c r="U285" i="6"/>
  <c r="AF293" i="6"/>
  <c r="AC293" i="6"/>
  <c r="R279" i="6"/>
  <c r="R286" i="6"/>
  <c r="R285" i="6"/>
  <c r="R284" i="6"/>
  <c r="O151" i="59"/>
  <c r="R288" i="6"/>
  <c r="BG293" i="6"/>
  <c r="AV284" i="6"/>
  <c r="AS151" i="59"/>
  <c r="AV285" i="6"/>
  <c r="AV288" i="6"/>
  <c r="AV279" i="6"/>
  <c r="AV286" i="6"/>
  <c r="Y285" i="6"/>
  <c r="Y279" i="6"/>
  <c r="AX286" i="6"/>
  <c r="AU151" i="59"/>
  <c r="AX285" i="6"/>
  <c r="BI293" i="6"/>
  <c r="AX279" i="6"/>
  <c r="AX284" i="6"/>
  <c r="AX288" i="6"/>
  <c r="BC151" i="59"/>
  <c r="BF286" i="6"/>
  <c r="BF284" i="6"/>
  <c r="BF288" i="6"/>
  <c r="BF285" i="6"/>
  <c r="BF279" i="6"/>
  <c r="AD286" i="6"/>
  <c r="O288" i="6"/>
  <c r="O284" i="6"/>
  <c r="L151" i="59"/>
  <c r="O285" i="6"/>
  <c r="Z293" i="6"/>
  <c r="O286" i="6"/>
  <c r="O279" i="6"/>
  <c r="AW288" i="6"/>
  <c r="AG561" i="6"/>
  <c r="AG275" i="6"/>
  <c r="BC295" i="6"/>
  <c r="K151" i="59"/>
  <c r="N279" i="6"/>
  <c r="N288" i="6"/>
  <c r="N284" i="6"/>
  <c r="N286" i="6"/>
  <c r="Y293" i="6"/>
  <c r="N285" i="6"/>
  <c r="I279" i="6"/>
  <c r="I285" i="6"/>
  <c r="BI151" i="59"/>
  <c r="BL285" i="6"/>
  <c r="BL284" i="6"/>
  <c r="BL288" i="6"/>
  <c r="BL279" i="6"/>
  <c r="BL286" i="6"/>
  <c r="BH279" i="6"/>
  <c r="BH284" i="6"/>
  <c r="AW285" i="6"/>
  <c r="Q284" i="6"/>
  <c r="Q285" i="6"/>
  <c r="Q279" i="6"/>
  <c r="N151" i="59"/>
  <c r="Q288" i="6"/>
  <c r="Q286" i="6"/>
  <c r="AB293" i="6"/>
  <c r="BI275" i="6"/>
  <c r="BN288" i="6"/>
  <c r="BN286" i="6"/>
  <c r="BN285" i="6"/>
  <c r="BN284" i="6"/>
  <c r="BK151" i="59"/>
  <c r="BN279" i="6"/>
  <c r="AE279" i="6"/>
  <c r="AB151" i="59"/>
  <c r="AE285" i="6"/>
  <c r="AQ295" i="6"/>
  <c r="BD285" i="6"/>
  <c r="BD284" i="6"/>
  <c r="BD288" i="6"/>
  <c r="BD286" i="6"/>
  <c r="BD279" i="6"/>
  <c r="BA151" i="59"/>
  <c r="BO293" i="6"/>
  <c r="S295" i="6"/>
  <c r="G275" i="6"/>
  <c r="AK295" i="6"/>
  <c r="AJ275" i="6"/>
  <c r="L275" i="6"/>
  <c r="M275" i="6"/>
  <c r="S288" i="6"/>
  <c r="AD293" i="6"/>
  <c r="S285" i="6"/>
  <c r="S286" i="6"/>
  <c r="P151" i="59"/>
  <c r="S284" i="6"/>
  <c r="S279" i="6"/>
  <c r="BK285" i="6"/>
  <c r="BK288" i="6"/>
  <c r="BK279" i="6"/>
  <c r="BH151" i="59"/>
  <c r="BK284" i="6"/>
  <c r="BK286" i="6"/>
  <c r="BG288" i="6"/>
  <c r="BD151" i="59"/>
  <c r="BG286" i="6"/>
  <c r="BG279" i="6"/>
  <c r="BG284" i="6"/>
  <c r="BG285" i="6"/>
  <c r="BJ284" i="6"/>
  <c r="BJ279" i="6"/>
  <c r="BG151" i="59"/>
  <c r="BJ288" i="6"/>
  <c r="BJ286" i="6"/>
  <c r="BJ285" i="6"/>
  <c r="AQ275" i="6"/>
  <c r="AQ279" i="6"/>
  <c r="AU285" i="6"/>
  <c r="AS295" i="6"/>
  <c r="P285" i="6"/>
  <c r="P279" i="6"/>
  <c r="P288" i="6"/>
  <c r="P286" i="6"/>
  <c r="AA293" i="6"/>
  <c r="P284" i="6"/>
  <c r="M151" i="59"/>
  <c r="Y151" i="59"/>
  <c r="AB288" i="6"/>
  <c r="AB279" i="6"/>
  <c r="AB285" i="6"/>
  <c r="AB284" i="6"/>
  <c r="AB286" i="6"/>
  <c r="AM293" i="6"/>
  <c r="BM293" i="6"/>
  <c r="AY151" i="59"/>
  <c r="BB288" i="6"/>
  <c r="BB279" i="6"/>
  <c r="BB284" i="6"/>
  <c r="BB286" i="6"/>
  <c r="BB285" i="6"/>
  <c r="BF295" i="6"/>
  <c r="BC288" i="6"/>
  <c r="BN293" i="6"/>
  <c r="BC279" i="6"/>
  <c r="BC285" i="6"/>
  <c r="BC284" i="6"/>
  <c r="BC286" i="6"/>
  <c r="AZ151" i="59"/>
  <c r="BA295" i="6"/>
  <c r="AN275" i="6"/>
  <c r="BE151" i="59"/>
  <c r="Y284" i="6"/>
  <c r="AY529" i="6"/>
  <c r="X529" i="6"/>
  <c r="T352" i="97"/>
  <c r="K160" i="59"/>
  <c r="J356" i="97"/>
  <c r="BH286" i="6"/>
  <c r="Y286" i="6"/>
  <c r="AZ461" i="6"/>
  <c r="AV284" i="97"/>
  <c r="AO561" i="6"/>
  <c r="AG24" i="36"/>
  <c r="AV282" i="97"/>
  <c r="AT160" i="59"/>
  <c r="AT161" i="59" s="1"/>
  <c r="AJ529" i="6"/>
  <c r="AF352" i="97"/>
  <c r="BH288" i="6"/>
  <c r="I286" i="6"/>
  <c r="AT48" i="64"/>
  <c r="AT50" i="64" s="1"/>
  <c r="BG529" i="6"/>
  <c r="BG561" i="6"/>
  <c r="BB9" i="12" s="1"/>
  <c r="AS356" i="97"/>
  <c r="N177" i="59"/>
  <c r="BJ529" i="6"/>
  <c r="BF352" i="97"/>
  <c r="W529" i="6"/>
  <c r="S352" i="97"/>
  <c r="BE529" i="6"/>
  <c r="Q567" i="6"/>
  <c r="AX529" i="6"/>
  <c r="AP529" i="6"/>
  <c r="AL352" i="97"/>
  <c r="AT8" i="12"/>
  <c r="AT6" i="71"/>
  <c r="AV488" i="6"/>
  <c r="AR311" i="97"/>
  <c r="AR309" i="97"/>
  <c r="G345" i="97"/>
  <c r="K524" i="6"/>
  <c r="G347" i="97"/>
  <c r="AC345" i="97"/>
  <c r="AG524" i="6"/>
  <c r="AC347" i="97"/>
  <c r="P345" i="97"/>
  <c r="T524" i="6"/>
  <c r="P347" i="97"/>
  <c r="T529" i="6"/>
  <c r="X524" i="6"/>
  <c r="T347" i="97"/>
  <c r="T345" i="97"/>
  <c r="AU345" i="97"/>
  <c r="AY524" i="6"/>
  <c r="AU347" i="97"/>
  <c r="AD309" i="97"/>
  <c r="AH488" i="6"/>
  <c r="AD311" i="97"/>
  <c r="W524" i="6"/>
  <c r="S347" i="97"/>
  <c r="S345" i="97"/>
  <c r="AT488" i="6"/>
  <c r="AP311" i="97"/>
  <c r="AP309" i="97"/>
  <c r="BL488" i="6"/>
  <c r="BH311" i="97"/>
  <c r="BH309" i="97"/>
  <c r="AC172" i="59"/>
  <c r="AA8" i="36"/>
  <c r="J309" i="97"/>
  <c r="N488" i="6"/>
  <c r="J311" i="97"/>
  <c r="BI13" i="28"/>
  <c r="BH177" i="59"/>
  <c r="AP293" i="6"/>
  <c r="V151" i="59"/>
  <c r="D161" i="59"/>
  <c r="D57" i="59" s="1"/>
  <c r="BJ9" i="30"/>
  <c r="BJ40" i="30" s="1"/>
  <c r="D64" i="33" s="1"/>
  <c r="AO524" i="6"/>
  <c r="AK347" i="97"/>
  <c r="AK345" i="97"/>
  <c r="AF524" i="6"/>
  <c r="AB347" i="97"/>
  <c r="AB345" i="97"/>
  <c r="BE8" i="12"/>
  <c r="BE6" i="71"/>
  <c r="AM524" i="6"/>
  <c r="AI347" i="97"/>
  <c r="AI345" i="97"/>
  <c r="AD488" i="6"/>
  <c r="Z311" i="97"/>
  <c r="Z309" i="97"/>
  <c r="AN8" i="36"/>
  <c r="AE284" i="6"/>
  <c r="Y288" i="6"/>
  <c r="AW279" i="6"/>
  <c r="AI158" i="91"/>
  <c r="AI33" i="92"/>
  <c r="AC273" i="97"/>
  <c r="I529" i="6"/>
  <c r="AG8" i="12"/>
  <c r="AG6" i="71"/>
  <c r="BI6" i="71"/>
  <c r="BI8" i="12"/>
  <c r="AG345" i="97"/>
  <c r="AK524" i="6"/>
  <c r="AG347" i="97"/>
  <c r="AW8" i="12"/>
  <c r="AW6" i="71"/>
  <c r="AE286" i="6"/>
  <c r="AG452" i="6"/>
  <c r="AC275" i="97"/>
  <c r="I564" i="6"/>
  <c r="S534" i="6"/>
  <c r="B64" i="9"/>
  <c r="G54" i="59"/>
  <c r="F64" i="116"/>
  <c r="AL529" i="6"/>
  <c r="AH352" i="97"/>
  <c r="AR345" i="97"/>
  <c r="AV524" i="6"/>
  <c r="AR347" i="97"/>
  <c r="X345" i="97"/>
  <c r="AB524" i="6"/>
  <c r="X347" i="97"/>
  <c r="L309" i="97"/>
  <c r="P488" i="6"/>
  <c r="L311" i="97"/>
  <c r="AQ345" i="97"/>
  <c r="AU524" i="6"/>
  <c r="AQ347" i="97"/>
  <c r="W161" i="59"/>
  <c r="AW524" i="6"/>
  <c r="AS347" i="97"/>
  <c r="AS345" i="97"/>
  <c r="N524" i="6"/>
  <c r="J347" i="97"/>
  <c r="J345" i="97"/>
  <c r="E352" i="97"/>
  <c r="BD8" i="36"/>
  <c r="BF172" i="59"/>
  <c r="AJ172" i="59"/>
  <c r="AH8" i="36"/>
  <c r="BA161" i="59"/>
  <c r="J567" i="6"/>
  <c r="K161" i="59"/>
  <c r="T289" i="6"/>
  <c r="Y177" i="59"/>
  <c r="BA6" i="71"/>
  <c r="BA8" i="12"/>
  <c r="AJ561" i="6"/>
  <c r="AE9" i="12" s="1"/>
  <c r="AY279" i="6"/>
  <c r="T12" i="28"/>
  <c r="S177" i="59"/>
  <c r="BC276" i="6"/>
  <c r="E35" i="9"/>
  <c r="U529" i="6"/>
  <c r="AM161" i="59"/>
  <c r="AT352" i="97"/>
  <c r="BI282" i="97"/>
  <c r="BM461" i="6"/>
  <c r="BI284" i="97"/>
  <c r="V282" i="97"/>
  <c r="Z461" i="6"/>
  <c r="V284" i="97"/>
  <c r="AC488" i="6"/>
  <c r="Y311" i="97"/>
  <c r="Y309" i="97"/>
  <c r="BH461" i="6"/>
  <c r="BD284" i="97"/>
  <c r="BD282" i="97"/>
  <c r="AP398" i="6"/>
  <c r="AL221" i="97"/>
  <c r="AL219" i="97"/>
  <c r="AR461" i="6"/>
  <c r="AN284" i="97"/>
  <c r="AN282" i="97"/>
  <c r="H567" i="6"/>
  <c r="BA309" i="97"/>
  <c r="BE488" i="6"/>
  <c r="BA311" i="97"/>
  <c r="AK398" i="6"/>
  <c r="AG221" i="97"/>
  <c r="AG219" i="97"/>
  <c r="E282" i="97"/>
  <c r="I461" i="6"/>
  <c r="E284" i="97"/>
  <c r="AU159" i="59"/>
  <c r="AX564" i="6"/>
  <c r="U219" i="97"/>
  <c r="Y398" i="6"/>
  <c r="U221" i="97"/>
  <c r="Y529" i="6"/>
  <c r="AO219" i="97"/>
  <c r="AS398" i="6"/>
  <c r="AO221" i="97"/>
  <c r="R345" i="97"/>
  <c r="V524" i="6"/>
  <c r="R347" i="97"/>
  <c r="BI309" i="97"/>
  <c r="BM488" i="6"/>
  <c r="BI311" i="97"/>
  <c r="BI327" i="97"/>
  <c r="BM506" i="6"/>
  <c r="BI329" i="97"/>
  <c r="AU461" i="6"/>
  <c r="AQ284" i="97"/>
  <c r="AQ282" i="97"/>
  <c r="BC398" i="6"/>
  <c r="AY221" i="97"/>
  <c r="AY219" i="97"/>
  <c r="BC282" i="97"/>
  <c r="BG461" i="6"/>
  <c r="BC284" i="97"/>
  <c r="BG564" i="6"/>
  <c r="BB524" i="6"/>
  <c r="AX347" i="97"/>
  <c r="AX345" i="97"/>
  <c r="AJ461" i="6"/>
  <c r="AF284" i="97"/>
  <c r="AF282" i="97"/>
  <c r="AD282" i="97"/>
  <c r="AH461" i="6"/>
  <c r="AD284" i="97"/>
  <c r="AH345" i="97"/>
  <c r="AL524" i="6"/>
  <c r="AH347" i="97"/>
  <c r="AC398" i="6"/>
  <c r="Y221" i="97"/>
  <c r="Y219" i="97"/>
  <c r="T282" i="97"/>
  <c r="X461" i="6"/>
  <c r="T284" i="97"/>
  <c r="AU160" i="59"/>
  <c r="AT356" i="97"/>
  <c r="AW461" i="6"/>
  <c r="AS284" i="97"/>
  <c r="AS282" i="97"/>
  <c r="AP461" i="6"/>
  <c r="AL284" i="97"/>
  <c r="AL282" i="97"/>
  <c r="BF219" i="97"/>
  <c r="BJ398" i="6"/>
  <c r="BF221" i="97"/>
  <c r="BE309" i="97"/>
  <c r="BI488" i="6"/>
  <c r="BE311" i="97"/>
  <c r="R282" i="97"/>
  <c r="V461" i="6"/>
  <c r="R284" i="97"/>
  <c r="AJ398" i="6"/>
  <c r="AF221" i="97"/>
  <c r="AF219" i="97"/>
  <c r="BC461" i="6"/>
  <c r="AY284" i="97"/>
  <c r="AY282" i="97"/>
  <c r="AB219" i="97"/>
  <c r="AF398" i="6"/>
  <c r="AB221" i="97"/>
  <c r="M561" i="6"/>
  <c r="AC279" i="6"/>
  <c r="AI279" i="6"/>
  <c r="I284" i="6"/>
  <c r="AD285" i="6"/>
  <c r="AL158" i="91"/>
  <c r="AL33" i="92"/>
  <c r="BP360" i="6"/>
  <c r="W398" i="6"/>
  <c r="S221" i="97"/>
  <c r="S219" i="97"/>
  <c r="M398" i="6"/>
  <c r="I221" i="97"/>
  <c r="I219" i="97"/>
  <c r="L567" i="6"/>
  <c r="BF282" i="97"/>
  <c r="BJ461" i="6"/>
  <c r="BF284" i="97"/>
  <c r="AB282" i="97"/>
  <c r="AF461" i="6"/>
  <c r="AB284" i="97"/>
  <c r="AF529" i="6"/>
  <c r="AD288" i="6"/>
  <c r="AN293" i="6"/>
  <c r="T293" i="6"/>
  <c r="F177" i="59"/>
  <c r="BO361" i="6"/>
  <c r="F50" i="9"/>
  <c r="AF289" i="6"/>
  <c r="AU529" i="6"/>
  <c r="AQ352" i="97"/>
  <c r="Z529" i="6"/>
  <c r="AS309" i="97"/>
  <c r="AW488" i="6"/>
  <c r="AS311" i="97"/>
  <c r="AK488" i="6"/>
  <c r="AG311" i="97"/>
  <c r="AG309" i="97"/>
  <c r="AC285" i="6"/>
  <c r="F151" i="59"/>
  <c r="AK352" i="97"/>
  <c r="J561" i="6"/>
  <c r="E9" i="12" s="1"/>
  <c r="I561" i="6"/>
  <c r="AB561" i="6"/>
  <c r="W9" i="12"/>
  <c r="BJ158" i="91"/>
  <c r="BJ33" i="92"/>
  <c r="E64" i="116"/>
  <c r="BM529" i="6"/>
  <c r="I567" i="6"/>
  <c r="U461" i="6"/>
  <c r="Q284" i="97"/>
  <c r="Q282" i="97"/>
  <c r="AV398" i="6"/>
  <c r="AR221" i="97"/>
  <c r="AR219" i="97"/>
  <c r="AT282" i="97"/>
  <c r="AX461" i="6"/>
  <c r="AT284" i="97"/>
  <c r="AH398" i="6"/>
  <c r="AD221" i="97"/>
  <c r="AD219" i="97"/>
  <c r="AD356" i="97"/>
  <c r="AE160" i="59"/>
  <c r="AW219" i="97"/>
  <c r="BA398" i="6"/>
  <c r="AW221" i="97"/>
  <c r="BG309" i="97"/>
  <c r="BK488" i="6"/>
  <c r="BG311" i="97"/>
  <c r="AS219" i="97"/>
  <c r="AW398" i="6"/>
  <c r="AS221" i="97"/>
  <c r="BF345" i="97"/>
  <c r="BJ524" i="6"/>
  <c r="BF347" i="97"/>
  <c r="AE131" i="91"/>
  <c r="AE132" i="91" s="1"/>
  <c r="AM461" i="6"/>
  <c r="AI284" i="97"/>
  <c r="AI282" i="97"/>
  <c r="AP561" i="6"/>
  <c r="AK9" i="12"/>
  <c r="C8" i="9"/>
  <c r="P34" i="29"/>
  <c r="R12" i="28"/>
  <c r="Q177" i="59"/>
  <c r="BC534" i="6"/>
  <c r="E64" i="9"/>
  <c r="E8" i="9"/>
  <c r="O488" i="6"/>
  <c r="K311" i="97"/>
  <c r="K309" i="97"/>
  <c r="BB398" i="6"/>
  <c r="AX221" i="97"/>
  <c r="AX219" i="97"/>
  <c r="E309" i="97"/>
  <c r="I488" i="6"/>
  <c r="E311" i="97"/>
  <c r="L282" i="97"/>
  <c r="P461" i="6"/>
  <c r="L284" i="97"/>
  <c r="BC327" i="97"/>
  <c r="BG506" i="6"/>
  <c r="BC329" i="97"/>
  <c r="BE461" i="6"/>
  <c r="BA284" i="97"/>
  <c r="BA282" i="97"/>
  <c r="AT398" i="6"/>
  <c r="AP221" i="97"/>
  <c r="AP219" i="97"/>
  <c r="Z345" i="97"/>
  <c r="AD524" i="6"/>
  <c r="Z347" i="97"/>
  <c r="AL398" i="6"/>
  <c r="AH221" i="97"/>
  <c r="AH219" i="97"/>
  <c r="AK219" i="97"/>
  <c r="AO398" i="6"/>
  <c r="AK221" i="97"/>
  <c r="W488" i="6"/>
  <c r="S311" i="97"/>
  <c r="S309" i="97"/>
  <c r="D282" i="97"/>
  <c r="H461" i="6"/>
  <c r="D284" i="97"/>
  <c r="Y172" i="59"/>
  <c r="G158" i="91"/>
  <c r="G33" i="92" s="1"/>
  <c r="G61" i="59"/>
  <c r="F71" i="116"/>
  <c r="BA352" i="97"/>
  <c r="H26" i="97" s="1"/>
  <c r="AJ352" i="97"/>
  <c r="AN561" i="6"/>
  <c r="AP371" i="97"/>
  <c r="G29" i="97"/>
  <c r="AQ165" i="59"/>
  <c r="G506" i="6"/>
  <c r="C329" i="97"/>
  <c r="C327" i="97"/>
  <c r="G529" i="6"/>
  <c r="BJ327" i="97"/>
  <c r="BN506" i="6"/>
  <c r="BJ329" i="97"/>
  <c r="BN529" i="6"/>
  <c r="BI452" i="6"/>
  <c r="BE275" i="97"/>
  <c r="BI529" i="6"/>
  <c r="BE273" i="97"/>
  <c r="I327" i="97"/>
  <c r="M506" i="6"/>
  <c r="I329" i="97"/>
  <c r="AO273" i="97"/>
  <c r="AS452" i="6"/>
  <c r="AO275" i="97"/>
  <c r="AX273" i="97"/>
  <c r="BB452" i="6"/>
  <c r="AX275" i="97"/>
  <c r="AU452" i="6"/>
  <c r="AQ275" i="97"/>
  <c r="AQ273" i="97"/>
  <c r="AY506" i="6"/>
  <c r="AU329" i="97"/>
  <c r="AU327" i="97"/>
  <c r="J161" i="59"/>
  <c r="G3" i="59"/>
  <c r="AQ560" i="6"/>
  <c r="AO327" i="97"/>
  <c r="AS529" i="6"/>
  <c r="AS506" i="6"/>
  <c r="AO329" i="97"/>
  <c r="AN273" i="97"/>
  <c r="AR452" i="6"/>
  <c r="AN275" i="97"/>
  <c r="L452" i="6"/>
  <c r="H275" i="97"/>
  <c r="H273" i="97"/>
  <c r="L529" i="6"/>
  <c r="AI327" i="97"/>
  <c r="AM506" i="6"/>
  <c r="AI329" i="97"/>
  <c r="AH273" i="97"/>
  <c r="AL452" i="6"/>
  <c r="AH275" i="97"/>
  <c r="L327" i="97"/>
  <c r="P506" i="6"/>
  <c r="L329" i="97"/>
  <c r="P529" i="6"/>
  <c r="BA452" i="6"/>
  <c r="AW275" i="97"/>
  <c r="AW273" i="97"/>
  <c r="AP327" i="97"/>
  <c r="AT506" i="6"/>
  <c r="AP329" i="97"/>
  <c r="AT529" i="6"/>
  <c r="BO564" i="6"/>
  <c r="BE506" i="6"/>
  <c r="BA329" i="97"/>
  <c r="BA327" i="97"/>
  <c r="AN452" i="6"/>
  <c r="AJ275" i="97"/>
  <c r="AJ273" i="97"/>
  <c r="BK273" i="97"/>
  <c r="BO452" i="6"/>
  <c r="BK275" i="97"/>
  <c r="Q561" i="6"/>
  <c r="L9" i="12" s="1"/>
  <c r="AV151" i="59"/>
  <c r="AI285" i="6"/>
  <c r="AC284" i="6"/>
  <c r="AD284" i="6"/>
  <c r="AE561" i="6"/>
  <c r="Z9" i="12" s="1"/>
  <c r="E53" i="59"/>
  <c r="D63" i="116" s="1"/>
  <c r="AR529" i="6"/>
  <c r="AK177" i="59"/>
  <c r="AL13" i="28"/>
  <c r="AS273" i="97"/>
  <c r="AW452" i="6"/>
  <c r="AS275" i="97"/>
  <c r="AM327" i="97"/>
  <c r="AQ506" i="6"/>
  <c r="AM329" i="97"/>
  <c r="AY273" i="97"/>
  <c r="BC452" i="6"/>
  <c r="AY275" i="97"/>
  <c r="BC529" i="6"/>
  <c r="N13" i="28"/>
  <c r="K9" i="36" s="1"/>
  <c r="M177" i="59"/>
  <c r="BD452" i="6"/>
  <c r="AZ275" i="97"/>
  <c r="AZ273" i="97"/>
  <c r="BH506" i="6"/>
  <c r="BD329" i="97"/>
  <c r="BD327" i="97"/>
  <c r="BH529" i="6"/>
  <c r="O506" i="6"/>
  <c r="K329" i="97"/>
  <c r="K327" i="97"/>
  <c r="Y273" i="97"/>
  <c r="AC452" i="6"/>
  <c r="Y275" i="97"/>
  <c r="BE159" i="59"/>
  <c r="BE161" i="59"/>
  <c r="BH564" i="6"/>
  <c r="AU273" i="97"/>
  <c r="AY452" i="6"/>
  <c r="AU275" i="97"/>
  <c r="H506" i="6"/>
  <c r="D329" i="97"/>
  <c r="D327" i="97"/>
  <c r="W452" i="6"/>
  <c r="S275" i="97"/>
  <c r="S273" i="97"/>
  <c r="O327" i="97"/>
  <c r="S506" i="6"/>
  <c r="O329" i="97"/>
  <c r="D21" i="91"/>
  <c r="AI506" i="6"/>
  <c r="AE329" i="97"/>
  <c r="AE327" i="97"/>
  <c r="BM452" i="6"/>
  <c r="BI275" i="97"/>
  <c r="BI273" i="97"/>
  <c r="AR273" i="97"/>
  <c r="AV452" i="6"/>
  <c r="AR275" i="97"/>
  <c r="AY285" i="6"/>
  <c r="AC286" i="6"/>
  <c r="AO293" i="6"/>
  <c r="AO295" i="6"/>
  <c r="Z289" i="6"/>
  <c r="AX327" i="97"/>
  <c r="BB506" i="6"/>
  <c r="AX329" i="97"/>
  <c r="BB529" i="6"/>
  <c r="AX352" i="97"/>
  <c r="BA529" i="6"/>
  <c r="T273" i="97"/>
  <c r="X452" i="6"/>
  <c r="T275" i="97"/>
  <c r="AA506" i="6"/>
  <c r="W329" i="97"/>
  <c r="W327" i="97"/>
  <c r="BH327" i="97"/>
  <c r="BL506" i="6"/>
  <c r="BH329" i="97"/>
  <c r="BL529" i="6"/>
  <c r="Z452" i="6"/>
  <c r="V275" i="97"/>
  <c r="V273" i="97"/>
  <c r="AW506" i="6"/>
  <c r="AS329" i="97"/>
  <c r="AS327" i="97"/>
  <c r="AW529" i="6"/>
  <c r="BB273" i="97"/>
  <c r="BF452" i="6"/>
  <c r="BB275" i="97"/>
  <c r="U506" i="6"/>
  <c r="Q329" i="97"/>
  <c r="Q327" i="97"/>
  <c r="BB293" i="6"/>
  <c r="BJ293" i="6"/>
  <c r="AD279" i="6"/>
  <c r="O158" i="91"/>
  <c r="O33" i="92" s="1"/>
  <c r="AM158" i="91"/>
  <c r="AM33" i="92" s="1"/>
  <c r="AY561" i="6"/>
  <c r="AS289" i="6"/>
  <c r="BC6" i="71"/>
  <c r="S560" i="6"/>
  <c r="N6" i="71"/>
  <c r="BE452" i="6"/>
  <c r="BA275" i="97"/>
  <c r="BA273" i="97"/>
  <c r="AP452" i="6"/>
  <c r="AL275" i="97"/>
  <c r="AL273" i="97"/>
  <c r="BB18" i="34"/>
  <c r="BA24" i="36"/>
  <c r="D58" i="33"/>
  <c r="BB48" i="64"/>
  <c r="BB50" i="64"/>
  <c r="AM529" i="6"/>
  <c r="F327" i="97"/>
  <c r="J506" i="6"/>
  <c r="F329" i="97"/>
  <c r="AL327" i="97"/>
  <c r="AP506" i="6"/>
  <c r="AL329" i="97"/>
  <c r="AZ327" i="97"/>
  <c r="BD506" i="6"/>
  <c r="AZ329" i="97"/>
  <c r="BD529" i="6"/>
  <c r="BJ452" i="6"/>
  <c r="BF275" i="97"/>
  <c r="BF273" i="97"/>
  <c r="K506" i="6"/>
  <c r="G329" i="97"/>
  <c r="G327" i="97"/>
  <c r="BH452" i="6"/>
  <c r="BD275" i="97"/>
  <c r="BD273" i="97"/>
  <c r="AC506" i="6"/>
  <c r="Y329" i="97"/>
  <c r="Y327" i="97"/>
  <c r="AY286" i="6"/>
  <c r="BO529" i="6"/>
  <c r="BO561" i="6"/>
  <c r="K352" i="97"/>
  <c r="AG161" i="59"/>
  <c r="K529" i="6"/>
  <c r="O561" i="6"/>
  <c r="J9" i="12"/>
  <c r="AY288" i="6"/>
  <c r="Z151" i="59"/>
  <c r="H31" i="97"/>
  <c r="BD34" i="29"/>
  <c r="BF12" i="28" s="1"/>
  <c r="E161" i="59"/>
  <c r="Q161" i="59"/>
  <c r="F5" i="59"/>
  <c r="Z6" i="71"/>
  <c r="Z8" i="12"/>
  <c r="AC529" i="6"/>
  <c r="BF327" i="97"/>
  <c r="BJ506" i="6"/>
  <c r="BF329" i="97"/>
  <c r="AT273" i="97"/>
  <c r="AX452" i="6"/>
  <c r="AT275" i="97"/>
  <c r="BG452" i="6"/>
  <c r="BC275" i="97"/>
  <c r="BC273" i="97"/>
  <c r="AG327" i="97"/>
  <c r="AK506" i="6"/>
  <c r="AG329" i="97"/>
  <c r="AK529" i="6"/>
  <c r="AG352" i="97"/>
  <c r="AI273" i="97"/>
  <c r="AM452" i="6"/>
  <c r="AI275" i="97"/>
  <c r="BO506" i="6"/>
  <c r="BK329" i="97"/>
  <c r="BK327" i="97"/>
  <c r="AE273" i="97"/>
  <c r="AI452" i="6"/>
  <c r="AE275" i="97"/>
  <c r="AK161" i="59"/>
  <c r="AE276" i="6"/>
  <c r="C35" i="9"/>
  <c r="E61" i="59"/>
  <c r="D71" i="116" s="1"/>
  <c r="BJ324" i="6"/>
  <c r="G177" i="59"/>
  <c r="H13" i="28"/>
  <c r="J9" i="36"/>
  <c r="N8" i="12"/>
  <c r="BM157" i="59"/>
  <c r="AA13" i="28"/>
  <c r="Z177" i="59"/>
  <c r="BE561" i="6"/>
  <c r="BG158" i="91"/>
  <c r="BG33" i="92"/>
  <c r="AY34" i="29"/>
  <c r="BA12" i="28" s="1"/>
  <c r="BP278" i="6"/>
  <c r="AR161" i="59"/>
  <c r="AB178" i="59"/>
  <c r="Z9" i="36"/>
  <c r="G53" i="59"/>
  <c r="F63" i="116"/>
  <c r="AR289" i="6"/>
  <c r="AP177" i="59"/>
  <c r="AQ13" i="28"/>
  <c r="I177" i="59"/>
  <c r="J13" i="28"/>
  <c r="F53" i="59"/>
  <c r="E63" i="116"/>
  <c r="F352" i="97"/>
  <c r="AQ285" i="6"/>
  <c r="S276" i="6"/>
  <c r="B35" i="9"/>
  <c r="S161" i="59"/>
  <c r="AR12" i="28"/>
  <c r="AA178" i="59"/>
  <c r="Y9" i="36"/>
  <c r="V293" i="6"/>
  <c r="V295" i="6"/>
  <c r="K288" i="6"/>
  <c r="K284" i="6"/>
  <c r="K285" i="6"/>
  <c r="D352" i="97"/>
  <c r="AX158" i="91"/>
  <c r="AX33" i="92"/>
  <c r="AR177" i="59"/>
  <c r="BP361" i="6"/>
  <c r="B50" i="9"/>
  <c r="G48" i="64"/>
  <c r="G50" i="64"/>
  <c r="I11" i="33"/>
  <c r="F24" i="36"/>
  <c r="G18" i="34"/>
  <c r="BP534" i="6"/>
  <c r="AI286" i="6"/>
  <c r="AF151" i="59"/>
  <c r="AT293" i="6"/>
  <c r="AT295" i="6"/>
  <c r="AT297" i="6"/>
  <c r="AI284" i="6"/>
  <c r="AC161" i="59"/>
  <c r="G55" i="59"/>
  <c r="F65" i="116"/>
  <c r="D14" i="33"/>
  <c r="J18" i="34"/>
  <c r="J48" i="64"/>
  <c r="J50" i="64" s="1"/>
  <c r="AQ284" i="6"/>
  <c r="AQ288" i="6"/>
  <c r="AI561" i="6"/>
  <c r="X561" i="6"/>
  <c r="S9" i="12" s="1"/>
  <c r="H53" i="59"/>
  <c r="AP18" i="34"/>
  <c r="D46" i="33"/>
  <c r="AR46" i="33"/>
  <c r="AO24" i="36"/>
  <c r="S151" i="59"/>
  <c r="V284" i="6"/>
  <c r="V288" i="6"/>
  <c r="V286" i="6"/>
  <c r="V279" i="6"/>
  <c r="AG293" i="6"/>
  <c r="AG295" i="6"/>
  <c r="V285" i="6"/>
  <c r="BJ64" i="33"/>
  <c r="BH18" i="34"/>
  <c r="BG24" i="36"/>
  <c r="BH48" i="64"/>
  <c r="BH50" i="64" s="1"/>
  <c r="AY177" i="59"/>
  <c r="AZ13" i="28"/>
  <c r="AK275" i="6"/>
  <c r="BP275" i="6"/>
  <c r="P178" i="59"/>
  <c r="N9" i="36"/>
  <c r="AL279" i="6"/>
  <c r="AL284" i="6"/>
  <c r="AL285" i="6"/>
  <c r="AL286" i="6"/>
  <c r="AW293" i="6"/>
  <c r="AW295" i="6"/>
  <c r="AI151" i="59"/>
  <c r="AL288" i="6"/>
  <c r="F161" i="59"/>
  <c r="E55" i="59"/>
  <c r="D65" i="116"/>
  <c r="BL178" i="59"/>
  <c r="AN151" i="59"/>
  <c r="AQ286" i="6"/>
  <c r="D9" i="12"/>
  <c r="T161" i="59"/>
  <c r="AH161" i="59"/>
  <c r="BF177" i="59"/>
  <c r="BG13" i="28"/>
  <c r="AX293" i="6"/>
  <c r="AX295" i="6"/>
  <c r="AM288" i="6"/>
  <c r="AM279" i="6"/>
  <c r="AM285" i="6"/>
  <c r="AJ151" i="59"/>
  <c r="AM284" i="6"/>
  <c r="AM286" i="6"/>
  <c r="BH161" i="59"/>
  <c r="F158" i="91"/>
  <c r="F33" i="92"/>
  <c r="AW289" i="6"/>
  <c r="BP213" i="6"/>
  <c r="U13" i="28"/>
  <c r="T177" i="59"/>
  <c r="AT8" i="36"/>
  <c r="AV172" i="59"/>
  <c r="AI13" i="28"/>
  <c r="R9" i="30"/>
  <c r="AI8" i="36"/>
  <c r="BC177" i="59"/>
  <c r="BD13" i="28"/>
  <c r="AK18" i="34"/>
  <c r="D41" i="33"/>
  <c r="AJ24" i="36"/>
  <c r="W178" i="59"/>
  <c r="U9" i="36"/>
  <c r="BJ172" i="59"/>
  <c r="AX9" i="30"/>
  <c r="AX40" i="30" s="1"/>
  <c r="D9" i="36"/>
  <c r="BI48" i="64"/>
  <c r="BI50" i="64" s="1"/>
  <c r="BH24" i="36"/>
  <c r="BK178" i="59"/>
  <c r="BI9" i="36"/>
  <c r="AT34" i="29"/>
  <c r="AV12" i="28" s="1"/>
  <c r="AD40" i="30"/>
  <c r="T34" i="29"/>
  <c r="V12" i="28"/>
  <c r="AH289" i="6"/>
  <c r="AU289" i="6"/>
  <c r="H289" i="6"/>
  <c r="H297" i="6"/>
  <c r="R289" i="6"/>
  <c r="R297" i="6"/>
  <c r="U289" i="6"/>
  <c r="U297" i="6"/>
  <c r="C63" i="116"/>
  <c r="BF561" i="6"/>
  <c r="BB352" i="97"/>
  <c r="AD352" i="97"/>
  <c r="AH561" i="6"/>
  <c r="AC9" i="12" s="1"/>
  <c r="U561" i="6"/>
  <c r="Q352" i="97"/>
  <c r="BK561" i="6"/>
  <c r="AR352" i="97"/>
  <c r="J352" i="97"/>
  <c r="R352" i="97"/>
  <c r="V561" i="6"/>
  <c r="AL9" i="12"/>
  <c r="AE352" i="97"/>
  <c r="W352" i="97"/>
  <c r="AU352" i="97"/>
  <c r="AA561" i="6"/>
  <c r="V9" i="12" s="1"/>
  <c r="G352" i="97"/>
  <c r="K561" i="6"/>
  <c r="BC352" i="97"/>
  <c r="AM352" i="97"/>
  <c r="O352" i="97"/>
  <c r="S561" i="6"/>
  <c r="G372" i="6"/>
  <c r="G18" i="91"/>
  <c r="BL293" i="6"/>
  <c r="BA284" i="6"/>
  <c r="BA279" i="6"/>
  <c r="BC280" i="6"/>
  <c r="E37" i="9"/>
  <c r="BA286" i="6"/>
  <c r="BA285" i="6"/>
  <c r="AX151" i="59"/>
  <c r="BA288" i="6"/>
  <c r="BM285" i="6"/>
  <c r="BM279" i="6"/>
  <c r="BM284" i="6"/>
  <c r="BM286" i="6"/>
  <c r="BM288" i="6"/>
  <c r="BJ151" i="59"/>
  <c r="BB151" i="59"/>
  <c r="I47" i="59" s="1"/>
  <c r="H57" i="116" s="1"/>
  <c r="BE279" i="6"/>
  <c r="BE288" i="6"/>
  <c r="BE285" i="6"/>
  <c r="BE284" i="6"/>
  <c r="BE286" i="6"/>
  <c r="AZ9" i="12"/>
  <c r="BO276" i="6"/>
  <c r="F35" i="9"/>
  <c r="AA286" i="6"/>
  <c r="AL293" i="6"/>
  <c r="AA285" i="6"/>
  <c r="AA279" i="6"/>
  <c r="X151" i="59"/>
  <c r="AA288" i="6"/>
  <c r="AA284" i="6"/>
  <c r="Q289" i="6"/>
  <c r="Q297" i="6"/>
  <c r="AE289" i="6"/>
  <c r="AE297" i="6"/>
  <c r="BN289" i="6"/>
  <c r="BG289" i="6"/>
  <c r="S289" i="6"/>
  <c r="S297" i="6"/>
  <c r="AZ293" i="6"/>
  <c r="AO279" i="6"/>
  <c r="AO285" i="6"/>
  <c r="AO288" i="6"/>
  <c r="AO286" i="6"/>
  <c r="AL151" i="59"/>
  <c r="AO284" i="6"/>
  <c r="AB289" i="6"/>
  <c r="BK289" i="6"/>
  <c r="AJ9" i="12"/>
  <c r="N289" i="6"/>
  <c r="AG284" i="6"/>
  <c r="AG286" i="6"/>
  <c r="AD151" i="59"/>
  <c r="AG285" i="6"/>
  <c r="AG288" i="6"/>
  <c r="AG279" i="6"/>
  <c r="AR293" i="6"/>
  <c r="O289" i="6"/>
  <c r="AV289" i="6"/>
  <c r="BI284" i="6"/>
  <c r="BI286" i="6"/>
  <c r="BI285" i="6"/>
  <c r="BF151" i="59"/>
  <c r="BI288" i="6"/>
  <c r="BI279" i="6"/>
  <c r="T295" i="6"/>
  <c r="M279" i="6"/>
  <c r="M286" i="6"/>
  <c r="X293" i="6"/>
  <c r="M285" i="6"/>
  <c r="J151" i="59"/>
  <c r="M284" i="6"/>
  <c r="M288" i="6"/>
  <c r="AB295" i="6"/>
  <c r="H9" i="12"/>
  <c r="S296" i="6"/>
  <c r="B40" i="9"/>
  <c r="BD289" i="6"/>
  <c r="AX289" i="6"/>
  <c r="Y289" i="6"/>
  <c r="T151" i="59"/>
  <c r="W285" i="6"/>
  <c r="W284" i="6"/>
  <c r="W279" i="6"/>
  <c r="W286" i="6"/>
  <c r="W288" i="6"/>
  <c r="AH293" i="6"/>
  <c r="BO295" i="6"/>
  <c r="BI295" i="6"/>
  <c r="AC295" i="6"/>
  <c r="AJ279" i="6"/>
  <c r="AJ284" i="6"/>
  <c r="AU293" i="6"/>
  <c r="AJ286" i="6"/>
  <c r="AG151" i="59"/>
  <c r="AJ288" i="6"/>
  <c r="AJ285" i="6"/>
  <c r="BH289" i="6"/>
  <c r="BH297" i="6"/>
  <c r="P289" i="6"/>
  <c r="BJ289" i="6"/>
  <c r="BO286" i="6"/>
  <c r="BL151" i="59"/>
  <c r="BO288" i="6"/>
  <c r="BO285" i="6"/>
  <c r="BO284" i="6"/>
  <c r="BO279" i="6"/>
  <c r="AD295" i="6"/>
  <c r="AN295" i="6"/>
  <c r="BL289" i="6"/>
  <c r="Z295" i="6"/>
  <c r="BF289" i="6"/>
  <c r="BF297" i="6"/>
  <c r="BG295" i="6"/>
  <c r="AF295" i="6"/>
  <c r="D151" i="59"/>
  <c r="G286" i="6"/>
  <c r="G284" i="6"/>
  <c r="G285" i="6"/>
  <c r="G288" i="6"/>
  <c r="G279" i="6"/>
  <c r="AP295" i="6"/>
  <c r="AM295" i="6"/>
  <c r="J297" i="6"/>
  <c r="AA295" i="6"/>
  <c r="L279" i="6"/>
  <c r="L284" i="6"/>
  <c r="I151" i="59"/>
  <c r="L285" i="6"/>
  <c r="L288" i="6"/>
  <c r="W293" i="6"/>
  <c r="L286" i="6"/>
  <c r="I289" i="6"/>
  <c r="Y295" i="6"/>
  <c r="AJ295" i="6"/>
  <c r="BN295" i="6"/>
  <c r="BM295" i="6"/>
  <c r="BJ295" i="6"/>
  <c r="AS297" i="6"/>
  <c r="AY289" i="6"/>
  <c r="BC289" i="6"/>
  <c r="BB289" i="6"/>
  <c r="AN284" i="6"/>
  <c r="AN279" i="6"/>
  <c r="AY293" i="6"/>
  <c r="AK151" i="59"/>
  <c r="AN285" i="6"/>
  <c r="AN288" i="6"/>
  <c r="AN286" i="6"/>
  <c r="AI9" i="12"/>
  <c r="BB295" i="6"/>
  <c r="G29" i="91"/>
  <c r="G33" i="91"/>
  <c r="W561" i="6"/>
  <c r="BH178" i="59"/>
  <c r="BF9" i="36"/>
  <c r="P352" i="97"/>
  <c r="T561" i="6"/>
  <c r="O9" i="12"/>
  <c r="T13" i="28"/>
  <c r="S178" i="59" s="1"/>
  <c r="AU561" i="6"/>
  <c r="AP9" i="12"/>
  <c r="AQ289" i="6"/>
  <c r="U352" i="97"/>
  <c r="E26" i="97" s="1"/>
  <c r="Y561" i="6"/>
  <c r="BI352" i="97"/>
  <c r="Z561" i="6"/>
  <c r="U9" i="12" s="1"/>
  <c r="V352" i="97"/>
  <c r="AB352" i="97"/>
  <c r="AQ276" i="6"/>
  <c r="I55" i="59"/>
  <c r="H65" i="116"/>
  <c r="AC289" i="6"/>
  <c r="AD289" i="6"/>
  <c r="AU161" i="59"/>
  <c r="BK352" i="97"/>
  <c r="BM561" i="6"/>
  <c r="BP564" i="6"/>
  <c r="BP529" i="6"/>
  <c r="AN352" i="97"/>
  <c r="AP352" i="97"/>
  <c r="AT561" i="6"/>
  <c r="AO9" i="12"/>
  <c r="AL6" i="71"/>
  <c r="G5" i="59"/>
  <c r="AL8" i="12"/>
  <c r="BI561" i="6"/>
  <c r="BD9" i="12" s="1"/>
  <c r="BE352" i="97"/>
  <c r="H61" i="59"/>
  <c r="G71" i="116" s="1"/>
  <c r="BM165" i="59"/>
  <c r="Y352" i="97"/>
  <c r="AC561" i="6"/>
  <c r="AW352" i="97"/>
  <c r="D18" i="91"/>
  <c r="BL561" i="6"/>
  <c r="BH352" i="97"/>
  <c r="BJ352" i="97"/>
  <c r="BF13" i="28"/>
  <c r="BE178" i="59" s="1"/>
  <c r="M178" i="59"/>
  <c r="AZ352" i="97"/>
  <c r="BD561" i="6"/>
  <c r="AY9" i="12" s="1"/>
  <c r="BE177" i="59"/>
  <c r="E5" i="59"/>
  <c r="AS352" i="97"/>
  <c r="AW561" i="6"/>
  <c r="AY352" i="97"/>
  <c r="BC561" i="6"/>
  <c r="AX9" i="12" s="1"/>
  <c r="G531" i="6"/>
  <c r="C352" i="97"/>
  <c r="C26" i="97"/>
  <c r="P561" i="6"/>
  <c r="K9" i="12" s="1"/>
  <c r="L352" i="97"/>
  <c r="D26" i="97" s="1"/>
  <c r="AM561" i="6"/>
  <c r="AI352" i="97"/>
  <c r="BD352" i="97"/>
  <c r="BH561" i="6"/>
  <c r="BC9" i="12" s="1"/>
  <c r="AK178" i="59"/>
  <c r="AI9" i="36"/>
  <c r="H352" i="97"/>
  <c r="AO352" i="97"/>
  <c r="G26" i="97" s="1"/>
  <c r="AS561" i="6"/>
  <c r="AN9" i="12" s="1"/>
  <c r="BL371" i="97"/>
  <c r="AE280" i="6"/>
  <c r="C37" i="9"/>
  <c r="Z178" i="59"/>
  <c r="X9" i="36"/>
  <c r="AH9" i="36"/>
  <c r="AJ178" i="59"/>
  <c r="E9" i="36"/>
  <c r="G178" i="59"/>
  <c r="I178" i="59"/>
  <c r="G9" i="36"/>
  <c r="AI289" i="6"/>
  <c r="AI297" i="6"/>
  <c r="K289" i="6"/>
  <c r="K297" i="6"/>
  <c r="AM289" i="6"/>
  <c r="AM297" i="6"/>
  <c r="AW297" i="6"/>
  <c r="AO289" i="6"/>
  <c r="AX177" i="59"/>
  <c r="V289" i="6"/>
  <c r="V297" i="6"/>
  <c r="Q9" i="36"/>
  <c r="AL289" i="6"/>
  <c r="J11" i="33"/>
  <c r="K11" i="33"/>
  <c r="AP9" i="36"/>
  <c r="D29" i="91"/>
  <c r="D33" i="91" s="1"/>
  <c r="AV293" i="6"/>
  <c r="AV295" i="6"/>
  <c r="AV297" i="6"/>
  <c r="AK286" i="6"/>
  <c r="AK285" i="6"/>
  <c r="AK279" i="6"/>
  <c r="BP279" i="6"/>
  <c r="AK288" i="6"/>
  <c r="AK284" i="6"/>
  <c r="AH151" i="59"/>
  <c r="AY178" i="59"/>
  <c r="AW9" i="36"/>
  <c r="T178" i="59"/>
  <c r="R9" i="36"/>
  <c r="BK64" i="33"/>
  <c r="AW40" i="30"/>
  <c r="D51" i="33" s="1"/>
  <c r="V13" i="28"/>
  <c r="U177" i="59"/>
  <c r="R40" i="30"/>
  <c r="AV13" i="28"/>
  <c r="AU177" i="59"/>
  <c r="BA9" i="36"/>
  <c r="BC178" i="59"/>
  <c r="AI24" i="36"/>
  <c r="AJ48" i="64"/>
  <c r="AJ50" i="64"/>
  <c r="D40" i="33"/>
  <c r="C67" i="116"/>
  <c r="BF9" i="12"/>
  <c r="BA9" i="12"/>
  <c r="P9" i="12"/>
  <c r="N9" i="12"/>
  <c r="BM352" i="97"/>
  <c r="J26" i="97" s="1"/>
  <c r="F26" i="97"/>
  <c r="C164" i="91"/>
  <c r="G380" i="6"/>
  <c r="C168" i="91"/>
  <c r="C38" i="92"/>
  <c r="C47" i="92"/>
  <c r="D24" i="91"/>
  <c r="D26" i="91" s="1"/>
  <c r="BL295" i="6"/>
  <c r="AL295" i="6"/>
  <c r="AZ295" i="6"/>
  <c r="AA289" i="6"/>
  <c r="AA297" i="6"/>
  <c r="G289" i="6"/>
  <c r="BO280" i="6"/>
  <c r="F37" i="9"/>
  <c r="BO289" i="6"/>
  <c r="BO297" i="6"/>
  <c r="BK297" i="6"/>
  <c r="BE289" i="6"/>
  <c r="BM289" i="6"/>
  <c r="BM297" i="6"/>
  <c r="BA289" i="6"/>
  <c r="N297" i="6"/>
  <c r="AR295" i="6"/>
  <c r="P297" i="6"/>
  <c r="AH295" i="6"/>
  <c r="AB297" i="6"/>
  <c r="W295" i="6"/>
  <c r="BI289" i="6"/>
  <c r="BI297" i="6"/>
  <c r="BD297" i="6"/>
  <c r="S280" i="6"/>
  <c r="B37" i="9"/>
  <c r="B41" i="9" s="1"/>
  <c r="AX297" i="6"/>
  <c r="M289" i="6"/>
  <c r="X295" i="6"/>
  <c r="BG297" i="6"/>
  <c r="Y297" i="6"/>
  <c r="L289" i="6"/>
  <c r="AJ289" i="6"/>
  <c r="AJ297" i="6"/>
  <c r="Z297" i="6"/>
  <c r="W289" i="6"/>
  <c r="T297" i="6"/>
  <c r="AG289" i="6"/>
  <c r="AD297" i="6"/>
  <c r="I297" i="6"/>
  <c r="AP297" i="6"/>
  <c r="AO297" i="6"/>
  <c r="AF297" i="6"/>
  <c r="AU295" i="6"/>
  <c r="AC297" i="6"/>
  <c r="O297" i="6"/>
  <c r="BN297" i="6"/>
  <c r="BJ297" i="6"/>
  <c r="BC297" i="6"/>
  <c r="AQ297" i="6"/>
  <c r="G47" i="59"/>
  <c r="F57" i="116" s="1"/>
  <c r="AY295" i="6"/>
  <c r="BB297" i="6"/>
  <c r="BP276" i="6"/>
  <c r="D35" i="9"/>
  <c r="AN289" i="6"/>
  <c r="R9" i="12"/>
  <c r="AQ280" i="6"/>
  <c r="X9" i="12"/>
  <c r="J61" i="59"/>
  <c r="K61" i="59"/>
  <c r="G540" i="6"/>
  <c r="G541" i="6"/>
  <c r="C364" i="97"/>
  <c r="G542" i="6"/>
  <c r="C365" i="97"/>
  <c r="G544" i="6"/>
  <c r="C367" i="97"/>
  <c r="C354" i="97"/>
  <c r="G535" i="6"/>
  <c r="C358" i="97"/>
  <c r="D153" i="59"/>
  <c r="AK289" i="6"/>
  <c r="AK297" i="6"/>
  <c r="P48" i="64"/>
  <c r="O24" i="36"/>
  <c r="D20" i="33"/>
  <c r="P18" i="34"/>
  <c r="S9" i="36"/>
  <c r="U178" i="59"/>
  <c r="AT24" i="36"/>
  <c r="AU18" i="34"/>
  <c r="S290" i="6"/>
  <c r="B38" i="9"/>
  <c r="G297" i="6"/>
  <c r="AQ296" i="6"/>
  <c r="D40" i="9"/>
  <c r="D41" i="9" s="1"/>
  <c r="BO296" i="6"/>
  <c r="F40" i="9"/>
  <c r="BL297" i="6"/>
  <c r="AZ297" i="6"/>
  <c r="AE296" i="6"/>
  <c r="C40" i="9"/>
  <c r="C41" i="9"/>
  <c r="BA297" i="6"/>
  <c r="AL297" i="6"/>
  <c r="BE297" i="6"/>
  <c r="BO290" i="6"/>
  <c r="F38" i="9"/>
  <c r="BC290" i="6"/>
  <c r="E38" i="9"/>
  <c r="E39" i="9" s="1"/>
  <c r="X297" i="6"/>
  <c r="AU297" i="6"/>
  <c r="AE290" i="6"/>
  <c r="C38" i="9"/>
  <c r="M297" i="6"/>
  <c r="W297" i="6"/>
  <c r="AH297" i="6"/>
  <c r="AR297" i="6"/>
  <c r="AG297" i="6"/>
  <c r="L297" i="6"/>
  <c r="AY297" i="6"/>
  <c r="BP295" i="6"/>
  <c r="BC296" i="6"/>
  <c r="AN297" i="6"/>
  <c r="D37" i="9"/>
  <c r="BP280" i="6"/>
  <c r="AQ290" i="6"/>
  <c r="BP289" i="6"/>
  <c r="C363" i="97"/>
  <c r="G545" i="6"/>
  <c r="D49" i="59"/>
  <c r="C59" i="116"/>
  <c r="P50" i="64"/>
  <c r="AW51" i="33"/>
  <c r="R20" i="33"/>
  <c r="S20" i="33" s="1"/>
  <c r="AE298" i="6"/>
  <c r="C42" i="9"/>
  <c r="BO298" i="6"/>
  <c r="F42" i="9"/>
  <c r="S298" i="6"/>
  <c r="B42" i="9"/>
  <c r="C39" i="9"/>
  <c r="D38" i="9"/>
  <c r="BP290" i="6"/>
  <c r="BP297" i="6"/>
  <c r="AQ298" i="6"/>
  <c r="BC298" i="6"/>
  <c r="E42" i="9"/>
  <c r="BP296" i="6"/>
  <c r="E40" i="9"/>
  <c r="E41" i="9" s="1"/>
  <c r="C368" i="97"/>
  <c r="C28" i="97"/>
  <c r="G553" i="6"/>
  <c r="T20" i="33"/>
  <c r="D42" i="9"/>
  <c r="BP298" i="6"/>
  <c r="C376" i="97"/>
  <c r="C32" i="97"/>
  <c r="C41" i="97"/>
  <c r="BE324" i="6" l="1"/>
  <c r="BM96" i="68"/>
  <c r="L96" i="68"/>
  <c r="Y138" i="91"/>
  <c r="Y139" i="91" s="1"/>
  <c r="BB324" i="6"/>
  <c r="AX131" i="91"/>
  <c r="AX132" i="91" s="1"/>
  <c r="BD131" i="91"/>
  <c r="BH324" i="6"/>
  <c r="AA324" i="6"/>
  <c r="AR96" i="68"/>
  <c r="AC324" i="6"/>
  <c r="AK333" i="6"/>
  <c r="Q323" i="6"/>
  <c r="Q324" i="6" s="1"/>
  <c r="AJ96" i="68"/>
  <c r="AL96" i="68"/>
  <c r="N333" i="6"/>
  <c r="AL324" i="6"/>
  <c r="AV96" i="68"/>
  <c r="L138" i="91"/>
  <c r="L139" i="91" s="1"/>
  <c r="AK324" i="6"/>
  <c r="V323" i="6"/>
  <c r="AB138" i="91"/>
  <c r="AB139" i="91" s="1"/>
  <c r="BE333" i="6"/>
  <c r="O333" i="6"/>
  <c r="BL333" i="6"/>
  <c r="K324" i="6"/>
  <c r="BC96" i="68"/>
  <c r="BI131" i="91"/>
  <c r="BI132" i="91" s="1"/>
  <c r="BM324" i="6"/>
  <c r="AY324" i="6"/>
  <c r="AU131" i="91"/>
  <c r="AU132" i="91" s="1"/>
  <c r="H131" i="91"/>
  <c r="H132" i="91" s="1"/>
  <c r="L324" i="6"/>
  <c r="AT131" i="91"/>
  <c r="AT132" i="91" s="1"/>
  <c r="AX324" i="6"/>
  <c r="N138" i="91"/>
  <c r="N139" i="91" s="1"/>
  <c r="R333" i="6"/>
  <c r="BK324" i="6"/>
  <c r="BG131" i="91"/>
  <c r="BG132" i="91" s="1"/>
  <c r="AP96" i="68"/>
  <c r="J96" i="68"/>
  <c r="AJ324" i="6"/>
  <c r="AW96" i="68"/>
  <c r="X333" i="6"/>
  <c r="AM324" i="6"/>
  <c r="I96" i="68"/>
  <c r="Q131" i="91"/>
  <c r="Q132" i="91" s="1"/>
  <c r="AX96" i="68"/>
  <c r="P96" i="68"/>
  <c r="BF138" i="91"/>
  <c r="BF139" i="91" s="1"/>
  <c r="AA96" i="68"/>
  <c r="AN96" i="68"/>
  <c r="AK96" i="68"/>
  <c r="AG96" i="68"/>
  <c r="AI96" i="68"/>
  <c r="Y96" i="68"/>
  <c r="AT333" i="6"/>
  <c r="AN333" i="6"/>
  <c r="AN323" i="6"/>
  <c r="AB131" i="91"/>
  <c r="AB132" i="91" s="1"/>
  <c r="AV323" i="6"/>
  <c r="H138" i="91"/>
  <c r="H139" i="91" s="1"/>
  <c r="AQ96" i="68"/>
  <c r="AJ333" i="6"/>
  <c r="AF96" i="68"/>
  <c r="N96" i="68"/>
  <c r="BJ96" i="68"/>
  <c r="AG333" i="6"/>
  <c r="AI333" i="6"/>
  <c r="AE138" i="91"/>
  <c r="AE139" i="91" s="1"/>
  <c r="AT324" i="6"/>
  <c r="AP131" i="91"/>
  <c r="AP132" i="91" s="1"/>
  <c r="I39" i="68"/>
  <c r="S131" i="91"/>
  <c r="S132" i="91" s="1"/>
  <c r="BF96" i="68"/>
  <c r="BB96" i="68"/>
  <c r="M96" i="68"/>
  <c r="BA96" i="68"/>
  <c r="BI96" i="68"/>
  <c r="BG138" i="91"/>
  <c r="BG139" i="91" s="1"/>
  <c r="BH333" i="6"/>
  <c r="G96" i="68"/>
  <c r="AV131" i="91"/>
  <c r="AV132" i="91" s="1"/>
  <c r="BC333" i="6"/>
  <c r="N323" i="6"/>
  <c r="N324" i="6" s="1"/>
  <c r="I333" i="6"/>
  <c r="U332" i="6"/>
  <c r="S96" i="68"/>
  <c r="BC324" i="6"/>
  <c r="AY131" i="91"/>
  <c r="AY132" i="91" s="1"/>
  <c r="AL131" i="91"/>
  <c r="AL132" i="91" s="1"/>
  <c r="AP324" i="6"/>
  <c r="BB131" i="91"/>
  <c r="BB132" i="91" s="1"/>
  <c r="BF324" i="6"/>
  <c r="AG324" i="6"/>
  <c r="V138" i="91"/>
  <c r="V139" i="91" s="1"/>
  <c r="W138" i="91"/>
  <c r="W139" i="91" s="1"/>
  <c r="AA333" i="6"/>
  <c r="BM333" i="6"/>
  <c r="BI138" i="91"/>
  <c r="BI139" i="91" s="1"/>
  <c r="BA323" i="6"/>
  <c r="I38" i="68"/>
  <c r="AY96" i="68"/>
  <c r="AH138" i="91"/>
  <c r="AH139" i="91" s="1"/>
  <c r="AL333" i="6"/>
  <c r="W96" i="68"/>
  <c r="Y323" i="6"/>
  <c r="BH96" i="68"/>
  <c r="AC96" i="68"/>
  <c r="BK96" i="68"/>
  <c r="M333" i="6"/>
  <c r="I138" i="91"/>
  <c r="I139" i="91" s="1"/>
  <c r="BF333" i="6"/>
  <c r="O323" i="6"/>
  <c r="AZ96" i="68"/>
  <c r="X96" i="68"/>
  <c r="BD96" i="68"/>
  <c r="S323" i="6"/>
  <c r="S324" i="6" s="1"/>
  <c r="AE96" i="68"/>
  <c r="AU96" i="68"/>
  <c r="K96" i="68"/>
  <c r="R96" i="68"/>
  <c r="AR138" i="91"/>
  <c r="AR139" i="91" s="1"/>
  <c r="AV333" i="6"/>
  <c r="V333" i="6"/>
  <c r="R138" i="91"/>
  <c r="R139" i="91" s="1"/>
  <c r="BA333" i="6"/>
  <c r="AW138" i="91"/>
  <c r="AW139" i="91" s="1"/>
  <c r="BO333" i="6"/>
  <c r="BK138" i="91"/>
  <c r="BK139" i="91" s="1"/>
  <c r="AH333" i="6"/>
  <c r="AD138" i="91"/>
  <c r="AD139" i="91" s="1"/>
  <c r="AA138" i="91"/>
  <c r="AA139" i="91" s="1"/>
  <c r="AE333" i="6"/>
  <c r="AA131" i="91"/>
  <c r="AA132" i="91" s="1"/>
  <c r="AE324" i="6"/>
  <c r="E131" i="91"/>
  <c r="E132" i="91" s="1"/>
  <c r="I324" i="6"/>
  <c r="AO138" i="91"/>
  <c r="AO139" i="91" s="1"/>
  <c r="AS333" i="6"/>
  <c r="AX138" i="91"/>
  <c r="AX139" i="91" s="1"/>
  <c r="BB333" i="6"/>
  <c r="AY333" i="6"/>
  <c r="AU138" i="91"/>
  <c r="AU139" i="91" s="1"/>
  <c r="AZ131" i="91"/>
  <c r="AZ132" i="91" s="1"/>
  <c r="BD324" i="6"/>
  <c r="AZ138" i="91"/>
  <c r="AZ139" i="91" s="1"/>
  <c r="BD333" i="6"/>
  <c r="AW333" i="6"/>
  <c r="AS138" i="91"/>
  <c r="AS139" i="91" s="1"/>
  <c r="N131" i="91"/>
  <c r="N132" i="91" s="1"/>
  <c r="R324" i="6"/>
  <c r="AP333" i="6"/>
  <c r="AL138" i="91"/>
  <c r="AL139" i="91" s="1"/>
  <c r="AM333" i="6"/>
  <c r="AI138" i="91"/>
  <c r="AI139" i="91" s="1"/>
  <c r="BC37" i="82"/>
  <c r="I16" i="59"/>
  <c r="H26" i="116" s="1"/>
  <c r="AN43" i="50"/>
  <c r="AN40" i="64" s="1"/>
  <c r="BA116" i="59"/>
  <c r="AB35" i="50"/>
  <c r="AB42" i="50"/>
  <c r="AL34" i="50"/>
  <c r="AM30" i="50"/>
  <c r="AM34" i="50" s="1"/>
  <c r="BC120" i="59"/>
  <c r="BA8" i="52"/>
  <c r="BN120" i="49"/>
  <c r="BN114" i="49"/>
  <c r="BE43" i="50"/>
  <c r="BE40" i="64" s="1"/>
  <c r="H10" i="64" s="1"/>
  <c r="H125" i="116" s="1"/>
  <c r="AZ42" i="50"/>
  <c r="I21" i="59"/>
  <c r="H31" i="116" s="1"/>
  <c r="BH59" i="82"/>
  <c r="BH60" i="82"/>
  <c r="H11" i="59"/>
  <c r="G21" i="116" s="1"/>
  <c r="BC115" i="59"/>
  <c r="BC116" i="59" s="1"/>
  <c r="BC21" i="48"/>
  <c r="AS59" i="82"/>
  <c r="AS29" i="82" s="1"/>
  <c r="AS60" i="82"/>
  <c r="AY59" i="82"/>
  <c r="AY29" i="82" s="1"/>
  <c r="BI21" i="48"/>
  <c r="BI115" i="59"/>
  <c r="BI116" i="59" s="1"/>
  <c r="AP42" i="49"/>
  <c r="AQ21" i="82"/>
  <c r="AT46" i="49"/>
  <c r="AT29" i="82"/>
  <c r="AU21" i="82"/>
  <c r="AA34" i="50"/>
  <c r="AL35" i="82"/>
  <c r="AO60" i="82"/>
  <c r="AO61" i="82" s="1"/>
  <c r="AE60" i="82"/>
  <c r="AP116" i="59"/>
  <c r="H12" i="59" s="1"/>
  <c r="BK42" i="50"/>
  <c r="H47" i="51"/>
  <c r="H13" i="51" s="1"/>
  <c r="AS35" i="50"/>
  <c r="AZ21" i="82"/>
  <c r="AD20" i="82"/>
  <c r="AH29" i="82"/>
  <c r="AJ109" i="49"/>
  <c r="AM60" i="82"/>
  <c r="BL60" i="82"/>
  <c r="AP21" i="48"/>
  <c r="G13" i="50"/>
  <c r="AQ8" i="52"/>
  <c r="AS20" i="82"/>
  <c r="AD21" i="82"/>
  <c r="AG125" i="59"/>
  <c r="AM39" i="49"/>
  <c r="AM125" i="59"/>
  <c r="AW59" i="82"/>
  <c r="AW60" i="82"/>
  <c r="H42" i="51"/>
  <c r="AI35" i="49"/>
  <c r="BE57" i="82"/>
  <c r="AB47" i="82"/>
  <c r="AB59" i="82"/>
  <c r="AB60" i="82"/>
  <c r="S114" i="59"/>
  <c r="S116" i="59" s="1"/>
  <c r="Q7" i="52"/>
  <c r="V114" i="59"/>
  <c r="V116" i="59" s="1"/>
  <c r="T7" i="52"/>
  <c r="BJ59" i="82"/>
  <c r="BJ47" i="82"/>
  <c r="T60" i="82"/>
  <c r="T47" i="82"/>
  <c r="T28" i="82" s="1"/>
  <c r="T59" i="82"/>
  <c r="T29" i="82" s="1"/>
  <c r="AA114" i="59"/>
  <c r="AA116" i="59" s="1"/>
  <c r="Y7" i="52"/>
  <c r="R19" i="82"/>
  <c r="R71" i="82"/>
  <c r="R73" i="82" s="1"/>
  <c r="AA60" i="82"/>
  <c r="AA47" i="82"/>
  <c r="AA59" i="82"/>
  <c r="Y21" i="48"/>
  <c r="Y114" i="59"/>
  <c r="Y116" i="59" s="1"/>
  <c r="W7" i="52"/>
  <c r="AC19" i="48"/>
  <c r="Z71" i="82"/>
  <c r="Z73" i="82" s="1"/>
  <c r="Z19" i="82"/>
  <c r="AB32" i="48"/>
  <c r="AB34" i="48" s="1"/>
  <c r="D29" i="49"/>
  <c r="X47" i="82"/>
  <c r="X59" i="82"/>
  <c r="X60" i="82"/>
  <c r="X114" i="59"/>
  <c r="X116" i="59" s="1"/>
  <c r="V7" i="52"/>
  <c r="X21" i="48"/>
  <c r="S71" i="82"/>
  <c r="S73" i="82" s="1"/>
  <c r="S19" i="82"/>
  <c r="D21" i="49"/>
  <c r="T32" i="48"/>
  <c r="T34" i="48" s="1"/>
  <c r="V60" i="82"/>
  <c r="V47" i="82"/>
  <c r="V59" i="82"/>
  <c r="U21" i="48"/>
  <c r="U114" i="59"/>
  <c r="U116" i="59" s="1"/>
  <c r="S7" i="52"/>
  <c r="T71" i="82"/>
  <c r="T73" i="82" s="1"/>
  <c r="T19" i="82"/>
  <c r="U60" i="82"/>
  <c r="U59" i="82"/>
  <c r="U29" i="82" s="1"/>
  <c r="W59" i="82"/>
  <c r="W60" i="82"/>
  <c r="W47" i="82"/>
  <c r="H27" i="51"/>
  <c r="BH19" i="48"/>
  <c r="BD47" i="82"/>
  <c r="BD59" i="82"/>
  <c r="U19" i="82"/>
  <c r="U71" i="82"/>
  <c r="U73" i="82" s="1"/>
  <c r="D24" i="49"/>
  <c r="W32" i="48"/>
  <c r="W34" i="48" s="1"/>
  <c r="W114" i="59"/>
  <c r="W116" i="59" s="1"/>
  <c r="U7" i="52"/>
  <c r="D19" i="49"/>
  <c r="R32" i="48"/>
  <c r="R34" i="48" s="1"/>
  <c r="D26" i="49"/>
  <c r="Y32" i="48"/>
  <c r="Y34" i="48" s="1"/>
  <c r="AB114" i="59"/>
  <c r="AB116" i="59" s="1"/>
  <c r="Z7" i="52"/>
  <c r="AB21" i="48"/>
  <c r="R114" i="59"/>
  <c r="R116" i="59" s="1"/>
  <c r="P7" i="52"/>
  <c r="AI111" i="59"/>
  <c r="G7" i="59" s="1"/>
  <c r="AI27" i="48"/>
  <c r="AJ111" i="59"/>
  <c r="AJ7" i="48"/>
  <c r="AM67" i="82"/>
  <c r="AN67" i="82"/>
  <c r="AH38" i="50"/>
  <c r="AI44" i="82"/>
  <c r="AN47" i="82"/>
  <c r="AI38" i="50"/>
  <c r="AI39" i="50" s="1"/>
  <c r="AI51" i="52" s="1"/>
  <c r="AJ44" i="82"/>
  <c r="AJ48" i="82" s="1"/>
  <c r="AG21" i="71"/>
  <c r="AN131" i="91"/>
  <c r="AN132" i="91" s="1"/>
  <c r="AR324" i="6"/>
  <c r="AR333" i="6"/>
  <c r="AN138" i="91"/>
  <c r="AN139" i="91" s="1"/>
  <c r="P138" i="91"/>
  <c r="P139" i="91" s="1"/>
  <c r="T323" i="6"/>
  <c r="Q71" i="82"/>
  <c r="Q19" i="82"/>
  <c r="F29" i="51"/>
  <c r="F28" i="51"/>
  <c r="F7" i="59"/>
  <c r="Q14" i="48"/>
  <c r="P25" i="50"/>
  <c r="Q7" i="48"/>
  <c r="F20" i="51"/>
  <c r="P15" i="92"/>
  <c r="O21" i="71"/>
  <c r="Q28" i="48"/>
  <c r="Q27" i="48" s="1"/>
  <c r="Q17" i="48"/>
  <c r="P51" i="52"/>
  <c r="E13" i="50"/>
  <c r="Q47" i="82"/>
  <c r="Q28" i="82" s="1"/>
  <c r="Q57" i="82"/>
  <c r="U20" i="33"/>
  <c r="AV48" i="64"/>
  <c r="AV50" i="64" s="1"/>
  <c r="AV18" i="34"/>
  <c r="D52" i="33"/>
  <c r="AU24" i="36"/>
  <c r="V20" i="33"/>
  <c r="D48" i="33"/>
  <c r="AR18" i="34"/>
  <c r="AR48" i="64"/>
  <c r="AR50" i="64" s="1"/>
  <c r="AQ24" i="36"/>
  <c r="X48" i="64"/>
  <c r="X50" i="64" s="1"/>
  <c r="D28" i="33"/>
  <c r="W24" i="36"/>
  <c r="X18" i="34"/>
  <c r="T9" i="12"/>
  <c r="BH9" i="12"/>
  <c r="AX18" i="34"/>
  <c r="AW24" i="36"/>
  <c r="D54" i="33"/>
  <c r="AX48" i="64"/>
  <c r="AX50" i="64" s="1"/>
  <c r="AH9" i="12"/>
  <c r="J131" i="91"/>
  <c r="AY36" i="92"/>
  <c r="G27" i="91"/>
  <c r="G34" i="91" s="1"/>
  <c r="D47" i="33"/>
  <c r="AP24" i="36"/>
  <c r="AQ18" i="34"/>
  <c r="AQ48" i="64"/>
  <c r="AQ50" i="64" s="1"/>
  <c r="AU178" i="59"/>
  <c r="AS9" i="36"/>
  <c r="E24" i="36"/>
  <c r="D10" i="33"/>
  <c r="F48" i="64"/>
  <c r="F50" i="64" s="1"/>
  <c r="F18" i="34"/>
  <c r="C64" i="116"/>
  <c r="AV9" i="36"/>
  <c r="AX178" i="59"/>
  <c r="N18" i="34"/>
  <c r="N48" i="64"/>
  <c r="N50" i="64" s="1"/>
  <c r="D18" i="33"/>
  <c r="M24" i="36"/>
  <c r="K41" i="29"/>
  <c r="K43" i="29" s="1"/>
  <c r="M6" i="28" s="1"/>
  <c r="L28" i="29"/>
  <c r="L46" i="29" s="1"/>
  <c r="L47" i="29" s="1"/>
  <c r="N7" i="30" s="1"/>
  <c r="K28" i="29"/>
  <c r="K46" i="29" s="1"/>
  <c r="K47" i="29" s="1"/>
  <c r="M7" i="30" s="1"/>
  <c r="M9" i="30" s="1"/>
  <c r="M40" i="30" s="1"/>
  <c r="W28" i="29"/>
  <c r="W46" i="29" s="1"/>
  <c r="W47" i="29" s="1"/>
  <c r="Y7" i="30" s="1"/>
  <c r="Y9" i="30" s="1"/>
  <c r="Y40" i="30" s="1"/>
  <c r="V41" i="29"/>
  <c r="V43" i="29" s="1"/>
  <c r="X6" i="28" s="1"/>
  <c r="V28" i="29"/>
  <c r="V46" i="29" s="1"/>
  <c r="V47" i="29" s="1"/>
  <c r="X7" i="30" s="1"/>
  <c r="X9" i="30" s="1"/>
  <c r="X40" i="30" s="1"/>
  <c r="BI8" i="36"/>
  <c r="BK172" i="59"/>
  <c r="AM40" i="33"/>
  <c r="AL40" i="33"/>
  <c r="AN40" i="33" s="1"/>
  <c r="AM41" i="33"/>
  <c r="AN41" i="33"/>
  <c r="AO41" i="33"/>
  <c r="AW48" i="64"/>
  <c r="AW50" i="64" s="1"/>
  <c r="AV24" i="36"/>
  <c r="AW18" i="34"/>
  <c r="D53" i="33"/>
  <c r="P172" i="59"/>
  <c r="N8" i="36"/>
  <c r="P324" i="6"/>
  <c r="L131" i="91"/>
  <c r="L132" i="91" s="1"/>
  <c r="AX8" i="36"/>
  <c r="AZ172" i="59"/>
  <c r="K333" i="6"/>
  <c r="G138" i="91"/>
  <c r="G139" i="91" s="1"/>
  <c r="D39" i="9"/>
  <c r="L11" i="33"/>
  <c r="N11" i="33" s="1"/>
  <c r="M11" i="33"/>
  <c r="AP178" i="59"/>
  <c r="AN9" i="36"/>
  <c r="R24" i="36"/>
  <c r="D23" i="33"/>
  <c r="S48" i="64"/>
  <c r="S50" i="64" s="1"/>
  <c r="S18" i="34"/>
  <c r="AB18" i="34"/>
  <c r="AB48" i="64"/>
  <c r="AA24" i="36"/>
  <c r="D32" i="33"/>
  <c r="X178" i="59"/>
  <c r="V9" i="36"/>
  <c r="F39" i="9"/>
  <c r="F41" i="9"/>
  <c r="I26" i="97"/>
  <c r="Q9" i="12"/>
  <c r="H47" i="59"/>
  <c r="G57" i="116" s="1"/>
  <c r="AS177" i="59"/>
  <c r="AT13" i="28"/>
  <c r="C20" i="91"/>
  <c r="C37" i="92"/>
  <c r="AR9" i="12"/>
  <c r="AH178" i="59"/>
  <c r="AF9" i="36"/>
  <c r="AT9" i="12"/>
  <c r="BL352" i="97"/>
  <c r="F9" i="12"/>
  <c r="BE58" i="33"/>
  <c r="BD58" i="33"/>
  <c r="BC131" i="91"/>
  <c r="BC132" i="91" s="1"/>
  <c r="BG324" i="6"/>
  <c r="AU49" i="33"/>
  <c r="AV49" i="33"/>
  <c r="AY51" i="33"/>
  <c r="AZ177" i="59"/>
  <c r="BA13" i="28"/>
  <c r="T28" i="29"/>
  <c r="T46" i="29" s="1"/>
  <c r="T47" i="29" s="1"/>
  <c r="V7" i="30" s="1"/>
  <c r="V9" i="30" s="1"/>
  <c r="V40" i="30" s="1"/>
  <c r="T41" i="29"/>
  <c r="T43" i="29" s="1"/>
  <c r="V6" i="28" s="1"/>
  <c r="U28" i="29"/>
  <c r="U46" i="29" s="1"/>
  <c r="U47" i="29" s="1"/>
  <c r="W7" i="30" s="1"/>
  <c r="W9" i="30" s="1"/>
  <c r="W40" i="30" s="1"/>
  <c r="BG9" i="12"/>
  <c r="AB9" i="12"/>
  <c r="BC36" i="92"/>
  <c r="H27" i="91"/>
  <c r="B39" i="9"/>
  <c r="D47" i="59"/>
  <c r="BM151" i="59"/>
  <c r="AX51" i="33"/>
  <c r="AU48" i="64"/>
  <c r="AU50" i="64" s="1"/>
  <c r="BD9" i="36"/>
  <c r="BF178" i="59"/>
  <c r="AQ177" i="59"/>
  <c r="AR13" i="28"/>
  <c r="E47" i="59"/>
  <c r="D57" i="116" s="1"/>
  <c r="F47" i="59"/>
  <c r="E57" i="116" s="1"/>
  <c r="M14" i="33"/>
  <c r="N14" i="33" s="1"/>
  <c r="L14" i="33"/>
  <c r="W13" i="28"/>
  <c r="V177" i="59"/>
  <c r="F73" i="59" s="1"/>
  <c r="E83" i="116" s="1"/>
  <c r="AU172" i="59"/>
  <c r="AS8" i="36"/>
  <c r="I19" i="29"/>
  <c r="I37" i="29" s="1"/>
  <c r="I38" i="29" s="1"/>
  <c r="K8" i="30" s="1"/>
  <c r="K9" i="30" s="1"/>
  <c r="K40" i="30" s="1"/>
  <c r="H19" i="29"/>
  <c r="H37" i="29" s="1"/>
  <c r="H38" i="29" s="1"/>
  <c r="J8" i="30" s="1"/>
  <c r="J9" i="30" s="1"/>
  <c r="J40" i="30" s="1"/>
  <c r="R13" i="28"/>
  <c r="E11" i="35"/>
  <c r="BI18" i="34"/>
  <c r="D65" i="33"/>
  <c r="Y333" i="6"/>
  <c r="AP139" i="91"/>
  <c r="G6" i="31"/>
  <c r="AL561" i="6"/>
  <c r="BD158" i="91"/>
  <c r="BD132" i="91"/>
  <c r="BE13" i="28"/>
  <c r="J53" i="59"/>
  <c r="K53" i="59" s="1"/>
  <c r="G63" i="116"/>
  <c r="AF40" i="30"/>
  <c r="BH13" i="28"/>
  <c r="BG177" i="59"/>
  <c r="G5" i="35"/>
  <c r="AP172" i="59"/>
  <c r="H68" i="59" s="1"/>
  <c r="G78" i="116" s="1"/>
  <c r="BA9" i="30"/>
  <c r="BA40" i="30" s="1"/>
  <c r="BC9" i="36"/>
  <c r="S13" i="28"/>
  <c r="BJ9" i="12"/>
  <c r="H18" i="91"/>
  <c r="H24" i="91" s="1"/>
  <c r="H26" i="91" s="1"/>
  <c r="AR45" i="33"/>
  <c r="AQ45" i="33"/>
  <c r="AS24" i="36"/>
  <c r="D50" i="33"/>
  <c r="AP161" i="59"/>
  <c r="H57" i="59" s="1"/>
  <c r="G67" i="116" s="1"/>
  <c r="H54" i="59"/>
  <c r="G64" i="116" s="1"/>
  <c r="BM158" i="59"/>
  <c r="AC48" i="64"/>
  <c r="AC50" i="64" s="1"/>
  <c r="D33" i="33"/>
  <c r="AC18" i="34"/>
  <c r="AB24" i="36"/>
  <c r="G31" i="97"/>
  <c r="AE161" i="59"/>
  <c r="G56" i="59"/>
  <c r="F66" i="116" s="1"/>
  <c r="BM160" i="59"/>
  <c r="S9" i="30"/>
  <c r="E5" i="31"/>
  <c r="BB161" i="59"/>
  <c r="I56" i="59"/>
  <c r="H66" i="116" s="1"/>
  <c r="AS46" i="33"/>
  <c r="AE158" i="91"/>
  <c r="AJ13" i="28"/>
  <c r="AI177" i="59"/>
  <c r="AU13" i="28"/>
  <c r="AT177" i="59"/>
  <c r="H177" i="59"/>
  <c r="I13" i="28"/>
  <c r="C139" i="91"/>
  <c r="C158" i="91"/>
  <c r="BL64" i="33"/>
  <c r="BM64" i="33" s="1"/>
  <c r="AD9" i="12"/>
  <c r="I57" i="59"/>
  <c r="H67" i="116" s="1"/>
  <c r="Q9" i="30"/>
  <c r="Q40" i="30" s="1"/>
  <c r="F56" i="59"/>
  <c r="E66" i="116" s="1"/>
  <c r="F55" i="59"/>
  <c r="AA161" i="59"/>
  <c r="AA18" i="34"/>
  <c r="AA48" i="64"/>
  <c r="AA50" i="64" s="1"/>
  <c r="D31" i="33"/>
  <c r="AO13" i="28"/>
  <c r="AN177" i="59"/>
  <c r="Y48" i="64"/>
  <c r="Y50" i="64" s="1"/>
  <c r="Y18" i="34"/>
  <c r="X24" i="36"/>
  <c r="D29" i="33"/>
  <c r="BD161" i="59"/>
  <c r="I54" i="59"/>
  <c r="H64" i="116" s="1"/>
  <c r="I10" i="29"/>
  <c r="I32" i="29" s="1"/>
  <c r="I33" i="29"/>
  <c r="J10" i="29"/>
  <c r="J32" i="29" s="1"/>
  <c r="J34" i="29" s="1"/>
  <c r="L12" i="28" s="1"/>
  <c r="AK9" i="30"/>
  <c r="AK40" i="30" s="1"/>
  <c r="C160" i="91"/>
  <c r="BM159" i="59"/>
  <c r="R161" i="59"/>
  <c r="F57" i="59" s="1"/>
  <c r="E67" i="116" s="1"/>
  <c r="E56" i="59"/>
  <c r="D31" i="97"/>
  <c r="W9" i="36"/>
  <c r="Y178" i="59"/>
  <c r="AH18" i="34"/>
  <c r="D38" i="33"/>
  <c r="AH48" i="64"/>
  <c r="AH50" i="64" s="1"/>
  <c r="AR24" i="36"/>
  <c r="AS48" i="64"/>
  <c r="AS50" i="64" s="1"/>
  <c r="AS18" i="34"/>
  <c r="W332" i="6"/>
  <c r="U96" i="68"/>
  <c r="AE33" i="29"/>
  <c r="AF10" i="29"/>
  <c r="AF32" i="29" s="1"/>
  <c r="AF34" i="29" s="1"/>
  <c r="AH12" i="28" s="1"/>
  <c r="AE10" i="29"/>
  <c r="AE32" i="29" s="1"/>
  <c r="AE34" i="29" s="1"/>
  <c r="AG12" i="28" s="1"/>
  <c r="AJ177" i="59"/>
  <c r="E31" i="97"/>
  <c r="BO324" i="6"/>
  <c r="I161" i="59"/>
  <c r="E57" i="59" s="1"/>
  <c r="O9" i="30"/>
  <c r="O40" i="30" s="1"/>
  <c r="BF125" i="91"/>
  <c r="BF158" i="91"/>
  <c r="BF33" i="92" s="1"/>
  <c r="G9" i="30"/>
  <c r="G40" i="30" s="1"/>
  <c r="H55" i="59"/>
  <c r="G65" i="116" s="1"/>
  <c r="AJ161" i="59"/>
  <c r="AE172" i="59"/>
  <c r="AC8" i="36"/>
  <c r="E22" i="10"/>
  <c r="BE96" i="68"/>
  <c r="BG332" i="6"/>
  <c r="F16" i="91"/>
  <c r="BA208" i="6"/>
  <c r="AO16" i="92"/>
  <c r="AO18" i="92" s="1"/>
  <c r="AO27" i="92" s="1"/>
  <c r="G16" i="91"/>
  <c r="G24" i="91" s="1"/>
  <c r="G26" i="91" s="1"/>
  <c r="AL10" i="29"/>
  <c r="AL32" i="29" s="1"/>
  <c r="AL34" i="29" s="1"/>
  <c r="AN12" i="28" s="1"/>
  <c r="AK33" i="29"/>
  <c r="AK10" i="29"/>
  <c r="AK32" i="29" s="1"/>
  <c r="AK34" i="29" s="1"/>
  <c r="AM12" i="28" s="1"/>
  <c r="L19" i="29"/>
  <c r="L37" i="29" s="1"/>
  <c r="L38" i="29" s="1"/>
  <c r="N8" i="30" s="1"/>
  <c r="M19" i="29"/>
  <c r="M37" i="29" s="1"/>
  <c r="M38" i="29" s="1"/>
  <c r="O8" i="30" s="1"/>
  <c r="E54" i="59"/>
  <c r="D64" i="116" s="1"/>
  <c r="K172" i="59"/>
  <c r="I8" i="36"/>
  <c r="V8" i="36"/>
  <c r="BJ19" i="29"/>
  <c r="BJ37" i="29" s="1"/>
  <c r="BJ38" i="29" s="1"/>
  <c r="BL8" i="30" s="1"/>
  <c r="H6" i="31" s="1"/>
  <c r="BK19" i="29"/>
  <c r="BK37" i="29" s="1"/>
  <c r="BK38" i="29" s="1"/>
  <c r="BM8" i="30" s="1"/>
  <c r="BM9" i="30" s="1"/>
  <c r="BM40" i="30" s="1"/>
  <c r="BF28" i="29"/>
  <c r="BF46" i="29" s="1"/>
  <c r="BF47" i="29" s="1"/>
  <c r="BH7" i="30" s="1"/>
  <c r="BH9" i="30" s="1"/>
  <c r="BH40" i="30" s="1"/>
  <c r="BG28" i="29"/>
  <c r="BG46" i="29" s="1"/>
  <c r="BG47" i="29" s="1"/>
  <c r="BI7" i="30" s="1"/>
  <c r="BI9" i="30" s="1"/>
  <c r="BI40" i="30" s="1"/>
  <c r="BF41" i="29"/>
  <c r="BF43" i="29" s="1"/>
  <c r="BH6" i="28" s="1"/>
  <c r="Z158" i="91"/>
  <c r="AK208" i="6"/>
  <c r="X16" i="92"/>
  <c r="X18" i="92" s="1"/>
  <c r="X27" i="92" s="1"/>
  <c r="E16" i="91"/>
  <c r="AI172" i="59"/>
  <c r="AG8" i="36"/>
  <c r="F172" i="59"/>
  <c r="D8" i="36"/>
  <c r="B6" i="10"/>
  <c r="B22" i="10" s="1"/>
  <c r="B50" i="10"/>
  <c r="B8" i="10" s="1"/>
  <c r="B24" i="10" s="1"/>
  <c r="G176" i="6"/>
  <c r="G208" i="6"/>
  <c r="H93" i="68"/>
  <c r="H94" i="68"/>
  <c r="BE138" i="91"/>
  <c r="BE139" i="91" s="1"/>
  <c r="BI333" i="6"/>
  <c r="F22" i="10"/>
  <c r="AU333" i="6"/>
  <c r="AQ138" i="91"/>
  <c r="AQ139" i="91" s="1"/>
  <c r="AD131" i="91"/>
  <c r="AD132" i="91" s="1"/>
  <c r="AH324" i="6"/>
  <c r="AW20" i="12"/>
  <c r="G21" i="91"/>
  <c r="BL324" i="6"/>
  <c r="BH131" i="91"/>
  <c r="AB93" i="68"/>
  <c r="AB94" i="68"/>
  <c r="AD332" i="6" s="1"/>
  <c r="Z94" i="68"/>
  <c r="AB332" i="6" s="1"/>
  <c r="Z93" i="68"/>
  <c r="AG19" i="29"/>
  <c r="AG37" i="29" s="1"/>
  <c r="AG38" i="29" s="1"/>
  <c r="AI8" i="30" s="1"/>
  <c r="AI9" i="30" s="1"/>
  <c r="AI40" i="30" s="1"/>
  <c r="C23" i="10"/>
  <c r="AV138" i="91"/>
  <c r="AZ333" i="6"/>
  <c r="AU323" i="6"/>
  <c r="AS96" i="68"/>
  <c r="H13" i="91"/>
  <c r="H15" i="91" s="1"/>
  <c r="BK16" i="92"/>
  <c r="BK18" i="92" s="1"/>
  <c r="BK27" i="92" s="1"/>
  <c r="BL94" i="68"/>
  <c r="BL93" i="68"/>
  <c r="BL111" i="91"/>
  <c r="F173" i="10"/>
  <c r="F20" i="10" s="1"/>
  <c r="F24" i="10" s="1"/>
  <c r="J172" i="59"/>
  <c r="H8" i="36"/>
  <c r="Y41" i="29"/>
  <c r="Y43" i="29" s="1"/>
  <c r="AA6" i="28" s="1"/>
  <c r="Z28" i="29"/>
  <c r="Z46" i="29" s="1"/>
  <c r="Z47" i="29" s="1"/>
  <c r="AB7" i="30" s="1"/>
  <c r="AB9" i="30" s="1"/>
  <c r="AB40" i="30" s="1"/>
  <c r="AT138" i="91"/>
  <c r="AT139" i="91" s="1"/>
  <c r="AN28" i="29"/>
  <c r="AN46" i="29" s="1"/>
  <c r="AN47" i="29" s="1"/>
  <c r="AP7" i="30" s="1"/>
  <c r="AW18" i="92"/>
  <c r="AW27" i="92" s="1"/>
  <c r="AC10" i="29"/>
  <c r="AC32" i="29" s="1"/>
  <c r="AC34" i="29" s="1"/>
  <c r="AE12" i="28" s="1"/>
  <c r="AO94" i="68"/>
  <c r="AQ332" i="6" s="1"/>
  <c r="AO93" i="68"/>
  <c r="J18" i="68"/>
  <c r="F13" i="68"/>
  <c r="G13" i="68"/>
  <c r="I12" i="68"/>
  <c r="H12" i="68"/>
  <c r="H20" i="68" s="1"/>
  <c r="T67" i="68"/>
  <c r="AB67" i="68"/>
  <c r="Q67" i="68"/>
  <c r="F11" i="68"/>
  <c r="BK67" i="68"/>
  <c r="J10" i="68"/>
  <c r="G10" i="68"/>
  <c r="AM94" i="68"/>
  <c r="AM93" i="68"/>
  <c r="J17" i="68"/>
  <c r="T18" i="92"/>
  <c r="T27" i="92" s="1"/>
  <c r="J14" i="68"/>
  <c r="AB9" i="29"/>
  <c r="AZ27" i="29"/>
  <c r="BJ163" i="6"/>
  <c r="BJ165" i="6" s="1"/>
  <c r="L163" i="6"/>
  <c r="L165" i="6" s="1"/>
  <c r="AF163" i="6"/>
  <c r="AF165" i="6" s="1"/>
  <c r="AX163" i="6"/>
  <c r="AX165" i="6" s="1"/>
  <c r="AD163" i="6"/>
  <c r="AD165" i="6" s="1"/>
  <c r="AR163" i="6"/>
  <c r="AR165" i="6" s="1"/>
  <c r="AV163" i="6"/>
  <c r="AV165" i="6" s="1"/>
  <c r="BN163" i="6"/>
  <c r="BN165" i="6" s="1"/>
  <c r="H163" i="6"/>
  <c r="H165" i="6" s="1"/>
  <c r="BB163" i="6"/>
  <c r="BB165" i="6" s="1"/>
  <c r="V18" i="92"/>
  <c r="V27" i="92" s="1"/>
  <c r="BD27" i="29"/>
  <c r="AM27" i="29"/>
  <c r="AE27" i="29"/>
  <c r="AL18" i="29"/>
  <c r="Q18" i="29"/>
  <c r="Q19" i="29" s="1"/>
  <c r="Q37" i="29" s="1"/>
  <c r="Q38" i="29" s="1"/>
  <c r="S8" i="30" s="1"/>
  <c r="BH9" i="29"/>
  <c r="AZ9" i="29"/>
  <c r="BC27" i="29"/>
  <c r="AU9" i="29"/>
  <c r="I18" i="68"/>
  <c r="F16" i="68"/>
  <c r="G16" i="68"/>
  <c r="I67" i="68"/>
  <c r="H33" i="68"/>
  <c r="H35" i="68" s="1"/>
  <c r="G34" i="68"/>
  <c r="G35" i="68" s="1"/>
  <c r="R67" i="68"/>
  <c r="BI67" i="68"/>
  <c r="I33" i="68"/>
  <c r="I35" i="68" s="1"/>
  <c r="F93" i="68"/>
  <c r="O131" i="91" l="1"/>
  <c r="O132" i="91" s="1"/>
  <c r="M131" i="91"/>
  <c r="M132" i="91" s="1"/>
  <c r="V324" i="6"/>
  <c r="R131" i="91"/>
  <c r="R132" i="91" s="1"/>
  <c r="AV324" i="6"/>
  <c r="AR131" i="91"/>
  <c r="AR132" i="91" s="1"/>
  <c r="AJ131" i="91"/>
  <c r="AJ132" i="91" s="1"/>
  <c r="AN324" i="6"/>
  <c r="I41" i="68"/>
  <c r="I42" i="68" s="1"/>
  <c r="O324" i="6"/>
  <c r="K131" i="91"/>
  <c r="K132" i="91" s="1"/>
  <c r="Y324" i="6"/>
  <c r="U131" i="91"/>
  <c r="U132" i="91" s="1"/>
  <c r="BA324" i="6"/>
  <c r="AW131" i="91"/>
  <c r="AW132" i="91" s="1"/>
  <c r="U333" i="6"/>
  <c r="Q138" i="91"/>
  <c r="Q139" i="91" s="1"/>
  <c r="B10" i="47"/>
  <c r="AH39" i="50"/>
  <c r="AH34" i="50"/>
  <c r="F12" i="50"/>
  <c r="R120" i="59"/>
  <c r="P8" i="52"/>
  <c r="U35" i="82"/>
  <c r="U21" i="82"/>
  <c r="U20" i="82"/>
  <c r="W61" i="82"/>
  <c r="S21" i="82"/>
  <c r="S20" i="82"/>
  <c r="S35" i="82"/>
  <c r="AB21" i="82"/>
  <c r="AB29" i="82"/>
  <c r="AW21" i="82"/>
  <c r="AW29" i="82"/>
  <c r="AS43" i="50"/>
  <c r="AS40" i="64" s="1"/>
  <c r="AS66" i="50"/>
  <c r="AS50" i="52"/>
  <c r="AE61" i="82"/>
  <c r="BH29" i="82"/>
  <c r="BH21" i="82"/>
  <c r="AM35" i="50"/>
  <c r="AM42" i="50"/>
  <c r="AE19" i="49"/>
  <c r="BC19" i="49"/>
  <c r="AQ19" i="49"/>
  <c r="S19" i="49"/>
  <c r="BD21" i="82"/>
  <c r="BD29" i="82"/>
  <c r="W21" i="82"/>
  <c r="W29" i="82"/>
  <c r="X61" i="82"/>
  <c r="G31" i="51"/>
  <c r="G5" i="51" s="1"/>
  <c r="AC115" i="59"/>
  <c r="AC21" i="48"/>
  <c r="R35" i="82"/>
  <c r="R21" i="82"/>
  <c r="R20" i="82"/>
  <c r="BJ28" i="82"/>
  <c r="BJ20" i="82"/>
  <c r="BH36" i="52" s="1"/>
  <c r="AB20" i="82"/>
  <c r="Z36" i="52" s="1"/>
  <c r="AB28" i="82"/>
  <c r="AP22" i="48"/>
  <c r="AP117" i="59" s="1"/>
  <c r="H33" i="51"/>
  <c r="H34" i="51" s="1"/>
  <c r="I33" i="51"/>
  <c r="I34" i="51" s="1"/>
  <c r="BC22" i="48"/>
  <c r="BC117" i="59" s="1"/>
  <c r="AL42" i="50"/>
  <c r="AL35" i="50"/>
  <c r="G10" i="64"/>
  <c r="G125" i="116" s="1"/>
  <c r="BD28" i="82"/>
  <c r="BD20" i="82"/>
  <c r="BB36" i="52" s="1"/>
  <c r="U22" i="48"/>
  <c r="U117" i="59" s="1"/>
  <c r="X21" i="82"/>
  <c r="X29" i="82"/>
  <c r="BJ21" i="82"/>
  <c r="BJ29" i="82"/>
  <c r="BL61" i="82"/>
  <c r="BI22" i="48"/>
  <c r="BI117" i="59" s="1"/>
  <c r="G10" i="50"/>
  <c r="G16" i="50" s="1"/>
  <c r="AJ47" i="82"/>
  <c r="AJ60" i="82"/>
  <c r="AJ59" i="82"/>
  <c r="AN66" i="82"/>
  <c r="AN27" i="82"/>
  <c r="AN78" i="82"/>
  <c r="AB22" i="48"/>
  <c r="AB117" i="59" s="1"/>
  <c r="U61" i="82"/>
  <c r="V29" i="82"/>
  <c r="V21" i="82"/>
  <c r="X28" i="82"/>
  <c r="X20" i="82"/>
  <c r="V36" i="52" s="1"/>
  <c r="BE59" i="82"/>
  <c r="BE60" i="82"/>
  <c r="G21" i="59"/>
  <c r="F31" i="116" s="1"/>
  <c r="AM61" i="82"/>
  <c r="AA35" i="50"/>
  <c r="AA42" i="50"/>
  <c r="AM78" i="82"/>
  <c r="AM27" i="82"/>
  <c r="T35" i="82"/>
  <c r="T21" i="82"/>
  <c r="T20" i="82"/>
  <c r="R36" i="52" s="1"/>
  <c r="V28" i="82"/>
  <c r="V20" i="82"/>
  <c r="AC29" i="49"/>
  <c r="AO29" i="49"/>
  <c r="BM29" i="49"/>
  <c r="BA29" i="49"/>
  <c r="Y22" i="48"/>
  <c r="Y117" i="59" s="1"/>
  <c r="AB37" i="52"/>
  <c r="AD37" i="82"/>
  <c r="H13" i="59"/>
  <c r="G23" i="116" s="1"/>
  <c r="G22" i="116"/>
  <c r="AU37" i="82"/>
  <c r="AS37" i="52"/>
  <c r="AS61" i="82"/>
  <c r="AJ10" i="48"/>
  <c r="G21" i="51"/>
  <c r="W120" i="59"/>
  <c r="U8" i="52"/>
  <c r="BH115" i="59"/>
  <c r="BH21" i="48"/>
  <c r="I31" i="51"/>
  <c r="I5" i="51" s="1"/>
  <c r="I6" i="51" s="1"/>
  <c r="I7" i="51" s="1"/>
  <c r="V61" i="82"/>
  <c r="AB120" i="59"/>
  <c r="Z8" i="52"/>
  <c r="AA29" i="82"/>
  <c r="AA21" i="82"/>
  <c r="T36" i="82"/>
  <c r="AY21" i="82"/>
  <c r="AH37" i="82"/>
  <c r="AT37" i="82"/>
  <c r="AM66" i="82"/>
  <c r="Y120" i="59"/>
  <c r="W8" i="52"/>
  <c r="X24" i="49"/>
  <c r="AJ24" i="49"/>
  <c r="BH24" i="49"/>
  <c r="AV24" i="49"/>
  <c r="T120" i="59"/>
  <c r="R8" i="52"/>
  <c r="X22" i="48"/>
  <c r="X117" i="59" s="1"/>
  <c r="Z21" i="82"/>
  <c r="Z20" i="82"/>
  <c r="Z35" i="82"/>
  <c r="AA28" i="82"/>
  <c r="AA20" i="82"/>
  <c r="Y36" i="52" s="1"/>
  <c r="T61" i="82"/>
  <c r="AQ36" i="52"/>
  <c r="AS36" i="82"/>
  <c r="AB36" i="52"/>
  <c r="AD36" i="82"/>
  <c r="AI34" i="50"/>
  <c r="AS21" i="82"/>
  <c r="AB43" i="50"/>
  <c r="AB40" i="64" s="1"/>
  <c r="AB50" i="52"/>
  <c r="AB66" i="50"/>
  <c r="AI48" i="82"/>
  <c r="G38" i="51"/>
  <c r="D36" i="49"/>
  <c r="AI32" i="48"/>
  <c r="AL26" i="49"/>
  <c r="BJ26" i="49"/>
  <c r="AX26" i="49"/>
  <c r="Z26" i="49"/>
  <c r="W20" i="82"/>
  <c r="U36" i="52" s="1"/>
  <c r="W28" i="82"/>
  <c r="W36" i="82" s="1"/>
  <c r="AS21" i="49"/>
  <c r="U21" i="49"/>
  <c r="AG21" i="49"/>
  <c r="BE21" i="49"/>
  <c r="BN21" i="49" s="1"/>
  <c r="AA61" i="82"/>
  <c r="AB61" i="82"/>
  <c r="AW61" i="82"/>
  <c r="AZ37" i="82"/>
  <c r="AX37" i="52"/>
  <c r="AQ37" i="82"/>
  <c r="AO37" i="52"/>
  <c r="BH61" i="82"/>
  <c r="F38" i="51"/>
  <c r="D18" i="49"/>
  <c r="Q32" i="48"/>
  <c r="E3" i="97"/>
  <c r="E3" i="91"/>
  <c r="P131" i="91"/>
  <c r="P132" i="91" s="1"/>
  <c r="T324" i="6"/>
  <c r="F21" i="51"/>
  <c r="Q10" i="48"/>
  <c r="O47" i="50"/>
  <c r="E3" i="50"/>
  <c r="Q20" i="82"/>
  <c r="O36" i="52" s="1"/>
  <c r="Q35" i="82"/>
  <c r="F30" i="51"/>
  <c r="Q19" i="48"/>
  <c r="F27" i="51"/>
  <c r="D91" i="49"/>
  <c r="Q38" i="48"/>
  <c r="F39" i="51"/>
  <c r="Q73" i="82"/>
  <c r="Q59" i="82"/>
  <c r="Q29" i="82" s="1"/>
  <c r="Q60" i="82"/>
  <c r="AF24" i="36"/>
  <c r="AG48" i="64"/>
  <c r="AG50" i="64" s="1"/>
  <c r="D37" i="33"/>
  <c r="AG18" i="34"/>
  <c r="D67" i="116"/>
  <c r="C9" i="29"/>
  <c r="C18" i="29"/>
  <c r="C27" i="29"/>
  <c r="AZ33" i="29"/>
  <c r="BA10" i="29"/>
  <c r="BA32" i="29" s="1"/>
  <c r="BA34" i="29" s="1"/>
  <c r="BC12" i="28" s="1"/>
  <c r="AZ10" i="29"/>
  <c r="AZ32" i="29" s="1"/>
  <c r="AZ34" i="29" s="1"/>
  <c r="BB12" i="28" s="1"/>
  <c r="D39" i="33"/>
  <c r="AH24" i="36"/>
  <c r="AI48" i="64"/>
  <c r="AI50" i="64" s="1"/>
  <c r="AI18" i="34"/>
  <c r="BB208" i="6"/>
  <c r="Z48" i="64"/>
  <c r="Z50" i="64" s="1"/>
  <c r="D30" i="33"/>
  <c r="Y24" i="36"/>
  <c r="Z18" i="34"/>
  <c r="AB323" i="6"/>
  <c r="Z96" i="68"/>
  <c r="L13" i="28"/>
  <c r="K177" i="59"/>
  <c r="AT178" i="59"/>
  <c r="AR9" i="36"/>
  <c r="S40" i="30"/>
  <c r="AH13" i="28"/>
  <c r="AG177" i="59"/>
  <c r="BC28" i="29"/>
  <c r="BC46" i="29" s="1"/>
  <c r="BC47" i="29" s="1"/>
  <c r="BE7" i="30" s="1"/>
  <c r="BE9" i="30" s="1"/>
  <c r="BE40" i="30" s="1"/>
  <c r="BC41" i="29"/>
  <c r="BC43" i="29" s="1"/>
  <c r="BE6" i="28" s="1"/>
  <c r="BD41" i="29"/>
  <c r="BD43" i="29" s="1"/>
  <c r="BF6" i="28" s="1"/>
  <c r="BD28" i="29"/>
  <c r="BD46" i="29" s="1"/>
  <c r="BD47" i="29" s="1"/>
  <c r="BF7" i="30" s="1"/>
  <c r="BF9" i="30" s="1"/>
  <c r="BF40" i="30" s="1"/>
  <c r="BE28" i="29"/>
  <c r="BE46" i="29" s="1"/>
  <c r="BE47" i="29" s="1"/>
  <c r="BG7" i="30" s="1"/>
  <c r="BG9" i="30" s="1"/>
  <c r="BG40" i="30" s="1"/>
  <c r="AD208" i="6"/>
  <c r="F20" i="68"/>
  <c r="AP9" i="30"/>
  <c r="G5" i="31"/>
  <c r="Z33" i="92"/>
  <c r="E29" i="91"/>
  <c r="E33" i="91" s="1"/>
  <c r="E34" i="91" s="1"/>
  <c r="E18" i="91"/>
  <c r="E24" i="91" s="1"/>
  <c r="E26" i="91" s="1"/>
  <c r="D67" i="33"/>
  <c r="BM67" i="33" s="1"/>
  <c r="BK18" i="34"/>
  <c r="BK48" i="64"/>
  <c r="BK50" i="64" s="1"/>
  <c r="BJ24" i="36"/>
  <c r="J56" i="59"/>
  <c r="K56" i="59" s="1"/>
  <c r="D66" i="116"/>
  <c r="F9" i="36"/>
  <c r="H178" i="59"/>
  <c r="G57" i="59"/>
  <c r="F67" i="116" s="1"/>
  <c r="AE33" i="33"/>
  <c r="AF33" i="33"/>
  <c r="BG178" i="59"/>
  <c r="BE9" i="36"/>
  <c r="BL9" i="30"/>
  <c r="BL40" i="30" s="1"/>
  <c r="AY49" i="33"/>
  <c r="U23" i="33"/>
  <c r="Z28" i="33"/>
  <c r="C57" i="116"/>
  <c r="J47" i="59"/>
  <c r="K47" i="59" s="1"/>
  <c r="AW49" i="33"/>
  <c r="AX49" i="33" s="1"/>
  <c r="AY53" i="33"/>
  <c r="AZ53" i="33" s="1"/>
  <c r="J54" i="59"/>
  <c r="K54" i="59" s="1"/>
  <c r="AS47" i="33"/>
  <c r="AZ54" i="33"/>
  <c r="AX52" i="33"/>
  <c r="AY52" i="33"/>
  <c r="V178" i="59"/>
  <c r="T9" i="36"/>
  <c r="AQ178" i="59"/>
  <c r="AO9" i="36"/>
  <c r="AP41" i="33"/>
  <c r="U24" i="36"/>
  <c r="D26" i="33"/>
  <c r="V18" i="34"/>
  <c r="V48" i="64"/>
  <c r="V50" i="64" s="1"/>
  <c r="BM161" i="59"/>
  <c r="W20" i="33"/>
  <c r="U48" i="64"/>
  <c r="U50" i="64" s="1"/>
  <c r="D25" i="33"/>
  <c r="U18" i="34"/>
  <c r="T24" i="36"/>
  <c r="AX9" i="36"/>
  <c r="AZ178" i="59"/>
  <c r="AD32" i="33"/>
  <c r="U8" i="36"/>
  <c r="W172" i="59"/>
  <c r="V24" i="36"/>
  <c r="W18" i="34"/>
  <c r="W48" i="64"/>
  <c r="W50" i="64" s="1"/>
  <c r="D27" i="33"/>
  <c r="P18" i="33"/>
  <c r="H10" i="33"/>
  <c r="I10" i="33"/>
  <c r="J10" i="33"/>
  <c r="K10" i="33"/>
  <c r="L10" i="33" s="1"/>
  <c r="AA29" i="33"/>
  <c r="AB29" i="33"/>
  <c r="BL96" i="68"/>
  <c r="J41" i="68" s="1"/>
  <c r="J42" i="68" s="1"/>
  <c r="BN323" i="6"/>
  <c r="J38" i="68"/>
  <c r="BE8" i="36"/>
  <c r="BG172" i="59"/>
  <c r="Q178" i="59"/>
  <c r="E12" i="35"/>
  <c r="O9" i="36"/>
  <c r="X8" i="36"/>
  <c r="Z172" i="59"/>
  <c r="BN332" i="6"/>
  <c r="J39" i="68"/>
  <c r="AQ131" i="91"/>
  <c r="AQ132" i="91" s="1"/>
  <c r="AU324" i="6"/>
  <c r="D17" i="33"/>
  <c r="M48" i="64"/>
  <c r="M50" i="64" s="1"/>
  <c r="L24" i="36"/>
  <c r="M18" i="34"/>
  <c r="D55" i="33"/>
  <c r="AY18" i="34"/>
  <c r="AX24" i="36"/>
  <c r="AY48" i="64"/>
  <c r="AY50" i="64" s="1"/>
  <c r="BD33" i="92"/>
  <c r="H29" i="91"/>
  <c r="H33" i="91" s="1"/>
  <c r="H34" i="91" s="1"/>
  <c r="G20" i="68"/>
  <c r="I34" i="29"/>
  <c r="K12" i="28" s="1"/>
  <c r="O18" i="34"/>
  <c r="O48" i="64"/>
  <c r="O50" i="64" s="1"/>
  <c r="N24" i="36"/>
  <c r="D19" i="33"/>
  <c r="AG9" i="36"/>
  <c r="AI178" i="59"/>
  <c r="AV50" i="33"/>
  <c r="G24" i="36"/>
  <c r="H48" i="64"/>
  <c r="H50" i="64" s="1"/>
  <c r="H18" i="34"/>
  <c r="D12" i="33"/>
  <c r="AZ51" i="33"/>
  <c r="T18" i="34"/>
  <c r="S24" i="36"/>
  <c r="T48" i="64"/>
  <c r="T50" i="64" s="1"/>
  <c r="D24" i="33"/>
  <c r="AS178" i="59"/>
  <c r="AQ9" i="36"/>
  <c r="AB50" i="64"/>
  <c r="D15" i="33"/>
  <c r="K48" i="64"/>
  <c r="K50" i="64" s="1"/>
  <c r="K18" i="34"/>
  <c r="J24" i="36"/>
  <c r="J132" i="91"/>
  <c r="AT48" i="33"/>
  <c r="AU48" i="33"/>
  <c r="AV48" i="33"/>
  <c r="AL177" i="59"/>
  <c r="AM13" i="28"/>
  <c r="BG333" i="6"/>
  <c r="BC138" i="91"/>
  <c r="E65" i="116"/>
  <c r="J55" i="59"/>
  <c r="K55" i="59" s="1"/>
  <c r="L208" i="6"/>
  <c r="AO323" i="6"/>
  <c r="AM96" i="68"/>
  <c r="H38" i="68"/>
  <c r="AG13" i="28"/>
  <c r="AF177" i="59"/>
  <c r="AD177" i="59"/>
  <c r="AE13" i="28"/>
  <c r="BG18" i="34"/>
  <c r="D63" i="33"/>
  <c r="BF24" i="36"/>
  <c r="BG48" i="64"/>
  <c r="BG50" i="64" s="1"/>
  <c r="R19" i="29"/>
  <c r="R37" i="29" s="1"/>
  <c r="R38" i="29" s="1"/>
  <c r="T8" i="30" s="1"/>
  <c r="T9" i="30" s="1"/>
  <c r="T40" i="30" s="1"/>
  <c r="U172" i="59"/>
  <c r="F68" i="59" s="1"/>
  <c r="E78" i="116" s="1"/>
  <c r="S8" i="36"/>
  <c r="E5" i="35"/>
  <c r="BN208" i="6"/>
  <c r="J332" i="6"/>
  <c r="G39" i="68"/>
  <c r="F39" i="68"/>
  <c r="D62" i="33"/>
  <c r="BE24" i="36"/>
  <c r="BF48" i="64"/>
  <c r="BF50" i="64" s="1"/>
  <c r="BF18" i="34"/>
  <c r="AN178" i="59"/>
  <c r="AL9" i="36"/>
  <c r="AV208" i="6"/>
  <c r="AK561" i="6"/>
  <c r="D24" i="36"/>
  <c r="D9" i="33"/>
  <c r="E18" i="34"/>
  <c r="E48" i="64"/>
  <c r="E50" i="64" s="1"/>
  <c r="AK38" i="33"/>
  <c r="AL38" i="33" s="1"/>
  <c r="AJ38" i="33"/>
  <c r="C35" i="92"/>
  <c r="BD178" i="59"/>
  <c r="BB9" i="36"/>
  <c r="I48" i="64"/>
  <c r="I50" i="64" s="1"/>
  <c r="D13" i="33"/>
  <c r="I18" i="34"/>
  <c r="H24" i="36"/>
  <c r="O11" i="33"/>
  <c r="N9" i="30"/>
  <c r="N40" i="30" s="1"/>
  <c r="AX208" i="6"/>
  <c r="AO96" i="68"/>
  <c r="AQ323" i="6"/>
  <c r="BA561" i="6"/>
  <c r="AF208" i="6"/>
  <c r="AM138" i="91"/>
  <c r="AQ333" i="6"/>
  <c r="BH33" i="29"/>
  <c r="BH10" i="29"/>
  <c r="BH32" i="29" s="1"/>
  <c r="BH34" i="29" s="1"/>
  <c r="BJ12" i="28" s="1"/>
  <c r="BI10" i="29"/>
  <c r="BI32" i="29" s="1"/>
  <c r="BI34" i="29" s="1"/>
  <c r="BK12" i="28" s="1"/>
  <c r="AN13" i="28"/>
  <c r="AM177" i="59"/>
  <c r="R178" i="59"/>
  <c r="P9" i="36"/>
  <c r="H323" i="6"/>
  <c r="F96" i="68"/>
  <c r="G38" i="68"/>
  <c r="F38" i="68"/>
  <c r="BJ208" i="6"/>
  <c r="AO332" i="6"/>
  <c r="H39" i="68"/>
  <c r="X138" i="91"/>
  <c r="X139" i="91" s="1"/>
  <c r="AB333" i="6"/>
  <c r="I31" i="97"/>
  <c r="AT46" i="33"/>
  <c r="D34" i="33"/>
  <c r="AD48" i="64"/>
  <c r="AD50" i="64" s="1"/>
  <c r="AC24" i="36"/>
  <c r="AD18" i="34"/>
  <c r="AL19" i="29"/>
  <c r="AL37" i="29" s="1"/>
  <c r="AL38" i="29" s="1"/>
  <c r="AN8" i="30" s="1"/>
  <c r="AN9" i="30" s="1"/>
  <c r="AN40" i="30" s="1"/>
  <c r="AM19" i="29"/>
  <c r="AM37" i="29" s="1"/>
  <c r="AM38" i="29" s="1"/>
  <c r="AO8" i="30" s="1"/>
  <c r="BA28" i="29"/>
  <c r="BA46" i="29" s="1"/>
  <c r="BA47" i="29" s="1"/>
  <c r="BC7" i="30" s="1"/>
  <c r="BC9" i="30" s="1"/>
  <c r="BC40" i="30" s="1"/>
  <c r="AZ41" i="29"/>
  <c r="AZ43" i="29" s="1"/>
  <c r="BB6" i="28" s="1"/>
  <c r="AZ28" i="29"/>
  <c r="AZ46" i="29" s="1"/>
  <c r="AZ47" i="29" s="1"/>
  <c r="BB7" i="30" s="1"/>
  <c r="I20" i="68"/>
  <c r="AD333" i="6"/>
  <c r="Z138" i="91"/>
  <c r="Z139" i="91" s="1"/>
  <c r="AC31" i="33"/>
  <c r="AD31" i="33" s="1"/>
  <c r="H208" i="6"/>
  <c r="AE41" i="29"/>
  <c r="AE43" i="29" s="1"/>
  <c r="AG6" i="28" s="1"/>
  <c r="AF28" i="29"/>
  <c r="AF46" i="29" s="1"/>
  <c r="AF47" i="29" s="1"/>
  <c r="AH7" i="30" s="1"/>
  <c r="AH9" i="30" s="1"/>
  <c r="AH40" i="30" s="1"/>
  <c r="AE28" i="29"/>
  <c r="AE46" i="29" s="1"/>
  <c r="AE47" i="29" s="1"/>
  <c r="AG7" i="30" s="1"/>
  <c r="AB33" i="29"/>
  <c r="AB10" i="29"/>
  <c r="AB32" i="29" s="1"/>
  <c r="J20" i="68"/>
  <c r="AV139" i="91"/>
  <c r="AB96" i="68"/>
  <c r="AD323" i="6"/>
  <c r="J323" i="6"/>
  <c r="H96" i="68"/>
  <c r="C18" i="91"/>
  <c r="C23" i="91" s="1"/>
  <c r="C34" i="91" s="1"/>
  <c r="C33" i="92"/>
  <c r="BA51" i="33"/>
  <c r="BB51" i="33" s="1"/>
  <c r="AU33" i="29"/>
  <c r="AV10" i="29"/>
  <c r="AV32" i="29" s="1"/>
  <c r="AV34" i="29" s="1"/>
  <c r="AX12" i="28" s="1"/>
  <c r="AU10" i="29"/>
  <c r="AU32" i="29" s="1"/>
  <c r="AU34" i="29" s="1"/>
  <c r="AW12" i="28" s="1"/>
  <c r="AM41" i="29"/>
  <c r="AM43" i="29" s="1"/>
  <c r="AO6" i="28" s="1"/>
  <c r="AM28" i="29"/>
  <c r="AM46" i="29" s="1"/>
  <c r="AM47" i="29" s="1"/>
  <c r="AO7" i="30" s="1"/>
  <c r="AO9" i="30" s="1"/>
  <c r="AO40" i="30" s="1"/>
  <c r="AR208" i="6"/>
  <c r="BH132" i="91"/>
  <c r="G210" i="6"/>
  <c r="G561" i="6"/>
  <c r="G563" i="6" s="1"/>
  <c r="G565" i="6" s="1"/>
  <c r="S138" i="91"/>
  <c r="W333" i="6"/>
  <c r="F29" i="91"/>
  <c r="F33" i="91" s="1"/>
  <c r="F34" i="91" s="1"/>
  <c r="AE33" i="92"/>
  <c r="F18" i="91"/>
  <c r="F24" i="91" s="1"/>
  <c r="F26" i="91" s="1"/>
  <c r="AS45" i="33"/>
  <c r="AG9" i="12"/>
  <c r="BK65" i="33"/>
  <c r="BL65" i="33" s="1"/>
  <c r="O14" i="33"/>
  <c r="Q14" i="33" s="1"/>
  <c r="P14" i="33"/>
  <c r="AZ49" i="33"/>
  <c r="BH58" i="33"/>
  <c r="BF58" i="33"/>
  <c r="BG58" i="33"/>
  <c r="AO40" i="33"/>
  <c r="J8" i="36"/>
  <c r="L172" i="59"/>
  <c r="E68" i="59" s="1"/>
  <c r="D78" i="116" s="1"/>
  <c r="D5" i="35"/>
  <c r="C25" i="47" l="1"/>
  <c r="G10" i="47"/>
  <c r="BN26" i="49"/>
  <c r="AA36" i="82"/>
  <c r="T36" i="52"/>
  <c r="T37" i="52"/>
  <c r="V37" i="82"/>
  <c r="V37" i="52"/>
  <c r="X37" i="82"/>
  <c r="BD36" i="82"/>
  <c r="AB36" i="82"/>
  <c r="G11" i="59"/>
  <c r="F21" i="116" s="1"/>
  <c r="AC116" i="59"/>
  <c r="U37" i="52"/>
  <c r="W37" i="82"/>
  <c r="AB37" i="82"/>
  <c r="Z37" i="52"/>
  <c r="Q36" i="52"/>
  <c r="S36" i="82"/>
  <c r="AM71" i="82"/>
  <c r="AM19" i="82"/>
  <c r="AY37" i="82"/>
  <c r="AW37" i="52"/>
  <c r="AA37" i="82"/>
  <c r="Y37" i="52"/>
  <c r="AJ114" i="59"/>
  <c r="AH7" i="52"/>
  <c r="AJ21" i="48"/>
  <c r="G24" i="51"/>
  <c r="V36" i="82"/>
  <c r="AM28" i="82"/>
  <c r="AM29" i="82"/>
  <c r="BF37" i="52"/>
  <c r="BH37" i="82"/>
  <c r="AW37" i="82"/>
  <c r="AU37" i="52"/>
  <c r="Q37" i="52"/>
  <c r="S37" i="82"/>
  <c r="AI34" i="48"/>
  <c r="G42" i="51"/>
  <c r="X36" i="52"/>
  <c r="Z36" i="82"/>
  <c r="AN29" i="82"/>
  <c r="AN28" i="82"/>
  <c r="BB37" i="52"/>
  <c r="BD37" i="82"/>
  <c r="BH36" i="49"/>
  <c r="BN36" i="49" s="1"/>
  <c r="AJ36" i="49"/>
  <c r="AV36" i="49"/>
  <c r="AI42" i="50"/>
  <c r="AI35" i="50"/>
  <c r="Z37" i="82"/>
  <c r="X37" i="52"/>
  <c r="BH22" i="48"/>
  <c r="BH117" i="59" s="1"/>
  <c r="T37" i="82"/>
  <c r="R37" i="52"/>
  <c r="BE61" i="82"/>
  <c r="AN71" i="82"/>
  <c r="AN73" i="82" s="1"/>
  <c r="AN19" i="82"/>
  <c r="BJ36" i="82"/>
  <c r="AH42" i="50"/>
  <c r="AH35" i="50"/>
  <c r="F9" i="50"/>
  <c r="F15" i="50" s="1"/>
  <c r="AD68" i="50"/>
  <c r="BN24" i="49"/>
  <c r="BH116" i="59"/>
  <c r="I12" i="59" s="1"/>
  <c r="I11" i="59"/>
  <c r="H21" i="116" s="1"/>
  <c r="BN29" i="49"/>
  <c r="AA66" i="50"/>
  <c r="AC68" i="50" s="1"/>
  <c r="AA50" i="52"/>
  <c r="AA43" i="50"/>
  <c r="AA40" i="64" s="1"/>
  <c r="BE21" i="82"/>
  <c r="BE29" i="82"/>
  <c r="AJ29" i="82"/>
  <c r="AJ21" i="82"/>
  <c r="BH37" i="52"/>
  <c r="BJ37" i="82"/>
  <c r="P36" i="52"/>
  <c r="R36" i="82"/>
  <c r="S36" i="52"/>
  <c r="U36" i="82"/>
  <c r="AH51" i="52"/>
  <c r="F13" i="50"/>
  <c r="AJ61" i="82"/>
  <c r="AL50" i="52"/>
  <c r="AL66" i="50"/>
  <c r="AN68" i="50" s="1"/>
  <c r="AL43" i="50"/>
  <c r="AL40" i="64" s="1"/>
  <c r="P37" i="52"/>
  <c r="R37" i="82"/>
  <c r="BN19" i="49"/>
  <c r="U37" i="82"/>
  <c r="S37" i="52"/>
  <c r="AI47" i="82"/>
  <c r="AI59" i="82"/>
  <c r="AI60" i="82"/>
  <c r="AS37" i="82"/>
  <c r="AQ37" i="52"/>
  <c r="X36" i="82"/>
  <c r="AJ28" i="82"/>
  <c r="AJ20" i="82"/>
  <c r="AH36" i="52" s="1"/>
  <c r="AM43" i="50"/>
  <c r="AM40" i="64" s="1"/>
  <c r="AM50" i="52"/>
  <c r="AM66" i="50"/>
  <c r="AO68" i="50" s="1"/>
  <c r="AU68" i="50"/>
  <c r="G54" i="50"/>
  <c r="Q36" i="82"/>
  <c r="AC22" i="48"/>
  <c r="AC117" i="59" s="1"/>
  <c r="G33" i="51"/>
  <c r="G34" i="51" s="1"/>
  <c r="Q115" i="59"/>
  <c r="F31" i="51"/>
  <c r="P30" i="50"/>
  <c r="P34" i="50" s="1"/>
  <c r="Q61" i="82"/>
  <c r="O10" i="52"/>
  <c r="F47" i="51"/>
  <c r="Q125" i="59"/>
  <c r="Q114" i="59"/>
  <c r="F24" i="51"/>
  <c r="O7" i="52"/>
  <c r="Q21" i="48"/>
  <c r="F42" i="51"/>
  <c r="Q34" i="48"/>
  <c r="R91" i="49"/>
  <c r="BB91" i="49"/>
  <c r="AP91" i="49"/>
  <c r="AD91" i="49"/>
  <c r="Q21" i="82"/>
  <c r="BB18" i="49"/>
  <c r="AP18" i="49"/>
  <c r="AD18" i="49"/>
  <c r="R18" i="49"/>
  <c r="BB53" i="33"/>
  <c r="BA53" i="33"/>
  <c r="BC51" i="33"/>
  <c r="BD51" i="33" s="1"/>
  <c r="AG9" i="30"/>
  <c r="F5" i="31"/>
  <c r="BM65" i="33"/>
  <c r="AM48" i="64"/>
  <c r="AM50" i="64" s="1"/>
  <c r="D43" i="33"/>
  <c r="AL24" i="36"/>
  <c r="AM18" i="34"/>
  <c r="AD324" i="6"/>
  <c r="Z131" i="91"/>
  <c r="Z132" i="91" s="1"/>
  <c r="AL8" i="36"/>
  <c r="AN172" i="59"/>
  <c r="AF34" i="33"/>
  <c r="AG34" i="33"/>
  <c r="AR561" i="6"/>
  <c r="AE31" i="33"/>
  <c r="AK24" i="36"/>
  <c r="AL18" i="34"/>
  <c r="D42" i="33"/>
  <c r="AL48" i="64"/>
  <c r="AL50" i="64" s="1"/>
  <c r="AV46" i="33"/>
  <c r="BJ561" i="6"/>
  <c r="AF561" i="6"/>
  <c r="AM131" i="91"/>
  <c r="AM132" i="91" s="1"/>
  <c r="AQ324" i="6"/>
  <c r="AF9" i="12"/>
  <c r="D22" i="33"/>
  <c r="Q24" i="36"/>
  <c r="R18" i="34"/>
  <c r="R48" i="64"/>
  <c r="R50" i="64" s="1"/>
  <c r="E6" i="31"/>
  <c r="AK131" i="91"/>
  <c r="AK132" i="91" s="1"/>
  <c r="AO324" i="6"/>
  <c r="BC139" i="91"/>
  <c r="AW48" i="33"/>
  <c r="Q19" i="33"/>
  <c r="F74" i="59"/>
  <c r="E84" i="116" s="1"/>
  <c r="BJ131" i="91"/>
  <c r="BJ132" i="91" s="1"/>
  <c r="BN324" i="6"/>
  <c r="Q18" i="33"/>
  <c r="X20" i="33"/>
  <c r="BA54" i="33"/>
  <c r="AA28" i="33"/>
  <c r="AG33" i="33"/>
  <c r="D60" i="33"/>
  <c r="BD48" i="64"/>
  <c r="BD50" i="64" s="1"/>
  <c r="BC24" i="36"/>
  <c r="BD18" i="34"/>
  <c r="D21" i="33"/>
  <c r="Q48" i="64"/>
  <c r="P24" i="36"/>
  <c r="Q18" i="34"/>
  <c r="AC41" i="30"/>
  <c r="E38" i="31"/>
  <c r="AU46" i="33"/>
  <c r="P11" i="33"/>
  <c r="BN333" i="6"/>
  <c r="BJ138" i="91"/>
  <c r="BJ139" i="91" s="1"/>
  <c r="Y20" i="33"/>
  <c r="AZ52" i="33"/>
  <c r="BC8" i="36"/>
  <c r="BE172" i="59"/>
  <c r="E7" i="31"/>
  <c r="AB30" i="33"/>
  <c r="AC30" i="33" s="1"/>
  <c r="J12" i="33"/>
  <c r="AT47" i="33"/>
  <c r="AI33" i="33"/>
  <c r="BB8" i="36"/>
  <c r="BD172" i="59"/>
  <c r="X131" i="91"/>
  <c r="AB324" i="6"/>
  <c r="AM39" i="33"/>
  <c r="AL39" i="33"/>
  <c r="AN39" i="33"/>
  <c r="AO39" i="33" s="1"/>
  <c r="AK39" i="33"/>
  <c r="C41" i="29"/>
  <c r="C43" i="29" s="1"/>
  <c r="E6" i="28" s="1"/>
  <c r="D28" i="29"/>
  <c r="D46" i="29" s="1"/>
  <c r="D47" i="29" s="1"/>
  <c r="F7" i="30" s="1"/>
  <c r="C28" i="29"/>
  <c r="C46" i="29" s="1"/>
  <c r="C47" i="29" s="1"/>
  <c r="E7" i="30" s="1"/>
  <c r="Y27" i="33"/>
  <c r="Z27" i="33"/>
  <c r="AP40" i="30"/>
  <c r="G7" i="31"/>
  <c r="D59" i="33"/>
  <c r="BC18" i="34"/>
  <c r="BB24" i="36"/>
  <c r="BC48" i="64"/>
  <c r="BC50" i="64" s="1"/>
  <c r="C19" i="29"/>
  <c r="C37" i="29" s="1"/>
  <c r="C38" i="29" s="1"/>
  <c r="E8" i="30" s="1"/>
  <c r="D19" i="29"/>
  <c r="D37" i="29" s="1"/>
  <c r="D38" i="29" s="1"/>
  <c r="F8" i="30" s="1"/>
  <c r="D6" i="31" s="1"/>
  <c r="AI37" i="33"/>
  <c r="AJ33" i="33"/>
  <c r="BB561" i="6"/>
  <c r="H11" i="35"/>
  <c r="BA177" i="59"/>
  <c r="BB13" i="28"/>
  <c r="D10" i="29"/>
  <c r="D32" i="29" s="1"/>
  <c r="D34" i="29" s="1"/>
  <c r="F12" i="28" s="1"/>
  <c r="C33" i="29"/>
  <c r="C10" i="29"/>
  <c r="C32" i="29" s="1"/>
  <c r="D36" i="33"/>
  <c r="AF18" i="34"/>
  <c r="AF48" i="64"/>
  <c r="AF50" i="64" s="1"/>
  <c r="AE24" i="36"/>
  <c r="AV9" i="12"/>
  <c r="L561" i="6"/>
  <c r="AJ9" i="36"/>
  <c r="AL178" i="59"/>
  <c r="V24" i="33"/>
  <c r="H561" i="6"/>
  <c r="BB9" i="30"/>
  <c r="H5" i="31"/>
  <c r="D131" i="91"/>
  <c r="D132" i="91" s="1"/>
  <c r="H324" i="6"/>
  <c r="BJ13" i="28"/>
  <c r="BI177" i="59"/>
  <c r="AV561" i="6"/>
  <c r="F6" i="31"/>
  <c r="M15" i="33"/>
  <c r="N15" i="33"/>
  <c r="O15" i="33"/>
  <c r="AW50" i="33"/>
  <c r="AQ40" i="33"/>
  <c r="AQ41" i="33"/>
  <c r="AE9" i="36"/>
  <c r="AG178" i="59"/>
  <c r="I9" i="36"/>
  <c r="K178" i="59"/>
  <c r="BB177" i="59"/>
  <c r="BC13" i="28"/>
  <c r="AT45" i="33"/>
  <c r="BH62" i="33"/>
  <c r="BI62" i="33"/>
  <c r="L18" i="34"/>
  <c r="D16" i="33"/>
  <c r="L48" i="64"/>
  <c r="L50" i="64" s="1"/>
  <c r="K24" i="36"/>
  <c r="AF172" i="59"/>
  <c r="G68" i="59" s="1"/>
  <c r="F78" i="116" s="1"/>
  <c r="AD8" i="36"/>
  <c r="F5" i="35"/>
  <c r="AX561" i="6"/>
  <c r="L13" i="33"/>
  <c r="K13" i="33"/>
  <c r="BI63" i="33"/>
  <c r="BJ63" i="33"/>
  <c r="AV177" i="59"/>
  <c r="H73" i="59" s="1"/>
  <c r="G83" i="116" s="1"/>
  <c r="AW13" i="28"/>
  <c r="G11" i="35"/>
  <c r="BJ177" i="59"/>
  <c r="BK13" i="28"/>
  <c r="F138" i="91"/>
  <c r="J333" i="6"/>
  <c r="O17" i="33"/>
  <c r="BA172" i="59"/>
  <c r="AY8" i="36"/>
  <c r="H5" i="35"/>
  <c r="R14" i="33"/>
  <c r="D150" i="59"/>
  <c r="G214" i="6"/>
  <c r="G221" i="6"/>
  <c r="G223" i="6"/>
  <c r="G219" i="6"/>
  <c r="G224" i="6" s="1"/>
  <c r="G220" i="6"/>
  <c r="BN561" i="6"/>
  <c r="AP40" i="33"/>
  <c r="J177" i="59"/>
  <c r="K13" i="28"/>
  <c r="M10" i="33"/>
  <c r="AE32" i="33"/>
  <c r="X26" i="33"/>
  <c r="BB54" i="33"/>
  <c r="V23" i="33"/>
  <c r="BI24" i="36"/>
  <c r="D66" i="33"/>
  <c r="BJ48" i="64"/>
  <c r="BJ50" i="64" s="1"/>
  <c r="BJ18" i="34"/>
  <c r="AH33" i="33"/>
  <c r="AD561" i="6"/>
  <c r="J57" i="59"/>
  <c r="K57" i="59" s="1"/>
  <c r="S139" i="91"/>
  <c r="F131" i="91"/>
  <c r="F132" i="91" s="1"/>
  <c r="J324" i="6"/>
  <c r="G9" i="33"/>
  <c r="F41" i="68"/>
  <c r="F42" i="68" s="1"/>
  <c r="BN96" i="68"/>
  <c r="G41" i="68"/>
  <c r="G42" i="68" s="1"/>
  <c r="BA55" i="33"/>
  <c r="W25" i="33"/>
  <c r="X25" i="33" s="1"/>
  <c r="AW177" i="59"/>
  <c r="AX13" i="28"/>
  <c r="BA49" i="33"/>
  <c r="AG31" i="33"/>
  <c r="BA48" i="64"/>
  <c r="BA50" i="64" s="1"/>
  <c r="D57" i="33"/>
  <c r="AZ24" i="36"/>
  <c r="BA18" i="34"/>
  <c r="AM178" i="59"/>
  <c r="AK9" i="36"/>
  <c r="AM139" i="91"/>
  <c r="AM38" i="33"/>
  <c r="AB9" i="36"/>
  <c r="AD178" i="59"/>
  <c r="BI58" i="33"/>
  <c r="BJ58" i="33"/>
  <c r="AB34" i="29"/>
  <c r="AD12" i="28" s="1"/>
  <c r="AF31" i="33"/>
  <c r="AO333" i="6"/>
  <c r="AK138" i="91"/>
  <c r="AF178" i="59"/>
  <c r="AD9" i="36"/>
  <c r="H41" i="68"/>
  <c r="H42" i="68" s="1"/>
  <c r="AC29" i="33"/>
  <c r="AF32" i="33"/>
  <c r="AR40" i="33"/>
  <c r="BD24" i="36"/>
  <c r="BE18" i="34"/>
  <c r="BE48" i="64"/>
  <c r="BE50" i="64" s="1"/>
  <c r="D61" i="33"/>
  <c r="E36" i="47" l="1"/>
  <c r="L36" i="47"/>
  <c r="N36" i="47"/>
  <c r="F36" i="47"/>
  <c r="M36" i="47"/>
  <c r="D25" i="47"/>
  <c r="G36" i="47"/>
  <c r="D27" i="47"/>
  <c r="D26" i="47"/>
  <c r="H36" i="47"/>
  <c r="C30" i="47"/>
  <c r="I36" i="47"/>
  <c r="C36" i="47"/>
  <c r="J36" i="47"/>
  <c r="D28" i="47"/>
  <c r="D36" i="47"/>
  <c r="K36" i="47"/>
  <c r="AI29" i="82"/>
  <c r="AI21" i="82"/>
  <c r="F4" i="91"/>
  <c r="G3" i="51"/>
  <c r="G6" i="51" s="1"/>
  <c r="G7" i="51" s="1"/>
  <c r="F4" i="97"/>
  <c r="AJ36" i="82"/>
  <c r="AI28" i="82"/>
  <c r="AI20" i="82"/>
  <c r="AG36" i="52" s="1"/>
  <c r="G56" i="50"/>
  <c r="AH43" i="50"/>
  <c r="AH40" i="64" s="1"/>
  <c r="AH50" i="52"/>
  <c r="AH66" i="50"/>
  <c r="F10" i="50"/>
  <c r="F16" i="50" s="1"/>
  <c r="AJ22" i="48"/>
  <c r="AJ117" i="59" s="1"/>
  <c r="BC37" i="52"/>
  <c r="BE37" i="82"/>
  <c r="I13" i="59"/>
  <c r="H23" i="116" s="1"/>
  <c r="H22" i="116"/>
  <c r="AJ116" i="59"/>
  <c r="G12" i="59" s="1"/>
  <c r="G10" i="59"/>
  <c r="F20" i="116" s="1"/>
  <c r="AM21" i="82"/>
  <c r="AM35" i="82"/>
  <c r="AM20" i="82"/>
  <c r="AK36" i="52" s="1"/>
  <c r="AN35" i="82"/>
  <c r="AN20" i="82"/>
  <c r="AL36" i="52" s="1"/>
  <c r="AN21" i="82"/>
  <c r="AG8" i="52"/>
  <c r="AI120" i="59"/>
  <c r="G44" i="51"/>
  <c r="G9" i="51" s="1"/>
  <c r="AM73" i="82"/>
  <c r="AI43" i="50"/>
  <c r="AI40" i="64" s="1"/>
  <c r="AI66" i="50"/>
  <c r="AK68" i="50" s="1"/>
  <c r="AI50" i="52"/>
  <c r="AI61" i="82"/>
  <c r="AH37" i="52"/>
  <c r="AJ37" i="82"/>
  <c r="Q37" i="82"/>
  <c r="O37" i="52"/>
  <c r="F21" i="59"/>
  <c r="P35" i="50"/>
  <c r="E9" i="50"/>
  <c r="E15" i="50" s="1"/>
  <c r="P42" i="50"/>
  <c r="F13" i="51"/>
  <c r="BN91" i="49"/>
  <c r="F33" i="51"/>
  <c r="Q22" i="48"/>
  <c r="Q117" i="59" s="1"/>
  <c r="F5" i="51"/>
  <c r="BN18" i="49"/>
  <c r="F44" i="51"/>
  <c r="O8" i="52"/>
  <c r="Q120" i="59"/>
  <c r="E4" i="97"/>
  <c r="E4" i="91"/>
  <c r="F3" i="51"/>
  <c r="F10" i="59"/>
  <c r="Q116" i="59"/>
  <c r="F11" i="59"/>
  <c r="Z25" i="33"/>
  <c r="Y25" i="33"/>
  <c r="W23" i="33"/>
  <c r="BI9" i="12"/>
  <c r="AT9" i="36"/>
  <c r="AV178" i="59"/>
  <c r="G12" i="35"/>
  <c r="G232" i="6"/>
  <c r="G570" i="6" s="1"/>
  <c r="D164" i="59"/>
  <c r="G566" i="6"/>
  <c r="G568" i="6" s="1"/>
  <c r="Y26" i="33"/>
  <c r="AX50" i="33"/>
  <c r="AY50" i="33"/>
  <c r="AZ50" i="33" s="1"/>
  <c r="AP39" i="33"/>
  <c r="BB55" i="33"/>
  <c r="F11" i="35"/>
  <c r="AC177" i="59"/>
  <c r="G73" i="59" s="1"/>
  <c r="F83" i="116" s="1"/>
  <c r="AD13" i="28"/>
  <c r="AH31" i="33"/>
  <c r="AK139" i="91"/>
  <c r="AD30" i="33"/>
  <c r="AE30" i="33"/>
  <c r="AD29" i="33"/>
  <c r="BK58" i="33"/>
  <c r="AU9" i="36"/>
  <c r="AW178" i="59"/>
  <c r="AU45" i="33"/>
  <c r="P15" i="33"/>
  <c r="C34" i="29"/>
  <c r="E12" i="28" s="1"/>
  <c r="C5" i="35"/>
  <c r="D172" i="59"/>
  <c r="X132" i="91"/>
  <c r="T21" i="33"/>
  <c r="S21" i="33"/>
  <c r="U21" i="33"/>
  <c r="Z20" i="33"/>
  <c r="W24" i="33"/>
  <c r="Y24" i="33" s="1"/>
  <c r="AW9" i="12"/>
  <c r="K12" i="33"/>
  <c r="T22" i="33"/>
  <c r="U22" i="33"/>
  <c r="BE9" i="12"/>
  <c r="AN42" i="33"/>
  <c r="AO42" i="33"/>
  <c r="AM9" i="12"/>
  <c r="AO43" i="33"/>
  <c r="AP43" i="33"/>
  <c r="AQ43" i="33"/>
  <c r="E177" i="59"/>
  <c r="E73" i="59" s="1"/>
  <c r="D83" i="116" s="1"/>
  <c r="D11" i="35"/>
  <c r="F13" i="28"/>
  <c r="AA27" i="33"/>
  <c r="AU47" i="33"/>
  <c r="AV47" i="33"/>
  <c r="S19" i="33"/>
  <c r="AG40" i="30"/>
  <c r="F7" i="31"/>
  <c r="AN38" i="33"/>
  <c r="R18" i="33"/>
  <c r="X24" i="33"/>
  <c r="AJ37" i="33"/>
  <c r="R19" i="33"/>
  <c r="BE59" i="33"/>
  <c r="BF60" i="33"/>
  <c r="BG60" i="33"/>
  <c r="BH60" i="33"/>
  <c r="BI60" i="33" s="1"/>
  <c r="BC54" i="33"/>
  <c r="BD54" i="33" s="1"/>
  <c r="BF54" i="33"/>
  <c r="BE54" i="33"/>
  <c r="AA9" i="12"/>
  <c r="AH34" i="33"/>
  <c r="BE51" i="33"/>
  <c r="BC53" i="33"/>
  <c r="BG61" i="33"/>
  <c r="BH61" i="33"/>
  <c r="P17" i="33"/>
  <c r="BL58" i="33"/>
  <c r="BM58" i="33" s="1"/>
  <c r="Y9" i="12"/>
  <c r="BL66" i="33"/>
  <c r="BM66" i="33"/>
  <c r="AG32" i="33"/>
  <c r="D46" i="59"/>
  <c r="D154" i="59"/>
  <c r="F139" i="91"/>
  <c r="BJ62" i="33"/>
  <c r="BI178" i="59"/>
  <c r="BG9" i="36"/>
  <c r="N10" i="33"/>
  <c r="BB40" i="30"/>
  <c r="H7" i="31"/>
  <c r="AH36" i="33"/>
  <c r="AI36" i="33"/>
  <c r="AJ36" i="33"/>
  <c r="AK36" i="33"/>
  <c r="E6" i="34"/>
  <c r="AI31" i="33"/>
  <c r="S14" i="33"/>
  <c r="AS9" i="12"/>
  <c r="AQ9" i="12"/>
  <c r="G9" i="12"/>
  <c r="H9" i="33"/>
  <c r="M13" i="33"/>
  <c r="N16" i="33"/>
  <c r="Q15" i="33"/>
  <c r="AY9" i="36"/>
  <c r="BA178" i="59"/>
  <c r="H12" i="35"/>
  <c r="C6" i="31"/>
  <c r="BN8" i="30"/>
  <c r="E9" i="30"/>
  <c r="C5" i="31"/>
  <c r="BN7" i="30"/>
  <c r="Q11" i="33"/>
  <c r="AO38" i="33"/>
  <c r="AK33" i="33"/>
  <c r="BA52" i="33"/>
  <c r="BB178" i="59"/>
  <c r="AZ9" i="36"/>
  <c r="I9" i="33"/>
  <c r="I68" i="59"/>
  <c r="H78" i="116" s="1"/>
  <c r="BK63" i="33"/>
  <c r="BL63" i="33" s="1"/>
  <c r="BC57" i="33"/>
  <c r="BD57" i="33"/>
  <c r="BB49" i="33"/>
  <c r="AA25" i="33"/>
  <c r="AB25" i="33" s="1"/>
  <c r="J178" i="59"/>
  <c r="H9" i="36"/>
  <c r="AX48" i="33"/>
  <c r="BH9" i="36"/>
  <c r="BJ178" i="59"/>
  <c r="C9" i="12"/>
  <c r="BP561" i="6"/>
  <c r="I73" i="59"/>
  <c r="H83" i="116" s="1"/>
  <c r="AN48" i="64"/>
  <c r="BA41" i="30"/>
  <c r="AM24" i="36"/>
  <c r="G38" i="31"/>
  <c r="D44" i="33"/>
  <c r="AN18" i="34"/>
  <c r="D5" i="31"/>
  <c r="F9" i="30"/>
  <c r="AR41" i="33"/>
  <c r="AB28" i="33"/>
  <c r="AS40" i="33"/>
  <c r="AW46" i="33"/>
  <c r="Q50" i="64"/>
  <c r="E18" i="64"/>
  <c r="I43" i="82" l="1"/>
  <c r="G72" i="52"/>
  <c r="I6" i="48"/>
  <c r="J72" i="52"/>
  <c r="L43" i="82"/>
  <c r="L6" i="48"/>
  <c r="C72" i="52"/>
  <c r="E6" i="48"/>
  <c r="O36" i="47"/>
  <c r="E25" i="47" s="1"/>
  <c r="E30" i="47" s="1"/>
  <c r="M72" i="52"/>
  <c r="O6" i="48"/>
  <c r="O43" i="82"/>
  <c r="I72" i="52"/>
  <c r="K6" i="48"/>
  <c r="K43" i="82"/>
  <c r="F72" i="52"/>
  <c r="H6" i="48"/>
  <c r="H43" i="82"/>
  <c r="N72" i="52"/>
  <c r="P6" i="48"/>
  <c r="P43" i="82"/>
  <c r="J6" i="48"/>
  <c r="J43" i="82"/>
  <c r="H72" i="52"/>
  <c r="L72" i="52"/>
  <c r="N6" i="48"/>
  <c r="N43" i="82"/>
  <c r="K72" i="52"/>
  <c r="M43" i="82"/>
  <c r="M6" i="48"/>
  <c r="E72" i="52"/>
  <c r="G6" i="48"/>
  <c r="G43" i="82"/>
  <c r="F6" i="48"/>
  <c r="D72" i="52"/>
  <c r="F43" i="82"/>
  <c r="F22" i="116"/>
  <c r="G13" i="59"/>
  <c r="F23" i="116" s="1"/>
  <c r="AM37" i="82"/>
  <c r="AK37" i="52"/>
  <c r="AI36" i="82"/>
  <c r="AN36" i="82"/>
  <c r="AJ68" i="50"/>
  <c r="F56" i="50" s="1"/>
  <c r="F54" i="50"/>
  <c r="AI37" i="82"/>
  <c r="AG37" i="52"/>
  <c r="AN37" i="82"/>
  <c r="AL37" i="52"/>
  <c r="AM36" i="82"/>
  <c r="G16" i="59"/>
  <c r="F26" i="116" s="1"/>
  <c r="F10" i="64"/>
  <c r="F125" i="116" s="1"/>
  <c r="E20" i="116"/>
  <c r="E31" i="116"/>
  <c r="F16" i="59"/>
  <c r="E10" i="50"/>
  <c r="E16" i="50" s="1"/>
  <c r="P50" i="52"/>
  <c r="P43" i="50"/>
  <c r="P40" i="64" s="1"/>
  <c r="E10" i="64" s="1"/>
  <c r="E125" i="116" s="1"/>
  <c r="P66" i="50"/>
  <c r="F9" i="51"/>
  <c r="F12" i="59"/>
  <c r="F6" i="51"/>
  <c r="F34" i="51"/>
  <c r="E21" i="116"/>
  <c r="BC49" i="33"/>
  <c r="AP44" i="33"/>
  <c r="R11" i="33"/>
  <c r="R15" i="33"/>
  <c r="BK62" i="33"/>
  <c r="BL62" i="33" s="1"/>
  <c r="BM62" i="33" s="1"/>
  <c r="C56" i="116"/>
  <c r="BI61" i="33"/>
  <c r="D35" i="33"/>
  <c r="AD24" i="36"/>
  <c r="AE18" i="34"/>
  <c r="AE48" i="64"/>
  <c r="AO41" i="30"/>
  <c r="F38" i="31"/>
  <c r="D12" i="35"/>
  <c r="C9" i="36"/>
  <c r="E178" i="59"/>
  <c r="E74" i="59" s="1"/>
  <c r="D84" i="116" s="1"/>
  <c r="T19" i="33"/>
  <c r="BM172" i="59"/>
  <c r="D68" i="59"/>
  <c r="AK37" i="33"/>
  <c r="BM63" i="33"/>
  <c r="BA50" i="33"/>
  <c r="BB50" i="33" s="1"/>
  <c r="AR43" i="33"/>
  <c r="AA20" i="33"/>
  <c r="AC20" i="33" s="1"/>
  <c r="AB20" i="33"/>
  <c r="S15" i="33"/>
  <c r="AC178" i="59"/>
  <c r="G74" i="59" s="1"/>
  <c r="F84" i="116" s="1"/>
  <c r="F12" i="35"/>
  <c r="AA9" i="36"/>
  <c r="Z26" i="33"/>
  <c r="AU40" i="33"/>
  <c r="AH32" i="33"/>
  <c r="AL33" i="33"/>
  <c r="BC55" i="33"/>
  <c r="AW47" i="33"/>
  <c r="Z24" i="33"/>
  <c r="BH54" i="33"/>
  <c r="AQ39" i="33"/>
  <c r="T15" i="33"/>
  <c r="X23" i="33"/>
  <c r="E20" i="64"/>
  <c r="E133" i="116"/>
  <c r="AL36" i="33"/>
  <c r="BG54" i="33"/>
  <c r="AL37" i="33"/>
  <c r="U19" i="33"/>
  <c r="L12" i="33"/>
  <c r="AB27" i="33"/>
  <c r="AF30" i="33"/>
  <c r="BF51" i="33"/>
  <c r="Q17" i="33"/>
  <c r="R17" i="33"/>
  <c r="AI34" i="33"/>
  <c r="BJ60" i="33"/>
  <c r="BK60" i="33" s="1"/>
  <c r="BL60" i="33" s="1"/>
  <c r="AN50" i="64"/>
  <c r="G18" i="64"/>
  <c r="E44" i="31"/>
  <c r="AP38" i="33"/>
  <c r="AP42" i="33"/>
  <c r="V22" i="33"/>
  <c r="V21" i="33"/>
  <c r="AT40" i="33"/>
  <c r="E13" i="28"/>
  <c r="C11" i="35"/>
  <c r="D177" i="59"/>
  <c r="AE29" i="33"/>
  <c r="AF29" i="33"/>
  <c r="N13" i="33"/>
  <c r="D167" i="59"/>
  <c r="D60" i="59"/>
  <c r="AY48" i="33"/>
  <c r="I74" i="59"/>
  <c r="H84" i="116" s="1"/>
  <c r="BF59" i="33"/>
  <c r="BG59" i="33" s="1"/>
  <c r="AY47" i="33"/>
  <c r="AX47" i="33"/>
  <c r="BN9" i="30"/>
  <c r="BO38" i="30" s="1"/>
  <c r="E40" i="30"/>
  <c r="C7" i="31"/>
  <c r="I7" i="31" s="1"/>
  <c r="J9" i="33"/>
  <c r="BK9" i="12"/>
  <c r="AS41" i="33"/>
  <c r="BE57" i="33"/>
  <c r="T14" i="33"/>
  <c r="T18" i="33"/>
  <c r="S18" i="33"/>
  <c r="AX46" i="33"/>
  <c r="AD28" i="33"/>
  <c r="O10" i="33"/>
  <c r="F40" i="30"/>
  <c r="D7" i="31"/>
  <c r="G6" i="34"/>
  <c r="BB52" i="33"/>
  <c r="O16" i="33"/>
  <c r="AV45" i="33"/>
  <c r="AZ48" i="64"/>
  <c r="AY24" i="36"/>
  <c r="D56" i="33"/>
  <c r="AZ18" i="34"/>
  <c r="BM41" i="30"/>
  <c r="H38" i="31"/>
  <c r="D50" i="59"/>
  <c r="AC28" i="33"/>
  <c r="AJ31" i="33"/>
  <c r="BD53" i="33"/>
  <c r="BD55" i="33"/>
  <c r="BE55" i="33" s="1"/>
  <c r="G571" i="6"/>
  <c r="H74" i="59"/>
  <c r="G84" i="116" s="1"/>
  <c r="AC25" i="33"/>
  <c r="AV40" i="33"/>
  <c r="AW40" i="33" s="1"/>
  <c r="AX40" i="33" s="1"/>
  <c r="M15" i="48" l="1"/>
  <c r="M16" i="48"/>
  <c r="M17" i="48"/>
  <c r="L38" i="50"/>
  <c r="L39" i="50" s="1"/>
  <c r="L51" i="52" s="1"/>
  <c r="L25" i="50"/>
  <c r="M28" i="48"/>
  <c r="L15" i="92"/>
  <c r="M7" i="48"/>
  <c r="M10" i="48" s="1"/>
  <c r="M111" i="59"/>
  <c r="M14" i="48"/>
  <c r="K21" i="71"/>
  <c r="J15" i="48"/>
  <c r="J16" i="48"/>
  <c r="I38" i="50"/>
  <c r="I39" i="50" s="1"/>
  <c r="I51" i="52" s="1"/>
  <c r="H21" i="71"/>
  <c r="J17" i="48"/>
  <c r="J28" i="48"/>
  <c r="I25" i="50"/>
  <c r="J7" i="48"/>
  <c r="J10" i="48" s="1"/>
  <c r="I15" i="92"/>
  <c r="J111" i="59"/>
  <c r="J14" i="48"/>
  <c r="J27" i="48"/>
  <c r="K67" i="82"/>
  <c r="K59" i="82"/>
  <c r="K55" i="82"/>
  <c r="K54" i="82"/>
  <c r="K53" i="82"/>
  <c r="K52" i="82"/>
  <c r="K47" i="82"/>
  <c r="K44" i="82"/>
  <c r="K48" i="82" s="1"/>
  <c r="D38" i="50"/>
  <c r="E28" i="48"/>
  <c r="D25" i="50"/>
  <c r="E7" i="48"/>
  <c r="D15" i="92"/>
  <c r="E14" i="48"/>
  <c r="E111" i="59"/>
  <c r="E15" i="48"/>
  <c r="C21" i="71"/>
  <c r="E16" i="48"/>
  <c r="E17" i="48"/>
  <c r="E43" i="82"/>
  <c r="E27" i="48"/>
  <c r="BM6" i="48"/>
  <c r="BL38" i="50" s="1"/>
  <c r="E20" i="51"/>
  <c r="M54" i="82"/>
  <c r="M53" i="82"/>
  <c r="M52" i="82"/>
  <c r="M47" i="82"/>
  <c r="M44" i="82"/>
  <c r="M48" i="82" s="1"/>
  <c r="M67" i="82"/>
  <c r="M66" i="82" s="1"/>
  <c r="M59" i="82"/>
  <c r="M55" i="82"/>
  <c r="K28" i="48"/>
  <c r="K7" i="48"/>
  <c r="K10" i="48" s="1"/>
  <c r="K17" i="48"/>
  <c r="J38" i="50"/>
  <c r="J39" i="50" s="1"/>
  <c r="J51" i="52" s="1"/>
  <c r="J25" i="50"/>
  <c r="K14" i="48"/>
  <c r="J15" i="92"/>
  <c r="K111" i="59"/>
  <c r="K15" i="48"/>
  <c r="I21" i="71"/>
  <c r="K16" i="48"/>
  <c r="F67" i="82"/>
  <c r="F66" i="82" s="1"/>
  <c r="F59" i="82"/>
  <c r="F55" i="82"/>
  <c r="F47" i="82"/>
  <c r="F54" i="82"/>
  <c r="F44" i="82"/>
  <c r="F48" i="82" s="1"/>
  <c r="F53" i="82"/>
  <c r="F52" i="82"/>
  <c r="P55" i="82"/>
  <c r="P54" i="82"/>
  <c r="P52" i="82"/>
  <c r="P44" i="82"/>
  <c r="P48" i="82" s="1"/>
  <c r="P67" i="82"/>
  <c r="P66" i="82" s="1"/>
  <c r="P53" i="82"/>
  <c r="L7" i="48"/>
  <c r="L10" i="48" s="1"/>
  <c r="L28" i="48"/>
  <c r="L27" i="48" s="1"/>
  <c r="K15" i="92"/>
  <c r="J21" i="71"/>
  <c r="L14" i="48"/>
  <c r="L15" i="48"/>
  <c r="K25" i="50"/>
  <c r="L16" i="48"/>
  <c r="L111" i="59"/>
  <c r="L17" i="48"/>
  <c r="K38" i="50"/>
  <c r="K39" i="50" s="1"/>
  <c r="K51" i="52" s="1"/>
  <c r="N67" i="82"/>
  <c r="N66" i="82" s="1"/>
  <c r="N55" i="82"/>
  <c r="N54" i="82"/>
  <c r="N53" i="82"/>
  <c r="N52" i="82"/>
  <c r="N44" i="82"/>
  <c r="N48" i="82" s="1"/>
  <c r="N47" i="82" s="1"/>
  <c r="P15" i="48"/>
  <c r="P16" i="48"/>
  <c r="P17" i="48"/>
  <c r="O38" i="50"/>
  <c r="O39" i="50" s="1"/>
  <c r="O51" i="52" s="1"/>
  <c r="P28" i="48"/>
  <c r="O25" i="50"/>
  <c r="N47" i="50" s="1"/>
  <c r="O30" i="50" s="1"/>
  <c r="P7" i="48"/>
  <c r="P10" i="48" s="1"/>
  <c r="O15" i="92"/>
  <c r="P111" i="59"/>
  <c r="P14" i="48"/>
  <c r="N21" i="71"/>
  <c r="L54" i="82"/>
  <c r="L53" i="82"/>
  <c r="L52" i="82"/>
  <c r="L47" i="82"/>
  <c r="L67" i="82"/>
  <c r="L66" i="82" s="1"/>
  <c r="L44" i="82"/>
  <c r="L48" i="82" s="1"/>
  <c r="L55" i="82"/>
  <c r="L59" i="82"/>
  <c r="E15" i="92"/>
  <c r="F17" i="48"/>
  <c r="F14" i="48"/>
  <c r="F111" i="59"/>
  <c r="F15" i="48"/>
  <c r="D21" i="71"/>
  <c r="F7" i="48"/>
  <c r="F10" i="48" s="1"/>
  <c r="F28" i="48"/>
  <c r="E25" i="50"/>
  <c r="E38" i="50"/>
  <c r="E39" i="50" s="1"/>
  <c r="E51" i="52" s="1"/>
  <c r="F16" i="48"/>
  <c r="N7" i="48"/>
  <c r="N10" i="48" s="1"/>
  <c r="N14" i="48"/>
  <c r="L21" i="71"/>
  <c r="M15" i="92"/>
  <c r="M38" i="50"/>
  <c r="M39" i="50" s="1"/>
  <c r="M51" i="52" s="1"/>
  <c r="N15" i="48"/>
  <c r="N16" i="48"/>
  <c r="N28" i="48"/>
  <c r="M25" i="50"/>
  <c r="N111" i="59"/>
  <c r="N17" i="48"/>
  <c r="O67" i="82"/>
  <c r="O66" i="82"/>
  <c r="O55" i="82"/>
  <c r="O54" i="82"/>
  <c r="O53" i="82"/>
  <c r="O52" i="82"/>
  <c r="O44" i="82"/>
  <c r="O48" i="82" s="1"/>
  <c r="G54" i="82"/>
  <c r="G53" i="82"/>
  <c r="G52" i="82"/>
  <c r="G47" i="82"/>
  <c r="G44" i="82"/>
  <c r="G48" i="82" s="1"/>
  <c r="G67" i="82"/>
  <c r="G66" i="82" s="1"/>
  <c r="G59" i="82"/>
  <c r="G55" i="82"/>
  <c r="H59" i="82"/>
  <c r="H47" i="82"/>
  <c r="H55" i="82"/>
  <c r="H67" i="82"/>
  <c r="H44" i="82"/>
  <c r="H48" i="82" s="1"/>
  <c r="H54" i="82"/>
  <c r="H53" i="82"/>
  <c r="H52" i="82"/>
  <c r="O14" i="48"/>
  <c r="O16" i="48"/>
  <c r="O111" i="59"/>
  <c r="M21" i="71"/>
  <c r="N38" i="50"/>
  <c r="N39" i="50" s="1"/>
  <c r="N51" i="52" s="1"/>
  <c r="O28" i="48"/>
  <c r="N25" i="50"/>
  <c r="O7" i="48"/>
  <c r="O10" i="48" s="1"/>
  <c r="N15" i="92"/>
  <c r="O15" i="48"/>
  <c r="O17" i="48"/>
  <c r="I28" i="48"/>
  <c r="I27" i="48" s="1"/>
  <c r="G21" i="71"/>
  <c r="H38" i="50"/>
  <c r="H39" i="50" s="1"/>
  <c r="H51" i="52" s="1"/>
  <c r="I111" i="59"/>
  <c r="I14" i="48"/>
  <c r="I7" i="48"/>
  <c r="I10" i="48" s="1"/>
  <c r="H25" i="50"/>
  <c r="G47" i="50" s="1"/>
  <c r="H30" i="50" s="1"/>
  <c r="I16" i="48"/>
  <c r="I15" i="48"/>
  <c r="I17" i="48"/>
  <c r="H15" i="92"/>
  <c r="G17" i="48"/>
  <c r="F25" i="50"/>
  <c r="G16" i="48"/>
  <c r="G28" i="48"/>
  <c r="F15" i="92"/>
  <c r="G14" i="48"/>
  <c r="G111" i="59"/>
  <c r="G7" i="48"/>
  <c r="G10" i="48" s="1"/>
  <c r="G15" i="48"/>
  <c r="F38" i="50"/>
  <c r="F39" i="50" s="1"/>
  <c r="F51" i="52" s="1"/>
  <c r="E21" i="71"/>
  <c r="G27" i="48"/>
  <c r="H28" i="48"/>
  <c r="H27" i="48" s="1"/>
  <c r="G25" i="50"/>
  <c r="H7" i="48"/>
  <c r="H10" i="48" s="1"/>
  <c r="G15" i="92"/>
  <c r="H14" i="48"/>
  <c r="H111" i="59"/>
  <c r="H15" i="48"/>
  <c r="F21" i="71"/>
  <c r="H16" i="48"/>
  <c r="H17" i="48"/>
  <c r="G38" i="50"/>
  <c r="G39" i="50" s="1"/>
  <c r="G51" i="52" s="1"/>
  <c r="J53" i="82"/>
  <c r="J67" i="82"/>
  <c r="J59" i="82"/>
  <c r="J54" i="82"/>
  <c r="J55" i="82"/>
  <c r="J47" i="82"/>
  <c r="J52" i="82"/>
  <c r="J44" i="82"/>
  <c r="J48" i="82" s="1"/>
  <c r="I47" i="82"/>
  <c r="I54" i="82"/>
  <c r="I67" i="82"/>
  <c r="I66" i="82" s="1"/>
  <c r="I59" i="82"/>
  <c r="I44" i="82"/>
  <c r="I48" i="82" s="1"/>
  <c r="I53" i="82"/>
  <c r="I52" i="82"/>
  <c r="I55" i="82"/>
  <c r="E22" i="116"/>
  <c r="F13" i="59"/>
  <c r="E23" i="116" s="1"/>
  <c r="R68" i="50"/>
  <c r="E54" i="50"/>
  <c r="E26" i="116"/>
  <c r="F7" i="51"/>
  <c r="BC50" i="33"/>
  <c r="D63" i="59"/>
  <c r="D169" i="59"/>
  <c r="O13" i="33"/>
  <c r="AK31" i="33"/>
  <c r="D8" i="33"/>
  <c r="Q41" i="30"/>
  <c r="D18" i="34"/>
  <c r="C24" i="36"/>
  <c r="C25" i="36" s="1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O25" i="36" s="1"/>
  <c r="P25" i="36" s="1"/>
  <c r="Q25" i="36" s="1"/>
  <c r="R25" i="36" s="1"/>
  <c r="S25" i="36" s="1"/>
  <c r="T25" i="36" s="1"/>
  <c r="U25" i="36" s="1"/>
  <c r="V25" i="36" s="1"/>
  <c r="W25" i="36" s="1"/>
  <c r="X25" i="36" s="1"/>
  <c r="Y25" i="36" s="1"/>
  <c r="Z25" i="36" s="1"/>
  <c r="AA25" i="36" s="1"/>
  <c r="AB25" i="36" s="1"/>
  <c r="AC25" i="36" s="1"/>
  <c r="D38" i="31"/>
  <c r="D48" i="64"/>
  <c r="AY46" i="33"/>
  <c r="AL31" i="33"/>
  <c r="BG51" i="33"/>
  <c r="AD25" i="33"/>
  <c r="AG35" i="33"/>
  <c r="BM60" i="33"/>
  <c r="U15" i="33"/>
  <c r="T11" i="33"/>
  <c r="U11" i="33" s="1"/>
  <c r="P16" i="33"/>
  <c r="K9" i="33"/>
  <c r="AM36" i="33"/>
  <c r="E135" i="116"/>
  <c r="BI54" i="33"/>
  <c r="AE28" i="33"/>
  <c r="BH51" i="33"/>
  <c r="BI51" i="33" s="1"/>
  <c r="AM37" i="33"/>
  <c r="Y23" i="33"/>
  <c r="BJ51" i="33"/>
  <c r="BK51" i="33" s="1"/>
  <c r="BL51" i="33" s="1"/>
  <c r="BM51" i="33" s="1"/>
  <c r="AZ47" i="33"/>
  <c r="AG30" i="33"/>
  <c r="AY40" i="33"/>
  <c r="AZ40" i="33" s="1"/>
  <c r="BH59" i="33"/>
  <c r="BI59" i="33" s="1"/>
  <c r="BD49" i="33"/>
  <c r="W21" i="33"/>
  <c r="BJ61" i="33"/>
  <c r="AS39" i="33"/>
  <c r="AR39" i="33"/>
  <c r="AD20" i="33"/>
  <c r="C78" i="116"/>
  <c r="J68" i="59"/>
  <c r="K68" i="59" s="1"/>
  <c r="AX45" i="33"/>
  <c r="AQ42" i="33"/>
  <c r="AR42" i="33"/>
  <c r="AS42" i="33" s="1"/>
  <c r="AG29" i="33"/>
  <c r="AQ38" i="33"/>
  <c r="AZ48" i="33"/>
  <c r="G20" i="64"/>
  <c r="G133" i="116"/>
  <c r="AJ34" i="33"/>
  <c r="M12" i="33"/>
  <c r="AW45" i="33"/>
  <c r="AI32" i="33"/>
  <c r="AA24" i="33"/>
  <c r="AJ32" i="33"/>
  <c r="S17" i="33"/>
  <c r="AE50" i="64"/>
  <c r="F18" i="64"/>
  <c r="S11" i="33"/>
  <c r="W11" i="33"/>
  <c r="AQ44" i="33"/>
  <c r="Q16" i="33"/>
  <c r="BM177" i="59"/>
  <c r="D73" i="59"/>
  <c r="W22" i="33"/>
  <c r="U14" i="33"/>
  <c r="AM31" i="33"/>
  <c r="AH30" i="33"/>
  <c r="P13" i="33"/>
  <c r="AA26" i="33"/>
  <c r="AB26" i="33"/>
  <c r="F6" i="34"/>
  <c r="V11" i="33"/>
  <c r="BF55" i="33"/>
  <c r="BG55" i="33" s="1"/>
  <c r="P10" i="33"/>
  <c r="Q10" i="33"/>
  <c r="R10" i="33" s="1"/>
  <c r="BC52" i="33"/>
  <c r="BD52" i="33"/>
  <c r="H6" i="34"/>
  <c r="BB56" i="33"/>
  <c r="C48" i="64"/>
  <c r="C38" i="31"/>
  <c r="I38" i="31" s="1"/>
  <c r="C18" i="34"/>
  <c r="D7" i="33"/>
  <c r="E41" i="30"/>
  <c r="BN41" i="30" s="1"/>
  <c r="BN40" i="30"/>
  <c r="C12" i="35"/>
  <c r="D178" i="59"/>
  <c r="V19" i="33"/>
  <c r="BF57" i="33"/>
  <c r="H18" i="64"/>
  <c r="AZ50" i="64"/>
  <c r="G44" i="31"/>
  <c r="U18" i="33"/>
  <c r="BG57" i="33"/>
  <c r="AO31" i="33"/>
  <c r="AP31" i="33" s="1"/>
  <c r="AM33" i="33"/>
  <c r="BE53" i="33"/>
  <c r="BF53" i="33" s="1"/>
  <c r="C60" i="116"/>
  <c r="AT41" i="33"/>
  <c r="V14" i="33"/>
  <c r="C70" i="116"/>
  <c r="AC27" i="33"/>
  <c r="AS43" i="33"/>
  <c r="AN31" i="33"/>
  <c r="AN37" i="33"/>
  <c r="AD25" i="36"/>
  <c r="AE25" i="36" s="1"/>
  <c r="AF25" i="36" s="1"/>
  <c r="AG25" i="36" s="1"/>
  <c r="AH25" i="36" s="1"/>
  <c r="AI25" i="36" s="1"/>
  <c r="AJ25" i="36" s="1"/>
  <c r="AK25" i="36" s="1"/>
  <c r="AL25" i="36" s="1"/>
  <c r="AM25" i="36" s="1"/>
  <c r="AN25" i="36" s="1"/>
  <c r="AO25" i="36" s="1"/>
  <c r="AP25" i="36" s="1"/>
  <c r="AQ25" i="36" s="1"/>
  <c r="AR25" i="36" s="1"/>
  <c r="AS25" i="36" s="1"/>
  <c r="AT25" i="36" s="1"/>
  <c r="AU25" i="36" s="1"/>
  <c r="AV25" i="36" s="1"/>
  <c r="AW25" i="36" s="1"/>
  <c r="AX25" i="36" s="1"/>
  <c r="AY25" i="36" s="1"/>
  <c r="AZ25" i="36" s="1"/>
  <c r="BA25" i="36" s="1"/>
  <c r="BB25" i="36" s="1"/>
  <c r="BC25" i="36" s="1"/>
  <c r="BD25" i="36" s="1"/>
  <c r="BE25" i="36" s="1"/>
  <c r="BF25" i="36" s="1"/>
  <c r="BG25" i="36" s="1"/>
  <c r="BH25" i="36" s="1"/>
  <c r="BI25" i="36" s="1"/>
  <c r="BJ25" i="36" s="1"/>
  <c r="AO37" i="33"/>
  <c r="AR44" i="33"/>
  <c r="O19" i="48" l="1"/>
  <c r="O115" i="59" s="1"/>
  <c r="I47" i="50"/>
  <c r="I19" i="48"/>
  <c r="I115" i="59" s="1"/>
  <c r="K57" i="82"/>
  <c r="K60" i="82" s="1"/>
  <c r="K61" i="82" s="1"/>
  <c r="M19" i="48"/>
  <c r="M115" i="59" s="1"/>
  <c r="I57" i="82"/>
  <c r="H19" i="48"/>
  <c r="H115" i="59" s="1"/>
  <c r="J19" i="48"/>
  <c r="J115" i="59" s="1"/>
  <c r="K19" i="48"/>
  <c r="K115" i="59" s="1"/>
  <c r="N57" i="82"/>
  <c r="E47" i="50"/>
  <c r="O34" i="50"/>
  <c r="O42" i="50" s="1"/>
  <c r="G57" i="82"/>
  <c r="G60" i="82" s="1"/>
  <c r="G61" i="82" s="1"/>
  <c r="D13" i="49"/>
  <c r="L32" i="48"/>
  <c r="L34" i="48" s="1"/>
  <c r="H27" i="82"/>
  <c r="H78" i="82"/>
  <c r="D88" i="49"/>
  <c r="N38" i="48"/>
  <c r="F19" i="48"/>
  <c r="F115" i="59" s="1"/>
  <c r="N7" i="52"/>
  <c r="P114" i="59"/>
  <c r="D85" i="49"/>
  <c r="K38" i="48"/>
  <c r="D39" i="50"/>
  <c r="D12" i="50"/>
  <c r="K66" i="82"/>
  <c r="K27" i="82"/>
  <c r="K78" i="82"/>
  <c r="K7" i="52"/>
  <c r="M21" i="48"/>
  <c r="M114" i="59"/>
  <c r="J78" i="82"/>
  <c r="J27" i="82"/>
  <c r="F30" i="50"/>
  <c r="G7" i="52"/>
  <c r="I114" i="59"/>
  <c r="I21" i="48"/>
  <c r="N60" i="82"/>
  <c r="P57" i="82"/>
  <c r="P59" i="82" s="1"/>
  <c r="M71" i="82"/>
  <c r="M73" i="82" s="1"/>
  <c r="M19" i="82"/>
  <c r="E28" i="51"/>
  <c r="J28" i="51" s="1"/>
  <c r="BM15" i="48"/>
  <c r="J32" i="48"/>
  <c r="J34" i="48" s="1"/>
  <c r="D11" i="49"/>
  <c r="J66" i="82"/>
  <c r="G71" i="82"/>
  <c r="G73" i="82" s="1"/>
  <c r="G19" i="82"/>
  <c r="O71" i="82"/>
  <c r="O73" i="82" s="1"/>
  <c r="O19" i="82"/>
  <c r="D47" i="50"/>
  <c r="P27" i="48"/>
  <c r="D90" i="49"/>
  <c r="P38" i="48"/>
  <c r="L38" i="48"/>
  <c r="D86" i="49"/>
  <c r="J20" i="51"/>
  <c r="K20" i="51" s="1"/>
  <c r="D3" i="91"/>
  <c r="D3" i="97"/>
  <c r="BM111" i="59"/>
  <c r="M27" i="48"/>
  <c r="M38" i="48"/>
  <c r="D87" i="49"/>
  <c r="D9" i="49"/>
  <c r="H32" i="48"/>
  <c r="H34" i="48" s="1"/>
  <c r="G114" i="59"/>
  <c r="E7" i="52"/>
  <c r="D10" i="49"/>
  <c r="I32" i="48"/>
  <c r="I34" i="48" s="1"/>
  <c r="O114" i="59"/>
  <c r="O116" i="59" s="1"/>
  <c r="M7" i="52"/>
  <c r="O21" i="48"/>
  <c r="H66" i="82"/>
  <c r="O27" i="82"/>
  <c r="O78" i="82"/>
  <c r="F27" i="48"/>
  <c r="F38" i="48"/>
  <c r="D80" i="49"/>
  <c r="L19" i="82"/>
  <c r="L71" i="82"/>
  <c r="L73" i="82" s="1"/>
  <c r="L57" i="82"/>
  <c r="L114" i="59"/>
  <c r="J7" i="52"/>
  <c r="K27" i="48"/>
  <c r="BL34" i="50"/>
  <c r="BL39" i="50"/>
  <c r="E19" i="48"/>
  <c r="BM14" i="48"/>
  <c r="E27" i="51"/>
  <c r="J27" i="51" s="1"/>
  <c r="K47" i="50"/>
  <c r="I71" i="82"/>
  <c r="I73" i="82" s="1"/>
  <c r="I19" i="82"/>
  <c r="J57" i="82"/>
  <c r="J60" i="82" s="1"/>
  <c r="F7" i="52"/>
  <c r="H114" i="59"/>
  <c r="M47" i="50"/>
  <c r="N27" i="48"/>
  <c r="F114" i="59"/>
  <c r="D7" i="52"/>
  <c r="P19" i="82"/>
  <c r="P71" i="82"/>
  <c r="P73" i="82" s="1"/>
  <c r="F19" i="82"/>
  <c r="F71" i="82"/>
  <c r="F73" i="82" s="1"/>
  <c r="F78" i="82"/>
  <c r="F27" i="82"/>
  <c r="J30" i="50"/>
  <c r="M78" i="82"/>
  <c r="M27" i="82"/>
  <c r="E32" i="48"/>
  <c r="D6" i="49"/>
  <c r="I60" i="82"/>
  <c r="I61" i="82" s="1"/>
  <c r="F47" i="50"/>
  <c r="G30" i="50" s="1"/>
  <c r="G34" i="50" s="1"/>
  <c r="G19" i="48"/>
  <c r="G115" i="59" s="1"/>
  <c r="BM17" i="48"/>
  <c r="D89" i="49"/>
  <c r="O38" i="48"/>
  <c r="O47" i="82"/>
  <c r="P19" i="48"/>
  <c r="P115" i="59" s="1"/>
  <c r="P116" i="59" s="1"/>
  <c r="J47" i="50"/>
  <c r="K30" i="50" s="1"/>
  <c r="P47" i="82"/>
  <c r="F57" i="82"/>
  <c r="F60" i="82" s="1"/>
  <c r="F61" i="82" s="1"/>
  <c r="E53" i="82"/>
  <c r="BM53" i="82" s="1"/>
  <c r="E55" i="82"/>
  <c r="BM55" i="82" s="1"/>
  <c r="E67" i="82"/>
  <c r="E66" i="82" s="1"/>
  <c r="E59" i="82"/>
  <c r="E54" i="82"/>
  <c r="BM54" i="82" s="1"/>
  <c r="E52" i="82"/>
  <c r="BM52" i="82" s="1"/>
  <c r="E44" i="82"/>
  <c r="E47" i="82"/>
  <c r="BM43" i="82"/>
  <c r="E10" i="48"/>
  <c r="E21" i="51"/>
  <c r="J21" i="51" s="1"/>
  <c r="BM7" i="48"/>
  <c r="J114" i="59"/>
  <c r="H7" i="52"/>
  <c r="D82" i="49"/>
  <c r="H38" i="48"/>
  <c r="D83" i="49"/>
  <c r="I38" i="48"/>
  <c r="H57" i="82"/>
  <c r="H60" i="82" s="1"/>
  <c r="G78" i="82"/>
  <c r="G27" i="82"/>
  <c r="O57" i="82"/>
  <c r="O59" i="82" s="1"/>
  <c r="N19" i="48"/>
  <c r="N115" i="59" s="1"/>
  <c r="L60" i="82"/>
  <c r="L61" i="82" s="1"/>
  <c r="N19" i="82"/>
  <c r="N71" i="82"/>
  <c r="N73" i="82" s="1"/>
  <c r="E30" i="51"/>
  <c r="J30" i="51" s="1"/>
  <c r="C47" i="50"/>
  <c r="D3" i="50"/>
  <c r="I3" i="50" s="1"/>
  <c r="H47" i="50"/>
  <c r="I30" i="50" s="1"/>
  <c r="I34" i="50" s="1"/>
  <c r="I78" i="82"/>
  <c r="I27" i="82"/>
  <c r="D8" i="49"/>
  <c r="G32" i="48"/>
  <c r="G34" i="48" s="1"/>
  <c r="G38" i="48"/>
  <c r="D81" i="49"/>
  <c r="O27" i="48"/>
  <c r="L47" i="50"/>
  <c r="M30" i="50" s="1"/>
  <c r="N114" i="59"/>
  <c r="L7" i="52"/>
  <c r="E7" i="59"/>
  <c r="J7" i="59" s="1"/>
  <c r="L78" i="82"/>
  <c r="L27" i="82"/>
  <c r="N59" i="82"/>
  <c r="N78" i="82"/>
  <c r="N27" i="82"/>
  <c r="L19" i="48"/>
  <c r="L115" i="59" s="1"/>
  <c r="P78" i="82"/>
  <c r="P27" i="82"/>
  <c r="I7" i="52"/>
  <c r="K114" i="59"/>
  <c r="K21" i="48"/>
  <c r="M57" i="82"/>
  <c r="M60" i="82" s="1"/>
  <c r="E29" i="51"/>
  <c r="J29" i="51" s="1"/>
  <c r="BM16" i="48"/>
  <c r="D79" i="49"/>
  <c r="E38" i="48"/>
  <c r="BM28" i="48"/>
  <c r="E39" i="51"/>
  <c r="J39" i="51" s="1"/>
  <c r="J38" i="48"/>
  <c r="D84" i="49"/>
  <c r="BA40" i="33"/>
  <c r="BB40" i="33"/>
  <c r="BC40" i="33" s="1"/>
  <c r="BD40" i="33" s="1"/>
  <c r="BE40" i="33" s="1"/>
  <c r="BF40" i="33" s="1"/>
  <c r="BG40" i="33" s="1"/>
  <c r="BH40" i="33" s="1"/>
  <c r="BI40" i="33" s="1"/>
  <c r="BJ40" i="33" s="1"/>
  <c r="BK40" i="33" s="1"/>
  <c r="BL40" i="33" s="1"/>
  <c r="BM40" i="33" s="1"/>
  <c r="S10" i="33"/>
  <c r="BJ59" i="33"/>
  <c r="BK59" i="33"/>
  <c r="AF25" i="33"/>
  <c r="AD27" i="33"/>
  <c r="AY45" i="33"/>
  <c r="AK32" i="33"/>
  <c r="AL32" i="33"/>
  <c r="N12" i="33"/>
  <c r="O12" i="33"/>
  <c r="AH29" i="33"/>
  <c r="AE25" i="33"/>
  <c r="BK54" i="33"/>
  <c r="BL54" i="33" s="1"/>
  <c r="BM54" i="33" s="1"/>
  <c r="X19" i="33"/>
  <c r="D6" i="34"/>
  <c r="AQ31" i="33"/>
  <c r="D65" i="59"/>
  <c r="BJ54" i="33"/>
  <c r="F20" i="64"/>
  <c r="F133" i="116"/>
  <c r="G135" i="116"/>
  <c r="AT42" i="33"/>
  <c r="T10" i="33"/>
  <c r="AZ45" i="33"/>
  <c r="BA45" i="33" s="1"/>
  <c r="G8" i="33"/>
  <c r="H8" i="33" s="1"/>
  <c r="F8" i="33"/>
  <c r="Q13" i="33"/>
  <c r="C73" i="116"/>
  <c r="V18" i="33"/>
  <c r="W19" i="33"/>
  <c r="X21" i="33"/>
  <c r="BE52" i="33"/>
  <c r="BD50" i="33"/>
  <c r="H44" i="31"/>
  <c r="AN33" i="33"/>
  <c r="H133" i="116"/>
  <c r="H20" i="64"/>
  <c r="BH57" i="33"/>
  <c r="BI57" i="33" s="1"/>
  <c r="BJ57" i="33" s="1"/>
  <c r="BK57" i="33" s="1"/>
  <c r="BL57" i="33" s="1"/>
  <c r="BM57" i="33" s="1"/>
  <c r="E7" i="33"/>
  <c r="E69" i="33" s="1"/>
  <c r="F7" i="33"/>
  <c r="F69" i="33" s="1"/>
  <c r="G7" i="33"/>
  <c r="G69" i="33" s="1"/>
  <c r="AD26" i="33"/>
  <c r="AE26" i="33" s="1"/>
  <c r="W18" i="33"/>
  <c r="AA23" i="33"/>
  <c r="AB23" i="33" s="1"/>
  <c r="Z23" i="33"/>
  <c r="BI55" i="33"/>
  <c r="BJ55" i="33" s="1"/>
  <c r="BK55" i="33" s="1"/>
  <c r="T17" i="33"/>
  <c r="C6" i="34"/>
  <c r="C44" i="31" s="1"/>
  <c r="C19" i="34"/>
  <c r="AI30" i="33"/>
  <c r="AU41" i="33"/>
  <c r="R16" i="33"/>
  <c r="AB24" i="33"/>
  <c r="AT39" i="33"/>
  <c r="AR37" i="33"/>
  <c r="X22" i="33"/>
  <c r="AH35" i="33"/>
  <c r="AN36" i="33"/>
  <c r="C83" i="116"/>
  <c r="J73" i="59"/>
  <c r="K73" i="59" s="1"/>
  <c r="AE20" i="33"/>
  <c r="AS44" i="33"/>
  <c r="AZ46" i="33"/>
  <c r="D50" i="64"/>
  <c r="D18" i="64"/>
  <c r="AR31" i="33"/>
  <c r="AS31" i="33" s="1"/>
  <c r="AT31" i="33" s="1"/>
  <c r="AU31" i="33" s="1"/>
  <c r="AV31" i="33" s="1"/>
  <c r="AW31" i="33" s="1"/>
  <c r="BK61" i="33"/>
  <c r="BL61" i="33" s="1"/>
  <c r="X18" i="33"/>
  <c r="Y18" i="33" s="1"/>
  <c r="AC26" i="33"/>
  <c r="BM178" i="59"/>
  <c r="D74" i="59"/>
  <c r="C18" i="64"/>
  <c r="C50" i="64"/>
  <c r="X11" i="33"/>
  <c r="AK34" i="33"/>
  <c r="L9" i="33"/>
  <c r="AS38" i="33"/>
  <c r="AR38" i="33"/>
  <c r="BE49" i="33"/>
  <c r="BH55" i="33"/>
  <c r="BA47" i="33"/>
  <c r="AF28" i="33"/>
  <c r="AG25" i="33"/>
  <c r="BC56" i="33"/>
  <c r="BG53" i="33"/>
  <c r="F44" i="31"/>
  <c r="AP37" i="33"/>
  <c r="AQ37" i="33" s="1"/>
  <c r="W14" i="33"/>
  <c r="X14" i="33" s="1"/>
  <c r="AT43" i="33"/>
  <c r="BA48" i="33"/>
  <c r="BB48" i="33"/>
  <c r="BC48" i="33" s="1"/>
  <c r="BD48" i="33"/>
  <c r="BE48" i="33" s="1"/>
  <c r="AM32" i="33"/>
  <c r="BL59" i="33"/>
  <c r="BM59" i="33" s="1"/>
  <c r="U10" i="33"/>
  <c r="V10" i="33" s="1"/>
  <c r="W10" i="33" s="1"/>
  <c r="X10" i="33" s="1"/>
  <c r="Y10" i="33" s="1"/>
  <c r="Z10" i="33" s="1"/>
  <c r="AA10" i="33" s="1"/>
  <c r="AB10" i="33" s="1"/>
  <c r="AC10" i="33" s="1"/>
  <c r="AD10" i="33" s="1"/>
  <c r="AE10" i="33" s="1"/>
  <c r="AF10" i="33" s="1"/>
  <c r="AG10" i="33" s="1"/>
  <c r="AH10" i="33" s="1"/>
  <c r="AI10" i="33" s="1"/>
  <c r="AJ10" i="33" s="1"/>
  <c r="AK10" i="33" s="1"/>
  <c r="AL10" i="33" s="1"/>
  <c r="AM10" i="33" s="1"/>
  <c r="AN10" i="33" s="1"/>
  <c r="AO10" i="33" s="1"/>
  <c r="AP10" i="33" s="1"/>
  <c r="AQ10" i="33" s="1"/>
  <c r="AR10" i="33" s="1"/>
  <c r="AS10" i="33" s="1"/>
  <c r="AT10" i="33" s="1"/>
  <c r="AU10" i="33" s="1"/>
  <c r="AV10" i="33" s="1"/>
  <c r="AW10" i="33" s="1"/>
  <c r="AX10" i="33" s="1"/>
  <c r="AY10" i="33" s="1"/>
  <c r="AZ10" i="33" s="1"/>
  <c r="BA10" i="33" s="1"/>
  <c r="BB10" i="33" s="1"/>
  <c r="BC10" i="33" s="1"/>
  <c r="BD10" i="33" s="1"/>
  <c r="BE10" i="33" s="1"/>
  <c r="BF10" i="33" s="1"/>
  <c r="BG10" i="33" s="1"/>
  <c r="BH10" i="33" s="1"/>
  <c r="BI10" i="33" s="1"/>
  <c r="BJ10" i="33" s="1"/>
  <c r="BK10" i="33" s="1"/>
  <c r="BL10" i="33" s="1"/>
  <c r="BM10" i="33" s="1"/>
  <c r="AX31" i="33"/>
  <c r="AY31" i="33" s="1"/>
  <c r="AZ31" i="33" s="1"/>
  <c r="BA31" i="33" s="1"/>
  <c r="BB31" i="33" s="1"/>
  <c r="BC31" i="33" s="1"/>
  <c r="BD31" i="33" s="1"/>
  <c r="BE31" i="33" s="1"/>
  <c r="BF31" i="33" s="1"/>
  <c r="BG31" i="33" s="1"/>
  <c r="BH31" i="33" s="1"/>
  <c r="BI31" i="33" s="1"/>
  <c r="BJ31" i="33" s="1"/>
  <c r="BK31" i="33" s="1"/>
  <c r="BL31" i="33" s="1"/>
  <c r="BM31" i="33" s="1"/>
  <c r="V15" i="33"/>
  <c r="K39" i="51" l="1"/>
  <c r="J21" i="48"/>
  <c r="K27" i="51"/>
  <c r="K28" i="51"/>
  <c r="H21" i="48"/>
  <c r="BM27" i="48"/>
  <c r="O35" i="50"/>
  <c r="K30" i="51"/>
  <c r="P60" i="82"/>
  <c r="P61" i="82" s="1"/>
  <c r="O60" i="82"/>
  <c r="N21" i="48"/>
  <c r="N116" i="59" s="1"/>
  <c r="K21" i="51"/>
  <c r="M61" i="82"/>
  <c r="E19" i="82"/>
  <c r="E71" i="82"/>
  <c r="BM66" i="82"/>
  <c r="C10" i="52"/>
  <c r="E125" i="59"/>
  <c r="BM38" i="48"/>
  <c r="E47" i="51"/>
  <c r="G125" i="59"/>
  <c r="E10" i="52"/>
  <c r="P21" i="82"/>
  <c r="P20" i="82"/>
  <c r="P35" i="82"/>
  <c r="E115" i="59"/>
  <c r="BM19" i="48"/>
  <c r="E31" i="51"/>
  <c r="O22" i="48"/>
  <c r="O117" i="59" s="1"/>
  <c r="O20" i="82"/>
  <c r="O35" i="82"/>
  <c r="O21" i="82"/>
  <c r="I10" i="52"/>
  <c r="K125" i="59"/>
  <c r="BB79" i="49"/>
  <c r="AP79" i="49"/>
  <c r="AP140" i="49" s="1"/>
  <c r="R79" i="49"/>
  <c r="R140" i="49" s="1"/>
  <c r="F79" i="49"/>
  <c r="F140" i="49" s="1"/>
  <c r="AD79" i="49"/>
  <c r="AD140" i="49" s="1"/>
  <c r="P29" i="82"/>
  <c r="P28" i="82"/>
  <c r="G120" i="59"/>
  <c r="E8" i="52"/>
  <c r="H61" i="82"/>
  <c r="J34" i="50"/>
  <c r="F21" i="48"/>
  <c r="J61" i="82"/>
  <c r="L20" i="82"/>
  <c r="L21" i="82"/>
  <c r="L35" i="82"/>
  <c r="H120" i="59"/>
  <c r="F8" i="52"/>
  <c r="I116" i="59"/>
  <c r="I22" i="48"/>
  <c r="I117" i="59" s="1"/>
  <c r="M116" i="59"/>
  <c r="M22" i="48"/>
  <c r="M117" i="59" s="1"/>
  <c r="BH85" i="49"/>
  <c r="AV85" i="49"/>
  <c r="AV140" i="49" s="1"/>
  <c r="AV142" i="49" s="1"/>
  <c r="X85" i="49"/>
  <c r="X140" i="49" s="1"/>
  <c r="X142" i="49" s="1"/>
  <c r="L85" i="49"/>
  <c r="L140" i="49" s="1"/>
  <c r="L142" i="49" s="1"/>
  <c r="AJ85" i="49"/>
  <c r="AJ140" i="49" s="1"/>
  <c r="AJ142" i="49" s="1"/>
  <c r="N125" i="59"/>
  <c r="L10" i="52"/>
  <c r="H8" i="49"/>
  <c r="H67" i="49" s="1"/>
  <c r="H69" i="49" s="1"/>
  <c r="T8" i="49"/>
  <c r="T67" i="49" s="1"/>
  <c r="T69" i="49" s="1"/>
  <c r="BD8" i="49"/>
  <c r="AR8" i="49"/>
  <c r="AR67" i="49" s="1"/>
  <c r="AR69" i="49" s="1"/>
  <c r="AF8" i="49"/>
  <c r="AF67" i="49" s="1"/>
  <c r="AF69" i="49" s="1"/>
  <c r="I125" i="59"/>
  <c r="G10" i="52"/>
  <c r="G42" i="50"/>
  <c r="G35" i="50"/>
  <c r="I42" i="50"/>
  <c r="I35" i="50"/>
  <c r="I35" i="82"/>
  <c r="I21" i="82"/>
  <c r="I20" i="82"/>
  <c r="BL42" i="50"/>
  <c r="BL35" i="50"/>
  <c r="AE80" i="49"/>
  <c r="AE140" i="49" s="1"/>
  <c r="AE142" i="49" s="1"/>
  <c r="S80" i="49"/>
  <c r="S140" i="49" s="1"/>
  <c r="S142" i="49" s="1"/>
  <c r="AQ80" i="49"/>
  <c r="AQ140" i="49" s="1"/>
  <c r="AQ142" i="49" s="1"/>
  <c r="BC80" i="49"/>
  <c r="G80" i="49"/>
  <c r="G140" i="49" s="1"/>
  <c r="G142" i="49" s="1"/>
  <c r="U9" i="49"/>
  <c r="U67" i="49" s="1"/>
  <c r="U69" i="49" s="1"/>
  <c r="BE9" i="49"/>
  <c r="AS9" i="49"/>
  <c r="AS67" i="49" s="1"/>
  <c r="AS69" i="49" s="1"/>
  <c r="AG9" i="49"/>
  <c r="AG67" i="49" s="1"/>
  <c r="AG69" i="49" s="1"/>
  <c r="I9" i="49"/>
  <c r="I67" i="49" s="1"/>
  <c r="I69" i="49" s="1"/>
  <c r="AK86" i="49"/>
  <c r="AK140" i="49" s="1"/>
  <c r="AK142" i="49" s="1"/>
  <c r="M86" i="49"/>
  <c r="M140" i="49" s="1"/>
  <c r="M142" i="49" s="1"/>
  <c r="BI86" i="49"/>
  <c r="Y86" i="49"/>
  <c r="Y140" i="49" s="1"/>
  <c r="Y142" i="49" s="1"/>
  <c r="AW86" i="49"/>
  <c r="AW140" i="49" s="1"/>
  <c r="AW142" i="49" s="1"/>
  <c r="G20" i="82"/>
  <c r="G21" i="82"/>
  <c r="G35" i="82"/>
  <c r="AA88" i="49"/>
  <c r="AA140" i="49" s="1"/>
  <c r="AA142" i="49" s="1"/>
  <c r="AY88" i="49"/>
  <c r="AY140" i="49" s="1"/>
  <c r="AY142" i="49" s="1"/>
  <c r="AM88" i="49"/>
  <c r="AM140" i="49" s="1"/>
  <c r="AM142" i="49" s="1"/>
  <c r="BK88" i="49"/>
  <c r="O88" i="49"/>
  <c r="O140" i="49" s="1"/>
  <c r="O142" i="49" s="1"/>
  <c r="K29" i="51"/>
  <c r="I28" i="82"/>
  <c r="I36" i="82" s="1"/>
  <c r="I29" i="82"/>
  <c r="N35" i="82"/>
  <c r="N20" i="82"/>
  <c r="N21" i="82"/>
  <c r="BF83" i="49"/>
  <c r="AT83" i="49"/>
  <c r="AT140" i="49" s="1"/>
  <c r="AT142" i="49" s="1"/>
  <c r="J83" i="49"/>
  <c r="J140" i="49" s="1"/>
  <c r="J142" i="49" s="1"/>
  <c r="AH83" i="49"/>
  <c r="AH140" i="49" s="1"/>
  <c r="AH142" i="49" s="1"/>
  <c r="V83" i="49"/>
  <c r="V140" i="49" s="1"/>
  <c r="V142" i="49" s="1"/>
  <c r="F29" i="82"/>
  <c r="F28" i="82"/>
  <c r="K32" i="48"/>
  <c r="K34" i="48" s="1"/>
  <c r="D12" i="49"/>
  <c r="D10" i="52"/>
  <c r="F125" i="59"/>
  <c r="G8" i="52"/>
  <c r="I120" i="59"/>
  <c r="AX87" i="49"/>
  <c r="AX140" i="49" s="1"/>
  <c r="AX142" i="49" s="1"/>
  <c r="N87" i="49"/>
  <c r="N140" i="49" s="1"/>
  <c r="N142" i="49" s="1"/>
  <c r="AL87" i="49"/>
  <c r="AL140" i="49" s="1"/>
  <c r="AL142" i="49" s="1"/>
  <c r="Z87" i="49"/>
  <c r="Z140" i="49" s="1"/>
  <c r="Z142" i="49" s="1"/>
  <c r="BJ87" i="49"/>
  <c r="J10" i="52"/>
  <c r="L125" i="59"/>
  <c r="M20" i="82"/>
  <c r="M35" i="82"/>
  <c r="M21" i="82"/>
  <c r="W84" i="49"/>
  <c r="W140" i="49" s="1"/>
  <c r="W142" i="49" s="1"/>
  <c r="AU84" i="49"/>
  <c r="AU140" i="49" s="1"/>
  <c r="AU142" i="49" s="1"/>
  <c r="BG84" i="49"/>
  <c r="AI84" i="49"/>
  <c r="AI140" i="49" s="1"/>
  <c r="AI142" i="49" s="1"/>
  <c r="K84" i="49"/>
  <c r="K140" i="49" s="1"/>
  <c r="K142" i="49" s="1"/>
  <c r="N28" i="82"/>
  <c r="N29" i="82"/>
  <c r="H125" i="59"/>
  <c r="F10" i="52"/>
  <c r="E114" i="59"/>
  <c r="BM114" i="59" s="1"/>
  <c r="C7" i="52"/>
  <c r="E21" i="48"/>
  <c r="BM10" i="48"/>
  <c r="E24" i="51"/>
  <c r="E78" i="82"/>
  <c r="BM78" i="82" s="1"/>
  <c r="E27" i="82"/>
  <c r="BM67" i="82"/>
  <c r="O61" i="82"/>
  <c r="D15" i="49"/>
  <c r="N32" i="48"/>
  <c r="N34" i="48" s="1"/>
  <c r="L21" i="48"/>
  <c r="D7" i="49"/>
  <c r="F32" i="48"/>
  <c r="F34" i="48" s="1"/>
  <c r="J10" i="49"/>
  <c r="J67" i="49" s="1"/>
  <c r="J69" i="49" s="1"/>
  <c r="V10" i="49"/>
  <c r="V67" i="49" s="1"/>
  <c r="V69" i="49" s="1"/>
  <c r="AT10" i="49"/>
  <c r="AT67" i="49" s="1"/>
  <c r="AT69" i="49" s="1"/>
  <c r="BF10" i="49"/>
  <c r="AH10" i="49"/>
  <c r="AH67" i="49" s="1"/>
  <c r="AH69" i="49" s="1"/>
  <c r="K10" i="52"/>
  <c r="M125" i="59"/>
  <c r="N10" i="52"/>
  <c r="P125" i="59"/>
  <c r="J19" i="82"/>
  <c r="J71" i="82"/>
  <c r="J73" i="82" s="1"/>
  <c r="F34" i="50"/>
  <c r="K28" i="82"/>
  <c r="K29" i="82"/>
  <c r="H28" i="82"/>
  <c r="H29" i="82"/>
  <c r="H10" i="52"/>
  <c r="J125" i="59"/>
  <c r="K116" i="59"/>
  <c r="K22" i="48"/>
  <c r="K117" i="59" s="1"/>
  <c r="AG82" i="49"/>
  <c r="AG140" i="49" s="1"/>
  <c r="AG142" i="49" s="1"/>
  <c r="BE82" i="49"/>
  <c r="I82" i="49"/>
  <c r="I140" i="49" s="1"/>
  <c r="I142" i="49" s="1"/>
  <c r="AS82" i="49"/>
  <c r="AS140" i="49" s="1"/>
  <c r="AS142" i="49" s="1"/>
  <c r="U82" i="49"/>
  <c r="U140" i="49" s="1"/>
  <c r="U142" i="49" s="1"/>
  <c r="F6" i="49"/>
  <c r="F67" i="49" s="1"/>
  <c r="AP6" i="49"/>
  <c r="AP67" i="49" s="1"/>
  <c r="R6" i="49"/>
  <c r="R67" i="49" s="1"/>
  <c r="BB6" i="49"/>
  <c r="AD6" i="49"/>
  <c r="AD67" i="49" s="1"/>
  <c r="M34" i="50"/>
  <c r="N30" i="50"/>
  <c r="N34" i="50" s="1"/>
  <c r="L30" i="50"/>
  <c r="L34" i="50" s="1"/>
  <c r="K34" i="50"/>
  <c r="E38" i="51"/>
  <c r="J38" i="51" s="1"/>
  <c r="K38" i="51" s="1"/>
  <c r="M32" i="48"/>
  <c r="M34" i="48" s="1"/>
  <c r="D14" i="49"/>
  <c r="BA90" i="49"/>
  <c r="BA140" i="49" s="1"/>
  <c r="BA142" i="49" s="1"/>
  <c r="Q90" i="49"/>
  <c r="Q140" i="49" s="1"/>
  <c r="Q142" i="49" s="1"/>
  <c r="BM90" i="49"/>
  <c r="AO90" i="49"/>
  <c r="AO140" i="49" s="1"/>
  <c r="AO142" i="49" s="1"/>
  <c r="AC90" i="49"/>
  <c r="AC140" i="49" s="1"/>
  <c r="AC142" i="49" s="1"/>
  <c r="BG11" i="49"/>
  <c r="W11" i="49"/>
  <c r="W67" i="49" s="1"/>
  <c r="W69" i="49" s="1"/>
  <c r="AI11" i="49"/>
  <c r="AI67" i="49" s="1"/>
  <c r="AI69" i="49" s="1"/>
  <c r="K11" i="49"/>
  <c r="K67" i="49" s="1"/>
  <c r="K69" i="49" s="1"/>
  <c r="AU11" i="49"/>
  <c r="AU67" i="49" s="1"/>
  <c r="AU69" i="49" s="1"/>
  <c r="K19" i="82"/>
  <c r="K71" i="82"/>
  <c r="K73" i="82" s="1"/>
  <c r="P21" i="48"/>
  <c r="H34" i="50"/>
  <c r="O32" i="48"/>
  <c r="O34" i="48" s="1"/>
  <c r="D16" i="49"/>
  <c r="E57" i="82"/>
  <c r="M10" i="52"/>
  <c r="O125" i="59"/>
  <c r="E34" i="48"/>
  <c r="F35" i="82"/>
  <c r="F21" i="82"/>
  <c r="F37" i="82" s="1"/>
  <c r="F20" i="82"/>
  <c r="O28" i="82"/>
  <c r="O29" i="82"/>
  <c r="G21" i="48"/>
  <c r="K7" i="59"/>
  <c r="D17" i="49"/>
  <c r="P32" i="48"/>
  <c r="P34" i="48" s="1"/>
  <c r="H8" i="52"/>
  <c r="J120" i="59"/>
  <c r="N61" i="82"/>
  <c r="J28" i="82"/>
  <c r="J29" i="82"/>
  <c r="L120" i="59"/>
  <c r="J8" i="52"/>
  <c r="L29" i="82"/>
  <c r="L28" i="82"/>
  <c r="AF81" i="49"/>
  <c r="AF140" i="49" s="1"/>
  <c r="AF142" i="49" s="1"/>
  <c r="T81" i="49"/>
  <c r="T140" i="49" s="1"/>
  <c r="T142" i="49" s="1"/>
  <c r="BD81" i="49"/>
  <c r="AR81" i="49"/>
  <c r="AR140" i="49" s="1"/>
  <c r="AR142" i="49" s="1"/>
  <c r="H81" i="49"/>
  <c r="H140" i="49" s="1"/>
  <c r="H142" i="49" s="1"/>
  <c r="D30" i="50"/>
  <c r="D6" i="50" s="1"/>
  <c r="C34" i="50"/>
  <c r="G28" i="82"/>
  <c r="G36" i="82" s="1"/>
  <c r="G29" i="82"/>
  <c r="J116" i="59"/>
  <c r="J22" i="48"/>
  <c r="J117" i="59" s="1"/>
  <c r="E48" i="82"/>
  <c r="BM48" i="82" s="1"/>
  <c r="BM44" i="82"/>
  <c r="P89" i="49"/>
  <c r="P140" i="49" s="1"/>
  <c r="P142" i="49" s="1"/>
  <c r="AZ89" i="49"/>
  <c r="AZ140" i="49" s="1"/>
  <c r="AZ142" i="49" s="1"/>
  <c r="BL89" i="49"/>
  <c r="AN89" i="49"/>
  <c r="AN140" i="49" s="1"/>
  <c r="AN142" i="49" s="1"/>
  <c r="AB89" i="49"/>
  <c r="AB140" i="49" s="1"/>
  <c r="AB142" i="49" s="1"/>
  <c r="M28" i="82"/>
  <c r="M29" i="82"/>
  <c r="H22" i="48"/>
  <c r="H117" i="59" s="1"/>
  <c r="H116" i="59"/>
  <c r="H19" i="82"/>
  <c r="H71" i="82"/>
  <c r="H73" i="82" s="1"/>
  <c r="E30" i="50"/>
  <c r="E34" i="50" s="1"/>
  <c r="O66" i="50"/>
  <c r="Q68" i="50" s="1"/>
  <c r="O50" i="52"/>
  <c r="O43" i="50"/>
  <c r="O40" i="64" s="1"/>
  <c r="D51" i="52"/>
  <c r="D13" i="50"/>
  <c r="M13" i="49"/>
  <c r="M67" i="49" s="1"/>
  <c r="M69" i="49" s="1"/>
  <c r="AW13" i="49"/>
  <c r="AW67" i="49" s="1"/>
  <c r="AW69" i="49" s="1"/>
  <c r="BI13" i="49"/>
  <c r="Y13" i="49"/>
  <c r="Y67" i="49" s="1"/>
  <c r="Y69" i="49" s="1"/>
  <c r="AK13" i="49"/>
  <c r="AK67" i="49" s="1"/>
  <c r="AK69" i="49" s="1"/>
  <c r="Z18" i="33"/>
  <c r="AA18" i="33" s="1"/>
  <c r="AB18" i="33" s="1"/>
  <c r="AC23" i="33"/>
  <c r="AD23" i="33" s="1"/>
  <c r="AE23" i="33" s="1"/>
  <c r="W15" i="33"/>
  <c r="AP36" i="33"/>
  <c r="AO36" i="33"/>
  <c r="Y22" i="33"/>
  <c r="AG28" i="33"/>
  <c r="AH28" i="33"/>
  <c r="AV41" i="33"/>
  <c r="D17" i="34"/>
  <c r="D56" i="63"/>
  <c r="C7" i="34"/>
  <c r="C45" i="31" s="1"/>
  <c r="C20" i="34"/>
  <c r="C8" i="34" s="1"/>
  <c r="C46" i="31" s="1"/>
  <c r="U17" i="33"/>
  <c r="D21" i="34"/>
  <c r="F38" i="28"/>
  <c r="C27" i="36"/>
  <c r="C26" i="36" s="1"/>
  <c r="C75" i="116"/>
  <c r="X15" i="33"/>
  <c r="Y15" i="33" s="1"/>
  <c r="Y21" i="33"/>
  <c r="AI29" i="33"/>
  <c r="AE27" i="33"/>
  <c r="AC24" i="33"/>
  <c r="AF26" i="33"/>
  <c r="I8" i="33"/>
  <c r="Z22" i="33"/>
  <c r="AN32" i="33"/>
  <c r="H135" i="116"/>
  <c r="J8" i="33"/>
  <c r="AI35" i="33"/>
  <c r="E21" i="34"/>
  <c r="G38" i="28"/>
  <c r="D27" i="36"/>
  <c r="F135" i="116"/>
  <c r="D44" i="31"/>
  <c r="BB45" i="33"/>
  <c r="BC45" i="33" s="1"/>
  <c r="BD45" i="33" s="1"/>
  <c r="BE45" i="33" s="1"/>
  <c r="BF45" i="33" s="1"/>
  <c r="BG45" i="33" s="1"/>
  <c r="BH45" i="33" s="1"/>
  <c r="BI45" i="33" s="1"/>
  <c r="BJ45" i="33" s="1"/>
  <c r="BK45" i="33" s="1"/>
  <c r="BL45" i="33" s="1"/>
  <c r="BM45" i="33" s="1"/>
  <c r="BE50" i="33"/>
  <c r="BF50" i="33" s="1"/>
  <c r="BG50" i="33" s="1"/>
  <c r="BH50" i="33" s="1"/>
  <c r="BI50" i="33" s="1"/>
  <c r="BJ50" i="33" s="1"/>
  <c r="BK50" i="33" s="1"/>
  <c r="BL50" i="33" s="1"/>
  <c r="BM50" i="33" s="1"/>
  <c r="BM61" i="33"/>
  <c r="AA22" i="33"/>
  <c r="Y14" i="33"/>
  <c r="C84" i="116"/>
  <c r="J74" i="59"/>
  <c r="K74" i="59" s="1"/>
  <c r="AC18" i="33"/>
  <c r="AD18" i="33" s="1"/>
  <c r="AE18" i="33" s="1"/>
  <c r="AF18" i="33" s="1"/>
  <c r="AG18" i="33" s="1"/>
  <c r="AH18" i="33" s="1"/>
  <c r="AI18" i="33" s="1"/>
  <c r="AJ18" i="33" s="1"/>
  <c r="AK18" i="33" s="1"/>
  <c r="AL18" i="33" s="1"/>
  <c r="AM18" i="33" s="1"/>
  <c r="AN18" i="33" s="1"/>
  <c r="AO18" i="33" s="1"/>
  <c r="AP18" i="33" s="1"/>
  <c r="AQ18" i="33" s="1"/>
  <c r="AR18" i="33" s="1"/>
  <c r="AS18" i="33" s="1"/>
  <c r="AT18" i="33" s="1"/>
  <c r="AU18" i="33" s="1"/>
  <c r="AV18" i="33" s="1"/>
  <c r="AW18" i="33" s="1"/>
  <c r="AX18" i="33" s="1"/>
  <c r="AY18" i="33" s="1"/>
  <c r="AZ18" i="33" s="1"/>
  <c r="BA18" i="33" s="1"/>
  <c r="BB18" i="33" s="1"/>
  <c r="BC18" i="33" s="1"/>
  <c r="BD18" i="33" s="1"/>
  <c r="BE18" i="33" s="1"/>
  <c r="BF18" i="33" s="1"/>
  <c r="BG18" i="33" s="1"/>
  <c r="BH18" i="33" s="1"/>
  <c r="BI18" i="33" s="1"/>
  <c r="BJ18" i="33" s="1"/>
  <c r="BK18" i="33" s="1"/>
  <c r="BL18" i="33" s="1"/>
  <c r="BM18" i="33" s="1"/>
  <c r="AJ30" i="33"/>
  <c r="BL55" i="33"/>
  <c r="BM55" i="33" s="1"/>
  <c r="AU42" i="33"/>
  <c r="AU43" i="33"/>
  <c r="AW43" i="33" s="1"/>
  <c r="AV43" i="33"/>
  <c r="BA46" i="33"/>
  <c r="AL34" i="33"/>
  <c r="BB47" i="33"/>
  <c r="AF20" i="33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/>
  <c r="M9" i="33"/>
  <c r="I7" i="33"/>
  <c r="I69" i="33" s="1"/>
  <c r="Y19" i="33"/>
  <c r="AS37" i="33"/>
  <c r="AT37" i="33" s="1"/>
  <c r="AU37" i="33" s="1"/>
  <c r="AV37" i="33" s="1"/>
  <c r="AW37" i="33" s="1"/>
  <c r="AX37" i="33" s="1"/>
  <c r="AY37" i="33" s="1"/>
  <c r="AZ37" i="33" s="1"/>
  <c r="BA37" i="33" s="1"/>
  <c r="BB37" i="33" s="1"/>
  <c r="BC37" i="33" s="1"/>
  <c r="BD37" i="33" s="1"/>
  <c r="BE37" i="33" s="1"/>
  <c r="BF37" i="33" s="1"/>
  <c r="BG37" i="33" s="1"/>
  <c r="BH37" i="33" s="1"/>
  <c r="BI37" i="33" s="1"/>
  <c r="BJ37" i="33" s="1"/>
  <c r="BK37" i="33" s="1"/>
  <c r="BL37" i="33" s="1"/>
  <c r="BM37" i="33" s="1"/>
  <c r="Z15" i="33"/>
  <c r="AO32" i="33"/>
  <c r="AP32" i="33" s="1"/>
  <c r="AQ32" i="33" s="1"/>
  <c r="AR32" i="33" s="1"/>
  <c r="AS32" i="33" s="1"/>
  <c r="AT32" i="33" s="1"/>
  <c r="AU32" i="33" s="1"/>
  <c r="AV32" i="33" s="1"/>
  <c r="AW32" i="33" s="1"/>
  <c r="BH53" i="33"/>
  <c r="BI53" i="33" s="1"/>
  <c r="BJ53" i="33" s="1"/>
  <c r="C133" i="116"/>
  <c r="C20" i="64"/>
  <c r="C135" i="116" s="1"/>
  <c r="D20" i="64"/>
  <c r="D135" i="116" s="1"/>
  <c r="D133" i="116"/>
  <c r="AJ35" i="33"/>
  <c r="BF48" i="33"/>
  <c r="AQ36" i="33"/>
  <c r="AU39" i="33"/>
  <c r="BF52" i="33"/>
  <c r="BG52" i="33" s="1"/>
  <c r="BH52" i="33" s="1"/>
  <c r="BI52" i="33" s="1"/>
  <c r="BJ52" i="33" s="1"/>
  <c r="BK52" i="33" s="1"/>
  <c r="BL52" i="33" s="1"/>
  <c r="BM52" i="33" s="1"/>
  <c r="Z14" i="33"/>
  <c r="AA14" i="33" s="1"/>
  <c r="AB14" i="33" s="1"/>
  <c r="AC14" i="33" s="1"/>
  <c r="AD14" i="33" s="1"/>
  <c r="AE14" i="33" s="1"/>
  <c r="AF14" i="33" s="1"/>
  <c r="AG14" i="33" s="1"/>
  <c r="AH14" i="33" s="1"/>
  <c r="AI14" i="33" s="1"/>
  <c r="AJ14" i="33" s="1"/>
  <c r="AK14" i="33" s="1"/>
  <c r="AL14" i="33" s="1"/>
  <c r="AM14" i="33" s="1"/>
  <c r="AN14" i="33" s="1"/>
  <c r="AO14" i="33" s="1"/>
  <c r="AP14" i="33" s="1"/>
  <c r="AQ14" i="33" s="1"/>
  <c r="AR14" i="33" s="1"/>
  <c r="AS14" i="33" s="1"/>
  <c r="AT14" i="33" s="1"/>
  <c r="AU14" i="33" s="1"/>
  <c r="AV14" i="33" s="1"/>
  <c r="AW14" i="33" s="1"/>
  <c r="AX14" i="33" s="1"/>
  <c r="AY14" i="33" s="1"/>
  <c r="AZ14" i="33" s="1"/>
  <c r="BA14" i="33" s="1"/>
  <c r="BB14" i="33" s="1"/>
  <c r="BC14" i="33" s="1"/>
  <c r="BD14" i="33" s="1"/>
  <c r="BE14" i="33" s="1"/>
  <c r="BF14" i="33" s="1"/>
  <c r="BG14" i="33" s="1"/>
  <c r="BH14" i="33" s="1"/>
  <c r="BI14" i="33" s="1"/>
  <c r="BJ14" i="33" s="1"/>
  <c r="BK14" i="33" s="1"/>
  <c r="BL14" i="33" s="1"/>
  <c r="BM14" i="33" s="1"/>
  <c r="BH49" i="33"/>
  <c r="BI49" i="33" s="1"/>
  <c r="BJ49" i="33" s="1"/>
  <c r="BK49" i="33" s="1"/>
  <c r="BL49" i="33" s="1"/>
  <c r="BM49" i="33" s="1"/>
  <c r="BF49" i="33"/>
  <c r="BG49" i="33"/>
  <c r="AU38" i="33"/>
  <c r="AV38" i="33" s="1"/>
  <c r="AW38" i="33" s="1"/>
  <c r="AX38" i="33" s="1"/>
  <c r="AY38" i="33" s="1"/>
  <c r="AZ38" i="33" s="1"/>
  <c r="BA38" i="33" s="1"/>
  <c r="BB38" i="33" s="1"/>
  <c r="BC38" i="33" s="1"/>
  <c r="BD38" i="33" s="1"/>
  <c r="BE38" i="33" s="1"/>
  <c r="BF38" i="33" s="1"/>
  <c r="BG38" i="33" s="1"/>
  <c r="BH38" i="33" s="1"/>
  <c r="BI38" i="33" s="1"/>
  <c r="BJ38" i="33" s="1"/>
  <c r="BK38" i="33" s="1"/>
  <c r="BL38" i="33" s="1"/>
  <c r="BM38" i="33" s="1"/>
  <c r="AT38" i="33"/>
  <c r="S16" i="33"/>
  <c r="R13" i="33"/>
  <c r="BD56" i="33"/>
  <c r="AF23" i="33"/>
  <c r="AG23" i="33" s="1"/>
  <c r="AH23" i="33" s="1"/>
  <c r="AI23" i="33" s="1"/>
  <c r="AJ23" i="33" s="1"/>
  <c r="AK23" i="33" s="1"/>
  <c r="AL23" i="33" s="1"/>
  <c r="AM23" i="33" s="1"/>
  <c r="AN23" i="33" s="1"/>
  <c r="AO23" i="33" s="1"/>
  <c r="AP23" i="33" s="1"/>
  <c r="AQ23" i="33" s="1"/>
  <c r="AR23" i="33" s="1"/>
  <c r="AS23" i="33" s="1"/>
  <c r="AT23" i="33" s="1"/>
  <c r="AU23" i="33" s="1"/>
  <c r="AV23" i="33" s="1"/>
  <c r="AW23" i="33" s="1"/>
  <c r="AX23" i="33" s="1"/>
  <c r="AY23" i="33" s="1"/>
  <c r="AZ23" i="33" s="1"/>
  <c r="BA23" i="33" s="1"/>
  <c r="BB23" i="33" s="1"/>
  <c r="BC23" i="33" s="1"/>
  <c r="BD23" i="33" s="1"/>
  <c r="BE23" i="33" s="1"/>
  <c r="BF23" i="33" s="1"/>
  <c r="BG23" i="33" s="1"/>
  <c r="BH23" i="33" s="1"/>
  <c r="BI23" i="33" s="1"/>
  <c r="BJ23" i="33" s="1"/>
  <c r="BK23" i="33" s="1"/>
  <c r="BL23" i="33" s="1"/>
  <c r="BM23" i="33" s="1"/>
  <c r="AT44" i="33"/>
  <c r="H7" i="33"/>
  <c r="C21" i="34"/>
  <c r="E38" i="28"/>
  <c r="E70" i="33"/>
  <c r="AO33" i="33"/>
  <c r="AH25" i="33"/>
  <c r="P12" i="33"/>
  <c r="Y11" i="33"/>
  <c r="Z11" i="33" s="1"/>
  <c r="AA11" i="33" s="1"/>
  <c r="AB11" i="33" s="1"/>
  <c r="AC11" i="33" s="1"/>
  <c r="AD11" i="33" s="1"/>
  <c r="M36" i="82" l="1"/>
  <c r="E60" i="82"/>
  <c r="I37" i="82"/>
  <c r="N36" i="82"/>
  <c r="N22" i="48"/>
  <c r="N117" i="59" s="1"/>
  <c r="P36" i="82"/>
  <c r="H35" i="82"/>
  <c r="H21" i="82"/>
  <c r="H20" i="82"/>
  <c r="H36" i="82" s="1"/>
  <c r="AM39" i="48"/>
  <c r="AM79" i="82"/>
  <c r="AM80" i="82" s="1"/>
  <c r="S79" i="82"/>
  <c r="S80" i="82" s="1"/>
  <c r="S39" i="48"/>
  <c r="K35" i="82"/>
  <c r="K20" i="82"/>
  <c r="K36" i="82" s="1"/>
  <c r="K21" i="82"/>
  <c r="K37" i="82" s="1"/>
  <c r="BN90" i="49"/>
  <c r="BM140" i="49"/>
  <c r="BM142" i="49" s="1"/>
  <c r="N35" i="50"/>
  <c r="N42" i="50"/>
  <c r="AR79" i="82"/>
  <c r="AR80" i="82" s="1"/>
  <c r="AR39" i="48"/>
  <c r="I74" i="82"/>
  <c r="I75" i="82" s="1"/>
  <c r="I35" i="48"/>
  <c r="AT39" i="48"/>
  <c r="AT79" i="82"/>
  <c r="AT80" i="82" s="1"/>
  <c r="AG79" i="82"/>
  <c r="AG80" i="82" s="1"/>
  <c r="AG39" i="48"/>
  <c r="G37" i="82"/>
  <c r="AF35" i="48"/>
  <c r="AF74" i="82"/>
  <c r="AF75" i="82" s="1"/>
  <c r="AD79" i="82"/>
  <c r="AD80" i="82" s="1"/>
  <c r="AD39" i="48"/>
  <c r="G50" i="52"/>
  <c r="G43" i="50"/>
  <c r="G40" i="64" s="1"/>
  <c r="G66" i="50"/>
  <c r="I68" i="50" s="1"/>
  <c r="G74" i="82"/>
  <c r="G75" i="82" s="1"/>
  <c r="G35" i="48"/>
  <c r="K79" i="82"/>
  <c r="K80" i="82" s="1"/>
  <c r="K39" i="48"/>
  <c r="F22" i="48"/>
  <c r="F117" i="59" s="1"/>
  <c r="F116" i="59"/>
  <c r="AD142" i="49"/>
  <c r="AO143" i="49"/>
  <c r="O37" i="82"/>
  <c r="BN89" i="49"/>
  <c r="BL140" i="49"/>
  <c r="BL142" i="49" s="1"/>
  <c r="AE79" i="82"/>
  <c r="AE80" i="82" s="1"/>
  <c r="AE39" i="48"/>
  <c r="AT35" i="48"/>
  <c r="AT74" i="82"/>
  <c r="AT75" i="82" s="1"/>
  <c r="P39" i="48"/>
  <c r="P79" i="82"/>
  <c r="P80" i="82" s="1"/>
  <c r="M42" i="50"/>
  <c r="M35" i="50"/>
  <c r="H39" i="48"/>
  <c r="H79" i="82"/>
  <c r="H80" i="82" s="1"/>
  <c r="F120" i="59"/>
  <c r="D8" i="52"/>
  <c r="V39" i="48"/>
  <c r="V79" i="82"/>
  <c r="V80" i="82" s="1"/>
  <c r="BN87" i="49"/>
  <c r="BJ140" i="49"/>
  <c r="BJ142" i="49" s="1"/>
  <c r="I39" i="48"/>
  <c r="I79" i="82"/>
  <c r="I80" i="82" s="1"/>
  <c r="I30" i="82" s="1"/>
  <c r="I32" i="82" s="1"/>
  <c r="AR35" i="48"/>
  <c r="AR74" i="82"/>
  <c r="AR75" i="82" s="1"/>
  <c r="BL43" i="50"/>
  <c r="BL66" i="50"/>
  <c r="BN68" i="50" s="1"/>
  <c r="W39" i="48"/>
  <c r="W79" i="82"/>
  <c r="W80" i="82" s="1"/>
  <c r="J42" i="50"/>
  <c r="J35" i="50"/>
  <c r="F142" i="49"/>
  <c r="Q143" i="49"/>
  <c r="BM125" i="59"/>
  <c r="E21" i="59"/>
  <c r="AY79" i="82"/>
  <c r="AY80" i="82" s="1"/>
  <c r="AY39" i="48"/>
  <c r="E61" i="82"/>
  <c r="BM60" i="82"/>
  <c r="J74" i="82"/>
  <c r="J75" i="82" s="1"/>
  <c r="J35" i="48"/>
  <c r="AZ39" i="48"/>
  <c r="AZ79" i="82"/>
  <c r="AZ80" i="82" s="1"/>
  <c r="AD69" i="49"/>
  <c r="BE140" i="49"/>
  <c r="BE142" i="49" s="1"/>
  <c r="BN82" i="49"/>
  <c r="BC7" i="49"/>
  <c r="S7" i="49"/>
  <c r="S67" i="49" s="1"/>
  <c r="S69" i="49" s="1"/>
  <c r="AE7" i="49"/>
  <c r="AE67" i="49" s="1"/>
  <c r="AE69" i="49" s="1"/>
  <c r="G7" i="49"/>
  <c r="G67" i="49" s="1"/>
  <c r="G69" i="49" s="1"/>
  <c r="AQ7" i="49"/>
  <c r="AQ67" i="49" s="1"/>
  <c r="AQ69" i="49" s="1"/>
  <c r="E28" i="82"/>
  <c r="E29" i="82"/>
  <c r="Y79" i="82"/>
  <c r="Y80" i="82" s="1"/>
  <c r="Y39" i="48"/>
  <c r="BH12" i="49"/>
  <c r="L12" i="49"/>
  <c r="L67" i="49" s="1"/>
  <c r="L69" i="49" s="1"/>
  <c r="AV12" i="49"/>
  <c r="AV67" i="49" s="1"/>
  <c r="AV69" i="49" s="1"/>
  <c r="X12" i="49"/>
  <c r="X67" i="49" s="1"/>
  <c r="X69" i="49" s="1"/>
  <c r="AJ12" i="49"/>
  <c r="AJ67" i="49" s="1"/>
  <c r="AJ69" i="49" s="1"/>
  <c r="AS39" i="48"/>
  <c r="AS79" i="82"/>
  <c r="AS80" i="82" s="1"/>
  <c r="N79" i="82"/>
  <c r="N80" i="82" s="1"/>
  <c r="N39" i="48"/>
  <c r="AV79" i="82"/>
  <c r="AV80" i="82" s="1"/>
  <c r="AV30" i="82" s="1"/>
  <c r="AV39" i="48"/>
  <c r="BE67" i="49"/>
  <c r="BE69" i="49" s="1"/>
  <c r="BN9" i="49"/>
  <c r="AU39" i="48"/>
  <c r="AU79" i="82"/>
  <c r="AU80" i="82" s="1"/>
  <c r="R142" i="49"/>
  <c r="AC143" i="49"/>
  <c r="O36" i="82"/>
  <c r="AJ35" i="48"/>
  <c r="AJ74" i="82"/>
  <c r="AJ75" i="82" s="1"/>
  <c r="O39" i="48"/>
  <c r="O79" i="82"/>
  <c r="O80" i="82" s="1"/>
  <c r="C42" i="50"/>
  <c r="C9" i="50"/>
  <c r="C15" i="50" s="1"/>
  <c r="C18" i="50" s="1"/>
  <c r="C35" i="50"/>
  <c r="AN16" i="49"/>
  <c r="AN67" i="49" s="1"/>
  <c r="AN69" i="49" s="1"/>
  <c r="AZ16" i="49"/>
  <c r="AZ67" i="49" s="1"/>
  <c r="AZ69" i="49" s="1"/>
  <c r="P16" i="49"/>
  <c r="P67" i="49" s="1"/>
  <c r="P69" i="49" s="1"/>
  <c r="AB16" i="49"/>
  <c r="AB67" i="49" s="1"/>
  <c r="AB69" i="49" s="1"/>
  <c r="BL16" i="49"/>
  <c r="AH35" i="48"/>
  <c r="AH74" i="82"/>
  <c r="AH75" i="82" s="1"/>
  <c r="AL14" i="49"/>
  <c r="AL67" i="49" s="1"/>
  <c r="AL69" i="49" s="1"/>
  <c r="BJ14" i="49"/>
  <c r="Z14" i="49"/>
  <c r="Z67" i="49" s="1"/>
  <c r="Z69" i="49" s="1"/>
  <c r="N14" i="49"/>
  <c r="N67" i="49" s="1"/>
  <c r="N69" i="49" s="1"/>
  <c r="AX14" i="49"/>
  <c r="AX67" i="49" s="1"/>
  <c r="AX69" i="49" s="1"/>
  <c r="BN6" i="49"/>
  <c r="BB67" i="49"/>
  <c r="AF39" i="48"/>
  <c r="AF79" i="82"/>
  <c r="AF80" i="82" s="1"/>
  <c r="L22" i="48"/>
  <c r="L117" i="59" s="1"/>
  <c r="L116" i="59"/>
  <c r="AK79" i="82"/>
  <c r="AK80" i="82" s="1"/>
  <c r="AK39" i="48"/>
  <c r="K120" i="59"/>
  <c r="I8" i="52"/>
  <c r="BN83" i="49"/>
  <c r="BF140" i="49"/>
  <c r="BF142" i="49" s="1"/>
  <c r="BN88" i="49"/>
  <c r="BK140" i="49"/>
  <c r="BK142" i="49" s="1"/>
  <c r="X39" i="48"/>
  <c r="X79" i="82"/>
  <c r="X80" i="82" s="1"/>
  <c r="X30" i="82" s="1"/>
  <c r="T74" i="82"/>
  <c r="T75" i="82" s="1"/>
  <c r="T35" i="48"/>
  <c r="BN85" i="49"/>
  <c r="BH140" i="49"/>
  <c r="BH142" i="49" s="1"/>
  <c r="AP142" i="49"/>
  <c r="BA143" i="49"/>
  <c r="P37" i="82"/>
  <c r="X35" i="48"/>
  <c r="X74" i="82"/>
  <c r="X75" i="82" s="1"/>
  <c r="P120" i="59"/>
  <c r="N8" i="52"/>
  <c r="M8" i="52"/>
  <c r="O120" i="59"/>
  <c r="V35" i="48"/>
  <c r="V74" i="82"/>
  <c r="V75" i="82" s="1"/>
  <c r="M120" i="59"/>
  <c r="K8" i="52"/>
  <c r="R69" i="49"/>
  <c r="F42" i="50"/>
  <c r="F35" i="50"/>
  <c r="AG35" i="48"/>
  <c r="AG74" i="82"/>
  <c r="AG75" i="82" s="1"/>
  <c r="L8" i="52"/>
  <c r="N120" i="59"/>
  <c r="J24" i="51"/>
  <c r="K24" i="51" s="1"/>
  <c r="D4" i="97"/>
  <c r="I4" i="97" s="1"/>
  <c r="E3" i="51"/>
  <c r="D4" i="91"/>
  <c r="I4" i="91" s="1"/>
  <c r="M37" i="82"/>
  <c r="M39" i="48"/>
  <c r="M79" i="82"/>
  <c r="M80" i="82" s="1"/>
  <c r="E10" i="59"/>
  <c r="N37" i="82"/>
  <c r="AL39" i="48"/>
  <c r="AL79" i="82"/>
  <c r="AL80" i="82" s="1"/>
  <c r="AL30" i="82" s="1"/>
  <c r="BN86" i="49"/>
  <c r="BI140" i="49"/>
  <c r="BI142" i="49" s="1"/>
  <c r="F39" i="48"/>
  <c r="F79" i="82"/>
  <c r="F80" i="82" s="1"/>
  <c r="AE35" i="48"/>
  <c r="AE74" i="82"/>
  <c r="AE75" i="82" s="1"/>
  <c r="L37" i="82"/>
  <c r="BN79" i="49"/>
  <c r="BB140" i="49"/>
  <c r="BM57" i="82"/>
  <c r="E73" i="82"/>
  <c r="BM73" i="82" s="1"/>
  <c r="BM71" i="82"/>
  <c r="BN13" i="49"/>
  <c r="BI67" i="49"/>
  <c r="BI69" i="49" s="1"/>
  <c r="D34" i="50"/>
  <c r="G79" i="82"/>
  <c r="G80" i="82" s="1"/>
  <c r="G39" i="48"/>
  <c r="AO17" i="49"/>
  <c r="AO67" i="49" s="1"/>
  <c r="AO69" i="49" s="1"/>
  <c r="Q17" i="49"/>
  <c r="Q67" i="49" s="1"/>
  <c r="Q69" i="49" s="1"/>
  <c r="BA17" i="49"/>
  <c r="BA67" i="49" s="1"/>
  <c r="BA69" i="49" s="1"/>
  <c r="BM17" i="49"/>
  <c r="AC17" i="49"/>
  <c r="AC67" i="49" s="1"/>
  <c r="AC69" i="49" s="1"/>
  <c r="E42" i="51"/>
  <c r="J42" i="51" s="1"/>
  <c r="H35" i="50"/>
  <c r="H42" i="50"/>
  <c r="BN11" i="49"/>
  <c r="BG67" i="49"/>
  <c r="BG69" i="49" s="1"/>
  <c r="AP69" i="49"/>
  <c r="BF67" i="49"/>
  <c r="BF69" i="49" s="1"/>
  <c r="BN10" i="49"/>
  <c r="BK15" i="49"/>
  <c r="AM15" i="49"/>
  <c r="AM67" i="49" s="1"/>
  <c r="AM69" i="49" s="1"/>
  <c r="AA15" i="49"/>
  <c r="AA67" i="49" s="1"/>
  <c r="AA69" i="49" s="1"/>
  <c r="O15" i="49"/>
  <c r="O67" i="49" s="1"/>
  <c r="O69" i="49" s="1"/>
  <c r="AY15" i="49"/>
  <c r="AY67" i="49" s="1"/>
  <c r="AY69" i="49" s="1"/>
  <c r="J79" i="82"/>
  <c r="J80" i="82" s="1"/>
  <c r="J39" i="48"/>
  <c r="AW39" i="48"/>
  <c r="AW79" i="82"/>
  <c r="AW80" i="82" s="1"/>
  <c r="F36" i="82"/>
  <c r="AX39" i="48"/>
  <c r="AX79" i="82"/>
  <c r="AX80" i="82" s="1"/>
  <c r="L79" i="82"/>
  <c r="L80" i="82" s="1"/>
  <c r="L39" i="48"/>
  <c r="L42" i="48" s="1"/>
  <c r="BN80" i="49"/>
  <c r="BC140" i="49"/>
  <c r="BC142" i="49" s="1"/>
  <c r="AQ35" i="48"/>
  <c r="AQ74" i="82"/>
  <c r="AQ75" i="82" s="1"/>
  <c r="L36" i="82"/>
  <c r="E5" i="51"/>
  <c r="J5" i="51" s="1"/>
  <c r="J31" i="51"/>
  <c r="K31" i="51" s="1"/>
  <c r="E35" i="82"/>
  <c r="E20" i="82"/>
  <c r="E21" i="82"/>
  <c r="AV74" i="82"/>
  <c r="AV75" i="82" s="1"/>
  <c r="AV35" i="48"/>
  <c r="E35" i="50"/>
  <c r="E42" i="50"/>
  <c r="AQ79" i="82"/>
  <c r="AQ80" i="82" s="1"/>
  <c r="AQ39" i="48"/>
  <c r="BM32" i="48"/>
  <c r="P22" i="48"/>
  <c r="P117" i="59" s="1"/>
  <c r="AB39" i="48"/>
  <c r="AB79" i="82"/>
  <c r="AB80" i="82" s="1"/>
  <c r="K42" i="50"/>
  <c r="K35" i="50"/>
  <c r="F69" i="49"/>
  <c r="AS35" i="48"/>
  <c r="AS74" i="82"/>
  <c r="AS75" i="82" s="1"/>
  <c r="E116" i="59"/>
  <c r="E22" i="48"/>
  <c r="E117" i="59" s="1"/>
  <c r="BM21" i="48"/>
  <c r="E33" i="51"/>
  <c r="AH39" i="48"/>
  <c r="AH79" i="82"/>
  <c r="AH80" i="82" s="1"/>
  <c r="Z39" i="48"/>
  <c r="Z79" i="82"/>
  <c r="Z80" i="82" s="1"/>
  <c r="AJ39" i="48"/>
  <c r="AJ79" i="82"/>
  <c r="AJ80" i="82" s="1"/>
  <c r="AP79" i="82"/>
  <c r="AP80" i="82" s="1"/>
  <c r="AP39" i="48"/>
  <c r="I66" i="50"/>
  <c r="K68" i="50" s="1"/>
  <c r="I43" i="50"/>
  <c r="I40" i="64" s="1"/>
  <c r="I50" i="52"/>
  <c r="BN8" i="49"/>
  <c r="BD67" i="49"/>
  <c r="BD69" i="49" s="1"/>
  <c r="L74" i="82"/>
  <c r="L75" i="82" s="1"/>
  <c r="L35" i="48"/>
  <c r="AA39" i="48"/>
  <c r="AA79" i="82"/>
  <c r="AA80" i="82" s="1"/>
  <c r="BN81" i="49"/>
  <c r="BD140" i="49"/>
  <c r="BD142" i="49" s="1"/>
  <c r="G116" i="59"/>
  <c r="G22" i="48"/>
  <c r="G117" i="59" s="1"/>
  <c r="E120" i="59"/>
  <c r="C8" i="52"/>
  <c r="BM34" i="48"/>
  <c r="E44" i="51"/>
  <c r="AN39" i="48"/>
  <c r="AN79" i="82"/>
  <c r="AN80" i="82" s="1"/>
  <c r="L35" i="50"/>
  <c r="L42" i="50"/>
  <c r="T39" i="48"/>
  <c r="T79" i="82"/>
  <c r="T80" i="82" s="1"/>
  <c r="J35" i="82"/>
  <c r="J21" i="82"/>
  <c r="J20" i="82"/>
  <c r="J36" i="82" s="1"/>
  <c r="U35" i="48"/>
  <c r="U74" i="82"/>
  <c r="U75" i="82" s="1"/>
  <c r="BN84" i="49"/>
  <c r="BG140" i="49"/>
  <c r="BG142" i="49" s="1"/>
  <c r="U39" i="48"/>
  <c r="U79" i="82"/>
  <c r="U80" i="82" s="1"/>
  <c r="I31" i="82"/>
  <c r="I16" i="82" s="1"/>
  <c r="G30" i="52" s="1"/>
  <c r="H35" i="48"/>
  <c r="H74" i="82"/>
  <c r="H75" i="82" s="1"/>
  <c r="R39" i="48"/>
  <c r="R79" i="82"/>
  <c r="R80" i="82" s="1"/>
  <c r="S35" i="48"/>
  <c r="S74" i="82"/>
  <c r="S75" i="82" s="1"/>
  <c r="AI79" i="82"/>
  <c r="AI80" i="82" s="1"/>
  <c r="AI39" i="48"/>
  <c r="BM115" i="59"/>
  <c r="E11" i="59"/>
  <c r="E13" i="51"/>
  <c r="J13" i="51" s="1"/>
  <c r="J47" i="51"/>
  <c r="K47" i="51" s="1"/>
  <c r="AX32" i="33"/>
  <c r="AY32" i="33" s="1"/>
  <c r="AZ32" i="33" s="1"/>
  <c r="BA32" i="33" s="1"/>
  <c r="BB32" i="33" s="1"/>
  <c r="BC32" i="33" s="1"/>
  <c r="BD32" i="33" s="1"/>
  <c r="BE32" i="33" s="1"/>
  <c r="BF32" i="33" s="1"/>
  <c r="BG32" i="33" s="1"/>
  <c r="BH32" i="33" s="1"/>
  <c r="BI32" i="33" s="1"/>
  <c r="BJ32" i="33" s="1"/>
  <c r="BK32" i="33" s="1"/>
  <c r="BL32" i="33" s="1"/>
  <c r="BM32" i="33" s="1"/>
  <c r="AP33" i="33"/>
  <c r="AQ33" i="33" s="1"/>
  <c r="AR33" i="33" s="1"/>
  <c r="AS33" i="33" s="1"/>
  <c r="AT33" i="33" s="1"/>
  <c r="AU33" i="33" s="1"/>
  <c r="AV33" i="33"/>
  <c r="AW33" i="33" s="1"/>
  <c r="AX33" i="33" s="1"/>
  <c r="AY33" i="33" s="1"/>
  <c r="AZ33" i="33" s="1"/>
  <c r="BA33" i="33" s="1"/>
  <c r="BB33" i="33" s="1"/>
  <c r="BC33" i="33" s="1"/>
  <c r="BD33" i="33" s="1"/>
  <c r="BE33" i="33" s="1"/>
  <c r="BF33" i="33" s="1"/>
  <c r="BG33" i="33" s="1"/>
  <c r="BH33" i="33" s="1"/>
  <c r="BI33" i="33" s="1"/>
  <c r="BJ33" i="33" s="1"/>
  <c r="BK33" i="33" s="1"/>
  <c r="BL33" i="33" s="1"/>
  <c r="BM33" i="33" s="1"/>
  <c r="H69" i="33"/>
  <c r="S13" i="33"/>
  <c r="T13" i="33"/>
  <c r="U13" i="33" s="1"/>
  <c r="BG48" i="33"/>
  <c r="BH48" i="33" s="1"/>
  <c r="BI48" i="33"/>
  <c r="BJ48" i="33" s="1"/>
  <c r="BK48" i="33" s="1"/>
  <c r="BL48" i="33" s="1"/>
  <c r="BM48" i="33" s="1"/>
  <c r="BC47" i="33"/>
  <c r="BD47" i="33" s="1"/>
  <c r="BE47" i="33" s="1"/>
  <c r="BF47" i="33" s="1"/>
  <c r="BG47" i="33" s="1"/>
  <c r="BH47" i="33" s="1"/>
  <c r="BI47" i="33" s="1"/>
  <c r="BJ47" i="33" s="1"/>
  <c r="BK47" i="33" s="1"/>
  <c r="BL47" i="33" s="1"/>
  <c r="BM47" i="33" s="1"/>
  <c r="Q12" i="33"/>
  <c r="F203" i="59"/>
  <c r="D15" i="36"/>
  <c r="D16" i="36" s="1"/>
  <c r="G40" i="28"/>
  <c r="AF27" i="33"/>
  <c r="AU28" i="33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AK30" i="33"/>
  <c r="AS30" i="33"/>
  <c r="AT30" i="33" s="1"/>
  <c r="AU30" i="33" s="1"/>
  <c r="AV30" i="33" s="1"/>
  <c r="AW30" i="33" s="1"/>
  <c r="AX30" i="33" s="1"/>
  <c r="AY30" i="33" s="1"/>
  <c r="AZ30" i="33" s="1"/>
  <c r="BA30" i="33" s="1"/>
  <c r="BB30" i="33" s="1"/>
  <c r="BC30" i="33" s="1"/>
  <c r="BD30" i="33" s="1"/>
  <c r="BE30" i="33" s="1"/>
  <c r="BF30" i="33" s="1"/>
  <c r="BG30" i="33" s="1"/>
  <c r="BH30" i="33" s="1"/>
  <c r="BI30" i="33" s="1"/>
  <c r="BJ30" i="33" s="1"/>
  <c r="BK30" i="33" s="1"/>
  <c r="BL30" i="33" s="1"/>
  <c r="BM30" i="33" s="1"/>
  <c r="AL30" i="33"/>
  <c r="AM30" i="33" s="1"/>
  <c r="AN30" i="33" s="1"/>
  <c r="AO30" i="33" s="1"/>
  <c r="AP30" i="33" s="1"/>
  <c r="AQ30" i="33" s="1"/>
  <c r="AR30" i="33" s="1"/>
  <c r="AM34" i="33"/>
  <c r="AW41" i="33"/>
  <c r="AR36" i="33"/>
  <c r="AJ29" i="33"/>
  <c r="AK29" i="33" s="1"/>
  <c r="AL29" i="33" s="1"/>
  <c r="AM29" i="33" s="1"/>
  <c r="AN29" i="33" s="1"/>
  <c r="AO29" i="33" s="1"/>
  <c r="AR29" i="33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AP29" i="33"/>
  <c r="AQ29" i="33" s="1"/>
  <c r="AA15" i="33"/>
  <c r="J7" i="33"/>
  <c r="AX41" i="33"/>
  <c r="T16" i="33"/>
  <c r="AU44" i="33"/>
  <c r="AB22" i="33"/>
  <c r="V13" i="33"/>
  <c r="W13" i="33" s="1"/>
  <c r="X13" i="33" s="1"/>
  <c r="Y13" i="33" s="1"/>
  <c r="Z13" i="33" s="1"/>
  <c r="AA13" i="33" s="1"/>
  <c r="AB13" i="33" s="1"/>
  <c r="AC13" i="33" s="1"/>
  <c r="AD13" i="33" s="1"/>
  <c r="AE13" i="33" s="1"/>
  <c r="AF13" i="33" s="1"/>
  <c r="AG13" i="33" s="1"/>
  <c r="AH13" i="33" s="1"/>
  <c r="AI13" i="33" s="1"/>
  <c r="AJ13" i="33" s="1"/>
  <c r="AK13" i="33" s="1"/>
  <c r="AL13" i="33" s="1"/>
  <c r="AM13" i="33" s="1"/>
  <c r="AN13" i="33" s="1"/>
  <c r="AO13" i="33" s="1"/>
  <c r="AP13" i="33" s="1"/>
  <c r="AQ13" i="33" s="1"/>
  <c r="AR13" i="33" s="1"/>
  <c r="AS13" i="33" s="1"/>
  <c r="AT13" i="33" s="1"/>
  <c r="AU13" i="33" s="1"/>
  <c r="AV13" i="33" s="1"/>
  <c r="AW13" i="33" s="1"/>
  <c r="AX13" i="33" s="1"/>
  <c r="AY13" i="33" s="1"/>
  <c r="AZ13" i="33" s="1"/>
  <c r="BA13" i="33" s="1"/>
  <c r="BB13" i="33" s="1"/>
  <c r="BC13" i="33" s="1"/>
  <c r="BD13" i="33" s="1"/>
  <c r="BE13" i="33" s="1"/>
  <c r="BF13" i="33" s="1"/>
  <c r="BG13" i="33" s="1"/>
  <c r="AI28" i="33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C15" i="36"/>
  <c r="E203" i="59"/>
  <c r="F40" i="28"/>
  <c r="AY41" i="33"/>
  <c r="AZ41" i="33" s="1"/>
  <c r="BA41" i="33" s="1"/>
  <c r="BB41" i="33" s="1"/>
  <c r="BC41" i="33" s="1"/>
  <c r="BD41" i="33" s="1"/>
  <c r="BE41" i="33" s="1"/>
  <c r="BF41" i="33" s="1"/>
  <c r="BG41" i="33" s="1"/>
  <c r="BH41" i="33" s="1"/>
  <c r="BI41" i="33" s="1"/>
  <c r="BJ41" i="33" s="1"/>
  <c r="BK41" i="33" s="1"/>
  <c r="BL41" i="33" s="1"/>
  <c r="BM41" i="33" s="1"/>
  <c r="BE56" i="33"/>
  <c r="BF56" i="33" s="1"/>
  <c r="AI25" i="33"/>
  <c r="AJ25" i="33" s="1"/>
  <c r="AK25" i="33" s="1"/>
  <c r="AL25" i="33" s="1"/>
  <c r="AM25" i="33" s="1"/>
  <c r="AN25" i="33" s="1"/>
  <c r="AO25" i="33" s="1"/>
  <c r="AP25" i="33" s="1"/>
  <c r="AQ25" i="33" s="1"/>
  <c r="AR25" i="33" s="1"/>
  <c r="AS25" i="33" s="1"/>
  <c r="AT25" i="33" s="1"/>
  <c r="AU25" i="33" s="1"/>
  <c r="AV25" i="33" s="1"/>
  <c r="AW25" i="33" s="1"/>
  <c r="AX25" i="33" s="1"/>
  <c r="AY25" i="33" s="1"/>
  <c r="AZ25" i="33" s="1"/>
  <c r="BA25" i="33" s="1"/>
  <c r="BB25" i="33" s="1"/>
  <c r="BC25" i="33" s="1"/>
  <c r="BD25" i="33" s="1"/>
  <c r="BE25" i="33" s="1"/>
  <c r="BF25" i="33" s="1"/>
  <c r="BG25" i="33" s="1"/>
  <c r="BH25" i="33" s="1"/>
  <c r="BI25" i="33" s="1"/>
  <c r="BJ25" i="33" s="1"/>
  <c r="BK25" i="33" s="1"/>
  <c r="BL25" i="33" s="1"/>
  <c r="BM25" i="33" s="1"/>
  <c r="AV39" i="33"/>
  <c r="AD24" i="33"/>
  <c r="AX43" i="33"/>
  <c r="AY43" i="33" s="1"/>
  <c r="AZ43" i="33" s="1"/>
  <c r="BA43" i="33" s="1"/>
  <c r="BB43" i="33" s="1"/>
  <c r="BC43" i="33" s="1"/>
  <c r="BD43" i="33" s="1"/>
  <c r="BE43" i="33" s="1"/>
  <c r="BF43" i="33" s="1"/>
  <c r="BG43" i="33" s="1"/>
  <c r="BH43" i="33" s="1"/>
  <c r="BI43" i="33" s="1"/>
  <c r="BJ43" i="33" s="1"/>
  <c r="BK43" i="33" s="1"/>
  <c r="BL43" i="33" s="1"/>
  <c r="BM43" i="33" s="1"/>
  <c r="F27" i="36"/>
  <c r="I38" i="28"/>
  <c r="G21" i="34"/>
  <c r="AK35" i="33"/>
  <c r="V17" i="33"/>
  <c r="D13" i="63"/>
  <c r="C156" i="116" s="1"/>
  <c r="Z19" i="33"/>
  <c r="D203" i="59"/>
  <c r="E40" i="28"/>
  <c r="C37" i="35"/>
  <c r="K8" i="33"/>
  <c r="C22" i="34"/>
  <c r="C9" i="34"/>
  <c r="C47" i="31" s="1"/>
  <c r="V16" i="33"/>
  <c r="U16" i="33"/>
  <c r="BB46" i="33"/>
  <c r="BC46" i="33" s="1"/>
  <c r="BD46" i="33" s="1"/>
  <c r="BE46" i="33" s="1"/>
  <c r="BF46" i="33" s="1"/>
  <c r="BG46" i="33" s="1"/>
  <c r="BH46" i="33" s="1"/>
  <c r="BI46" i="33" s="1"/>
  <c r="BJ46" i="33" s="1"/>
  <c r="BK46" i="33" s="1"/>
  <c r="BL46" i="33" s="1"/>
  <c r="BM46" i="33" s="1"/>
  <c r="AE11" i="33"/>
  <c r="AF11" i="33" s="1"/>
  <c r="AG11" i="33" s="1"/>
  <c r="AH11" i="33" s="1"/>
  <c r="AI11" i="33" s="1"/>
  <c r="AJ11" i="33" s="1"/>
  <c r="AK11" i="33" s="1"/>
  <c r="AL11" i="33" s="1"/>
  <c r="AM11" i="33" s="1"/>
  <c r="AN11" i="33" s="1"/>
  <c r="AO11" i="33" s="1"/>
  <c r="AP11" i="33" s="1"/>
  <c r="AQ11" i="33" s="1"/>
  <c r="AR11" i="33" s="1"/>
  <c r="AS11" i="33" s="1"/>
  <c r="AT11" i="33" s="1"/>
  <c r="AU11" i="33" s="1"/>
  <c r="AV11" i="33" s="1"/>
  <c r="AW11" i="33" s="1"/>
  <c r="AX11" i="33" s="1"/>
  <c r="AY11" i="33" s="1"/>
  <c r="AZ11" i="33" s="1"/>
  <c r="BA11" i="33" s="1"/>
  <c r="BB11" i="33" s="1"/>
  <c r="BC11" i="33" s="1"/>
  <c r="BD11" i="33" s="1"/>
  <c r="BE11" i="33" s="1"/>
  <c r="BF11" i="33" s="1"/>
  <c r="BG11" i="33" s="1"/>
  <c r="BH11" i="33" s="1"/>
  <c r="BI11" i="33" s="1"/>
  <c r="BJ11" i="33" s="1"/>
  <c r="BK11" i="33" s="1"/>
  <c r="BL11" i="33" s="1"/>
  <c r="BM11" i="33" s="1"/>
  <c r="BK53" i="33"/>
  <c r="BL53" i="33" s="1"/>
  <c r="BM53" i="33" s="1"/>
  <c r="AG26" i="33"/>
  <c r="AV42" i="33"/>
  <c r="Z21" i="33"/>
  <c r="D26" i="36"/>
  <c r="D5" i="34"/>
  <c r="D19" i="34"/>
  <c r="N9" i="33"/>
  <c r="O9" i="33" s="1"/>
  <c r="P9" i="33" s="1"/>
  <c r="Q9" i="33" s="1"/>
  <c r="R9" i="33" s="1"/>
  <c r="S9" i="33" s="1"/>
  <c r="T9" i="33" s="1"/>
  <c r="U9" i="33" s="1"/>
  <c r="V9" i="33" s="1"/>
  <c r="W9" i="33" s="1"/>
  <c r="X9" i="33" s="1"/>
  <c r="Y9" i="33" s="1"/>
  <c r="Z9" i="33" s="1"/>
  <c r="AA9" i="33" s="1"/>
  <c r="AB9" i="33" s="1"/>
  <c r="AC9" i="33" s="1"/>
  <c r="AD9" i="33" s="1"/>
  <c r="AE9" i="33" s="1"/>
  <c r="AF9" i="33" s="1"/>
  <c r="AG9" i="33" s="1"/>
  <c r="AH9" i="33" s="1"/>
  <c r="AI9" i="33" s="1"/>
  <c r="AJ9" i="33" s="1"/>
  <c r="AK9" i="33" s="1"/>
  <c r="AL9" i="33" s="1"/>
  <c r="AM9" i="33" s="1"/>
  <c r="AN9" i="33" s="1"/>
  <c r="AO9" i="33" s="1"/>
  <c r="AP9" i="33" s="1"/>
  <c r="AQ9" i="33" s="1"/>
  <c r="AR9" i="33" s="1"/>
  <c r="AS9" i="33" s="1"/>
  <c r="AT9" i="33" s="1"/>
  <c r="AU9" i="33" s="1"/>
  <c r="AV9" i="33" s="1"/>
  <c r="AW9" i="33" s="1"/>
  <c r="AX9" i="33" s="1"/>
  <c r="AY9" i="33" s="1"/>
  <c r="AZ9" i="33" s="1"/>
  <c r="BA9" i="33" s="1"/>
  <c r="BB9" i="33" s="1"/>
  <c r="BC9" i="33" s="1"/>
  <c r="BD9" i="33" s="1"/>
  <c r="BE9" i="33" s="1"/>
  <c r="BF9" i="33" s="1"/>
  <c r="BG9" i="33" s="1"/>
  <c r="BH9" i="33" s="1"/>
  <c r="BI9" i="33" s="1"/>
  <c r="BJ9" i="33" s="1"/>
  <c r="BK9" i="33" s="1"/>
  <c r="BL9" i="33" s="1"/>
  <c r="BM9" i="33" s="1"/>
  <c r="E36" i="82" l="1"/>
  <c r="H121" i="59"/>
  <c r="H122" i="59" s="1"/>
  <c r="F9" i="52"/>
  <c r="H42" i="48"/>
  <c r="S9" i="52"/>
  <c r="U121" i="59"/>
  <c r="U122" i="59" s="1"/>
  <c r="U42" i="48"/>
  <c r="AN30" i="82"/>
  <c r="BC74" i="82"/>
  <c r="BC75" i="82" s="1"/>
  <c r="BC35" i="48"/>
  <c r="AH11" i="52"/>
  <c r="AJ126" i="59"/>
  <c r="AJ127" i="59" s="1"/>
  <c r="AJ41" i="48"/>
  <c r="AQ30" i="82"/>
  <c r="AQ82" i="82"/>
  <c r="AQ12" i="82" s="1"/>
  <c r="L30" i="82"/>
  <c r="L82" i="82"/>
  <c r="L12" i="82" s="1"/>
  <c r="AX35" i="48"/>
  <c r="AX41" i="48" s="1"/>
  <c r="AX74" i="82"/>
  <c r="AX75" i="82" s="1"/>
  <c r="AO74" i="82"/>
  <c r="AO75" i="82" s="1"/>
  <c r="AO35" i="48"/>
  <c r="BA71" i="49"/>
  <c r="AZ35" i="48"/>
  <c r="AZ74" i="82"/>
  <c r="AZ75" i="82" s="1"/>
  <c r="AZ82" i="82" s="1"/>
  <c r="AZ12" i="82" s="1"/>
  <c r="AE22" i="82"/>
  <c r="AE83" i="82"/>
  <c r="AE13" i="82" s="1"/>
  <c r="AC28" i="52" s="1"/>
  <c r="J3" i="51"/>
  <c r="E6" i="51"/>
  <c r="AO39" i="48"/>
  <c r="BA144" i="49"/>
  <c r="AO79" i="82"/>
  <c r="AO80" i="82" s="1"/>
  <c r="K26" i="92"/>
  <c r="K28" i="92" s="1"/>
  <c r="K20" i="92"/>
  <c r="M49" i="68"/>
  <c r="AW35" i="48"/>
  <c r="AW74" i="82"/>
  <c r="AW75" i="82" s="1"/>
  <c r="AW82" i="82" s="1"/>
  <c r="AW12" i="82" s="1"/>
  <c r="AA74" i="82"/>
  <c r="AA75" i="82" s="1"/>
  <c r="AA35" i="48"/>
  <c r="AA41" i="48" s="1"/>
  <c r="O30" i="82"/>
  <c r="AU30" i="82"/>
  <c r="AS30" i="82"/>
  <c r="AS82" i="82"/>
  <c r="AS12" i="82" s="1"/>
  <c r="Y30" i="82"/>
  <c r="J121" i="59"/>
  <c r="J122" i="59" s="1"/>
  <c r="H9" i="52"/>
  <c r="J42" i="48"/>
  <c r="D31" i="116"/>
  <c r="J21" i="59"/>
  <c r="K21" i="59" s="1"/>
  <c r="V30" i="82"/>
  <c r="V82" i="82"/>
  <c r="V12" i="82" s="1"/>
  <c r="BK39" i="48"/>
  <c r="BK79" i="82"/>
  <c r="BK80" i="82" s="1"/>
  <c r="AB11" i="52"/>
  <c r="AD126" i="59"/>
  <c r="AD127" i="59" s="1"/>
  <c r="AT30" i="82"/>
  <c r="AT82" i="82"/>
  <c r="AT12" i="82" s="1"/>
  <c r="N43" i="50"/>
  <c r="N40" i="64" s="1"/>
  <c r="N66" i="50"/>
  <c r="P68" i="50" s="1"/>
  <c r="E56" i="50" s="1"/>
  <c r="N50" i="52"/>
  <c r="S30" i="82"/>
  <c r="S82" i="82"/>
  <c r="S12" i="82" s="1"/>
  <c r="AG11" i="52"/>
  <c r="AI126" i="59"/>
  <c r="AI127" i="59" s="1"/>
  <c r="AL11" i="52"/>
  <c r="AN126" i="59"/>
  <c r="AN127" i="59" s="1"/>
  <c r="Z30" i="82"/>
  <c r="AB30" i="82"/>
  <c r="AX30" i="82"/>
  <c r="AX82" i="82"/>
  <c r="AX12" i="82" s="1"/>
  <c r="N74" i="82"/>
  <c r="N75" i="82" s="1"/>
  <c r="N35" i="48"/>
  <c r="BF74" i="82"/>
  <c r="BF75" i="82" s="1"/>
  <c r="BF35" i="48"/>
  <c r="P74" i="82"/>
  <c r="P75" i="82" s="1"/>
  <c r="P35" i="48"/>
  <c r="AC9" i="52"/>
  <c r="AE121" i="59"/>
  <c r="AE122" i="59" s="1"/>
  <c r="AE42" i="48"/>
  <c r="AC70" i="49"/>
  <c r="BG79" i="82"/>
  <c r="BG80" i="82" s="1"/>
  <c r="BG39" i="48"/>
  <c r="BE39" i="48"/>
  <c r="BE79" i="82"/>
  <c r="BE80" i="82" s="1"/>
  <c r="BE30" i="82" s="1"/>
  <c r="M35" i="48"/>
  <c r="M41" i="48" s="1"/>
  <c r="M74" i="82"/>
  <c r="M75" i="82" s="1"/>
  <c r="O74" i="82"/>
  <c r="O75" i="82" s="1"/>
  <c r="O82" i="82" s="1"/>
  <c r="O12" i="82" s="1"/>
  <c r="O35" i="48"/>
  <c r="O126" i="59"/>
  <c r="O127" i="59" s="1"/>
  <c r="M11" i="52"/>
  <c r="AS11" i="52"/>
  <c r="AU126" i="59"/>
  <c r="AU127" i="59" s="1"/>
  <c r="AQ11" i="52"/>
  <c r="AS126" i="59"/>
  <c r="AS127" i="59" s="1"/>
  <c r="AS41" i="48"/>
  <c r="J22" i="82"/>
  <c r="J23" i="82" s="1"/>
  <c r="J83" i="82"/>
  <c r="J13" i="82" s="1"/>
  <c r="H28" i="52" s="1"/>
  <c r="T11" i="52"/>
  <c r="V126" i="59"/>
  <c r="V127" i="59" s="1"/>
  <c r="V41" i="48"/>
  <c r="P30" i="82"/>
  <c r="P82" i="82"/>
  <c r="P12" i="82" s="1"/>
  <c r="K126" i="59"/>
  <c r="K127" i="59" s="1"/>
  <c r="I11" i="52"/>
  <c r="AD30" i="82"/>
  <c r="AT41" i="48"/>
  <c r="AR11" i="52"/>
  <c r="AT126" i="59"/>
  <c r="AT127" i="59" s="1"/>
  <c r="BL39" i="48"/>
  <c r="BL79" i="82"/>
  <c r="BL80" i="82" s="1"/>
  <c r="AM30" i="82"/>
  <c r="AI30" i="82"/>
  <c r="U30" i="82"/>
  <c r="U82" i="82"/>
  <c r="U12" i="82" s="1"/>
  <c r="J37" i="82"/>
  <c r="E9" i="51"/>
  <c r="J9" i="51" s="1"/>
  <c r="J44" i="51"/>
  <c r="K44" i="51" s="1"/>
  <c r="BC39" i="48"/>
  <c r="BC79" i="82"/>
  <c r="BC80" i="82" s="1"/>
  <c r="Z126" i="59"/>
  <c r="Z127" i="59" s="1"/>
  <c r="X11" i="52"/>
  <c r="BM116" i="59"/>
  <c r="Z11" i="52"/>
  <c r="AB126" i="59"/>
  <c r="AB127" i="59" s="1"/>
  <c r="E50" i="52"/>
  <c r="E43" i="50"/>
  <c r="E40" i="64" s="1"/>
  <c r="E66" i="50"/>
  <c r="G68" i="50" s="1"/>
  <c r="AV11" i="52"/>
  <c r="AX126" i="59"/>
  <c r="AX127" i="59" s="1"/>
  <c r="Z74" i="82"/>
  <c r="Z75" i="82" s="1"/>
  <c r="Z35" i="48"/>
  <c r="AN35" i="48"/>
  <c r="AN41" i="48" s="1"/>
  <c r="AN74" i="82"/>
  <c r="AN75" i="82" s="1"/>
  <c r="AN82" i="82" s="1"/>
  <c r="AN12" i="82" s="1"/>
  <c r="F30" i="82"/>
  <c r="D20" i="116"/>
  <c r="J10" i="59"/>
  <c r="K10" i="59" s="1"/>
  <c r="AC71" i="49"/>
  <c r="Q74" i="82"/>
  <c r="Q75" i="82" s="1"/>
  <c r="Q35" i="48"/>
  <c r="Y35" i="48"/>
  <c r="Y74" i="82"/>
  <c r="Y75" i="82" s="1"/>
  <c r="AY74" i="82"/>
  <c r="AY75" i="82" s="1"/>
  <c r="AY82" i="82" s="1"/>
  <c r="AY12" i="82" s="1"/>
  <c r="AY35" i="48"/>
  <c r="AY41" i="48" s="1"/>
  <c r="AJ83" i="82"/>
  <c r="AJ13" i="82" s="1"/>
  <c r="AH28" i="52" s="1"/>
  <c r="AJ22" i="82"/>
  <c r="AI74" i="82"/>
  <c r="AI75" i="82" s="1"/>
  <c r="AI82" i="82" s="1"/>
  <c r="AI12" i="82" s="1"/>
  <c r="AI35" i="48"/>
  <c r="AR22" i="82"/>
  <c r="AR83" i="82"/>
  <c r="AR13" i="82" s="1"/>
  <c r="AP28" i="52" s="1"/>
  <c r="P126" i="59"/>
  <c r="P127" i="59" s="1"/>
  <c r="N11" i="52"/>
  <c r="P41" i="48"/>
  <c r="K30" i="82"/>
  <c r="AF83" i="82"/>
  <c r="AF13" i="82" s="1"/>
  <c r="AD28" i="52" s="1"/>
  <c r="AF22" i="82"/>
  <c r="I42" i="48"/>
  <c r="I121" i="59"/>
  <c r="I122" i="59" s="1"/>
  <c r="G9" i="52"/>
  <c r="AK11" i="52"/>
  <c r="AM126" i="59"/>
  <c r="AM127" i="59" s="1"/>
  <c r="S22" i="82"/>
  <c r="S83" i="82"/>
  <c r="S13" i="82" s="1"/>
  <c r="Q28" i="52" s="1"/>
  <c r="U126" i="59"/>
  <c r="U127" i="59" s="1"/>
  <c r="U41" i="48"/>
  <c r="S11" i="52"/>
  <c r="AS22" i="82"/>
  <c r="AS83" i="82"/>
  <c r="AS13" i="82" s="1"/>
  <c r="AQ28" i="52" s="1"/>
  <c r="AT9" i="52"/>
  <c r="AV121" i="59"/>
  <c r="AV122" i="59" s="1"/>
  <c r="AV42" i="48"/>
  <c r="AQ83" i="82"/>
  <c r="AQ13" i="82" s="1"/>
  <c r="AO28" i="52" s="1"/>
  <c r="AQ22" i="82"/>
  <c r="AL74" i="82"/>
  <c r="AL75" i="82" s="1"/>
  <c r="AL35" i="48"/>
  <c r="AL41" i="48" s="1"/>
  <c r="G41" i="48"/>
  <c r="E11" i="52"/>
  <c r="G126" i="59"/>
  <c r="G127" i="59" s="1"/>
  <c r="F126" i="59"/>
  <c r="F127" i="59" s="1"/>
  <c r="D11" i="52"/>
  <c r="M30" i="82"/>
  <c r="X82" i="82"/>
  <c r="X12" i="82" s="1"/>
  <c r="X22" i="82"/>
  <c r="X83" i="82"/>
  <c r="X13" i="82" s="1"/>
  <c r="V28" i="52" s="1"/>
  <c r="T42" i="48"/>
  <c r="T121" i="59"/>
  <c r="T122" i="59" s="1"/>
  <c r="R9" i="52"/>
  <c r="BN14" i="49"/>
  <c r="BJ67" i="49"/>
  <c r="BJ69" i="49" s="1"/>
  <c r="AM35" i="48"/>
  <c r="AM41" i="48" s="1"/>
  <c r="AM74" i="82"/>
  <c r="AM75" i="82" s="1"/>
  <c r="AJ42" i="48"/>
  <c r="AH9" i="52"/>
  <c r="AH12" i="52" s="1"/>
  <c r="AJ121" i="59"/>
  <c r="AJ122" i="59" s="1"/>
  <c r="BD74" i="82"/>
  <c r="BD75" i="82" s="1"/>
  <c r="BD35" i="48"/>
  <c r="W74" i="82"/>
  <c r="W75" i="82" s="1"/>
  <c r="W35" i="48"/>
  <c r="AP74" i="82"/>
  <c r="AP75" i="82" s="1"/>
  <c r="AP35" i="48"/>
  <c r="BD79" i="82"/>
  <c r="BD80" i="82" s="1"/>
  <c r="BD39" i="48"/>
  <c r="E79" i="82"/>
  <c r="E39" i="48"/>
  <c r="Q144" i="49"/>
  <c r="AR42" i="48"/>
  <c r="AP9" i="52"/>
  <c r="AR121" i="59"/>
  <c r="AR122" i="59" s="1"/>
  <c r="AT83" i="82"/>
  <c r="AT13" i="82" s="1"/>
  <c r="AR28" i="52" s="1"/>
  <c r="AT22" i="82"/>
  <c r="E9" i="52"/>
  <c r="G121" i="59"/>
  <c r="G122" i="59" s="1"/>
  <c r="AD9" i="52"/>
  <c r="AF42" i="48"/>
  <c r="AF121" i="59"/>
  <c r="AF122" i="59" s="1"/>
  <c r="I82" i="82"/>
  <c r="I12" i="82" s="1"/>
  <c r="I22" i="82"/>
  <c r="I83" i="82"/>
  <c r="I13" i="82" s="1"/>
  <c r="G28" i="52" s="1"/>
  <c r="S121" i="59"/>
  <c r="S122" i="59" s="1"/>
  <c r="Q9" i="52"/>
  <c r="S42" i="48"/>
  <c r="T30" i="82"/>
  <c r="T82" i="82"/>
  <c r="T12" i="82" s="1"/>
  <c r="AA30" i="82"/>
  <c r="AH30" i="82"/>
  <c r="AH82" i="82"/>
  <c r="AH12" i="82" s="1"/>
  <c r="AQ9" i="52"/>
  <c r="AS42" i="48"/>
  <c r="AS121" i="59"/>
  <c r="AS122" i="59" s="1"/>
  <c r="AV82" i="82"/>
  <c r="AV12" i="82" s="1"/>
  <c r="AV22" i="82"/>
  <c r="AV83" i="82"/>
  <c r="AV13" i="82" s="1"/>
  <c r="AT28" i="52" s="1"/>
  <c r="AQ42" i="48"/>
  <c r="AQ121" i="59"/>
  <c r="AQ122" i="59" s="1"/>
  <c r="AO9" i="52"/>
  <c r="AW30" i="82"/>
  <c r="BK67" i="49"/>
  <c r="BK69" i="49" s="1"/>
  <c r="BN15" i="49"/>
  <c r="H43" i="50"/>
  <c r="H40" i="64" s="1"/>
  <c r="H66" i="50"/>
  <c r="J68" i="50" s="1"/>
  <c r="H50" i="52"/>
  <c r="G30" i="82"/>
  <c r="G82" i="82"/>
  <c r="G12" i="82" s="1"/>
  <c r="BB142" i="49"/>
  <c r="BM143" i="49"/>
  <c r="BN143" i="49" s="1"/>
  <c r="BH79" i="82"/>
  <c r="BH80" i="82" s="1"/>
  <c r="BH39" i="48"/>
  <c r="K11" i="52"/>
  <c r="M126" i="59"/>
  <c r="M127" i="59" s="1"/>
  <c r="X42" i="48"/>
  <c r="V9" i="52"/>
  <c r="X121" i="59"/>
  <c r="X122" i="59" s="1"/>
  <c r="T22" i="82"/>
  <c r="T83" i="82"/>
  <c r="T13" i="82" s="1"/>
  <c r="R28" i="52" s="1"/>
  <c r="AF30" i="82"/>
  <c r="AF82" i="82"/>
  <c r="AF12" i="82" s="1"/>
  <c r="AK74" i="82"/>
  <c r="AK75" i="82" s="1"/>
  <c r="AK82" i="82" s="1"/>
  <c r="AK12" i="82" s="1"/>
  <c r="AK35" i="48"/>
  <c r="AV126" i="59"/>
  <c r="AV127" i="59" s="1"/>
  <c r="AT11" i="52"/>
  <c r="AV41" i="48"/>
  <c r="AU74" i="82"/>
  <c r="AU75" i="82" s="1"/>
  <c r="AU35" i="48"/>
  <c r="AU41" i="48" s="1"/>
  <c r="F35" i="48"/>
  <c r="F41" i="48" s="1"/>
  <c r="F74" i="82"/>
  <c r="F75" i="82" s="1"/>
  <c r="AO70" i="49"/>
  <c r="J50" i="52"/>
  <c r="J66" i="50"/>
  <c r="L68" i="50" s="1"/>
  <c r="J43" i="50"/>
  <c r="J40" i="64" s="1"/>
  <c r="AT121" i="59"/>
  <c r="AT122" i="59" s="1"/>
  <c r="AT42" i="48"/>
  <c r="AR9" i="52"/>
  <c r="AR12" i="52" s="1"/>
  <c r="G22" i="82"/>
  <c r="G83" i="82"/>
  <c r="G13" i="82" s="1"/>
  <c r="E28" i="52" s="1"/>
  <c r="H37" i="82"/>
  <c r="R30" i="82"/>
  <c r="BF39" i="48"/>
  <c r="BF79" i="82"/>
  <c r="BF80" i="82" s="1"/>
  <c r="T126" i="59"/>
  <c r="T127" i="59" s="1"/>
  <c r="R11" i="52"/>
  <c r="T41" i="48"/>
  <c r="E16" i="59"/>
  <c r="BM120" i="59"/>
  <c r="Y11" i="52"/>
  <c r="AA126" i="59"/>
  <c r="AA127" i="59" s="1"/>
  <c r="AP126" i="59"/>
  <c r="AP127" i="59" s="1"/>
  <c r="AN11" i="52"/>
  <c r="AP41" i="48"/>
  <c r="AF11" i="52"/>
  <c r="AH41" i="48"/>
  <c r="AH126" i="59"/>
  <c r="AH127" i="59" s="1"/>
  <c r="Q70" i="49"/>
  <c r="E37" i="82"/>
  <c r="BB79" i="82"/>
  <c r="BB80" i="82" s="1"/>
  <c r="BB39" i="48"/>
  <c r="AW41" i="48"/>
  <c r="AU11" i="52"/>
  <c r="AW126" i="59"/>
  <c r="AW127" i="59" s="1"/>
  <c r="K42" i="51"/>
  <c r="AG83" i="82"/>
  <c r="AG13" i="82" s="1"/>
  <c r="AE28" i="52" s="1"/>
  <c r="AG22" i="82"/>
  <c r="V22" i="82"/>
  <c r="V83" i="82"/>
  <c r="V13" i="82" s="1"/>
  <c r="T28" i="52" s="1"/>
  <c r="X31" i="82"/>
  <c r="X16" i="82" s="1"/>
  <c r="V30" i="52" s="1"/>
  <c r="AK126" i="59"/>
  <c r="AK127" i="59" s="1"/>
  <c r="AI11" i="52"/>
  <c r="AD11" i="52"/>
  <c r="AF126" i="59"/>
  <c r="AF127" i="59" s="1"/>
  <c r="AF41" i="48"/>
  <c r="AH22" i="82"/>
  <c r="AH83" i="82"/>
  <c r="AH13" i="82" s="1"/>
  <c r="AF28" i="52" s="1"/>
  <c r="C10" i="50"/>
  <c r="C16" i="50" s="1"/>
  <c r="C19" i="50" s="1"/>
  <c r="C66" i="50"/>
  <c r="C50" i="52"/>
  <c r="C43" i="50"/>
  <c r="AV31" i="82"/>
  <c r="AV16" i="82" s="1"/>
  <c r="AT30" i="52" s="1"/>
  <c r="K35" i="48"/>
  <c r="K41" i="48" s="1"/>
  <c r="K74" i="82"/>
  <c r="K75" i="82" s="1"/>
  <c r="K82" i="82" s="1"/>
  <c r="K12" i="82" s="1"/>
  <c r="AD35" i="48"/>
  <c r="AD74" i="82"/>
  <c r="AD75" i="82" s="1"/>
  <c r="AC35" i="48"/>
  <c r="AC74" i="82"/>
  <c r="AC75" i="82" s="1"/>
  <c r="AO71" i="49"/>
  <c r="AW11" i="52"/>
  <c r="AY126" i="59"/>
  <c r="AY127" i="59" s="1"/>
  <c r="G11" i="52"/>
  <c r="I126" i="59"/>
  <c r="I127" i="59" s="1"/>
  <c r="I41" i="48"/>
  <c r="H30" i="82"/>
  <c r="H82" i="82"/>
  <c r="H12" i="82" s="1"/>
  <c r="AC11" i="52"/>
  <c r="AE126" i="59"/>
  <c r="AE127" i="59" s="1"/>
  <c r="AE41" i="48"/>
  <c r="AO144" i="49"/>
  <c r="AC39" i="48"/>
  <c r="AC79" i="82"/>
  <c r="AC80" i="82" s="1"/>
  <c r="AR126" i="59"/>
  <c r="AR127" i="59" s="1"/>
  <c r="AP11" i="52"/>
  <c r="AR41" i="48"/>
  <c r="D21" i="116"/>
  <c r="J11" i="59"/>
  <c r="K11" i="59" s="1"/>
  <c r="R126" i="59"/>
  <c r="R127" i="59" s="1"/>
  <c r="P11" i="52"/>
  <c r="G42" i="48"/>
  <c r="L121" i="59"/>
  <c r="L122" i="59" s="1"/>
  <c r="J9" i="52"/>
  <c r="AP30" i="82"/>
  <c r="E35" i="48"/>
  <c r="E74" i="82"/>
  <c r="Q71" i="49"/>
  <c r="BN140" i="49"/>
  <c r="J126" i="59"/>
  <c r="J127" i="59" s="1"/>
  <c r="H11" i="52"/>
  <c r="J41" i="48"/>
  <c r="BE74" i="82"/>
  <c r="BE75" i="82" s="1"/>
  <c r="BE22" i="82" s="1"/>
  <c r="BE35" i="48"/>
  <c r="AB35" i="48"/>
  <c r="AB74" i="82"/>
  <c r="AB75" i="82" s="1"/>
  <c r="D35" i="50"/>
  <c r="D9" i="50"/>
  <c r="D15" i="50" s="1"/>
  <c r="D18" i="50" s="1"/>
  <c r="E6" i="50" s="1"/>
  <c r="E18" i="50" s="1"/>
  <c r="F6" i="50" s="1"/>
  <c r="F18" i="50" s="1"/>
  <c r="G6" i="50" s="1"/>
  <c r="G18" i="50" s="1"/>
  <c r="H6" i="50" s="1"/>
  <c r="H18" i="50" s="1"/>
  <c r="D42" i="50"/>
  <c r="AL31" i="82"/>
  <c r="AL16" i="82" s="1"/>
  <c r="AJ30" i="52" s="1"/>
  <c r="AG42" i="48"/>
  <c r="AE9" i="52"/>
  <c r="AG121" i="59"/>
  <c r="AG122" i="59" s="1"/>
  <c r="V42" i="48"/>
  <c r="T9" i="52"/>
  <c r="T12" i="52" s="1"/>
  <c r="V121" i="59"/>
  <c r="V122" i="59" s="1"/>
  <c r="V11" i="52"/>
  <c r="X126" i="59"/>
  <c r="X127" i="59" s="1"/>
  <c r="X41" i="48"/>
  <c r="AK30" i="82"/>
  <c r="BB69" i="49"/>
  <c r="AH121" i="59"/>
  <c r="AH122" i="59" s="1"/>
  <c r="AF9" i="52"/>
  <c r="AH42" i="48"/>
  <c r="Q39" i="48"/>
  <c r="Q79" i="82"/>
  <c r="Q80" i="82" s="1"/>
  <c r="AC144" i="49"/>
  <c r="L11" i="52"/>
  <c r="N126" i="59"/>
  <c r="N127" i="59" s="1"/>
  <c r="BN12" i="49"/>
  <c r="BH67" i="49"/>
  <c r="BH69" i="49" s="1"/>
  <c r="R35" i="48"/>
  <c r="R74" i="82"/>
  <c r="R75" i="82" s="1"/>
  <c r="AZ30" i="82"/>
  <c r="AY30" i="82"/>
  <c r="W30" i="82"/>
  <c r="W82" i="82"/>
  <c r="W12" i="82" s="1"/>
  <c r="BI79" i="82"/>
  <c r="BI80" i="82" s="1"/>
  <c r="BI39" i="48"/>
  <c r="F11" i="52"/>
  <c r="H126" i="59"/>
  <c r="H127" i="59" s="1"/>
  <c r="H129" i="59" s="1"/>
  <c r="H41" i="48"/>
  <c r="AE30" i="82"/>
  <c r="AE82" i="82"/>
  <c r="AE12" i="82" s="1"/>
  <c r="AE11" i="52"/>
  <c r="AG126" i="59"/>
  <c r="AG127" i="59" s="1"/>
  <c r="AG41" i="48"/>
  <c r="AR30" i="82"/>
  <c r="AR82" i="82"/>
  <c r="AR12" i="82" s="1"/>
  <c r="H22" i="82"/>
  <c r="H83" i="82"/>
  <c r="H13" i="82" s="1"/>
  <c r="F28" i="52" s="1"/>
  <c r="U83" i="82"/>
  <c r="U13" i="82" s="1"/>
  <c r="S28" i="52" s="1"/>
  <c r="U22" i="82"/>
  <c r="L50" i="52"/>
  <c r="L43" i="50"/>
  <c r="L40" i="64" s="1"/>
  <c r="L66" i="50"/>
  <c r="N68" i="50" s="1"/>
  <c r="L22" i="82"/>
  <c r="L83" i="82"/>
  <c r="L13" i="82" s="1"/>
  <c r="J28" i="52" s="1"/>
  <c r="AJ30" i="82"/>
  <c r="AJ82" i="82"/>
  <c r="AJ12" i="82" s="1"/>
  <c r="E34" i="51"/>
  <c r="J33" i="51"/>
  <c r="K33" i="51" s="1"/>
  <c r="K66" i="50"/>
  <c r="M68" i="50" s="1"/>
  <c r="K50" i="52"/>
  <c r="K43" i="50"/>
  <c r="K40" i="64" s="1"/>
  <c r="AQ41" i="48"/>
  <c r="AO11" i="52"/>
  <c r="AQ126" i="59"/>
  <c r="AQ127" i="59" s="1"/>
  <c r="L126" i="59"/>
  <c r="L127" i="59" s="1"/>
  <c r="J11" i="52"/>
  <c r="L41" i="48"/>
  <c r="J30" i="82"/>
  <c r="J82" i="82"/>
  <c r="J12" i="82" s="1"/>
  <c r="BA70" i="49"/>
  <c r="BN17" i="49"/>
  <c r="BM67" i="49"/>
  <c r="BM69" i="49" s="1"/>
  <c r="BH74" i="82"/>
  <c r="BH75" i="82" s="1"/>
  <c r="BH35" i="48"/>
  <c r="AJ11" i="52"/>
  <c r="AL126" i="59"/>
  <c r="AL127" i="59" s="1"/>
  <c r="F50" i="52"/>
  <c r="F43" i="50"/>
  <c r="F40" i="64" s="1"/>
  <c r="F66" i="50"/>
  <c r="H68" i="50" s="1"/>
  <c r="BJ39" i="48"/>
  <c r="BJ79" i="82"/>
  <c r="BJ80" i="82" s="1"/>
  <c r="BN16" i="49"/>
  <c r="BL67" i="49"/>
  <c r="BL69" i="49" s="1"/>
  <c r="N30" i="82"/>
  <c r="N82" i="82"/>
  <c r="N12" i="82" s="1"/>
  <c r="Y126" i="59"/>
  <c r="Y127" i="59" s="1"/>
  <c r="W11" i="52"/>
  <c r="BN7" i="49"/>
  <c r="BC67" i="49"/>
  <c r="BC69" i="49" s="1"/>
  <c r="AX11" i="52"/>
  <c r="AZ126" i="59"/>
  <c r="AZ127" i="59" s="1"/>
  <c r="AZ41" i="48"/>
  <c r="U11" i="52"/>
  <c r="W126" i="59"/>
  <c r="W127" i="59" s="1"/>
  <c r="M66" i="50"/>
  <c r="O68" i="50" s="1"/>
  <c r="M50" i="52"/>
  <c r="M43" i="50"/>
  <c r="M40" i="64" s="1"/>
  <c r="E12" i="59"/>
  <c r="AG30" i="82"/>
  <c r="AG82" i="82"/>
  <c r="AG12" i="82" s="1"/>
  <c r="Q11" i="52"/>
  <c r="S41" i="48"/>
  <c r="S126" i="59"/>
  <c r="S127" i="59" s="1"/>
  <c r="BK56" i="33"/>
  <c r="BG56" i="33"/>
  <c r="BH56" i="33" s="1"/>
  <c r="BI56" i="33" s="1"/>
  <c r="BJ56" i="33"/>
  <c r="D43" i="31"/>
  <c r="D7" i="34"/>
  <c r="D20" i="34"/>
  <c r="E56" i="63"/>
  <c r="E17" i="34"/>
  <c r="E19" i="34" s="1"/>
  <c r="AH26" i="33"/>
  <c r="AI26" i="33" s="1"/>
  <c r="AJ26" i="33" s="1"/>
  <c r="AK26" i="33" s="1"/>
  <c r="AL26" i="33" s="1"/>
  <c r="AM26" i="33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C10" i="34"/>
  <c r="C48" i="31" s="1"/>
  <c r="D57" i="63"/>
  <c r="C24" i="34"/>
  <c r="C12" i="34" s="1"/>
  <c r="C50" i="31" s="1"/>
  <c r="AY24" i="33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AW39" i="33"/>
  <c r="AX39" i="33" s="1"/>
  <c r="AY39" i="33"/>
  <c r="AZ39" i="33" s="1"/>
  <c r="BA39" i="33" s="1"/>
  <c r="BB39" i="33" s="1"/>
  <c r="BC39" i="33" s="1"/>
  <c r="BD39" i="33" s="1"/>
  <c r="BE39" i="33" s="1"/>
  <c r="BF39" i="33" s="1"/>
  <c r="BG39" i="33" s="1"/>
  <c r="BH39" i="33" s="1"/>
  <c r="BI39" i="33" s="1"/>
  <c r="BJ39" i="33" s="1"/>
  <c r="BK39" i="33" s="1"/>
  <c r="BL39" i="33" s="1"/>
  <c r="BM39" i="33" s="1"/>
  <c r="L8" i="33"/>
  <c r="AC22" i="33"/>
  <c r="AD22" i="33" s="1"/>
  <c r="AE22" i="33" s="1"/>
  <c r="AF22" i="33" s="1"/>
  <c r="AG22" i="33" s="1"/>
  <c r="AH22" i="33" s="1"/>
  <c r="AI22" i="33" s="1"/>
  <c r="AJ22" i="33" s="1"/>
  <c r="AK22" i="33" s="1"/>
  <c r="AL22" i="33" s="1"/>
  <c r="AM22" i="33" s="1"/>
  <c r="AN22" i="33" s="1"/>
  <c r="AO22" i="33" s="1"/>
  <c r="AP22" i="33" s="1"/>
  <c r="AQ22" i="33" s="1"/>
  <c r="AR22" i="33" s="1"/>
  <c r="AS22" i="33" s="1"/>
  <c r="AT22" i="33" s="1"/>
  <c r="AU22" i="33" s="1"/>
  <c r="AV22" i="33" s="1"/>
  <c r="AW22" i="33" s="1"/>
  <c r="AX22" i="33" s="1"/>
  <c r="AY22" i="33" s="1"/>
  <c r="AZ22" i="33" s="1"/>
  <c r="BA22" i="33" s="1"/>
  <c r="BB22" i="33" s="1"/>
  <c r="BC22" i="33" s="1"/>
  <c r="BD22" i="33" s="1"/>
  <c r="BE22" i="33" s="1"/>
  <c r="BF22" i="33" s="1"/>
  <c r="BG22" i="33" s="1"/>
  <c r="BH22" i="33" s="1"/>
  <c r="BI22" i="33" s="1"/>
  <c r="BJ22" i="33" s="1"/>
  <c r="BK22" i="33" s="1"/>
  <c r="BL22" i="33" s="1"/>
  <c r="BM22" i="33" s="1"/>
  <c r="AL35" i="33"/>
  <c r="AA19" i="33"/>
  <c r="AB19" i="33" s="1"/>
  <c r="AC19" i="33" s="1"/>
  <c r="AD19" i="33" s="1"/>
  <c r="AE19" i="33" s="1"/>
  <c r="AF19" i="33" s="1"/>
  <c r="AG19" i="33" s="1"/>
  <c r="AH19" i="33" s="1"/>
  <c r="AI19" i="33" s="1"/>
  <c r="AJ19" i="33" s="1"/>
  <c r="AK19" i="33" s="1"/>
  <c r="AL19" i="33" s="1"/>
  <c r="AM19" i="33" s="1"/>
  <c r="AN19" i="33" s="1"/>
  <c r="AO19" i="33" s="1"/>
  <c r="AP19" i="33" s="1"/>
  <c r="AQ19" i="33" s="1"/>
  <c r="AR19" i="33" s="1"/>
  <c r="AS19" i="33" s="1"/>
  <c r="AT19" i="33" s="1"/>
  <c r="AU19" i="33" s="1"/>
  <c r="AV19" i="33" s="1"/>
  <c r="AW19" i="33" s="1"/>
  <c r="AX19" i="33" s="1"/>
  <c r="AY19" i="33" s="1"/>
  <c r="AZ19" i="33" s="1"/>
  <c r="BA19" i="33" s="1"/>
  <c r="BB19" i="33" s="1"/>
  <c r="BC19" i="33" s="1"/>
  <c r="BD19" i="33" s="1"/>
  <c r="BE19" i="33" s="1"/>
  <c r="BF19" i="33" s="1"/>
  <c r="BG19" i="33" s="1"/>
  <c r="BH19" i="33" s="1"/>
  <c r="BI19" i="33" s="1"/>
  <c r="BJ19" i="33" s="1"/>
  <c r="BK19" i="33" s="1"/>
  <c r="BL19" i="33" s="1"/>
  <c r="BM19" i="33" s="1"/>
  <c r="I40" i="28"/>
  <c r="H203" i="59"/>
  <c r="F15" i="36"/>
  <c r="F16" i="36" s="1"/>
  <c r="AV44" i="33"/>
  <c r="AW44" i="33" s="1"/>
  <c r="AX44" i="33" s="1"/>
  <c r="AY44" i="33" s="1"/>
  <c r="AZ44" i="33" s="1"/>
  <c r="BA44" i="33" s="1"/>
  <c r="BB44" i="33" s="1"/>
  <c r="BC44" i="33" s="1"/>
  <c r="BD44" i="33" s="1"/>
  <c r="BE44" i="33" s="1"/>
  <c r="BF44" i="33" s="1"/>
  <c r="BG44" i="33" s="1"/>
  <c r="BH44" i="33" s="1"/>
  <c r="BI44" i="33" s="1"/>
  <c r="BJ44" i="33" s="1"/>
  <c r="BK44" i="33" s="1"/>
  <c r="BL44" i="33" s="1"/>
  <c r="BM44" i="33" s="1"/>
  <c r="F21" i="34"/>
  <c r="H38" i="28"/>
  <c r="E27" i="36"/>
  <c r="E26" i="36" s="1"/>
  <c r="F26" i="36" s="1"/>
  <c r="R12" i="33"/>
  <c r="C39" i="35"/>
  <c r="AW42" i="33"/>
  <c r="W16" i="33"/>
  <c r="X16" i="33" s="1"/>
  <c r="W17" i="33"/>
  <c r="D22" i="34"/>
  <c r="D24" i="34" s="1"/>
  <c r="AA21" i="33"/>
  <c r="AB21" i="33" s="1"/>
  <c r="AC21" i="33" s="1"/>
  <c r="AD21" i="33" s="1"/>
  <c r="AH21" i="33"/>
  <c r="AI21" i="33"/>
  <c r="AJ21" i="33" s="1"/>
  <c r="AK21" i="33" s="1"/>
  <c r="AL21" i="33" s="1"/>
  <c r="AM21" i="33" s="1"/>
  <c r="AN21" i="33" s="1"/>
  <c r="AO21" i="33" s="1"/>
  <c r="AP21" i="33" s="1"/>
  <c r="AQ21" i="33" s="1"/>
  <c r="AR21" i="33" s="1"/>
  <c r="AS21" i="33" s="1"/>
  <c r="AT21" i="33" s="1"/>
  <c r="AU21" i="33" s="1"/>
  <c r="AV21" i="33" s="1"/>
  <c r="AW21" i="33" s="1"/>
  <c r="AX21" i="33" s="1"/>
  <c r="AY21" i="33" s="1"/>
  <c r="AZ21" i="33" s="1"/>
  <c r="BA21" i="33" s="1"/>
  <c r="BB21" i="33" s="1"/>
  <c r="BC21" i="33" s="1"/>
  <c r="BD21" i="33" s="1"/>
  <c r="BE21" i="33" s="1"/>
  <c r="BF21" i="33" s="1"/>
  <c r="BG21" i="33" s="1"/>
  <c r="BH21" i="33" s="1"/>
  <c r="BI21" i="33" s="1"/>
  <c r="BJ21" i="33" s="1"/>
  <c r="BK21" i="33" s="1"/>
  <c r="BL21" i="33" s="1"/>
  <c r="BM21" i="33" s="1"/>
  <c r="AE21" i="33"/>
  <c r="D99" i="59"/>
  <c r="D205" i="59"/>
  <c r="C38" i="64"/>
  <c r="D38" i="64"/>
  <c r="AS36" i="33"/>
  <c r="AF21" i="33"/>
  <c r="AG21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AE24" i="33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C16" i="36"/>
  <c r="AB15" i="33"/>
  <c r="AC15" i="33" s="1"/>
  <c r="AD15" i="33" s="1"/>
  <c r="AE15" i="33" s="1"/>
  <c r="AF15" i="33" s="1"/>
  <c r="AG15" i="33" s="1"/>
  <c r="AH15" i="33" s="1"/>
  <c r="AI15" i="33" s="1"/>
  <c r="AJ15" i="33" s="1"/>
  <c r="AK15" i="33" s="1"/>
  <c r="AL15" i="33" s="1"/>
  <c r="AM15" i="33" s="1"/>
  <c r="AN15" i="33" s="1"/>
  <c r="AO15" i="33" s="1"/>
  <c r="AP15" i="33" s="1"/>
  <c r="AQ15" i="33" s="1"/>
  <c r="AR15" i="33" s="1"/>
  <c r="AS15" i="33" s="1"/>
  <c r="AT15" i="33" s="1"/>
  <c r="AU15" i="33" s="1"/>
  <c r="AV15" i="33" s="1"/>
  <c r="AW15" i="33" s="1"/>
  <c r="AX15" i="33" s="1"/>
  <c r="AY15" i="33" s="1"/>
  <c r="AZ15" i="33" s="1"/>
  <c r="BA15" i="33" s="1"/>
  <c r="BB15" i="33" s="1"/>
  <c r="BC15" i="33" s="1"/>
  <c r="BD15" i="33" s="1"/>
  <c r="BE15" i="33" s="1"/>
  <c r="BF15" i="33" s="1"/>
  <c r="BG15" i="33" s="1"/>
  <c r="BH15" i="33" s="1"/>
  <c r="BI15" i="33" s="1"/>
  <c r="BJ15" i="33" s="1"/>
  <c r="BK15" i="33" s="1"/>
  <c r="BL15" i="33" s="1"/>
  <c r="BM15" i="33" s="1"/>
  <c r="J69" i="33"/>
  <c r="K7" i="33"/>
  <c r="AN34" i="33"/>
  <c r="AO34" i="33" s="1"/>
  <c r="AP34" i="33" s="1"/>
  <c r="AQ34" i="33" s="1"/>
  <c r="AR34" i="33" s="1"/>
  <c r="AS34" i="33" s="1"/>
  <c r="AT34" i="33" s="1"/>
  <c r="AU34" i="33" s="1"/>
  <c r="AV34" i="33" s="1"/>
  <c r="AW34" i="33" s="1"/>
  <c r="AX34" i="33" s="1"/>
  <c r="AY34" i="33" s="1"/>
  <c r="AZ34" i="33" s="1"/>
  <c r="BA34" i="33" s="1"/>
  <c r="BB34" i="33" s="1"/>
  <c r="BC34" i="33" s="1"/>
  <c r="BD34" i="33" s="1"/>
  <c r="BE34" i="33" s="1"/>
  <c r="BF34" i="33" s="1"/>
  <c r="BG34" i="33" s="1"/>
  <c r="BH34" i="33" s="1"/>
  <c r="BI34" i="33" s="1"/>
  <c r="BJ34" i="33" s="1"/>
  <c r="BK34" i="33" s="1"/>
  <c r="BL34" i="33" s="1"/>
  <c r="BM34" i="33" s="1"/>
  <c r="E38" i="64"/>
  <c r="BH13" i="33"/>
  <c r="BI13" i="33" s="1"/>
  <c r="BJ13" i="33" s="1"/>
  <c r="BK13" i="33" s="1"/>
  <c r="BL13" i="33" s="1"/>
  <c r="BM13" i="33" s="1"/>
  <c r="AJ129" i="59" l="1"/>
  <c r="AF12" i="52"/>
  <c r="BE82" i="82"/>
  <c r="BE83" i="82"/>
  <c r="X32" i="82"/>
  <c r="BN67" i="49"/>
  <c r="AQ12" i="52"/>
  <c r="AL32" i="82"/>
  <c r="AS129" i="59"/>
  <c r="AQ20" i="52" s="1"/>
  <c r="I129" i="59"/>
  <c r="AH129" i="59"/>
  <c r="V12" i="52"/>
  <c r="AG129" i="59"/>
  <c r="L129" i="59"/>
  <c r="K7" i="92" s="1"/>
  <c r="Q12" i="52"/>
  <c r="U129" i="59"/>
  <c r="T7" i="92" s="1"/>
  <c r="H12" i="52"/>
  <c r="AO12" i="52"/>
  <c r="AE12" i="52"/>
  <c r="G129" i="59"/>
  <c r="E20" i="52" s="1"/>
  <c r="AT12" i="52"/>
  <c r="AL19" i="92"/>
  <c r="AK22" i="71"/>
  <c r="AL14" i="67"/>
  <c r="AL17" i="67" s="1"/>
  <c r="AL32" i="52"/>
  <c r="AM19" i="92"/>
  <c r="AL22" i="71"/>
  <c r="AM14" i="67"/>
  <c r="AM17" i="67" s="1"/>
  <c r="AN18" i="67" s="1"/>
  <c r="M32" i="52"/>
  <c r="E19" i="92"/>
  <c r="E14" i="67"/>
  <c r="E17" i="67" s="1"/>
  <c r="D22" i="71"/>
  <c r="AG32" i="52"/>
  <c r="J19" i="92"/>
  <c r="J14" i="67"/>
  <c r="J17" i="67" s="1"/>
  <c r="K18" i="67" s="1"/>
  <c r="I22" i="71"/>
  <c r="AG31" i="82"/>
  <c r="AG16" i="82" s="1"/>
  <c r="AE30" i="52" s="1"/>
  <c r="AY19" i="92"/>
  <c r="AX22" i="71"/>
  <c r="AY14" i="67"/>
  <c r="AY17" i="67" s="1"/>
  <c r="AZ18" i="67" s="1"/>
  <c r="L32" i="52"/>
  <c r="AP19" i="92"/>
  <c r="AP14" i="67"/>
  <c r="AP17" i="67" s="1"/>
  <c r="AO22" i="71"/>
  <c r="H24" i="82"/>
  <c r="H38" i="82"/>
  <c r="G14" i="67"/>
  <c r="G17" i="67" s="1"/>
  <c r="G19" i="92"/>
  <c r="F22" i="71"/>
  <c r="AY31" i="82"/>
  <c r="AY16" i="82" s="1"/>
  <c r="AW30" i="52" s="1"/>
  <c r="BM70" i="49"/>
  <c r="BN70" i="49" s="1"/>
  <c r="H14" i="82"/>
  <c r="F31" i="52" s="1"/>
  <c r="F32" i="52"/>
  <c r="V38" i="82"/>
  <c r="T39" i="52"/>
  <c r="V23" i="82"/>
  <c r="V24" i="82" s="1"/>
  <c r="T38" i="52" s="1"/>
  <c r="BB126" i="59"/>
  <c r="BB127" i="59" s="1"/>
  <c r="AZ11" i="52"/>
  <c r="AO14" i="67"/>
  <c r="AO17" i="67" s="1"/>
  <c r="AO19" i="92"/>
  <c r="AN22" i="71"/>
  <c r="S19" i="92"/>
  <c r="S14" i="67"/>
  <c r="S17" i="67" s="1"/>
  <c r="R22" i="71"/>
  <c r="BA39" i="48"/>
  <c r="BA79" i="82"/>
  <c r="BA80" i="82" s="1"/>
  <c r="BM144" i="49"/>
  <c r="BN144" i="49" s="1"/>
  <c r="AU32" i="52"/>
  <c r="T14" i="82"/>
  <c r="R31" i="52" s="1"/>
  <c r="R32" i="52"/>
  <c r="I14" i="82"/>
  <c r="G31" i="52" s="1"/>
  <c r="G32" i="52"/>
  <c r="BD30" i="82"/>
  <c r="BD82" i="82"/>
  <c r="BD12" i="82" s="1"/>
  <c r="U49" i="68"/>
  <c r="S26" i="92"/>
  <c r="S28" i="92" s="1"/>
  <c r="S20" i="92"/>
  <c r="AU20" i="92"/>
  <c r="AW49" i="68"/>
  <c r="AU26" i="92"/>
  <c r="AU28" i="92" s="1"/>
  <c r="AF23" i="82"/>
  <c r="AD39" i="52"/>
  <c r="AF38" i="82"/>
  <c r="Y83" i="82"/>
  <c r="Y13" i="82" s="1"/>
  <c r="W28" i="52" s="1"/>
  <c r="Y22" i="82"/>
  <c r="F31" i="82"/>
  <c r="F16" i="82" s="1"/>
  <c r="D30" i="52" s="1"/>
  <c r="F32" i="82"/>
  <c r="S32" i="52"/>
  <c r="U14" i="82"/>
  <c r="S31" i="52" s="1"/>
  <c r="N32" i="52"/>
  <c r="AR14" i="67"/>
  <c r="AR17" i="67" s="1"/>
  <c r="AR19" i="92"/>
  <c r="AQ22" i="71"/>
  <c r="BG30" i="82"/>
  <c r="BF22" i="82"/>
  <c r="BF83" i="82"/>
  <c r="BF13" i="82" s="1"/>
  <c r="BD28" i="52" s="1"/>
  <c r="Z31" i="82"/>
  <c r="Z16" i="82" s="1"/>
  <c r="X30" i="52" s="1"/>
  <c r="S31" i="82"/>
  <c r="S16" i="82" s="1"/>
  <c r="Q30" i="52" s="1"/>
  <c r="AZ83" i="82"/>
  <c r="AZ13" i="82" s="1"/>
  <c r="AX28" i="52" s="1"/>
  <c r="AZ22" i="82"/>
  <c r="L32" i="82"/>
  <c r="L31" i="82"/>
  <c r="L16" i="82" s="1"/>
  <c r="J30" i="52" s="1"/>
  <c r="E13" i="59"/>
  <c r="D23" i="116" s="1"/>
  <c r="D22" i="116"/>
  <c r="J12" i="59"/>
  <c r="K12" i="59" s="1"/>
  <c r="N31" i="82"/>
  <c r="N16" i="82" s="1"/>
  <c r="L30" i="52" s="1"/>
  <c r="AK19" i="92"/>
  <c r="AJ22" i="71"/>
  <c r="AK14" i="67"/>
  <c r="AK17" i="67" s="1"/>
  <c r="AL18" i="67" s="1"/>
  <c r="H32" i="52"/>
  <c r="J14" i="82"/>
  <c r="H31" i="52" s="1"/>
  <c r="L23" i="82"/>
  <c r="L38" i="82"/>
  <c r="L24" i="82"/>
  <c r="AP32" i="52"/>
  <c r="AR14" i="82"/>
  <c r="AP31" i="52" s="1"/>
  <c r="G7" i="92"/>
  <c r="F20" i="52"/>
  <c r="AX32" i="52"/>
  <c r="BA35" i="48"/>
  <c r="BA74" i="82"/>
  <c r="BA75" i="82" s="1"/>
  <c r="BM71" i="49"/>
  <c r="BN71" i="49" s="1"/>
  <c r="U26" i="92"/>
  <c r="U28" i="92" s="1"/>
  <c r="W49" i="68"/>
  <c r="U20" i="92"/>
  <c r="D10" i="50"/>
  <c r="D16" i="50" s="1"/>
  <c r="D43" i="50"/>
  <c r="D40" i="64" s="1"/>
  <c r="D10" i="64" s="1"/>
  <c r="D125" i="116" s="1"/>
  <c r="D50" i="52"/>
  <c r="D66" i="50"/>
  <c r="H49" i="68"/>
  <c r="F26" i="92"/>
  <c r="F28" i="92" s="1"/>
  <c r="F20" i="92"/>
  <c r="H32" i="82"/>
  <c r="H31" i="82"/>
  <c r="H16" i="82" s="1"/>
  <c r="F30" i="52" s="1"/>
  <c r="AC22" i="82"/>
  <c r="AC83" i="82"/>
  <c r="AC13" i="82" s="1"/>
  <c r="C48" i="50"/>
  <c r="C40" i="64"/>
  <c r="C10" i="64" s="1"/>
  <c r="C125" i="116" s="1"/>
  <c r="AE39" i="52"/>
  <c r="AG23" i="82"/>
  <c r="AG38" i="82"/>
  <c r="BB30" i="82"/>
  <c r="AK121" i="59"/>
  <c r="AK122" i="59" s="1"/>
  <c r="AK129" i="59" s="1"/>
  <c r="AI9" i="52"/>
  <c r="AI12" i="52" s="1"/>
  <c r="AK42" i="48"/>
  <c r="W20" i="92"/>
  <c r="Y49" i="68"/>
  <c r="W26" i="92"/>
  <c r="W28" i="92" s="1"/>
  <c r="E32" i="52"/>
  <c r="G14" i="82"/>
  <c r="E31" i="52" s="1"/>
  <c r="AW31" i="82"/>
  <c r="AW16" i="82" s="1"/>
  <c r="AU30" i="52" s="1"/>
  <c r="AR20" i="92"/>
  <c r="AT49" i="68"/>
  <c r="AR26" i="92"/>
  <c r="AR28" i="92" s="1"/>
  <c r="T31" i="82"/>
  <c r="T16" i="82" s="1"/>
  <c r="R30" i="52" s="1"/>
  <c r="AF129" i="59"/>
  <c r="AR129" i="59"/>
  <c r="AP121" i="59"/>
  <c r="AP122" i="59" s="1"/>
  <c r="AP129" i="59" s="1"/>
  <c r="AP42" i="48"/>
  <c r="AN9" i="52"/>
  <c r="AN12" i="52" s="1"/>
  <c r="AI20" i="92"/>
  <c r="AK49" i="68"/>
  <c r="AI26" i="92"/>
  <c r="AI28" i="92" s="1"/>
  <c r="F7" i="92"/>
  <c r="AV129" i="59"/>
  <c r="Q39" i="52"/>
  <c r="S38" i="82"/>
  <c r="S23" i="82"/>
  <c r="S24" i="82" s="1"/>
  <c r="Q38" i="52" s="1"/>
  <c r="AP39" i="52"/>
  <c r="AR38" i="82"/>
  <c r="AR23" i="82"/>
  <c r="AR24" i="82" s="1"/>
  <c r="AP38" i="52" s="1"/>
  <c r="W9" i="52"/>
  <c r="W12" i="52" s="1"/>
  <c r="Y42" i="48"/>
  <c r="Y121" i="59"/>
  <c r="Y122" i="59" s="1"/>
  <c r="Y129" i="59" s="1"/>
  <c r="AN83" i="82"/>
  <c r="AN13" i="82" s="1"/>
  <c r="AL28" i="52" s="1"/>
  <c r="AN22" i="82"/>
  <c r="U31" i="82"/>
  <c r="U16" i="82" s="1"/>
  <c r="S30" i="52" s="1"/>
  <c r="P31" i="82"/>
  <c r="P16" i="82" s="1"/>
  <c r="N30" i="52" s="1"/>
  <c r="O121" i="59"/>
  <c r="O122" i="59" s="1"/>
  <c r="O129" i="59" s="1"/>
  <c r="M9" i="52"/>
  <c r="M12" i="52" s="1"/>
  <c r="O42" i="48"/>
  <c r="N121" i="59"/>
  <c r="N122" i="59" s="1"/>
  <c r="N129" i="59" s="1"/>
  <c r="L9" i="52"/>
  <c r="L12" i="52" s="1"/>
  <c r="N42" i="48"/>
  <c r="BK30" i="82"/>
  <c r="J129" i="59"/>
  <c r="O31" i="82"/>
  <c r="O16" i="82" s="1"/>
  <c r="M30" i="52" s="1"/>
  <c r="AO82" i="82"/>
  <c r="AO12" i="82" s="1"/>
  <c r="AO30" i="82"/>
  <c r="AZ121" i="59"/>
  <c r="AZ122" i="59" s="1"/>
  <c r="AZ129" i="59" s="1"/>
  <c r="AX9" i="52"/>
  <c r="AX12" i="52" s="1"/>
  <c r="AZ42" i="48"/>
  <c r="AO32" i="52"/>
  <c r="AQ14" i="82"/>
  <c r="AO31" i="52" s="1"/>
  <c r="AN31" i="82"/>
  <c r="AN16" i="82" s="1"/>
  <c r="AL30" i="52" s="1"/>
  <c r="BK35" i="48"/>
  <c r="BK74" i="82"/>
  <c r="BK75" i="82" s="1"/>
  <c r="BK82" i="82" s="1"/>
  <c r="BK12" i="82" s="1"/>
  <c r="J32" i="82"/>
  <c r="J31" i="82"/>
  <c r="J16" i="82" s="1"/>
  <c r="H30" i="52" s="1"/>
  <c r="AR31" i="82"/>
  <c r="AR16" i="82" s="1"/>
  <c r="AP30" i="52" s="1"/>
  <c r="AZ31" i="82"/>
  <c r="AZ16" i="82" s="1"/>
  <c r="AX30" i="52" s="1"/>
  <c r="AI32" i="52"/>
  <c r="AB22" i="82"/>
  <c r="AB83" i="82"/>
  <c r="AB13" i="82" s="1"/>
  <c r="Z28" i="52" s="1"/>
  <c r="AC30" i="82"/>
  <c r="AC82" i="82"/>
  <c r="AC12" i="82" s="1"/>
  <c r="H14" i="67"/>
  <c r="H17" i="67" s="1"/>
  <c r="H19" i="92"/>
  <c r="G22" i="71"/>
  <c r="AC42" i="48"/>
  <c r="AC121" i="59"/>
  <c r="AA9" i="52"/>
  <c r="G45" i="51"/>
  <c r="G10" i="51" s="1"/>
  <c r="G11" i="51" s="1"/>
  <c r="G24" i="82"/>
  <c r="G38" i="82"/>
  <c r="G23" i="82"/>
  <c r="F22" i="82"/>
  <c r="F83" i="82"/>
  <c r="F13" i="82" s="1"/>
  <c r="D28" i="52" s="1"/>
  <c r="AK22" i="82"/>
  <c r="AK83" i="82"/>
  <c r="AK13" i="82" s="1"/>
  <c r="AI28" i="52" s="1"/>
  <c r="K22" i="71"/>
  <c r="L19" i="92"/>
  <c r="L14" i="67"/>
  <c r="L17" i="67" s="1"/>
  <c r="M18" i="67" s="1"/>
  <c r="G32" i="82"/>
  <c r="G31" i="82"/>
  <c r="G16" i="82" s="1"/>
  <c r="E30" i="52" s="1"/>
  <c r="T49" i="68"/>
  <c r="R26" i="92"/>
  <c r="R28" i="92" s="1"/>
  <c r="R20" i="92"/>
  <c r="AE20" i="92"/>
  <c r="AG49" i="68"/>
  <c r="AE26" i="92"/>
  <c r="AE28" i="92" s="1"/>
  <c r="AP12" i="52"/>
  <c r="AP83" i="82"/>
  <c r="AP13" i="82" s="1"/>
  <c r="AN28" i="52" s="1"/>
  <c r="AP22" i="82"/>
  <c r="AM22" i="82"/>
  <c r="AM83" i="82"/>
  <c r="AM13" i="82" s="1"/>
  <c r="AK28" i="52" s="1"/>
  <c r="X23" i="82"/>
  <c r="X24" i="82" s="1"/>
  <c r="V38" i="52" s="1"/>
  <c r="V39" i="52"/>
  <c r="X38" i="82"/>
  <c r="K14" i="82"/>
  <c r="I31" i="52" s="1"/>
  <c r="I32" i="52"/>
  <c r="AI42" i="48"/>
  <c r="AI121" i="59"/>
  <c r="AI122" i="59" s="1"/>
  <c r="AI129" i="59" s="1"/>
  <c r="AG9" i="52"/>
  <c r="AG12" i="52" s="1"/>
  <c r="Q121" i="59"/>
  <c r="F45" i="51"/>
  <c r="F10" i="51" s="1"/>
  <c r="F11" i="51" s="1"/>
  <c r="Q42" i="48"/>
  <c r="O9" i="52"/>
  <c r="AN121" i="59"/>
  <c r="AN122" i="59" s="1"/>
  <c r="AN129" i="59" s="1"/>
  <c r="AN42" i="48"/>
  <c r="AL9" i="52"/>
  <c r="AL12" i="52" s="1"/>
  <c r="BC30" i="82"/>
  <c r="BC82" i="82"/>
  <c r="BC12" i="82" s="1"/>
  <c r="AS14" i="67"/>
  <c r="AS17" i="67" s="1"/>
  <c r="AT18" i="67" s="1"/>
  <c r="AS19" i="92"/>
  <c r="AR22" i="71"/>
  <c r="U19" i="92"/>
  <c r="T22" i="71"/>
  <c r="U14" i="67"/>
  <c r="U17" i="67" s="1"/>
  <c r="O22" i="82"/>
  <c r="O83" i="82"/>
  <c r="O13" i="82" s="1"/>
  <c r="M28" i="52" s="1"/>
  <c r="AD26" i="92"/>
  <c r="AD28" i="92" s="1"/>
  <c r="AD20" i="92"/>
  <c r="AF49" i="68"/>
  <c r="N22" i="82"/>
  <c r="N83" i="82"/>
  <c r="N13" i="82" s="1"/>
  <c r="L28" i="52" s="1"/>
  <c r="BK126" i="59"/>
  <c r="BK127" i="59" s="1"/>
  <c r="BI11" i="52"/>
  <c r="Y82" i="82"/>
  <c r="Y12" i="82" s="1"/>
  <c r="AA121" i="59"/>
  <c r="AA122" i="59" s="1"/>
  <c r="AA129" i="59" s="1"/>
  <c r="AA42" i="48"/>
  <c r="Y9" i="52"/>
  <c r="Y12" i="52" s="1"/>
  <c r="AQ31" i="82"/>
  <c r="AQ16" i="82" s="1"/>
  <c r="AO30" i="52" s="1"/>
  <c r="V49" i="68"/>
  <c r="T26" i="92"/>
  <c r="T28" i="92" s="1"/>
  <c r="T20" i="92"/>
  <c r="BB74" i="82"/>
  <c r="BB75" i="82" s="1"/>
  <c r="BB35" i="48"/>
  <c r="K19" i="92"/>
  <c r="J22" i="71"/>
  <c r="K14" i="67"/>
  <c r="K17" i="67" s="1"/>
  <c r="AF14" i="67"/>
  <c r="AF17" i="67" s="1"/>
  <c r="AG18" i="67" s="1"/>
  <c r="AF19" i="92"/>
  <c r="AE22" i="71"/>
  <c r="BG11" i="52"/>
  <c r="BI126" i="59"/>
  <c r="BI127" i="59" s="1"/>
  <c r="R83" i="82"/>
  <c r="R13" i="82" s="1"/>
  <c r="P28" i="52" s="1"/>
  <c r="R22" i="82"/>
  <c r="Q30" i="82"/>
  <c r="Q82" i="82"/>
  <c r="Q12" i="82" s="1"/>
  <c r="AK31" i="82"/>
  <c r="AK16" i="82" s="1"/>
  <c r="AI30" i="52" s="1"/>
  <c r="AB121" i="59"/>
  <c r="AB122" i="59" s="1"/>
  <c r="AB129" i="59" s="1"/>
  <c r="AB42" i="48"/>
  <c r="Z9" i="52"/>
  <c r="Z12" i="52" s="1"/>
  <c r="E75" i="82"/>
  <c r="AC126" i="59"/>
  <c r="AC41" i="48"/>
  <c r="G48" i="51"/>
  <c r="G14" i="51" s="1"/>
  <c r="G15" i="51" s="1"/>
  <c r="AA11" i="52"/>
  <c r="H7" i="92"/>
  <c r="G20" i="52"/>
  <c r="AD83" i="82"/>
  <c r="AD13" i="82" s="1"/>
  <c r="AB28" i="52" s="1"/>
  <c r="AD22" i="82"/>
  <c r="C54" i="50"/>
  <c r="C67" i="50"/>
  <c r="Z14" i="67"/>
  <c r="Z17" i="67" s="1"/>
  <c r="Z19" i="92"/>
  <c r="Y22" i="71"/>
  <c r="BF30" i="82"/>
  <c r="BF82" i="82"/>
  <c r="BF12" i="82" s="1"/>
  <c r="D9" i="52"/>
  <c r="D12" i="52" s="1"/>
  <c r="F121" i="59"/>
  <c r="F122" i="59" s="1"/>
  <c r="F129" i="59" s="1"/>
  <c r="F42" i="48"/>
  <c r="AF14" i="82"/>
  <c r="AD31" i="52" s="1"/>
  <c r="AD32" i="52"/>
  <c r="AH14" i="82"/>
  <c r="AF31" i="52" s="1"/>
  <c r="AF32" i="52"/>
  <c r="AD12" i="52"/>
  <c r="AQ26" i="92"/>
  <c r="AQ28" i="92" s="1"/>
  <c r="AS49" i="68"/>
  <c r="AQ20" i="92"/>
  <c r="U9" i="52"/>
  <c r="U12" i="52" s="1"/>
  <c r="W121" i="59"/>
  <c r="W122" i="59" s="1"/>
  <c r="W129" i="59" s="1"/>
  <c r="W42" i="48"/>
  <c r="AM42" i="48"/>
  <c r="AK9" i="52"/>
  <c r="AK12" i="52" s="1"/>
  <c r="AM121" i="59"/>
  <c r="AM122" i="59" s="1"/>
  <c r="AM129" i="59" s="1"/>
  <c r="V32" i="52"/>
  <c r="X14" i="82"/>
  <c r="V31" i="52" s="1"/>
  <c r="F19" i="92"/>
  <c r="E22" i="71"/>
  <c r="F14" i="67"/>
  <c r="F17" i="67" s="1"/>
  <c r="G18" i="67" s="1"/>
  <c r="K32" i="82"/>
  <c r="K31" i="82"/>
  <c r="K16" i="82" s="1"/>
  <c r="I30" i="52" s="1"/>
  <c r="AI83" i="82"/>
  <c r="AI13" i="82" s="1"/>
  <c r="AG28" i="52" s="1"/>
  <c r="AI22" i="82"/>
  <c r="Q22" i="82"/>
  <c r="Q83" i="82"/>
  <c r="Q13" i="82" s="1"/>
  <c r="X9" i="52"/>
  <c r="X12" i="52" s="1"/>
  <c r="Z121" i="59"/>
  <c r="Z122" i="59" s="1"/>
  <c r="Z129" i="59" s="1"/>
  <c r="Z42" i="48"/>
  <c r="AB41" i="48"/>
  <c r="BA11" i="52"/>
  <c r="BC126" i="59"/>
  <c r="BC127" i="59" s="1"/>
  <c r="BC41" i="48"/>
  <c r="AI31" i="82"/>
  <c r="AI16" i="82" s="1"/>
  <c r="AG30" i="52" s="1"/>
  <c r="AD82" i="82"/>
  <c r="AD12" i="82" s="1"/>
  <c r="AT19" i="92"/>
  <c r="AS22" i="71"/>
  <c r="AT14" i="67"/>
  <c r="AT17" i="67" s="1"/>
  <c r="M22" i="82"/>
  <c r="M83" i="82"/>
  <c r="M13" i="82" s="1"/>
  <c r="K28" i="52" s="1"/>
  <c r="AV32" i="52"/>
  <c r="T32" i="52"/>
  <c r="V14" i="82"/>
  <c r="T31" i="52" s="1"/>
  <c r="Y31" i="82"/>
  <c r="Y16" i="82" s="1"/>
  <c r="W30" i="52" s="1"/>
  <c r="AA22" i="82"/>
  <c r="AA83" i="82"/>
  <c r="AA13" i="82" s="1"/>
  <c r="Y28" i="52" s="1"/>
  <c r="AM11" i="52"/>
  <c r="H48" i="51"/>
  <c r="H14" i="51" s="1"/>
  <c r="H15" i="51" s="1"/>
  <c r="AO126" i="59"/>
  <c r="AO41" i="48"/>
  <c r="AO42" i="48"/>
  <c r="AM9" i="52"/>
  <c r="AO121" i="59"/>
  <c r="H45" i="51"/>
  <c r="H10" i="51" s="1"/>
  <c r="H11" i="51" s="1"/>
  <c r="AH22" i="71"/>
  <c r="AI19" i="92"/>
  <c r="AI14" i="67"/>
  <c r="AI17" i="67" s="1"/>
  <c r="AJ18" i="67" s="1"/>
  <c r="BJ30" i="82"/>
  <c r="BH42" i="48"/>
  <c r="BH121" i="59"/>
  <c r="BH122" i="59" s="1"/>
  <c r="BF9" i="52"/>
  <c r="BI30" i="82"/>
  <c r="R121" i="59"/>
  <c r="R122" i="59" s="1"/>
  <c r="R129" i="59" s="1"/>
  <c r="R42" i="48"/>
  <c r="P9" i="52"/>
  <c r="P12" i="52" s="1"/>
  <c r="O11" i="52"/>
  <c r="Q126" i="59"/>
  <c r="F48" i="51"/>
  <c r="F14" i="51" s="1"/>
  <c r="F15" i="51" s="1"/>
  <c r="Q41" i="48"/>
  <c r="V22" i="71"/>
  <c r="W19" i="92"/>
  <c r="W14" i="67"/>
  <c r="W17" i="67" s="1"/>
  <c r="AF26" i="92"/>
  <c r="AF28" i="92" s="1"/>
  <c r="AH49" i="68"/>
  <c r="AF20" i="92"/>
  <c r="BE121" i="59"/>
  <c r="BE122" i="59" s="1"/>
  <c r="BC9" i="52"/>
  <c r="BE42" i="48"/>
  <c r="C9" i="52"/>
  <c r="E121" i="59"/>
  <c r="E45" i="51"/>
  <c r="E42" i="48"/>
  <c r="R41" i="48"/>
  <c r="AD42" i="48"/>
  <c r="AD121" i="59"/>
  <c r="AD122" i="59" s="1"/>
  <c r="AD129" i="59" s="1"/>
  <c r="AB9" i="52"/>
  <c r="AB12" i="52" s="1"/>
  <c r="AK41" i="48"/>
  <c r="BD11" i="52"/>
  <c r="BF41" i="48"/>
  <c r="BF126" i="59"/>
  <c r="BF127" i="59" s="1"/>
  <c r="AS20" i="92"/>
  <c r="AU49" i="68"/>
  <c r="AS26" i="92"/>
  <c r="AS28" i="92" s="1"/>
  <c r="AS9" i="52"/>
  <c r="AS12" i="52" s="1"/>
  <c r="AU121" i="59"/>
  <c r="AU122" i="59" s="1"/>
  <c r="AU129" i="59" s="1"/>
  <c r="AU42" i="48"/>
  <c r="AF31" i="82"/>
  <c r="AF16" i="82" s="1"/>
  <c r="AD30" i="52" s="1"/>
  <c r="AP26" i="92"/>
  <c r="AP28" i="92" s="1"/>
  <c r="AP20" i="92"/>
  <c r="AR49" i="68"/>
  <c r="AH31" i="82"/>
  <c r="AH16" i="82" s="1"/>
  <c r="AF30" i="52" s="1"/>
  <c r="S129" i="59"/>
  <c r="W83" i="82"/>
  <c r="W13" i="82" s="1"/>
  <c r="U28" i="52" s="1"/>
  <c r="W22" i="82"/>
  <c r="BI35" i="48"/>
  <c r="BI41" i="48" s="1"/>
  <c r="BI74" i="82"/>
  <c r="BI75" i="82" s="1"/>
  <c r="M82" i="82"/>
  <c r="M12" i="82" s="1"/>
  <c r="AL121" i="59"/>
  <c r="AL122" i="59" s="1"/>
  <c r="AL129" i="59" s="1"/>
  <c r="AJ9" i="52"/>
  <c r="AJ12" i="52" s="1"/>
  <c r="AL42" i="48"/>
  <c r="AS23" i="82"/>
  <c r="AQ39" i="52"/>
  <c r="AS38" i="82"/>
  <c r="O19" i="92"/>
  <c r="O14" i="67"/>
  <c r="O17" i="67" s="1"/>
  <c r="P18" i="67" s="1"/>
  <c r="N22" i="71"/>
  <c r="AH39" i="52"/>
  <c r="AJ23" i="82"/>
  <c r="AJ38" i="82"/>
  <c r="Z22" i="82"/>
  <c r="Z83" i="82"/>
  <c r="Z13" i="82" s="1"/>
  <c r="X28" i="52" s="1"/>
  <c r="AM82" i="82"/>
  <c r="AM12" i="82" s="1"/>
  <c r="AD31" i="82"/>
  <c r="AD16" i="82" s="1"/>
  <c r="AB30" i="52" s="1"/>
  <c r="M121" i="59"/>
  <c r="M122" i="59" s="1"/>
  <c r="M129" i="59" s="1"/>
  <c r="K9" i="52"/>
  <c r="K12" i="52" s="1"/>
  <c r="M42" i="48"/>
  <c r="AC12" i="52"/>
  <c r="AX31" i="82"/>
  <c r="AX16" i="82" s="1"/>
  <c r="AV30" i="52" s="1"/>
  <c r="AI41" i="48"/>
  <c r="AR32" i="52"/>
  <c r="AT14" i="82"/>
  <c r="AR31" i="52" s="1"/>
  <c r="V31" i="82"/>
  <c r="V16" i="82" s="1"/>
  <c r="T30" i="52" s="1"/>
  <c r="AS14" i="82"/>
  <c r="AQ31" i="52" s="1"/>
  <c r="AQ32" i="52"/>
  <c r="AW83" i="82"/>
  <c r="AW13" i="82" s="1"/>
  <c r="AU28" i="52" s="1"/>
  <c r="AW22" i="82"/>
  <c r="E7" i="51"/>
  <c r="J6" i="51"/>
  <c r="AO22" i="82"/>
  <c r="AO83" i="82"/>
  <c r="AO13" i="82" s="1"/>
  <c r="S12" i="52"/>
  <c r="Q22" i="71"/>
  <c r="R14" i="67"/>
  <c r="R17" i="67" s="1"/>
  <c r="S18" i="67" s="1"/>
  <c r="R19" i="92"/>
  <c r="W41" i="48"/>
  <c r="BH11" i="52"/>
  <c r="BJ126" i="59"/>
  <c r="BJ127" i="59" s="1"/>
  <c r="BH22" i="82"/>
  <c r="BH83" i="82"/>
  <c r="BH13" i="82" s="1"/>
  <c r="BF28" i="52" s="1"/>
  <c r="U38" i="82"/>
  <c r="S39" i="52"/>
  <c r="U23" i="82"/>
  <c r="U32" i="52"/>
  <c r="BG35" i="48"/>
  <c r="BG41" i="48" s="1"/>
  <c r="BG74" i="82"/>
  <c r="BG75" i="82" s="1"/>
  <c r="BG82" i="82" s="1"/>
  <c r="BG12" i="82" s="1"/>
  <c r="AI49" i="68"/>
  <c r="AG20" i="92"/>
  <c r="AG26" i="92"/>
  <c r="AG28" i="92" s="1"/>
  <c r="AP82" i="82"/>
  <c r="AP12" i="82" s="1"/>
  <c r="AD14" i="67"/>
  <c r="AD17" i="67" s="1"/>
  <c r="AE18" i="67" s="1"/>
  <c r="AD19" i="92"/>
  <c r="AC22" i="71"/>
  <c r="AX19" i="92"/>
  <c r="AX14" i="67"/>
  <c r="AX17" i="67" s="1"/>
  <c r="AW22" i="71"/>
  <c r="K22" i="82"/>
  <c r="K83" i="82"/>
  <c r="K13" i="82" s="1"/>
  <c r="I28" i="52" s="1"/>
  <c r="R82" i="82"/>
  <c r="R12" i="82" s="1"/>
  <c r="AT129" i="59"/>
  <c r="AU22" i="82"/>
  <c r="AU83" i="82"/>
  <c r="AU13" i="82" s="1"/>
  <c r="AS28" i="52" s="1"/>
  <c r="BF11" i="52"/>
  <c r="BH126" i="59"/>
  <c r="BH127" i="59" s="1"/>
  <c r="BH41" i="48"/>
  <c r="AA82" i="82"/>
  <c r="AA12" i="82" s="1"/>
  <c r="E12" i="52"/>
  <c r="C11" i="52"/>
  <c r="E126" i="59"/>
  <c r="E41" i="48"/>
  <c r="E48" i="51"/>
  <c r="BM39" i="48"/>
  <c r="BD42" i="48"/>
  <c r="BD121" i="59"/>
  <c r="BD122" i="59" s="1"/>
  <c r="BB9" i="52"/>
  <c r="M32" i="82"/>
  <c r="M31" i="82"/>
  <c r="M16" i="82" s="1"/>
  <c r="K30" i="52" s="1"/>
  <c r="AL82" i="82"/>
  <c r="AL12" i="82" s="1"/>
  <c r="AL22" i="82"/>
  <c r="AL83" i="82"/>
  <c r="AL13" i="82" s="1"/>
  <c r="AJ28" i="52" s="1"/>
  <c r="G12" i="52"/>
  <c r="AW14" i="67"/>
  <c r="AW17" i="67" s="1"/>
  <c r="AW19" i="92"/>
  <c r="AV22" i="71"/>
  <c r="AM31" i="82"/>
  <c r="AM16" i="82" s="1"/>
  <c r="AK30" i="52" s="1"/>
  <c r="AM32" i="82"/>
  <c r="BE31" i="82"/>
  <c r="BE16" i="82" s="1"/>
  <c r="BC30" i="52" s="1"/>
  <c r="P121" i="59"/>
  <c r="P122" i="59" s="1"/>
  <c r="P129" i="59" s="1"/>
  <c r="N9" i="52"/>
  <c r="N12" i="52" s="1"/>
  <c r="P42" i="48"/>
  <c r="AB82" i="82"/>
  <c r="AB12" i="82" s="1"/>
  <c r="AT31" i="82"/>
  <c r="AT16" i="82" s="1"/>
  <c r="AR30" i="52" s="1"/>
  <c r="AT32" i="82"/>
  <c r="AS31" i="82"/>
  <c r="AS16" i="82" s="1"/>
  <c r="AQ30" i="52" s="1"/>
  <c r="AW42" i="48"/>
  <c r="AU9" i="52"/>
  <c r="AU12" i="52" s="1"/>
  <c r="AW121" i="59"/>
  <c r="AW122" i="59" s="1"/>
  <c r="AW129" i="59" s="1"/>
  <c r="AX22" i="82"/>
  <c r="AX83" i="82"/>
  <c r="AX13" i="82" s="1"/>
  <c r="AV28" i="52" s="1"/>
  <c r="G20" i="92"/>
  <c r="I49" i="68"/>
  <c r="G26" i="92"/>
  <c r="G28" i="92" s="1"/>
  <c r="BL35" i="48"/>
  <c r="BL74" i="82"/>
  <c r="BL75" i="82" s="1"/>
  <c r="AQ129" i="59"/>
  <c r="AH32" i="52"/>
  <c r="AJ14" i="82"/>
  <c r="AH31" i="52" s="1"/>
  <c r="AC32" i="52"/>
  <c r="AE14" i="82"/>
  <c r="AC31" i="52" s="1"/>
  <c r="W31" i="82"/>
  <c r="W16" i="82" s="1"/>
  <c r="U30" i="52" s="1"/>
  <c r="H22" i="71"/>
  <c r="I19" i="92"/>
  <c r="I14" i="67"/>
  <c r="I17" i="67" s="1"/>
  <c r="J18" i="67" s="1"/>
  <c r="J20" i="67" s="1"/>
  <c r="J39" i="64" s="1"/>
  <c r="AP31" i="82"/>
  <c r="AP16" i="82" s="1"/>
  <c r="AN30" i="52" s="1"/>
  <c r="AE129" i="59"/>
  <c r="K42" i="48"/>
  <c r="I9" i="52"/>
  <c r="I12" i="52" s="1"/>
  <c r="K121" i="59"/>
  <c r="K122" i="59" s="1"/>
  <c r="K129" i="59" s="1"/>
  <c r="AH38" i="82"/>
  <c r="AH23" i="82"/>
  <c r="AF39" i="52"/>
  <c r="AG14" i="67"/>
  <c r="AG17" i="67" s="1"/>
  <c r="AH18" i="67" s="1"/>
  <c r="AG19" i="92"/>
  <c r="AF22" i="71"/>
  <c r="R31" i="82"/>
  <c r="R16" i="82" s="1"/>
  <c r="P30" i="52" s="1"/>
  <c r="AU19" i="92"/>
  <c r="AU14" i="67"/>
  <c r="AU17" i="67" s="1"/>
  <c r="AV18" i="67" s="1"/>
  <c r="AT22" i="71"/>
  <c r="T38" i="82"/>
  <c r="T23" i="82"/>
  <c r="T24" i="82" s="1"/>
  <c r="R38" i="52" s="1"/>
  <c r="R39" i="52"/>
  <c r="BH30" i="82"/>
  <c r="BH82" i="82"/>
  <c r="BH12" i="82" s="1"/>
  <c r="AT39" i="52"/>
  <c r="AV38" i="82"/>
  <c r="AV23" i="82"/>
  <c r="AV24" i="82" s="1"/>
  <c r="AT38" i="52" s="1"/>
  <c r="AA31" i="82"/>
  <c r="AA16" i="82" s="1"/>
  <c r="Y30" i="52" s="1"/>
  <c r="AR39" i="52"/>
  <c r="AT23" i="82"/>
  <c r="AT38" i="82"/>
  <c r="E80" i="82"/>
  <c r="BM79" i="82"/>
  <c r="BD83" i="82"/>
  <c r="BD13" i="82" s="1"/>
  <c r="BB28" i="52" s="1"/>
  <c r="BD22" i="82"/>
  <c r="R12" i="52"/>
  <c r="AO39" i="52"/>
  <c r="AQ38" i="82"/>
  <c r="AQ23" i="82"/>
  <c r="AQ24" i="82" s="1"/>
  <c r="AO38" i="52" s="1"/>
  <c r="S22" i="71"/>
  <c r="T14" i="67"/>
  <c r="T17" i="67" s="1"/>
  <c r="T19" i="92"/>
  <c r="AY42" i="48"/>
  <c r="AW9" i="52"/>
  <c r="AW12" i="52" s="1"/>
  <c r="AY121" i="59"/>
  <c r="AY122" i="59" s="1"/>
  <c r="AY129" i="59" s="1"/>
  <c r="J15" i="82"/>
  <c r="H29" i="52" s="1"/>
  <c r="J39" i="82"/>
  <c r="BL30" i="82"/>
  <c r="BL82" i="82"/>
  <c r="BL12" i="82" s="1"/>
  <c r="BN80" i="82"/>
  <c r="J24" i="82"/>
  <c r="J38" i="82"/>
  <c r="O41" i="48"/>
  <c r="BE126" i="59"/>
  <c r="BE127" i="59" s="1"/>
  <c r="BC11" i="52"/>
  <c r="BE41" i="48"/>
  <c r="P22" i="82"/>
  <c r="P83" i="82"/>
  <c r="P13" i="82" s="1"/>
  <c r="N28" i="52" s="1"/>
  <c r="AB31" i="82"/>
  <c r="AB16" i="82" s="1"/>
  <c r="Z30" i="52" s="1"/>
  <c r="AD41" i="48"/>
  <c r="AU82" i="82"/>
  <c r="AU12" i="82" s="1"/>
  <c r="M50" i="68"/>
  <c r="M51" i="68"/>
  <c r="AX42" i="48"/>
  <c r="AX121" i="59"/>
  <c r="AX122" i="59" s="1"/>
  <c r="AX129" i="59" s="1"/>
  <c r="AV9" i="52"/>
  <c r="AV12" i="52" s="1"/>
  <c r="BC121" i="59"/>
  <c r="BC122" i="59" s="1"/>
  <c r="BA9" i="52"/>
  <c r="BC42" i="48"/>
  <c r="F12" i="52"/>
  <c r="AG14" i="82"/>
  <c r="AE31" i="52" s="1"/>
  <c r="AE32" i="52"/>
  <c r="Y41" i="48"/>
  <c r="AJ31" i="82"/>
  <c r="AJ16" i="82" s="1"/>
  <c r="AH30" i="52" s="1"/>
  <c r="AE31" i="82"/>
  <c r="AE16" i="82" s="1"/>
  <c r="AC30" i="52" s="1"/>
  <c r="AW32" i="52"/>
  <c r="N41" i="48"/>
  <c r="AF20" i="52"/>
  <c r="AG7" i="92"/>
  <c r="V129" i="59"/>
  <c r="J12" i="52"/>
  <c r="AQ19" i="92"/>
  <c r="AP22" i="71"/>
  <c r="AQ14" i="67"/>
  <c r="AQ17" i="67" s="1"/>
  <c r="AV32" i="82"/>
  <c r="AD22" i="71"/>
  <c r="AE14" i="67"/>
  <c r="AE17" i="67" s="1"/>
  <c r="AE19" i="92"/>
  <c r="AV14" i="67"/>
  <c r="AV17" i="67" s="1"/>
  <c r="AW18" i="67" s="1"/>
  <c r="AV19" i="92"/>
  <c r="AU22" i="71"/>
  <c r="D26" i="116"/>
  <c r="J16" i="59"/>
  <c r="K16" i="59" s="1"/>
  <c r="H23" i="82"/>
  <c r="X129" i="59"/>
  <c r="BJ35" i="48"/>
  <c r="BJ41" i="48" s="1"/>
  <c r="BJ74" i="82"/>
  <c r="BJ75" i="82" s="1"/>
  <c r="BJ82" i="82" s="1"/>
  <c r="BJ12" i="82" s="1"/>
  <c r="AT32" i="52"/>
  <c r="AV14" i="82"/>
  <c r="AT31" i="52" s="1"/>
  <c r="I24" i="82"/>
  <c r="I38" i="82"/>
  <c r="I23" i="82"/>
  <c r="BD41" i="48"/>
  <c r="BB11" i="52"/>
  <c r="BD126" i="59"/>
  <c r="BD127" i="59" s="1"/>
  <c r="AI7" i="92"/>
  <c r="AH20" i="52"/>
  <c r="T129" i="59"/>
  <c r="H26" i="92"/>
  <c r="H28" i="92" s="1"/>
  <c r="H20" i="92"/>
  <c r="J49" i="68"/>
  <c r="AY22" i="82"/>
  <c r="AY83" i="82"/>
  <c r="AY13" i="82" s="1"/>
  <c r="AW28" i="52" s="1"/>
  <c r="F82" i="82"/>
  <c r="F12" i="82" s="1"/>
  <c r="Z41" i="48"/>
  <c r="BL126" i="59"/>
  <c r="BL127" i="59" s="1"/>
  <c r="BJ11" i="52"/>
  <c r="BL41" i="48"/>
  <c r="BE11" i="52"/>
  <c r="BG126" i="59"/>
  <c r="BG127" i="59" s="1"/>
  <c r="BD9" i="52"/>
  <c r="BF42" i="48"/>
  <c r="BF121" i="59"/>
  <c r="BF122" i="59" s="1"/>
  <c r="Z82" i="82"/>
  <c r="Z12" i="82" s="1"/>
  <c r="Q32" i="52"/>
  <c r="S14" i="82"/>
  <c r="Q31" i="52" s="1"/>
  <c r="K49" i="68"/>
  <c r="I26" i="92"/>
  <c r="I28" i="92" s="1"/>
  <c r="I20" i="92"/>
  <c r="AU31" i="82"/>
  <c r="AU16" i="82" s="1"/>
  <c r="AS30" i="52" s="1"/>
  <c r="AE23" i="82"/>
  <c r="AC39" i="52"/>
  <c r="AE38" i="82"/>
  <c r="J32" i="52"/>
  <c r="L14" i="82"/>
  <c r="J31" i="52" s="1"/>
  <c r="BC22" i="82"/>
  <c r="BC83" i="82"/>
  <c r="BC13" i="82" s="1"/>
  <c r="BA28" i="52" s="1"/>
  <c r="BE13" i="82"/>
  <c r="BC39" i="52"/>
  <c r="BE38" i="82"/>
  <c r="BE23" i="82"/>
  <c r="BE24" i="82" s="1"/>
  <c r="BC38" i="52" s="1"/>
  <c r="BE12" i="82"/>
  <c r="AF7" i="92"/>
  <c r="AE20" i="52"/>
  <c r="AS18" i="67"/>
  <c r="AR7" i="92"/>
  <c r="D8" i="34"/>
  <c r="D46" i="31" s="1"/>
  <c r="D45" i="31"/>
  <c r="K69" i="33"/>
  <c r="G38" i="64"/>
  <c r="BL56" i="33"/>
  <c r="BM56" i="33" s="1"/>
  <c r="H21" i="34"/>
  <c r="G27" i="36"/>
  <c r="G26" i="36" s="1"/>
  <c r="J38" i="28"/>
  <c r="S12" i="33"/>
  <c r="T12" i="33" s="1"/>
  <c r="U12" i="33" s="1"/>
  <c r="V12" i="33" s="1"/>
  <c r="W12" i="33" s="1"/>
  <c r="X12" i="33" s="1"/>
  <c r="Y12" i="33" s="1"/>
  <c r="Z12" i="33" s="1"/>
  <c r="AA12" i="33" s="1"/>
  <c r="AB12" i="33" s="1"/>
  <c r="AC12" i="33" s="1"/>
  <c r="AD12" i="33" s="1"/>
  <c r="AE12" i="33" s="1"/>
  <c r="AF12" i="33" s="1"/>
  <c r="AG12" i="33" s="1"/>
  <c r="AH12" i="33" s="1"/>
  <c r="AI12" i="33" s="1"/>
  <c r="AJ12" i="33" s="1"/>
  <c r="AK12" i="33" s="1"/>
  <c r="AL12" i="33" s="1"/>
  <c r="AM12" i="33" s="1"/>
  <c r="AN12" i="33" s="1"/>
  <c r="AO12" i="33" s="1"/>
  <c r="AP12" i="33" s="1"/>
  <c r="AQ12" i="33" s="1"/>
  <c r="AR12" i="33" s="1"/>
  <c r="AS12" i="33" s="1"/>
  <c r="AT12" i="33" s="1"/>
  <c r="AU12" i="33" s="1"/>
  <c r="AV12" i="33" s="1"/>
  <c r="AW12" i="33" s="1"/>
  <c r="AX12" i="33" s="1"/>
  <c r="AY12" i="33" s="1"/>
  <c r="AZ12" i="33" s="1"/>
  <c r="BA12" i="33" s="1"/>
  <c r="BB12" i="33" s="1"/>
  <c r="BC12" i="33" s="1"/>
  <c r="BD12" i="33" s="1"/>
  <c r="BE12" i="33"/>
  <c r="BF12" i="33" s="1"/>
  <c r="BG12" i="33" s="1"/>
  <c r="BH12" i="33" s="1"/>
  <c r="BI12" i="33" s="1"/>
  <c r="BJ12" i="33" s="1"/>
  <c r="BK12" i="33" s="1"/>
  <c r="BL12" i="33" s="1"/>
  <c r="BM12" i="33" s="1"/>
  <c r="G203" i="59"/>
  <c r="E15" i="36"/>
  <c r="E16" i="36" s="1"/>
  <c r="H40" i="28"/>
  <c r="D14" i="63"/>
  <c r="C157" i="116" s="1"/>
  <c r="D58" i="63"/>
  <c r="C8" i="64"/>
  <c r="D101" i="59"/>
  <c r="D207" i="59"/>
  <c r="F56" i="63"/>
  <c r="E24" i="34"/>
  <c r="F17" i="34"/>
  <c r="F19" i="34" s="1"/>
  <c r="E20" i="34"/>
  <c r="C109" i="116"/>
  <c r="Y16" i="33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AK16" i="33" s="1"/>
  <c r="AL16" i="33" s="1"/>
  <c r="AM16" i="33" s="1"/>
  <c r="AN16" i="33" s="1"/>
  <c r="AO16" i="33" s="1"/>
  <c r="AP16" i="33" s="1"/>
  <c r="AQ16" i="33" s="1"/>
  <c r="AR16" i="33" s="1"/>
  <c r="AS16" i="33" s="1"/>
  <c r="AT16" i="33" s="1"/>
  <c r="AU16" i="33" s="1"/>
  <c r="AV16" i="33" s="1"/>
  <c r="AW16" i="33" s="1"/>
  <c r="AX16" i="33" s="1"/>
  <c r="AY16" i="33" s="1"/>
  <c r="AZ16" i="33" s="1"/>
  <c r="BA16" i="33" s="1"/>
  <c r="BB16" i="33" s="1"/>
  <c r="BC16" i="33" s="1"/>
  <c r="BD16" i="33" s="1"/>
  <c r="BE16" i="33" s="1"/>
  <c r="BF16" i="33" s="1"/>
  <c r="BG16" i="33" s="1"/>
  <c r="BH16" i="33" s="1"/>
  <c r="BI16" i="33" s="1"/>
  <c r="BJ16" i="33" s="1"/>
  <c r="BK16" i="33" s="1"/>
  <c r="BL16" i="33" s="1"/>
  <c r="BM16" i="33" s="1"/>
  <c r="AX42" i="33"/>
  <c r="AY42" i="33" s="1"/>
  <c r="AZ42" i="33" s="1"/>
  <c r="BA42" i="33" s="1"/>
  <c r="BB42" i="33" s="1"/>
  <c r="BC42" i="33" s="1"/>
  <c r="BD42" i="33" s="1"/>
  <c r="BE42" i="33" s="1"/>
  <c r="BF42" i="33" s="1"/>
  <c r="BG42" i="33" s="1"/>
  <c r="BH42" i="33" s="1"/>
  <c r="BI42" i="33" s="1"/>
  <c r="BJ42" i="33" s="1"/>
  <c r="BK42" i="33" s="1"/>
  <c r="BL42" i="33" s="1"/>
  <c r="BM42" i="33" s="1"/>
  <c r="E58" i="63"/>
  <c r="L7" i="33"/>
  <c r="AT36" i="33"/>
  <c r="AU36" i="33" s="1"/>
  <c r="AV36" i="33" s="1"/>
  <c r="AW36" i="33" s="1"/>
  <c r="AX36" i="33" s="1"/>
  <c r="AY36" i="33" s="1"/>
  <c r="AZ36" i="33" s="1"/>
  <c r="BA36" i="33" s="1"/>
  <c r="BB36" i="33" s="1"/>
  <c r="BC36" i="33" s="1"/>
  <c r="BD36" i="33" s="1"/>
  <c r="BE36" i="33" s="1"/>
  <c r="BF36" i="33" s="1"/>
  <c r="BG36" i="33" s="1"/>
  <c r="BH36" i="33" s="1"/>
  <c r="BI36" i="33" s="1"/>
  <c r="BJ36" i="33" s="1"/>
  <c r="BK36" i="33" s="1"/>
  <c r="BL36" i="33" s="1"/>
  <c r="BM36" i="33" s="1"/>
  <c r="E57" i="63"/>
  <c r="E22" i="34"/>
  <c r="F57" i="63" s="1"/>
  <c r="X17" i="33"/>
  <c r="Y17" i="33" s="1"/>
  <c r="Z17" i="33" s="1"/>
  <c r="AA17" i="33" s="1"/>
  <c r="AB17" i="33"/>
  <c r="AC17" i="33" s="1"/>
  <c r="AD17" i="33" s="1"/>
  <c r="AE17" i="33" s="1"/>
  <c r="AF17" i="33" s="1"/>
  <c r="AG17" i="33" s="1"/>
  <c r="AH17" i="33" s="1"/>
  <c r="AI17" i="33" s="1"/>
  <c r="AJ17" i="33" s="1"/>
  <c r="AK17" i="33" s="1"/>
  <c r="AL17" i="33" s="1"/>
  <c r="AM17" i="33" s="1"/>
  <c r="AN17" i="33" s="1"/>
  <c r="AO17" i="33" s="1"/>
  <c r="AP17" i="33" s="1"/>
  <c r="AQ17" i="33" s="1"/>
  <c r="AR17" i="33" s="1"/>
  <c r="AS17" i="33" s="1"/>
  <c r="AT17" i="33" s="1"/>
  <c r="AU17" i="33" s="1"/>
  <c r="AV17" i="33" s="1"/>
  <c r="AW17" i="33" s="1"/>
  <c r="AX17" i="33" s="1"/>
  <c r="AY17" i="33" s="1"/>
  <c r="AZ17" i="33" s="1"/>
  <c r="BA17" i="33" s="1"/>
  <c r="BB17" i="33" s="1"/>
  <c r="BC17" i="33" s="1"/>
  <c r="BD17" i="33" s="1"/>
  <c r="BE17" i="33" s="1"/>
  <c r="BF17" i="33" s="1"/>
  <c r="BG17" i="33" s="1"/>
  <c r="BH17" i="33" s="1"/>
  <c r="BI17" i="33" s="1"/>
  <c r="BJ17" i="33" s="1"/>
  <c r="BK17" i="33" s="1"/>
  <c r="BL17" i="33" s="1"/>
  <c r="BM17" i="33" s="1"/>
  <c r="AM35" i="33"/>
  <c r="M8" i="33"/>
  <c r="S20" i="52" l="1"/>
  <c r="J20" i="52"/>
  <c r="AH32" i="82"/>
  <c r="AQ32" i="82"/>
  <c r="AR32" i="82"/>
  <c r="AG32" i="82"/>
  <c r="BE129" i="59"/>
  <c r="AA32" i="82"/>
  <c r="AW32" i="82"/>
  <c r="AS32" i="82"/>
  <c r="BE32" i="82"/>
  <c r="AI32" i="82"/>
  <c r="AD32" i="82"/>
  <c r="W14" i="82"/>
  <c r="U31" i="52" s="1"/>
  <c r="Y32" i="82"/>
  <c r="H17" i="51"/>
  <c r="G5" i="91" s="1"/>
  <c r="AB32" i="82"/>
  <c r="AE32" i="82"/>
  <c r="W32" i="82"/>
  <c r="AX32" i="82"/>
  <c r="T32" i="82"/>
  <c r="BC129" i="59"/>
  <c r="BA20" i="52" s="1"/>
  <c r="N14" i="82"/>
  <c r="L31" i="52" s="1"/>
  <c r="AK14" i="82"/>
  <c r="AI31" i="52" s="1"/>
  <c r="AN14" i="82"/>
  <c r="AL31" i="52" s="1"/>
  <c r="AF32" i="82"/>
  <c r="BF129" i="59"/>
  <c r="BE7" i="92" s="1"/>
  <c r="C12" i="52"/>
  <c r="V32" i="82"/>
  <c r="F17" i="51"/>
  <c r="BB12" i="52"/>
  <c r="AY14" i="82"/>
  <c r="AW31" i="52" s="1"/>
  <c r="BD129" i="59"/>
  <c r="BC7" i="92" s="1"/>
  <c r="U32" i="82"/>
  <c r="BI32" i="52"/>
  <c r="AV20" i="52"/>
  <c r="AW7" i="92"/>
  <c r="L7" i="92"/>
  <c r="K20" i="52"/>
  <c r="Q7" i="92"/>
  <c r="P20" i="52"/>
  <c r="X20" i="52"/>
  <c r="Y7" i="92"/>
  <c r="AN20" i="52"/>
  <c r="AO7" i="92"/>
  <c r="BK14" i="67"/>
  <c r="BK17" i="67" s="1"/>
  <c r="BJ22" i="71"/>
  <c r="BK19" i="92"/>
  <c r="BC14" i="67"/>
  <c r="BC17" i="67" s="1"/>
  <c r="BD18" i="67" s="1"/>
  <c r="BC19" i="92"/>
  <c r="BB22" i="71"/>
  <c r="W7" i="92"/>
  <c r="V20" i="52"/>
  <c r="AF18" i="67"/>
  <c r="AF20" i="67" s="1"/>
  <c r="AF39" i="64" s="1"/>
  <c r="AE20" i="67"/>
  <c r="AE39" i="64" s="1"/>
  <c r="AT15" i="82"/>
  <c r="AR29" i="52" s="1"/>
  <c r="AT39" i="82"/>
  <c r="AR42" i="52"/>
  <c r="BF32" i="52"/>
  <c r="BH14" i="82"/>
  <c r="BF31" i="52" s="1"/>
  <c r="AH39" i="82"/>
  <c r="AF42" i="52"/>
  <c r="AH15" i="82"/>
  <c r="AF29" i="52" s="1"/>
  <c r="AX38" i="82"/>
  <c r="AV39" i="52"/>
  <c r="AX23" i="82"/>
  <c r="AX24" i="82"/>
  <c r="AV38" i="52" s="1"/>
  <c r="AB14" i="82"/>
  <c r="Z31" i="52" s="1"/>
  <c r="Z32" i="52"/>
  <c r="AR20" i="52"/>
  <c r="AS7" i="92"/>
  <c r="AO38" i="82"/>
  <c r="AO23" i="82"/>
  <c r="AM39" i="52"/>
  <c r="AJ24" i="82"/>
  <c r="AH38" i="52" s="1"/>
  <c r="AJ39" i="82"/>
  <c r="AJ15" i="82"/>
  <c r="AH29" i="52" s="1"/>
  <c r="AH42" i="52"/>
  <c r="AK26" i="92"/>
  <c r="AK28" i="92" s="1"/>
  <c r="AK20" i="92"/>
  <c r="AM49" i="68"/>
  <c r="R7" i="92"/>
  <c r="Q20" i="52"/>
  <c r="BE14" i="67"/>
  <c r="BE17" i="67" s="1"/>
  <c r="BF18" i="67" s="1"/>
  <c r="BD22" i="71"/>
  <c r="BE19" i="92"/>
  <c r="E10" i="51"/>
  <c r="AH50" i="68"/>
  <c r="AH51" i="68"/>
  <c r="BG26" i="92"/>
  <c r="BG28" i="92" s="1"/>
  <c r="BI49" i="68"/>
  <c r="BG20" i="92"/>
  <c r="G4" i="82"/>
  <c r="O28" i="52"/>
  <c r="AA20" i="92"/>
  <c r="AC49" i="68"/>
  <c r="AA26" i="92"/>
  <c r="AA28" i="92" s="1"/>
  <c r="N38" i="82"/>
  <c r="N23" i="82"/>
  <c r="AM7" i="92"/>
  <c r="AL20" i="52"/>
  <c r="AP38" i="82"/>
  <c r="AP23" i="82"/>
  <c r="AN39" i="52"/>
  <c r="T50" i="68"/>
  <c r="T51" i="68"/>
  <c r="AC122" i="59"/>
  <c r="G18" i="59" s="1"/>
  <c r="F28" i="116" s="1"/>
  <c r="G17" i="59"/>
  <c r="F27" i="116" s="1"/>
  <c r="AB23" i="82"/>
  <c r="Z39" i="52"/>
  <c r="AB38" i="82"/>
  <c r="BA49" i="68"/>
  <c r="AY26" i="92"/>
  <c r="AY28" i="92" s="1"/>
  <c r="AY20" i="92"/>
  <c r="X20" i="92"/>
  <c r="Z49" i="68"/>
  <c r="X26" i="92"/>
  <c r="X28" i="92" s="1"/>
  <c r="AT50" i="68"/>
  <c r="AT51" i="68"/>
  <c r="BD39" i="52"/>
  <c r="BF23" i="82"/>
  <c r="BF38" i="82"/>
  <c r="AF15" i="82"/>
  <c r="AD29" i="52" s="1"/>
  <c r="AF39" i="82"/>
  <c r="AD42" i="52"/>
  <c r="BB32" i="52"/>
  <c r="BD14" i="82"/>
  <c r="BB31" i="52" s="1"/>
  <c r="AP18" i="67"/>
  <c r="AE15" i="82"/>
  <c r="AC29" i="52" s="1"/>
  <c r="AE39" i="82"/>
  <c r="AC42" i="52"/>
  <c r="X32" i="52"/>
  <c r="Z14" i="82"/>
  <c r="X31" i="52" s="1"/>
  <c r="I15" i="82"/>
  <c r="G29" i="52" s="1"/>
  <c r="I39" i="82"/>
  <c r="H15" i="82"/>
  <c r="F29" i="52" s="1"/>
  <c r="H39" i="82"/>
  <c r="X14" i="67"/>
  <c r="X17" i="67" s="1"/>
  <c r="Y18" i="67" s="1"/>
  <c r="X19" i="92"/>
  <c r="W22" i="71"/>
  <c r="AZ49" i="68"/>
  <c r="AX20" i="92"/>
  <c r="AX26" i="92"/>
  <c r="AX28" i="92" s="1"/>
  <c r="BH31" i="82"/>
  <c r="BH16" i="82" s="1"/>
  <c r="BF30" i="52" s="1"/>
  <c r="R32" i="82"/>
  <c r="AP7" i="92"/>
  <c r="AO20" i="52"/>
  <c r="AU20" i="52"/>
  <c r="AV7" i="92"/>
  <c r="O20" i="92"/>
  <c r="O26" i="92"/>
  <c r="O28" i="92" s="1"/>
  <c r="Q49" i="68"/>
  <c r="P32" i="52"/>
  <c r="R14" i="82"/>
  <c r="P31" i="52" s="1"/>
  <c r="BI14" i="67"/>
  <c r="BI17" i="67" s="1"/>
  <c r="BJ18" i="67" s="1"/>
  <c r="BI19" i="92"/>
  <c r="BH22" i="71"/>
  <c r="AV49" i="68"/>
  <c r="AT20" i="92"/>
  <c r="AT26" i="92"/>
  <c r="AT28" i="92" s="1"/>
  <c r="E122" i="59"/>
  <c r="E18" i="59" s="1"/>
  <c r="E17" i="59"/>
  <c r="BH32" i="52"/>
  <c r="BB19" i="92"/>
  <c r="BB14" i="67"/>
  <c r="BB17" i="67" s="1"/>
  <c r="BC18" i="67" s="1"/>
  <c r="BA22" i="71"/>
  <c r="O39" i="52"/>
  <c r="Q38" i="82"/>
  <c r="Q23" i="82"/>
  <c r="Q24" i="82"/>
  <c r="O38" i="52" s="1"/>
  <c r="AA18" i="67"/>
  <c r="AA7" i="92"/>
  <c r="Z20" i="52"/>
  <c r="AZ9" i="52"/>
  <c r="AZ12" i="52" s="1"/>
  <c r="BB121" i="59"/>
  <c r="BB122" i="59" s="1"/>
  <c r="BB42" i="48"/>
  <c r="Z20" i="92"/>
  <c r="Z26" i="92"/>
  <c r="Z28" i="92" s="1"/>
  <c r="AB49" i="68"/>
  <c r="AF51" i="68"/>
  <c r="AF50" i="68"/>
  <c r="Z13" i="52"/>
  <c r="O12" i="52"/>
  <c r="F38" i="82"/>
  <c r="F24" i="82"/>
  <c r="F23" i="82"/>
  <c r="AB20" i="92"/>
  <c r="AD49" i="68"/>
  <c r="AB26" i="92"/>
  <c r="AB28" i="92" s="1"/>
  <c r="BK22" i="82"/>
  <c r="BK83" i="82"/>
  <c r="BK13" i="82" s="1"/>
  <c r="BI28" i="52" s="1"/>
  <c r="BK31" i="82"/>
  <c r="BK16" i="82" s="1"/>
  <c r="BI30" i="52" s="1"/>
  <c r="P32" i="82"/>
  <c r="AO20" i="92"/>
  <c r="AQ49" i="68"/>
  <c r="AO26" i="92"/>
  <c r="AO28" i="92" s="1"/>
  <c r="AL49" i="68"/>
  <c r="AJ26" i="92"/>
  <c r="AJ28" i="92" s="1"/>
  <c r="AJ20" i="92"/>
  <c r="H51" i="68"/>
  <c r="H50" i="68"/>
  <c r="AZ23" i="82"/>
  <c r="AZ24" i="82" s="1"/>
  <c r="AX38" i="52" s="1"/>
  <c r="AX39" i="52"/>
  <c r="AZ38" i="82"/>
  <c r="BE32" i="52"/>
  <c r="AF24" i="82"/>
  <c r="AD38" i="52" s="1"/>
  <c r="BD31" i="82"/>
  <c r="BD16" i="82" s="1"/>
  <c r="BB30" i="52" s="1"/>
  <c r="BD32" i="82"/>
  <c r="BA82" i="82"/>
  <c r="BA12" i="82" s="1"/>
  <c r="BA30" i="82"/>
  <c r="H18" i="67"/>
  <c r="H20" i="67" s="1"/>
  <c r="H39" i="64" s="1"/>
  <c r="G20" i="67"/>
  <c r="G39" i="64" s="1"/>
  <c r="E7" i="92"/>
  <c r="D20" i="52"/>
  <c r="M19" i="92"/>
  <c r="L22" i="71"/>
  <c r="M14" i="67"/>
  <c r="M17" i="67" s="1"/>
  <c r="AW20" i="92"/>
  <c r="AY49" i="68"/>
  <c r="AW26" i="92"/>
  <c r="AW28" i="92" s="1"/>
  <c r="P38" i="82"/>
  <c r="P23" i="82"/>
  <c r="BJ32" i="52"/>
  <c r="BB39" i="52"/>
  <c r="BD38" i="82"/>
  <c r="BD23" i="82"/>
  <c r="BD24" i="82" s="1"/>
  <c r="BB38" i="52" s="1"/>
  <c r="J7" i="92"/>
  <c r="I20" i="52"/>
  <c r="BL22" i="82"/>
  <c r="BL83" i="82"/>
  <c r="BL13" i="82" s="1"/>
  <c r="BJ28" i="52" s="1"/>
  <c r="AX18" i="67"/>
  <c r="AX20" i="67" s="1"/>
  <c r="AX39" i="64" s="1"/>
  <c r="AW20" i="67"/>
  <c r="AW39" i="64" s="1"/>
  <c r="BB20" i="52"/>
  <c r="Y32" i="52"/>
  <c r="AA14" i="82"/>
  <c r="Y31" i="52" s="1"/>
  <c r="AN32" i="52"/>
  <c r="AP14" i="82"/>
  <c r="AN31" i="52" s="1"/>
  <c r="U24" i="82"/>
  <c r="S38" i="52" s="1"/>
  <c r="U39" i="82"/>
  <c r="S42" i="52"/>
  <c r="U15" i="82"/>
  <c r="S29" i="52" s="1"/>
  <c r="U22" i="71"/>
  <c r="V14" i="67"/>
  <c r="V17" i="67" s="1"/>
  <c r="W18" i="67" s="1"/>
  <c r="W20" i="67" s="1"/>
  <c r="W39" i="64" s="1"/>
  <c r="V19" i="92"/>
  <c r="AJ20" i="52"/>
  <c r="AK7" i="92"/>
  <c r="AT7" i="92"/>
  <c r="AS20" i="52"/>
  <c r="AI22" i="71"/>
  <c r="AJ14" i="67"/>
  <c r="AJ17" i="67" s="1"/>
  <c r="AK18" i="67" s="1"/>
  <c r="AK20" i="67" s="1"/>
  <c r="AK39" i="64" s="1"/>
  <c r="AJ19" i="92"/>
  <c r="N13" i="52"/>
  <c r="X18" i="67"/>
  <c r="Q26" i="92"/>
  <c r="Q28" i="92" s="1"/>
  <c r="Q20" i="92"/>
  <c r="S49" i="68"/>
  <c r="BJ31" i="82"/>
  <c r="BJ16" i="82" s="1"/>
  <c r="BH30" i="52" s="1"/>
  <c r="AO122" i="59"/>
  <c r="H18" i="59" s="1"/>
  <c r="G28" i="116" s="1"/>
  <c r="H17" i="59"/>
  <c r="G27" i="116" s="1"/>
  <c r="Y39" i="52"/>
  <c r="AA23" i="82"/>
  <c r="AA24" i="82" s="1"/>
  <c r="Y38" i="52" s="1"/>
  <c r="AA38" i="82"/>
  <c r="M24" i="82"/>
  <c r="M38" i="82"/>
  <c r="M23" i="82"/>
  <c r="BB7" i="92"/>
  <c r="AI23" i="82"/>
  <c r="AG39" i="52"/>
  <c r="AI38" i="82"/>
  <c r="AS51" i="68"/>
  <c r="AS50" i="68"/>
  <c r="E20" i="92"/>
  <c r="E26" i="92"/>
  <c r="E28" i="92" s="1"/>
  <c r="G49" i="68"/>
  <c r="C69" i="50"/>
  <c r="C55" i="50"/>
  <c r="C70" i="50"/>
  <c r="AB14" i="67"/>
  <c r="AA22" i="71"/>
  <c r="AB19" i="92"/>
  <c r="AK32" i="82"/>
  <c r="BH14" i="67"/>
  <c r="BH17" i="67" s="1"/>
  <c r="BI18" i="67" s="1"/>
  <c r="BH19" i="92"/>
  <c r="BG22" i="71"/>
  <c r="BB22" i="82"/>
  <c r="BB83" i="82"/>
  <c r="BB13" i="82" s="1"/>
  <c r="AZ28" i="52" s="1"/>
  <c r="Z7" i="92"/>
  <c r="Y20" i="52"/>
  <c r="R49" i="68"/>
  <c r="P20" i="92"/>
  <c r="P26" i="92"/>
  <c r="P28" i="92" s="1"/>
  <c r="G39" i="82"/>
  <c r="G15" i="82"/>
  <c r="E29" i="52" s="1"/>
  <c r="BI9" i="52"/>
  <c r="BI12" i="52" s="1"/>
  <c r="BK42" i="48"/>
  <c r="BK121" i="59"/>
  <c r="BK122" i="59" s="1"/>
  <c r="BK129" i="59" s="1"/>
  <c r="AY7" i="92"/>
  <c r="AX20" i="52"/>
  <c r="M20" i="92"/>
  <c r="O49" i="68"/>
  <c r="M26" i="92"/>
  <c r="M28" i="92" s="1"/>
  <c r="AT20" i="52"/>
  <c r="AU7" i="92"/>
  <c r="D52" i="63"/>
  <c r="D9" i="63" s="1"/>
  <c r="C152" i="116" s="1"/>
  <c r="C52" i="52"/>
  <c r="D48" i="50"/>
  <c r="D31" i="50"/>
  <c r="C58" i="52"/>
  <c r="F68" i="50"/>
  <c r="D56" i="50" s="1"/>
  <c r="D54" i="50"/>
  <c r="BA83" i="82"/>
  <c r="BA13" i="82" s="1"/>
  <c r="AY28" i="52" s="1"/>
  <c r="BA22" i="82"/>
  <c r="BG31" i="82"/>
  <c r="BG16" i="82" s="1"/>
  <c r="BE30" i="52" s="1"/>
  <c r="BA126" i="59"/>
  <c r="BM126" i="59" s="1"/>
  <c r="AY11" i="52"/>
  <c r="I48" i="51"/>
  <c r="I14" i="51" s="1"/>
  <c r="I15" i="51" s="1"/>
  <c r="BA41" i="48"/>
  <c r="BB41" i="48"/>
  <c r="AI14" i="82"/>
  <c r="AG31" i="52" s="1"/>
  <c r="BC23" i="82"/>
  <c r="BA39" i="52"/>
  <c r="BC38" i="82"/>
  <c r="AU32" i="82"/>
  <c r="BE20" i="92"/>
  <c r="BG49" i="68"/>
  <c r="BE26" i="92"/>
  <c r="BE28" i="92" s="1"/>
  <c r="X22" i="71"/>
  <c r="Y14" i="67"/>
  <c r="Y17" i="67" s="1"/>
  <c r="Z18" i="67" s="1"/>
  <c r="Z20" i="67" s="1"/>
  <c r="Z39" i="64" s="1"/>
  <c r="Y19" i="92"/>
  <c r="R20" i="52"/>
  <c r="S7" i="92"/>
  <c r="AR18" i="67"/>
  <c r="AR20" i="67" s="1"/>
  <c r="AR39" i="64" s="1"/>
  <c r="BL121" i="59"/>
  <c r="BL122" i="59" s="1"/>
  <c r="BL129" i="59" s="1"/>
  <c r="BJ9" i="52"/>
  <c r="BJ12" i="52" s="1"/>
  <c r="BL42" i="48"/>
  <c r="AV20" i="92"/>
  <c r="AX49" i="68"/>
  <c r="AV26" i="92"/>
  <c r="AV28" i="92" s="1"/>
  <c r="N20" i="52"/>
  <c r="O7" i="92"/>
  <c r="BE49" i="68"/>
  <c r="BC20" i="92"/>
  <c r="BC26" i="92"/>
  <c r="BC28" i="92" s="1"/>
  <c r="BG14" i="67"/>
  <c r="BG17" i="67" s="1"/>
  <c r="BG19" i="92"/>
  <c r="BF22" i="71"/>
  <c r="K24" i="82"/>
  <c r="K38" i="82"/>
  <c r="K23" i="82"/>
  <c r="AW38" i="82"/>
  <c r="AW23" i="82"/>
  <c r="AU39" i="52"/>
  <c r="AH19" i="92"/>
  <c r="AG22" i="71"/>
  <c r="AH14" i="67"/>
  <c r="AH17" i="67" s="1"/>
  <c r="K32" i="52"/>
  <c r="M14" i="82"/>
  <c r="K31" i="52" s="1"/>
  <c r="AR50" i="68"/>
  <c r="AR51" i="68"/>
  <c r="BD26" i="92"/>
  <c r="BD28" i="92" s="1"/>
  <c r="BD20" i="92"/>
  <c r="BF49" i="68"/>
  <c r="AM12" i="52"/>
  <c r="AX13" i="52"/>
  <c r="AU18" i="67"/>
  <c r="AU20" i="67" s="1"/>
  <c r="AU39" i="64" s="1"/>
  <c r="AT20" i="67"/>
  <c r="AT39" i="64" s="1"/>
  <c r="AL7" i="92"/>
  <c r="AK20" i="52"/>
  <c r="G22" i="59"/>
  <c r="F32" i="116" s="1"/>
  <c r="AC127" i="59"/>
  <c r="Y14" i="82"/>
  <c r="W31" i="52" s="1"/>
  <c r="W32" i="52"/>
  <c r="E5" i="97"/>
  <c r="E5" i="91"/>
  <c r="AO31" i="82"/>
  <c r="AO16" i="82" s="1"/>
  <c r="AR39" i="82"/>
  <c r="AP42" i="52"/>
  <c r="AR15" i="82"/>
  <c r="AP29" i="52" s="1"/>
  <c r="AP20" i="52"/>
  <c r="AQ7" i="92"/>
  <c r="AI20" i="52"/>
  <c r="AJ7" i="92"/>
  <c r="AA28" i="52"/>
  <c r="I4" i="82"/>
  <c r="AY9" i="52"/>
  <c r="BA42" i="48"/>
  <c r="BA121" i="59"/>
  <c r="I45" i="51"/>
  <c r="I10" i="51" s="1"/>
  <c r="I11" i="51" s="1"/>
  <c r="N32" i="82"/>
  <c r="AW51" i="68"/>
  <c r="AW50" i="68"/>
  <c r="BB129" i="59"/>
  <c r="BD19" i="92"/>
  <c r="BD14" i="67"/>
  <c r="BD17" i="67" s="1"/>
  <c r="BD20" i="67" s="1"/>
  <c r="BD39" i="64" s="1"/>
  <c r="BC22" i="71"/>
  <c r="BD12" i="52"/>
  <c r="D32" i="52"/>
  <c r="F14" i="82"/>
  <c r="D31" i="52" s="1"/>
  <c r="M75" i="68"/>
  <c r="O305" i="6" s="1"/>
  <c r="M79" i="68"/>
  <c r="O469" i="6" s="1"/>
  <c r="M80" i="68"/>
  <c r="O496" i="6" s="1"/>
  <c r="M73" i="68"/>
  <c r="O184" i="6" s="1"/>
  <c r="O185" i="6" s="1"/>
  <c r="M77" i="68"/>
  <c r="O406" i="6" s="1"/>
  <c r="M71" i="68"/>
  <c r="M76" i="68"/>
  <c r="O341" i="6" s="1"/>
  <c r="M74" i="68"/>
  <c r="O193" i="6" s="1"/>
  <c r="O194" i="6" s="1"/>
  <c r="M72" i="68"/>
  <c r="O175" i="6" s="1"/>
  <c r="O176" i="6" s="1"/>
  <c r="M78" i="68"/>
  <c r="O442" i="6" s="1"/>
  <c r="T15" i="82"/>
  <c r="R29" i="52" s="1"/>
  <c r="R42" i="52"/>
  <c r="T39" i="82"/>
  <c r="J26" i="92"/>
  <c r="J28" i="92" s="1"/>
  <c r="J20" i="92"/>
  <c r="L49" i="68"/>
  <c r="AM14" i="82"/>
  <c r="AK31" i="52" s="1"/>
  <c r="AK32" i="52"/>
  <c r="BI83" i="82"/>
  <c r="BI13" i="82" s="1"/>
  <c r="BG28" i="52" s="1"/>
  <c r="BI22" i="82"/>
  <c r="AC7" i="92"/>
  <c r="AB20" i="52"/>
  <c r="BC12" i="52"/>
  <c r="BI82" i="82"/>
  <c r="BI12" i="82" s="1"/>
  <c r="M3" i="82" s="1"/>
  <c r="AN26" i="92"/>
  <c r="AN28" i="92" s="1"/>
  <c r="AN20" i="92"/>
  <c r="AP49" i="68"/>
  <c r="AA14" i="67"/>
  <c r="AA17" i="67" s="1"/>
  <c r="AB18" i="67" s="1"/>
  <c r="AA19" i="92"/>
  <c r="Z22" i="71"/>
  <c r="AB39" i="52"/>
  <c r="AD38" i="82"/>
  <c r="AD23" i="82"/>
  <c r="AD24" i="82" s="1"/>
  <c r="AB38" i="52" s="1"/>
  <c r="O32" i="52"/>
  <c r="G3" i="82"/>
  <c r="D36" i="52" s="1"/>
  <c r="Q14" i="82"/>
  <c r="O31" i="52" s="1"/>
  <c r="BK41" i="48"/>
  <c r="BC14" i="82"/>
  <c r="BA31" i="52" s="1"/>
  <c r="BA32" i="52"/>
  <c r="F17" i="59"/>
  <c r="E27" i="116" s="1"/>
  <c r="Q122" i="59"/>
  <c r="F18" i="59" s="1"/>
  <c r="E28" i="116" s="1"/>
  <c r="AG51" i="68"/>
  <c r="AG50" i="68"/>
  <c r="I18" i="67"/>
  <c r="I20" i="67" s="1"/>
  <c r="I39" i="64" s="1"/>
  <c r="AZ32" i="82"/>
  <c r="AO14" i="82"/>
  <c r="AM31" i="52" s="1"/>
  <c r="AM32" i="52"/>
  <c r="K3" i="82"/>
  <c r="F36" i="52" s="1"/>
  <c r="L20" i="52"/>
  <c r="M7" i="92"/>
  <c r="AD20" i="52"/>
  <c r="AE7" i="92"/>
  <c r="BB82" i="82"/>
  <c r="BB12" i="82" s="1"/>
  <c r="AC38" i="82"/>
  <c r="AC23" i="82"/>
  <c r="AC24" i="82" s="1"/>
  <c r="AA38" i="52" s="1"/>
  <c r="AA39" i="52"/>
  <c r="L15" i="82"/>
  <c r="J29" i="52" s="1"/>
  <c r="L39" i="82"/>
  <c r="S32" i="82"/>
  <c r="Y23" i="82"/>
  <c r="Y24" i="82" s="1"/>
  <c r="W38" i="52" s="1"/>
  <c r="Y38" i="82"/>
  <c r="W39" i="52"/>
  <c r="S20" i="67"/>
  <c r="S39" i="64" s="1"/>
  <c r="T18" i="67"/>
  <c r="T20" i="67" s="1"/>
  <c r="T39" i="64" s="1"/>
  <c r="F18" i="67"/>
  <c r="F20" i="67" s="1"/>
  <c r="F39" i="64" s="1"/>
  <c r="BB20" i="92"/>
  <c r="BD49" i="68"/>
  <c r="BB26" i="92"/>
  <c r="BB28" i="92" s="1"/>
  <c r="AU14" i="82"/>
  <c r="AS31" i="52" s="1"/>
  <c r="AS32" i="52"/>
  <c r="E30" i="82"/>
  <c r="E82" i="82"/>
  <c r="AV39" i="82"/>
  <c r="AT42" i="52"/>
  <c r="AV15" i="82"/>
  <c r="AT29" i="52" s="1"/>
  <c r="AD7" i="92"/>
  <c r="AC20" i="52"/>
  <c r="I50" i="68"/>
  <c r="I51" i="68"/>
  <c r="AL23" i="82"/>
  <c r="AL24" i="82" s="1"/>
  <c r="AJ38" i="52" s="1"/>
  <c r="AJ39" i="52"/>
  <c r="AL38" i="82"/>
  <c r="E14" i="51"/>
  <c r="AY18" i="67"/>
  <c r="AY20" i="67" s="1"/>
  <c r="AY39" i="64" s="1"/>
  <c r="AI50" i="68"/>
  <c r="AI51" i="68"/>
  <c r="BI121" i="59"/>
  <c r="BI122" i="59" s="1"/>
  <c r="BI129" i="59" s="1"/>
  <c r="BG9" i="52"/>
  <c r="BG12" i="52" s="1"/>
  <c r="BI42" i="48"/>
  <c r="AU51" i="68"/>
  <c r="AU50" i="68"/>
  <c r="AC26" i="92"/>
  <c r="AC28" i="92" s="1"/>
  <c r="AC20" i="92"/>
  <c r="AE49" i="68"/>
  <c r="P14" i="67"/>
  <c r="P19" i="92"/>
  <c r="O22" i="71"/>
  <c r="BI31" i="82"/>
  <c r="BI16" i="82" s="1"/>
  <c r="BG30" i="52" s="1"/>
  <c r="AN14" i="67"/>
  <c r="AM22" i="71"/>
  <c r="AN19" i="92"/>
  <c r="Y20" i="92"/>
  <c r="AA49" i="68"/>
  <c r="Y26" i="92"/>
  <c r="Y28" i="92" s="1"/>
  <c r="AL26" i="92"/>
  <c r="AL28" i="92" s="1"/>
  <c r="AL20" i="92"/>
  <c r="AN49" i="68"/>
  <c r="BD32" i="52"/>
  <c r="BF14" i="82"/>
  <c r="BD31" i="52" s="1"/>
  <c r="BM74" i="82"/>
  <c r="BN82" i="82" s="1"/>
  <c r="Q31" i="82"/>
  <c r="Q16" i="82" s="1"/>
  <c r="V51" i="68"/>
  <c r="V50" i="68"/>
  <c r="O38" i="82"/>
  <c r="O23" i="82"/>
  <c r="BC31" i="82"/>
  <c r="BC16" i="82" s="1"/>
  <c r="BA30" i="52" s="1"/>
  <c r="BC32" i="82"/>
  <c r="V42" i="52"/>
  <c r="X15" i="82"/>
  <c r="V29" i="52" s="1"/>
  <c r="X39" i="82"/>
  <c r="AC14" i="82"/>
  <c r="AA31" i="52" s="1"/>
  <c r="AA32" i="52"/>
  <c r="I3" i="82"/>
  <c r="E36" i="52" s="1"/>
  <c r="AN32" i="82"/>
  <c r="N20" i="92"/>
  <c r="N26" i="92"/>
  <c r="N28" i="92" s="1"/>
  <c r="P49" i="68"/>
  <c r="AN23" i="82"/>
  <c r="AN38" i="82"/>
  <c r="AL39" i="52"/>
  <c r="BB31" i="82"/>
  <c r="BB16" i="82" s="1"/>
  <c r="AZ30" i="52" s="1"/>
  <c r="AZ14" i="82"/>
  <c r="AX31" i="52" s="1"/>
  <c r="V15" i="82"/>
  <c r="T29" i="52" s="1"/>
  <c r="T42" i="52"/>
  <c r="V39" i="82"/>
  <c r="AQ18" i="67"/>
  <c r="AQ20" i="67" s="1"/>
  <c r="AQ39" i="64" s="1"/>
  <c r="AP20" i="67"/>
  <c r="AP39" i="64" s="1"/>
  <c r="AM18" i="67"/>
  <c r="AM20" i="67" s="1"/>
  <c r="AM39" i="64" s="1"/>
  <c r="AL20" i="67"/>
  <c r="AL39" i="64" s="1"/>
  <c r="U18" i="67"/>
  <c r="U20" i="67" s="1"/>
  <c r="U39" i="64" s="1"/>
  <c r="AE24" i="82"/>
  <c r="AC38" i="52" s="1"/>
  <c r="K51" i="68"/>
  <c r="K50" i="68"/>
  <c r="AW39" i="52"/>
  <c r="AY38" i="82"/>
  <c r="AY23" i="82"/>
  <c r="AY24" i="82" s="1"/>
  <c r="AW38" i="52" s="1"/>
  <c r="BJ22" i="82"/>
  <c r="BJ83" i="82"/>
  <c r="BJ13" i="82" s="1"/>
  <c r="BA12" i="52"/>
  <c r="AC14" i="67"/>
  <c r="AC17" i="67" s="1"/>
  <c r="AC19" i="92"/>
  <c r="AB22" i="71"/>
  <c r="N19" i="92"/>
  <c r="N14" i="67"/>
  <c r="N17" i="67" s="1"/>
  <c r="M22" i="71"/>
  <c r="AQ15" i="82"/>
  <c r="AO29" i="52" s="1"/>
  <c r="AO42" i="52"/>
  <c r="AQ39" i="82"/>
  <c r="AT24" i="82"/>
  <c r="AR38" i="52" s="1"/>
  <c r="AJ32" i="52"/>
  <c r="AL14" i="82"/>
  <c r="AJ31" i="52" s="1"/>
  <c r="C22" i="71"/>
  <c r="D19" i="92"/>
  <c r="D14" i="67"/>
  <c r="BG22" i="82"/>
  <c r="BG83" i="82"/>
  <c r="BG13" i="82" s="1"/>
  <c r="BE28" i="52" s="1"/>
  <c r="BF39" i="52"/>
  <c r="BH23" i="82"/>
  <c r="BH24" i="82" s="1"/>
  <c r="BF38" i="52" s="1"/>
  <c r="BH38" i="82"/>
  <c r="X39" i="52"/>
  <c r="Z38" i="82"/>
  <c r="Z23" i="82"/>
  <c r="Z24" i="82" s="1"/>
  <c r="X38" i="52" s="1"/>
  <c r="W23" i="82"/>
  <c r="W24" i="82" s="1"/>
  <c r="U38" i="52" s="1"/>
  <c r="U39" i="52"/>
  <c r="W38" i="82"/>
  <c r="Q19" i="92"/>
  <c r="Q14" i="67"/>
  <c r="Q17" i="67" s="1"/>
  <c r="P22" i="71"/>
  <c r="BM35" i="48"/>
  <c r="BN41" i="48" s="1"/>
  <c r="BF12" i="52"/>
  <c r="AO127" i="59"/>
  <c r="H22" i="59"/>
  <c r="G32" i="116" s="1"/>
  <c r="AD14" i="82"/>
  <c r="AB31" i="52" s="1"/>
  <c r="AB32" i="52"/>
  <c r="V20" i="92"/>
  <c r="X49" i="68"/>
  <c r="V26" i="92"/>
  <c r="V28" i="92" s="1"/>
  <c r="BF31" i="82"/>
  <c r="BF16" i="82" s="1"/>
  <c r="BD30" i="52" s="1"/>
  <c r="E22" i="82"/>
  <c r="E83" i="82"/>
  <c r="R38" i="82"/>
  <c r="R23" i="82"/>
  <c r="R24" i="82" s="1"/>
  <c r="P38" i="52" s="1"/>
  <c r="P39" i="52"/>
  <c r="L18" i="67"/>
  <c r="L20" i="67" s="1"/>
  <c r="L39" i="64" s="1"/>
  <c r="K20" i="67"/>
  <c r="K39" i="64" s="1"/>
  <c r="V18" i="67"/>
  <c r="AG20" i="52"/>
  <c r="AH7" i="92"/>
  <c r="G17" i="51"/>
  <c r="AC31" i="82"/>
  <c r="AC16" i="82" s="1"/>
  <c r="O32" i="82"/>
  <c r="AK50" i="68"/>
  <c r="AK51" i="68"/>
  <c r="Z32" i="82"/>
  <c r="P14" i="82"/>
  <c r="N31" i="52" s="1"/>
  <c r="AY32" i="82"/>
  <c r="O14" i="82"/>
  <c r="M31" i="52" s="1"/>
  <c r="BN30" i="82"/>
  <c r="BN29" i="82"/>
  <c r="BL31" i="82"/>
  <c r="BF19" i="92"/>
  <c r="BE22" i="71"/>
  <c r="BF14" i="67"/>
  <c r="BF17" i="67" s="1"/>
  <c r="BG18" i="67" s="1"/>
  <c r="J50" i="68"/>
  <c r="J51" i="68"/>
  <c r="BJ42" i="48"/>
  <c r="BJ121" i="59"/>
  <c r="BJ122" i="59" s="1"/>
  <c r="BJ129" i="59" s="1"/>
  <c r="BH9" i="52"/>
  <c r="BH12" i="52" s="1"/>
  <c r="T20" i="52"/>
  <c r="U7" i="92"/>
  <c r="AJ32" i="82"/>
  <c r="AX7" i="92"/>
  <c r="AW20" i="52"/>
  <c r="AV20" i="67"/>
  <c r="AV39" i="64" s="1"/>
  <c r="AH24" i="82"/>
  <c r="AF38" i="52" s="1"/>
  <c r="AP32" i="82"/>
  <c r="E22" i="59"/>
  <c r="E127" i="59"/>
  <c r="AS39" i="52"/>
  <c r="AU38" i="82"/>
  <c r="AU23" i="82"/>
  <c r="AU24" i="82" s="1"/>
  <c r="AS38" i="52" s="1"/>
  <c r="BG42" i="48"/>
  <c r="BG121" i="59"/>
  <c r="BG122" i="59" s="1"/>
  <c r="BG129" i="59" s="1"/>
  <c r="BE9" i="52"/>
  <c r="BE12" i="52" s="1"/>
  <c r="AM28" i="52"/>
  <c r="K4" i="82"/>
  <c r="L26" i="92"/>
  <c r="L28" i="92" s="1"/>
  <c r="L20" i="92"/>
  <c r="N49" i="68"/>
  <c r="AS24" i="82"/>
  <c r="AQ38" i="52" s="1"/>
  <c r="AS15" i="82"/>
  <c r="AQ29" i="52" s="1"/>
  <c r="AQ42" i="52"/>
  <c r="AS39" i="82"/>
  <c r="D26" i="92"/>
  <c r="D28" i="92" s="1"/>
  <c r="F49" i="68"/>
  <c r="D20" i="92"/>
  <c r="F22" i="59"/>
  <c r="E32" i="116" s="1"/>
  <c r="Q127" i="59"/>
  <c r="BH129" i="59"/>
  <c r="AX14" i="82"/>
  <c r="AV31" i="52" s="1"/>
  <c r="V7" i="92"/>
  <c r="U20" i="52"/>
  <c r="AO49" i="68"/>
  <c r="AM20" i="92"/>
  <c r="AM26" i="92"/>
  <c r="AM28" i="92" s="1"/>
  <c r="AH20" i="92"/>
  <c r="AH26" i="92"/>
  <c r="AH28" i="92" s="1"/>
  <c r="AJ49" i="68"/>
  <c r="AM38" i="82"/>
  <c r="AK39" i="52"/>
  <c r="AM23" i="82"/>
  <c r="AK23" i="82"/>
  <c r="AK38" i="82"/>
  <c r="AI39" i="52"/>
  <c r="AA12" i="52"/>
  <c r="AL13" i="52"/>
  <c r="I7" i="92"/>
  <c r="H20" i="52"/>
  <c r="M20" i="52"/>
  <c r="N7" i="92"/>
  <c r="X7" i="92"/>
  <c r="W20" i="52"/>
  <c r="Q42" i="52"/>
  <c r="S39" i="82"/>
  <c r="S15" i="82"/>
  <c r="Q29" i="52" s="1"/>
  <c r="Y50" i="68"/>
  <c r="Y51" i="68"/>
  <c r="AG24" i="82"/>
  <c r="AE38" i="52" s="1"/>
  <c r="AG39" i="82"/>
  <c r="AG15" i="82"/>
  <c r="AE29" i="52" s="1"/>
  <c r="AE42" i="52"/>
  <c r="W50" i="68"/>
  <c r="W51" i="68"/>
  <c r="U50" i="68"/>
  <c r="U51" i="68"/>
  <c r="AW14" i="82"/>
  <c r="AU31" i="52" s="1"/>
  <c r="AS20" i="67"/>
  <c r="AS39" i="64" s="1"/>
  <c r="BE39" i="82"/>
  <c r="BC42" i="52"/>
  <c r="BE15" i="82"/>
  <c r="BC32" i="52"/>
  <c r="BE14" i="82"/>
  <c r="BC31" i="52" s="1"/>
  <c r="BC28" i="52"/>
  <c r="BE18" i="67"/>
  <c r="BD7" i="92"/>
  <c r="BC20" i="52"/>
  <c r="AG20" i="67"/>
  <c r="AG39" i="64" s="1"/>
  <c r="D208" i="59"/>
  <c r="D103" i="59"/>
  <c r="C42" i="71"/>
  <c r="C35" i="64"/>
  <c r="C111" i="116"/>
  <c r="F38" i="64"/>
  <c r="I21" i="34"/>
  <c r="H27" i="36"/>
  <c r="H26" i="36" s="1"/>
  <c r="K38" i="28"/>
  <c r="J40" i="28"/>
  <c r="G15" i="36"/>
  <c r="G16" i="36" s="1"/>
  <c r="I203" i="59"/>
  <c r="G17" i="34"/>
  <c r="G19" i="34" s="1"/>
  <c r="G56" i="63"/>
  <c r="F20" i="34"/>
  <c r="D15" i="63"/>
  <c r="C158" i="116" s="1"/>
  <c r="AN35" i="33"/>
  <c r="AO35" i="33" s="1"/>
  <c r="AP35" i="33" s="1"/>
  <c r="AQ35" i="33" s="1"/>
  <c r="AR35" i="33" s="1"/>
  <c r="AS35" i="33" s="1"/>
  <c r="AT35" i="33" s="1"/>
  <c r="AU35" i="33" s="1"/>
  <c r="AV35" i="33" s="1"/>
  <c r="AW35" i="33" s="1"/>
  <c r="AX35" i="33" s="1"/>
  <c r="AY35" i="33" s="1"/>
  <c r="AZ35" i="33" s="1"/>
  <c r="BA35" i="33" s="1"/>
  <c r="BB35" i="33" s="1"/>
  <c r="BC35" i="33" s="1"/>
  <c r="BD35" i="33" s="1"/>
  <c r="BE35" i="33" s="1"/>
  <c r="BF35" i="33" s="1"/>
  <c r="BG35" i="33" s="1"/>
  <c r="BH35" i="33" s="1"/>
  <c r="BI35" i="33" s="1"/>
  <c r="BJ35" i="33" s="1"/>
  <c r="BK35" i="33" s="1"/>
  <c r="BL35" i="33" s="1"/>
  <c r="BM35" i="33" s="1"/>
  <c r="F58" i="63"/>
  <c r="C123" i="116"/>
  <c r="F22" i="34"/>
  <c r="N8" i="33"/>
  <c r="L69" i="33"/>
  <c r="M7" i="33"/>
  <c r="BB32" i="82" l="1"/>
  <c r="I17" i="51"/>
  <c r="J48" i="51"/>
  <c r="K48" i="51" s="1"/>
  <c r="BD20" i="52"/>
  <c r="G5" i="97"/>
  <c r="AJ20" i="67"/>
  <c r="AJ39" i="64" s="1"/>
  <c r="BC20" i="67"/>
  <c r="BC39" i="64" s="1"/>
  <c r="V20" i="67"/>
  <c r="V39" i="64" s="1"/>
  <c r="BF32" i="82"/>
  <c r="AO32" i="82"/>
  <c r="BK32" i="82"/>
  <c r="Y20" i="67"/>
  <c r="Y39" i="64" s="1"/>
  <c r="AC32" i="82"/>
  <c r="BM41" i="48"/>
  <c r="BH32" i="82"/>
  <c r="AM15" i="82"/>
  <c r="AK29" i="52" s="1"/>
  <c r="AM39" i="82"/>
  <c r="AK42" i="52"/>
  <c r="AM24" i="82"/>
  <c r="AK38" i="52" s="1"/>
  <c r="AO51" i="68"/>
  <c r="AO50" i="68"/>
  <c r="F50" i="68"/>
  <c r="F51" i="68"/>
  <c r="F5" i="68"/>
  <c r="F37" i="52"/>
  <c r="K5" i="82"/>
  <c r="F42" i="52" s="1"/>
  <c r="J75" i="68"/>
  <c r="L305" i="6" s="1"/>
  <c r="J76" i="68"/>
  <c r="L341" i="6" s="1"/>
  <c r="J77" i="68"/>
  <c r="L406" i="6" s="1"/>
  <c r="J78" i="68"/>
  <c r="L442" i="6" s="1"/>
  <c r="J80" i="68"/>
  <c r="L496" i="6" s="1"/>
  <c r="J74" i="68"/>
  <c r="L193" i="6" s="1"/>
  <c r="J73" i="68"/>
  <c r="L184" i="6" s="1"/>
  <c r="L185" i="6" s="1"/>
  <c r="J79" i="68"/>
  <c r="L469" i="6" s="1"/>
  <c r="J71" i="68"/>
  <c r="J72" i="68"/>
  <c r="L175" i="6" s="1"/>
  <c r="L176" i="6" s="1"/>
  <c r="BM42" i="48"/>
  <c r="D17" i="67"/>
  <c r="D4" i="67"/>
  <c r="BH28" i="52"/>
  <c r="BJ14" i="82"/>
  <c r="BH31" i="52" s="1"/>
  <c r="M4" i="82"/>
  <c r="P51" i="68"/>
  <c r="P50" i="68"/>
  <c r="W77" i="68"/>
  <c r="Y406" i="6" s="1"/>
  <c r="W79" i="68"/>
  <c r="Y469" i="6" s="1"/>
  <c r="W73" i="68"/>
  <c r="Y184" i="6" s="1"/>
  <c r="Y185" i="6" s="1"/>
  <c r="W74" i="68"/>
  <c r="Y193" i="6" s="1"/>
  <c r="W76" i="68"/>
  <c r="Y341" i="6" s="1"/>
  <c r="W71" i="68"/>
  <c r="W80" i="68"/>
  <c r="Y496" i="6" s="1"/>
  <c r="W75" i="68"/>
  <c r="Y305" i="6" s="1"/>
  <c r="W78" i="68"/>
  <c r="Y442" i="6" s="1"/>
  <c r="W72" i="68"/>
  <c r="Y175" i="6" s="1"/>
  <c r="Y176" i="6" s="1"/>
  <c r="AJ51" i="68"/>
  <c r="AJ50" i="68"/>
  <c r="BH39" i="52"/>
  <c r="BJ38" i="82"/>
  <c r="BJ23" i="82"/>
  <c r="BE20" i="52"/>
  <c r="BF7" i="92"/>
  <c r="E24" i="82"/>
  <c r="E38" i="82"/>
  <c r="E23" i="82"/>
  <c r="O18" i="67"/>
  <c r="O20" i="67" s="1"/>
  <c r="O39" i="64" s="1"/>
  <c r="BL16" i="82"/>
  <c r="BJ30" i="52" s="1"/>
  <c r="BL32" i="82"/>
  <c r="AK71" i="68"/>
  <c r="AK79" i="68"/>
  <c r="AM469" i="6" s="1"/>
  <c r="AK75" i="68"/>
  <c r="AM305" i="6" s="1"/>
  <c r="AK72" i="68"/>
  <c r="AM175" i="6" s="1"/>
  <c r="AM176" i="6" s="1"/>
  <c r="AK73" i="68"/>
  <c r="AM184" i="6" s="1"/>
  <c r="AM185" i="6" s="1"/>
  <c r="AK77" i="68"/>
  <c r="AM406" i="6" s="1"/>
  <c r="AK74" i="68"/>
  <c r="AM193" i="6" s="1"/>
  <c r="AK80" i="68"/>
  <c r="AM496" i="6" s="1"/>
  <c r="AK78" i="68"/>
  <c r="AM442" i="6" s="1"/>
  <c r="AK76" i="68"/>
  <c r="AM341" i="6" s="1"/>
  <c r="AO129" i="59"/>
  <c r="H23" i="59"/>
  <c r="G33" i="116" s="1"/>
  <c r="AW42" i="52"/>
  <c r="AY39" i="82"/>
  <c r="AY15" i="82"/>
  <c r="AW29" i="52" s="1"/>
  <c r="BI7" i="92"/>
  <c r="BH20" i="52"/>
  <c r="BH39" i="82"/>
  <c r="BH15" i="82"/>
  <c r="BF29" i="52" s="1"/>
  <c r="BF42" i="52"/>
  <c r="AU15" i="82"/>
  <c r="AS29" i="52" s="1"/>
  <c r="AS42" i="52"/>
  <c r="AU39" i="82"/>
  <c r="BK49" i="68"/>
  <c r="BI26" i="92"/>
  <c r="BI28" i="92" s="1"/>
  <c r="BI20" i="92"/>
  <c r="BN31" i="82"/>
  <c r="AA30" i="52"/>
  <c r="I7" i="82"/>
  <c r="U71" i="68"/>
  <c r="U74" i="68"/>
  <c r="W193" i="6" s="1"/>
  <c r="U73" i="68"/>
  <c r="W184" i="6" s="1"/>
  <c r="W185" i="6" s="1"/>
  <c r="U72" i="68"/>
  <c r="W175" i="6" s="1"/>
  <c r="W176" i="6" s="1"/>
  <c r="U78" i="68"/>
  <c r="W442" i="6" s="1"/>
  <c r="U75" i="68"/>
  <c r="W305" i="6" s="1"/>
  <c r="U77" i="68"/>
  <c r="W406" i="6" s="1"/>
  <c r="U76" i="68"/>
  <c r="W341" i="6" s="1"/>
  <c r="U79" i="68"/>
  <c r="W469" i="6" s="1"/>
  <c r="U80" i="68"/>
  <c r="W496" i="6" s="1"/>
  <c r="Y79" i="68"/>
  <c r="AA469" i="6" s="1"/>
  <c r="Y77" i="68"/>
  <c r="AA406" i="6" s="1"/>
  <c r="Y80" i="68"/>
  <c r="AA496" i="6" s="1"/>
  <c r="Y73" i="68"/>
  <c r="AA184" i="6" s="1"/>
  <c r="AA185" i="6" s="1"/>
  <c r="Y72" i="68"/>
  <c r="AA175" i="6" s="1"/>
  <c r="AA176" i="6" s="1"/>
  <c r="Y76" i="68"/>
  <c r="AA341" i="6" s="1"/>
  <c r="Y74" i="68"/>
  <c r="AA193" i="6" s="1"/>
  <c r="Y78" i="68"/>
  <c r="AA442" i="6" s="1"/>
  <c r="Y75" i="68"/>
  <c r="AA305" i="6" s="1"/>
  <c r="Y71" i="68"/>
  <c r="N50" i="68"/>
  <c r="N51" i="68"/>
  <c r="BH49" i="68"/>
  <c r="BF26" i="92"/>
  <c r="BF28" i="92" s="1"/>
  <c r="BF20" i="92"/>
  <c r="E13" i="82"/>
  <c r="BM83" i="82"/>
  <c r="R18" i="67"/>
  <c r="R20" i="67" s="1"/>
  <c r="R39" i="64" s="1"/>
  <c r="AN51" i="68"/>
  <c r="AN50" i="68"/>
  <c r="AN17" i="67"/>
  <c r="G4" i="67"/>
  <c r="E32" i="82"/>
  <c r="E31" i="82"/>
  <c r="E16" i="82" s="1"/>
  <c r="O407" i="6"/>
  <c r="K230" i="97" s="1"/>
  <c r="K229" i="97"/>
  <c r="BA122" i="59"/>
  <c r="I18" i="59" s="1"/>
  <c r="H28" i="116" s="1"/>
  <c r="I17" i="59"/>
  <c r="H27" i="116" s="1"/>
  <c r="AU42" i="52"/>
  <c r="AW39" i="82"/>
  <c r="AW15" i="82"/>
  <c r="AU29" i="52" s="1"/>
  <c r="BK20" i="92"/>
  <c r="BK26" i="92"/>
  <c r="BK28" i="92" s="1"/>
  <c r="BM49" i="68"/>
  <c r="BG32" i="82"/>
  <c r="E52" i="63"/>
  <c r="D52" i="52"/>
  <c r="E31" i="50"/>
  <c r="E49" i="52" s="1"/>
  <c r="D58" i="52"/>
  <c r="E48" i="50"/>
  <c r="BI20" i="67"/>
  <c r="BI39" i="64" s="1"/>
  <c r="G50" i="68"/>
  <c r="G51" i="68"/>
  <c r="X20" i="67"/>
  <c r="X39" i="64" s="1"/>
  <c r="AZ50" i="68"/>
  <c r="AZ51" i="68"/>
  <c r="AC50" i="68"/>
  <c r="AC51" i="68"/>
  <c r="AH78" i="68"/>
  <c r="AJ442" i="6" s="1"/>
  <c r="AH79" i="68"/>
  <c r="AJ469" i="6" s="1"/>
  <c r="AH80" i="68"/>
  <c r="AJ496" i="6" s="1"/>
  <c r="AH71" i="68"/>
  <c r="AH73" i="68"/>
  <c r="AJ184" i="6" s="1"/>
  <c r="AJ185" i="6" s="1"/>
  <c r="AH72" i="68"/>
  <c r="AJ175" i="6" s="1"/>
  <c r="AJ176" i="6" s="1"/>
  <c r="AH75" i="68"/>
  <c r="AJ305" i="6" s="1"/>
  <c r="AH74" i="68"/>
  <c r="AJ193" i="6" s="1"/>
  <c r="AH77" i="68"/>
  <c r="AJ406" i="6" s="1"/>
  <c r="AH76" i="68"/>
  <c r="AJ341" i="6" s="1"/>
  <c r="AF145" i="91" s="1"/>
  <c r="AM51" i="68"/>
  <c r="AM50" i="68"/>
  <c r="AO24" i="82"/>
  <c r="AM38" i="52" s="1"/>
  <c r="AO15" i="82"/>
  <c r="AM42" i="52"/>
  <c r="AO39" i="82"/>
  <c r="AL42" i="52"/>
  <c r="AN39" i="82"/>
  <c r="AN15" i="82"/>
  <c r="AL29" i="52" s="1"/>
  <c r="V72" i="68"/>
  <c r="X175" i="6" s="1"/>
  <c r="X176" i="6" s="1"/>
  <c r="V80" i="68"/>
  <c r="X496" i="6" s="1"/>
  <c r="V71" i="68"/>
  <c r="V77" i="68"/>
  <c r="X406" i="6" s="1"/>
  <c r="V76" i="68"/>
  <c r="X341" i="6" s="1"/>
  <c r="V73" i="68"/>
  <c r="X184" i="6" s="1"/>
  <c r="X185" i="6" s="1"/>
  <c r="V79" i="68"/>
  <c r="X469" i="6" s="1"/>
  <c r="V75" i="68"/>
  <c r="X305" i="6" s="1"/>
  <c r="V74" i="68"/>
  <c r="X193" i="6" s="1"/>
  <c r="V78" i="68"/>
  <c r="X442" i="6" s="1"/>
  <c r="BI32" i="82"/>
  <c r="AU80" i="68"/>
  <c r="AW496" i="6" s="1"/>
  <c r="AU77" i="68"/>
  <c r="AW406" i="6" s="1"/>
  <c r="AU72" i="68"/>
  <c r="AW175" i="6" s="1"/>
  <c r="AW176" i="6" s="1"/>
  <c r="AU73" i="68"/>
  <c r="AW184" i="6" s="1"/>
  <c r="AW185" i="6" s="1"/>
  <c r="AU75" i="68"/>
  <c r="AW305" i="6" s="1"/>
  <c r="AU76" i="68"/>
  <c r="AW341" i="6" s="1"/>
  <c r="AU78" i="68"/>
  <c r="AW442" i="6" s="1"/>
  <c r="AU79" i="68"/>
  <c r="AW469" i="6" s="1"/>
  <c r="AU71" i="68"/>
  <c r="AU74" i="68"/>
  <c r="AW193" i="6" s="1"/>
  <c r="I75" i="68"/>
  <c r="K305" i="6" s="1"/>
  <c r="I74" i="68"/>
  <c r="K193" i="6" s="1"/>
  <c r="I80" i="68"/>
  <c r="K496" i="6" s="1"/>
  <c r="I76" i="68"/>
  <c r="K341" i="6" s="1"/>
  <c r="I72" i="68"/>
  <c r="K175" i="6" s="1"/>
  <c r="K176" i="6" s="1"/>
  <c r="I78" i="68"/>
  <c r="K442" i="6" s="1"/>
  <c r="I73" i="68"/>
  <c r="K184" i="6" s="1"/>
  <c r="K185" i="6" s="1"/>
  <c r="I71" i="68"/>
  <c r="I77" i="68"/>
  <c r="K406" i="6" s="1"/>
  <c r="I79" i="68"/>
  <c r="K469" i="6" s="1"/>
  <c r="AG76" i="68"/>
  <c r="AI341" i="6" s="1"/>
  <c r="AG72" i="68"/>
  <c r="AI175" i="6" s="1"/>
  <c r="AI176" i="6" s="1"/>
  <c r="AG75" i="68"/>
  <c r="AI305" i="6" s="1"/>
  <c r="AG79" i="68"/>
  <c r="AI469" i="6" s="1"/>
  <c r="AG74" i="68"/>
  <c r="AI193" i="6" s="1"/>
  <c r="AG71" i="68"/>
  <c r="AG77" i="68"/>
  <c r="AI406" i="6" s="1"/>
  <c r="AG78" i="68"/>
  <c r="AI442" i="6" s="1"/>
  <c r="AG80" i="68"/>
  <c r="AI496" i="6" s="1"/>
  <c r="AG73" i="68"/>
  <c r="AI184" i="6" s="1"/>
  <c r="AI185" i="6" s="1"/>
  <c r="BI38" i="82"/>
  <c r="BG39" i="52"/>
  <c r="BI23" i="82"/>
  <c r="AZ26" i="92"/>
  <c r="AZ28" i="92" s="1"/>
  <c r="AZ20" i="92"/>
  <c r="BB49" i="68"/>
  <c r="BA42" i="52"/>
  <c r="BC15" i="82"/>
  <c r="BA29" i="52" s="1"/>
  <c r="BC39" i="82"/>
  <c r="G5" i="68"/>
  <c r="R51" i="68"/>
  <c r="R50" i="68"/>
  <c r="BL14" i="82"/>
  <c r="BJ31" i="52" s="1"/>
  <c r="N18" i="67"/>
  <c r="N20" i="67" s="1"/>
  <c r="N39" i="64" s="1"/>
  <c r="M20" i="67"/>
  <c r="M39" i="64" s="1"/>
  <c r="AL50" i="68"/>
  <c r="AL51" i="68"/>
  <c r="BK38" i="82"/>
  <c r="BK23" i="82"/>
  <c r="BK24" i="82" s="1"/>
  <c r="BI38" i="52" s="1"/>
  <c r="BI39" i="52"/>
  <c r="BM121" i="59"/>
  <c r="AT74" i="68"/>
  <c r="AV193" i="6" s="1"/>
  <c r="AV194" i="6" s="1"/>
  <c r="AT73" i="68"/>
  <c r="AV184" i="6" s="1"/>
  <c r="AV185" i="6" s="1"/>
  <c r="AT76" i="68"/>
  <c r="AV341" i="6" s="1"/>
  <c r="AR145" i="91" s="1"/>
  <c r="AT71" i="68"/>
  <c r="AT78" i="68"/>
  <c r="AV442" i="6" s="1"/>
  <c r="AT72" i="68"/>
  <c r="AV175" i="6" s="1"/>
  <c r="AV176" i="6" s="1"/>
  <c r="AT77" i="68"/>
  <c r="AV406" i="6" s="1"/>
  <c r="AT75" i="68"/>
  <c r="AV305" i="6" s="1"/>
  <c r="AR117" i="91" s="1"/>
  <c r="AR118" i="91" s="1"/>
  <c r="AT79" i="68"/>
  <c r="AV469" i="6" s="1"/>
  <c r="AT80" i="68"/>
  <c r="AV496" i="6" s="1"/>
  <c r="AP39" i="82"/>
  <c r="AN42" i="52"/>
  <c r="AP15" i="82"/>
  <c r="AN29" i="52" s="1"/>
  <c r="J45" i="51"/>
  <c r="K45" i="51" s="1"/>
  <c r="AP51" i="68"/>
  <c r="AP50" i="68"/>
  <c r="I5" i="68"/>
  <c r="K319" i="97"/>
  <c r="O530" i="6"/>
  <c r="AY12" i="52"/>
  <c r="BK12" i="52" s="1"/>
  <c r="BJ13" i="52"/>
  <c r="BK13" i="52" s="1"/>
  <c r="AC129" i="59"/>
  <c r="G23" i="59"/>
  <c r="F33" i="116" s="1"/>
  <c r="K15" i="82"/>
  <c r="I29" i="52" s="1"/>
  <c r="K39" i="82"/>
  <c r="BE51" i="68"/>
  <c r="BE50" i="68"/>
  <c r="BK7" i="92"/>
  <c r="BJ20" i="52"/>
  <c r="BA38" i="82"/>
  <c r="BA23" i="82"/>
  <c r="BA24" i="82" s="1"/>
  <c r="AY38" i="52" s="1"/>
  <c r="AY39" i="52"/>
  <c r="BI20" i="52"/>
  <c r="BJ7" i="92"/>
  <c r="M15" i="82"/>
  <c r="K29" i="52" s="1"/>
  <c r="M39" i="82"/>
  <c r="BL38" i="82"/>
  <c r="BN22" i="82"/>
  <c r="BN23" i="82"/>
  <c r="BL23" i="82"/>
  <c r="BL24" i="82" s="1"/>
  <c r="BJ38" i="52" s="1"/>
  <c r="BJ39" i="52"/>
  <c r="BA31" i="82"/>
  <c r="BA16" i="82" s="1"/>
  <c r="AF74" i="68"/>
  <c r="AH193" i="6" s="1"/>
  <c r="AF79" i="68"/>
  <c r="AH469" i="6" s="1"/>
  <c r="AF72" i="68"/>
  <c r="AH175" i="6" s="1"/>
  <c r="AH176" i="6" s="1"/>
  <c r="AF76" i="68"/>
  <c r="AH341" i="6" s="1"/>
  <c r="AF71" i="68"/>
  <c r="AF78" i="68"/>
  <c r="AH442" i="6" s="1"/>
  <c r="AF73" i="68"/>
  <c r="AH184" i="6" s="1"/>
  <c r="AH185" i="6" s="1"/>
  <c r="AF80" i="68"/>
  <c r="AH496" i="6" s="1"/>
  <c r="AF77" i="68"/>
  <c r="AH406" i="6" s="1"/>
  <c r="AF75" i="68"/>
  <c r="AH305" i="6" s="1"/>
  <c r="D27" i="116"/>
  <c r="AB24" i="82"/>
  <c r="Z38" i="52" s="1"/>
  <c r="AB39" i="82"/>
  <c r="AB15" i="82"/>
  <c r="Z29" i="52" s="1"/>
  <c r="Z42" i="52"/>
  <c r="E11" i="51"/>
  <c r="J10" i="51"/>
  <c r="Q32" i="82"/>
  <c r="BJ49" i="68"/>
  <c r="BH20" i="92"/>
  <c r="BH26" i="92"/>
  <c r="BH28" i="92" s="1"/>
  <c r="E15" i="51"/>
  <c r="J15" i="51" s="1"/>
  <c r="J14" i="51"/>
  <c r="O443" i="6"/>
  <c r="K266" i="97" s="1"/>
  <c r="K265" i="97"/>
  <c r="O470" i="6"/>
  <c r="K293" i="97" s="1"/>
  <c r="K292" i="97"/>
  <c r="AZ20" i="52"/>
  <c r="BA7" i="92"/>
  <c r="I5" i="82"/>
  <c r="E42" i="52" s="1"/>
  <c r="E37" i="52"/>
  <c r="BF50" i="68"/>
  <c r="BF51" i="68"/>
  <c r="AH20" i="67"/>
  <c r="AH39" i="64" s="1"/>
  <c r="AI18" i="67"/>
  <c r="AI20" i="67" s="1"/>
  <c r="AI39" i="64" s="1"/>
  <c r="BG51" i="68"/>
  <c r="BG50" i="68"/>
  <c r="BA19" i="92"/>
  <c r="AZ22" i="71"/>
  <c r="BA14" i="67"/>
  <c r="BA17" i="67" s="1"/>
  <c r="BL49" i="68"/>
  <c r="BJ20" i="92"/>
  <c r="BJ26" i="92"/>
  <c r="BJ28" i="92" s="1"/>
  <c r="AS73" i="68"/>
  <c r="AU184" i="6" s="1"/>
  <c r="AU185" i="6" s="1"/>
  <c r="AS76" i="68"/>
  <c r="AU341" i="6" s="1"/>
  <c r="AS71" i="68"/>
  <c r="AS72" i="68"/>
  <c r="AU175" i="6" s="1"/>
  <c r="AU176" i="6" s="1"/>
  <c r="AS74" i="68"/>
  <c r="AU193" i="6" s="1"/>
  <c r="AS79" i="68"/>
  <c r="AU469" i="6" s="1"/>
  <c r="AS77" i="68"/>
  <c r="AU406" i="6" s="1"/>
  <c r="AS78" i="68"/>
  <c r="AU442" i="6" s="1"/>
  <c r="AS75" i="68"/>
  <c r="AU305" i="6" s="1"/>
  <c r="AS80" i="68"/>
  <c r="AU496" i="6" s="1"/>
  <c r="BJ32" i="82"/>
  <c r="P39" i="82"/>
  <c r="P15" i="82"/>
  <c r="N29" i="52" s="1"/>
  <c r="BA14" i="82"/>
  <c r="AY31" i="52" s="1"/>
  <c r="AY32" i="52"/>
  <c r="AZ39" i="82"/>
  <c r="AX42" i="52"/>
  <c r="AZ15" i="82"/>
  <c r="AX29" i="52" s="1"/>
  <c r="AQ50" i="68"/>
  <c r="AQ51" i="68"/>
  <c r="AD51" i="68"/>
  <c r="AD50" i="68"/>
  <c r="H5" i="68"/>
  <c r="Z51" i="68"/>
  <c r="Z50" i="68"/>
  <c r="D37" i="52"/>
  <c r="G5" i="82"/>
  <c r="D42" i="52" s="1"/>
  <c r="O30" i="52"/>
  <c r="G7" i="82"/>
  <c r="AA50" i="68"/>
  <c r="AA51" i="68"/>
  <c r="BD51" i="68"/>
  <c r="BD50" i="68"/>
  <c r="AC15" i="82"/>
  <c r="AA42" i="52"/>
  <c r="AC39" i="82"/>
  <c r="AB42" i="52"/>
  <c r="AD39" i="82"/>
  <c r="AD15" i="82"/>
  <c r="AB29" i="52" s="1"/>
  <c r="O306" i="6"/>
  <c r="K117" i="91"/>
  <c r="K118" i="91" s="1"/>
  <c r="AW71" i="68"/>
  <c r="AW79" i="68"/>
  <c r="AY469" i="6" s="1"/>
  <c r="AW73" i="68"/>
  <c r="AY184" i="6" s="1"/>
  <c r="AY185" i="6" s="1"/>
  <c r="AW72" i="68"/>
  <c r="AY175" i="6" s="1"/>
  <c r="AY176" i="6" s="1"/>
  <c r="AW74" i="68"/>
  <c r="AY193" i="6" s="1"/>
  <c r="AW78" i="68"/>
  <c r="AY442" i="6" s="1"/>
  <c r="AW80" i="68"/>
  <c r="AY496" i="6" s="1"/>
  <c r="AW77" i="68"/>
  <c r="AY406" i="6" s="1"/>
  <c r="AW76" i="68"/>
  <c r="AY341" i="6" s="1"/>
  <c r="AW75" i="68"/>
  <c r="AY305" i="6" s="1"/>
  <c r="D28" i="116"/>
  <c r="AZ19" i="92"/>
  <c r="AY22" i="71"/>
  <c r="AZ14" i="67"/>
  <c r="AB17" i="67"/>
  <c r="F4" i="67"/>
  <c r="AB50" i="68"/>
  <c r="AB51" i="68"/>
  <c r="AA20" i="67"/>
  <c r="AA39" i="64" s="1"/>
  <c r="Q51" i="68"/>
  <c r="Q50" i="68"/>
  <c r="BG7" i="92"/>
  <c r="BF20" i="52"/>
  <c r="E129" i="59"/>
  <c r="E23" i="59"/>
  <c r="F5" i="91"/>
  <c r="F5" i="97"/>
  <c r="X50" i="68"/>
  <c r="X51" i="68"/>
  <c r="W39" i="82"/>
  <c r="W15" i="82"/>
  <c r="U29" i="52" s="1"/>
  <c r="U42" i="52"/>
  <c r="E4" i="67"/>
  <c r="P17" i="67"/>
  <c r="BH7" i="92"/>
  <c r="BG20" i="52"/>
  <c r="BI14" i="82"/>
  <c r="BG31" i="52" s="1"/>
  <c r="BG32" i="52"/>
  <c r="L51" i="68"/>
  <c r="L50" i="68"/>
  <c r="K7" i="82"/>
  <c r="AM30" i="52"/>
  <c r="AZ39" i="52"/>
  <c r="BB38" i="82"/>
  <c r="BB23" i="82"/>
  <c r="BB24" i="82" s="1"/>
  <c r="AZ38" i="52" s="1"/>
  <c r="C58" i="50"/>
  <c r="C41" i="64"/>
  <c r="S50" i="68"/>
  <c r="S51" i="68"/>
  <c r="P24" i="82"/>
  <c r="H75" i="68"/>
  <c r="J305" i="6" s="1"/>
  <c r="H71" i="68"/>
  <c r="H72" i="68"/>
  <c r="J175" i="6" s="1"/>
  <c r="J176" i="6" s="1"/>
  <c r="H80" i="68"/>
  <c r="J496" i="6" s="1"/>
  <c r="H79" i="68"/>
  <c r="J469" i="6" s="1"/>
  <c r="H74" i="68"/>
  <c r="J193" i="6" s="1"/>
  <c r="H73" i="68"/>
  <c r="J184" i="6" s="1"/>
  <c r="J185" i="6" s="1"/>
  <c r="H78" i="68"/>
  <c r="J442" i="6" s="1"/>
  <c r="H76" i="68"/>
  <c r="J341" i="6" s="1"/>
  <c r="H77" i="68"/>
  <c r="J406" i="6" s="1"/>
  <c r="F15" i="82"/>
  <c r="D29" i="52" s="1"/>
  <c r="F39" i="82"/>
  <c r="BF39" i="82"/>
  <c r="BF15" i="82"/>
  <c r="BD29" i="52" s="1"/>
  <c r="BD42" i="52"/>
  <c r="N24" i="82"/>
  <c r="N15" i="82"/>
  <c r="L29" i="52" s="1"/>
  <c r="N39" i="82"/>
  <c r="BI50" i="68"/>
  <c r="BI51" i="68"/>
  <c r="BF20" i="67"/>
  <c r="BF39" i="64" s="1"/>
  <c r="AK15" i="82"/>
  <c r="AI29" i="52" s="1"/>
  <c r="AI42" i="52"/>
  <c r="AK39" i="82"/>
  <c r="F23" i="59"/>
  <c r="E33" i="116" s="1"/>
  <c r="Q129" i="59"/>
  <c r="D32" i="116"/>
  <c r="J22" i="59"/>
  <c r="K22" i="59" s="1"/>
  <c r="R15" i="82"/>
  <c r="P29" i="52" s="1"/>
  <c r="P42" i="52"/>
  <c r="R39" i="82"/>
  <c r="Z15" i="82"/>
  <c r="X29" i="52" s="1"/>
  <c r="X42" i="52"/>
  <c r="Z39" i="82"/>
  <c r="AN24" i="82"/>
  <c r="AL38" i="52" s="1"/>
  <c r="O39" i="82"/>
  <c r="O15" i="82"/>
  <c r="M29" i="52" s="1"/>
  <c r="AE51" i="68"/>
  <c r="AE50" i="68"/>
  <c r="Y39" i="82"/>
  <c r="W42" i="52"/>
  <c r="Y15" i="82"/>
  <c r="W29" i="52" s="1"/>
  <c r="BB14" i="82"/>
  <c r="AZ31" i="52" s="1"/>
  <c r="AZ32" i="52"/>
  <c r="O357" i="6"/>
  <c r="O358" i="6" s="1"/>
  <c r="O342" i="6"/>
  <c r="K145" i="91"/>
  <c r="AW24" i="82"/>
  <c r="AU38" i="52" s="1"/>
  <c r="AX51" i="68"/>
  <c r="AX50" i="68"/>
  <c r="BC24" i="82"/>
  <c r="BA38" i="52" s="1"/>
  <c r="O50" i="68"/>
  <c r="O51" i="68"/>
  <c r="BB42" i="52"/>
  <c r="BD39" i="82"/>
  <c r="BD15" i="82"/>
  <c r="BB29" i="52" s="1"/>
  <c r="AV50" i="68"/>
  <c r="AV51" i="68"/>
  <c r="T74" i="68"/>
  <c r="V193" i="6" s="1"/>
  <c r="T76" i="68"/>
  <c r="V341" i="6" s="1"/>
  <c r="T71" i="68"/>
  <c r="T80" i="68"/>
  <c r="V496" i="6" s="1"/>
  <c r="T79" i="68"/>
  <c r="V469" i="6" s="1"/>
  <c r="T73" i="68"/>
  <c r="V184" i="6" s="1"/>
  <c r="V185" i="6" s="1"/>
  <c r="T75" i="68"/>
  <c r="V305" i="6" s="1"/>
  <c r="T72" i="68"/>
  <c r="V175" i="6" s="1"/>
  <c r="V176" i="6" s="1"/>
  <c r="T77" i="68"/>
  <c r="V406" i="6" s="1"/>
  <c r="T78" i="68"/>
  <c r="V442" i="6" s="1"/>
  <c r="BK14" i="82"/>
  <c r="BI31" i="52" s="1"/>
  <c r="AK24" i="82"/>
  <c r="AI38" i="52" s="1"/>
  <c r="BG38" i="82"/>
  <c r="BG23" i="82"/>
  <c r="BG24" i="82" s="1"/>
  <c r="BE38" i="52" s="1"/>
  <c r="BE39" i="52"/>
  <c r="AD18" i="67"/>
  <c r="AD20" i="67" s="1"/>
  <c r="AD39" i="64" s="1"/>
  <c r="K71" i="68"/>
  <c r="K79" i="68"/>
  <c r="M469" i="6" s="1"/>
  <c r="K73" i="68"/>
  <c r="M184" i="6" s="1"/>
  <c r="M185" i="6" s="1"/>
  <c r="K77" i="68"/>
  <c r="M406" i="6" s="1"/>
  <c r="K76" i="68"/>
  <c r="M341" i="6" s="1"/>
  <c r="K74" i="68"/>
  <c r="M193" i="6" s="1"/>
  <c r="K72" i="68"/>
  <c r="M175" i="6" s="1"/>
  <c r="M176" i="6" s="1"/>
  <c r="K75" i="68"/>
  <c r="M305" i="6" s="1"/>
  <c r="K80" i="68"/>
  <c r="M496" i="6" s="1"/>
  <c r="K78" i="68"/>
  <c r="M442" i="6" s="1"/>
  <c r="O24" i="82"/>
  <c r="AI79" i="68"/>
  <c r="AK469" i="6" s="1"/>
  <c r="AI77" i="68"/>
  <c r="AK406" i="6" s="1"/>
  <c r="AI72" i="68"/>
  <c r="AK175" i="6" s="1"/>
  <c r="AK176" i="6" s="1"/>
  <c r="AI80" i="68"/>
  <c r="AK496" i="6" s="1"/>
  <c r="AI75" i="68"/>
  <c r="AK305" i="6" s="1"/>
  <c r="AI74" i="68"/>
  <c r="AK193" i="6" s="1"/>
  <c r="AI76" i="68"/>
  <c r="AK341" i="6" s="1"/>
  <c r="AI71" i="68"/>
  <c r="AI78" i="68"/>
  <c r="AK442" i="6" s="1"/>
  <c r="AI73" i="68"/>
  <c r="AK184" i="6" s="1"/>
  <c r="AK185" i="6" s="1"/>
  <c r="AJ42" i="52"/>
  <c r="AL39" i="82"/>
  <c r="AL15" i="82"/>
  <c r="AJ29" i="52" s="1"/>
  <c r="E12" i="82"/>
  <c r="BM82" i="82"/>
  <c r="BJ19" i="92"/>
  <c r="BI22" i="71"/>
  <c r="BJ14" i="67"/>
  <c r="BJ17" i="67" s="1"/>
  <c r="M82" i="68"/>
  <c r="O166" i="6"/>
  <c r="AR71" i="68"/>
  <c r="AR72" i="68"/>
  <c r="AT175" i="6" s="1"/>
  <c r="AT176" i="6" s="1"/>
  <c r="AR74" i="68"/>
  <c r="AT193" i="6" s="1"/>
  <c r="AR80" i="68"/>
  <c r="AT496" i="6" s="1"/>
  <c r="AR76" i="68"/>
  <c r="AT341" i="6" s="1"/>
  <c r="AR78" i="68"/>
  <c r="AT442" i="6" s="1"/>
  <c r="AR75" i="68"/>
  <c r="AT305" i="6" s="1"/>
  <c r="AR73" i="68"/>
  <c r="AT184" i="6" s="1"/>
  <c r="AT185" i="6" s="1"/>
  <c r="AR79" i="68"/>
  <c r="AT469" i="6" s="1"/>
  <c r="AR77" i="68"/>
  <c r="AT406" i="6" s="1"/>
  <c r="BH18" i="67"/>
  <c r="BH20" i="67" s="1"/>
  <c r="BH39" i="64" s="1"/>
  <c r="BG20" i="67"/>
  <c r="BG39" i="64" s="1"/>
  <c r="I22" i="59"/>
  <c r="H32" i="116" s="1"/>
  <c r="BA127" i="59"/>
  <c r="D49" i="52"/>
  <c r="D7" i="50"/>
  <c r="D19" i="50" s="1"/>
  <c r="E7" i="50" s="1"/>
  <c r="E19" i="50" s="1"/>
  <c r="F7" i="50" s="1"/>
  <c r="F19" i="50" s="1"/>
  <c r="G7" i="50" s="1"/>
  <c r="G19" i="50" s="1"/>
  <c r="H7" i="50" s="1"/>
  <c r="H19" i="50" s="1"/>
  <c r="D65" i="50"/>
  <c r="D67" i="50" s="1"/>
  <c r="D69" i="50" s="1"/>
  <c r="C57" i="50"/>
  <c r="D66" i="63"/>
  <c r="C59" i="52"/>
  <c r="D53" i="50"/>
  <c r="D55" i="50" s="1"/>
  <c r="D57" i="50" s="1"/>
  <c r="C53" i="52"/>
  <c r="AI24" i="82"/>
  <c r="AG38" i="52" s="1"/>
  <c r="AG42" i="52"/>
  <c r="AI39" i="82"/>
  <c r="AI15" i="82"/>
  <c r="AG29" i="52" s="1"/>
  <c r="AA15" i="82"/>
  <c r="Y29" i="52" s="1"/>
  <c r="Y42" i="52"/>
  <c r="AA39" i="82"/>
  <c r="AY50" i="68"/>
  <c r="AY51" i="68"/>
  <c r="BG14" i="82"/>
  <c r="BE31" i="52" s="1"/>
  <c r="BA26" i="92"/>
  <c r="BA28" i="92" s="1"/>
  <c r="BA20" i="92"/>
  <c r="BC49" i="68"/>
  <c r="Q39" i="82"/>
  <c r="O42" i="52"/>
  <c r="Q15" i="82"/>
  <c r="BF24" i="82"/>
  <c r="BD38" i="52" s="1"/>
  <c r="BA50" i="68"/>
  <c r="BA51" i="68"/>
  <c r="AP24" i="82"/>
  <c r="AN38" i="52" s="1"/>
  <c r="AX15" i="82"/>
  <c r="AV29" i="52" s="1"/>
  <c r="AV42" i="52"/>
  <c r="AX39" i="82"/>
  <c r="BE20" i="67"/>
  <c r="BE39" i="64" s="1"/>
  <c r="M5" i="82"/>
  <c r="G42" i="52" s="1"/>
  <c r="G37" i="52"/>
  <c r="G36" i="52"/>
  <c r="BC29" i="52"/>
  <c r="AF117" i="91"/>
  <c r="AF118" i="91" s="1"/>
  <c r="AJ306" i="6"/>
  <c r="AJ194" i="6"/>
  <c r="H5" i="91"/>
  <c r="H5" i="97"/>
  <c r="AV357" i="6"/>
  <c r="AV358" i="6" s="1"/>
  <c r="AV342" i="6"/>
  <c r="AJ357" i="6"/>
  <c r="AJ358" i="6" s="1"/>
  <c r="G24" i="34"/>
  <c r="H56" i="63"/>
  <c r="H17" i="34"/>
  <c r="H19" i="34" s="1"/>
  <c r="G20" i="34"/>
  <c r="H38" i="64"/>
  <c r="C5" i="64"/>
  <c r="D79" i="63"/>
  <c r="G58" i="63"/>
  <c r="G57" i="63"/>
  <c r="G22" i="34"/>
  <c r="F24" i="34"/>
  <c r="K40" i="28"/>
  <c r="J203" i="59"/>
  <c r="H15" i="36"/>
  <c r="H16" i="36" s="1"/>
  <c r="C49" i="71"/>
  <c r="C55" i="71"/>
  <c r="M69" i="33"/>
  <c r="N7" i="33"/>
  <c r="N69" i="33" s="1"/>
  <c r="O8" i="33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C113" i="116"/>
  <c r="D104" i="59"/>
  <c r="C43" i="71"/>
  <c r="C56" i="71" s="1"/>
  <c r="L38" i="28"/>
  <c r="J21" i="34"/>
  <c r="I27" i="36"/>
  <c r="I26" i="36" s="1"/>
  <c r="AJ342" i="6" l="1"/>
  <c r="J17" i="59"/>
  <c r="K17" i="59" s="1"/>
  <c r="BM122" i="59"/>
  <c r="BN24" i="82"/>
  <c r="J18" i="59"/>
  <c r="H7" i="68"/>
  <c r="I7" i="68"/>
  <c r="AV306" i="6"/>
  <c r="D70" i="50"/>
  <c r="D41" i="64" s="1"/>
  <c r="E66" i="63"/>
  <c r="E68" i="63" s="1"/>
  <c r="E74" i="63" s="1"/>
  <c r="D53" i="52"/>
  <c r="E65" i="50"/>
  <c r="E67" i="50" s="1"/>
  <c r="E69" i="50" s="1"/>
  <c r="D59" i="52"/>
  <c r="AT470" i="6"/>
  <c r="AP293" i="97" s="1"/>
  <c r="AP292" i="97"/>
  <c r="AT166" i="6"/>
  <c r="AT167" i="6" s="1"/>
  <c r="AR82" i="68"/>
  <c r="AK306" i="6"/>
  <c r="AG117" i="91"/>
  <c r="AG118" i="91" s="1"/>
  <c r="I117" i="91"/>
  <c r="I118" i="91" s="1"/>
  <c r="M306" i="6"/>
  <c r="R265" i="97"/>
  <c r="V443" i="6"/>
  <c r="R266" i="97" s="1"/>
  <c r="V357" i="6"/>
  <c r="V358" i="6" s="1"/>
  <c r="V342" i="6"/>
  <c r="R145" i="91"/>
  <c r="O74" i="68"/>
  <c r="Q193" i="6" s="1"/>
  <c r="O75" i="68"/>
  <c r="Q305" i="6" s="1"/>
  <c r="O76" i="68"/>
  <c r="Q341" i="6" s="1"/>
  <c r="O77" i="68"/>
  <c r="Q406" i="6" s="1"/>
  <c r="O79" i="68"/>
  <c r="Q469" i="6" s="1"/>
  <c r="O71" i="68"/>
  <c r="O72" i="68"/>
  <c r="Q175" i="6" s="1"/>
  <c r="Q176" i="6" s="1"/>
  <c r="O73" i="68"/>
  <c r="Q184" i="6" s="1"/>
  <c r="Q185" i="6" s="1"/>
  <c r="O80" i="68"/>
  <c r="Q496" i="6" s="1"/>
  <c r="O78" i="68"/>
  <c r="Q442" i="6" s="1"/>
  <c r="F292" i="97"/>
  <c r="J470" i="6"/>
  <c r="F293" i="97" s="1"/>
  <c r="C11" i="64"/>
  <c r="C43" i="64"/>
  <c r="C45" i="64" s="1"/>
  <c r="L76" i="68"/>
  <c r="N341" i="6" s="1"/>
  <c r="L77" i="68"/>
  <c r="N406" i="6" s="1"/>
  <c r="L71" i="68"/>
  <c r="L75" i="68"/>
  <c r="N305" i="6" s="1"/>
  <c r="L79" i="68"/>
  <c r="N469" i="6" s="1"/>
  <c r="L80" i="68"/>
  <c r="N496" i="6" s="1"/>
  <c r="L73" i="68"/>
  <c r="N184" i="6" s="1"/>
  <c r="N185" i="6" s="1"/>
  <c r="L78" i="68"/>
  <c r="N442" i="6" s="1"/>
  <c r="L72" i="68"/>
  <c r="N175" i="6" s="1"/>
  <c r="N176" i="6" s="1"/>
  <c r="L74" i="68"/>
  <c r="N193" i="6" s="1"/>
  <c r="D7" i="92"/>
  <c r="C20" i="52"/>
  <c r="E25" i="59"/>
  <c r="AY342" i="6"/>
  <c r="AU145" i="91"/>
  <c r="AY357" i="6"/>
  <c r="AY358" i="6" s="1"/>
  <c r="AY166" i="6"/>
  <c r="AY167" i="6" s="1"/>
  <c r="AW82" i="68"/>
  <c r="AA29" i="52"/>
  <c r="I6" i="82"/>
  <c r="AQ74" i="68"/>
  <c r="AS193" i="6" s="1"/>
  <c r="AQ71" i="68"/>
  <c r="AQ72" i="68"/>
  <c r="AS175" i="6" s="1"/>
  <c r="AS176" i="6" s="1"/>
  <c r="AQ77" i="68"/>
  <c r="AS406" i="6" s="1"/>
  <c r="AQ75" i="68"/>
  <c r="AS305" i="6" s="1"/>
  <c r="AQ79" i="68"/>
  <c r="AS469" i="6" s="1"/>
  <c r="AQ78" i="68"/>
  <c r="AS442" i="6" s="1"/>
  <c r="AQ80" i="68"/>
  <c r="AS496" i="6" s="1"/>
  <c r="AQ73" i="68"/>
  <c r="AS184" i="6" s="1"/>
  <c r="AS185" i="6" s="1"/>
  <c r="AQ76" i="68"/>
  <c r="AS341" i="6" s="1"/>
  <c r="AU166" i="6"/>
  <c r="AU167" i="6" s="1"/>
  <c r="AS82" i="68"/>
  <c r="AY30" i="52"/>
  <c r="M7" i="82"/>
  <c r="AT82" i="68"/>
  <c r="AV166" i="6"/>
  <c r="AE292" i="97"/>
  <c r="AI470" i="6"/>
  <c r="AE293" i="97" s="1"/>
  <c r="G265" i="97"/>
  <c r="K443" i="6"/>
  <c r="G266" i="97" s="1"/>
  <c r="AW470" i="6"/>
  <c r="AS293" i="97" s="1"/>
  <c r="AS292" i="97"/>
  <c r="V82" i="68"/>
  <c r="X166" i="6"/>
  <c r="X167" i="6" s="1"/>
  <c r="AM29" i="52"/>
  <c r="K6" i="82"/>
  <c r="C30" i="52"/>
  <c r="E7" i="82"/>
  <c r="W117" i="91"/>
  <c r="W118" i="91" s="1"/>
  <c r="AA306" i="6"/>
  <c r="AA470" i="6"/>
  <c r="W293" i="97" s="1"/>
  <c r="W292" i="97"/>
  <c r="BK51" i="68"/>
  <c r="BK50" i="68"/>
  <c r="AM530" i="6"/>
  <c r="AI319" i="97"/>
  <c r="Y470" i="6"/>
  <c r="U293" i="97" s="1"/>
  <c r="U292" i="97"/>
  <c r="H319" i="97"/>
  <c r="L530" i="6"/>
  <c r="G7" i="68"/>
  <c r="F7" i="68"/>
  <c r="BA75" i="68"/>
  <c r="BC305" i="6" s="1"/>
  <c r="BA80" i="68"/>
  <c r="BC496" i="6" s="1"/>
  <c r="BA71" i="68"/>
  <c r="BA78" i="68"/>
  <c r="BC442" i="6" s="1"/>
  <c r="BA72" i="68"/>
  <c r="BC175" i="6" s="1"/>
  <c r="BC176" i="6" s="1"/>
  <c r="BA77" i="68"/>
  <c r="BC406" i="6" s="1"/>
  <c r="BA79" i="68"/>
  <c r="BC469" i="6" s="1"/>
  <c r="BA74" i="68"/>
  <c r="BC193" i="6" s="1"/>
  <c r="BA73" i="68"/>
  <c r="BC184" i="6" s="1"/>
  <c r="BC185" i="6" s="1"/>
  <c r="BA76" i="68"/>
  <c r="BC341" i="6" s="1"/>
  <c r="O167" i="6"/>
  <c r="O209" i="6"/>
  <c r="AG319" i="97"/>
  <c r="AK530" i="6"/>
  <c r="R229" i="97"/>
  <c r="V407" i="6"/>
  <c r="R230" i="97" s="1"/>
  <c r="V194" i="6"/>
  <c r="F319" i="97"/>
  <c r="J530" i="6"/>
  <c r="AC18" i="67"/>
  <c r="AB20" i="67"/>
  <c r="AB39" i="64" s="1"/>
  <c r="F7" i="67"/>
  <c r="AU229" i="97"/>
  <c r="AY407" i="6"/>
  <c r="AU230" i="97" s="1"/>
  <c r="BD74" i="68"/>
  <c r="BF193" i="6" s="1"/>
  <c r="BD80" i="68"/>
  <c r="BF496" i="6" s="1"/>
  <c r="BD77" i="68"/>
  <c r="BF406" i="6" s="1"/>
  <c r="BD75" i="68"/>
  <c r="BF305" i="6" s="1"/>
  <c r="BD73" i="68"/>
  <c r="BF184" i="6" s="1"/>
  <c r="BF185" i="6" s="1"/>
  <c r="BD72" i="68"/>
  <c r="BF175" i="6" s="1"/>
  <c r="BF176" i="6" s="1"/>
  <c r="BD78" i="68"/>
  <c r="BF442" i="6" s="1"/>
  <c r="BD76" i="68"/>
  <c r="BF341" i="6" s="1"/>
  <c r="BD79" i="68"/>
  <c r="BF469" i="6" s="1"/>
  <c r="BD71" i="68"/>
  <c r="Z72" i="68"/>
  <c r="AB175" i="6" s="1"/>
  <c r="AB176" i="6" s="1"/>
  <c r="Z80" i="68"/>
  <c r="AB496" i="6" s="1"/>
  <c r="Z74" i="68"/>
  <c r="AB193" i="6" s="1"/>
  <c r="Z78" i="68"/>
  <c r="AB442" i="6" s="1"/>
  <c r="Z79" i="68"/>
  <c r="AB469" i="6" s="1"/>
  <c r="Z76" i="68"/>
  <c r="AB341" i="6" s="1"/>
  <c r="Z77" i="68"/>
  <c r="AB406" i="6" s="1"/>
  <c r="Z71" i="68"/>
  <c r="Z75" i="68"/>
  <c r="AB305" i="6" s="1"/>
  <c r="Z73" i="68"/>
  <c r="AB184" i="6" s="1"/>
  <c r="AB185" i="6" s="1"/>
  <c r="AQ319" i="97"/>
  <c r="AU530" i="6"/>
  <c r="AQ145" i="91"/>
  <c r="AU357" i="6"/>
  <c r="AU358" i="6" s="1"/>
  <c r="AU342" i="6"/>
  <c r="BG80" i="68"/>
  <c r="BI496" i="6" s="1"/>
  <c r="BG77" i="68"/>
  <c r="BI406" i="6" s="1"/>
  <c r="BG71" i="68"/>
  <c r="BG79" i="68"/>
  <c r="BI469" i="6" s="1"/>
  <c r="BG78" i="68"/>
  <c r="BI442" i="6" s="1"/>
  <c r="BG76" i="68"/>
  <c r="BI341" i="6" s="1"/>
  <c r="BG72" i="68"/>
  <c r="BI175" i="6" s="1"/>
  <c r="BI176" i="6" s="1"/>
  <c r="BG73" i="68"/>
  <c r="BI184" i="6" s="1"/>
  <c r="BI185" i="6" s="1"/>
  <c r="BG75" i="68"/>
  <c r="BI305" i="6" s="1"/>
  <c r="BG74" i="68"/>
  <c r="BI193" i="6" s="1"/>
  <c r="AH443" i="6"/>
  <c r="AD266" i="97" s="1"/>
  <c r="AD265" i="97"/>
  <c r="BE74" i="68"/>
  <c r="BG193" i="6" s="1"/>
  <c r="BE75" i="68"/>
  <c r="BG305" i="6" s="1"/>
  <c r="BE79" i="68"/>
  <c r="BG469" i="6" s="1"/>
  <c r="BE71" i="68"/>
  <c r="BE78" i="68"/>
  <c r="BG442" i="6" s="1"/>
  <c r="BE73" i="68"/>
  <c r="BG184" i="6" s="1"/>
  <c r="BG185" i="6" s="1"/>
  <c r="BE77" i="68"/>
  <c r="BG406" i="6" s="1"/>
  <c r="BE76" i="68"/>
  <c r="BG341" i="6" s="1"/>
  <c r="BE80" i="68"/>
  <c r="BG496" i="6" s="1"/>
  <c r="BE72" i="68"/>
  <c r="BG175" i="6" s="1"/>
  <c r="BG176" i="6" s="1"/>
  <c r="K353" i="97"/>
  <c r="O531" i="6"/>
  <c r="AI306" i="6"/>
  <c r="AE117" i="91"/>
  <c r="AE118" i="91" s="1"/>
  <c r="AW443" i="6"/>
  <c r="AS266" i="97" s="1"/>
  <c r="AS265" i="97"/>
  <c r="X443" i="6"/>
  <c r="T266" i="97" s="1"/>
  <c r="T265" i="97"/>
  <c r="X530" i="6"/>
  <c r="T319" i="97"/>
  <c r="C28" i="52"/>
  <c r="E4" i="82"/>
  <c r="AA443" i="6"/>
  <c r="W266" i="97" s="1"/>
  <c r="W265" i="97"/>
  <c r="W530" i="6"/>
  <c r="S319" i="97"/>
  <c r="W194" i="6"/>
  <c r="AM194" i="6"/>
  <c r="Y443" i="6"/>
  <c r="U266" i="97" s="1"/>
  <c r="U265" i="97"/>
  <c r="U229" i="97"/>
  <c r="Y407" i="6"/>
  <c r="U230" i="97" s="1"/>
  <c r="E18" i="67"/>
  <c r="D20" i="67"/>
  <c r="D39" i="64" s="1"/>
  <c r="D19" i="67"/>
  <c r="D7" i="67"/>
  <c r="L443" i="6"/>
  <c r="H266" i="97" s="1"/>
  <c r="H265" i="97"/>
  <c r="F77" i="68"/>
  <c r="F79" i="68"/>
  <c r="F78" i="68"/>
  <c r="F80" i="68"/>
  <c r="F71" i="68"/>
  <c r="F72" i="68"/>
  <c r="F76" i="68"/>
  <c r="F75" i="68"/>
  <c r="F74" i="68"/>
  <c r="F73" i="68"/>
  <c r="F6" i="68"/>
  <c r="AT306" i="6"/>
  <c r="AP117" i="91"/>
  <c r="AP118" i="91" s="1"/>
  <c r="M194" i="6"/>
  <c r="AX71" i="68"/>
  <c r="AX80" i="68"/>
  <c r="AZ496" i="6" s="1"/>
  <c r="AX78" i="68"/>
  <c r="AZ442" i="6" s="1"/>
  <c r="AX73" i="68"/>
  <c r="AZ184" i="6" s="1"/>
  <c r="AZ185" i="6" s="1"/>
  <c r="AX74" i="68"/>
  <c r="AZ193" i="6" s="1"/>
  <c r="AX77" i="68"/>
  <c r="AZ406" i="6" s="1"/>
  <c r="AX79" i="68"/>
  <c r="AZ469" i="6" s="1"/>
  <c r="AX75" i="68"/>
  <c r="AZ305" i="6" s="1"/>
  <c r="AX76" i="68"/>
  <c r="AZ341" i="6" s="1"/>
  <c r="AX72" i="68"/>
  <c r="AZ175" i="6" s="1"/>
  <c r="AZ176" i="6" s="1"/>
  <c r="BI77" i="68"/>
  <c r="BK406" i="6" s="1"/>
  <c r="BI76" i="68"/>
  <c r="BK341" i="6" s="1"/>
  <c r="BI80" i="68"/>
  <c r="BK496" i="6" s="1"/>
  <c r="BI73" i="68"/>
  <c r="BK184" i="6" s="1"/>
  <c r="BK185" i="6" s="1"/>
  <c r="BI78" i="68"/>
  <c r="BK442" i="6" s="1"/>
  <c r="BI75" i="68"/>
  <c r="BK305" i="6" s="1"/>
  <c r="BI74" i="68"/>
  <c r="BK193" i="6" s="1"/>
  <c r="BI71" i="68"/>
  <c r="BI79" i="68"/>
  <c r="BK469" i="6" s="1"/>
  <c r="BI72" i="68"/>
  <c r="BK175" i="6" s="1"/>
  <c r="BK176" i="6" s="1"/>
  <c r="AZ17" i="67"/>
  <c r="H4" i="67"/>
  <c r="AY530" i="6"/>
  <c r="AU319" i="97"/>
  <c r="AQ117" i="91"/>
  <c r="AQ118" i="91" s="1"/>
  <c r="AU306" i="6"/>
  <c r="AF82" i="68"/>
  <c r="AH166" i="6"/>
  <c r="AH167" i="6" s="1"/>
  <c r="AR319" i="97"/>
  <c r="AV530" i="6"/>
  <c r="AL73" i="68"/>
  <c r="AN184" i="6" s="1"/>
  <c r="AN185" i="6" s="1"/>
  <c r="AL71" i="68"/>
  <c r="AL78" i="68"/>
  <c r="AN442" i="6" s="1"/>
  <c r="AL76" i="68"/>
  <c r="AN341" i="6" s="1"/>
  <c r="AL79" i="68"/>
  <c r="AN469" i="6" s="1"/>
  <c r="AL74" i="68"/>
  <c r="AN193" i="6" s="1"/>
  <c r="AL75" i="68"/>
  <c r="AN305" i="6" s="1"/>
  <c r="AL72" i="68"/>
  <c r="AN175" i="6" s="1"/>
  <c r="AN176" i="6" s="1"/>
  <c r="AL77" i="68"/>
  <c r="AN406" i="6" s="1"/>
  <c r="AL80" i="68"/>
  <c r="AN496" i="6" s="1"/>
  <c r="K357" i="6"/>
  <c r="K358" i="6" s="1"/>
  <c r="G145" i="91"/>
  <c r="K342" i="6"/>
  <c r="AW357" i="6"/>
  <c r="AW358" i="6" s="1"/>
  <c r="AS145" i="91"/>
  <c r="AW342" i="6"/>
  <c r="X194" i="6"/>
  <c r="AM77" i="68"/>
  <c r="AO406" i="6" s="1"/>
  <c r="AM71" i="68"/>
  <c r="AM72" i="68"/>
  <c r="AO175" i="6" s="1"/>
  <c r="AO176" i="6" s="1"/>
  <c r="AM79" i="68"/>
  <c r="AO469" i="6" s="1"/>
  <c r="AM80" i="68"/>
  <c r="AO496" i="6" s="1"/>
  <c r="AM73" i="68"/>
  <c r="AO184" i="6" s="1"/>
  <c r="AO185" i="6" s="1"/>
  <c r="AM78" i="68"/>
  <c r="AO442" i="6" s="1"/>
  <c r="AM74" i="68"/>
  <c r="AO193" i="6" s="1"/>
  <c r="AM75" i="68"/>
  <c r="AO305" i="6" s="1"/>
  <c r="AM76" i="68"/>
  <c r="AO341" i="6" s="1"/>
  <c r="AH82" i="68"/>
  <c r="AJ166" i="6"/>
  <c r="AZ71" i="68"/>
  <c r="AZ72" i="68"/>
  <c r="BB175" i="6" s="1"/>
  <c r="BB176" i="6" s="1"/>
  <c r="AZ80" i="68"/>
  <c r="BB496" i="6" s="1"/>
  <c r="AZ74" i="68"/>
  <c r="BB193" i="6" s="1"/>
  <c r="AZ79" i="68"/>
  <c r="BB469" i="6" s="1"/>
  <c r="AZ78" i="68"/>
  <c r="BB442" i="6" s="1"/>
  <c r="AZ73" i="68"/>
  <c r="BB184" i="6" s="1"/>
  <c r="BB185" i="6" s="1"/>
  <c r="AZ75" i="68"/>
  <c r="BB305" i="6" s="1"/>
  <c r="AZ76" i="68"/>
  <c r="BB341" i="6" s="1"/>
  <c r="AZ77" i="68"/>
  <c r="BB406" i="6" s="1"/>
  <c r="AA194" i="6"/>
  <c r="W470" i="6"/>
  <c r="S293" i="97" s="1"/>
  <c r="S292" i="97"/>
  <c r="W166" i="6"/>
  <c r="W167" i="6" s="1"/>
  <c r="U82" i="68"/>
  <c r="AM407" i="6"/>
  <c r="AI230" i="97" s="1"/>
  <c r="AI229" i="97"/>
  <c r="BH42" i="52"/>
  <c r="BJ39" i="82"/>
  <c r="BJ15" i="82"/>
  <c r="BH29" i="52" s="1"/>
  <c r="U117" i="91"/>
  <c r="U118" i="91" s="1"/>
  <c r="Y306" i="6"/>
  <c r="P77" i="68"/>
  <c r="R406" i="6" s="1"/>
  <c r="P72" i="68"/>
  <c r="R175" i="6" s="1"/>
  <c r="R176" i="6" s="1"/>
  <c r="P75" i="68"/>
  <c r="R305" i="6" s="1"/>
  <c r="P79" i="68"/>
  <c r="R469" i="6" s="1"/>
  <c r="P76" i="68"/>
  <c r="R341" i="6" s="1"/>
  <c r="P78" i="68"/>
  <c r="R442" i="6" s="1"/>
  <c r="P74" i="68"/>
  <c r="R193" i="6" s="1"/>
  <c r="P80" i="68"/>
  <c r="R496" i="6" s="1"/>
  <c r="P73" i="68"/>
  <c r="R184" i="6" s="1"/>
  <c r="R185" i="6" s="1"/>
  <c r="P71" i="68"/>
  <c r="H229" i="97"/>
  <c r="L407" i="6"/>
  <c r="H230" i="97" s="1"/>
  <c r="AO72" i="68"/>
  <c r="AQ175" i="6" s="1"/>
  <c r="AQ176" i="6" s="1"/>
  <c r="AO78" i="68"/>
  <c r="AQ442" i="6" s="1"/>
  <c r="AO76" i="68"/>
  <c r="AQ341" i="6" s="1"/>
  <c r="AO74" i="68"/>
  <c r="AQ193" i="6" s="1"/>
  <c r="AO77" i="68"/>
  <c r="AQ406" i="6" s="1"/>
  <c r="AO79" i="68"/>
  <c r="AQ469" i="6" s="1"/>
  <c r="AO75" i="68"/>
  <c r="AQ305" i="6" s="1"/>
  <c r="AO71" i="68"/>
  <c r="AO80" i="68"/>
  <c r="AQ496" i="6" s="1"/>
  <c r="AO73" i="68"/>
  <c r="AQ184" i="6" s="1"/>
  <c r="AQ185" i="6" s="1"/>
  <c r="G6" i="82"/>
  <c r="O29" i="52"/>
  <c r="AY73" i="68"/>
  <c r="BA184" i="6" s="1"/>
  <c r="BA185" i="6" s="1"/>
  <c r="AY76" i="68"/>
  <c r="BA341" i="6" s="1"/>
  <c r="AY79" i="68"/>
  <c r="BA469" i="6" s="1"/>
  <c r="AY80" i="68"/>
  <c r="BA496" i="6" s="1"/>
  <c r="AY78" i="68"/>
  <c r="BA442" i="6" s="1"/>
  <c r="AY71" i="68"/>
  <c r="AY77" i="68"/>
  <c r="BA406" i="6" s="1"/>
  <c r="AY75" i="68"/>
  <c r="BA305" i="6" s="1"/>
  <c r="AY72" i="68"/>
  <c r="BA175" i="6" s="1"/>
  <c r="BA176" i="6" s="1"/>
  <c r="AY74" i="68"/>
  <c r="BA193" i="6" s="1"/>
  <c r="BM127" i="59"/>
  <c r="I23" i="59"/>
  <c r="H33" i="116" s="1"/>
  <c r="BA129" i="59"/>
  <c r="BM129" i="59" s="1"/>
  <c r="M357" i="6"/>
  <c r="M358" i="6" s="1"/>
  <c r="M342" i="6"/>
  <c r="I145" i="91"/>
  <c r="R117" i="91"/>
  <c r="R118" i="91" s="1"/>
  <c r="V306" i="6"/>
  <c r="AV79" i="68"/>
  <c r="AX469" i="6" s="1"/>
  <c r="AV80" i="68"/>
  <c r="AX496" i="6" s="1"/>
  <c r="AV71" i="68"/>
  <c r="AV78" i="68"/>
  <c r="AX442" i="6" s="1"/>
  <c r="AV75" i="68"/>
  <c r="AX305" i="6" s="1"/>
  <c r="AV76" i="68"/>
  <c r="AX341" i="6" s="1"/>
  <c r="AV77" i="68"/>
  <c r="AX406" i="6" s="1"/>
  <c r="AV72" i="68"/>
  <c r="AX175" i="6" s="1"/>
  <c r="AX176" i="6" s="1"/>
  <c r="AV73" i="68"/>
  <c r="AX184" i="6" s="1"/>
  <c r="AX185" i="6" s="1"/>
  <c r="AV74" i="68"/>
  <c r="AX193" i="6" s="1"/>
  <c r="O20" i="52"/>
  <c r="F25" i="59"/>
  <c r="E35" i="116" s="1"/>
  <c r="P7" i="92"/>
  <c r="F229" i="97"/>
  <c r="J407" i="6"/>
  <c r="F230" i="97" s="1"/>
  <c r="J166" i="6"/>
  <c r="J167" i="6" s="1"/>
  <c r="H82" i="68"/>
  <c r="BB39" i="82"/>
  <c r="BB15" i="82"/>
  <c r="AZ29" i="52" s="1"/>
  <c r="AZ42" i="52"/>
  <c r="Q79" i="68"/>
  <c r="S469" i="6" s="1"/>
  <c r="Q78" i="68"/>
  <c r="S442" i="6" s="1"/>
  <c r="Q75" i="68"/>
  <c r="S305" i="6" s="1"/>
  <c r="Q76" i="68"/>
  <c r="S341" i="6" s="1"/>
  <c r="Q74" i="68"/>
  <c r="S193" i="6" s="1"/>
  <c r="Q73" i="68"/>
  <c r="S184" i="6" s="1"/>
  <c r="S185" i="6" s="1"/>
  <c r="Q80" i="68"/>
  <c r="S496" i="6" s="1"/>
  <c r="Q71" i="68"/>
  <c r="Q72" i="68"/>
  <c r="S175" i="6" s="1"/>
  <c r="S176" i="6" s="1"/>
  <c r="Q77" i="68"/>
  <c r="S406" i="6" s="1"/>
  <c r="AU265" i="97"/>
  <c r="AY443" i="6"/>
  <c r="AU266" i="97" s="1"/>
  <c r="AU443" i="6"/>
  <c r="AQ266" i="97" s="1"/>
  <c r="AQ265" i="97"/>
  <c r="BJ51" i="68"/>
  <c r="BJ50" i="68"/>
  <c r="AD145" i="91"/>
  <c r="AH342" i="6"/>
  <c r="AH357" i="6"/>
  <c r="AH358" i="6" s="1"/>
  <c r="BJ42" i="52"/>
  <c r="BL39" i="82"/>
  <c r="BL15" i="82"/>
  <c r="BJ29" i="52" s="1"/>
  <c r="AR292" i="97"/>
  <c r="AV470" i="6"/>
  <c r="AR293" i="97" s="1"/>
  <c r="AE319" i="97"/>
  <c r="AI530" i="6"/>
  <c r="AE145" i="91"/>
  <c r="AI357" i="6"/>
  <c r="AI358" i="6" s="1"/>
  <c r="AI342" i="6"/>
  <c r="K530" i="6"/>
  <c r="G319" i="97"/>
  <c r="AS117" i="91"/>
  <c r="AS118" i="91" s="1"/>
  <c r="AW306" i="6"/>
  <c r="T117" i="91"/>
  <c r="T118" i="91" s="1"/>
  <c r="X306" i="6"/>
  <c r="AJ530" i="6"/>
  <c r="AF319" i="97"/>
  <c r="AN20" i="67"/>
  <c r="AN39" i="64" s="1"/>
  <c r="AO18" i="67"/>
  <c r="G7" i="67"/>
  <c r="W145" i="91"/>
  <c r="AA342" i="6"/>
  <c r="AA357" i="6"/>
  <c r="AA358" i="6" s="1"/>
  <c r="W357" i="6"/>
  <c r="W358" i="6" s="1"/>
  <c r="S145" i="91"/>
  <c r="W342" i="6"/>
  <c r="J7" i="82"/>
  <c r="E44" i="52" s="1"/>
  <c r="E39" i="52"/>
  <c r="BJ24" i="82"/>
  <c r="BH38" i="52" s="1"/>
  <c r="U319" i="97"/>
  <c r="Y530" i="6"/>
  <c r="H145" i="91"/>
  <c r="L342" i="6"/>
  <c r="L357" i="6"/>
  <c r="L358" i="6" s="1"/>
  <c r="AT443" i="6"/>
  <c r="AP266" i="97" s="1"/>
  <c r="AP265" i="97"/>
  <c r="D58" i="50"/>
  <c r="E53" i="50"/>
  <c r="E55" i="50" s="1"/>
  <c r="E57" i="50" s="1"/>
  <c r="AT342" i="6"/>
  <c r="AP145" i="91"/>
  <c r="AT357" i="6"/>
  <c r="AT358" i="6" s="1"/>
  <c r="AG265" i="97"/>
  <c r="AK443" i="6"/>
  <c r="AG266" i="97" s="1"/>
  <c r="AK470" i="6"/>
  <c r="AG293" i="97" s="1"/>
  <c r="AG292" i="97"/>
  <c r="M407" i="6"/>
  <c r="I230" i="97" s="1"/>
  <c r="I229" i="97"/>
  <c r="BG15" i="82"/>
  <c r="BE29" i="52" s="1"/>
  <c r="BG39" i="82"/>
  <c r="BE42" i="52"/>
  <c r="F145" i="91"/>
  <c r="J342" i="6"/>
  <c r="J357" i="6"/>
  <c r="J358" i="6" s="1"/>
  <c r="F117" i="91"/>
  <c r="F118" i="91" s="1"/>
  <c r="J306" i="6"/>
  <c r="X74" i="68"/>
  <c r="Z193" i="6" s="1"/>
  <c r="X71" i="68"/>
  <c r="X80" i="68"/>
  <c r="Z496" i="6" s="1"/>
  <c r="X76" i="68"/>
  <c r="Z341" i="6" s="1"/>
  <c r="X75" i="68"/>
  <c r="Z305" i="6" s="1"/>
  <c r="X78" i="68"/>
  <c r="Z442" i="6" s="1"/>
  <c r="X73" i="68"/>
  <c r="Z184" i="6" s="1"/>
  <c r="Z185" i="6" s="1"/>
  <c r="X79" i="68"/>
  <c r="Z469" i="6" s="1"/>
  <c r="X72" i="68"/>
  <c r="Z175" i="6" s="1"/>
  <c r="Z176" i="6" s="1"/>
  <c r="X77" i="68"/>
  <c r="Z406" i="6" s="1"/>
  <c r="AY194" i="6"/>
  <c r="AA72" i="68"/>
  <c r="AC175" i="6" s="1"/>
  <c r="AC176" i="6" s="1"/>
  <c r="AA76" i="68"/>
  <c r="AC341" i="6" s="1"/>
  <c r="AA75" i="68"/>
  <c r="AC305" i="6" s="1"/>
  <c r="AA74" i="68"/>
  <c r="AC193" i="6" s="1"/>
  <c r="AA73" i="68"/>
  <c r="AC184" i="6" s="1"/>
  <c r="AC185" i="6" s="1"/>
  <c r="AA71" i="68"/>
  <c r="AA79" i="68"/>
  <c r="AC469" i="6" s="1"/>
  <c r="AA78" i="68"/>
  <c r="AC442" i="6" s="1"/>
  <c r="AA77" i="68"/>
  <c r="AC406" i="6" s="1"/>
  <c r="AA80" i="68"/>
  <c r="AC496" i="6" s="1"/>
  <c r="AQ229" i="97"/>
  <c r="AU407" i="6"/>
  <c r="AQ230" i="97" s="1"/>
  <c r="AP78" i="68"/>
  <c r="AR442" i="6" s="1"/>
  <c r="AP79" i="68"/>
  <c r="AR469" i="6" s="1"/>
  <c r="AP76" i="68"/>
  <c r="AP71" i="68"/>
  <c r="AP77" i="68"/>
  <c r="AR406" i="6" s="1"/>
  <c r="AP80" i="68"/>
  <c r="AR496" i="6" s="1"/>
  <c r="AP75" i="68"/>
  <c r="AP74" i="68"/>
  <c r="AP73" i="68"/>
  <c r="AP72" i="68"/>
  <c r="I6" i="68"/>
  <c r="BB50" i="68"/>
  <c r="BB51" i="68"/>
  <c r="J5" i="68"/>
  <c r="AE265" i="97"/>
  <c r="AI443" i="6"/>
  <c r="AE266" i="97" s="1"/>
  <c r="K470" i="6"/>
  <c r="G293" i="97" s="1"/>
  <c r="G292" i="97"/>
  <c r="K194" i="6"/>
  <c r="X470" i="6"/>
  <c r="T293" i="97" s="1"/>
  <c r="T292" i="97"/>
  <c r="AJ470" i="6"/>
  <c r="AF293" i="97" s="1"/>
  <c r="AF292" i="97"/>
  <c r="AN71" i="68"/>
  <c r="AN76" i="68"/>
  <c r="AP341" i="6" s="1"/>
  <c r="AN75" i="68"/>
  <c r="AP305" i="6" s="1"/>
  <c r="AN73" i="68"/>
  <c r="AP184" i="6" s="1"/>
  <c r="AP185" i="6" s="1"/>
  <c r="AN79" i="68"/>
  <c r="AP469" i="6" s="1"/>
  <c r="AN74" i="68"/>
  <c r="AP193" i="6" s="1"/>
  <c r="AN80" i="68"/>
  <c r="AP496" i="6" s="1"/>
  <c r="AN78" i="68"/>
  <c r="AP442" i="6" s="1"/>
  <c r="AN77" i="68"/>
  <c r="AP406" i="6" s="1"/>
  <c r="AN72" i="68"/>
  <c r="AP175" i="6" s="1"/>
  <c r="AP176" i="6" s="1"/>
  <c r="BH51" i="68"/>
  <c r="BH50" i="68"/>
  <c r="W407" i="6"/>
  <c r="S230" i="97" s="1"/>
  <c r="S229" i="97"/>
  <c r="Y166" i="6"/>
  <c r="Y167" i="6" s="1"/>
  <c r="W82" i="68"/>
  <c r="L166" i="6"/>
  <c r="L167" i="6" s="1"/>
  <c r="J82" i="68"/>
  <c r="H117" i="91"/>
  <c r="H118" i="91" s="1"/>
  <c r="L306" i="6"/>
  <c r="AT530" i="6"/>
  <c r="AP319" i="97"/>
  <c r="AK166" i="6"/>
  <c r="AK167" i="6" s="1"/>
  <c r="AI82" i="68"/>
  <c r="V470" i="6"/>
  <c r="R293" i="97" s="1"/>
  <c r="R292" i="97"/>
  <c r="K159" i="91"/>
  <c r="K34" i="92" s="1"/>
  <c r="K146" i="91"/>
  <c r="K160" i="91" s="1"/>
  <c r="K35" i="92" s="1"/>
  <c r="J443" i="6"/>
  <c r="F266" i="97" s="1"/>
  <c r="F265" i="97"/>
  <c r="K18" i="59"/>
  <c r="D39" i="52"/>
  <c r="H7" i="82"/>
  <c r="D44" i="52" s="1"/>
  <c r="AD77" i="68"/>
  <c r="AF406" i="6" s="1"/>
  <c r="AD75" i="68"/>
  <c r="AD73" i="68"/>
  <c r="AD76" i="68"/>
  <c r="AD78" i="68"/>
  <c r="AF442" i="6" s="1"/>
  <c r="AD72" i="68"/>
  <c r="AD71" i="68"/>
  <c r="AD74" i="68"/>
  <c r="AD80" i="68"/>
  <c r="AF496" i="6" s="1"/>
  <c r="AD79" i="68"/>
  <c r="AF469" i="6" s="1"/>
  <c r="H6" i="68"/>
  <c r="AU470" i="6"/>
  <c r="AQ293" i="97" s="1"/>
  <c r="AQ292" i="97"/>
  <c r="BL51" i="68"/>
  <c r="BL50" i="68"/>
  <c r="AD117" i="91"/>
  <c r="AD118" i="91" s="1"/>
  <c r="AH306" i="6"/>
  <c r="AH470" i="6"/>
  <c r="AD293" i="97" s="1"/>
  <c r="AD292" i="97"/>
  <c r="BA15" i="82"/>
  <c r="AY42" i="52"/>
  <c r="BA39" i="82"/>
  <c r="AR229" i="97"/>
  <c r="AV407" i="6"/>
  <c r="AR230" i="97" s="1"/>
  <c r="AI407" i="6"/>
  <c r="AE230" i="97" s="1"/>
  <c r="AE229" i="97"/>
  <c r="G229" i="97"/>
  <c r="K407" i="6"/>
  <c r="G230" i="97" s="1"/>
  <c r="G117" i="91"/>
  <c r="G118" i="91" s="1"/>
  <c r="K306" i="6"/>
  <c r="AJ407" i="6"/>
  <c r="AF230" i="97" s="1"/>
  <c r="AF229" i="97"/>
  <c r="AF265" i="97"/>
  <c r="AJ443" i="6"/>
  <c r="AF266" i="97" s="1"/>
  <c r="G74" i="68"/>
  <c r="I193" i="6" s="1"/>
  <c r="G73" i="68"/>
  <c r="I184" i="6" s="1"/>
  <c r="I185" i="6" s="1"/>
  <c r="G79" i="68"/>
  <c r="I469" i="6" s="1"/>
  <c r="G76" i="68"/>
  <c r="I341" i="6" s="1"/>
  <c r="G72" i="68"/>
  <c r="I175" i="6" s="1"/>
  <c r="I176" i="6" s="1"/>
  <c r="G80" i="68"/>
  <c r="I496" i="6" s="1"/>
  <c r="G77" i="68"/>
  <c r="I406" i="6" s="1"/>
  <c r="G71" i="68"/>
  <c r="G75" i="68"/>
  <c r="I305" i="6" s="1"/>
  <c r="G78" i="68"/>
  <c r="I442" i="6" s="1"/>
  <c r="BM51" i="68"/>
  <c r="BM50" i="68"/>
  <c r="S117" i="91"/>
  <c r="S118" i="91" s="1"/>
  <c r="W306" i="6"/>
  <c r="AN7" i="92"/>
  <c r="AM20" i="52"/>
  <c r="H25" i="59"/>
  <c r="G35" i="116" s="1"/>
  <c r="AI117" i="91"/>
  <c r="AI118" i="91" s="1"/>
  <c r="AM306" i="6"/>
  <c r="E15" i="82"/>
  <c r="E39" i="82"/>
  <c r="Y342" i="6"/>
  <c r="Y357" i="6"/>
  <c r="Y358" i="6" s="1"/>
  <c r="U145" i="91"/>
  <c r="H292" i="97"/>
  <c r="L470" i="6"/>
  <c r="H293" i="97" s="1"/>
  <c r="BK18" i="67"/>
  <c r="BK20" i="67" s="1"/>
  <c r="BK39" i="64" s="1"/>
  <c r="BJ20" i="67"/>
  <c r="BJ39" i="64" s="1"/>
  <c r="BC50" i="68"/>
  <c r="BC51" i="68"/>
  <c r="D68" i="63"/>
  <c r="D23" i="63"/>
  <c r="C166" i="116" s="1"/>
  <c r="AT194" i="6"/>
  <c r="AT209" i="6"/>
  <c r="AG145" i="91"/>
  <c r="AK357" i="6"/>
  <c r="AK358" i="6" s="1"/>
  <c r="AK342" i="6"/>
  <c r="I265" i="97"/>
  <c r="M443" i="6"/>
  <c r="I266" i="97" s="1"/>
  <c r="M470" i="6"/>
  <c r="I293" i="97" s="1"/>
  <c r="I292" i="97"/>
  <c r="R319" i="97"/>
  <c r="V530" i="6"/>
  <c r="AE72" i="68"/>
  <c r="AG175" i="6" s="1"/>
  <c r="AG176" i="6" s="1"/>
  <c r="AE76" i="68"/>
  <c r="AG341" i="6" s="1"/>
  <c r="AE78" i="68"/>
  <c r="AG442" i="6" s="1"/>
  <c r="AE77" i="68"/>
  <c r="AG406" i="6" s="1"/>
  <c r="AE75" i="68"/>
  <c r="AG305" i="6" s="1"/>
  <c r="AE79" i="68"/>
  <c r="AG469" i="6" s="1"/>
  <c r="AE74" i="68"/>
  <c r="AG193" i="6" s="1"/>
  <c r="AE73" i="68"/>
  <c r="AG184" i="6" s="1"/>
  <c r="AG185" i="6" s="1"/>
  <c r="AE71" i="68"/>
  <c r="AE80" i="68"/>
  <c r="AG496" i="6" s="1"/>
  <c r="E7" i="67"/>
  <c r="P20" i="67"/>
  <c r="P39" i="64" s="1"/>
  <c r="Q18" i="67"/>
  <c r="AU194" i="6"/>
  <c r="BB18" i="67"/>
  <c r="BB20" i="67" s="1"/>
  <c r="BB39" i="64" s="1"/>
  <c r="BF74" i="68"/>
  <c r="BH193" i="6" s="1"/>
  <c r="BH194" i="6" s="1"/>
  <c r="BF75" i="68"/>
  <c r="BH305" i="6" s="1"/>
  <c r="BD117" i="91" s="1"/>
  <c r="BD118" i="91" s="1"/>
  <c r="BF77" i="68"/>
  <c r="BH406" i="6" s="1"/>
  <c r="BH407" i="6" s="1"/>
  <c r="BD230" i="97" s="1"/>
  <c r="BF73" i="68"/>
  <c r="BH184" i="6" s="1"/>
  <c r="BH185" i="6" s="1"/>
  <c r="BF76" i="68"/>
  <c r="BH341" i="6" s="1"/>
  <c r="BH342" i="6" s="1"/>
  <c r="BF79" i="68"/>
  <c r="BH469" i="6" s="1"/>
  <c r="BD292" i="97" s="1"/>
  <c r="BF78" i="68"/>
  <c r="BH442" i="6" s="1"/>
  <c r="BF71" i="68"/>
  <c r="BF80" i="68"/>
  <c r="BH496" i="6" s="1"/>
  <c r="BD319" i="97" s="1"/>
  <c r="BF72" i="68"/>
  <c r="BH175" i="6" s="1"/>
  <c r="BH176" i="6" s="1"/>
  <c r="E17" i="51"/>
  <c r="J11" i="51"/>
  <c r="K15" i="51" s="1"/>
  <c r="AD229" i="97"/>
  <c r="AH407" i="6"/>
  <c r="AD230" i="97" s="1"/>
  <c r="AH194" i="6"/>
  <c r="AH209" i="6"/>
  <c r="AB7" i="92"/>
  <c r="AA20" i="52"/>
  <c r="G25" i="59"/>
  <c r="F35" i="116" s="1"/>
  <c r="R72" i="68"/>
  <c r="T175" i="6" s="1"/>
  <c r="T176" i="6" s="1"/>
  <c r="R73" i="68"/>
  <c r="T184" i="6" s="1"/>
  <c r="T185" i="6" s="1"/>
  <c r="R74" i="68"/>
  <c r="T193" i="6" s="1"/>
  <c r="R78" i="68"/>
  <c r="T442" i="6" s="1"/>
  <c r="R79" i="68"/>
  <c r="T469" i="6" s="1"/>
  <c r="R71" i="68"/>
  <c r="R75" i="68"/>
  <c r="T305" i="6" s="1"/>
  <c r="R76" i="68"/>
  <c r="T341" i="6" s="1"/>
  <c r="G6" i="68"/>
  <c r="R77" i="68"/>
  <c r="T406" i="6" s="1"/>
  <c r="R80" i="68"/>
  <c r="T496" i="6" s="1"/>
  <c r="AG82" i="68"/>
  <c r="AI166" i="6"/>
  <c r="AI167" i="6" s="1"/>
  <c r="I82" i="68"/>
  <c r="K166" i="6"/>
  <c r="K167" i="6" s="1"/>
  <c r="AW194" i="6"/>
  <c r="AS229" i="97"/>
  <c r="AW407" i="6"/>
  <c r="AS230" i="97" s="1"/>
  <c r="X342" i="6"/>
  <c r="X357" i="6"/>
  <c r="X358" i="6" s="1"/>
  <c r="T145" i="91"/>
  <c r="N79" i="68"/>
  <c r="P469" i="6" s="1"/>
  <c r="N76" i="68"/>
  <c r="P341" i="6" s="1"/>
  <c r="N78" i="68"/>
  <c r="P442" i="6" s="1"/>
  <c r="N80" i="68"/>
  <c r="P496" i="6" s="1"/>
  <c r="N75" i="68"/>
  <c r="P305" i="6" s="1"/>
  <c r="N74" i="68"/>
  <c r="P193" i="6" s="1"/>
  <c r="N73" i="68"/>
  <c r="P184" i="6" s="1"/>
  <c r="P185" i="6" s="1"/>
  <c r="N77" i="68"/>
  <c r="P406" i="6" s="1"/>
  <c r="N71" i="68"/>
  <c r="N72" i="68"/>
  <c r="P175" i="6" s="1"/>
  <c r="P176" i="6" s="1"/>
  <c r="W319" i="97"/>
  <c r="AA530" i="6"/>
  <c r="W443" i="6"/>
  <c r="S266" i="97" s="1"/>
  <c r="S265" i="97"/>
  <c r="AI145" i="91"/>
  <c r="AM357" i="6"/>
  <c r="AM358" i="6" s="1"/>
  <c r="AM342" i="6"/>
  <c r="AI292" i="97"/>
  <c r="AM470" i="6"/>
  <c r="AI293" i="97" s="1"/>
  <c r="AJ75" i="68"/>
  <c r="AL305" i="6" s="1"/>
  <c r="AJ77" i="68"/>
  <c r="AL406" i="6" s="1"/>
  <c r="AJ76" i="68"/>
  <c r="AL341" i="6" s="1"/>
  <c r="AJ78" i="68"/>
  <c r="AL442" i="6" s="1"/>
  <c r="AJ74" i="68"/>
  <c r="AL193" i="6" s="1"/>
  <c r="AJ72" i="68"/>
  <c r="AL175" i="6" s="1"/>
  <c r="AL176" i="6" s="1"/>
  <c r="AJ71" i="68"/>
  <c r="AJ79" i="68"/>
  <c r="AL469" i="6" s="1"/>
  <c r="AJ80" i="68"/>
  <c r="AL496" i="6" s="1"/>
  <c r="AJ73" i="68"/>
  <c r="AL184" i="6" s="1"/>
  <c r="AL185" i="6" s="1"/>
  <c r="Y194" i="6"/>
  <c r="AK407" i="6"/>
  <c r="AG230" i="97" s="1"/>
  <c r="AG229" i="97"/>
  <c r="AP229" i="97"/>
  <c r="AT407" i="6"/>
  <c r="AP230" i="97" s="1"/>
  <c r="E14" i="82"/>
  <c r="C31" i="52" s="1"/>
  <c r="C32" i="52"/>
  <c r="E3" i="82"/>
  <c r="AK194" i="6"/>
  <c r="I319" i="97"/>
  <c r="M530" i="6"/>
  <c r="K82" i="68"/>
  <c r="M166" i="6"/>
  <c r="M167" i="6" s="1"/>
  <c r="T82" i="68"/>
  <c r="V166" i="6"/>
  <c r="V167" i="6" s="1"/>
  <c r="O369" i="6"/>
  <c r="Z376" i="6"/>
  <c r="O367" i="6"/>
  <c r="O368" i="6"/>
  <c r="L152" i="59"/>
  <c r="O362" i="6"/>
  <c r="O371" i="6"/>
  <c r="J194" i="6"/>
  <c r="S71" i="68"/>
  <c r="S77" i="68"/>
  <c r="U406" i="6" s="1"/>
  <c r="S79" i="68"/>
  <c r="U469" i="6" s="1"/>
  <c r="S78" i="68"/>
  <c r="U442" i="6" s="1"/>
  <c r="S72" i="68"/>
  <c r="U175" i="6" s="1"/>
  <c r="U176" i="6" s="1"/>
  <c r="S73" i="68"/>
  <c r="U184" i="6" s="1"/>
  <c r="U185" i="6" s="1"/>
  <c r="S76" i="68"/>
  <c r="U341" i="6" s="1"/>
  <c r="S75" i="68"/>
  <c r="U305" i="6" s="1"/>
  <c r="S80" i="68"/>
  <c r="U496" i="6" s="1"/>
  <c r="S74" i="68"/>
  <c r="U193" i="6" s="1"/>
  <c r="F39" i="52"/>
  <c r="L7" i="82"/>
  <c r="F44" i="52" s="1"/>
  <c r="I4" i="67"/>
  <c r="D33" i="116"/>
  <c r="AB80" i="68"/>
  <c r="AD496" i="6" s="1"/>
  <c r="AB79" i="68"/>
  <c r="AD469" i="6" s="1"/>
  <c r="AB72" i="68"/>
  <c r="AD175" i="6" s="1"/>
  <c r="AD176" i="6" s="1"/>
  <c r="AB78" i="68"/>
  <c r="AD442" i="6" s="1"/>
  <c r="AB77" i="68"/>
  <c r="AD406" i="6" s="1"/>
  <c r="AB76" i="68"/>
  <c r="AD341" i="6" s="1"/>
  <c r="AB71" i="68"/>
  <c r="AB75" i="68"/>
  <c r="AD305" i="6" s="1"/>
  <c r="AB73" i="68"/>
  <c r="AD184" i="6" s="1"/>
  <c r="AD185" i="6" s="1"/>
  <c r="AB74" i="68"/>
  <c r="AD193" i="6" s="1"/>
  <c r="AY306" i="6"/>
  <c r="AU117" i="91"/>
  <c r="AU118" i="91" s="1"/>
  <c r="AY470" i="6"/>
  <c r="AU293" i="97" s="1"/>
  <c r="AU292" i="97"/>
  <c r="AD319" i="97"/>
  <c r="AH530" i="6"/>
  <c r="BA32" i="82"/>
  <c r="AV443" i="6"/>
  <c r="AR266" i="97" s="1"/>
  <c r="AR265" i="97"/>
  <c r="BK39" i="82"/>
  <c r="BK15" i="82"/>
  <c r="BI29" i="52" s="1"/>
  <c r="BI42" i="52"/>
  <c r="BI24" i="82"/>
  <c r="BG38" i="52" s="1"/>
  <c r="BI39" i="82"/>
  <c r="BG42" i="52"/>
  <c r="BI15" i="82"/>
  <c r="BG29" i="52" s="1"/>
  <c r="AI194" i="6"/>
  <c r="AU82" i="68"/>
  <c r="AW166" i="6"/>
  <c r="AW167" i="6" s="1"/>
  <c r="AW530" i="6"/>
  <c r="AS319" i="97"/>
  <c r="X407" i="6"/>
  <c r="T230" i="97" s="1"/>
  <c r="T229" i="97"/>
  <c r="AC76" i="68"/>
  <c r="AE341" i="6" s="1"/>
  <c r="AC80" i="68"/>
  <c r="AE496" i="6" s="1"/>
  <c r="AC78" i="68"/>
  <c r="AE442" i="6" s="1"/>
  <c r="AC75" i="68"/>
  <c r="AE305" i="6" s="1"/>
  <c r="AC74" i="68"/>
  <c r="AE193" i="6" s="1"/>
  <c r="AC73" i="68"/>
  <c r="AE184" i="6" s="1"/>
  <c r="AE185" i="6" s="1"/>
  <c r="AC77" i="68"/>
  <c r="AE406" i="6" s="1"/>
  <c r="AC79" i="68"/>
  <c r="AE469" i="6" s="1"/>
  <c r="AC71" i="68"/>
  <c r="AC72" i="68"/>
  <c r="AE175" i="6" s="1"/>
  <c r="AE176" i="6" s="1"/>
  <c r="F52" i="63"/>
  <c r="F31" i="50"/>
  <c r="F49" i="52" s="1"/>
  <c r="E52" i="52"/>
  <c r="E58" i="52"/>
  <c r="F48" i="50"/>
  <c r="AA166" i="6"/>
  <c r="AA167" i="6" s="1"/>
  <c r="Y82" i="68"/>
  <c r="W229" i="97"/>
  <c r="AA407" i="6"/>
  <c r="W230" i="97" s="1"/>
  <c r="AM443" i="6"/>
  <c r="AI266" i="97" s="1"/>
  <c r="AI265" i="97"/>
  <c r="AM166" i="6"/>
  <c r="AM167" i="6" s="1"/>
  <c r="AK82" i="68"/>
  <c r="BL14" i="67"/>
  <c r="L194" i="6"/>
  <c r="BD145" i="91"/>
  <c r="AR159" i="91"/>
  <c r="AR146" i="91"/>
  <c r="AR160" i="91" s="1"/>
  <c r="AR35" i="92" s="1"/>
  <c r="AV362" i="6"/>
  <c r="AV367" i="6"/>
  <c r="AV369" i="6"/>
  <c r="AV371" i="6"/>
  <c r="AS152" i="59"/>
  <c r="BG376" i="6"/>
  <c r="AV368" i="6"/>
  <c r="AF159" i="91"/>
  <c r="AF146" i="91"/>
  <c r="AF160" i="91" s="1"/>
  <c r="AF35" i="92" s="1"/>
  <c r="AG152" i="59"/>
  <c r="AJ369" i="6"/>
  <c r="AJ367" i="6"/>
  <c r="AJ368" i="6"/>
  <c r="AJ371" i="6"/>
  <c r="AU376" i="6"/>
  <c r="AJ362" i="6"/>
  <c r="BD265" i="97"/>
  <c r="BH443" i="6"/>
  <c r="BD266" i="97" s="1"/>
  <c r="L40" i="28"/>
  <c r="I15" i="36"/>
  <c r="I16" i="36" s="1"/>
  <c r="K203" i="59"/>
  <c r="L21" i="34"/>
  <c r="K27" i="36"/>
  <c r="K26" i="36" s="1"/>
  <c r="N38" i="28"/>
  <c r="D36" i="63"/>
  <c r="C179" i="116" s="1"/>
  <c r="E78" i="63"/>
  <c r="C120" i="116"/>
  <c r="C114" i="116"/>
  <c r="H57" i="63"/>
  <c r="H58" i="63" s="1"/>
  <c r="H22" i="34"/>
  <c r="H24" i="34" s="1"/>
  <c r="K21" i="34"/>
  <c r="M38" i="28"/>
  <c r="J27" i="36"/>
  <c r="J26" i="36" s="1"/>
  <c r="O7" i="33"/>
  <c r="I38" i="64"/>
  <c r="C67" i="64"/>
  <c r="I56" i="63"/>
  <c r="I17" i="34"/>
  <c r="I19" i="34" s="1"/>
  <c r="H20" i="34"/>
  <c r="AU209" i="6" l="1"/>
  <c r="AY209" i="6"/>
  <c r="BH357" i="6"/>
  <c r="BH358" i="6" s="1"/>
  <c r="AI209" i="6"/>
  <c r="J209" i="6"/>
  <c r="J7" i="68"/>
  <c r="BH470" i="6"/>
  <c r="BD293" i="97" s="1"/>
  <c r="BH530" i="6"/>
  <c r="BH531" i="6" s="1"/>
  <c r="L209" i="6"/>
  <c r="AK209" i="6"/>
  <c r="AK210" i="6" s="1"/>
  <c r="X209" i="6"/>
  <c r="BD229" i="97"/>
  <c r="Y209" i="6"/>
  <c r="AH319" i="97"/>
  <c r="AL530" i="6"/>
  <c r="P530" i="6"/>
  <c r="L319" i="97"/>
  <c r="P229" i="97"/>
  <c r="T407" i="6"/>
  <c r="P230" i="97" s="1"/>
  <c r="AU562" i="6"/>
  <c r="AU210" i="6"/>
  <c r="I306" i="6"/>
  <c r="E117" i="91"/>
  <c r="E118" i="91" s="1"/>
  <c r="AF341" i="6"/>
  <c r="H28" i="68"/>
  <c r="AP353" i="97"/>
  <c r="AT531" i="6"/>
  <c r="AP194" i="6"/>
  <c r="AN319" i="97"/>
  <c r="AR530" i="6"/>
  <c r="Y145" i="91"/>
  <c r="AC342" i="6"/>
  <c r="AC357" i="6"/>
  <c r="AC358" i="6" s="1"/>
  <c r="V265" i="97"/>
  <c r="Z443" i="6"/>
  <c r="V266" i="97" s="1"/>
  <c r="U376" i="6"/>
  <c r="J362" i="6"/>
  <c r="J368" i="6"/>
  <c r="J367" i="6"/>
  <c r="G152" i="59"/>
  <c r="J369" i="6"/>
  <c r="J371" i="6"/>
  <c r="AE353" i="97"/>
  <c r="AI531" i="6"/>
  <c r="S407" i="6"/>
  <c r="O230" i="97" s="1"/>
  <c r="O229" i="97"/>
  <c r="O265" i="97"/>
  <c r="S443" i="6"/>
  <c r="O266" i="97" s="1"/>
  <c r="AX357" i="6"/>
  <c r="AX358" i="6" s="1"/>
  <c r="AT145" i="91"/>
  <c r="AX342" i="6"/>
  <c r="I159" i="91"/>
  <c r="I34" i="92" s="1"/>
  <c r="I146" i="91"/>
  <c r="I160" i="91" s="1"/>
  <c r="I35" i="92" s="1"/>
  <c r="AW117" i="91"/>
  <c r="AW118" i="91" s="1"/>
  <c r="BA306" i="6"/>
  <c r="AQ194" i="6"/>
  <c r="N319" i="97"/>
  <c r="R530" i="6"/>
  <c r="AN470" i="6"/>
  <c r="AJ293" i="97" s="1"/>
  <c r="AJ292" i="97"/>
  <c r="BG292" i="97"/>
  <c r="BK470" i="6"/>
  <c r="BG293" i="97" s="1"/>
  <c r="BK407" i="6"/>
  <c r="BG230" i="97" s="1"/>
  <c r="BG229" i="97"/>
  <c r="AV265" i="97"/>
  <c r="AZ443" i="6"/>
  <c r="AV266" i="97" s="1"/>
  <c r="H184" i="6"/>
  <c r="H185" i="6" s="1"/>
  <c r="G25" i="68"/>
  <c r="F25" i="68"/>
  <c r="H469" i="6"/>
  <c r="BC117" i="91"/>
  <c r="BC118" i="91" s="1"/>
  <c r="BG306" i="6"/>
  <c r="BI342" i="6"/>
  <c r="BI357" i="6"/>
  <c r="BI358" i="6" s="1"/>
  <c r="BE145" i="91"/>
  <c r="AQ146" i="91"/>
  <c r="AQ160" i="91" s="1"/>
  <c r="AQ35" i="92" s="1"/>
  <c r="AQ159" i="91"/>
  <c r="AQ34" i="92" s="1"/>
  <c r="AB470" i="6"/>
  <c r="X293" i="97" s="1"/>
  <c r="X292" i="97"/>
  <c r="BF443" i="6"/>
  <c r="BB266" i="97" s="1"/>
  <c r="BB265" i="97"/>
  <c r="BC194" i="6"/>
  <c r="BK73" i="68"/>
  <c r="BM184" i="6" s="1"/>
  <c r="BM185" i="6" s="1"/>
  <c r="BK79" i="68"/>
  <c r="BM469" i="6" s="1"/>
  <c r="BK72" i="68"/>
  <c r="BM175" i="6" s="1"/>
  <c r="BM176" i="6" s="1"/>
  <c r="BK78" i="68"/>
  <c r="BM442" i="6" s="1"/>
  <c r="BK71" i="68"/>
  <c r="BK80" i="68"/>
  <c r="BM496" i="6" s="1"/>
  <c r="BK77" i="68"/>
  <c r="BM406" i="6" s="1"/>
  <c r="BK76" i="68"/>
  <c r="BM341" i="6" s="1"/>
  <c r="BK75" i="68"/>
  <c r="BM305" i="6" s="1"/>
  <c r="BK74" i="68"/>
  <c r="BM193" i="6" s="1"/>
  <c r="L6" i="82"/>
  <c r="F43" i="52" s="1"/>
  <c r="F38" i="52"/>
  <c r="AO145" i="91"/>
  <c r="AS342" i="6"/>
  <c r="AS357" i="6"/>
  <c r="AS358" i="6" s="1"/>
  <c r="AQ82" i="68"/>
  <c r="AS166" i="6"/>
  <c r="AS167" i="6" s="1"/>
  <c r="C126" i="116"/>
  <c r="C13" i="64"/>
  <c r="Q470" i="6"/>
  <c r="M293" i="97" s="1"/>
  <c r="M292" i="97"/>
  <c r="AE306" i="6"/>
  <c r="AA117" i="91"/>
  <c r="AA118" i="91" s="1"/>
  <c r="AD342" i="6"/>
  <c r="AD357" i="6"/>
  <c r="AD358" i="6" s="1"/>
  <c r="Z145" i="91"/>
  <c r="AL306" i="6"/>
  <c r="AH117" i="91"/>
  <c r="AH118" i="91" s="1"/>
  <c r="AA531" i="6"/>
  <c r="W353" i="97"/>
  <c r="AC292" i="97"/>
  <c r="AG470" i="6"/>
  <c r="AC293" i="97" s="1"/>
  <c r="I194" i="6"/>
  <c r="AC530" i="6"/>
  <c r="Y319" i="97"/>
  <c r="AE443" i="6"/>
  <c r="AA266" i="97" s="1"/>
  <c r="AA265" i="97"/>
  <c r="Z229" i="97"/>
  <c r="AD407" i="6"/>
  <c r="Z230" i="97" s="1"/>
  <c r="U443" i="6"/>
  <c r="Q266" i="97" s="1"/>
  <c r="Q265" i="97"/>
  <c r="AH292" i="97"/>
  <c r="AL470" i="6"/>
  <c r="AH293" i="97" s="1"/>
  <c r="P443" i="6"/>
  <c r="L266" i="97" s="1"/>
  <c r="L265" i="97"/>
  <c r="AW209" i="6"/>
  <c r="E8" i="67"/>
  <c r="E10" i="67" s="1"/>
  <c r="Q20" i="67"/>
  <c r="Q39" i="64" s="1"/>
  <c r="E9" i="64" s="1"/>
  <c r="E124" i="116" s="1"/>
  <c r="AG306" i="6"/>
  <c r="AC117" i="91"/>
  <c r="AC118" i="91" s="1"/>
  <c r="U146" i="91"/>
  <c r="U160" i="91" s="1"/>
  <c r="U35" i="92" s="1"/>
  <c r="U159" i="91"/>
  <c r="U34" i="92" s="1"/>
  <c r="I166" i="6"/>
  <c r="I167" i="6" s="1"/>
  <c r="G82" i="68"/>
  <c r="AF184" i="6"/>
  <c r="AF185" i="6" s="1"/>
  <c r="H25" i="68"/>
  <c r="AL292" i="97"/>
  <c r="AP470" i="6"/>
  <c r="AL293" i="97" s="1"/>
  <c r="AR407" i="6"/>
  <c r="AN230" i="97" s="1"/>
  <c r="AN229" i="97"/>
  <c r="Y229" i="97"/>
  <c r="AC407" i="6"/>
  <c r="Y230" i="97" s="1"/>
  <c r="Z306" i="6"/>
  <c r="V117" i="91"/>
  <c r="V118" i="91" s="1"/>
  <c r="W146" i="91"/>
  <c r="W160" i="91" s="1"/>
  <c r="W35" i="92" s="1"/>
  <c r="W159" i="91"/>
  <c r="W34" i="92" s="1"/>
  <c r="AD159" i="91"/>
  <c r="AD34" i="92" s="1"/>
  <c r="AD146" i="91"/>
  <c r="AD160" i="91" s="1"/>
  <c r="AD35" i="92" s="1"/>
  <c r="S470" i="6"/>
  <c r="O293" i="97" s="1"/>
  <c r="O292" i="97"/>
  <c r="AT117" i="91"/>
  <c r="AT118" i="91" s="1"/>
  <c r="AX306" i="6"/>
  <c r="AW229" i="97"/>
  <c r="BA407" i="6"/>
  <c r="AW230" i="97" s="1"/>
  <c r="D38" i="52"/>
  <c r="H6" i="82"/>
  <c r="D43" i="52" s="1"/>
  <c r="AQ342" i="6"/>
  <c r="AQ357" i="6"/>
  <c r="AQ358" i="6" s="1"/>
  <c r="AM145" i="91"/>
  <c r="R194" i="6"/>
  <c r="AX265" i="97"/>
  <c r="BB443" i="6"/>
  <c r="AX266" i="97" s="1"/>
  <c r="AO342" i="6"/>
  <c r="AK145" i="91"/>
  <c r="AO357" i="6"/>
  <c r="AO358" i="6" s="1"/>
  <c r="AM82" i="68"/>
  <c r="AO166" i="6"/>
  <c r="AO167" i="6" s="1"/>
  <c r="G146" i="91"/>
  <c r="G160" i="91" s="1"/>
  <c r="G35" i="92" s="1"/>
  <c r="G159" i="91"/>
  <c r="G34" i="92" s="1"/>
  <c r="AN357" i="6"/>
  <c r="AN358" i="6" s="1"/>
  <c r="AN342" i="6"/>
  <c r="AJ145" i="91"/>
  <c r="BK166" i="6"/>
  <c r="BK167" i="6" s="1"/>
  <c r="BI82" i="68"/>
  <c r="AV319" i="97"/>
  <c r="AZ530" i="6"/>
  <c r="H193" i="6"/>
  <c r="F26" i="68"/>
  <c r="G26" i="68"/>
  <c r="H406" i="6"/>
  <c r="S353" i="97"/>
  <c r="W531" i="6"/>
  <c r="BC319" i="97"/>
  <c r="BG530" i="6"/>
  <c r="BG194" i="6"/>
  <c r="BE265" i="97"/>
  <c r="BI443" i="6"/>
  <c r="BE266" i="97" s="1"/>
  <c r="AU531" i="6"/>
  <c r="AQ353" i="97"/>
  <c r="AB443" i="6"/>
  <c r="X266" i="97" s="1"/>
  <c r="X265" i="97"/>
  <c r="AY292" i="97"/>
  <c r="BC470" i="6"/>
  <c r="AY293" i="97" s="1"/>
  <c r="AS194" i="6"/>
  <c r="J319" i="97"/>
  <c r="N530" i="6"/>
  <c r="Q407" i="6"/>
  <c r="M230" i="97" s="1"/>
  <c r="M229" i="97"/>
  <c r="AD443" i="6"/>
  <c r="Z266" i="97" s="1"/>
  <c r="Z265" i="97"/>
  <c r="U470" i="6"/>
  <c r="Q293" i="97" s="1"/>
  <c r="Q292" i="97"/>
  <c r="I353" i="97"/>
  <c r="M531" i="6"/>
  <c r="AL166" i="6"/>
  <c r="AL167" i="6" s="1"/>
  <c r="AJ82" i="68"/>
  <c r="L145" i="91"/>
  <c r="P357" i="6"/>
  <c r="P358" i="6" s="1"/>
  <c r="P342" i="6"/>
  <c r="T342" i="6"/>
  <c r="T357" i="6"/>
  <c r="T358" i="6" s="1"/>
  <c r="P145" i="91"/>
  <c r="D5" i="91"/>
  <c r="I5" i="91" s="1"/>
  <c r="D5" i="97"/>
  <c r="I5" i="97" s="1"/>
  <c r="J17" i="51"/>
  <c r="AG407" i="6"/>
  <c r="AC230" i="97" s="1"/>
  <c r="AC229" i="97"/>
  <c r="D25" i="63"/>
  <c r="C168" i="116" s="1"/>
  <c r="D74" i="63"/>
  <c r="D31" i="63" s="1"/>
  <c r="C174" i="116" s="1"/>
  <c r="Y369" i="6"/>
  <c r="Y367" i="6"/>
  <c r="AJ376" i="6"/>
  <c r="V152" i="59"/>
  <c r="Y371" i="6"/>
  <c r="Y362" i="6"/>
  <c r="Y368" i="6"/>
  <c r="E229" i="97"/>
  <c r="I407" i="6"/>
  <c r="E230" i="97" s="1"/>
  <c r="AF470" i="6"/>
  <c r="AB293" i="97" s="1"/>
  <c r="AB292" i="97"/>
  <c r="AF305" i="6"/>
  <c r="H27" i="68"/>
  <c r="BH73" i="68"/>
  <c r="BJ184" i="6" s="1"/>
  <c r="BJ185" i="6" s="1"/>
  <c r="BH78" i="68"/>
  <c r="BJ442" i="6" s="1"/>
  <c r="BH76" i="68"/>
  <c r="BJ341" i="6" s="1"/>
  <c r="BH79" i="68"/>
  <c r="BJ469" i="6" s="1"/>
  <c r="BH71" i="68"/>
  <c r="BH72" i="68"/>
  <c r="BJ175" i="6" s="1"/>
  <c r="BJ176" i="6" s="1"/>
  <c r="BH77" i="68"/>
  <c r="BJ406" i="6" s="1"/>
  <c r="BH80" i="68"/>
  <c r="BJ496" i="6" s="1"/>
  <c r="BH74" i="68"/>
  <c r="BJ193" i="6" s="1"/>
  <c r="BH75" i="68"/>
  <c r="BJ305" i="6" s="1"/>
  <c r="K209" i="6"/>
  <c r="BB73" i="68"/>
  <c r="BB79" i="68"/>
  <c r="BD469" i="6" s="1"/>
  <c r="BB77" i="68"/>
  <c r="BD406" i="6" s="1"/>
  <c r="BB72" i="68"/>
  <c r="BB75" i="68"/>
  <c r="BB71" i="68"/>
  <c r="BB80" i="68"/>
  <c r="BD496" i="6" s="1"/>
  <c r="BB78" i="68"/>
  <c r="BD442" i="6" s="1"/>
  <c r="BB76" i="68"/>
  <c r="BB74" i="68"/>
  <c r="J6" i="68"/>
  <c r="AP82" i="68"/>
  <c r="AR166" i="6"/>
  <c r="AR167" i="6" s="1"/>
  <c r="I23" i="68"/>
  <c r="Y265" i="97"/>
  <c r="AC443" i="6"/>
  <c r="Y266" i="97" s="1"/>
  <c r="Z342" i="6"/>
  <c r="V145" i="91"/>
  <c r="Z357" i="6"/>
  <c r="Z358" i="6" s="1"/>
  <c r="F146" i="91"/>
  <c r="F160" i="91" s="1"/>
  <c r="F35" i="92" s="1"/>
  <c r="F159" i="91"/>
  <c r="F34" i="92" s="1"/>
  <c r="BJ80" i="68"/>
  <c r="BL496" i="6" s="1"/>
  <c r="BJ76" i="68"/>
  <c r="BL341" i="6" s="1"/>
  <c r="BJ71" i="68"/>
  <c r="BJ75" i="68"/>
  <c r="BL305" i="6" s="1"/>
  <c r="BJ78" i="68"/>
  <c r="BL442" i="6" s="1"/>
  <c r="BJ77" i="68"/>
  <c r="BL406" i="6" s="1"/>
  <c r="BJ74" i="68"/>
  <c r="BL193" i="6" s="1"/>
  <c r="BJ72" i="68"/>
  <c r="BL175" i="6" s="1"/>
  <c r="BL176" i="6" s="1"/>
  <c r="BJ79" i="68"/>
  <c r="BL469" i="6" s="1"/>
  <c r="BJ73" i="68"/>
  <c r="BL184" i="6" s="1"/>
  <c r="BL185" i="6" s="1"/>
  <c r="S166" i="6"/>
  <c r="S167" i="6" s="1"/>
  <c r="Q82" i="68"/>
  <c r="AX443" i="6"/>
  <c r="AT266" i="97" s="1"/>
  <c r="AT265" i="97"/>
  <c r="M367" i="6"/>
  <c r="M362" i="6"/>
  <c r="M371" i="6"/>
  <c r="J152" i="59"/>
  <c r="M369" i="6"/>
  <c r="M368" i="6"/>
  <c r="X376" i="6"/>
  <c r="BA166" i="6"/>
  <c r="BA167" i="6" s="1"/>
  <c r="AY82" i="68"/>
  <c r="AM265" i="97"/>
  <c r="AQ443" i="6"/>
  <c r="AM266" i="97" s="1"/>
  <c r="N265" i="97"/>
  <c r="R443" i="6"/>
  <c r="N266" i="97" s="1"/>
  <c r="AX292" i="97"/>
  <c r="BB470" i="6"/>
  <c r="AX293" i="97" s="1"/>
  <c r="AK117" i="91"/>
  <c r="AK118" i="91" s="1"/>
  <c r="AO306" i="6"/>
  <c r="AK229" i="97"/>
  <c r="AO407" i="6"/>
  <c r="AK230" i="97" s="1"/>
  <c r="K371" i="6"/>
  <c r="K368" i="6"/>
  <c r="V376" i="6"/>
  <c r="K367" i="6"/>
  <c r="H152" i="59"/>
  <c r="K369" i="6"/>
  <c r="K362" i="6"/>
  <c r="AN443" i="6"/>
  <c r="AJ266" i="97" s="1"/>
  <c r="AJ265" i="97"/>
  <c r="BK194" i="6"/>
  <c r="BK209" i="6"/>
  <c r="AZ342" i="6"/>
  <c r="AV145" i="91"/>
  <c r="AZ357" i="6"/>
  <c r="AZ358" i="6" s="1"/>
  <c r="AZ166" i="6"/>
  <c r="AZ167" i="6" s="1"/>
  <c r="AX82" i="68"/>
  <c r="H305" i="6"/>
  <c r="G27" i="68"/>
  <c r="F27" i="68"/>
  <c r="BG357" i="6"/>
  <c r="BG358" i="6" s="1"/>
  <c r="BC145" i="91"/>
  <c r="BG342" i="6"/>
  <c r="BI470" i="6"/>
  <c r="BE293" i="97" s="1"/>
  <c r="BE292" i="97"/>
  <c r="AB194" i="6"/>
  <c r="AK531" i="6"/>
  <c r="AG353" i="97"/>
  <c r="BC407" i="6"/>
  <c r="AY230" i="97" s="1"/>
  <c r="AY229" i="97"/>
  <c r="H353" i="97"/>
  <c r="L531" i="6"/>
  <c r="AV167" i="6"/>
  <c r="AV209" i="6"/>
  <c r="AS530" i="6"/>
  <c r="AO319" i="97"/>
  <c r="J6" i="82"/>
  <c r="E43" i="52" s="1"/>
  <c r="E38" i="52"/>
  <c r="D35" i="116"/>
  <c r="N470" i="6"/>
  <c r="J293" i="97" s="1"/>
  <c r="J292" i="97"/>
  <c r="M145" i="91"/>
  <c r="Q357" i="6"/>
  <c r="Q358" i="6" s="1"/>
  <c r="Q342" i="6"/>
  <c r="Q229" i="97"/>
  <c r="U407" i="6"/>
  <c r="Q230" i="97" s="1"/>
  <c r="O372" i="6"/>
  <c r="N82" i="68"/>
  <c r="P166" i="6"/>
  <c r="P167" i="6" s="1"/>
  <c r="L292" i="97"/>
  <c r="P470" i="6"/>
  <c r="L293" i="97" s="1"/>
  <c r="P117" i="91"/>
  <c r="P118" i="91" s="1"/>
  <c r="T306" i="6"/>
  <c r="AC265" i="97"/>
  <c r="AG443" i="6"/>
  <c r="AC266" i="97" s="1"/>
  <c r="I530" i="6"/>
  <c r="E319" i="97"/>
  <c r="AB319" i="97"/>
  <c r="AF530" i="6"/>
  <c r="AF407" i="6"/>
  <c r="AB230" i="97" s="1"/>
  <c r="AB229" i="97"/>
  <c r="AL117" i="91"/>
  <c r="AL118" i="91" s="1"/>
  <c r="AP306" i="6"/>
  <c r="AR341" i="6"/>
  <c r="I28" i="68"/>
  <c r="AC470" i="6"/>
  <c r="Y293" i="97" s="1"/>
  <c r="Y292" i="97"/>
  <c r="AY562" i="6"/>
  <c r="AY210" i="6"/>
  <c r="Z530" i="6"/>
  <c r="V319" i="97"/>
  <c r="AO20" i="67"/>
  <c r="AO39" i="64" s="1"/>
  <c r="G9" i="64" s="1"/>
  <c r="G124" i="116" s="1"/>
  <c r="G8" i="67"/>
  <c r="G10" i="67" s="1"/>
  <c r="S530" i="6"/>
  <c r="O319" i="97"/>
  <c r="AV82" i="68"/>
  <c r="AX166" i="6"/>
  <c r="AX167" i="6" s="1"/>
  <c r="AZ7" i="92"/>
  <c r="AY20" i="52"/>
  <c r="I25" i="59"/>
  <c r="H35" i="116" s="1"/>
  <c r="BA443" i="6"/>
  <c r="AW266" i="97" s="1"/>
  <c r="AW265" i="97"/>
  <c r="AQ530" i="6"/>
  <c r="AM319" i="97"/>
  <c r="R342" i="6"/>
  <c r="N145" i="91"/>
  <c r="R357" i="6"/>
  <c r="R358" i="6" s="1"/>
  <c r="AA209" i="6"/>
  <c r="BB194" i="6"/>
  <c r="AO194" i="6"/>
  <c r="AO209" i="6"/>
  <c r="X562" i="6"/>
  <c r="X210" i="6"/>
  <c r="AN530" i="6"/>
  <c r="AJ319" i="97"/>
  <c r="AN166" i="6"/>
  <c r="AN167" i="6" s="1"/>
  <c r="AL82" i="68"/>
  <c r="BK306" i="6"/>
  <c r="BG117" i="91"/>
  <c r="BG118" i="91" s="1"/>
  <c r="AZ306" i="6"/>
  <c r="AV117" i="91"/>
  <c r="AV118" i="91" s="1"/>
  <c r="M209" i="6"/>
  <c r="H341" i="6"/>
  <c r="G28" i="68"/>
  <c r="F28" i="68"/>
  <c r="BC229" i="97"/>
  <c r="BG407" i="6"/>
  <c r="BC230" i="97" s="1"/>
  <c r="BG82" i="68"/>
  <c r="BI166" i="6"/>
  <c r="BI167" i="6" s="1"/>
  <c r="X319" i="97"/>
  <c r="AB530" i="6"/>
  <c r="BB117" i="91"/>
  <c r="BB118" i="91" s="1"/>
  <c r="BF306" i="6"/>
  <c r="F8" i="67"/>
  <c r="F10" i="67" s="1"/>
  <c r="AC20" i="67"/>
  <c r="AC39" i="64" s="1"/>
  <c r="F9" i="64" s="1"/>
  <c r="F124" i="116" s="1"/>
  <c r="AS443" i="6"/>
  <c r="AO266" i="97" s="1"/>
  <c r="AO265" i="97"/>
  <c r="J117" i="91"/>
  <c r="J118" i="91" s="1"/>
  <c r="N306" i="6"/>
  <c r="M265" i="97"/>
  <c r="Q443" i="6"/>
  <c r="M266" i="97" s="1"/>
  <c r="Q306" i="6"/>
  <c r="M117" i="91"/>
  <c r="M118" i="91" s="1"/>
  <c r="F66" i="63"/>
  <c r="F68" i="63" s="1"/>
  <c r="F74" i="63" s="1"/>
  <c r="E53" i="52"/>
  <c r="F65" i="50"/>
  <c r="F67" i="50" s="1"/>
  <c r="F69" i="50" s="1"/>
  <c r="E59" i="52"/>
  <c r="E70" i="50"/>
  <c r="E41" i="64" s="1"/>
  <c r="AL145" i="91"/>
  <c r="AP342" i="6"/>
  <c r="AP357" i="6"/>
  <c r="AP358" i="6" s="1"/>
  <c r="AR175" i="6"/>
  <c r="AR176" i="6" s="1"/>
  <c r="I24" i="68"/>
  <c r="AN292" i="97"/>
  <c r="AR470" i="6"/>
  <c r="AN293" i="97" s="1"/>
  <c r="AC166" i="6"/>
  <c r="AC167" i="6" s="1"/>
  <c r="AA82" i="68"/>
  <c r="V229" i="97"/>
  <c r="Z407" i="6"/>
  <c r="V230" i="97" s="1"/>
  <c r="Z166" i="6"/>
  <c r="Z167" i="6" s="1"/>
  <c r="X82" i="68"/>
  <c r="AT362" i="6"/>
  <c r="AT367" i="6"/>
  <c r="AT369" i="6"/>
  <c r="AT368" i="6"/>
  <c r="BE376" i="6"/>
  <c r="AT371" i="6"/>
  <c r="AQ152" i="59"/>
  <c r="K531" i="6"/>
  <c r="G353" i="97"/>
  <c r="AX194" i="6"/>
  <c r="AX530" i="6"/>
  <c r="AT319" i="97"/>
  <c r="AW319" i="97"/>
  <c r="BA530" i="6"/>
  <c r="AO82" i="68"/>
  <c r="AQ166" i="6"/>
  <c r="AQ167" i="6" s="1"/>
  <c r="R470" i="6"/>
  <c r="N293" i="97" s="1"/>
  <c r="N292" i="97"/>
  <c r="AX319" i="97"/>
  <c r="BB530" i="6"/>
  <c r="AO443" i="6"/>
  <c r="AK266" i="97" s="1"/>
  <c r="AK265" i="97"/>
  <c r="AN407" i="6"/>
  <c r="AJ230" i="97" s="1"/>
  <c r="AJ229" i="97"/>
  <c r="AU353" i="97"/>
  <c r="AY531" i="6"/>
  <c r="BK443" i="6"/>
  <c r="BG266" i="97" s="1"/>
  <c r="BG265" i="97"/>
  <c r="AV292" i="97"/>
  <c r="AZ470" i="6"/>
  <c r="AV293" i="97" s="1"/>
  <c r="H175" i="6"/>
  <c r="H176" i="6" s="1"/>
  <c r="G24" i="68"/>
  <c r="F24" i="68"/>
  <c r="C37" i="52"/>
  <c r="E5" i="82"/>
  <c r="C42" i="52" s="1"/>
  <c r="O4" i="82"/>
  <c r="BI194" i="6"/>
  <c r="BI407" i="6"/>
  <c r="BE230" i="97" s="1"/>
  <c r="BE229" i="97"/>
  <c r="AB306" i="6"/>
  <c r="X117" i="91"/>
  <c r="X118" i="91" s="1"/>
  <c r="BF407" i="6"/>
  <c r="BB230" i="97" s="1"/>
  <c r="BB229" i="97"/>
  <c r="F353" i="97"/>
  <c r="J531" i="6"/>
  <c r="O562" i="6"/>
  <c r="O210" i="6"/>
  <c r="AY265" i="97"/>
  <c r="BC443" i="6"/>
  <c r="AY266" i="97" s="1"/>
  <c r="G39" i="52"/>
  <c r="N7" i="82"/>
  <c r="G44" i="52" s="1"/>
  <c r="AS470" i="6"/>
  <c r="AO293" i="97" s="1"/>
  <c r="AO292" i="97"/>
  <c r="N166" i="6"/>
  <c r="N167" i="6" s="1"/>
  <c r="L82" i="68"/>
  <c r="M319" i="97"/>
  <c r="Q530" i="6"/>
  <c r="Q194" i="6"/>
  <c r="U194" i="6"/>
  <c r="AD194" i="6"/>
  <c r="U166" i="6"/>
  <c r="U167" i="6" s="1"/>
  <c r="S82" i="68"/>
  <c r="AM362" i="6"/>
  <c r="AX376" i="6"/>
  <c r="AM367" i="6"/>
  <c r="AM368" i="6"/>
  <c r="AM371" i="6"/>
  <c r="AJ152" i="59"/>
  <c r="AM369" i="6"/>
  <c r="T146" i="91"/>
  <c r="T160" i="91" s="1"/>
  <c r="T35" i="92" s="1"/>
  <c r="T159" i="91"/>
  <c r="T34" i="92" s="1"/>
  <c r="AC145" i="91"/>
  <c r="AG342" i="6"/>
  <c r="AG357" i="6"/>
  <c r="AG358" i="6" s="1"/>
  <c r="W376" i="6"/>
  <c r="L362" i="6"/>
  <c r="L371" i="6"/>
  <c r="I152" i="59"/>
  <c r="L367" i="6"/>
  <c r="L369" i="6"/>
  <c r="L368" i="6"/>
  <c r="G52" i="63"/>
  <c r="G48" i="50"/>
  <c r="G31" i="50"/>
  <c r="G49" i="52" s="1"/>
  <c r="F52" i="52"/>
  <c r="F58" i="52"/>
  <c r="AE407" i="6"/>
  <c r="AA230" i="97" s="1"/>
  <c r="AA229" i="97"/>
  <c r="AD530" i="6"/>
  <c r="Z319" i="97"/>
  <c r="Q117" i="91"/>
  <c r="Q118" i="91" s="1"/>
  <c r="U306" i="6"/>
  <c r="J562" i="6"/>
  <c r="J210" i="6"/>
  <c r="Y210" i="6"/>
  <c r="Y562" i="6"/>
  <c r="AH265" i="97"/>
  <c r="AL443" i="6"/>
  <c r="AH266" i="97" s="1"/>
  <c r="AI146" i="91"/>
  <c r="AI160" i="91" s="1"/>
  <c r="AI35" i="92" s="1"/>
  <c r="AI159" i="91"/>
  <c r="AI34" i="92" s="1"/>
  <c r="X371" i="6"/>
  <c r="X369" i="6"/>
  <c r="AI376" i="6"/>
  <c r="X368" i="6"/>
  <c r="U152" i="59"/>
  <c r="X367" i="6"/>
  <c r="X362" i="6"/>
  <c r="T470" i="6"/>
  <c r="P293" i="97" s="1"/>
  <c r="P292" i="97"/>
  <c r="AH210" i="6"/>
  <c r="AH562" i="6"/>
  <c r="BF82" i="68"/>
  <c r="BH166" i="6"/>
  <c r="AG166" i="6"/>
  <c r="AG167" i="6" s="1"/>
  <c r="AE82" i="68"/>
  <c r="AK362" i="6"/>
  <c r="AK371" i="6"/>
  <c r="AK368" i="6"/>
  <c r="AK369" i="6"/>
  <c r="AH152" i="59"/>
  <c r="AV376" i="6"/>
  <c r="AK367" i="6"/>
  <c r="C29" i="52"/>
  <c r="E6" i="82"/>
  <c r="BM71" i="68"/>
  <c r="BM74" i="68"/>
  <c r="BO193" i="6" s="1"/>
  <c r="BM75" i="68"/>
  <c r="BO305" i="6" s="1"/>
  <c r="BM77" i="68"/>
  <c r="BO406" i="6" s="1"/>
  <c r="BM78" i="68"/>
  <c r="BO442" i="6" s="1"/>
  <c r="BM80" i="68"/>
  <c r="BO496" i="6" s="1"/>
  <c r="BM79" i="68"/>
  <c r="BO469" i="6" s="1"/>
  <c r="BM73" i="68"/>
  <c r="BO184" i="6" s="1"/>
  <c r="BO185" i="6" s="1"/>
  <c r="BM76" i="68"/>
  <c r="BO341" i="6" s="1"/>
  <c r="BM72" i="68"/>
  <c r="BO175" i="6" s="1"/>
  <c r="BO176" i="6" s="1"/>
  <c r="I342" i="6"/>
  <c r="E145" i="91"/>
  <c r="I357" i="6"/>
  <c r="I358" i="6" s="1"/>
  <c r="BL71" i="68"/>
  <c r="BL80" i="68"/>
  <c r="BN496" i="6" s="1"/>
  <c r="BL78" i="68"/>
  <c r="BN442" i="6" s="1"/>
  <c r="BL73" i="68"/>
  <c r="BN184" i="6" s="1"/>
  <c r="BN185" i="6" s="1"/>
  <c r="BL76" i="68"/>
  <c r="BN341" i="6" s="1"/>
  <c r="BL79" i="68"/>
  <c r="BN469" i="6" s="1"/>
  <c r="BL72" i="68"/>
  <c r="BN175" i="6" s="1"/>
  <c r="BN176" i="6" s="1"/>
  <c r="BL77" i="68"/>
  <c r="BN406" i="6" s="1"/>
  <c r="BL75" i="68"/>
  <c r="BN305" i="6" s="1"/>
  <c r="BL74" i="68"/>
  <c r="BN193" i="6" s="1"/>
  <c r="AD82" i="68"/>
  <c r="AF166" i="6"/>
  <c r="AF167" i="6" s="1"/>
  <c r="H23" i="68"/>
  <c r="AL229" i="97"/>
  <c r="AP407" i="6"/>
  <c r="AL230" i="97" s="1"/>
  <c r="AP166" i="6"/>
  <c r="AP167" i="6" s="1"/>
  <c r="AN82" i="68"/>
  <c r="AR184" i="6"/>
  <c r="AR185" i="6" s="1"/>
  <c r="I25" i="68"/>
  <c r="AN265" i="97"/>
  <c r="AR443" i="6"/>
  <c r="AN266" i="97" s="1"/>
  <c r="Z194" i="6"/>
  <c r="AP146" i="91"/>
  <c r="AP160" i="91" s="1"/>
  <c r="AP35" i="92" s="1"/>
  <c r="AP159" i="91"/>
  <c r="AP34" i="92" s="1"/>
  <c r="S146" i="91"/>
  <c r="S160" i="91" s="1"/>
  <c r="S35" i="92" s="1"/>
  <c r="S159" i="91"/>
  <c r="S34" i="92" s="1"/>
  <c r="S194" i="6"/>
  <c r="S209" i="6"/>
  <c r="AT292" i="97"/>
  <c r="AX470" i="6"/>
  <c r="AT293" i="97" s="1"/>
  <c r="BA470" i="6"/>
  <c r="AW293" i="97" s="1"/>
  <c r="AW292" i="97"/>
  <c r="AM117" i="91"/>
  <c r="AM118" i="91" s="1"/>
  <c r="AQ306" i="6"/>
  <c r="R306" i="6"/>
  <c r="N117" i="91"/>
  <c r="N118" i="91" s="1"/>
  <c r="BB407" i="6"/>
  <c r="AX230" i="97" s="1"/>
  <c r="AX229" i="97"/>
  <c r="AR353" i="97"/>
  <c r="AV531" i="6"/>
  <c r="AZ407" i="6"/>
  <c r="AV230" i="97" s="1"/>
  <c r="AV229" i="97"/>
  <c r="F82" i="68"/>
  <c r="H166" i="6"/>
  <c r="H167" i="6" s="1"/>
  <c r="F23" i="68"/>
  <c r="G23" i="68"/>
  <c r="E16" i="67"/>
  <c r="E19" i="67" s="1"/>
  <c r="E51" i="63"/>
  <c r="AM209" i="6"/>
  <c r="BG443" i="6"/>
  <c r="BC266" i="97" s="1"/>
  <c r="BC265" i="97"/>
  <c r="BE117" i="91"/>
  <c r="BE118" i="91" s="1"/>
  <c r="BI306" i="6"/>
  <c r="BI530" i="6"/>
  <c r="BE319" i="97"/>
  <c r="AB166" i="6"/>
  <c r="AB167" i="6" s="1"/>
  <c r="Z82" i="68"/>
  <c r="BF166" i="6"/>
  <c r="BF167" i="6" s="1"/>
  <c r="BD82" i="68"/>
  <c r="BB319" i="97"/>
  <c r="BF530" i="6"/>
  <c r="BC166" i="6"/>
  <c r="BC167" i="6" s="1"/>
  <c r="BA82" i="68"/>
  <c r="AS306" i="6"/>
  <c r="AO117" i="91"/>
  <c r="AO118" i="91" s="1"/>
  <c r="N194" i="6"/>
  <c r="N407" i="6"/>
  <c r="J230" i="97" s="1"/>
  <c r="J229" i="97"/>
  <c r="R159" i="91"/>
  <c r="R34" i="92" s="1"/>
  <c r="R146" i="91"/>
  <c r="R160" i="91" s="1"/>
  <c r="R35" i="92" s="1"/>
  <c r="AI210" i="6"/>
  <c r="AI562" i="6"/>
  <c r="AV372" i="6"/>
  <c r="AR164" i="91" s="1"/>
  <c r="AA145" i="91"/>
  <c r="AE342" i="6"/>
  <c r="AE357" i="6"/>
  <c r="AE358" i="6" s="1"/>
  <c r="Q319" i="97"/>
  <c r="U530" i="6"/>
  <c r="AL194" i="6"/>
  <c r="BH306" i="6"/>
  <c r="AH531" i="6"/>
  <c r="AD353" i="97"/>
  <c r="AD306" i="6"/>
  <c r="Z117" i="91"/>
  <c r="Z118" i="91" s="1"/>
  <c r="J23" i="59"/>
  <c r="K23" i="59" s="1"/>
  <c r="Q145" i="91"/>
  <c r="U342" i="6"/>
  <c r="U357" i="6"/>
  <c r="U358" i="6" s="1"/>
  <c r="C36" i="52"/>
  <c r="O3" i="82"/>
  <c r="AH145" i="91"/>
  <c r="AL342" i="6"/>
  <c r="AL357" i="6"/>
  <c r="AL358" i="6" s="1"/>
  <c r="P194" i="6"/>
  <c r="P265" i="97"/>
  <c r="T443" i="6"/>
  <c r="P266" i="97" s="1"/>
  <c r="V531" i="6"/>
  <c r="R353" i="97"/>
  <c r="AG159" i="91"/>
  <c r="AG34" i="92" s="1"/>
  <c r="AG146" i="91"/>
  <c r="AG160" i="91" s="1"/>
  <c r="AG35" i="92" s="1"/>
  <c r="I470" i="6"/>
  <c r="E293" i="97" s="1"/>
  <c r="E292" i="97"/>
  <c r="AF175" i="6"/>
  <c r="AF176" i="6" s="1"/>
  <c r="H24" i="68"/>
  <c r="AL265" i="97"/>
  <c r="AP443" i="6"/>
  <c r="AL266" i="97" s="1"/>
  <c r="AR193" i="6"/>
  <c r="I26" i="68"/>
  <c r="AC194" i="6"/>
  <c r="V292" i="97"/>
  <c r="Z470" i="6"/>
  <c r="V293" i="97" s="1"/>
  <c r="H159" i="91"/>
  <c r="H34" i="92" s="1"/>
  <c r="H146" i="91"/>
  <c r="H160" i="91" s="1"/>
  <c r="H35" i="92" s="1"/>
  <c r="AH376" i="6"/>
  <c r="W369" i="6"/>
  <c r="W368" i="6"/>
  <c r="W371" i="6"/>
  <c r="T152" i="59"/>
  <c r="W367" i="6"/>
  <c r="W362" i="6"/>
  <c r="AJ531" i="6"/>
  <c r="AF353" i="97"/>
  <c r="AI367" i="6"/>
  <c r="AI371" i="6"/>
  <c r="AT376" i="6"/>
  <c r="AI369" i="6"/>
  <c r="AI368" i="6"/>
  <c r="AF152" i="59"/>
  <c r="AI362" i="6"/>
  <c r="O145" i="91"/>
  <c r="S357" i="6"/>
  <c r="S358" i="6" s="1"/>
  <c r="S342" i="6"/>
  <c r="BA194" i="6"/>
  <c r="BA342" i="6"/>
  <c r="BA357" i="6"/>
  <c r="BA358" i="6" s="1"/>
  <c r="AW145" i="91"/>
  <c r="AM292" i="97"/>
  <c r="AQ470" i="6"/>
  <c r="AM293" i="97" s="1"/>
  <c r="P82" i="68"/>
  <c r="R166" i="6"/>
  <c r="R167" i="6" s="1"/>
  <c r="BB342" i="6"/>
  <c r="BB357" i="6"/>
  <c r="BB358" i="6" s="1"/>
  <c r="AX145" i="91"/>
  <c r="BB166" i="6"/>
  <c r="BB167" i="6" s="1"/>
  <c r="AZ82" i="68"/>
  <c r="AK319" i="97"/>
  <c r="AO530" i="6"/>
  <c r="AS159" i="91"/>
  <c r="AS34" i="92" s="1"/>
  <c r="AS146" i="91"/>
  <c r="AS160" i="91" s="1"/>
  <c r="AS35" i="92" s="1"/>
  <c r="AJ117" i="91"/>
  <c r="AJ118" i="91" s="1"/>
  <c r="AN306" i="6"/>
  <c r="BA18" i="67"/>
  <c r="AZ20" i="67"/>
  <c r="AZ39" i="64" s="1"/>
  <c r="H7" i="67"/>
  <c r="BG319" i="97"/>
  <c r="BK530" i="6"/>
  <c r="AZ194" i="6"/>
  <c r="H496" i="6"/>
  <c r="D43" i="64"/>
  <c r="W209" i="6"/>
  <c r="Z549" i="6"/>
  <c r="K354" i="97"/>
  <c r="O541" i="6"/>
  <c r="K364" i="97" s="1"/>
  <c r="L153" i="59"/>
  <c r="O542" i="6"/>
  <c r="K365" i="97" s="1"/>
  <c r="O544" i="6"/>
  <c r="K367" i="97" s="1"/>
  <c r="O535" i="6"/>
  <c r="K358" i="97" s="1"/>
  <c r="O540" i="6"/>
  <c r="BG166" i="6"/>
  <c r="BG167" i="6" s="1"/>
  <c r="BE82" i="68"/>
  <c r="X229" i="97"/>
  <c r="AB407" i="6"/>
  <c r="X230" i="97" s="1"/>
  <c r="BF470" i="6"/>
  <c r="BB293" i="97" s="1"/>
  <c r="BB292" i="97"/>
  <c r="BF194" i="6"/>
  <c r="V209" i="6"/>
  <c r="AY145" i="91"/>
  <c r="BC357" i="6"/>
  <c r="BC358" i="6" s="1"/>
  <c r="BC342" i="6"/>
  <c r="AY319" i="97"/>
  <c r="BC530" i="6"/>
  <c r="F7" i="82"/>
  <c r="C44" i="52" s="1"/>
  <c r="C39" i="52"/>
  <c r="AS407" i="6"/>
  <c r="AO230" i="97" s="1"/>
  <c r="AO229" i="97"/>
  <c r="AV152" i="59"/>
  <c r="AY371" i="6"/>
  <c r="AY369" i="6"/>
  <c r="AY367" i="6"/>
  <c r="AY368" i="6"/>
  <c r="AY362" i="6"/>
  <c r="BJ376" i="6"/>
  <c r="J145" i="91"/>
  <c r="N357" i="6"/>
  <c r="N358" i="6" s="1"/>
  <c r="N342" i="6"/>
  <c r="AA319" i="97"/>
  <c r="AE530" i="6"/>
  <c r="L562" i="6"/>
  <c r="L210" i="6"/>
  <c r="AE166" i="6"/>
  <c r="AE167" i="6" s="1"/>
  <c r="AC82" i="68"/>
  <c r="AA292" i="97"/>
  <c r="AE470" i="6"/>
  <c r="AA293" i="97" s="1"/>
  <c r="AD470" i="6"/>
  <c r="Z293" i="97" s="1"/>
  <c r="Z292" i="97"/>
  <c r="Z378" i="6"/>
  <c r="V166" i="91"/>
  <c r="L229" i="97"/>
  <c r="P407" i="6"/>
  <c r="L230" i="97" s="1"/>
  <c r="R82" i="68"/>
  <c r="T166" i="6"/>
  <c r="T167" i="6" s="1"/>
  <c r="AC319" i="97"/>
  <c r="AG530" i="6"/>
  <c r="BC75" i="68"/>
  <c r="BE305" i="6" s="1"/>
  <c r="BC78" i="68"/>
  <c r="BE442" i="6" s="1"/>
  <c r="BC71" i="68"/>
  <c r="BC77" i="68"/>
  <c r="BE406" i="6" s="1"/>
  <c r="BC80" i="68"/>
  <c r="BE496" i="6" s="1"/>
  <c r="BC74" i="68"/>
  <c r="BE193" i="6" s="1"/>
  <c r="BC79" i="68"/>
  <c r="BE469" i="6" s="1"/>
  <c r="BC72" i="68"/>
  <c r="BE175" i="6" s="1"/>
  <c r="BE176" i="6" s="1"/>
  <c r="BC73" i="68"/>
  <c r="BE184" i="6" s="1"/>
  <c r="BE185" i="6" s="1"/>
  <c r="BC76" i="68"/>
  <c r="BE341" i="6" s="1"/>
  <c r="AF193" i="6"/>
  <c r="H26" i="68"/>
  <c r="AE194" i="6"/>
  <c r="AS353" i="97"/>
  <c r="AW531" i="6"/>
  <c r="AD166" i="6"/>
  <c r="AD167" i="6" s="1"/>
  <c r="AB82" i="68"/>
  <c r="AH229" i="97"/>
  <c r="AL407" i="6"/>
  <c r="AH230" i="97" s="1"/>
  <c r="L117" i="91"/>
  <c r="L118" i="91" s="1"/>
  <c r="P306" i="6"/>
  <c r="P319" i="97"/>
  <c r="T530" i="6"/>
  <c r="T194" i="6"/>
  <c r="AG194" i="6"/>
  <c r="AT210" i="6"/>
  <c r="AT562" i="6"/>
  <c r="E265" i="97"/>
  <c r="I443" i="6"/>
  <c r="E266" i="97" s="1"/>
  <c r="AY29" i="52"/>
  <c r="M6" i="82"/>
  <c r="AF443" i="6"/>
  <c r="AB266" i="97" s="1"/>
  <c r="AB265" i="97"/>
  <c r="AL319" i="97"/>
  <c r="AP530" i="6"/>
  <c r="AR305" i="6"/>
  <c r="I27" i="68"/>
  <c r="Y117" i="91"/>
  <c r="Y118" i="91" s="1"/>
  <c r="AC306" i="6"/>
  <c r="E58" i="50"/>
  <c r="F53" i="50"/>
  <c r="F55" i="50" s="1"/>
  <c r="F57" i="50" s="1"/>
  <c r="Y531" i="6"/>
  <c r="U353" i="97"/>
  <c r="AA368" i="6"/>
  <c r="X152" i="59"/>
  <c r="AL376" i="6"/>
  <c r="AA371" i="6"/>
  <c r="AA369" i="6"/>
  <c r="AA362" i="6"/>
  <c r="AA367" i="6"/>
  <c r="AE146" i="91"/>
  <c r="AE160" i="91" s="1"/>
  <c r="AE35" i="92" s="1"/>
  <c r="AE159" i="91"/>
  <c r="AE34" i="92" s="1"/>
  <c r="AE152" i="59"/>
  <c r="AH371" i="6"/>
  <c r="AH369" i="6"/>
  <c r="AH367" i="6"/>
  <c r="AH368" i="6"/>
  <c r="AH362" i="6"/>
  <c r="AS376" i="6"/>
  <c r="O117" i="91"/>
  <c r="O118" i="91" s="1"/>
  <c r="S306" i="6"/>
  <c r="AT229" i="97"/>
  <c r="AX407" i="6"/>
  <c r="AT230" i="97" s="1"/>
  <c r="AM229" i="97"/>
  <c r="AQ407" i="6"/>
  <c r="AM230" i="97" s="1"/>
  <c r="R407" i="6"/>
  <c r="N230" i="97" s="1"/>
  <c r="N229" i="97"/>
  <c r="BB306" i="6"/>
  <c r="AX117" i="91"/>
  <c r="AX118" i="91" s="1"/>
  <c r="AJ167" i="6"/>
  <c r="AJ209" i="6"/>
  <c r="AK292" i="97"/>
  <c r="AO470" i="6"/>
  <c r="AK293" i="97" s="1"/>
  <c r="AW368" i="6"/>
  <c r="AW369" i="6"/>
  <c r="AW362" i="6"/>
  <c r="AT152" i="59"/>
  <c r="AW371" i="6"/>
  <c r="AW367" i="6"/>
  <c r="BH376" i="6"/>
  <c r="AN194" i="6"/>
  <c r="BK357" i="6"/>
  <c r="BK358" i="6" s="1"/>
  <c r="BG145" i="91"/>
  <c r="BK342" i="6"/>
  <c r="H442" i="6"/>
  <c r="D8" i="67"/>
  <c r="D10" i="67" s="1"/>
  <c r="E20" i="67"/>
  <c r="E39" i="64" s="1"/>
  <c r="D9" i="64" s="1"/>
  <c r="D124" i="116" s="1"/>
  <c r="T353" i="97"/>
  <c r="X531" i="6"/>
  <c r="BC292" i="97"/>
  <c r="BG470" i="6"/>
  <c r="BC293" i="97" s="1"/>
  <c r="AU362" i="6"/>
  <c r="BF376" i="6"/>
  <c r="AU368" i="6"/>
  <c r="AU367" i="6"/>
  <c r="AR152" i="59"/>
  <c r="AU371" i="6"/>
  <c r="AU369" i="6"/>
  <c r="AB342" i="6"/>
  <c r="X145" i="91"/>
  <c r="AB357" i="6"/>
  <c r="AB358" i="6" s="1"/>
  <c r="BF357" i="6"/>
  <c r="BF358" i="6" s="1"/>
  <c r="BB145" i="91"/>
  <c r="BF342" i="6"/>
  <c r="BC306" i="6"/>
  <c r="AY117" i="91"/>
  <c r="AY118" i="91" s="1"/>
  <c r="AI353" i="97"/>
  <c r="AM531" i="6"/>
  <c r="AU146" i="91"/>
  <c r="AU160" i="91" s="1"/>
  <c r="AU35" i="92" s="1"/>
  <c r="AU159" i="91"/>
  <c r="AU34" i="92" s="1"/>
  <c r="N443" i="6"/>
  <c r="J266" i="97" s="1"/>
  <c r="J265" i="97"/>
  <c r="O82" i="68"/>
  <c r="Q166" i="6"/>
  <c r="Q167" i="6" s="1"/>
  <c r="V362" i="6"/>
  <c r="S152" i="59"/>
  <c r="V369" i="6"/>
  <c r="AG376" i="6"/>
  <c r="V371" i="6"/>
  <c r="V367" i="6"/>
  <c r="V368" i="6"/>
  <c r="K17" i="51"/>
  <c r="AF34" i="92"/>
  <c r="AU378" i="6"/>
  <c r="AQ166" i="91"/>
  <c r="AR34" i="92"/>
  <c r="BG378" i="6"/>
  <c r="BC166" i="91"/>
  <c r="BD146" i="91"/>
  <c r="BD160" i="91" s="1"/>
  <c r="BD35" i="92" s="1"/>
  <c r="BD159" i="91"/>
  <c r="AJ372" i="6"/>
  <c r="BH371" i="6"/>
  <c r="BH362" i="6"/>
  <c r="BH369" i="6"/>
  <c r="BH368" i="6"/>
  <c r="BE152" i="59"/>
  <c r="BH367" i="6"/>
  <c r="J38" i="64"/>
  <c r="M203" i="59"/>
  <c r="K15" i="36"/>
  <c r="K16" i="36" s="1"/>
  <c r="N40" i="28"/>
  <c r="O69" i="33"/>
  <c r="P7" i="33"/>
  <c r="L203" i="59"/>
  <c r="J15" i="36"/>
  <c r="J16" i="36" s="1"/>
  <c r="M40" i="28"/>
  <c r="I57" i="63"/>
  <c r="I22" i="34"/>
  <c r="I20" i="34"/>
  <c r="J56" i="63"/>
  <c r="J17" i="34"/>
  <c r="J19" i="34" s="1"/>
  <c r="I58" i="63"/>
  <c r="C70" i="64"/>
  <c r="C6" i="111"/>
  <c r="C15" i="111" s="1"/>
  <c r="C44" i="71"/>
  <c r="Z209" i="6" l="1"/>
  <c r="BD353" i="97"/>
  <c r="BF209" i="6"/>
  <c r="AL209" i="6"/>
  <c r="M372" i="6"/>
  <c r="Y372" i="6"/>
  <c r="BN80" i="68"/>
  <c r="U209" i="6"/>
  <c r="U562" i="6" s="1"/>
  <c r="AK372" i="6"/>
  <c r="AG164" i="91" s="1"/>
  <c r="AK562" i="6"/>
  <c r="AE209" i="6"/>
  <c r="T209" i="6"/>
  <c r="T210" i="6" s="1"/>
  <c r="BI209" i="6"/>
  <c r="BI210" i="6" s="1"/>
  <c r="I209" i="6"/>
  <c r="X372" i="6"/>
  <c r="T164" i="91" s="1"/>
  <c r="K372" i="6"/>
  <c r="K380" i="6" s="1"/>
  <c r="G168" i="91" s="1"/>
  <c r="G38" i="92" s="1"/>
  <c r="G47" i="92" s="1"/>
  <c r="AI372" i="6"/>
  <c r="AE164" i="91" s="1"/>
  <c r="D9" i="67"/>
  <c r="E6" i="67" s="1"/>
  <c r="E9" i="67" s="1"/>
  <c r="F6" i="67" s="1"/>
  <c r="F9" i="67" s="1"/>
  <c r="G6" i="67" s="1"/>
  <c r="G9" i="67" s="1"/>
  <c r="H6" i="67" s="1"/>
  <c r="AX209" i="6"/>
  <c r="AX562" i="6" s="1"/>
  <c r="AT372" i="6"/>
  <c r="AP164" i="91" s="1"/>
  <c r="AS209" i="6"/>
  <c r="BF562" i="6"/>
  <c r="BF210" i="6"/>
  <c r="AA353" i="97"/>
  <c r="AE531" i="6"/>
  <c r="AH159" i="91"/>
  <c r="AH34" i="92" s="1"/>
  <c r="AH146" i="91"/>
  <c r="AH160" i="91" s="1"/>
  <c r="AH35" i="92" s="1"/>
  <c r="I368" i="6"/>
  <c r="I371" i="6"/>
  <c r="T376" i="6"/>
  <c r="F152" i="59"/>
  <c r="I369" i="6"/>
  <c r="I367" i="6"/>
  <c r="I362" i="6"/>
  <c r="AB369" i="6"/>
  <c r="AM376" i="6"/>
  <c r="AB368" i="6"/>
  <c r="AB371" i="6"/>
  <c r="AB367" i="6"/>
  <c r="AB362" i="6"/>
  <c r="Y152" i="59"/>
  <c r="BF378" i="6"/>
  <c r="BB166" i="91"/>
  <c r="BN78" i="68"/>
  <c r="AW372" i="6"/>
  <c r="AJ562" i="6"/>
  <c r="AJ210" i="6"/>
  <c r="G38" i="52"/>
  <c r="N6" i="82"/>
  <c r="G43" i="52" s="1"/>
  <c r="AF194" i="6"/>
  <c r="AF209" i="6"/>
  <c r="BE166" i="6"/>
  <c r="BE167" i="6" s="1"/>
  <c r="BC82" i="68"/>
  <c r="BF166" i="91"/>
  <c r="BJ378" i="6"/>
  <c r="V562" i="6"/>
  <c r="V210" i="6"/>
  <c r="Z551" i="6"/>
  <c r="V372" i="97"/>
  <c r="BG353" i="97"/>
  <c r="BK531" i="6"/>
  <c r="AT378" i="6"/>
  <c r="AP166" i="91"/>
  <c r="AC209" i="6"/>
  <c r="P209" i="6"/>
  <c r="AA159" i="91"/>
  <c r="AA34" i="92" s="1"/>
  <c r="AA146" i="91"/>
  <c r="AA160" i="91" s="1"/>
  <c r="AA35" i="92" s="1"/>
  <c r="N209" i="6"/>
  <c r="BO342" i="6"/>
  <c r="BK145" i="91"/>
  <c r="BO357" i="6"/>
  <c r="BO358" i="6" s="1"/>
  <c r="BM82" i="68"/>
  <c r="BO166" i="6"/>
  <c r="BO167" i="6" s="1"/>
  <c r="J563" i="6"/>
  <c r="J565" i="6" s="1"/>
  <c r="E10" i="12"/>
  <c r="E11" i="12" s="1"/>
  <c r="M353" i="97"/>
  <c r="Q531" i="6"/>
  <c r="AX531" i="6"/>
  <c r="AT353" i="97"/>
  <c r="AL146" i="91"/>
  <c r="AL160" i="91" s="1"/>
  <c r="AL35" i="92" s="1"/>
  <c r="AL159" i="91"/>
  <c r="AL34" i="92" s="1"/>
  <c r="S10" i="12"/>
  <c r="S11" i="12" s="1"/>
  <c r="X563" i="6"/>
  <c r="X565" i="6" s="1"/>
  <c r="AY219" i="6"/>
  <c r="AY221" i="6"/>
  <c r="AV150" i="59"/>
  <c r="AY214" i="6"/>
  <c r="BJ228" i="6"/>
  <c r="AY223" i="6"/>
  <c r="AY220" i="6"/>
  <c r="BL470" i="6"/>
  <c r="BH293" i="97" s="1"/>
  <c r="BH292" i="97"/>
  <c r="BH319" i="97"/>
  <c r="BL530" i="6"/>
  <c r="I29" i="68"/>
  <c r="I30" i="68" s="1"/>
  <c r="BB82" i="68"/>
  <c r="BD166" i="6"/>
  <c r="BD167" i="6" s="1"/>
  <c r="J23" i="68"/>
  <c r="BJ194" i="6"/>
  <c r="D229" i="97"/>
  <c r="H407" i="6"/>
  <c r="D230" i="97" s="1"/>
  <c r="AJ146" i="91"/>
  <c r="AJ160" i="91" s="1"/>
  <c r="AJ35" i="92" s="1"/>
  <c r="AJ159" i="91"/>
  <c r="AJ34" i="92" s="1"/>
  <c r="AK146" i="91"/>
  <c r="AK160" i="91" s="1"/>
  <c r="AK35" i="92" s="1"/>
  <c r="AK159" i="91"/>
  <c r="AK34" i="92" s="1"/>
  <c r="BD376" i="6"/>
  <c r="AP152" i="59"/>
  <c r="AS362" i="6"/>
  <c r="AS367" i="6"/>
  <c r="AS371" i="6"/>
  <c r="AS369" i="6"/>
  <c r="AS368" i="6"/>
  <c r="BM407" i="6"/>
  <c r="BI230" i="97" s="1"/>
  <c r="BI229" i="97"/>
  <c r="BI367" i="6"/>
  <c r="BI362" i="6"/>
  <c r="BI368" i="6"/>
  <c r="BI369" i="6"/>
  <c r="BI371" i="6"/>
  <c r="BF152" i="59"/>
  <c r="AI544" i="6"/>
  <c r="AE367" i="97" s="1"/>
  <c r="AI541" i="6"/>
  <c r="AE364" i="97" s="1"/>
  <c r="AI535" i="6"/>
  <c r="AE358" i="97" s="1"/>
  <c r="AI542" i="6"/>
  <c r="AE365" i="97" s="1"/>
  <c r="AF153" i="59"/>
  <c r="AE354" i="97"/>
  <c r="AT549" i="6"/>
  <c r="AI540" i="6"/>
  <c r="U378" i="6"/>
  <c r="Q166" i="91"/>
  <c r="AP209" i="6"/>
  <c r="BF228" i="6"/>
  <c r="AU223" i="6"/>
  <c r="AU214" i="6"/>
  <c r="AU220" i="6"/>
  <c r="AR150" i="59"/>
  <c r="AU219" i="6"/>
  <c r="AU221" i="6"/>
  <c r="AM541" i="6"/>
  <c r="AI364" i="97" s="1"/>
  <c r="AX549" i="6"/>
  <c r="AM544" i="6"/>
  <c r="AI367" i="97" s="1"/>
  <c r="AM540" i="6"/>
  <c r="AI354" i="97"/>
  <c r="AM542" i="6"/>
  <c r="AI365" i="97" s="1"/>
  <c r="AM535" i="6"/>
  <c r="AI358" i="97" s="1"/>
  <c r="AJ153" i="59"/>
  <c r="X146" i="91"/>
  <c r="X160" i="91" s="1"/>
  <c r="X35" i="92" s="1"/>
  <c r="X159" i="91"/>
  <c r="X34" i="92" s="1"/>
  <c r="D265" i="97"/>
  <c r="H443" i="6"/>
  <c r="D266" i="97" s="1"/>
  <c r="AH166" i="91"/>
  <c r="AL378" i="6"/>
  <c r="BA145" i="91"/>
  <c r="BE342" i="6"/>
  <c r="BE357" i="6"/>
  <c r="BE358" i="6" s="1"/>
  <c r="BE443" i="6"/>
  <c r="BA266" i="97" s="1"/>
  <c r="BA265" i="97"/>
  <c r="L219" i="6"/>
  <c r="W228" i="6"/>
  <c r="L223" i="6"/>
  <c r="L221" i="6"/>
  <c r="L220" i="6"/>
  <c r="I150" i="59"/>
  <c r="L214" i="6"/>
  <c r="K363" i="97"/>
  <c r="O545" i="6"/>
  <c r="W210" i="6"/>
  <c r="W562" i="6"/>
  <c r="AO531" i="6"/>
  <c r="AK353" i="97"/>
  <c r="Q159" i="91"/>
  <c r="Q34" i="92" s="1"/>
  <c r="Q146" i="91"/>
  <c r="Q160" i="91" s="1"/>
  <c r="Q35" i="92" s="1"/>
  <c r="AL562" i="6"/>
  <c r="AL210" i="6"/>
  <c r="BN443" i="6"/>
  <c r="BJ266" i="97" s="1"/>
  <c r="BJ265" i="97"/>
  <c r="F6" i="82"/>
  <c r="C43" i="52" s="1"/>
  <c r="C38" i="52"/>
  <c r="AY542" i="6"/>
  <c r="AU365" i="97" s="1"/>
  <c r="AY541" i="6"/>
  <c r="AU364" i="97" s="1"/>
  <c r="AY544" i="6"/>
  <c r="AU367" i="97" s="1"/>
  <c r="AU354" i="97"/>
  <c r="AV153" i="59"/>
  <c r="BJ549" i="6"/>
  <c r="AY535" i="6"/>
  <c r="AU358" i="97" s="1"/>
  <c r="AY540" i="6"/>
  <c r="AX210" i="6"/>
  <c r="AK563" i="6"/>
  <c r="AK565" i="6" s="1"/>
  <c r="AF10" i="12"/>
  <c r="AF11" i="12" s="1"/>
  <c r="AO210" i="6"/>
  <c r="AO562" i="6"/>
  <c r="AT10" i="12"/>
  <c r="AT11" i="12" s="1"/>
  <c r="AY563" i="6"/>
  <c r="AY565" i="6" s="1"/>
  <c r="BD305" i="6"/>
  <c r="J27" i="68"/>
  <c r="BF319" i="97"/>
  <c r="BJ530" i="6"/>
  <c r="AA376" i="6"/>
  <c r="P368" i="6"/>
  <c r="P371" i="6"/>
  <c r="P369" i="6"/>
  <c r="M152" i="59"/>
  <c r="P362" i="6"/>
  <c r="P367" i="6"/>
  <c r="AA540" i="6"/>
  <c r="X153" i="59"/>
  <c r="W354" i="97"/>
  <c r="AA541" i="6"/>
  <c r="W364" i="97" s="1"/>
  <c r="AA535" i="6"/>
  <c r="W358" i="97" s="1"/>
  <c r="AA542" i="6"/>
  <c r="W365" i="97" s="1"/>
  <c r="AA544" i="6"/>
  <c r="W367" i="97" s="1"/>
  <c r="AL549" i="6"/>
  <c r="BI319" i="97"/>
  <c r="BM530" i="6"/>
  <c r="N353" i="97"/>
  <c r="R531" i="6"/>
  <c r="AU563" i="6"/>
  <c r="AU565" i="6" s="1"/>
  <c r="AP10" i="12"/>
  <c r="AP11" i="12" s="1"/>
  <c r="G10" i="12"/>
  <c r="G11" i="12" s="1"/>
  <c r="L563" i="6"/>
  <c r="L565" i="6" s="1"/>
  <c r="S371" i="6"/>
  <c r="S368" i="6"/>
  <c r="S369" i="6"/>
  <c r="S362" i="6"/>
  <c r="S367" i="6"/>
  <c r="P152" i="59"/>
  <c r="AD376" i="6"/>
  <c r="AL367" i="6"/>
  <c r="AI152" i="59"/>
  <c r="AL371" i="6"/>
  <c r="AW376" i="6"/>
  <c r="AL368" i="6"/>
  <c r="AL362" i="6"/>
  <c r="AL369" i="6"/>
  <c r="AD10" i="12"/>
  <c r="AD11" i="12" s="1"/>
  <c r="AI563" i="6"/>
  <c r="AI565" i="6" s="1"/>
  <c r="AM562" i="6"/>
  <c r="AM210" i="6"/>
  <c r="BN194" i="6"/>
  <c r="BN530" i="6"/>
  <c r="BJ319" i="97"/>
  <c r="BO470" i="6"/>
  <c r="BK293" i="97" s="1"/>
  <c r="BK292" i="97"/>
  <c r="G52" i="52"/>
  <c r="H31" i="50"/>
  <c r="H49" i="52" s="1"/>
  <c r="G58" i="52"/>
  <c r="H48" i="50"/>
  <c r="H52" i="63"/>
  <c r="O223" i="6"/>
  <c r="Z228" i="6"/>
  <c r="O220" i="6"/>
  <c r="L150" i="59"/>
  <c r="L154" i="59" s="1"/>
  <c r="O214" i="6"/>
  <c r="O221" i="6"/>
  <c r="O219" i="6"/>
  <c r="AK219" i="6"/>
  <c r="AK221" i="6"/>
  <c r="AK220" i="6"/>
  <c r="AK223" i="6"/>
  <c r="AH150" i="59"/>
  <c r="AV228" i="6"/>
  <c r="AK214" i="6"/>
  <c r="BN76" i="68"/>
  <c r="AM353" i="97"/>
  <c r="AQ531" i="6"/>
  <c r="AB353" i="97"/>
  <c r="AF531" i="6"/>
  <c r="Q362" i="6"/>
  <c r="Q367" i="6"/>
  <c r="Q369" i="6"/>
  <c r="AB376" i="6"/>
  <c r="N152" i="59"/>
  <c r="Q368" i="6"/>
  <c r="Q371" i="6"/>
  <c r="BC146" i="91"/>
  <c r="BC160" i="91" s="1"/>
  <c r="BC35" i="92" s="1"/>
  <c r="BC159" i="91"/>
  <c r="BC34" i="92" s="1"/>
  <c r="BK376" i="6"/>
  <c r="AZ371" i="6"/>
  <c r="AZ368" i="6"/>
  <c r="AW152" i="59"/>
  <c r="AZ367" i="6"/>
  <c r="AZ369" i="6"/>
  <c r="AZ362" i="6"/>
  <c r="I164" i="91"/>
  <c r="I37" i="92" s="1"/>
  <c r="M380" i="6"/>
  <c r="I168" i="91" s="1"/>
  <c r="I38" i="92" s="1"/>
  <c r="I47" i="92" s="1"/>
  <c r="BL194" i="6"/>
  <c r="BD175" i="6"/>
  <c r="BD176" i="6" s="1"/>
  <c r="J24" i="68"/>
  <c r="BF229" i="97"/>
  <c r="BJ407" i="6"/>
  <c r="BF230" i="97" s="1"/>
  <c r="AF306" i="6"/>
  <c r="AB117" i="91"/>
  <c r="AB118" i="91" s="1"/>
  <c r="L146" i="91"/>
  <c r="L160" i="91" s="1"/>
  <c r="L35" i="92" s="1"/>
  <c r="L159" i="91"/>
  <c r="L34" i="92" s="1"/>
  <c r="BG209" i="6"/>
  <c r="AK152" i="59"/>
  <c r="AN367" i="6"/>
  <c r="AN362" i="6"/>
  <c r="AY376" i="6"/>
  <c r="AN371" i="6"/>
  <c r="AN369" i="6"/>
  <c r="AN368" i="6"/>
  <c r="AO146" i="91"/>
  <c r="AO160" i="91" s="1"/>
  <c r="AO35" i="92" s="1"/>
  <c r="AO159" i="91"/>
  <c r="AO34" i="92" s="1"/>
  <c r="BK82" i="68"/>
  <c r="BM166" i="6"/>
  <c r="BM167" i="6" s="1"/>
  <c r="AT146" i="91"/>
  <c r="AT160" i="91" s="1"/>
  <c r="AT35" i="92" s="1"/>
  <c r="AT159" i="91"/>
  <c r="AT34" i="92" s="1"/>
  <c r="AT544" i="6"/>
  <c r="AP367" i="97" s="1"/>
  <c r="AQ153" i="59"/>
  <c r="AT541" i="6"/>
  <c r="AP364" i="97" s="1"/>
  <c r="AT542" i="6"/>
  <c r="AP365" i="97" s="1"/>
  <c r="AT540" i="6"/>
  <c r="AT535" i="6"/>
  <c r="AP358" i="97" s="1"/>
  <c r="BE549" i="6"/>
  <c r="AP354" i="97"/>
  <c r="AD166" i="91"/>
  <c r="AH378" i="6"/>
  <c r="Q353" i="97"/>
  <c r="U531" i="6"/>
  <c r="AF150" i="59"/>
  <c r="AI220" i="6"/>
  <c r="AI221" i="6"/>
  <c r="AI223" i="6"/>
  <c r="AI219" i="6"/>
  <c r="AI214" i="6"/>
  <c r="AT228" i="6"/>
  <c r="AV544" i="6"/>
  <c r="AR367" i="97" s="1"/>
  <c r="AV542" i="6"/>
  <c r="AR365" i="97" s="1"/>
  <c r="AS153" i="59"/>
  <c r="BG549" i="6"/>
  <c r="AV540" i="6"/>
  <c r="AR354" i="97"/>
  <c r="AV541" i="6"/>
  <c r="AR364" i="97" s="1"/>
  <c r="AV535" i="6"/>
  <c r="AR358" i="97" s="1"/>
  <c r="BJ117" i="91"/>
  <c r="BJ118" i="91" s="1"/>
  <c r="BN306" i="6"/>
  <c r="BL82" i="68"/>
  <c r="BN166" i="6"/>
  <c r="BN167" i="6" s="1"/>
  <c r="BK319" i="97"/>
  <c r="BO530" i="6"/>
  <c r="W378" i="6"/>
  <c r="S166" i="91"/>
  <c r="AD209" i="6"/>
  <c r="O563" i="6"/>
  <c r="O565" i="6" s="1"/>
  <c r="J10" i="12"/>
  <c r="J11" i="12" s="1"/>
  <c r="BB209" i="6"/>
  <c r="S531" i="6"/>
  <c r="O353" i="97"/>
  <c r="M159" i="91"/>
  <c r="M34" i="92" s="1"/>
  <c r="M146" i="91"/>
  <c r="M160" i="91" s="1"/>
  <c r="M35" i="92" s="1"/>
  <c r="AS531" i="6"/>
  <c r="AO353" i="97"/>
  <c r="AK541" i="6"/>
  <c r="AG364" i="97" s="1"/>
  <c r="AV549" i="6"/>
  <c r="AK535" i="6"/>
  <c r="AG358" i="97" s="1"/>
  <c r="AK542" i="6"/>
  <c r="AG365" i="97" s="1"/>
  <c r="AG354" i="97"/>
  <c r="AK544" i="6"/>
  <c r="AG367" i="97" s="1"/>
  <c r="AK540" i="6"/>
  <c r="AH153" i="59"/>
  <c r="BG367" i="6"/>
  <c r="BG362" i="6"/>
  <c r="BG368" i="6"/>
  <c r="BG371" i="6"/>
  <c r="BG369" i="6"/>
  <c r="BD152" i="59"/>
  <c r="AV159" i="91"/>
  <c r="AV34" i="92" s="1"/>
  <c r="AV146" i="91"/>
  <c r="AV160" i="91" s="1"/>
  <c r="AV35" i="92" s="1"/>
  <c r="BL407" i="6"/>
  <c r="BH230" i="97" s="1"/>
  <c r="BH229" i="97"/>
  <c r="AK376" i="6"/>
  <c r="Z367" i="6"/>
  <c r="Z369" i="6"/>
  <c r="Z371" i="6"/>
  <c r="Z362" i="6"/>
  <c r="Z368" i="6"/>
  <c r="W152" i="59"/>
  <c r="BD407" i="6"/>
  <c r="AZ230" i="97" s="1"/>
  <c r="AZ229" i="97"/>
  <c r="AF166" i="91"/>
  <c r="AJ378" i="6"/>
  <c r="AJ380" i="6" s="1"/>
  <c r="BC353" i="97"/>
  <c r="BG531" i="6"/>
  <c r="H194" i="6"/>
  <c r="H209" i="6"/>
  <c r="Y353" i="97"/>
  <c r="AC531" i="6"/>
  <c r="BI265" i="97"/>
  <c r="BM443" i="6"/>
  <c r="BI266" i="97" s="1"/>
  <c r="AQ209" i="6"/>
  <c r="AX368" i="6"/>
  <c r="BI376" i="6"/>
  <c r="AX369" i="6"/>
  <c r="AX371" i="6"/>
  <c r="AX367" i="6"/>
  <c r="AU152" i="59"/>
  <c r="AX362" i="6"/>
  <c r="AC367" i="6"/>
  <c r="Z152" i="59"/>
  <c r="AC371" i="6"/>
  <c r="AC368" i="6"/>
  <c r="AN376" i="6"/>
  <c r="AC362" i="6"/>
  <c r="AC369" i="6"/>
  <c r="AV378" i="6"/>
  <c r="AV380" i="6" s="1"/>
  <c r="AR168" i="91" s="1"/>
  <c r="AR38" i="92" s="1"/>
  <c r="AR47" i="92" s="1"/>
  <c r="AR166" i="91"/>
  <c r="AR37" i="92" s="1"/>
  <c r="AD531" i="6"/>
  <c r="Z353" i="97"/>
  <c r="AG371" i="6"/>
  <c r="AD152" i="59"/>
  <c r="AG369" i="6"/>
  <c r="AG367" i="6"/>
  <c r="AR376" i="6"/>
  <c r="AG368" i="6"/>
  <c r="AG362" i="6"/>
  <c r="K535" i="6"/>
  <c r="G358" i="97" s="1"/>
  <c r="G354" i="97"/>
  <c r="V549" i="6"/>
  <c r="K542" i="6"/>
  <c r="G365" i="97" s="1"/>
  <c r="H153" i="59"/>
  <c r="K544" i="6"/>
  <c r="G367" i="97" s="1"/>
  <c r="K540" i="6"/>
  <c r="K541" i="6"/>
  <c r="G364" i="97" s="1"/>
  <c r="X353" i="97"/>
  <c r="AB531" i="6"/>
  <c r="AV210" i="6"/>
  <c r="AV562" i="6"/>
  <c r="BN75" i="68"/>
  <c r="X378" i="6"/>
  <c r="X380" i="6" s="1"/>
  <c r="T168" i="91" s="1"/>
  <c r="T38" i="92" s="1"/>
  <c r="T47" i="92" s="1"/>
  <c r="T166" i="91"/>
  <c r="T37" i="92" s="1"/>
  <c r="BL443" i="6"/>
  <c r="BH266" i="97" s="1"/>
  <c r="BH265" i="97"/>
  <c r="V159" i="91"/>
  <c r="V34" i="92" s="1"/>
  <c r="V146" i="91"/>
  <c r="V160" i="91" s="1"/>
  <c r="V35" i="92" s="1"/>
  <c r="BD193" i="6"/>
  <c r="J26" i="68"/>
  <c r="AZ292" i="97"/>
  <c r="BD470" i="6"/>
  <c r="AZ293" i="97" s="1"/>
  <c r="BJ166" i="6"/>
  <c r="BJ167" i="6" s="1"/>
  <c r="BH82" i="68"/>
  <c r="U164" i="91"/>
  <c r="AZ531" i="6"/>
  <c r="AV353" i="97"/>
  <c r="R209" i="6"/>
  <c r="I210" i="6"/>
  <c r="I562" i="6"/>
  <c r="Z146" i="91"/>
  <c r="Z160" i="91" s="1"/>
  <c r="Z35" i="92" s="1"/>
  <c r="Z159" i="91"/>
  <c r="Z34" i="92" s="1"/>
  <c r="C128" i="116"/>
  <c r="C15" i="64"/>
  <c r="C130" i="116" s="1"/>
  <c r="BN79" i="68"/>
  <c r="T531" i="6"/>
  <c r="P353" i="97"/>
  <c r="AY353" i="97"/>
  <c r="BC531" i="6"/>
  <c r="BK369" i="6"/>
  <c r="BK371" i="6"/>
  <c r="BK367" i="6"/>
  <c r="BK368" i="6"/>
  <c r="BK362" i="6"/>
  <c r="BH152" i="59"/>
  <c r="AS378" i="6"/>
  <c r="AO166" i="91"/>
  <c r="AO10" i="12"/>
  <c r="AO11" i="12" s="1"/>
  <c r="AT563" i="6"/>
  <c r="AT565" i="6" s="1"/>
  <c r="AW159" i="91"/>
  <c r="AW34" i="92" s="1"/>
  <c r="AW146" i="91"/>
  <c r="AW160" i="91" s="1"/>
  <c r="AW35" i="92" s="1"/>
  <c r="F51" i="63"/>
  <c r="F16" i="67"/>
  <c r="F19" i="67" s="1"/>
  <c r="BH167" i="6"/>
  <c r="BH209" i="6"/>
  <c r="V372" i="6"/>
  <c r="AN209" i="6"/>
  <c r="AA372" i="6"/>
  <c r="Y540" i="6"/>
  <c r="Y544" i="6"/>
  <c r="U367" i="97" s="1"/>
  <c r="U354" i="97"/>
  <c r="AJ549" i="6"/>
  <c r="Y542" i="6"/>
  <c r="U365" i="97" s="1"/>
  <c r="V153" i="59"/>
  <c r="Y541" i="6"/>
  <c r="U364" i="97" s="1"/>
  <c r="Y535" i="6"/>
  <c r="U358" i="97" s="1"/>
  <c r="AT221" i="6"/>
  <c r="AT219" i="6"/>
  <c r="AT223" i="6"/>
  <c r="AT214" i="6"/>
  <c r="AT220" i="6"/>
  <c r="AQ150" i="59"/>
  <c r="BE228" i="6"/>
  <c r="BE194" i="6"/>
  <c r="D319" i="97"/>
  <c r="H530" i="6"/>
  <c r="AX159" i="91"/>
  <c r="AX34" i="92" s="1"/>
  <c r="AX146" i="91"/>
  <c r="AX160" i="91" s="1"/>
  <c r="AX35" i="92" s="1"/>
  <c r="BA368" i="6"/>
  <c r="BA362" i="6"/>
  <c r="BL376" i="6"/>
  <c r="BA371" i="6"/>
  <c r="BA367" i="6"/>
  <c r="AX152" i="59"/>
  <c r="BA369" i="6"/>
  <c r="AG549" i="6"/>
  <c r="R354" i="97"/>
  <c r="V544" i="6"/>
  <c r="R367" i="97" s="1"/>
  <c r="V535" i="6"/>
  <c r="R358" i="97" s="1"/>
  <c r="S153" i="59"/>
  <c r="V542" i="6"/>
  <c r="R365" i="97" s="1"/>
  <c r="V540" i="6"/>
  <c r="V541" i="6"/>
  <c r="R364" i="97" s="1"/>
  <c r="BE353" i="97"/>
  <c r="BI531" i="6"/>
  <c r="G29" i="68"/>
  <c r="G30" i="68" s="1"/>
  <c r="Z562" i="6"/>
  <c r="Z210" i="6"/>
  <c r="E159" i="91"/>
  <c r="E34" i="92" s="1"/>
  <c r="E146" i="91"/>
  <c r="E160" i="91" s="1"/>
  <c r="E35" i="92" s="1"/>
  <c r="BO407" i="6"/>
  <c r="BK230" i="97" s="1"/>
  <c r="BK229" i="97"/>
  <c r="Y563" i="6"/>
  <c r="Y565" i="6" s="1"/>
  <c r="T10" i="12"/>
  <c r="T11" i="12" s="1"/>
  <c r="AM372" i="6"/>
  <c r="AW353" i="97"/>
  <c r="BA531" i="6"/>
  <c r="F70" i="50"/>
  <c r="F41" i="64" s="1"/>
  <c r="F43" i="64" s="1"/>
  <c r="G66" i="63"/>
  <c r="G68" i="63" s="1"/>
  <c r="G74" i="63" s="1"/>
  <c r="F53" i="52"/>
  <c r="G65" i="50"/>
  <c r="G67" i="50" s="1"/>
  <c r="G69" i="50" s="1"/>
  <c r="F59" i="52"/>
  <c r="H342" i="6"/>
  <c r="H357" i="6"/>
  <c r="D145" i="91"/>
  <c r="AA210" i="6"/>
  <c r="AA562" i="6"/>
  <c r="AN145" i="91"/>
  <c r="AR357" i="6"/>
  <c r="AR358" i="6" s="1"/>
  <c r="AR342" i="6"/>
  <c r="I531" i="6"/>
  <c r="E353" i="97"/>
  <c r="AB209" i="6"/>
  <c r="BK210" i="6"/>
  <c r="BK562" i="6"/>
  <c r="R166" i="91"/>
  <c r="V378" i="6"/>
  <c r="BL306" i="6"/>
  <c r="BH117" i="91"/>
  <c r="BH118" i="91" s="1"/>
  <c r="BD341" i="6"/>
  <c r="J28" i="68"/>
  <c r="BD184" i="6"/>
  <c r="BD185" i="6" s="1"/>
  <c r="J25" i="68"/>
  <c r="BF292" i="97"/>
  <c r="BJ470" i="6"/>
  <c r="BF293" i="97" s="1"/>
  <c r="P146" i="91"/>
  <c r="P160" i="91" s="1"/>
  <c r="P35" i="92" s="1"/>
  <c r="P159" i="91"/>
  <c r="M541" i="6"/>
  <c r="I364" i="97" s="1"/>
  <c r="J153" i="59"/>
  <c r="M535" i="6"/>
  <c r="I358" i="97" s="1"/>
  <c r="M540" i="6"/>
  <c r="I354" i="97"/>
  <c r="M542" i="6"/>
  <c r="I365" i="97" s="1"/>
  <c r="X549" i="6"/>
  <c r="M544" i="6"/>
  <c r="I367" i="97" s="1"/>
  <c r="N531" i="6"/>
  <c r="J353" i="97"/>
  <c r="S354" i="97"/>
  <c r="W542" i="6"/>
  <c r="S365" i="97" s="1"/>
  <c r="AH549" i="6"/>
  <c r="W541" i="6"/>
  <c r="S364" i="97" s="1"/>
  <c r="W544" i="6"/>
  <c r="S367" i="97" s="1"/>
  <c r="T153" i="59"/>
  <c r="W540" i="6"/>
  <c r="W535" i="6"/>
  <c r="S358" i="97" s="1"/>
  <c r="AO376" i="6"/>
  <c r="AD368" i="6"/>
  <c r="AD371" i="6"/>
  <c r="AD369" i="6"/>
  <c r="AD367" i="6"/>
  <c r="AA152" i="59"/>
  <c r="AD362" i="6"/>
  <c r="BM194" i="6"/>
  <c r="BI292" i="97"/>
  <c r="BM470" i="6"/>
  <c r="BI293" i="97" s="1"/>
  <c r="H470" i="6"/>
  <c r="D293" i="97" s="1"/>
  <c r="D292" i="97"/>
  <c r="J372" i="6"/>
  <c r="Y159" i="91"/>
  <c r="Y34" i="92" s="1"/>
  <c r="Y146" i="91"/>
  <c r="Y160" i="91" s="1"/>
  <c r="Y35" i="92" s="1"/>
  <c r="AF342" i="6"/>
  <c r="AF357" i="6"/>
  <c r="AF358" i="6" s="1"/>
  <c r="AB145" i="91"/>
  <c r="L353" i="97"/>
  <c r="P531" i="6"/>
  <c r="AW544" i="6"/>
  <c r="AS367" i="97" s="1"/>
  <c r="AW540" i="6"/>
  <c r="AS354" i="97"/>
  <c r="AW541" i="6"/>
  <c r="AS364" i="97" s="1"/>
  <c r="AW542" i="6"/>
  <c r="AS365" i="97" s="1"/>
  <c r="AW535" i="6"/>
  <c r="AS358" i="97" s="1"/>
  <c r="BH549" i="6"/>
  <c r="AT153" i="59"/>
  <c r="BG146" i="91"/>
  <c r="BG160" i="91" s="1"/>
  <c r="BG35" i="92" s="1"/>
  <c r="BG159" i="91"/>
  <c r="BG34" i="92" s="1"/>
  <c r="AN117" i="91"/>
  <c r="AN118" i="91" s="1"/>
  <c r="AR306" i="6"/>
  <c r="AP531" i="6"/>
  <c r="AL353" i="97"/>
  <c r="AE562" i="6"/>
  <c r="AE210" i="6"/>
  <c r="H8" i="67"/>
  <c r="H9" i="67" s="1"/>
  <c r="BA20" i="67"/>
  <c r="BA39" i="64" s="1"/>
  <c r="H9" i="64" s="1"/>
  <c r="H124" i="116" s="1"/>
  <c r="AJ544" i="6"/>
  <c r="AF367" i="97" s="1"/>
  <c r="AJ542" i="6"/>
  <c r="AF365" i="97" s="1"/>
  <c r="AU549" i="6"/>
  <c r="AF354" i="97"/>
  <c r="AJ540" i="6"/>
  <c r="AJ535" i="6"/>
  <c r="AF358" i="97" s="1"/>
  <c r="AG153" i="59"/>
  <c r="AJ541" i="6"/>
  <c r="AF364" i="97" s="1"/>
  <c r="BK265" i="97"/>
  <c r="BO443" i="6"/>
  <c r="BK266" i="97" s="1"/>
  <c r="J535" i="6"/>
  <c r="F358" i="97" s="1"/>
  <c r="U549" i="6"/>
  <c r="J541" i="6"/>
  <c r="F364" i="97" s="1"/>
  <c r="J540" i="6"/>
  <c r="G153" i="59"/>
  <c r="F354" i="97"/>
  <c r="J542" i="6"/>
  <c r="F365" i="97" s="1"/>
  <c r="J544" i="6"/>
  <c r="F367" i="97" s="1"/>
  <c r="BB159" i="91"/>
  <c r="BB34" i="92" s="1"/>
  <c r="BB146" i="91"/>
  <c r="BB160" i="91" s="1"/>
  <c r="BB35" i="92" s="1"/>
  <c r="AU372" i="6"/>
  <c r="E43" i="64"/>
  <c r="G53" i="50"/>
  <c r="G55" i="50" s="1"/>
  <c r="G57" i="50" s="1"/>
  <c r="F58" i="50"/>
  <c r="AG209" i="6"/>
  <c r="BE530" i="6"/>
  <c r="BA319" i="97"/>
  <c r="N362" i="6"/>
  <c r="K152" i="59"/>
  <c r="N367" i="6"/>
  <c r="N368" i="6"/>
  <c r="Y376" i="6"/>
  <c r="N369" i="6"/>
  <c r="N371" i="6"/>
  <c r="BC371" i="6"/>
  <c r="BN376" i="6"/>
  <c r="BC368" i="6"/>
  <c r="AZ152" i="59"/>
  <c r="BC362" i="6"/>
  <c r="BC369" i="6"/>
  <c r="BC367" i="6"/>
  <c r="AZ209" i="6"/>
  <c r="BB362" i="6"/>
  <c r="AY152" i="59"/>
  <c r="BB367" i="6"/>
  <c r="BM376" i="6"/>
  <c r="BB369" i="6"/>
  <c r="BB371" i="6"/>
  <c r="BB368" i="6"/>
  <c r="W372" i="6"/>
  <c r="AH542" i="6"/>
  <c r="AD365" i="97" s="1"/>
  <c r="AS549" i="6"/>
  <c r="AH544" i="6"/>
  <c r="AD367" i="97" s="1"/>
  <c r="AE153" i="59"/>
  <c r="AD354" i="97"/>
  <c r="AH540" i="6"/>
  <c r="AH535" i="6"/>
  <c r="AD358" i="97" s="1"/>
  <c r="AH541" i="6"/>
  <c r="AD364" i="97" s="1"/>
  <c r="AE367" i="6"/>
  <c r="AB152" i="59"/>
  <c r="AE371" i="6"/>
  <c r="AE362" i="6"/>
  <c r="AE369" i="6"/>
  <c r="AP376" i="6"/>
  <c r="AE368" i="6"/>
  <c r="BB353" i="97"/>
  <c r="BF531" i="6"/>
  <c r="F29" i="68"/>
  <c r="F30" i="68" s="1"/>
  <c r="BJ292" i="97"/>
  <c r="BN470" i="6"/>
  <c r="BJ293" i="97" s="1"/>
  <c r="BK117" i="91"/>
  <c r="BK118" i="91" s="1"/>
  <c r="BO306" i="6"/>
  <c r="AC10" i="12"/>
  <c r="AC11" i="12" s="1"/>
  <c r="AH563" i="6"/>
  <c r="AH565" i="6" s="1"/>
  <c r="AE166" i="91"/>
  <c r="AI378" i="6"/>
  <c r="Y214" i="6"/>
  <c r="Y219" i="6"/>
  <c r="Y221" i="6"/>
  <c r="Y223" i="6"/>
  <c r="AJ228" i="6"/>
  <c r="V150" i="59"/>
  <c r="Y220" i="6"/>
  <c r="AC146" i="91"/>
  <c r="AC160" i="91" s="1"/>
  <c r="AC35" i="92" s="1"/>
  <c r="AC159" i="91"/>
  <c r="AC34" i="92" s="1"/>
  <c r="AX378" i="6"/>
  <c r="AT166" i="91"/>
  <c r="Q209" i="6"/>
  <c r="AP367" i="6"/>
  <c r="AP371" i="6"/>
  <c r="BA376" i="6"/>
  <c r="AP368" i="6"/>
  <c r="AP369" i="6"/>
  <c r="AP362" i="6"/>
  <c r="AM152" i="59"/>
  <c r="M562" i="6"/>
  <c r="M210" i="6"/>
  <c r="AJ353" i="97"/>
  <c r="AN531" i="6"/>
  <c r="R371" i="6"/>
  <c r="R367" i="6"/>
  <c r="R368" i="6"/>
  <c r="AC376" i="6"/>
  <c r="R369" i="6"/>
  <c r="R362" i="6"/>
  <c r="O152" i="59"/>
  <c r="K164" i="91"/>
  <c r="K37" i="92" s="1"/>
  <c r="O380" i="6"/>
  <c r="K168" i="91" s="1"/>
  <c r="K38" i="92" s="1"/>
  <c r="K47" i="92" s="1"/>
  <c r="J25" i="59"/>
  <c r="K25" i="59" s="1"/>
  <c r="L541" i="6"/>
  <c r="H364" i="97" s="1"/>
  <c r="I153" i="59"/>
  <c r="H354" i="97"/>
  <c r="L544" i="6"/>
  <c r="H367" i="97" s="1"/>
  <c r="L542" i="6"/>
  <c r="H365" i="97" s="1"/>
  <c r="W549" i="6"/>
  <c r="L540" i="6"/>
  <c r="L535" i="6"/>
  <c r="H358" i="97" s="1"/>
  <c r="BJ82" i="68"/>
  <c r="BL166" i="6"/>
  <c r="BL167" i="6" s="1"/>
  <c r="AZ265" i="97"/>
  <c r="BD443" i="6"/>
  <c r="AZ266" i="97" s="1"/>
  <c r="K210" i="6"/>
  <c r="K562" i="6"/>
  <c r="BJ342" i="6"/>
  <c r="BF145" i="91"/>
  <c r="BJ357" i="6"/>
  <c r="BJ358" i="6" s="1"/>
  <c r="T369" i="6"/>
  <c r="T371" i="6"/>
  <c r="AE359" i="6"/>
  <c r="C49" i="9" s="1"/>
  <c r="T362" i="6"/>
  <c r="Q152" i="59"/>
  <c r="T368" i="6"/>
  <c r="AE376" i="6"/>
  <c r="T367" i="6"/>
  <c r="AU540" i="6"/>
  <c r="AU541" i="6"/>
  <c r="AQ364" i="97" s="1"/>
  <c r="BF549" i="6"/>
  <c r="AU542" i="6"/>
  <c r="AQ365" i="97" s="1"/>
  <c r="AR153" i="59"/>
  <c r="AQ354" i="97"/>
  <c r="AU535" i="6"/>
  <c r="AQ358" i="97" s="1"/>
  <c r="AU544" i="6"/>
  <c r="AQ367" i="97" s="1"/>
  <c r="AM159" i="91"/>
  <c r="AM34" i="92" s="1"/>
  <c r="AM146" i="91"/>
  <c r="AM160" i="91" s="1"/>
  <c r="AM35" i="92" s="1"/>
  <c r="BM306" i="6"/>
  <c r="BI117" i="91"/>
  <c r="BI118" i="91" s="1"/>
  <c r="AN353" i="97"/>
  <c r="AR531" i="6"/>
  <c r="AL531" i="6"/>
  <c r="AH353" i="97"/>
  <c r="BA117" i="91"/>
  <c r="BA118" i="91" s="1"/>
  <c r="BE306" i="6"/>
  <c r="AC353" i="97"/>
  <c r="AG531" i="6"/>
  <c r="AY372" i="6"/>
  <c r="O159" i="91"/>
  <c r="O34" i="92" s="1"/>
  <c r="O146" i="91"/>
  <c r="O160" i="91" s="1"/>
  <c r="O35" i="92" s="1"/>
  <c r="AR194" i="6"/>
  <c r="AR209" i="6"/>
  <c r="X544" i="6"/>
  <c r="T367" i="97" s="1"/>
  <c r="X540" i="6"/>
  <c r="T354" i="97"/>
  <c r="X542" i="6"/>
  <c r="T365" i="97" s="1"/>
  <c r="U153" i="59"/>
  <c r="X535" i="6"/>
  <c r="T358" i="97" s="1"/>
  <c r="AI549" i="6"/>
  <c r="X541" i="6"/>
  <c r="T364" i="97" s="1"/>
  <c r="BE470" i="6"/>
  <c r="BA293" i="97" s="1"/>
  <c r="BA292" i="97"/>
  <c r="BJ229" i="97"/>
  <c r="BN407" i="6"/>
  <c r="BJ230" i="97" s="1"/>
  <c r="AG378" i="6"/>
  <c r="AC166" i="91"/>
  <c r="BF362" i="6"/>
  <c r="BF368" i="6"/>
  <c r="BF367" i="6"/>
  <c r="BF371" i="6"/>
  <c r="BF369" i="6"/>
  <c r="BC152" i="59"/>
  <c r="BD166" i="91"/>
  <c r="BH378" i="6"/>
  <c r="AH372" i="6"/>
  <c r="BE407" i="6"/>
  <c r="BA230" i="97" s="1"/>
  <c r="BA229" i="97"/>
  <c r="J146" i="91"/>
  <c r="J160" i="91" s="1"/>
  <c r="J35" i="92" s="1"/>
  <c r="J159" i="91"/>
  <c r="J34" i="92" s="1"/>
  <c r="AY146" i="91"/>
  <c r="AY160" i="91" s="1"/>
  <c r="AY35" i="92" s="1"/>
  <c r="AY159" i="91"/>
  <c r="AY34" i="92" s="1"/>
  <c r="BA209" i="6"/>
  <c r="R152" i="59"/>
  <c r="U368" i="6"/>
  <c r="U367" i="6"/>
  <c r="U369" i="6"/>
  <c r="U362" i="6"/>
  <c r="AF376" i="6"/>
  <c r="U371" i="6"/>
  <c r="S562" i="6"/>
  <c r="S210" i="6"/>
  <c r="H29" i="68"/>
  <c r="H30" i="68" s="1"/>
  <c r="BJ145" i="91"/>
  <c r="BN342" i="6"/>
  <c r="BN357" i="6"/>
  <c r="BN358" i="6" s="1"/>
  <c r="BO194" i="6"/>
  <c r="BO209" i="6"/>
  <c r="AH219" i="6"/>
  <c r="AH223" i="6"/>
  <c r="AH221" i="6"/>
  <c r="AS228" i="6"/>
  <c r="AH220" i="6"/>
  <c r="AE150" i="59"/>
  <c r="AH214" i="6"/>
  <c r="G150" i="59"/>
  <c r="J220" i="6"/>
  <c r="J221" i="6"/>
  <c r="J214" i="6"/>
  <c r="J223" i="6"/>
  <c r="U228" i="6"/>
  <c r="J219" i="6"/>
  <c r="L372" i="6"/>
  <c r="BB531" i="6"/>
  <c r="AX353" i="97"/>
  <c r="BA166" i="91"/>
  <c r="BE378" i="6"/>
  <c r="X220" i="6"/>
  <c r="X219" i="6"/>
  <c r="U150" i="59"/>
  <c r="X214" i="6"/>
  <c r="X223" i="6"/>
  <c r="X221" i="6"/>
  <c r="AI228" i="6"/>
  <c r="N146" i="91"/>
  <c r="N160" i="91" s="1"/>
  <c r="N35" i="92" s="1"/>
  <c r="N159" i="91"/>
  <c r="N34" i="92" s="1"/>
  <c r="V353" i="97"/>
  <c r="Z531" i="6"/>
  <c r="H306" i="6"/>
  <c r="D117" i="91"/>
  <c r="D118" i="91" s="1"/>
  <c r="BL342" i="6"/>
  <c r="BH145" i="91"/>
  <c r="BL357" i="6"/>
  <c r="BL358" i="6" s="1"/>
  <c r="BD530" i="6"/>
  <c r="AZ319" i="97"/>
  <c r="BF117" i="91"/>
  <c r="BF118" i="91" s="1"/>
  <c r="BJ306" i="6"/>
  <c r="BF265" i="97"/>
  <c r="BJ443" i="6"/>
  <c r="BF266" i="97" s="1"/>
  <c r="AS562" i="6"/>
  <c r="AS210" i="6"/>
  <c r="BN77" i="68"/>
  <c r="BO80" i="68" s="1"/>
  <c r="AO368" i="6"/>
  <c r="AL152" i="59"/>
  <c r="AO362" i="6"/>
  <c r="AZ376" i="6"/>
  <c r="AO367" i="6"/>
  <c r="AO371" i="6"/>
  <c r="AO369" i="6"/>
  <c r="AQ368" i="6"/>
  <c r="AQ362" i="6"/>
  <c r="AN152" i="59"/>
  <c r="BB376" i="6"/>
  <c r="AQ371" i="6"/>
  <c r="AQ367" i="6"/>
  <c r="AQ369" i="6"/>
  <c r="AW210" i="6"/>
  <c r="AW562" i="6"/>
  <c r="BM342" i="6"/>
  <c r="BI145" i="91"/>
  <c r="BM357" i="6"/>
  <c r="BM358" i="6" s="1"/>
  <c r="BC209" i="6"/>
  <c r="BE159" i="91"/>
  <c r="BE34" i="92" s="1"/>
  <c r="BE146" i="91"/>
  <c r="BE160" i="91" s="1"/>
  <c r="BE35" i="92" s="1"/>
  <c r="AF164" i="91"/>
  <c r="BD354" i="97"/>
  <c r="BH540" i="6"/>
  <c r="BE153" i="59"/>
  <c r="BH535" i="6"/>
  <c r="BH541" i="6"/>
  <c r="BD364" i="97" s="1"/>
  <c r="BH542" i="6"/>
  <c r="BD365" i="97" s="1"/>
  <c r="BH544" i="6"/>
  <c r="BD367" i="97" s="1"/>
  <c r="BH372" i="6"/>
  <c r="BD34" i="92"/>
  <c r="J57" i="63"/>
  <c r="J58" i="63" s="1"/>
  <c r="J22" i="34"/>
  <c r="P69" i="33"/>
  <c r="Q7" i="33"/>
  <c r="C50" i="71"/>
  <c r="C57" i="71"/>
  <c r="I24" i="34"/>
  <c r="O38" i="28"/>
  <c r="L27" i="36"/>
  <c r="L26" i="36" s="1"/>
  <c r="M21" i="34"/>
  <c r="D69" i="64"/>
  <c r="C45" i="71"/>
  <c r="C58" i="71" s="1"/>
  <c r="C9" i="111"/>
  <c r="K38" i="64"/>
  <c r="L38" i="64"/>
  <c r="K56" i="63"/>
  <c r="J20" i="34"/>
  <c r="K17" i="34"/>
  <c r="K19" i="34" s="1"/>
  <c r="J24" i="34"/>
  <c r="G164" i="91" l="1"/>
  <c r="G37" i="92" s="1"/>
  <c r="U210" i="6"/>
  <c r="BI562" i="6"/>
  <c r="AF154" i="59"/>
  <c r="BE209" i="6"/>
  <c r="BE210" i="6" s="1"/>
  <c r="AE37" i="92"/>
  <c r="AI380" i="6"/>
  <c r="AE168" i="91" s="1"/>
  <c r="AE38" i="92" s="1"/>
  <c r="AE47" i="92" s="1"/>
  <c r="AQ154" i="59"/>
  <c r="T562" i="6"/>
  <c r="I372" i="6"/>
  <c r="AB372" i="6"/>
  <c r="X164" i="91" s="1"/>
  <c r="AT380" i="6"/>
  <c r="AP168" i="91" s="1"/>
  <c r="AP38" i="92" s="1"/>
  <c r="AP47" i="92" s="1"/>
  <c r="H10" i="67"/>
  <c r="G154" i="59"/>
  <c r="AH154" i="59"/>
  <c r="E27" i="97"/>
  <c r="F27" i="97"/>
  <c r="AD372" i="6"/>
  <c r="AC372" i="6"/>
  <c r="Y164" i="91" s="1"/>
  <c r="AN372" i="6"/>
  <c r="AJ164" i="91" s="1"/>
  <c r="W380" i="6"/>
  <c r="S168" i="91" s="1"/>
  <c r="S38" i="92" s="1"/>
  <c r="S47" i="92" s="1"/>
  <c r="BF372" i="6"/>
  <c r="T372" i="6"/>
  <c r="P164" i="91" s="1"/>
  <c r="N372" i="6"/>
  <c r="N380" i="6" s="1"/>
  <c r="J168" i="91" s="1"/>
  <c r="J38" i="92" s="1"/>
  <c r="J47" i="92" s="1"/>
  <c r="BB372" i="6"/>
  <c r="S372" i="6"/>
  <c r="Y224" i="6"/>
  <c r="AX372" i="6"/>
  <c r="AX380" i="6" s="1"/>
  <c r="AT168" i="91" s="1"/>
  <c r="AT38" i="92" s="1"/>
  <c r="AT47" i="92" s="1"/>
  <c r="O224" i="6"/>
  <c r="O566" i="6" s="1"/>
  <c r="O568" i="6" s="1"/>
  <c r="BN209" i="6"/>
  <c r="BN210" i="6" s="1"/>
  <c r="G27" i="97"/>
  <c r="Q372" i="6"/>
  <c r="M164" i="91" s="1"/>
  <c r="M37" i="92" s="1"/>
  <c r="AS563" i="6"/>
  <c r="AS565" i="6" s="1"/>
  <c r="AN10" i="12"/>
  <c r="AN11" i="12" s="1"/>
  <c r="S220" i="6"/>
  <c r="AD228" i="6"/>
  <c r="P150" i="59"/>
  <c r="S219" i="6"/>
  <c r="S214" i="6"/>
  <c r="S221" i="6"/>
  <c r="S223" i="6"/>
  <c r="AD164" i="91"/>
  <c r="AD37" i="92" s="1"/>
  <c r="AI551" i="6"/>
  <c r="AE372" i="97"/>
  <c r="BJ367" i="6"/>
  <c r="BJ369" i="6"/>
  <c r="BJ362" i="6"/>
  <c r="BG152" i="59"/>
  <c r="BJ368" i="6"/>
  <c r="BJ371" i="6"/>
  <c r="BM378" i="6"/>
  <c r="BI166" i="91"/>
  <c r="F363" i="97"/>
  <c r="J545" i="6"/>
  <c r="AE220" i="6"/>
  <c r="AE219" i="6"/>
  <c r="AB150" i="59"/>
  <c r="AE214" i="6"/>
  <c r="AE221" i="6"/>
  <c r="AE223" i="6"/>
  <c r="AP228" i="6"/>
  <c r="S363" i="97"/>
  <c r="W545" i="6"/>
  <c r="S368" i="97" s="1"/>
  <c r="N544" i="6"/>
  <c r="J367" i="97" s="1"/>
  <c r="N542" i="6"/>
  <c r="J365" i="97" s="1"/>
  <c r="J354" i="97"/>
  <c r="N535" i="6"/>
  <c r="J358" i="97" s="1"/>
  <c r="K153" i="59"/>
  <c r="N541" i="6"/>
  <c r="J364" i="97" s="1"/>
  <c r="Y549" i="6"/>
  <c r="N540" i="6"/>
  <c r="AZ145" i="91"/>
  <c r="BD342" i="6"/>
  <c r="BD357" i="6"/>
  <c r="BD358" i="6" s="1"/>
  <c r="H358" i="6"/>
  <c r="Z223" i="6"/>
  <c r="Z220" i="6"/>
  <c r="Z219" i="6"/>
  <c r="Z214" i="6"/>
  <c r="AK228" i="6"/>
  <c r="Z221" i="6"/>
  <c r="W150" i="59"/>
  <c r="BE562" i="6"/>
  <c r="Y545" i="6"/>
  <c r="U363" i="97"/>
  <c r="BH210" i="6"/>
  <c r="BH562" i="6"/>
  <c r="BC542" i="6"/>
  <c r="AY365" i="97" s="1"/>
  <c r="BC535" i="6"/>
  <c r="AY358" i="97" s="1"/>
  <c r="BN549" i="6"/>
  <c r="AZ153" i="59"/>
  <c r="BC540" i="6"/>
  <c r="BC544" i="6"/>
  <c r="AY367" i="97" s="1"/>
  <c r="BC541" i="6"/>
  <c r="AY364" i="97" s="1"/>
  <c r="AY354" i="97"/>
  <c r="AW153" i="59"/>
  <c r="BK549" i="6"/>
  <c r="AZ541" i="6"/>
  <c r="AV364" i="97" s="1"/>
  <c r="AZ542" i="6"/>
  <c r="AV365" i="97" s="1"/>
  <c r="AV354" i="97"/>
  <c r="AZ544" i="6"/>
  <c r="AV367" i="97" s="1"/>
  <c r="AZ540" i="6"/>
  <c r="AZ535" i="6"/>
  <c r="AV358" i="97" s="1"/>
  <c r="BD209" i="6"/>
  <c r="BD194" i="6"/>
  <c r="G363" i="97"/>
  <c r="K545" i="6"/>
  <c r="AQ562" i="6"/>
  <c r="AQ210" i="6"/>
  <c r="BA372" i="97"/>
  <c r="BE551" i="6"/>
  <c r="AY378" i="6"/>
  <c r="AY380" i="6" s="1"/>
  <c r="AU168" i="91" s="1"/>
  <c r="AU38" i="92" s="1"/>
  <c r="AU47" i="92" s="1"/>
  <c r="AU166" i="91"/>
  <c r="BK378" i="6"/>
  <c r="BG166" i="91"/>
  <c r="AS166" i="59"/>
  <c r="AV230" i="6"/>
  <c r="I48" i="50"/>
  <c r="I31" i="50"/>
  <c r="I49" i="52" s="1"/>
  <c r="I52" i="63"/>
  <c r="H58" i="52"/>
  <c r="H52" i="52"/>
  <c r="O164" i="91"/>
  <c r="AU363" i="97"/>
  <c r="AY545" i="6"/>
  <c r="AU368" i="97" s="1"/>
  <c r="I154" i="59"/>
  <c r="AI363" i="97"/>
  <c r="AM545" i="6"/>
  <c r="AI368" i="97" s="1"/>
  <c r="BO367" i="6"/>
  <c r="BO369" i="6"/>
  <c r="BO368" i="6"/>
  <c r="BO371" i="6"/>
  <c r="BO362" i="6"/>
  <c r="BL152" i="59"/>
  <c r="AU228" i="6"/>
  <c r="AJ220" i="6"/>
  <c r="AJ219" i="6"/>
  <c r="AJ214" i="6"/>
  <c r="AJ221" i="6"/>
  <c r="AJ223" i="6"/>
  <c r="AG150" i="59"/>
  <c r="AG154" i="59" s="1"/>
  <c r="I380" i="6"/>
  <c r="E168" i="91" s="1"/>
  <c r="E38" i="92" s="1"/>
  <c r="E47" i="92" s="1"/>
  <c r="E164" i="91"/>
  <c r="E37" i="92" s="1"/>
  <c r="N10" i="12"/>
  <c r="N11" i="12" s="1"/>
  <c r="S563" i="6"/>
  <c r="S565" i="6" s="1"/>
  <c r="R372" i="6"/>
  <c r="AX164" i="91"/>
  <c r="AQ164" i="91"/>
  <c r="AQ37" i="92" s="1"/>
  <c r="AJ545" i="6"/>
  <c r="AF368" i="97" s="1"/>
  <c r="AF363" i="97"/>
  <c r="Z10" i="12"/>
  <c r="Z11" i="12" s="1"/>
  <c r="AE563" i="6"/>
  <c r="AE565" i="6" s="1"/>
  <c r="J380" i="6"/>
  <c r="F168" i="91" s="1"/>
  <c r="F38" i="92" s="1"/>
  <c r="F47" i="92" s="1"/>
  <c r="F164" i="91"/>
  <c r="F37" i="92" s="1"/>
  <c r="E19" i="91"/>
  <c r="E25" i="91" s="1"/>
  <c r="P34" i="92"/>
  <c r="I541" i="6"/>
  <c r="E364" i="97" s="1"/>
  <c r="I540" i="6"/>
  <c r="E354" i="97"/>
  <c r="I542" i="6"/>
  <c r="E365" i="97" s="1"/>
  <c r="T549" i="6"/>
  <c r="F153" i="59"/>
  <c r="I544" i="6"/>
  <c r="E367" i="97" s="1"/>
  <c r="I535" i="6"/>
  <c r="E358" i="97" s="1"/>
  <c r="AI164" i="91"/>
  <c r="U10" i="12"/>
  <c r="U11" i="12" s="1"/>
  <c r="Z563" i="6"/>
  <c r="Z565" i="6" s="1"/>
  <c r="BL378" i="6"/>
  <c r="BH166" i="91"/>
  <c r="W164" i="91"/>
  <c r="AN166" i="91"/>
  <c r="AR378" i="6"/>
  <c r="AS166" i="91"/>
  <c r="AW378" i="6"/>
  <c r="AW380" i="6" s="1"/>
  <c r="AS168" i="91" s="1"/>
  <c r="AS38" i="92" s="1"/>
  <c r="AS47" i="92" s="1"/>
  <c r="O153" i="59"/>
  <c r="R542" i="6"/>
  <c r="N365" i="97" s="1"/>
  <c r="R541" i="6"/>
  <c r="N364" i="97" s="1"/>
  <c r="N354" i="97"/>
  <c r="R544" i="6"/>
  <c r="N367" i="97" s="1"/>
  <c r="R535" i="6"/>
  <c r="N358" i="97" s="1"/>
  <c r="R540" i="6"/>
  <c r="AC549" i="6"/>
  <c r="BE362" i="6"/>
  <c r="BE371" i="6"/>
  <c r="BE367" i="6"/>
  <c r="BE368" i="6"/>
  <c r="BE369" i="6"/>
  <c r="BB152" i="59"/>
  <c r="AS372" i="6"/>
  <c r="AS380" i="6" s="1"/>
  <c r="AO168" i="91" s="1"/>
  <c r="AO38" i="92" s="1"/>
  <c r="AO47" i="92" s="1"/>
  <c r="BH353" i="97"/>
  <c r="BL531" i="6"/>
  <c r="AV154" i="59"/>
  <c r="BI549" i="6"/>
  <c r="AX544" i="6"/>
  <c r="AT367" i="97" s="1"/>
  <c r="AT354" i="97"/>
  <c r="AU153" i="59"/>
  <c r="AX542" i="6"/>
  <c r="AT365" i="97" s="1"/>
  <c r="AX540" i="6"/>
  <c r="AX541" i="6"/>
  <c r="AT364" i="97" s="1"/>
  <c r="AX535" i="6"/>
  <c r="AT358" i="97" s="1"/>
  <c r="BK146" i="91"/>
  <c r="BK160" i="91" s="1"/>
  <c r="BK35" i="92" s="1"/>
  <c r="BK159" i="91"/>
  <c r="BK34" i="92" s="1"/>
  <c r="AE10" i="12"/>
  <c r="AE11" i="12" s="1"/>
  <c r="AJ563" i="6"/>
  <c r="AJ565" i="6" s="1"/>
  <c r="AE535" i="6"/>
  <c r="AA358" i="97" s="1"/>
  <c r="AE544" i="6"/>
  <c r="AA367" i="97" s="1"/>
  <c r="AA354" i="97"/>
  <c r="AB153" i="59"/>
  <c r="AE541" i="6"/>
  <c r="AA364" i="97" s="1"/>
  <c r="AE540" i="6"/>
  <c r="AP549" i="6"/>
  <c r="AE542" i="6"/>
  <c r="AA365" i="97" s="1"/>
  <c r="BO210" i="6"/>
  <c r="BO562" i="6"/>
  <c r="U551" i="6"/>
  <c r="Q372" i="97"/>
  <c r="BD372" i="97"/>
  <c r="BH551" i="6"/>
  <c r="BD374" i="97" s="1"/>
  <c r="L354" i="97"/>
  <c r="P540" i="6"/>
  <c r="P544" i="6"/>
  <c r="L367" i="97" s="1"/>
  <c r="AA549" i="6"/>
  <c r="P541" i="6"/>
  <c r="L364" i="97" s="1"/>
  <c r="P542" i="6"/>
  <c r="L365" i="97" s="1"/>
  <c r="M153" i="59"/>
  <c r="P535" i="6"/>
  <c r="L358" i="97" s="1"/>
  <c r="Z164" i="91"/>
  <c r="X551" i="6"/>
  <c r="T372" i="97"/>
  <c r="BE230" i="6"/>
  <c r="BB166" i="59"/>
  <c r="AN210" i="6"/>
  <c r="AN562" i="6"/>
  <c r="G16" i="67"/>
  <c r="G19" i="67" s="1"/>
  <c r="G51" i="63"/>
  <c r="AG372" i="6"/>
  <c r="AG380" i="6" s="1"/>
  <c r="AC168" i="91" s="1"/>
  <c r="AC38" i="92" s="1"/>
  <c r="AC47" i="92" s="1"/>
  <c r="Z372" i="6"/>
  <c r="U540" i="6"/>
  <c r="Q354" i="97"/>
  <c r="U542" i="6"/>
  <c r="Q365" i="97" s="1"/>
  <c r="U541" i="6"/>
  <c r="Q364" i="97" s="1"/>
  <c r="U544" i="6"/>
  <c r="Q367" i="97" s="1"/>
  <c r="R153" i="59"/>
  <c r="AF549" i="6"/>
  <c r="U535" i="6"/>
  <c r="Q358" i="97" s="1"/>
  <c r="AT545" i="6"/>
  <c r="AP363" i="97"/>
  <c r="AQ549" i="6"/>
  <c r="AF535" i="6"/>
  <c r="AF541" i="6"/>
  <c r="AB364" i="97" s="1"/>
  <c r="AB354" i="97"/>
  <c r="AC153" i="59"/>
  <c r="AF540" i="6"/>
  <c r="AF544" i="6"/>
  <c r="AB367" i="97" s="1"/>
  <c r="AF542" i="6"/>
  <c r="AB365" i="97" s="1"/>
  <c r="AQ532" i="6"/>
  <c r="D63" i="9" s="1"/>
  <c r="AM223" i="6"/>
  <c r="AJ150" i="59"/>
  <c r="AJ154" i="59" s="1"/>
  <c r="AM219" i="6"/>
  <c r="AM220" i="6"/>
  <c r="AM214" i="6"/>
  <c r="AX228" i="6"/>
  <c r="AM221" i="6"/>
  <c r="AJ10" i="12"/>
  <c r="AJ11" i="12" s="1"/>
  <c r="AO563" i="6"/>
  <c r="AO565" i="6" s="1"/>
  <c r="BJ551" i="6"/>
  <c r="BF372" i="97"/>
  <c r="AO542" i="6"/>
  <c r="AK365" i="97" s="1"/>
  <c r="AO540" i="6"/>
  <c r="AO544" i="6"/>
  <c r="AK367" i="97" s="1"/>
  <c r="AZ549" i="6"/>
  <c r="AL153" i="59"/>
  <c r="AO541" i="6"/>
  <c r="AK364" i="97" s="1"/>
  <c r="AK354" i="97"/>
  <c r="AO535" i="6"/>
  <c r="AK358" i="97" s="1"/>
  <c r="AT372" i="97"/>
  <c r="AX551" i="6"/>
  <c r="BF230" i="6"/>
  <c r="BC166" i="59"/>
  <c r="Q542" i="6"/>
  <c r="M365" i="97" s="1"/>
  <c r="AB549" i="6"/>
  <c r="Q535" i="6"/>
  <c r="M358" i="97" s="1"/>
  <c r="Q540" i="6"/>
  <c r="N153" i="59"/>
  <c r="M354" i="97"/>
  <c r="Q544" i="6"/>
  <c r="M367" i="97" s="1"/>
  <c r="Q541" i="6"/>
  <c r="M364" i="97" s="1"/>
  <c r="BK540" i="6"/>
  <c r="BK544" i="6"/>
  <c r="BG367" i="97" s="1"/>
  <c r="BK541" i="6"/>
  <c r="BG364" i="97" s="1"/>
  <c r="BH153" i="59"/>
  <c r="BK535" i="6"/>
  <c r="BG358" i="97" s="1"/>
  <c r="BK542" i="6"/>
  <c r="BG365" i="97" s="1"/>
  <c r="BG354" i="97"/>
  <c r="AS164" i="91"/>
  <c r="G59" i="52"/>
  <c r="H66" i="63"/>
  <c r="H68" i="63" s="1"/>
  <c r="H74" i="63" s="1"/>
  <c r="G70" i="50"/>
  <c r="G41" i="64" s="1"/>
  <c r="G43" i="64" s="1"/>
  <c r="G53" i="52"/>
  <c r="H65" i="50"/>
  <c r="H67" i="50" s="1"/>
  <c r="H69" i="50" s="1"/>
  <c r="AQ10" i="12"/>
  <c r="AQ11" i="12" s="1"/>
  <c r="AV563" i="6"/>
  <c r="AV565" i="6" s="1"/>
  <c r="AC540" i="6"/>
  <c r="Y354" i="97"/>
  <c r="AN549" i="6"/>
  <c r="AC541" i="6"/>
  <c r="Y364" i="97" s="1"/>
  <c r="Z153" i="59"/>
  <c r="AC535" i="6"/>
  <c r="Y358" i="97" s="1"/>
  <c r="AC542" i="6"/>
  <c r="Y365" i="97" s="1"/>
  <c r="AC544" i="6"/>
  <c r="Y367" i="97" s="1"/>
  <c r="AK378" i="6"/>
  <c r="AK380" i="6" s="1"/>
  <c r="AG168" i="91" s="1"/>
  <c r="AG38" i="92" s="1"/>
  <c r="AG47" i="92" s="1"/>
  <c r="AG166" i="91"/>
  <c r="AG37" i="92" s="1"/>
  <c r="S535" i="6"/>
  <c r="O358" i="97" s="1"/>
  <c r="S544" i="6"/>
  <c r="O367" i="97" s="1"/>
  <c r="AD549" i="6"/>
  <c r="P153" i="59"/>
  <c r="O354" i="97"/>
  <c r="S540" i="6"/>
  <c r="S542" i="6"/>
  <c r="O365" i="97" s="1"/>
  <c r="S541" i="6"/>
  <c r="O364" i="97" s="1"/>
  <c r="AQ166" i="59"/>
  <c r="AT230" i="6"/>
  <c r="AH10" i="12"/>
  <c r="AH11" i="12" s="1"/>
  <c r="AM563" i="6"/>
  <c r="AM565" i="6" s="1"/>
  <c r="BM531" i="6"/>
  <c r="BI353" i="97"/>
  <c r="AA378" i="6"/>
  <c r="AA380" i="6" s="1"/>
  <c r="W168" i="91" s="1"/>
  <c r="W38" i="92" s="1"/>
  <c r="W47" i="92" s="1"/>
  <c r="W166" i="91"/>
  <c r="AO219" i="6"/>
  <c r="AO220" i="6"/>
  <c r="AL150" i="59"/>
  <c r="AZ228" i="6"/>
  <c r="AO221" i="6"/>
  <c r="AO223" i="6"/>
  <c r="AO214" i="6"/>
  <c r="R10" i="12"/>
  <c r="R11" i="12" s="1"/>
  <c r="W563" i="6"/>
  <c r="W565" i="6" s="1"/>
  <c r="BA159" i="91"/>
  <c r="BA34" i="92" s="1"/>
  <c r="BA146" i="91"/>
  <c r="BA160" i="91" s="1"/>
  <c r="BA35" i="92" s="1"/>
  <c r="AP210" i="6"/>
  <c r="AP562" i="6"/>
  <c r="BI372" i="6"/>
  <c r="BJ209" i="6"/>
  <c r="AY224" i="6"/>
  <c r="AV164" i="59" s="1"/>
  <c r="N210" i="6"/>
  <c r="N562" i="6"/>
  <c r="AI166" i="91"/>
  <c r="AM378" i="6"/>
  <c r="AM380" i="6" s="1"/>
  <c r="AI168" i="91" s="1"/>
  <c r="AI38" i="92" s="1"/>
  <c r="AI47" i="92" s="1"/>
  <c r="P166" i="91"/>
  <c r="T378" i="6"/>
  <c r="BF220" i="6"/>
  <c r="BF219" i="6"/>
  <c r="BF214" i="6"/>
  <c r="BC150" i="59"/>
  <c r="BF223" i="6"/>
  <c r="BF221" i="6"/>
  <c r="AH224" i="6"/>
  <c r="AL535" i="6"/>
  <c r="AH358" i="97" s="1"/>
  <c r="AL541" i="6"/>
  <c r="AH364" i="97" s="1"/>
  <c r="AL544" i="6"/>
  <c r="AH367" i="97" s="1"/>
  <c r="AH354" i="97"/>
  <c r="AL540" i="6"/>
  <c r="AI153" i="59"/>
  <c r="AW549" i="6"/>
  <c r="AL542" i="6"/>
  <c r="AH365" i="97" s="1"/>
  <c r="BC549" i="6"/>
  <c r="AR542" i="6"/>
  <c r="AN365" i="97" s="1"/>
  <c r="AO153" i="59"/>
  <c r="AN354" i="97"/>
  <c r="AR544" i="6"/>
  <c r="AN367" i="97" s="1"/>
  <c r="AR540" i="6"/>
  <c r="AR535" i="6"/>
  <c r="AR541" i="6"/>
  <c r="AN364" i="97" s="1"/>
  <c r="BC532" i="6"/>
  <c r="E63" i="9" s="1"/>
  <c r="H363" i="97"/>
  <c r="L545" i="6"/>
  <c r="AX166" i="91"/>
  <c r="BB378" i="6"/>
  <c r="BB380" i="6" s="1"/>
  <c r="AX168" i="91" s="1"/>
  <c r="AX38" i="92" s="1"/>
  <c r="AX47" i="92" s="1"/>
  <c r="AU164" i="91"/>
  <c r="AU37" i="92" s="1"/>
  <c r="AE372" i="6"/>
  <c r="AU551" i="6"/>
  <c r="AQ372" i="97"/>
  <c r="BI159" i="91"/>
  <c r="BI34" i="92" s="1"/>
  <c r="BI146" i="91"/>
  <c r="BI160" i="91" s="1"/>
  <c r="BI35" i="92" s="1"/>
  <c r="Z535" i="6"/>
  <c r="V358" i="97" s="1"/>
  <c r="AK549" i="6"/>
  <c r="Z541" i="6"/>
  <c r="V364" i="97" s="1"/>
  <c r="W153" i="59"/>
  <c r="Z542" i="6"/>
  <c r="V365" i="97" s="1"/>
  <c r="Z540" i="6"/>
  <c r="Z544" i="6"/>
  <c r="V367" i="97" s="1"/>
  <c r="V354" i="97"/>
  <c r="U154" i="59"/>
  <c r="J224" i="6"/>
  <c r="AE154" i="59"/>
  <c r="BN362" i="6"/>
  <c r="BN369" i="6"/>
  <c r="BN368" i="6"/>
  <c r="BK152" i="59"/>
  <c r="BN367" i="6"/>
  <c r="BN371" i="6"/>
  <c r="AG540" i="6"/>
  <c r="AR549" i="6"/>
  <c r="AC354" i="97"/>
  <c r="AG535" i="6"/>
  <c r="AC358" i="97" s="1"/>
  <c r="AD153" i="59"/>
  <c r="AG544" i="6"/>
  <c r="AC367" i="97" s="1"/>
  <c r="AG542" i="6"/>
  <c r="AC365" i="97" s="1"/>
  <c r="AG541" i="6"/>
  <c r="AC364" i="97" s="1"/>
  <c r="AE363" i="6"/>
  <c r="C51" i="9" s="1"/>
  <c r="H150" i="59"/>
  <c r="H154" i="59" s="1"/>
  <c r="K221" i="6"/>
  <c r="V228" i="6"/>
  <c r="K219" i="6"/>
  <c r="K220" i="6"/>
  <c r="K214" i="6"/>
  <c r="K223" i="6"/>
  <c r="V154" i="59"/>
  <c r="S164" i="91"/>
  <c r="S37" i="92" s="1"/>
  <c r="AZ210" i="6"/>
  <c r="AZ562" i="6"/>
  <c r="BA353" i="97"/>
  <c r="BE531" i="6"/>
  <c r="AB146" i="91"/>
  <c r="AB160" i="91" s="1"/>
  <c r="AB35" i="92" s="1"/>
  <c r="AB159" i="91"/>
  <c r="AD372" i="97"/>
  <c r="AH551" i="6"/>
  <c r="AN159" i="91"/>
  <c r="AN146" i="91"/>
  <c r="AN160" i="91" s="1"/>
  <c r="AN35" i="92" s="1"/>
  <c r="AC372" i="97"/>
  <c r="AG551" i="6"/>
  <c r="T544" i="6"/>
  <c r="P367" i="97" s="1"/>
  <c r="T542" i="6"/>
  <c r="P365" i="97" s="1"/>
  <c r="Q153" i="59"/>
  <c r="P354" i="97"/>
  <c r="T540" i="6"/>
  <c r="AE532" i="6"/>
  <c r="C63" i="9" s="1"/>
  <c r="AE549" i="6"/>
  <c r="T541" i="6"/>
  <c r="P364" i="97" s="1"/>
  <c r="T535" i="6"/>
  <c r="I563" i="6"/>
  <c r="I565" i="6" s="1"/>
  <c r="D10" i="12"/>
  <c r="D11" i="12" s="1"/>
  <c r="AV223" i="6"/>
  <c r="BG228" i="6"/>
  <c r="AV220" i="6"/>
  <c r="AS150" i="59"/>
  <c r="AS154" i="59" s="1"/>
  <c r="AV214" i="6"/>
  <c r="AV219" i="6"/>
  <c r="AV221" i="6"/>
  <c r="V551" i="6"/>
  <c r="R372" i="97"/>
  <c r="AN378" i="6"/>
  <c r="AN380" i="6" s="1"/>
  <c r="AJ168" i="91" s="1"/>
  <c r="AJ38" i="92" s="1"/>
  <c r="AJ47" i="92" s="1"/>
  <c r="AJ166" i="91"/>
  <c r="AV551" i="6"/>
  <c r="AR372" i="97"/>
  <c r="BB562" i="6"/>
  <c r="BB210" i="6"/>
  <c r="AH380" i="6"/>
  <c r="AD168" i="91" s="1"/>
  <c r="AD38" i="92" s="1"/>
  <c r="AD47" i="92" s="1"/>
  <c r="BG210" i="6"/>
  <c r="BG562" i="6"/>
  <c r="AZ372" i="6"/>
  <c r="AQ542" i="6"/>
  <c r="AM365" i="97" s="1"/>
  <c r="AQ535" i="6"/>
  <c r="AM358" i="97" s="1"/>
  <c r="AN153" i="59"/>
  <c r="AM354" i="97"/>
  <c r="AQ540" i="6"/>
  <c r="BB549" i="6"/>
  <c r="AQ544" i="6"/>
  <c r="AM367" i="97" s="1"/>
  <c r="AQ541" i="6"/>
  <c r="AM364" i="97" s="1"/>
  <c r="AL372" i="6"/>
  <c r="AL380" i="6" s="1"/>
  <c r="AH168" i="91" s="1"/>
  <c r="AH38" i="92" s="1"/>
  <c r="AH47" i="92" s="1"/>
  <c r="AA545" i="6"/>
  <c r="W368" i="97" s="1"/>
  <c r="W363" i="97"/>
  <c r="BJ531" i="6"/>
  <c r="BF353" i="97"/>
  <c r="W221" i="6"/>
  <c r="T150" i="59"/>
  <c r="T154" i="59" s="1"/>
  <c r="AH228" i="6"/>
  <c r="W214" i="6"/>
  <c r="W219" i="6"/>
  <c r="W220" i="6"/>
  <c r="W223" i="6"/>
  <c r="T166" i="59"/>
  <c r="W230" i="6"/>
  <c r="T563" i="6"/>
  <c r="T565" i="6" s="1"/>
  <c r="O10" i="12"/>
  <c r="O11" i="12" s="1"/>
  <c r="BD378" i="6"/>
  <c r="AZ166" i="91"/>
  <c r="AF562" i="6"/>
  <c r="AF210" i="6"/>
  <c r="BF563" i="6"/>
  <c r="BF565" i="6" s="1"/>
  <c r="BA10" i="12"/>
  <c r="BA11" i="12" s="1"/>
  <c r="AF166" i="59"/>
  <c r="AI230" i="6"/>
  <c r="AQ372" i="6"/>
  <c r="BN378" i="6"/>
  <c r="BJ166" i="91"/>
  <c r="H164" i="91"/>
  <c r="H37" i="92" s="1"/>
  <c r="L380" i="6"/>
  <c r="H168" i="91" s="1"/>
  <c r="H38" i="92" s="1"/>
  <c r="H47" i="92" s="1"/>
  <c r="AB166" i="91"/>
  <c r="AF378" i="6"/>
  <c r="F48" i="59"/>
  <c r="E58" i="116" s="1"/>
  <c r="AN544" i="6"/>
  <c r="AJ367" i="97" s="1"/>
  <c r="AN535" i="6"/>
  <c r="AJ358" i="97" s="1"/>
  <c r="AN541" i="6"/>
  <c r="AJ364" i="97" s="1"/>
  <c r="AN542" i="6"/>
  <c r="AJ365" i="97" s="1"/>
  <c r="AY549" i="6"/>
  <c r="AJ354" i="97"/>
  <c r="AK153" i="59"/>
  <c r="AN540" i="6"/>
  <c r="R164" i="91"/>
  <c r="R37" i="92" s="1"/>
  <c r="X224" i="6"/>
  <c r="R166" i="59"/>
  <c r="U230" i="6"/>
  <c r="T363" i="97"/>
  <c r="X545" i="6"/>
  <c r="BF551" i="6"/>
  <c r="BB372" i="97"/>
  <c r="J150" i="59"/>
  <c r="J154" i="59" s="1"/>
  <c r="M219" i="6"/>
  <c r="M221" i="6"/>
  <c r="M220" i="6"/>
  <c r="M223" i="6"/>
  <c r="M214" i="6"/>
  <c r="X228" i="6"/>
  <c r="AP372" i="6"/>
  <c r="AJ230" i="6"/>
  <c r="AG166" i="59"/>
  <c r="BC372" i="6"/>
  <c r="AG562" i="6"/>
  <c r="AG210" i="6"/>
  <c r="AF371" i="6"/>
  <c r="AQ376" i="6"/>
  <c r="AC152" i="59"/>
  <c r="G48" i="59" s="1"/>
  <c r="F58" i="116" s="1"/>
  <c r="AF368" i="6"/>
  <c r="AF369" i="6"/>
  <c r="AF367" i="6"/>
  <c r="AF362" i="6"/>
  <c r="AQ363" i="6" s="1"/>
  <c r="D51" i="9" s="1"/>
  <c r="AQ359" i="6"/>
  <c r="D49" i="9" s="1"/>
  <c r="I363" i="97"/>
  <c r="M545" i="6"/>
  <c r="BF10" i="12"/>
  <c r="BF11" i="12" s="1"/>
  <c r="BK563" i="6"/>
  <c r="BK565" i="6" s="1"/>
  <c r="V10" i="12"/>
  <c r="V11" i="12" s="1"/>
  <c r="AA563" i="6"/>
  <c r="AA565" i="6" s="1"/>
  <c r="AF372" i="97"/>
  <c r="AJ551" i="6"/>
  <c r="BK372" i="6"/>
  <c r="I219" i="6"/>
  <c r="I221" i="6"/>
  <c r="I223" i="6"/>
  <c r="F150" i="59"/>
  <c r="I220" i="6"/>
  <c r="T228" i="6"/>
  <c r="I214" i="6"/>
  <c r="AB540" i="6"/>
  <c r="AB542" i="6"/>
  <c r="X365" i="97" s="1"/>
  <c r="AB544" i="6"/>
  <c r="X367" i="97" s="1"/>
  <c r="AB541" i="6"/>
  <c r="X364" i="97" s="1"/>
  <c r="X354" i="97"/>
  <c r="Y153" i="59"/>
  <c r="AM549" i="6"/>
  <c r="AB535" i="6"/>
  <c r="X358" i="97" s="1"/>
  <c r="H562" i="6"/>
  <c r="H210" i="6"/>
  <c r="BG372" i="6"/>
  <c r="BK353" i="97"/>
  <c r="BO531" i="6"/>
  <c r="AI224" i="6"/>
  <c r="BL209" i="6"/>
  <c r="AK224" i="6"/>
  <c r="W166" i="59"/>
  <c r="Z230" i="6"/>
  <c r="AL551" i="6"/>
  <c r="AH372" i="97"/>
  <c r="P372" i="6"/>
  <c r="AL219" i="6"/>
  <c r="AL221" i="6"/>
  <c r="AL223" i="6"/>
  <c r="AW228" i="6"/>
  <c r="AI150" i="59"/>
  <c r="AL214" i="6"/>
  <c r="AL220" i="6"/>
  <c r="K368" i="97"/>
  <c r="O553" i="6"/>
  <c r="L224" i="6"/>
  <c r="T214" i="6"/>
  <c r="T221" i="6"/>
  <c r="T223" i="6"/>
  <c r="T219" i="6"/>
  <c r="AE228" i="6"/>
  <c r="T220" i="6"/>
  <c r="Q150" i="59"/>
  <c r="AU224" i="6"/>
  <c r="U380" i="6"/>
  <c r="Q168" i="91" s="1"/>
  <c r="Q38" i="92" s="1"/>
  <c r="Q47" i="92" s="1"/>
  <c r="J29" i="68"/>
  <c r="J30" i="68" s="1"/>
  <c r="V374" i="97"/>
  <c r="BF380" i="6"/>
  <c r="BB168" i="91" s="1"/>
  <c r="BB38" i="92" s="1"/>
  <c r="BB47" i="92" s="1"/>
  <c r="BI220" i="6"/>
  <c r="BI214" i="6"/>
  <c r="BI219" i="6"/>
  <c r="BI223" i="6"/>
  <c r="BF150" i="59"/>
  <c r="BI221" i="6"/>
  <c r="BH146" i="91"/>
  <c r="BH160" i="91" s="1"/>
  <c r="BH35" i="92" s="1"/>
  <c r="BH159" i="91"/>
  <c r="BH34" i="92" s="1"/>
  <c r="AO372" i="6"/>
  <c r="BA210" i="6"/>
  <c r="BA562" i="6"/>
  <c r="BF146" i="91"/>
  <c r="BF160" i="91" s="1"/>
  <c r="BF35" i="92" s="1"/>
  <c r="BF159" i="91"/>
  <c r="BF34" i="92" s="1"/>
  <c r="BC562" i="6"/>
  <c r="BC210" i="6"/>
  <c r="AY153" i="59"/>
  <c r="BB544" i="6"/>
  <c r="AX367" i="97" s="1"/>
  <c r="BB540" i="6"/>
  <c r="BB542" i="6"/>
  <c r="AX365" i="97" s="1"/>
  <c r="BB541" i="6"/>
  <c r="AX364" i="97" s="1"/>
  <c r="BB535" i="6"/>
  <c r="AX358" i="97" s="1"/>
  <c r="BM549" i="6"/>
  <c r="AX354" i="97"/>
  <c r="S372" i="97"/>
  <c r="W551" i="6"/>
  <c r="BB354" i="97"/>
  <c r="BF540" i="6"/>
  <c r="BF544" i="6"/>
  <c r="BB367" i="97" s="1"/>
  <c r="BF535" i="6"/>
  <c r="BB358" i="97" s="1"/>
  <c r="BC153" i="59"/>
  <c r="BF542" i="6"/>
  <c r="BB365" i="97" s="1"/>
  <c r="BF541" i="6"/>
  <c r="BB364" i="97" s="1"/>
  <c r="V380" i="6"/>
  <c r="R168" i="91" s="1"/>
  <c r="R38" i="92" s="1"/>
  <c r="R47" i="92" s="1"/>
  <c r="BI535" i="6"/>
  <c r="BE358" i="97" s="1"/>
  <c r="BI541" i="6"/>
  <c r="BE364" i="97" s="1"/>
  <c r="BI542" i="6"/>
  <c r="BE365" i="97" s="1"/>
  <c r="BE354" i="97"/>
  <c r="BF153" i="59"/>
  <c r="BI544" i="6"/>
  <c r="BE367" i="97" s="1"/>
  <c r="BI540" i="6"/>
  <c r="AR10" i="12"/>
  <c r="AR11" i="12" s="1"/>
  <c r="AW563" i="6"/>
  <c r="AW565" i="6" s="1"/>
  <c r="BD531" i="6"/>
  <c r="AZ353" i="97"/>
  <c r="AP166" i="59"/>
  <c r="AS230" i="6"/>
  <c r="BJ146" i="91"/>
  <c r="BJ160" i="91" s="1"/>
  <c r="BJ35" i="92" s="1"/>
  <c r="BJ159" i="91"/>
  <c r="BJ34" i="92" s="1"/>
  <c r="U372" i="6"/>
  <c r="BB164" i="91"/>
  <c r="BB37" i="92" s="1"/>
  <c r="M563" i="6"/>
  <c r="M565" i="6" s="1"/>
  <c r="H10" i="12"/>
  <c r="H11" i="12" s="1"/>
  <c r="Q562" i="6"/>
  <c r="Q210" i="6"/>
  <c r="AL166" i="91"/>
  <c r="AP378" i="6"/>
  <c r="AD363" i="97"/>
  <c r="AH545" i="6"/>
  <c r="AD368" i="97" s="1"/>
  <c r="Y378" i="6"/>
  <c r="Y380" i="6" s="1"/>
  <c r="U168" i="91" s="1"/>
  <c r="U38" i="92" s="1"/>
  <c r="U47" i="92" s="1"/>
  <c r="U166" i="91"/>
  <c r="U37" i="92" s="1"/>
  <c r="BM209" i="6"/>
  <c r="AO378" i="6"/>
  <c r="AK166" i="91"/>
  <c r="BK220" i="6"/>
  <c r="BH150" i="59"/>
  <c r="BK221" i="6"/>
  <c r="BK223" i="6"/>
  <c r="BK219" i="6"/>
  <c r="BK214" i="6"/>
  <c r="AA223" i="6"/>
  <c r="AA214" i="6"/>
  <c r="AL228" i="6"/>
  <c r="AA219" i="6"/>
  <c r="AA220" i="6"/>
  <c r="X150" i="59"/>
  <c r="X154" i="59" s="1"/>
  <c r="AA221" i="6"/>
  <c r="R363" i="97"/>
  <c r="V545" i="6"/>
  <c r="R368" i="97" s="1"/>
  <c r="D353" i="97"/>
  <c r="D27" i="97" s="1"/>
  <c r="H531" i="6"/>
  <c r="BP530" i="6"/>
  <c r="U563" i="6"/>
  <c r="U565" i="6" s="1"/>
  <c r="P10" i="12"/>
  <c r="P11" i="12" s="1"/>
  <c r="R210" i="6"/>
  <c r="R562" i="6"/>
  <c r="BI378" i="6"/>
  <c r="BE166" i="91"/>
  <c r="AV545" i="6"/>
  <c r="AR368" i="97" s="1"/>
  <c r="AR363" i="97"/>
  <c r="AB378" i="6"/>
  <c r="AB380" i="6" s="1"/>
  <c r="X168" i="91" s="1"/>
  <c r="X38" i="92" s="1"/>
  <c r="X47" i="92" s="1"/>
  <c r="X166" i="91"/>
  <c r="X37" i="92" s="1"/>
  <c r="BO96" i="68"/>
  <c r="AD378" i="6"/>
  <c r="AD380" i="6" s="1"/>
  <c r="Z168" i="91" s="1"/>
  <c r="Z38" i="92" s="1"/>
  <c r="Z47" i="92" s="1"/>
  <c r="Z166" i="91"/>
  <c r="AX563" i="6"/>
  <c r="AX565" i="6" s="1"/>
  <c r="AS10" i="12"/>
  <c r="AS11" i="12" s="1"/>
  <c r="AG10" i="12"/>
  <c r="AG11" i="12" s="1"/>
  <c r="AL563" i="6"/>
  <c r="AL565" i="6" s="1"/>
  <c r="AR154" i="59"/>
  <c r="AI545" i="6"/>
  <c r="AE363" i="97"/>
  <c r="P210" i="6"/>
  <c r="P562" i="6"/>
  <c r="V220" i="6"/>
  <c r="AG228" i="6"/>
  <c r="V221" i="6"/>
  <c r="V223" i="6"/>
  <c r="V214" i="6"/>
  <c r="S150" i="59"/>
  <c r="S154" i="59" s="1"/>
  <c r="V219" i="6"/>
  <c r="BD10" i="12"/>
  <c r="BD11" i="12" s="1"/>
  <c r="BI563" i="6"/>
  <c r="BI565" i="6" s="1"/>
  <c r="AA166" i="91"/>
  <c r="AE378" i="6"/>
  <c r="AZ378" i="6"/>
  <c r="AV166" i="91"/>
  <c r="AS551" i="6"/>
  <c r="AO372" i="97"/>
  <c r="AU380" i="6"/>
  <c r="AQ168" i="91" s="1"/>
  <c r="AQ38" i="92" s="1"/>
  <c r="AQ47" i="92" s="1"/>
  <c r="BM367" i="6"/>
  <c r="BM369" i="6"/>
  <c r="BM362" i="6"/>
  <c r="BJ152" i="59"/>
  <c r="BM371" i="6"/>
  <c r="BM368" i="6"/>
  <c r="F10" i="12"/>
  <c r="F11" i="12" s="1"/>
  <c r="K563" i="6"/>
  <c r="K565" i="6" s="1"/>
  <c r="AW166" i="91"/>
  <c r="BA378" i="6"/>
  <c r="AP535" i="6"/>
  <c r="AL358" i="97" s="1"/>
  <c r="BA549" i="6"/>
  <c r="AL354" i="97"/>
  <c r="AP540" i="6"/>
  <c r="AP541" i="6"/>
  <c r="AL364" i="97" s="1"/>
  <c r="AP544" i="6"/>
  <c r="AL367" i="97" s="1"/>
  <c r="AM153" i="59"/>
  <c r="AP542" i="6"/>
  <c r="AL365" i="97" s="1"/>
  <c r="AR368" i="6"/>
  <c r="AR362" i="6"/>
  <c r="BC363" i="6" s="1"/>
  <c r="E51" i="9" s="1"/>
  <c r="AR367" i="6"/>
  <c r="AR369" i="6"/>
  <c r="BC376" i="6"/>
  <c r="AO152" i="59"/>
  <c r="H48" i="59" s="1"/>
  <c r="G58" i="116" s="1"/>
  <c r="AR371" i="6"/>
  <c r="BC359" i="6"/>
  <c r="E49" i="9" s="1"/>
  <c r="AW219" i="6"/>
  <c r="AW220" i="6"/>
  <c r="AT150" i="59"/>
  <c r="AT154" i="59" s="1"/>
  <c r="AW223" i="6"/>
  <c r="AW221" i="6"/>
  <c r="BH228" i="6"/>
  <c r="AW214" i="6"/>
  <c r="AS223" i="6"/>
  <c r="AS214" i="6"/>
  <c r="AS219" i="6"/>
  <c r="BD228" i="6"/>
  <c r="AS221" i="6"/>
  <c r="AS220" i="6"/>
  <c r="AP150" i="59"/>
  <c r="BI152" i="59"/>
  <c r="BL369" i="6"/>
  <c r="BL368" i="6"/>
  <c r="BL362" i="6"/>
  <c r="BL367" i="6"/>
  <c r="BL371" i="6"/>
  <c r="AR210" i="6"/>
  <c r="AR562" i="6"/>
  <c r="AQ363" i="97"/>
  <c r="AU545" i="6"/>
  <c r="AC378" i="6"/>
  <c r="AC380" i="6" s="1"/>
  <c r="Y168" i="91" s="1"/>
  <c r="Y38" i="92" s="1"/>
  <c r="Y47" i="92" s="1"/>
  <c r="Y166" i="91"/>
  <c r="G58" i="50"/>
  <c r="H53" i="50"/>
  <c r="H55" i="50" s="1"/>
  <c r="H57" i="50" s="1"/>
  <c r="H58" i="50" s="1"/>
  <c r="AS363" i="97"/>
  <c r="AW545" i="6"/>
  <c r="AS368" i="97" s="1"/>
  <c r="AB562" i="6"/>
  <c r="AB210" i="6"/>
  <c r="D159" i="91"/>
  <c r="D146" i="91"/>
  <c r="D160" i="91" s="1"/>
  <c r="BA544" i="6"/>
  <c r="AW367" i="97" s="1"/>
  <c r="BA540" i="6"/>
  <c r="BA542" i="6"/>
  <c r="AW365" i="97" s="1"/>
  <c r="AX153" i="59"/>
  <c r="BL549" i="6"/>
  <c r="BA535" i="6"/>
  <c r="AW358" i="97" s="1"/>
  <c r="BA541" i="6"/>
  <c r="AW364" i="97" s="1"/>
  <c r="AW354" i="97"/>
  <c r="BA372" i="6"/>
  <c r="AT224" i="6"/>
  <c r="U223" i="6"/>
  <c r="U219" i="6"/>
  <c r="R150" i="59"/>
  <c r="R154" i="59" s="1"/>
  <c r="U221" i="6"/>
  <c r="U214" i="6"/>
  <c r="U220" i="6"/>
  <c r="AF228" i="6"/>
  <c r="AO549" i="6"/>
  <c r="AD542" i="6"/>
  <c r="Z365" i="97" s="1"/>
  <c r="AD535" i="6"/>
  <c r="Z358" i="97" s="1"/>
  <c r="AD544" i="6"/>
  <c r="Z367" i="97" s="1"/>
  <c r="Z354" i="97"/>
  <c r="AD541" i="6"/>
  <c r="Z364" i="97" s="1"/>
  <c r="AD540" i="6"/>
  <c r="AA153" i="59"/>
  <c r="BG540" i="6"/>
  <c r="BG542" i="6"/>
  <c r="BC365" i="97" s="1"/>
  <c r="BD153" i="59"/>
  <c r="BG544" i="6"/>
  <c r="BC367" i="97" s="1"/>
  <c r="BG535" i="6"/>
  <c r="BC358" i="97" s="1"/>
  <c r="BG541" i="6"/>
  <c r="BC364" i="97" s="1"/>
  <c r="BC354" i="97"/>
  <c r="AK545" i="6"/>
  <c r="AG363" i="97"/>
  <c r="AP153" i="59"/>
  <c r="AS541" i="6"/>
  <c r="AO364" i="97" s="1"/>
  <c r="AS544" i="6"/>
  <c r="AO367" i="97" s="1"/>
  <c r="AS540" i="6"/>
  <c r="AS535" i="6"/>
  <c r="AO358" i="97" s="1"/>
  <c r="AS542" i="6"/>
  <c r="AO365" i="97" s="1"/>
  <c r="AO354" i="97"/>
  <c r="BD549" i="6"/>
  <c r="AD210" i="6"/>
  <c r="AD562" i="6"/>
  <c r="BG551" i="6"/>
  <c r="BC372" i="97"/>
  <c r="AP37" i="92"/>
  <c r="BN531" i="6"/>
  <c r="BJ353" i="97"/>
  <c r="BD306" i="6"/>
  <c r="AZ117" i="91"/>
  <c r="AZ118" i="91" s="1"/>
  <c r="AX221" i="6"/>
  <c r="BI228" i="6"/>
  <c r="AX214" i="6"/>
  <c r="AU150" i="59"/>
  <c r="AU154" i="59" s="1"/>
  <c r="AX223" i="6"/>
  <c r="AX219" i="6"/>
  <c r="AX220" i="6"/>
  <c r="AT551" i="6"/>
  <c r="AP372" i="97"/>
  <c r="BJ230" i="6"/>
  <c r="BG166" i="59"/>
  <c r="AC562" i="6"/>
  <c r="AC210" i="6"/>
  <c r="Q10" i="12"/>
  <c r="Q11" i="12" s="1"/>
  <c r="V563" i="6"/>
  <c r="V565" i="6" s="1"/>
  <c r="BD164" i="91"/>
  <c r="BH380" i="6"/>
  <c r="BD358" i="97"/>
  <c r="AF168" i="91"/>
  <c r="AF38" i="92" s="1"/>
  <c r="AF47" i="92" s="1"/>
  <c r="AF37" i="92"/>
  <c r="BD363" i="97"/>
  <c r="BH545" i="6"/>
  <c r="N203" i="59"/>
  <c r="O40" i="28"/>
  <c r="L15" i="36"/>
  <c r="L16" i="36" s="1"/>
  <c r="L17" i="34"/>
  <c r="L19" i="34" s="1"/>
  <c r="K24" i="34"/>
  <c r="L56" i="63"/>
  <c r="K20" i="34"/>
  <c r="M27" i="36"/>
  <c r="M26" i="36" s="1"/>
  <c r="P38" i="28"/>
  <c r="N21" i="34"/>
  <c r="K58" i="63"/>
  <c r="D8" i="111"/>
  <c r="Q69" i="33"/>
  <c r="R7" i="33"/>
  <c r="K57" i="63"/>
  <c r="K22" i="34"/>
  <c r="Q380" i="6" l="1"/>
  <c r="M168" i="91" s="1"/>
  <c r="M38" i="92" s="1"/>
  <c r="M47" i="92" s="1"/>
  <c r="J164" i="91"/>
  <c r="J37" i="92" s="1"/>
  <c r="AE380" i="6"/>
  <c r="AA168" i="91" s="1"/>
  <c r="AA38" i="92" s="1"/>
  <c r="AA47" i="92" s="1"/>
  <c r="F154" i="59"/>
  <c r="BH154" i="59"/>
  <c r="AT164" i="91"/>
  <c r="AT37" i="92" s="1"/>
  <c r="AY566" i="6"/>
  <c r="BI380" i="6"/>
  <c r="BE168" i="91" s="1"/>
  <c r="BE38" i="92" s="1"/>
  <c r="BE47" i="92" s="1"/>
  <c r="AE373" i="6"/>
  <c r="C52" i="9" s="1"/>
  <c r="BA380" i="6"/>
  <c r="AW168" i="91" s="1"/>
  <c r="AW38" i="92" s="1"/>
  <c r="AW47" i="92" s="1"/>
  <c r="L566" i="6"/>
  <c r="L568" i="6" s="1"/>
  <c r="AQ164" i="59"/>
  <c r="AQ167" i="59" s="1"/>
  <c r="AQ169" i="59" s="1"/>
  <c r="BN562" i="6"/>
  <c r="AE224" i="6"/>
  <c r="AS37" i="92"/>
  <c r="AJ224" i="6"/>
  <c r="C53" i="9"/>
  <c r="AO380" i="6"/>
  <c r="AK168" i="91" s="1"/>
  <c r="AK38" i="92" s="1"/>
  <c r="AK47" i="92" s="1"/>
  <c r="AI154" i="59"/>
  <c r="G49" i="59"/>
  <c r="F59" i="116" s="1"/>
  <c r="H49" i="59"/>
  <c r="G59" i="116" s="1"/>
  <c r="O232" i="6"/>
  <c r="O570" i="6" s="1"/>
  <c r="L164" i="59"/>
  <c r="L167" i="59" s="1"/>
  <c r="L169" i="59" s="1"/>
  <c r="L205" i="59" s="1"/>
  <c r="BF154" i="59"/>
  <c r="AZ380" i="6"/>
  <c r="AV168" i="91" s="1"/>
  <c r="AV38" i="92" s="1"/>
  <c r="AV47" i="92" s="1"/>
  <c r="BK224" i="6"/>
  <c r="Z224" i="6"/>
  <c r="Z232" i="6" s="1"/>
  <c r="U224" i="6"/>
  <c r="F49" i="59"/>
  <c r="E59" i="116" s="1"/>
  <c r="AL154" i="59"/>
  <c r="AE211" i="6"/>
  <c r="C21" i="9" s="1"/>
  <c r="C7" i="9" s="1"/>
  <c r="M224" i="6"/>
  <c r="M232" i="6" s="1"/>
  <c r="U164" i="59"/>
  <c r="BP357" i="6"/>
  <c r="AS224" i="6"/>
  <c r="AS232" i="6" s="1"/>
  <c r="AJ567" i="6"/>
  <c r="W224" i="6"/>
  <c r="T164" i="59" s="1"/>
  <c r="T167" i="59" s="1"/>
  <c r="T169" i="59" s="1"/>
  <c r="AV224" i="6"/>
  <c r="AV566" i="6" s="1"/>
  <c r="AO224" i="6"/>
  <c r="Q223" i="6"/>
  <c r="N150" i="59"/>
  <c r="N154" i="59" s="1"/>
  <c r="Q214" i="6"/>
  <c r="AB228" i="6"/>
  <c r="Q221" i="6"/>
  <c r="Q219" i="6"/>
  <c r="Q220" i="6"/>
  <c r="BC223" i="6"/>
  <c r="BC219" i="6"/>
  <c r="BC220" i="6"/>
  <c r="BC214" i="6"/>
  <c r="AZ150" i="59"/>
  <c r="AZ154" i="59" s="1"/>
  <c r="BC221" i="6"/>
  <c r="BN228" i="6"/>
  <c r="AE230" i="6"/>
  <c r="AB166" i="59"/>
  <c r="P380" i="6"/>
  <c r="L168" i="91" s="1"/>
  <c r="L38" i="92" s="1"/>
  <c r="L47" i="92" s="1"/>
  <c r="L164" i="91"/>
  <c r="L37" i="92" s="1"/>
  <c r="BO542" i="6"/>
  <c r="BK365" i="97" s="1"/>
  <c r="BO544" i="6"/>
  <c r="BK367" i="97" s="1"/>
  <c r="BO541" i="6"/>
  <c r="BK364" i="97" s="1"/>
  <c r="BL153" i="59"/>
  <c r="BO540" i="6"/>
  <c r="BO535" i="6"/>
  <c r="BK358" i="97" s="1"/>
  <c r="BK354" i="97"/>
  <c r="AF220" i="6"/>
  <c r="AQ228" i="6"/>
  <c r="AF223" i="6"/>
  <c r="AF214" i="6"/>
  <c r="AF221" i="6"/>
  <c r="AF219" i="6"/>
  <c r="AC150" i="59"/>
  <c r="AQ211" i="6"/>
  <c r="D21" i="9" s="1"/>
  <c r="D7" i="9" s="1"/>
  <c r="BF354" i="97"/>
  <c r="BJ542" i="6"/>
  <c r="BF365" i="97" s="1"/>
  <c r="BG153" i="59"/>
  <c r="BJ544" i="6"/>
  <c r="BF367" i="97" s="1"/>
  <c r="BJ540" i="6"/>
  <c r="BJ541" i="6"/>
  <c r="BF364" i="97" s="1"/>
  <c r="BJ535" i="6"/>
  <c r="BF358" i="97" s="1"/>
  <c r="R374" i="97"/>
  <c r="V553" i="6"/>
  <c r="R376" i="97" s="1"/>
  <c r="AN372" i="97"/>
  <c r="AR551" i="6"/>
  <c r="AN358" i="97"/>
  <c r="BC536" i="6"/>
  <c r="E65" i="9" s="1"/>
  <c r="AW551" i="6"/>
  <c r="AS372" i="97"/>
  <c r="AP223" i="6"/>
  <c r="AP219" i="6"/>
  <c r="AP221" i="6"/>
  <c r="BA228" i="6"/>
  <c r="AM150" i="59"/>
  <c r="AM154" i="59" s="1"/>
  <c r="AP214" i="6"/>
  <c r="AP220" i="6"/>
  <c r="AW166" i="59"/>
  <c r="AZ230" i="6"/>
  <c r="BG363" i="97"/>
  <c r="BK545" i="6"/>
  <c r="BG368" i="97" s="1"/>
  <c r="AQ551" i="6"/>
  <c r="AM372" i="97"/>
  <c r="H51" i="63"/>
  <c r="H16" i="67"/>
  <c r="H19" i="67" s="1"/>
  <c r="Z37" i="92"/>
  <c r="AP551" i="6"/>
  <c r="AL372" i="97"/>
  <c r="R380" i="6"/>
  <c r="N168" i="91" s="1"/>
  <c r="N38" i="92" s="1"/>
  <c r="N47" i="92" s="1"/>
  <c r="N164" i="91"/>
  <c r="N37" i="92" s="1"/>
  <c r="J48" i="50"/>
  <c r="J31" i="50"/>
  <c r="J49" i="52" s="1"/>
  <c r="I58" i="52"/>
  <c r="J52" i="63"/>
  <c r="I52" i="52"/>
  <c r="AZ146" i="91"/>
  <c r="AZ160" i="91" s="1"/>
  <c r="AZ35" i="92" s="1"/>
  <c r="AZ159" i="91"/>
  <c r="AR164" i="59"/>
  <c r="AQ368" i="97"/>
  <c r="AI566" i="6"/>
  <c r="AE368" i="97"/>
  <c r="R563" i="6"/>
  <c r="R565" i="6" s="1"/>
  <c r="M10" i="12"/>
  <c r="M11" i="12" s="1"/>
  <c r="BM562" i="6"/>
  <c r="BM210" i="6"/>
  <c r="Q563" i="6"/>
  <c r="Q565" i="6" s="1"/>
  <c r="L10" i="12"/>
  <c r="L11" i="12" s="1"/>
  <c r="AS567" i="6"/>
  <c r="BM551" i="6"/>
  <c r="BI372" i="97"/>
  <c r="BC563" i="6"/>
  <c r="BC565" i="6" s="1"/>
  <c r="AX10" i="12"/>
  <c r="AX11" i="12" s="1"/>
  <c r="T224" i="6"/>
  <c r="AA10" i="12"/>
  <c r="AA11" i="12" s="1"/>
  <c r="AF563" i="6"/>
  <c r="AF565" i="6" s="1"/>
  <c r="BM228" i="6"/>
  <c r="AY150" i="59"/>
  <c r="AY154" i="59" s="1"/>
  <c r="BB214" i="6"/>
  <c r="BB221" i="6"/>
  <c r="BB223" i="6"/>
  <c r="BB220" i="6"/>
  <c r="BB219" i="6"/>
  <c r="AB34" i="92"/>
  <c r="F19" i="91"/>
  <c r="F25" i="91" s="1"/>
  <c r="AC363" i="97"/>
  <c r="AG545" i="6"/>
  <c r="AC368" i="97" s="1"/>
  <c r="J232" i="6"/>
  <c r="G164" i="59"/>
  <c r="G167" i="59" s="1"/>
  <c r="G169" i="59" s="1"/>
  <c r="G205" i="59" s="1"/>
  <c r="AK551" i="6"/>
  <c r="AG372" i="97"/>
  <c r="AR545" i="6"/>
  <c r="AN363" i="97"/>
  <c r="Z372" i="97"/>
  <c r="AD551" i="6"/>
  <c r="AV372" i="97"/>
  <c r="AZ551" i="6"/>
  <c r="AN563" i="6"/>
  <c r="AN565" i="6" s="1"/>
  <c r="AI10" i="12"/>
  <c r="AI11" i="12" s="1"/>
  <c r="AA363" i="97"/>
  <c r="AE545" i="6"/>
  <c r="AA368" i="97" s="1"/>
  <c r="E363" i="97"/>
  <c r="I545" i="6"/>
  <c r="AV567" i="6"/>
  <c r="Y37" i="92"/>
  <c r="AY363" i="97"/>
  <c r="BC545" i="6"/>
  <c r="AY368" i="97" s="1"/>
  <c r="U368" i="97"/>
  <c r="Y566" i="6"/>
  <c r="J363" i="97"/>
  <c r="N545" i="6"/>
  <c r="V164" i="59"/>
  <c r="P37" i="92"/>
  <c r="AH374" i="97"/>
  <c r="AL164" i="91"/>
  <c r="AL37" i="92" s="1"/>
  <c r="AW10" i="12"/>
  <c r="AW11" i="12" s="1"/>
  <c r="BB563" i="6"/>
  <c r="BB565" i="6" s="1"/>
  <c r="P358" i="97"/>
  <c r="AE536" i="6"/>
  <c r="C65" i="9" s="1"/>
  <c r="AH363" i="97"/>
  <c r="AL545" i="6"/>
  <c r="AH368" i="97" s="1"/>
  <c r="BC154" i="59"/>
  <c r="N563" i="6"/>
  <c r="N565" i="6" s="1"/>
  <c r="I10" i="12"/>
  <c r="I11" i="12" s="1"/>
  <c r="AT567" i="6"/>
  <c r="AT232" i="6"/>
  <c r="H59" i="52"/>
  <c r="I65" i="50"/>
  <c r="I67" i="50" s="1"/>
  <c r="I69" i="50" s="1"/>
  <c r="I66" i="63"/>
  <c r="I68" i="63" s="1"/>
  <c r="I74" i="63" s="1"/>
  <c r="H53" i="52"/>
  <c r="H70" i="50"/>
  <c r="H41" i="64" s="1"/>
  <c r="H43" i="64" s="1"/>
  <c r="BF567" i="6"/>
  <c r="AX230" i="6"/>
  <c r="AU166" i="59"/>
  <c r="AN220" i="6"/>
  <c r="AK150" i="59"/>
  <c r="AK154" i="59" s="1"/>
  <c r="AY228" i="6"/>
  <c r="AN219" i="6"/>
  <c r="AN221" i="6"/>
  <c r="AN223" i="6"/>
  <c r="AN214" i="6"/>
  <c r="BI551" i="6"/>
  <c r="BE372" i="97"/>
  <c r="BE372" i="6"/>
  <c r="AI37" i="92"/>
  <c r="BO372" i="6"/>
  <c r="BI10" i="12"/>
  <c r="BI11" i="12" s="1"/>
  <c r="BN563" i="6"/>
  <c r="BN565" i="6" s="1"/>
  <c r="BA374" i="97"/>
  <c r="G368" i="97"/>
  <c r="K553" i="6"/>
  <c r="AZ10" i="12"/>
  <c r="AZ11" i="12" s="1"/>
  <c r="BE563" i="6"/>
  <c r="BE565" i="6" s="1"/>
  <c r="U372" i="97"/>
  <c r="Y551" i="6"/>
  <c r="J553" i="6"/>
  <c r="F376" i="97" s="1"/>
  <c r="F368" i="97"/>
  <c r="S224" i="6"/>
  <c r="AO551" i="6"/>
  <c r="AK372" i="97"/>
  <c r="Z567" i="6"/>
  <c r="AM164" i="91"/>
  <c r="AH164" i="91"/>
  <c r="AH37" i="92" s="1"/>
  <c r="BB153" i="59"/>
  <c r="BE542" i="6"/>
  <c r="BA365" i="97" s="1"/>
  <c r="BE541" i="6"/>
  <c r="BA364" i="97" s="1"/>
  <c r="BE535" i="6"/>
  <c r="BA358" i="97" s="1"/>
  <c r="BE540" i="6"/>
  <c r="BE544" i="6"/>
  <c r="BA367" i="97" s="1"/>
  <c r="BA354" i="97"/>
  <c r="BN372" i="6"/>
  <c r="Y228" i="6"/>
  <c r="K150" i="59"/>
  <c r="K154" i="59" s="1"/>
  <c r="N223" i="6"/>
  <c r="N219" i="6"/>
  <c r="N221" i="6"/>
  <c r="N220" i="6"/>
  <c r="N214" i="6"/>
  <c r="AJ372" i="97"/>
  <c r="AN551" i="6"/>
  <c r="AT374" i="97"/>
  <c r="AO545" i="6"/>
  <c r="AK368" i="97" s="1"/>
  <c r="AK363" i="97"/>
  <c r="AB363" i="97"/>
  <c r="AF545" i="6"/>
  <c r="AR166" i="59"/>
  <c r="AU230" i="6"/>
  <c r="BN214" i="6"/>
  <c r="BN223" i="6"/>
  <c r="BK150" i="59"/>
  <c r="BN219" i="6"/>
  <c r="BN220" i="6"/>
  <c r="BN221" i="6"/>
  <c r="BN551" i="6"/>
  <c r="BJ372" i="97"/>
  <c r="BE214" i="6"/>
  <c r="BE221" i="6"/>
  <c r="BB150" i="59"/>
  <c r="BE223" i="6"/>
  <c r="BE219" i="6"/>
  <c r="BE220" i="6"/>
  <c r="AP230" i="6"/>
  <c r="AM166" i="59"/>
  <c r="P154" i="59"/>
  <c r="AP374" i="97"/>
  <c r="AT553" i="6"/>
  <c r="AP376" i="97" s="1"/>
  <c r="BD551" i="6"/>
  <c r="AZ372" i="97"/>
  <c r="H27" i="97"/>
  <c r="I27" i="97" s="1"/>
  <c r="AC220" i="6"/>
  <c r="AC223" i="6"/>
  <c r="AC214" i="6"/>
  <c r="Z150" i="59"/>
  <c r="Z154" i="59" s="1"/>
  <c r="AC221" i="6"/>
  <c r="AN228" i="6"/>
  <c r="AC219" i="6"/>
  <c r="AX224" i="6"/>
  <c r="AG368" i="97"/>
  <c r="AK566" i="6"/>
  <c r="AC166" i="59"/>
  <c r="AF230" i="6"/>
  <c r="AW164" i="91"/>
  <c r="AW37" i="92" s="1"/>
  <c r="BC228" i="6"/>
  <c r="AO150" i="59"/>
  <c r="AR219" i="6"/>
  <c r="AR214" i="6"/>
  <c r="AR223" i="6"/>
  <c r="AR221" i="6"/>
  <c r="AR220" i="6"/>
  <c r="BC211" i="6"/>
  <c r="E21" i="9" s="1"/>
  <c r="E7" i="9" s="1"/>
  <c r="AP154" i="59"/>
  <c r="BE166" i="59"/>
  <c r="BH230" i="6"/>
  <c r="AD166" i="59"/>
  <c r="AG230" i="6"/>
  <c r="BD535" i="6"/>
  <c r="BO549" i="6"/>
  <c r="AZ354" i="97"/>
  <c r="BA153" i="59"/>
  <c r="BD540" i="6"/>
  <c r="BD544" i="6"/>
  <c r="AZ367" i="97" s="1"/>
  <c r="BD541" i="6"/>
  <c r="AZ364" i="97" s="1"/>
  <c r="BD542" i="6"/>
  <c r="AZ365" i="97" s="1"/>
  <c r="BO532" i="6"/>
  <c r="F63" i="9" s="1"/>
  <c r="BB363" i="97"/>
  <c r="BF545" i="6"/>
  <c r="BF553" i="6" s="1"/>
  <c r="AV10" i="12"/>
  <c r="AV11" i="12" s="1"/>
  <c r="BA563" i="6"/>
  <c r="BA565" i="6" s="1"/>
  <c r="BI224" i="6"/>
  <c r="AT166" i="59"/>
  <c r="AW230" i="6"/>
  <c r="H563" i="6"/>
  <c r="C10" i="12"/>
  <c r="AB545" i="6"/>
  <c r="X363" i="97"/>
  <c r="BG164" i="91"/>
  <c r="BG37" i="92" s="1"/>
  <c r="BK566" i="6"/>
  <c r="T368" i="97"/>
  <c r="X566" i="6"/>
  <c r="AI567" i="6"/>
  <c r="AI568" i="6" s="1"/>
  <c r="AI232" i="6"/>
  <c r="AE166" i="59"/>
  <c r="AH230" i="6"/>
  <c r="AV164" i="91"/>
  <c r="AV37" i="92" s="1"/>
  <c r="AR374" i="97"/>
  <c r="AV553" i="6"/>
  <c r="AR376" i="97" s="1"/>
  <c r="AE551" i="6"/>
  <c r="AA372" i="97"/>
  <c r="H368" i="97"/>
  <c r="L553" i="6"/>
  <c r="BF224" i="6"/>
  <c r="AP368" i="97"/>
  <c r="AT566" i="6"/>
  <c r="Q363" i="97"/>
  <c r="U545" i="6"/>
  <c r="Q368" i="97" s="1"/>
  <c r="BE567" i="6"/>
  <c r="Q374" i="97"/>
  <c r="BI153" i="59"/>
  <c r="BH354" i="97"/>
  <c r="BL541" i="6"/>
  <c r="BH364" i="97" s="1"/>
  <c r="BL542" i="6"/>
  <c r="BH365" i="97" s="1"/>
  <c r="BL540" i="6"/>
  <c r="BL544" i="6"/>
  <c r="BH367" i="97" s="1"/>
  <c r="BL535" i="6"/>
  <c r="BH358" i="97" s="1"/>
  <c r="W37" i="92"/>
  <c r="AU566" i="6"/>
  <c r="BG372" i="97"/>
  <c r="BK551" i="6"/>
  <c r="W154" i="59"/>
  <c r="H367" i="6"/>
  <c r="H369" i="6"/>
  <c r="H371" i="6"/>
  <c r="H362" i="6"/>
  <c r="E152" i="59"/>
  <c r="S376" i="6"/>
  <c r="H368" i="6"/>
  <c r="S359" i="6"/>
  <c r="BP358" i="6"/>
  <c r="AE374" i="97"/>
  <c r="AI553" i="6"/>
  <c r="AA166" i="59"/>
  <c r="AD230" i="6"/>
  <c r="BC374" i="97"/>
  <c r="W10" i="12"/>
  <c r="W11" i="12" s="1"/>
  <c r="AB563" i="6"/>
  <c r="AB565" i="6" s="1"/>
  <c r="AW372" i="97"/>
  <c r="BA551" i="6"/>
  <c r="AW363" i="97"/>
  <c r="BA545" i="6"/>
  <c r="AW368" i="97" s="1"/>
  <c r="AJ363" i="97"/>
  <c r="AN545" i="6"/>
  <c r="X10" i="12"/>
  <c r="X11" i="12" s="1"/>
  <c r="AC563" i="6"/>
  <c r="AC565" i="6" s="1"/>
  <c r="BN542" i="6"/>
  <c r="BJ365" i="97" s="1"/>
  <c r="BK153" i="59"/>
  <c r="BN540" i="6"/>
  <c r="BN544" i="6"/>
  <c r="BJ367" i="97" s="1"/>
  <c r="BN541" i="6"/>
  <c r="BJ364" i="97" s="1"/>
  <c r="BJ354" i="97"/>
  <c r="BN535" i="6"/>
  <c r="BJ358" i="97" s="1"/>
  <c r="Z363" i="97"/>
  <c r="AD545" i="6"/>
  <c r="D35" i="92"/>
  <c r="BL160" i="91"/>
  <c r="AY166" i="91"/>
  <c r="G22" i="91" s="1"/>
  <c r="BC378" i="6"/>
  <c r="BC380" i="6" s="1"/>
  <c r="AY168" i="91" s="1"/>
  <c r="AY38" i="92" s="1"/>
  <c r="AY47" i="92" s="1"/>
  <c r="BQ531" i="6"/>
  <c r="BM353" i="97"/>
  <c r="J27" i="97" s="1"/>
  <c r="AA224" i="6"/>
  <c r="X164" i="59" s="1"/>
  <c r="AX363" i="97"/>
  <c r="BB545" i="6"/>
  <c r="BA221" i="6"/>
  <c r="BL228" i="6"/>
  <c r="BA220" i="6"/>
  <c r="BA223" i="6"/>
  <c r="AX150" i="59"/>
  <c r="AX154" i="59" s="1"/>
  <c r="BA219" i="6"/>
  <c r="BA214" i="6"/>
  <c r="I164" i="59"/>
  <c r="I167" i="59" s="1"/>
  <c r="I169" i="59" s="1"/>
  <c r="I205" i="59" s="1"/>
  <c r="L232" i="6"/>
  <c r="AH164" i="59"/>
  <c r="AF374" i="97"/>
  <c r="AJ553" i="6"/>
  <c r="AG219" i="6"/>
  <c r="AG221" i="6"/>
  <c r="AG214" i="6"/>
  <c r="AG223" i="6"/>
  <c r="AD150" i="59"/>
  <c r="AD154" i="59" s="1"/>
  <c r="AR228" i="6"/>
  <c r="AG220" i="6"/>
  <c r="BG563" i="6"/>
  <c r="BG565" i="6" s="1"/>
  <c r="BB10" i="12"/>
  <c r="BB11" i="12" s="1"/>
  <c r="AJ37" i="92"/>
  <c r="AU10" i="12"/>
  <c r="AU11" i="12" s="1"/>
  <c r="AZ563" i="6"/>
  <c r="AZ565" i="6" s="1"/>
  <c r="K224" i="6"/>
  <c r="V363" i="97"/>
  <c r="Z545" i="6"/>
  <c r="Z566" i="6" s="1"/>
  <c r="BJ562" i="6"/>
  <c r="BJ210" i="6"/>
  <c r="Y363" i="97"/>
  <c r="AC545" i="6"/>
  <c r="Q545" i="6"/>
  <c r="M363" i="97"/>
  <c r="AM224" i="6"/>
  <c r="V164" i="91"/>
  <c r="V37" i="92" s="1"/>
  <c r="Z380" i="6"/>
  <c r="V168" i="91" s="1"/>
  <c r="V38" i="92" s="1"/>
  <c r="V47" i="92" s="1"/>
  <c r="W372" i="97"/>
  <c r="AA551" i="6"/>
  <c r="BO563" i="6"/>
  <c r="BO565" i="6" s="1"/>
  <c r="BJ10" i="12"/>
  <c r="BJ11" i="12" s="1"/>
  <c r="AT363" i="97"/>
  <c r="AX545" i="6"/>
  <c r="AX553" i="6" s="1"/>
  <c r="AC551" i="6"/>
  <c r="Y372" i="97"/>
  <c r="J566" i="6"/>
  <c r="J568" i="6" s="1"/>
  <c r="BD562" i="6"/>
  <c r="BD210" i="6"/>
  <c r="AH566" i="6"/>
  <c r="BF166" i="59"/>
  <c r="BI230" i="6"/>
  <c r="BH372" i="97"/>
  <c r="BL551" i="6"/>
  <c r="Y10" i="12"/>
  <c r="Y11" i="12" s="1"/>
  <c r="AD563" i="6"/>
  <c r="AD565" i="6" s="1"/>
  <c r="AD223" i="6"/>
  <c r="AD219" i="6"/>
  <c r="AD214" i="6"/>
  <c r="AD221" i="6"/>
  <c r="AO228" i="6"/>
  <c r="AA150" i="59"/>
  <c r="AA154" i="59" s="1"/>
  <c r="AD220" i="6"/>
  <c r="R219" i="6"/>
  <c r="R221" i="6"/>
  <c r="R220" i="6"/>
  <c r="R223" i="6"/>
  <c r="O150" i="59"/>
  <c r="O154" i="59" s="1"/>
  <c r="R214" i="6"/>
  <c r="AC228" i="6"/>
  <c r="BC164" i="91"/>
  <c r="BC37" i="92" s="1"/>
  <c r="BG380" i="6"/>
  <c r="BC168" i="91" s="1"/>
  <c r="BC38" i="92" s="1"/>
  <c r="BC47" i="92" s="1"/>
  <c r="BC363" i="97"/>
  <c r="BG545" i="6"/>
  <c r="BC368" i="97" s="1"/>
  <c r="AM10" i="12"/>
  <c r="AM11" i="12" s="1"/>
  <c r="AR563" i="6"/>
  <c r="AR565" i="6" s="1"/>
  <c r="BM372" i="6"/>
  <c r="BM380" i="6" s="1"/>
  <c r="BI168" i="91" s="1"/>
  <c r="BI38" i="92" s="1"/>
  <c r="BI47" i="92" s="1"/>
  <c r="H219" i="6"/>
  <c r="H214" i="6"/>
  <c r="H221" i="6"/>
  <c r="H220" i="6"/>
  <c r="E150" i="59"/>
  <c r="S228" i="6"/>
  <c r="H223" i="6"/>
  <c r="S211" i="6"/>
  <c r="M553" i="6"/>
  <c r="I368" i="97"/>
  <c r="M566" i="6"/>
  <c r="M568" i="6" s="1"/>
  <c r="X230" i="6"/>
  <c r="U166" i="59"/>
  <c r="U167" i="59" s="1"/>
  <c r="U169" i="59" s="1"/>
  <c r="D34" i="92"/>
  <c r="D19" i="91"/>
  <c r="BL159" i="91"/>
  <c r="AL363" i="97"/>
  <c r="AP545" i="6"/>
  <c r="AL368" i="97" s="1"/>
  <c r="AO374" i="97"/>
  <c r="K10" i="12"/>
  <c r="K11" i="12" s="1"/>
  <c r="P563" i="6"/>
  <c r="P565" i="6" s="1"/>
  <c r="D354" i="97"/>
  <c r="E153" i="59"/>
  <c r="S549" i="6"/>
  <c r="H535" i="6"/>
  <c r="H541" i="6"/>
  <c r="D364" i="97" s="1"/>
  <c r="H540" i="6"/>
  <c r="H544" i="6"/>
  <c r="D367" i="97" s="1"/>
  <c r="H542" i="6"/>
  <c r="D365" i="97" s="1"/>
  <c r="S532" i="6"/>
  <c r="BP531" i="6"/>
  <c r="BM354" i="97" s="1"/>
  <c r="AI166" i="59"/>
  <c r="AL230" i="6"/>
  <c r="AP380" i="6"/>
  <c r="AL168" i="91" s="1"/>
  <c r="AL38" i="92" s="1"/>
  <c r="AL47" i="92" s="1"/>
  <c r="Q164" i="91"/>
  <c r="Q37" i="92" s="1"/>
  <c r="S374" i="97"/>
  <c r="W553" i="6"/>
  <c r="AK164" i="91"/>
  <c r="AK37" i="92" s="1"/>
  <c r="Q154" i="59"/>
  <c r="K376" i="97"/>
  <c r="BL210" i="6"/>
  <c r="BL562" i="6"/>
  <c r="AM551" i="6"/>
  <c r="AI372" i="97"/>
  <c r="Q166" i="59"/>
  <c r="T230" i="6"/>
  <c r="AB10" i="12"/>
  <c r="AB11" i="12" s="1"/>
  <c r="AG563" i="6"/>
  <c r="AG565" i="6" s="1"/>
  <c r="U567" i="6"/>
  <c r="U232" i="6"/>
  <c r="AU372" i="97"/>
  <c r="AY551" i="6"/>
  <c r="W567" i="6"/>
  <c r="W232" i="6"/>
  <c r="AX372" i="97"/>
  <c r="BB551" i="6"/>
  <c r="BG214" i="6"/>
  <c r="BD150" i="59"/>
  <c r="BD154" i="59" s="1"/>
  <c r="BG221" i="6"/>
  <c r="BG219" i="6"/>
  <c r="BG220" i="6"/>
  <c r="BG223" i="6"/>
  <c r="BG230" i="6"/>
  <c r="BD166" i="59"/>
  <c r="T545" i="6"/>
  <c r="P363" i="97"/>
  <c r="AN34" i="92"/>
  <c r="G19" i="91"/>
  <c r="G25" i="91" s="1"/>
  <c r="AZ220" i="6"/>
  <c r="BK228" i="6"/>
  <c r="AZ214" i="6"/>
  <c r="AW150" i="59"/>
  <c r="AW154" i="59" s="1"/>
  <c r="AZ219" i="6"/>
  <c r="AZ223" i="6"/>
  <c r="AZ221" i="6"/>
  <c r="S166" i="59"/>
  <c r="V230" i="6"/>
  <c r="AQ374" i="97"/>
  <c r="AU553" i="6"/>
  <c r="BC551" i="6"/>
  <c r="AY372" i="97"/>
  <c r="T380" i="6"/>
  <c r="AE379" i="6"/>
  <c r="C54" i="9" s="1"/>
  <c r="C55" i="9" s="1"/>
  <c r="BE164" i="91"/>
  <c r="BE37" i="92" s="1"/>
  <c r="O363" i="97"/>
  <c r="S545" i="6"/>
  <c r="BF374" i="97"/>
  <c r="AF551" i="6"/>
  <c r="AB372" i="97"/>
  <c r="AC164" i="91"/>
  <c r="AC37" i="92" s="1"/>
  <c r="X553" i="6"/>
  <c r="T376" i="97" s="1"/>
  <c r="T374" i="97"/>
  <c r="BL150" i="59"/>
  <c r="BL154" i="59" s="1"/>
  <c r="BO221" i="6"/>
  <c r="BO214" i="6"/>
  <c r="BO223" i="6"/>
  <c r="BO220" i="6"/>
  <c r="BO219" i="6"/>
  <c r="AO164" i="91"/>
  <c r="AO37" i="92" s="1"/>
  <c r="N363" i="97"/>
  <c r="R545" i="6"/>
  <c r="P372" i="97"/>
  <c r="T551" i="6"/>
  <c r="AQ219" i="6"/>
  <c r="AQ214" i="6"/>
  <c r="AQ223" i="6"/>
  <c r="AQ220" i="6"/>
  <c r="AQ221" i="6"/>
  <c r="BB228" i="6"/>
  <c r="AN150" i="59"/>
  <c r="AN154" i="59" s="1"/>
  <c r="BH563" i="6"/>
  <c r="BH565" i="6" s="1"/>
  <c r="BC10" i="12"/>
  <c r="BC11" i="12" s="1"/>
  <c r="AH166" i="59"/>
  <c r="AK230" i="6"/>
  <c r="BD367" i="6"/>
  <c r="BD368" i="6"/>
  <c r="BD362" i="6"/>
  <c r="BO363" i="6" s="1"/>
  <c r="F51" i="9" s="1"/>
  <c r="BO376" i="6"/>
  <c r="BD371" i="6"/>
  <c r="BA152" i="59"/>
  <c r="I48" i="59" s="1"/>
  <c r="H58" i="116" s="1"/>
  <c r="BD369" i="6"/>
  <c r="BO359" i="6"/>
  <c r="F49" i="9" s="1"/>
  <c r="R164" i="59"/>
  <c r="R167" i="59" s="1"/>
  <c r="R169" i="59" s="1"/>
  <c r="AW224" i="6"/>
  <c r="AT164" i="59" s="1"/>
  <c r="AT167" i="59" s="1"/>
  <c r="AT169" i="59" s="1"/>
  <c r="BH164" i="59"/>
  <c r="I224" i="6"/>
  <c r="AQ378" i="6"/>
  <c r="AQ380" i="6" s="1"/>
  <c r="AM168" i="91" s="1"/>
  <c r="AM38" i="92" s="1"/>
  <c r="AM47" i="92" s="1"/>
  <c r="AM166" i="91"/>
  <c r="F22" i="91" s="1"/>
  <c r="BB374" i="97"/>
  <c r="AC374" i="97"/>
  <c r="AG553" i="6"/>
  <c r="AC376" i="97" s="1"/>
  <c r="BJ567" i="6"/>
  <c r="AS545" i="6"/>
  <c r="AO368" i="97" s="1"/>
  <c r="AO363" i="97"/>
  <c r="AB220" i="6"/>
  <c r="AB219" i="6"/>
  <c r="AB214" i="6"/>
  <c r="AB221" i="6"/>
  <c r="Y150" i="59"/>
  <c r="Y154" i="59" s="1"/>
  <c r="AB223" i="6"/>
  <c r="AM228" i="6"/>
  <c r="BL372" i="6"/>
  <c r="BL380" i="6" s="1"/>
  <c r="BH168" i="91" s="1"/>
  <c r="BH38" i="92" s="1"/>
  <c r="BH47" i="92" s="1"/>
  <c r="BD230" i="6"/>
  <c r="BA166" i="59"/>
  <c r="AR372" i="6"/>
  <c r="V224" i="6"/>
  <c r="S164" i="59" s="1"/>
  <c r="AA228" i="6"/>
  <c r="P223" i="6"/>
  <c r="P221" i="6"/>
  <c r="P214" i="6"/>
  <c r="M150" i="59"/>
  <c r="M154" i="59" s="1"/>
  <c r="P219" i="6"/>
  <c r="P220" i="6"/>
  <c r="BL353" i="97"/>
  <c r="BI545" i="6"/>
  <c r="BE368" i="97" s="1"/>
  <c r="BE363" i="97"/>
  <c r="AL224" i="6"/>
  <c r="AI164" i="59" s="1"/>
  <c r="AF164" i="59"/>
  <c r="AF167" i="59" s="1"/>
  <c r="AF169" i="59" s="1"/>
  <c r="AF372" i="6"/>
  <c r="AF380" i="6" s="1"/>
  <c r="AY164" i="91"/>
  <c r="AM363" i="97"/>
  <c r="AQ545" i="6"/>
  <c r="AM368" i="97" s="1"/>
  <c r="AD374" i="97"/>
  <c r="AH553" i="6"/>
  <c r="W566" i="6"/>
  <c r="AA164" i="91"/>
  <c r="AA37" i="92" s="1"/>
  <c r="AE164" i="59"/>
  <c r="E22" i="91"/>
  <c r="AK10" i="12"/>
  <c r="AK11" i="12" s="1"/>
  <c r="AP563" i="6"/>
  <c r="AP565" i="6" s="1"/>
  <c r="BM540" i="6"/>
  <c r="BM542" i="6"/>
  <c r="BI365" i="97" s="1"/>
  <c r="BM535" i="6"/>
  <c r="BI358" i="97" s="1"/>
  <c r="BI354" i="97"/>
  <c r="BM544" i="6"/>
  <c r="BI367" i="97" s="1"/>
  <c r="BM541" i="6"/>
  <c r="BI364" i="97" s="1"/>
  <c r="BJ153" i="59"/>
  <c r="X372" i="97"/>
  <c r="AB551" i="6"/>
  <c r="AB358" i="97"/>
  <c r="AQ536" i="6"/>
  <c r="D65" i="9" s="1"/>
  <c r="P545" i="6"/>
  <c r="L363" i="97"/>
  <c r="AX37" i="92"/>
  <c r="BK380" i="6"/>
  <c r="BG168" i="91" s="1"/>
  <c r="BG38" i="92" s="1"/>
  <c r="BG47" i="92" s="1"/>
  <c r="AL10" i="12"/>
  <c r="AL11" i="12" s="1"/>
  <c r="AQ563" i="6"/>
  <c r="AQ565" i="6" s="1"/>
  <c r="AZ545" i="6"/>
  <c r="AV368" i="97" s="1"/>
  <c r="AV363" i="97"/>
  <c r="BH221" i="6"/>
  <c r="BH223" i="6"/>
  <c r="BH220" i="6"/>
  <c r="BH214" i="6"/>
  <c r="BH219" i="6"/>
  <c r="BE150" i="59"/>
  <c r="BE154" i="59" s="1"/>
  <c r="AB154" i="59"/>
  <c r="BJ372" i="6"/>
  <c r="BD168" i="91"/>
  <c r="BD38" i="92" s="1"/>
  <c r="BD47" i="92" s="1"/>
  <c r="BD37" i="92"/>
  <c r="BD368" i="97"/>
  <c r="BH553" i="6"/>
  <c r="Q38" i="28"/>
  <c r="N27" i="36"/>
  <c r="N26" i="36" s="1"/>
  <c r="O21" i="34"/>
  <c r="Q70" i="33"/>
  <c r="L58" i="63"/>
  <c r="L24" i="34"/>
  <c r="M17" i="34"/>
  <c r="M19" i="34" s="1"/>
  <c r="L20" i="34"/>
  <c r="M56" i="63"/>
  <c r="L57" i="63"/>
  <c r="L22" i="34"/>
  <c r="R69" i="33"/>
  <c r="S7" i="33"/>
  <c r="P40" i="28"/>
  <c r="O203" i="59"/>
  <c r="M15" i="36"/>
  <c r="M16" i="36" s="1"/>
  <c r="M38" i="64"/>
  <c r="BC379" i="6" l="1"/>
  <c r="E54" i="9" s="1"/>
  <c r="E55" i="9" s="1"/>
  <c r="AE215" i="6"/>
  <c r="C23" i="9" s="1"/>
  <c r="C9" i="9" s="1"/>
  <c r="AE566" i="6"/>
  <c r="AF224" i="6"/>
  <c r="AY37" i="92"/>
  <c r="BH224" i="6"/>
  <c r="BE164" i="59" s="1"/>
  <c r="BE167" i="59" s="1"/>
  <c r="BE169" i="59" s="1"/>
  <c r="W568" i="6"/>
  <c r="F46" i="59"/>
  <c r="E56" i="116" s="1"/>
  <c r="AI167" i="59"/>
  <c r="AI169" i="59" s="1"/>
  <c r="AG224" i="6"/>
  <c r="AD164" i="59" s="1"/>
  <c r="AD167" i="59" s="1"/>
  <c r="AD169" i="59" s="1"/>
  <c r="AC224" i="6"/>
  <c r="Z164" i="59" s="1"/>
  <c r="BE224" i="6"/>
  <c r="AO566" i="6"/>
  <c r="J164" i="59"/>
  <c r="J167" i="59" s="1"/>
  <c r="J169" i="59" s="1"/>
  <c r="J205" i="59" s="1"/>
  <c r="J207" i="59" s="1"/>
  <c r="AG164" i="59"/>
  <c r="AG167" i="59" s="1"/>
  <c r="AG169" i="59" s="1"/>
  <c r="AJ232" i="6"/>
  <c r="AJ570" i="6" s="1"/>
  <c r="AE7" i="71" s="1"/>
  <c r="AJ566" i="6"/>
  <c r="AJ568" i="6" s="1"/>
  <c r="AS553" i="6"/>
  <c r="AS570" i="6" s="1"/>
  <c r="BA224" i="6"/>
  <c r="AX164" i="59" s="1"/>
  <c r="AQ379" i="6"/>
  <c r="D54" i="9" s="1"/>
  <c r="D55" i="9" s="1"/>
  <c r="E30" i="97"/>
  <c r="BP562" i="6"/>
  <c r="AT570" i="6"/>
  <c r="AO7" i="71" s="1"/>
  <c r="S215" i="6"/>
  <c r="B23" i="9" s="1"/>
  <c r="BC215" i="6"/>
  <c r="E23" i="9" s="1"/>
  <c r="E9" i="9" s="1"/>
  <c r="G30" i="97"/>
  <c r="BC164" i="59"/>
  <c r="BC167" i="59" s="1"/>
  <c r="BC169" i="59" s="1"/>
  <c r="AU164" i="59"/>
  <c r="K8" i="92"/>
  <c r="L207" i="59"/>
  <c r="J21" i="52"/>
  <c r="AN224" i="6"/>
  <c r="AK164" i="59" s="1"/>
  <c r="AQ215" i="6"/>
  <c r="D23" i="9" s="1"/>
  <c r="D9" i="9" s="1"/>
  <c r="AV232" i="6"/>
  <c r="AS164" i="59"/>
  <c r="AS167" i="59" s="1"/>
  <c r="AS169" i="59" s="1"/>
  <c r="AE167" i="59"/>
  <c r="AE169" i="59" s="1"/>
  <c r="AB224" i="6"/>
  <c r="Y164" i="59" s="1"/>
  <c r="F30" i="97"/>
  <c r="AL553" i="6"/>
  <c r="AH376" i="97" s="1"/>
  <c r="AR167" i="59"/>
  <c r="AR169" i="59" s="1"/>
  <c r="AN164" i="91"/>
  <c r="BC373" i="6"/>
  <c r="E52" i="9" s="1"/>
  <c r="E53" i="9" s="1"/>
  <c r="I566" i="6"/>
  <c r="I568" i="6" s="1"/>
  <c r="I232" i="6"/>
  <c r="F164" i="59"/>
  <c r="F167" i="59" s="1"/>
  <c r="F169" i="59" s="1"/>
  <c r="V232" i="6"/>
  <c r="V570" i="6" s="1"/>
  <c r="V567" i="6"/>
  <c r="AL567" i="6"/>
  <c r="AL232" i="6"/>
  <c r="D358" i="97"/>
  <c r="S536" i="6"/>
  <c r="BP535" i="6"/>
  <c r="BM358" i="97" s="1"/>
  <c r="S230" i="6"/>
  <c r="P166" i="59"/>
  <c r="E62" i="59" s="1"/>
  <c r="BI232" i="6"/>
  <c r="BI567" i="6"/>
  <c r="BJ214" i="6"/>
  <c r="BJ223" i="6"/>
  <c r="BJ221" i="6"/>
  <c r="BJ219" i="6"/>
  <c r="BG150" i="59"/>
  <c r="BG154" i="59" s="1"/>
  <c r="BJ220" i="6"/>
  <c r="BN545" i="6"/>
  <c r="BJ368" i="97" s="1"/>
  <c r="BJ363" i="97"/>
  <c r="B49" i="9"/>
  <c r="BP359" i="6"/>
  <c r="AG567" i="6"/>
  <c r="BA363" i="97"/>
  <c r="BE545" i="6"/>
  <c r="BB164" i="59" s="1"/>
  <c r="BB167" i="59" s="1"/>
  <c r="BE374" i="97"/>
  <c r="BI553" i="6"/>
  <c r="AU167" i="59"/>
  <c r="AU169" i="59" s="1"/>
  <c r="BJ166" i="59"/>
  <c r="BM230" i="6"/>
  <c r="BI374" i="97"/>
  <c r="AS374" i="97"/>
  <c r="AW553" i="6"/>
  <c r="AC154" i="59"/>
  <c r="G50" i="59" s="1"/>
  <c r="F60" i="116" s="1"/>
  <c r="G46" i="59"/>
  <c r="F56" i="116" s="1"/>
  <c r="BG224" i="6"/>
  <c r="BD164" i="59" s="1"/>
  <c r="BD167" i="59" s="1"/>
  <c r="BD169" i="59" s="1"/>
  <c r="S551" i="6"/>
  <c r="O372" i="97"/>
  <c r="BP549" i="6"/>
  <c r="BM372" i="97" s="1"/>
  <c r="J30" i="97" s="1"/>
  <c r="X567" i="6"/>
  <c r="X568" i="6" s="1"/>
  <c r="X232" i="6"/>
  <c r="X570" i="6" s="1"/>
  <c r="AC553" i="6"/>
  <c r="Y376" i="97" s="1"/>
  <c r="Y374" i="97"/>
  <c r="AX368" i="97"/>
  <c r="BG374" i="97"/>
  <c r="BK553" i="6"/>
  <c r="AE553" i="6"/>
  <c r="AA374" i="97"/>
  <c r="AU232" i="6"/>
  <c r="AU570" i="6" s="1"/>
  <c r="AU567" i="6"/>
  <c r="AU568" i="6" s="1"/>
  <c r="AT376" i="97"/>
  <c r="N224" i="6"/>
  <c r="N566" i="6" s="1"/>
  <c r="N568" i="6" s="1"/>
  <c r="AM37" i="92"/>
  <c r="U374" i="97"/>
  <c r="Y553" i="6"/>
  <c r="AX567" i="6"/>
  <c r="AX232" i="6"/>
  <c r="AX570" i="6" s="1"/>
  <c r="AN368" i="97"/>
  <c r="BC546" i="6"/>
  <c r="E66" i="9" s="1"/>
  <c r="E67" i="9" s="1"/>
  <c r="W164" i="59"/>
  <c r="W167" i="59" s="1"/>
  <c r="W169" i="59" s="1"/>
  <c r="AF566" i="6"/>
  <c r="AC164" i="59"/>
  <c r="AB230" i="6"/>
  <c r="Y166" i="59"/>
  <c r="L368" i="97"/>
  <c r="P553" i="6"/>
  <c r="P224" i="6"/>
  <c r="P566" i="6" s="1"/>
  <c r="P568" i="6" s="1"/>
  <c r="BK166" i="91"/>
  <c r="H22" i="91" s="1"/>
  <c r="BO378" i="6"/>
  <c r="AU374" i="97"/>
  <c r="AY553" i="6"/>
  <c r="AU376" i="97" s="1"/>
  <c r="E154" i="59"/>
  <c r="E46" i="59"/>
  <c r="BE10" i="12"/>
  <c r="BE11" i="12" s="1"/>
  <c r="BJ563" i="6"/>
  <c r="BJ565" i="6" s="1"/>
  <c r="I207" i="59"/>
  <c r="G21" i="52"/>
  <c r="H8" i="92"/>
  <c r="AB164" i="91"/>
  <c r="AQ373" i="6"/>
  <c r="D52" i="9" s="1"/>
  <c r="D53" i="9" s="1"/>
  <c r="BD567" i="6"/>
  <c r="AY166" i="59"/>
  <c r="BB230" i="6"/>
  <c r="AB374" i="97"/>
  <c r="AF553" i="6"/>
  <c r="P168" i="91"/>
  <c r="P38" i="92" s="1"/>
  <c r="P47" i="92" s="1"/>
  <c r="AE381" i="6"/>
  <c r="C56" i="9" s="1"/>
  <c r="AI374" i="97"/>
  <c r="AM553" i="6"/>
  <c r="BM153" i="59"/>
  <c r="AD224" i="6"/>
  <c r="AA164" i="59" s="1"/>
  <c r="AA167" i="59" s="1"/>
  <c r="AA169" i="59" s="1"/>
  <c r="AT368" i="97"/>
  <c r="AX566" i="6"/>
  <c r="Z368" i="97"/>
  <c r="AD567" i="6"/>
  <c r="S378" i="6"/>
  <c r="O166" i="91"/>
  <c r="AB566" i="6"/>
  <c r="X368" i="97"/>
  <c r="BF164" i="59"/>
  <c r="BF167" i="59" s="1"/>
  <c r="BF169" i="59" s="1"/>
  <c r="BH567" i="6"/>
  <c r="AR224" i="6"/>
  <c r="AP567" i="6"/>
  <c r="BJ374" i="97"/>
  <c r="Z568" i="6"/>
  <c r="BF232" i="6"/>
  <c r="BF570" i="6" s="1"/>
  <c r="AT568" i="6"/>
  <c r="AT571" i="6" s="1"/>
  <c r="E20" i="91"/>
  <c r="BB224" i="6"/>
  <c r="AY164" i="59" s="1"/>
  <c r="AQ553" i="6"/>
  <c r="AM376" i="97" s="1"/>
  <c r="AM374" i="97"/>
  <c r="BF363" i="97"/>
  <c r="BJ545" i="6"/>
  <c r="B63" i="9"/>
  <c r="BP532" i="6"/>
  <c r="BO228" i="6"/>
  <c r="BD214" i="6"/>
  <c r="BA150" i="59"/>
  <c r="BD221" i="6"/>
  <c r="BD223" i="6"/>
  <c r="BD219" i="6"/>
  <c r="BD220" i="6"/>
  <c r="BO211" i="6"/>
  <c r="F21" i="9" s="1"/>
  <c r="F7" i="9" s="1"/>
  <c r="V368" i="97"/>
  <c r="Z553" i="6"/>
  <c r="BA553" i="6"/>
  <c r="AW376" i="97" s="1"/>
  <c r="AW374" i="97"/>
  <c r="BM152" i="59"/>
  <c r="E48" i="59"/>
  <c r="BD545" i="6"/>
  <c r="BD553" i="6" s="1"/>
  <c r="AZ376" i="97" s="1"/>
  <c r="AZ363" i="97"/>
  <c r="AO154" i="59"/>
  <c r="H50" i="59" s="1"/>
  <c r="G60" i="116" s="1"/>
  <c r="H46" i="59"/>
  <c r="G56" i="116" s="1"/>
  <c r="AJ374" i="97"/>
  <c r="AN553" i="6"/>
  <c r="AJ376" i="97" s="1"/>
  <c r="AG374" i="97"/>
  <c r="AK553" i="6"/>
  <c r="V566" i="6"/>
  <c r="AX166" i="59"/>
  <c r="BA230" i="6"/>
  <c r="AF376" i="97"/>
  <c r="AI570" i="6"/>
  <c r="AE376" i="97"/>
  <c r="U553" i="6"/>
  <c r="AB168" i="91"/>
  <c r="AB38" i="92" s="1"/>
  <c r="AB47" i="92" s="1"/>
  <c r="AQ381" i="6"/>
  <c r="D56" i="9" s="1"/>
  <c r="C11" i="12"/>
  <c r="AA566" i="6"/>
  <c r="Y230" i="6"/>
  <c r="V166" i="59"/>
  <c r="V167" i="59" s="1"/>
  <c r="V169" i="59" s="1"/>
  <c r="BK164" i="91"/>
  <c r="AV374" i="97"/>
  <c r="AZ553" i="6"/>
  <c r="AV376" i="97" s="1"/>
  <c r="E21" i="52"/>
  <c r="F8" i="92"/>
  <c r="G207" i="59"/>
  <c r="Q164" i="59"/>
  <c r="AN374" i="97"/>
  <c r="AR553" i="6"/>
  <c r="BC552" i="6"/>
  <c r="E68" i="9" s="1"/>
  <c r="E69" i="9" s="1"/>
  <c r="BC224" i="6"/>
  <c r="R553" i="6"/>
  <c r="N368" i="97"/>
  <c r="BL354" i="97"/>
  <c r="AJ164" i="59"/>
  <c r="AM566" i="6"/>
  <c r="BI363" i="97"/>
  <c r="BM545" i="6"/>
  <c r="BI368" i="97" s="1"/>
  <c r="P368" i="97"/>
  <c r="AE546" i="6"/>
  <c r="C66" i="9" s="1"/>
  <c r="C67" i="9" s="1"/>
  <c r="T566" i="6"/>
  <c r="BL219" i="6"/>
  <c r="BL214" i="6"/>
  <c r="BL223" i="6"/>
  <c r="BI150" i="59"/>
  <c r="BI154" i="59" s="1"/>
  <c r="BL221" i="6"/>
  <c r="BL220" i="6"/>
  <c r="I376" i="97"/>
  <c r="M570" i="6"/>
  <c r="AY10" i="12"/>
  <c r="AY11" i="12" s="1"/>
  <c r="BD563" i="6"/>
  <c r="BD565" i="6" s="1"/>
  <c r="BP362" i="6"/>
  <c r="S363" i="6"/>
  <c r="AK567" i="6"/>
  <c r="AK568" i="6" s="1"/>
  <c r="AK232" i="6"/>
  <c r="AS566" i="6"/>
  <c r="AS568" i="6" s="1"/>
  <c r="O368" i="97"/>
  <c r="S566" i="6"/>
  <c r="AQ376" i="97"/>
  <c r="AX374" i="97"/>
  <c r="BB553" i="6"/>
  <c r="AX376" i="97" s="1"/>
  <c r="O571" i="6"/>
  <c r="J7" i="71"/>
  <c r="U566" i="6"/>
  <c r="U568" i="6" s="1"/>
  <c r="BP210" i="6"/>
  <c r="H224" i="6"/>
  <c r="M368" i="97"/>
  <c r="Q553" i="6"/>
  <c r="M376" i="97" s="1"/>
  <c r="K232" i="6"/>
  <c r="K570" i="6" s="1"/>
  <c r="H164" i="59"/>
  <c r="H167" i="59" s="1"/>
  <c r="H169" i="59" s="1"/>
  <c r="H205" i="59" s="1"/>
  <c r="H565" i="6"/>
  <c r="BB368" i="97"/>
  <c r="BF566" i="6"/>
  <c r="BF568" i="6" s="1"/>
  <c r="BA566" i="6"/>
  <c r="AN230" i="6"/>
  <c r="AK166" i="59"/>
  <c r="AZ374" i="97"/>
  <c r="BN224" i="6"/>
  <c r="AB368" i="97"/>
  <c r="AQ546" i="6"/>
  <c r="D66" i="9" s="1"/>
  <c r="D67" i="9" s="1"/>
  <c r="AL164" i="59"/>
  <c r="BJ164" i="91"/>
  <c r="BJ37" i="92" s="1"/>
  <c r="AO553" i="6"/>
  <c r="AK374" i="97"/>
  <c r="K566" i="6"/>
  <c r="K568" i="6" s="1"/>
  <c r="AY230" i="6"/>
  <c r="AV166" i="59"/>
  <c r="AV167" i="59" s="1"/>
  <c r="AV169" i="59" s="1"/>
  <c r="BN380" i="6"/>
  <c r="BJ168" i="91" s="1"/>
  <c r="BJ38" i="92" s="1"/>
  <c r="BJ47" i="92" s="1"/>
  <c r="J368" i="97"/>
  <c r="N553" i="6"/>
  <c r="J376" i="97" s="1"/>
  <c r="J570" i="6"/>
  <c r="BM223" i="6"/>
  <c r="BJ150" i="59"/>
  <c r="BJ154" i="59" s="1"/>
  <c r="BM214" i="6"/>
  <c r="BM219" i="6"/>
  <c r="BM220" i="6"/>
  <c r="BM221" i="6"/>
  <c r="AL374" i="97"/>
  <c r="AP553" i="6"/>
  <c r="AW566" i="6"/>
  <c r="AP224" i="6"/>
  <c r="AM164" i="59" s="1"/>
  <c r="AM167" i="59" s="1"/>
  <c r="AM169" i="59" s="1"/>
  <c r="AQ230" i="6"/>
  <c r="AN166" i="59"/>
  <c r="BK363" i="97"/>
  <c r="BO545" i="6"/>
  <c r="BK368" i="97" s="1"/>
  <c r="BL563" i="6"/>
  <c r="BL565" i="6" s="1"/>
  <c r="BG10" i="12"/>
  <c r="BG11" i="12" s="1"/>
  <c r="S376" i="97"/>
  <c r="W570" i="6"/>
  <c r="X374" i="97"/>
  <c r="AB553" i="6"/>
  <c r="AD376" i="97"/>
  <c r="BB376" i="97"/>
  <c r="AZ224" i="6"/>
  <c r="AW164" i="59" s="1"/>
  <c r="AW167" i="59" s="1"/>
  <c r="AW169" i="59" s="1"/>
  <c r="D25" i="91"/>
  <c r="R224" i="6"/>
  <c r="I49" i="59"/>
  <c r="H59" i="116" s="1"/>
  <c r="X166" i="59"/>
  <c r="AA230" i="6"/>
  <c r="BG567" i="6"/>
  <c r="D363" i="97"/>
  <c r="H545" i="6"/>
  <c r="B21" i="9"/>
  <c r="BI164" i="91"/>
  <c r="BI37" i="92" s="1"/>
  <c r="Z166" i="59"/>
  <c r="AC230" i="6"/>
  <c r="BH374" i="97"/>
  <c r="W374" i="97"/>
  <c r="AA553" i="6"/>
  <c r="Y368" i="97"/>
  <c r="AO166" i="59"/>
  <c r="AR230" i="6"/>
  <c r="AJ368" i="97"/>
  <c r="AQ552" i="6"/>
  <c r="D68" i="9" s="1"/>
  <c r="D69" i="9" s="1"/>
  <c r="BE232" i="6"/>
  <c r="H376" i="97"/>
  <c r="L570" i="6"/>
  <c r="BK372" i="97"/>
  <c r="H30" i="97" s="1"/>
  <c r="BO551" i="6"/>
  <c r="BB154" i="59"/>
  <c r="BK154" i="59"/>
  <c r="AL566" i="6"/>
  <c r="P164" i="59"/>
  <c r="G376" i="97"/>
  <c r="BA164" i="91"/>
  <c r="BA37" i="92" s="1"/>
  <c r="BE380" i="6"/>
  <c r="BA168" i="91" s="1"/>
  <c r="BA38" i="92" s="1"/>
  <c r="BA47" i="92" s="1"/>
  <c r="I553" i="6"/>
  <c r="E368" i="97"/>
  <c r="Z374" i="97"/>
  <c r="AD553" i="6"/>
  <c r="BH10" i="12"/>
  <c r="BH11" i="12" s="1"/>
  <c r="BM563" i="6"/>
  <c r="BM565" i="6" s="1"/>
  <c r="AB164" i="59"/>
  <c r="AB167" i="59" s="1"/>
  <c r="AB169" i="59" s="1"/>
  <c r="K31" i="50"/>
  <c r="K49" i="52" s="1"/>
  <c r="K48" i="50"/>
  <c r="K52" i="63"/>
  <c r="J52" i="52"/>
  <c r="J58" i="52"/>
  <c r="AZ567" i="6"/>
  <c r="AE232" i="6"/>
  <c r="AE567" i="6"/>
  <c r="AP164" i="59"/>
  <c r="AP167" i="59" s="1"/>
  <c r="AP169" i="59" s="1"/>
  <c r="BF164" i="91"/>
  <c r="BF37" i="92" s="1"/>
  <c r="BJ380" i="6"/>
  <c r="BF168" i="91" s="1"/>
  <c r="BF38" i="92" s="1"/>
  <c r="BF47" i="92" s="1"/>
  <c r="P374" i="97"/>
  <c r="T553" i="6"/>
  <c r="AE552" i="6"/>
  <c r="C68" i="9" s="1"/>
  <c r="C69" i="9" s="1"/>
  <c r="BH164" i="91"/>
  <c r="BH37" i="92" s="1"/>
  <c r="AM230" i="6"/>
  <c r="AJ166" i="59"/>
  <c r="BD372" i="6"/>
  <c r="BC553" i="6"/>
  <c r="AY376" i="97" s="1"/>
  <c r="AY374" i="97"/>
  <c r="BC230" i="6"/>
  <c r="AZ166" i="59"/>
  <c r="AR380" i="6"/>
  <c r="S167" i="59"/>
  <c r="S169" i="59" s="1"/>
  <c r="BH566" i="6"/>
  <c r="AQ224" i="6"/>
  <c r="BO224" i="6"/>
  <c r="AG566" i="6"/>
  <c r="BI566" i="6"/>
  <c r="BK230" i="6"/>
  <c r="BH166" i="59"/>
  <c r="T567" i="6"/>
  <c r="T232" i="6"/>
  <c r="F50" i="59"/>
  <c r="E60" i="116" s="1"/>
  <c r="AV568" i="6"/>
  <c r="AO230" i="6"/>
  <c r="AL166" i="59"/>
  <c r="E49" i="59"/>
  <c r="AH167" i="59"/>
  <c r="AH169" i="59" s="1"/>
  <c r="BL230" i="6"/>
  <c r="BI166" i="59"/>
  <c r="BG553" i="6"/>
  <c r="H372" i="6"/>
  <c r="BH363" i="97"/>
  <c r="BL545" i="6"/>
  <c r="BH368" i="97" s="1"/>
  <c r="AH232" i="6"/>
  <c r="AH570" i="6" s="1"/>
  <c r="AH567" i="6"/>
  <c r="AH568" i="6" s="1"/>
  <c r="AW567" i="6"/>
  <c r="AW232" i="6"/>
  <c r="AZ358" i="97"/>
  <c r="BO536" i="6"/>
  <c r="F65" i="9" s="1"/>
  <c r="AF567" i="6"/>
  <c r="AF232" i="6"/>
  <c r="J65" i="50"/>
  <c r="J67" i="50" s="1"/>
  <c r="J69" i="50" s="1"/>
  <c r="J66" i="63"/>
  <c r="J68" i="63" s="1"/>
  <c r="J74" i="63" s="1"/>
  <c r="I70" i="50"/>
  <c r="I41" i="64" s="1"/>
  <c r="I43" i="64" s="1"/>
  <c r="I59" i="52"/>
  <c r="I53" i="52"/>
  <c r="AZ34" i="92"/>
  <c r="H19" i="91"/>
  <c r="H25" i="91" s="1"/>
  <c r="I51" i="63"/>
  <c r="I16" i="67"/>
  <c r="I19" i="67" s="1"/>
  <c r="BN230" i="6"/>
  <c r="BK166" i="59"/>
  <c r="Q224" i="6"/>
  <c r="Q566" i="6" s="1"/>
  <c r="Q568" i="6" s="1"/>
  <c r="AV570" i="6"/>
  <c r="F205" i="59"/>
  <c r="BD376" i="97"/>
  <c r="S69" i="33"/>
  <c r="T7" i="33"/>
  <c r="M20" i="34"/>
  <c r="N17" i="34"/>
  <c r="N19" i="34" s="1"/>
  <c r="M24" i="34"/>
  <c r="N56" i="63"/>
  <c r="P21" i="34"/>
  <c r="O27" i="36"/>
  <c r="O26" i="36" s="1"/>
  <c r="R38" i="28"/>
  <c r="P203" i="59"/>
  <c r="N15" i="36"/>
  <c r="Q40" i="28"/>
  <c r="D39" i="35" s="1"/>
  <c r="D37" i="35"/>
  <c r="N38" i="64"/>
  <c r="M57" i="63"/>
  <c r="M22" i="34"/>
  <c r="M58" i="63"/>
  <c r="D9" i="34"/>
  <c r="AX167" i="59" l="1"/>
  <c r="AX169" i="59" s="1"/>
  <c r="Y167" i="59"/>
  <c r="Y169" i="59" s="1"/>
  <c r="AE568" i="6"/>
  <c r="BE566" i="6"/>
  <c r="BE568" i="6" s="1"/>
  <c r="AC566" i="6"/>
  <c r="P167" i="59"/>
  <c r="P169" i="59" s="1"/>
  <c r="AK167" i="59"/>
  <c r="AK169" i="59" s="1"/>
  <c r="H21" i="52"/>
  <c r="B7" i="9"/>
  <c r="AN566" i="6"/>
  <c r="BG232" i="6"/>
  <c r="G62" i="59"/>
  <c r="F72" i="116" s="1"/>
  <c r="BG566" i="6"/>
  <c r="BG568" i="6" s="1"/>
  <c r="BP565" i="6"/>
  <c r="BO215" i="6"/>
  <c r="F23" i="9" s="1"/>
  <c r="F9" i="9" s="1"/>
  <c r="AY167" i="59"/>
  <c r="AY169" i="59" s="1"/>
  <c r="BH232" i="6"/>
  <c r="BH570" i="6" s="1"/>
  <c r="I8" i="92"/>
  <c r="AP7" i="71"/>
  <c r="AU571" i="6"/>
  <c r="BN553" i="6"/>
  <c r="BJ376" i="97" s="1"/>
  <c r="AP566" i="6"/>
  <c r="BP211" i="6"/>
  <c r="BB169" i="59"/>
  <c r="AQ231" i="6"/>
  <c r="D26" i="9" s="1"/>
  <c r="D12" i="9" s="1"/>
  <c r="D13" i="9" s="1"/>
  <c r="AG232" i="6"/>
  <c r="AG570" i="6" s="1"/>
  <c r="AO376" i="97"/>
  <c r="Z167" i="59"/>
  <c r="Z169" i="59" s="1"/>
  <c r="AL570" i="6"/>
  <c r="T568" i="6"/>
  <c r="AP568" i="6"/>
  <c r="AD566" i="6"/>
  <c r="AD568" i="6" s="1"/>
  <c r="J22" i="52"/>
  <c r="K9" i="92"/>
  <c r="K35" i="64"/>
  <c r="L79" i="63" s="1"/>
  <c r="K42" i="71"/>
  <c r="F28" i="97"/>
  <c r="BP214" i="6"/>
  <c r="AE225" i="6"/>
  <c r="C24" i="9" s="1"/>
  <c r="C10" i="9" s="1"/>
  <c r="C11" i="9" s="1"/>
  <c r="G28" i="97"/>
  <c r="BK164" i="59"/>
  <c r="BK167" i="59" s="1"/>
  <c r="BK169" i="59" s="1"/>
  <c r="BP563" i="6"/>
  <c r="F62" i="59"/>
  <c r="E72" i="116" s="1"/>
  <c r="AC7" i="71"/>
  <c r="AH571" i="6"/>
  <c r="Z376" i="97"/>
  <c r="H232" i="6"/>
  <c r="E164" i="59"/>
  <c r="S225" i="6"/>
  <c r="B51" i="9"/>
  <c r="BP363" i="6"/>
  <c r="AI571" i="6"/>
  <c r="AD7" i="71"/>
  <c r="AI376" i="97"/>
  <c r="H9" i="92"/>
  <c r="G22" i="52"/>
  <c r="H35" i="64"/>
  <c r="H42" i="71"/>
  <c r="BO380" i="6"/>
  <c r="BK168" i="91" s="1"/>
  <c r="BK38" i="92" s="1"/>
  <c r="BK47" i="92" s="1"/>
  <c r="BO379" i="6"/>
  <c r="F54" i="9" s="1"/>
  <c r="F55" i="9" s="1"/>
  <c r="AB567" i="6"/>
  <c r="AB568" i="6" s="1"/>
  <c r="AB232" i="6"/>
  <c r="AB570" i="6" s="1"/>
  <c r="S7" i="71"/>
  <c r="X571" i="6"/>
  <c r="D27" i="9"/>
  <c r="AM567" i="6"/>
  <c r="AM568" i="6" s="1"/>
  <c r="AM232" i="6"/>
  <c r="AM570" i="6" s="1"/>
  <c r="BA7" i="71"/>
  <c r="BF571" i="6"/>
  <c r="AL376" i="97"/>
  <c r="E7" i="71"/>
  <c r="J571" i="6"/>
  <c r="AN376" i="97"/>
  <c r="BC554" i="6"/>
  <c r="E70" i="9" s="1"/>
  <c r="BD224" i="6"/>
  <c r="AA376" i="97"/>
  <c r="AE570" i="6"/>
  <c r="BE376" i="97"/>
  <c r="BI570" i="6"/>
  <c r="B65" i="9"/>
  <c r="BP536" i="6"/>
  <c r="AZ566" i="6"/>
  <c r="BK10" i="12"/>
  <c r="BK11" i="12" s="1"/>
  <c r="BF368" i="97"/>
  <c r="BJ553" i="6"/>
  <c r="BH167" i="59"/>
  <c r="BH169" i="59" s="1"/>
  <c r="H22" i="52"/>
  <c r="I35" i="64"/>
  <c r="I9" i="92"/>
  <c r="I42" i="71"/>
  <c r="N232" i="6"/>
  <c r="N570" i="6" s="1"/>
  <c r="K164" i="59"/>
  <c r="K167" i="59" s="1"/>
  <c r="K169" i="59" s="1"/>
  <c r="K205" i="59" s="1"/>
  <c r="BG376" i="97"/>
  <c r="AS376" i="97"/>
  <c r="AW570" i="6"/>
  <c r="BI568" i="6"/>
  <c r="BL358" i="97"/>
  <c r="BA232" i="6"/>
  <c r="BA570" i="6" s="1"/>
  <c r="BA567" i="6"/>
  <c r="BA568" i="6" s="1"/>
  <c r="X167" i="59"/>
  <c r="X169" i="59" s="1"/>
  <c r="BM150" i="59"/>
  <c r="P232" i="6"/>
  <c r="P570" i="6" s="1"/>
  <c r="M164" i="59"/>
  <c r="M167" i="59" s="1"/>
  <c r="M169" i="59" s="1"/>
  <c r="M205" i="59" s="1"/>
  <c r="AS7" i="71"/>
  <c r="D30" i="97"/>
  <c r="I30" i="97" s="1"/>
  <c r="BL372" i="97"/>
  <c r="BA368" i="97"/>
  <c r="BE553" i="6"/>
  <c r="AG7" i="71"/>
  <c r="K571" i="6"/>
  <c r="F7" i="71"/>
  <c r="AN168" i="91"/>
  <c r="AN38" i="92" s="1"/>
  <c r="AN47" i="92" s="1"/>
  <c r="BC381" i="6"/>
  <c r="E56" i="9" s="1"/>
  <c r="AQ7" i="71"/>
  <c r="AV571" i="6"/>
  <c r="AO232" i="6"/>
  <c r="AO570" i="6" s="1"/>
  <c r="AO567" i="6"/>
  <c r="AO568" i="6" s="1"/>
  <c r="BC567" i="6"/>
  <c r="BC232" i="6"/>
  <c r="BC570" i="6" s="1"/>
  <c r="E376" i="97"/>
  <c r="I570" i="6"/>
  <c r="H380" i="6"/>
  <c r="D164" i="91"/>
  <c r="H566" i="6"/>
  <c r="S373" i="6"/>
  <c r="BP372" i="6"/>
  <c r="BL553" i="6"/>
  <c r="BH376" i="97" s="1"/>
  <c r="H553" i="6"/>
  <c r="D368" i="97"/>
  <c r="S546" i="6"/>
  <c r="BP545" i="6"/>
  <c r="BM368" i="97" s="1"/>
  <c r="O164" i="59"/>
  <c r="O167" i="59" s="1"/>
  <c r="O169" i="59" s="1"/>
  <c r="O205" i="59" s="1"/>
  <c r="O207" i="59" s="1"/>
  <c r="R232" i="6"/>
  <c r="R570" i="6" s="1"/>
  <c r="AN232" i="6"/>
  <c r="AN570" i="6" s="1"/>
  <c r="AN567" i="6"/>
  <c r="AN568" i="6" s="1"/>
  <c r="BL224" i="6"/>
  <c r="BI164" i="59" s="1"/>
  <c r="BI167" i="59" s="1"/>
  <c r="BI169" i="59" s="1"/>
  <c r="F60" i="59"/>
  <c r="E70" i="116" s="1"/>
  <c r="Q167" i="59"/>
  <c r="BK37" i="92"/>
  <c r="BA154" i="59"/>
  <c r="I50" i="59" s="1"/>
  <c r="H60" i="116" s="1"/>
  <c r="I46" i="59"/>
  <c r="H56" i="116" s="1"/>
  <c r="AF570" i="6"/>
  <c r="AB376" i="97"/>
  <c r="AQ554" i="6"/>
  <c r="D70" i="9" s="1"/>
  <c r="AB37" i="92"/>
  <c r="F20" i="91"/>
  <c r="D56" i="116"/>
  <c r="J46" i="59"/>
  <c r="K46" i="59" s="1"/>
  <c r="L376" i="97"/>
  <c r="AQ225" i="6"/>
  <c r="D24" i="9" s="1"/>
  <c r="BB566" i="6"/>
  <c r="O374" i="97"/>
  <c r="S552" i="6"/>
  <c r="S553" i="6"/>
  <c r="O376" i="97" s="1"/>
  <c r="BP551" i="6"/>
  <c r="D72" i="116"/>
  <c r="AL568" i="6"/>
  <c r="AL571" i="6" s="1"/>
  <c r="G20" i="91"/>
  <c r="AN37" i="92"/>
  <c r="D59" i="116"/>
  <c r="J49" i="59"/>
  <c r="K49" i="59" s="1"/>
  <c r="AA567" i="6"/>
  <c r="AA568" i="6" s="1"/>
  <c r="AA232" i="6"/>
  <c r="AA570" i="6" s="1"/>
  <c r="AK376" i="97"/>
  <c r="K58" i="52"/>
  <c r="L52" i="63"/>
  <c r="L31" i="50"/>
  <c r="L49" i="52" s="1"/>
  <c r="L48" i="50"/>
  <c r="K52" i="52"/>
  <c r="BN567" i="6"/>
  <c r="BN232" i="6"/>
  <c r="BN570" i="6" s="1"/>
  <c r="BC376" i="97"/>
  <c r="BG570" i="6"/>
  <c r="BL164" i="59"/>
  <c r="I19" i="91"/>
  <c r="X376" i="97"/>
  <c r="BM224" i="6"/>
  <c r="BM232" i="6" s="1"/>
  <c r="AL167" i="59"/>
  <c r="AL169" i="59" s="1"/>
  <c r="H7" i="71"/>
  <c r="M571" i="6"/>
  <c r="F9" i="92"/>
  <c r="F35" i="64"/>
  <c r="F42" i="71"/>
  <c r="E22" i="52"/>
  <c r="V376" i="97"/>
  <c r="Z570" i="6"/>
  <c r="AP232" i="6"/>
  <c r="AP570" i="6" s="1"/>
  <c r="D22" i="91"/>
  <c r="O37" i="92"/>
  <c r="E50" i="59"/>
  <c r="AC167" i="59"/>
  <c r="BM553" i="6"/>
  <c r="S567" i="6"/>
  <c r="S232" i="6"/>
  <c r="S231" i="6"/>
  <c r="R566" i="6"/>
  <c r="R568" i="6" s="1"/>
  <c r="L571" i="6"/>
  <c r="G7" i="71"/>
  <c r="BK567" i="6"/>
  <c r="BK568" i="6" s="1"/>
  <c r="BK232" i="6"/>
  <c r="BK570" i="6" s="1"/>
  <c r="W376" i="97"/>
  <c r="N164" i="59"/>
  <c r="N167" i="59" s="1"/>
  <c r="N169" i="59" s="1"/>
  <c r="N205" i="59" s="1"/>
  <c r="Q232" i="6"/>
  <c r="Q570" i="6" s="1"/>
  <c r="H207" i="59"/>
  <c r="G8" i="92"/>
  <c r="F21" i="52"/>
  <c r="BO566" i="6"/>
  <c r="AW568" i="6"/>
  <c r="AE231" i="6"/>
  <c r="C26" i="9" s="1"/>
  <c r="AN164" i="59"/>
  <c r="AN167" i="59" s="1"/>
  <c r="AN169" i="59" s="1"/>
  <c r="AQ566" i="6"/>
  <c r="P376" i="97"/>
  <c r="AE554" i="6"/>
  <c r="C70" i="9" s="1"/>
  <c r="T570" i="6"/>
  <c r="AZ232" i="6"/>
  <c r="AZ570" i="6" s="1"/>
  <c r="BK374" i="97"/>
  <c r="BO553" i="6"/>
  <c r="BO552" i="6"/>
  <c r="F68" i="9" s="1"/>
  <c r="F69" i="9" s="1"/>
  <c r="AR567" i="6"/>
  <c r="AR232" i="6"/>
  <c r="AR570" i="6" s="1"/>
  <c r="BC231" i="6"/>
  <c r="E26" i="9" s="1"/>
  <c r="AC567" i="6"/>
  <c r="AC568" i="6" s="1"/>
  <c r="AC232" i="6"/>
  <c r="AC570" i="6" s="1"/>
  <c r="AQ232" i="6"/>
  <c r="AQ570" i="6" s="1"/>
  <c r="AQ567" i="6"/>
  <c r="N376" i="97"/>
  <c r="Y567" i="6"/>
  <c r="Y568" i="6" s="1"/>
  <c r="Y232" i="6"/>
  <c r="Y570" i="6" s="1"/>
  <c r="U570" i="6"/>
  <c r="Q376" i="97"/>
  <c r="AG376" i="97"/>
  <c r="AK570" i="6"/>
  <c r="AZ368" i="97"/>
  <c r="BO546" i="6"/>
  <c r="F66" i="9" s="1"/>
  <c r="F67" i="9" s="1"/>
  <c r="BO230" i="6"/>
  <c r="BO231" i="6" s="1"/>
  <c r="F26" i="9" s="1"/>
  <c r="BL166" i="59"/>
  <c r="I62" i="59" s="1"/>
  <c r="H72" i="116" s="1"/>
  <c r="S379" i="6"/>
  <c r="S380" i="6"/>
  <c r="O168" i="91" s="1"/>
  <c r="O38" i="92" s="1"/>
  <c r="O47" i="92" s="1"/>
  <c r="BP378" i="6"/>
  <c r="BB567" i="6"/>
  <c r="BB232" i="6"/>
  <c r="BB570" i="6" s="1"/>
  <c r="AF568" i="6"/>
  <c r="AX568" i="6"/>
  <c r="AX571" i="6" s="1"/>
  <c r="BM567" i="6"/>
  <c r="AB7" i="71"/>
  <c r="BJ224" i="6"/>
  <c r="V568" i="6"/>
  <c r="V571" i="6" s="1"/>
  <c r="BP215" i="6"/>
  <c r="BN566" i="6"/>
  <c r="AJ167" i="59"/>
  <c r="AJ169" i="59" s="1"/>
  <c r="J51" i="63"/>
  <c r="J16" i="67"/>
  <c r="J19" i="67" s="1"/>
  <c r="J70" i="50"/>
  <c r="J41" i="64" s="1"/>
  <c r="J43" i="64" s="1"/>
  <c r="K66" i="63"/>
  <c r="K68" i="63" s="1"/>
  <c r="K74" i="63" s="1"/>
  <c r="J59" i="52"/>
  <c r="J53" i="52"/>
  <c r="K65" i="50"/>
  <c r="K67" i="50" s="1"/>
  <c r="K69" i="50" s="1"/>
  <c r="BL567" i="6"/>
  <c r="BH568" i="6"/>
  <c r="BH571" i="6" s="1"/>
  <c r="AZ164" i="91"/>
  <c r="BO373" i="6"/>
  <c r="F52" i="9" s="1"/>
  <c r="F53" i="9" s="1"/>
  <c r="BD380" i="6"/>
  <c r="AZ568" i="6"/>
  <c r="H62" i="59"/>
  <c r="G72" i="116" s="1"/>
  <c r="R7" i="71"/>
  <c r="W571" i="6"/>
  <c r="AY567" i="6"/>
  <c r="AY568" i="6" s="1"/>
  <c r="AY232" i="6"/>
  <c r="AY570" i="6" s="1"/>
  <c r="AJ571" i="6"/>
  <c r="E28" i="97"/>
  <c r="AZ164" i="59"/>
  <c r="AZ167" i="59" s="1"/>
  <c r="AZ169" i="59" s="1"/>
  <c r="BC566" i="6"/>
  <c r="D58" i="116"/>
  <c r="J48" i="59"/>
  <c r="K48" i="59" s="1"/>
  <c r="AR566" i="6"/>
  <c r="AO164" i="59"/>
  <c r="BC225" i="6"/>
  <c r="E24" i="9" s="1"/>
  <c r="AD232" i="6"/>
  <c r="AD570" i="6" s="1"/>
  <c r="U376" i="97"/>
  <c r="AG568" i="6"/>
  <c r="AG571" i="6" s="1"/>
  <c r="AN7" i="71"/>
  <c r="AS571" i="6"/>
  <c r="Q7" i="71"/>
  <c r="BC7" i="71"/>
  <c r="D21" i="52"/>
  <c r="F207" i="59"/>
  <c r="E8" i="92"/>
  <c r="D47" i="31"/>
  <c r="D10" i="34"/>
  <c r="T69" i="33"/>
  <c r="U7" i="33"/>
  <c r="P27" i="36"/>
  <c r="P26" i="36" s="1"/>
  <c r="S38" i="28"/>
  <c r="Q21" i="34"/>
  <c r="R40" i="28"/>
  <c r="O15" i="36"/>
  <c r="Q203" i="59"/>
  <c r="N58" i="63"/>
  <c r="N16" i="36"/>
  <c r="N17" i="36"/>
  <c r="N57" i="63"/>
  <c r="N22" i="34"/>
  <c r="O38" i="64"/>
  <c r="P205" i="59"/>
  <c r="E99" i="59"/>
  <c r="O56" i="63"/>
  <c r="O17" i="34"/>
  <c r="O19" i="34" s="1"/>
  <c r="N24" i="34"/>
  <c r="N20" i="34"/>
  <c r="BL232" i="6" l="1"/>
  <c r="B9" i="9"/>
  <c r="BL566" i="6"/>
  <c r="BL570" i="6"/>
  <c r="BG7" i="71" s="1"/>
  <c r="G32" i="97"/>
  <c r="G41" i="97" s="1"/>
  <c r="BL368" i="97"/>
  <c r="J28" i="97" s="1"/>
  <c r="C25" i="9"/>
  <c r="BL568" i="6"/>
  <c r="BL571" i="6" s="1"/>
  <c r="AR568" i="6"/>
  <c r="AR571" i="6" s="1"/>
  <c r="K55" i="71"/>
  <c r="K49" i="71"/>
  <c r="D28" i="97"/>
  <c r="BN568" i="6"/>
  <c r="BN571" i="6" s="1"/>
  <c r="BM154" i="59"/>
  <c r="AQ568" i="6"/>
  <c r="AQ569" i="6" s="1"/>
  <c r="BP230" i="6"/>
  <c r="F32" i="97"/>
  <c r="F41" i="97" s="1"/>
  <c r="M21" i="52"/>
  <c r="AE569" i="6"/>
  <c r="AO571" i="6"/>
  <c r="AJ7" i="71"/>
  <c r="Y7" i="71"/>
  <c r="AD571" i="6"/>
  <c r="F27" i="9"/>
  <c r="F12" i="9"/>
  <c r="F13" i="9" s="1"/>
  <c r="BK571" i="6"/>
  <c r="BF7" i="71"/>
  <c r="AM7" i="71"/>
  <c r="AK7" i="71"/>
  <c r="AP571" i="6"/>
  <c r="R571" i="6"/>
  <c r="M7" i="71"/>
  <c r="AH7" i="71"/>
  <c r="AM571" i="6"/>
  <c r="AK571" i="6"/>
  <c r="AF7" i="71"/>
  <c r="BK376" i="97"/>
  <c r="C12" i="9"/>
  <c r="C13" i="9" s="1"/>
  <c r="C27" i="9"/>
  <c r="L21" i="52"/>
  <c r="N207" i="59"/>
  <c r="M8" i="92"/>
  <c r="AC169" i="59"/>
  <c r="G65" i="59" s="1"/>
  <c r="F75" i="116" s="1"/>
  <c r="G63" i="59"/>
  <c r="F73" i="116" s="1"/>
  <c r="AB571" i="6"/>
  <c r="W7" i="71"/>
  <c r="K7" i="71"/>
  <c r="P571" i="6"/>
  <c r="B52" i="9"/>
  <c r="B53" i="9" s="1"/>
  <c r="BP373" i="6"/>
  <c r="BF376" i="97"/>
  <c r="S233" i="6"/>
  <c r="D60" i="116"/>
  <c r="J50" i="59"/>
  <c r="K50" i="59" s="1"/>
  <c r="H568" i="6"/>
  <c r="K207" i="59"/>
  <c r="J8" i="92"/>
  <c r="I21" i="52"/>
  <c r="AE571" i="6"/>
  <c r="Z7" i="71"/>
  <c r="D37" i="92"/>
  <c r="D20" i="91"/>
  <c r="D23" i="91" s="1"/>
  <c r="D34" i="91" s="1"/>
  <c r="N571" i="6"/>
  <c r="I7" i="71"/>
  <c r="H55" i="71"/>
  <c r="H49" i="71"/>
  <c r="F55" i="71"/>
  <c r="F49" i="71"/>
  <c r="AU7" i="71"/>
  <c r="AZ571" i="6"/>
  <c r="G79" i="63"/>
  <c r="F45" i="64"/>
  <c r="L52" i="52"/>
  <c r="M48" i="50"/>
  <c r="L58" i="52"/>
  <c r="M31" i="50"/>
  <c r="M49" i="52" s="1"/>
  <c r="M52" i="63"/>
  <c r="L8" i="92"/>
  <c r="M207" i="59"/>
  <c r="K21" i="52"/>
  <c r="N8" i="92"/>
  <c r="B54" i="9"/>
  <c r="B55" i="9" s="1"/>
  <c r="BP379" i="6"/>
  <c r="P7" i="71"/>
  <c r="U571" i="6"/>
  <c r="O7" i="71"/>
  <c r="T571" i="6"/>
  <c r="S570" i="6"/>
  <c r="BL167" i="59"/>
  <c r="BL169" i="59" s="1"/>
  <c r="B68" i="9"/>
  <c r="B69" i="9" s="1"/>
  <c r="BP552" i="6"/>
  <c r="F63" i="59"/>
  <c r="E73" i="116" s="1"/>
  <c r="Q169" i="59"/>
  <c r="F65" i="59" s="1"/>
  <c r="E75" i="116" s="1"/>
  <c r="B66" i="9"/>
  <c r="B67" i="9" s="1"/>
  <c r="BP546" i="6"/>
  <c r="D168" i="91"/>
  <c r="D38" i="92" s="1"/>
  <c r="D47" i="92" s="1"/>
  <c r="S381" i="6"/>
  <c r="BP380" i="6"/>
  <c r="I49" i="71"/>
  <c r="I55" i="71"/>
  <c r="H45" i="64"/>
  <c r="H67" i="64" s="1"/>
  <c r="I79" i="63"/>
  <c r="BM166" i="59"/>
  <c r="I571" i="6"/>
  <c r="D7" i="71"/>
  <c r="BE570" i="6"/>
  <c r="BA376" i="97"/>
  <c r="BO554" i="6"/>
  <c r="F70" i="9" s="1"/>
  <c r="BD566" i="6"/>
  <c r="BD568" i="6" s="1"/>
  <c r="BA164" i="59"/>
  <c r="BO225" i="6"/>
  <c r="F24" i="9" s="1"/>
  <c r="BD232" i="6"/>
  <c r="AL7" i="71"/>
  <c r="AQ571" i="6"/>
  <c r="AA571" i="6"/>
  <c r="V7" i="71"/>
  <c r="T7" i="71"/>
  <c r="Y571" i="6"/>
  <c r="X7" i="71"/>
  <c r="AC571" i="6"/>
  <c r="AE233" i="6"/>
  <c r="C28" i="9" s="1"/>
  <c r="C14" i="9" s="1"/>
  <c r="AO167" i="59"/>
  <c r="H60" i="59"/>
  <c r="G70" i="116" s="1"/>
  <c r="BO567" i="6"/>
  <c r="BO568" i="6" s="1"/>
  <c r="BO232" i="6"/>
  <c r="BO570" i="6" s="1"/>
  <c r="E32" i="97"/>
  <c r="E41" i="97" s="1"/>
  <c r="BI376" i="97"/>
  <c r="BM570" i="6"/>
  <c r="BH7" i="71" s="1"/>
  <c r="BB568" i="6"/>
  <c r="D376" i="97"/>
  <c r="H570" i="6"/>
  <c r="S554" i="6"/>
  <c r="BP553" i="6"/>
  <c r="BM376" i="97" s="1"/>
  <c r="J32" i="97" s="1"/>
  <c r="J41" i="97" s="1"/>
  <c r="AR7" i="71"/>
  <c r="AW571" i="6"/>
  <c r="J79" i="63"/>
  <c r="I45" i="64"/>
  <c r="BP224" i="6"/>
  <c r="B26" i="9"/>
  <c r="BP231" i="6"/>
  <c r="E25" i="9"/>
  <c r="E10" i="9"/>
  <c r="E11" i="9" s="1"/>
  <c r="BC233" i="6"/>
  <c r="E28" i="9" s="1"/>
  <c r="E14" i="9" s="1"/>
  <c r="E12" i="9"/>
  <c r="E13" i="9" s="1"/>
  <c r="E27" i="9"/>
  <c r="BG571" i="6"/>
  <c r="BB7" i="71"/>
  <c r="AY571" i="6"/>
  <c r="AT7" i="71"/>
  <c r="AZ37" i="92"/>
  <c r="H20" i="91"/>
  <c r="F22" i="52"/>
  <c r="G35" i="64"/>
  <c r="G9" i="92"/>
  <c r="G42" i="71"/>
  <c r="U7" i="71"/>
  <c r="Z571" i="6"/>
  <c r="BI7" i="71"/>
  <c r="D10" i="9"/>
  <c r="D11" i="9" s="1"/>
  <c r="D25" i="9"/>
  <c r="AX7" i="71"/>
  <c r="B24" i="9"/>
  <c r="K70" i="50"/>
  <c r="K41" i="64" s="1"/>
  <c r="K43" i="64" s="1"/>
  <c r="K45" i="64" s="1"/>
  <c r="L66" i="63"/>
  <c r="L68" i="63" s="1"/>
  <c r="L74" i="63" s="1"/>
  <c r="K59" i="52"/>
  <c r="L65" i="50"/>
  <c r="L67" i="50" s="1"/>
  <c r="L69" i="50" s="1"/>
  <c r="K53" i="52"/>
  <c r="AZ168" i="91"/>
  <c r="AZ38" i="92" s="1"/>
  <c r="AZ47" i="92" s="1"/>
  <c r="BO381" i="6"/>
  <c r="F56" i="9" s="1"/>
  <c r="S568" i="6"/>
  <c r="K16" i="67"/>
  <c r="K19" i="67" s="1"/>
  <c r="K51" i="63"/>
  <c r="BG164" i="59"/>
  <c r="BG167" i="59" s="1"/>
  <c r="BG169" i="59" s="1"/>
  <c r="BJ232" i="6"/>
  <c r="BJ570" i="6" s="1"/>
  <c r="BJ566" i="6"/>
  <c r="BJ568" i="6" s="1"/>
  <c r="AW7" i="71"/>
  <c r="H28" i="97"/>
  <c r="I28" i="97" s="1"/>
  <c r="Q571" i="6"/>
  <c r="L7" i="71"/>
  <c r="G60" i="59"/>
  <c r="F70" i="116" s="1"/>
  <c r="BJ164" i="59"/>
  <c r="BJ167" i="59" s="1"/>
  <c r="BJ169" i="59" s="1"/>
  <c r="BM566" i="6"/>
  <c r="BM568" i="6" s="1"/>
  <c r="J62" i="59"/>
  <c r="K62" i="59" s="1"/>
  <c r="AF571" i="6"/>
  <c r="AA7" i="71"/>
  <c r="AI7" i="71"/>
  <c r="AN571" i="6"/>
  <c r="BC568" i="6"/>
  <c r="BC571" i="6" s="1"/>
  <c r="AQ233" i="6"/>
  <c r="D28" i="9" s="1"/>
  <c r="D14" i="9" s="1"/>
  <c r="BA571" i="6"/>
  <c r="AV7" i="71"/>
  <c r="BI571" i="6"/>
  <c r="BD7" i="71"/>
  <c r="E167" i="59"/>
  <c r="E60" i="59"/>
  <c r="E42" i="71"/>
  <c r="E9" i="92"/>
  <c r="D22" i="52"/>
  <c r="E35" i="64"/>
  <c r="T38" i="28"/>
  <c r="Q27" i="36"/>
  <c r="Q26" i="36" s="1"/>
  <c r="R21" i="34"/>
  <c r="S40" i="28"/>
  <c r="R203" i="59"/>
  <c r="P15" i="36"/>
  <c r="P16" i="36" s="1"/>
  <c r="P17" i="34"/>
  <c r="P56" i="63"/>
  <c r="O20" i="34"/>
  <c r="D48" i="31"/>
  <c r="D12" i="34"/>
  <c r="D50" i="31" s="1"/>
  <c r="N35" i="64"/>
  <c r="N9" i="92"/>
  <c r="M22" i="52"/>
  <c r="N42" i="71"/>
  <c r="P38" i="64"/>
  <c r="D109" i="116"/>
  <c r="O16" i="36"/>
  <c r="P207" i="59"/>
  <c r="O8" i="92"/>
  <c r="N21" i="52"/>
  <c r="D8" i="64"/>
  <c r="U69" i="33"/>
  <c r="V7" i="33"/>
  <c r="O57" i="63"/>
  <c r="O58" i="63" s="1"/>
  <c r="O22" i="34"/>
  <c r="BM164" i="59" l="1"/>
  <c r="BP225" i="6"/>
  <c r="H32" i="97"/>
  <c r="H41" i="97" s="1"/>
  <c r="BP232" i="6"/>
  <c r="BC569" i="6"/>
  <c r="Q205" i="59"/>
  <c r="O21" i="52" s="1"/>
  <c r="BP567" i="6"/>
  <c r="BO571" i="6"/>
  <c r="BJ7" i="71"/>
  <c r="BE7" i="71"/>
  <c r="BJ571" i="6"/>
  <c r="H79" i="63"/>
  <c r="G45" i="64"/>
  <c r="AO169" i="59"/>
  <c r="H65" i="59" s="1"/>
  <c r="G75" i="116" s="1"/>
  <c r="H63" i="59"/>
  <c r="G73" i="116" s="1"/>
  <c r="M52" i="52"/>
  <c r="N52" i="63"/>
  <c r="N48" i="50"/>
  <c r="N31" i="50"/>
  <c r="N49" i="52" s="1"/>
  <c r="M58" i="52"/>
  <c r="B28" i="9"/>
  <c r="L70" i="50"/>
  <c r="L41" i="64" s="1"/>
  <c r="L43" i="64" s="1"/>
  <c r="L53" i="52"/>
  <c r="M66" i="63"/>
  <c r="M68" i="63" s="1"/>
  <c r="M74" i="63" s="1"/>
  <c r="M65" i="50"/>
  <c r="M67" i="50" s="1"/>
  <c r="M69" i="50" s="1"/>
  <c r="L59" i="52"/>
  <c r="H571" i="6"/>
  <c r="C7" i="71"/>
  <c r="L16" i="67"/>
  <c r="L19" i="67" s="1"/>
  <c r="L51" i="63"/>
  <c r="K55" i="64"/>
  <c r="K67" i="64"/>
  <c r="BM571" i="6"/>
  <c r="BB571" i="6"/>
  <c r="BD570" i="6"/>
  <c r="BO233" i="6"/>
  <c r="F28" i="9" s="1"/>
  <c r="N7" i="71"/>
  <c r="S571" i="6"/>
  <c r="B12" i="9"/>
  <c r="B13" i="9" s="1"/>
  <c r="B27" i="9"/>
  <c r="D32" i="97"/>
  <c r="BL376" i="97"/>
  <c r="E169" i="59"/>
  <c r="E63" i="59"/>
  <c r="B25" i="9"/>
  <c r="B10" i="9"/>
  <c r="B11" i="9" s="1"/>
  <c r="F25" i="9"/>
  <c r="F10" i="9"/>
  <c r="F11" i="9" s="1"/>
  <c r="F55" i="64"/>
  <c r="F67" i="64"/>
  <c r="J35" i="64"/>
  <c r="J9" i="92"/>
  <c r="J42" i="71"/>
  <c r="I22" i="52"/>
  <c r="BE571" i="6"/>
  <c r="AZ7" i="71"/>
  <c r="BA167" i="59"/>
  <c r="BM167" i="59" s="1"/>
  <c r="I60" i="59"/>
  <c r="H70" i="116" s="1"/>
  <c r="L35" i="64"/>
  <c r="L9" i="92"/>
  <c r="L42" i="71"/>
  <c r="K22" i="52"/>
  <c r="BP566" i="6"/>
  <c r="D70" i="116"/>
  <c r="I55" i="64"/>
  <c r="I67" i="64"/>
  <c r="B56" i="9"/>
  <c r="BP381" i="6"/>
  <c r="G49" i="71"/>
  <c r="G55" i="71"/>
  <c r="B70" i="9"/>
  <c r="BP554" i="6"/>
  <c r="BO569" i="6"/>
  <c r="H6" i="111"/>
  <c r="H44" i="71"/>
  <c r="BP568" i="6"/>
  <c r="S569" i="6"/>
  <c r="M42" i="71"/>
  <c r="M35" i="64"/>
  <c r="M9" i="92"/>
  <c r="L22" i="52"/>
  <c r="F79" i="63"/>
  <c r="E45" i="64"/>
  <c r="E49" i="71"/>
  <c r="E55" i="71"/>
  <c r="D123" i="116"/>
  <c r="O9" i="92"/>
  <c r="O42" i="71"/>
  <c r="O35" i="64"/>
  <c r="N22" i="52"/>
  <c r="E13" i="63"/>
  <c r="D156" i="116" s="1"/>
  <c r="P19" i="34"/>
  <c r="E5" i="34"/>
  <c r="P57" i="63"/>
  <c r="E14" i="63" s="1"/>
  <c r="D157" i="116" s="1"/>
  <c r="P22" i="34"/>
  <c r="S203" i="59"/>
  <c r="T40" i="28"/>
  <c r="Q15" i="36"/>
  <c r="N55" i="71"/>
  <c r="N49" i="71"/>
  <c r="R205" i="59"/>
  <c r="Q38" i="64"/>
  <c r="V69" i="33"/>
  <c r="W7" i="33"/>
  <c r="U38" i="28"/>
  <c r="S21" i="34"/>
  <c r="R27" i="36"/>
  <c r="R26" i="36" s="1"/>
  <c r="O79" i="63"/>
  <c r="O24" i="34"/>
  <c r="P8" i="92" l="1"/>
  <c r="Q207" i="59"/>
  <c r="BP233" i="6"/>
  <c r="BP569" i="6"/>
  <c r="E205" i="59"/>
  <c r="E65" i="59"/>
  <c r="I44" i="71"/>
  <c r="I6" i="111"/>
  <c r="I15" i="111" s="1"/>
  <c r="F14" i="9"/>
  <c r="H14" i="9"/>
  <c r="J60" i="59"/>
  <c r="K60" i="59" s="1"/>
  <c r="BD571" i="6"/>
  <c r="AY7" i="71"/>
  <c r="N79" i="63"/>
  <c r="M79" i="63"/>
  <c r="L45" i="64"/>
  <c r="M51" i="63"/>
  <c r="M16" i="67"/>
  <c r="M19" i="67" s="1"/>
  <c r="M49" i="71"/>
  <c r="M55" i="71"/>
  <c r="D41" i="97"/>
  <c r="I32" i="97"/>
  <c r="I41" i="97" s="1"/>
  <c r="N65" i="50"/>
  <c r="N67" i="50" s="1"/>
  <c r="N69" i="50" s="1"/>
  <c r="M70" i="50"/>
  <c r="M41" i="64" s="1"/>
  <c r="M43" i="64" s="1"/>
  <c r="M45" i="64" s="1"/>
  <c r="M53" i="52"/>
  <c r="M59" i="52"/>
  <c r="N66" i="63"/>
  <c r="N68" i="63" s="1"/>
  <c r="N74" i="63" s="1"/>
  <c r="N58" i="52"/>
  <c r="N52" i="52"/>
  <c r="O31" i="50"/>
  <c r="O49" i="52" s="1"/>
  <c r="O52" i="63"/>
  <c r="O48" i="50"/>
  <c r="H50" i="71"/>
  <c r="H57" i="71"/>
  <c r="D73" i="116"/>
  <c r="B14" i="9"/>
  <c r="I63" i="59"/>
  <c r="H73" i="116" s="1"/>
  <c r="BA169" i="59"/>
  <c r="I65" i="59" s="1"/>
  <c r="H75" i="116" s="1"/>
  <c r="K44" i="71"/>
  <c r="K6" i="111"/>
  <c r="K15" i="111" s="1"/>
  <c r="J55" i="71"/>
  <c r="J49" i="71"/>
  <c r="K79" i="63"/>
  <c r="J45" i="64"/>
  <c r="G67" i="64"/>
  <c r="G55" i="64"/>
  <c r="F44" i="71"/>
  <c r="F6" i="111"/>
  <c r="F15" i="111" s="1"/>
  <c r="L49" i="71"/>
  <c r="L55" i="71"/>
  <c r="E55" i="64"/>
  <c r="E67" i="64"/>
  <c r="E43" i="31"/>
  <c r="E7" i="34"/>
  <c r="S205" i="59"/>
  <c r="R38" i="64"/>
  <c r="Q56" i="63"/>
  <c r="Q58" i="63" s="1"/>
  <c r="P24" i="34"/>
  <c r="Q17" i="34"/>
  <c r="Q19" i="34" s="1"/>
  <c r="P20" i="34"/>
  <c r="P58" i="63"/>
  <c r="O49" i="71"/>
  <c r="O55" i="71"/>
  <c r="R15" i="36"/>
  <c r="R16" i="36" s="1"/>
  <c r="U40" i="28"/>
  <c r="T203" i="59"/>
  <c r="O22" i="52"/>
  <c r="P42" i="71"/>
  <c r="P9" i="92"/>
  <c r="P35" i="64"/>
  <c r="W69" i="33"/>
  <c r="X7" i="33"/>
  <c r="Q57" i="63"/>
  <c r="Q22" i="34"/>
  <c r="P21" i="52"/>
  <c r="R207" i="59"/>
  <c r="Q8" i="92"/>
  <c r="S27" i="36"/>
  <c r="S26" i="36" s="1"/>
  <c r="V38" i="28"/>
  <c r="T21" i="34"/>
  <c r="Q16" i="36"/>
  <c r="P79" i="63"/>
  <c r="E36" i="63" s="1"/>
  <c r="D179" i="116" s="1"/>
  <c r="G14" i="9" l="1"/>
  <c r="J63" i="59"/>
  <c r="K63" i="59" s="1"/>
  <c r="M55" i="64"/>
  <c r="M67" i="64"/>
  <c r="N16" i="67"/>
  <c r="N19" i="67" s="1"/>
  <c r="N51" i="63"/>
  <c r="F57" i="71"/>
  <c r="F50" i="71"/>
  <c r="P31" i="50"/>
  <c r="P49" i="52" s="1"/>
  <c r="P52" i="63"/>
  <c r="E9" i="63" s="1"/>
  <c r="D152" i="116" s="1"/>
  <c r="D10" i="116" s="1"/>
  <c r="P48" i="50"/>
  <c r="O52" i="52"/>
  <c r="O58" i="52"/>
  <c r="O66" i="63"/>
  <c r="O68" i="63" s="1"/>
  <c r="O74" i="63" s="1"/>
  <c r="O65" i="50"/>
  <c r="O67" i="50" s="1"/>
  <c r="O69" i="50" s="1"/>
  <c r="N53" i="52"/>
  <c r="N70" i="50"/>
  <c r="N41" i="64" s="1"/>
  <c r="N43" i="64" s="1"/>
  <c r="N45" i="64" s="1"/>
  <c r="N67" i="64" s="1"/>
  <c r="N6" i="111" s="1"/>
  <c r="N59" i="52"/>
  <c r="G44" i="71"/>
  <c r="G6" i="111"/>
  <c r="G15" i="111" s="1"/>
  <c r="I57" i="71"/>
  <c r="I50" i="71"/>
  <c r="K50" i="71"/>
  <c r="K57" i="71"/>
  <c r="L67" i="64"/>
  <c r="L55" i="64"/>
  <c r="J55" i="64"/>
  <c r="J67" i="64"/>
  <c r="BM169" i="59"/>
  <c r="D75" i="116"/>
  <c r="J65" i="59"/>
  <c r="C21" i="52"/>
  <c r="D8" i="92"/>
  <c r="E207" i="59"/>
  <c r="E101" i="59"/>
  <c r="D111" i="116" s="1"/>
  <c r="E44" i="71"/>
  <c r="E6" i="111"/>
  <c r="E15" i="111" s="1"/>
  <c r="X69" i="33"/>
  <c r="Y7" i="33"/>
  <c r="S38" i="64"/>
  <c r="T205" i="59"/>
  <c r="W38" i="28"/>
  <c r="U21" i="34"/>
  <c r="T27" i="36"/>
  <c r="T26" i="36" s="1"/>
  <c r="P49" i="71"/>
  <c r="P55" i="71"/>
  <c r="F5" i="34"/>
  <c r="E8" i="34"/>
  <c r="E46" i="31" s="1"/>
  <c r="E45" i="31"/>
  <c r="Q35" i="64"/>
  <c r="Q9" i="92"/>
  <c r="Q42" i="71"/>
  <c r="P22" i="52"/>
  <c r="S207" i="59"/>
  <c r="Q21" i="52"/>
  <c r="R8" i="92"/>
  <c r="E15" i="63"/>
  <c r="R57" i="63"/>
  <c r="R22" i="34"/>
  <c r="Q79" i="63"/>
  <c r="U203" i="59"/>
  <c r="S15" i="36"/>
  <c r="S16" i="36" s="1"/>
  <c r="V40" i="28"/>
  <c r="R17" i="34"/>
  <c r="R19" i="34" s="1"/>
  <c r="R56" i="63"/>
  <c r="Q20" i="34"/>
  <c r="Q24" i="34"/>
  <c r="K65" i="59" l="1"/>
  <c r="L6" i="111"/>
  <c r="L15" i="111" s="1"/>
  <c r="L44" i="71"/>
  <c r="O51" i="63"/>
  <c r="O16" i="67"/>
  <c r="O19" i="67" s="1"/>
  <c r="O70" i="50"/>
  <c r="O41" i="64" s="1"/>
  <c r="P66" i="63"/>
  <c r="P65" i="50"/>
  <c r="P67" i="50" s="1"/>
  <c r="P69" i="50" s="1"/>
  <c r="O59" i="52"/>
  <c r="O53" i="52"/>
  <c r="N44" i="71"/>
  <c r="J44" i="71"/>
  <c r="J6" i="111"/>
  <c r="J15" i="111" s="1"/>
  <c r="M44" i="71"/>
  <c r="M6" i="111"/>
  <c r="M15" i="111" s="1"/>
  <c r="C22" i="52"/>
  <c r="D35" i="64"/>
  <c r="D9" i="92"/>
  <c r="D42" i="71"/>
  <c r="E208" i="59"/>
  <c r="E103" i="59"/>
  <c r="G57" i="71"/>
  <c r="G50" i="71"/>
  <c r="Q52" i="63"/>
  <c r="P52" i="52"/>
  <c r="Q31" i="50"/>
  <c r="Q49" i="52" s="1"/>
  <c r="Q48" i="50"/>
  <c r="P58" i="52"/>
  <c r="E50" i="71"/>
  <c r="E57" i="71"/>
  <c r="R24" i="34"/>
  <c r="S56" i="63"/>
  <c r="R20" i="34"/>
  <c r="S17" i="34"/>
  <c r="S19" i="34" s="1"/>
  <c r="D158" i="116"/>
  <c r="Q49" i="71"/>
  <c r="Q55" i="71"/>
  <c r="T15" i="36"/>
  <c r="V203" i="59"/>
  <c r="W40" i="28"/>
  <c r="T207" i="59"/>
  <c r="S8" i="92"/>
  <c r="R21" i="52"/>
  <c r="R9" i="92"/>
  <c r="R42" i="71"/>
  <c r="Q22" i="52"/>
  <c r="R35" i="64"/>
  <c r="F43" i="31"/>
  <c r="F7" i="34"/>
  <c r="S57" i="63"/>
  <c r="S22" i="34"/>
  <c r="N57" i="71"/>
  <c r="N50" i="71"/>
  <c r="R79" i="63"/>
  <c r="Y69" i="33"/>
  <c r="Z7" i="33"/>
  <c r="T38" i="64"/>
  <c r="U205" i="59"/>
  <c r="V21" i="34"/>
  <c r="X38" i="28"/>
  <c r="U27" i="36"/>
  <c r="U26" i="36" s="1"/>
  <c r="R58" i="63"/>
  <c r="P59" i="52" l="1"/>
  <c r="P70" i="50"/>
  <c r="P41" i="64" s="1"/>
  <c r="P43" i="64" s="1"/>
  <c r="P45" i="64" s="1"/>
  <c r="P53" i="52"/>
  <c r="Q65" i="50"/>
  <c r="Q67" i="50" s="1"/>
  <c r="Q69" i="50" s="1"/>
  <c r="Q66" i="63"/>
  <c r="Q68" i="63" s="1"/>
  <c r="Q74" i="63" s="1"/>
  <c r="P68" i="63"/>
  <c r="P74" i="63" s="1"/>
  <c r="E23" i="63"/>
  <c r="M50" i="71"/>
  <c r="M57" i="71"/>
  <c r="D55" i="71"/>
  <c r="D49" i="71"/>
  <c r="L57" i="71"/>
  <c r="L50" i="71"/>
  <c r="D45" i="64"/>
  <c r="E79" i="63"/>
  <c r="F78" i="63" s="1"/>
  <c r="G78" i="63" s="1"/>
  <c r="H78" i="63" s="1"/>
  <c r="I78" i="63" s="1"/>
  <c r="J78" i="63" s="1"/>
  <c r="K78" i="63" s="1"/>
  <c r="L78" i="63" s="1"/>
  <c r="M78" i="63" s="1"/>
  <c r="N78" i="63" s="1"/>
  <c r="O78" i="63" s="1"/>
  <c r="P78" i="63" s="1"/>
  <c r="D5" i="64"/>
  <c r="D11" i="64"/>
  <c r="O43" i="64"/>
  <c r="O45" i="64" s="1"/>
  <c r="E104" i="59"/>
  <c r="D114" i="116" s="1"/>
  <c r="D113" i="116"/>
  <c r="D14" i="116" s="1"/>
  <c r="P51" i="63"/>
  <c r="E8" i="63" s="1"/>
  <c r="D151" i="116" s="1"/>
  <c r="D9" i="116" s="1"/>
  <c r="P16" i="67"/>
  <c r="P19" i="67" s="1"/>
  <c r="D10" i="92"/>
  <c r="C23" i="52"/>
  <c r="D43" i="71"/>
  <c r="D56" i="71" s="1"/>
  <c r="F208" i="59"/>
  <c r="J50" i="71"/>
  <c r="J57" i="71"/>
  <c r="R52" i="63"/>
  <c r="R31" i="50"/>
  <c r="R49" i="52" s="1"/>
  <c r="R48" i="50"/>
  <c r="Q58" i="52"/>
  <c r="Q52" i="52"/>
  <c r="S21" i="52"/>
  <c r="U207" i="59"/>
  <c r="T8" i="92"/>
  <c r="T57" i="63"/>
  <c r="T22" i="34"/>
  <c r="R49" i="71"/>
  <c r="R55" i="71"/>
  <c r="Z69" i="33"/>
  <c r="AA7" i="33"/>
  <c r="G5" i="34"/>
  <c r="F8" i="34"/>
  <c r="F46" i="31" s="1"/>
  <c r="F45" i="31"/>
  <c r="X40" i="28"/>
  <c r="U15" i="36"/>
  <c r="U16" i="36" s="1"/>
  <c r="W203" i="59"/>
  <c r="Y38" i="28"/>
  <c r="V27" i="36"/>
  <c r="V26" i="36" s="1"/>
  <c r="W21" i="34"/>
  <c r="U38" i="64"/>
  <c r="V205" i="59"/>
  <c r="T17" i="34"/>
  <c r="T19" i="34" s="1"/>
  <c r="T56" i="63"/>
  <c r="T58" i="63" s="1"/>
  <c r="S24" i="34"/>
  <c r="S20" i="34"/>
  <c r="S79" i="63"/>
  <c r="T16" i="36"/>
  <c r="S9" i="92"/>
  <c r="R22" i="52"/>
  <c r="S35" i="64"/>
  <c r="S42" i="71"/>
  <c r="S58" i="63"/>
  <c r="D120" i="116" l="1"/>
  <c r="Q16" i="67"/>
  <c r="Q19" i="67" s="1"/>
  <c r="Q51" i="63"/>
  <c r="Q59" i="52"/>
  <c r="Q53" i="52"/>
  <c r="Q70" i="50"/>
  <c r="Q41" i="64" s="1"/>
  <c r="Q43" i="64" s="1"/>
  <c r="Q45" i="64" s="1"/>
  <c r="R66" i="63"/>
  <c r="R68" i="63" s="1"/>
  <c r="R74" i="63" s="1"/>
  <c r="R65" i="50"/>
  <c r="R67" i="50" s="1"/>
  <c r="R69" i="50" s="1"/>
  <c r="E35" i="63"/>
  <c r="D178" i="116" s="1"/>
  <c r="Q78" i="63"/>
  <c r="R78" i="63" s="1"/>
  <c r="S78" i="63" s="1"/>
  <c r="D55" i="64"/>
  <c r="D67" i="64"/>
  <c r="S31" i="50"/>
  <c r="S49" i="52" s="1"/>
  <c r="S48" i="50"/>
  <c r="R58" i="52"/>
  <c r="S52" i="63"/>
  <c r="R52" i="52"/>
  <c r="D23" i="52"/>
  <c r="G208" i="59"/>
  <c r="E43" i="71"/>
  <c r="E56" i="71" s="1"/>
  <c r="E10" i="92"/>
  <c r="O55" i="64"/>
  <c r="O67" i="64"/>
  <c r="P67" i="64"/>
  <c r="P55" i="64"/>
  <c r="E25" i="63"/>
  <c r="D166" i="116"/>
  <c r="D11" i="116" s="1"/>
  <c r="D126" i="116"/>
  <c r="D13" i="64"/>
  <c r="D128" i="116" s="1"/>
  <c r="T78" i="63"/>
  <c r="U57" i="63"/>
  <c r="U22" i="34"/>
  <c r="U17" i="34"/>
  <c r="U19" i="34" s="1"/>
  <c r="T20" i="34"/>
  <c r="U56" i="63"/>
  <c r="T24" i="34"/>
  <c r="G43" i="31"/>
  <c r="G7" i="34"/>
  <c r="T42" i="71"/>
  <c r="T9" i="92"/>
  <c r="T35" i="64"/>
  <c r="S22" i="52"/>
  <c r="S49" i="71"/>
  <c r="S55" i="71"/>
  <c r="U8" i="92"/>
  <c r="V207" i="59"/>
  <c r="T21" i="52"/>
  <c r="Y40" i="28"/>
  <c r="V15" i="36"/>
  <c r="V16" i="36" s="1"/>
  <c r="X203" i="59"/>
  <c r="AA69" i="33"/>
  <c r="AB7" i="33"/>
  <c r="T79" i="63"/>
  <c r="W205" i="59"/>
  <c r="V38" i="64"/>
  <c r="W27" i="36"/>
  <c r="W26" i="36" s="1"/>
  <c r="Z38" i="28"/>
  <c r="X21" i="34"/>
  <c r="U78" i="63" l="1"/>
  <c r="Q67" i="64"/>
  <c r="Q55" i="64"/>
  <c r="R16" i="67"/>
  <c r="R19" i="67" s="1"/>
  <c r="R51" i="63"/>
  <c r="O44" i="71"/>
  <c r="O6" i="111"/>
  <c r="O15" i="111" s="1"/>
  <c r="T52" i="63"/>
  <c r="T31" i="50"/>
  <c r="T49" i="52" s="1"/>
  <c r="S52" i="52"/>
  <c r="S58" i="52"/>
  <c r="T48" i="50"/>
  <c r="D15" i="64"/>
  <c r="D130" i="116" s="1"/>
  <c r="D6" i="111"/>
  <c r="D15" i="111" s="1"/>
  <c r="D44" i="71"/>
  <c r="D70" i="64"/>
  <c r="F43" i="71"/>
  <c r="F56" i="71" s="1"/>
  <c r="F10" i="92"/>
  <c r="E23" i="52"/>
  <c r="H208" i="59"/>
  <c r="D168" i="116"/>
  <c r="E31" i="63"/>
  <c r="D174" i="116" s="1"/>
  <c r="P44" i="71"/>
  <c r="P6" i="111"/>
  <c r="P15" i="111" s="1"/>
  <c r="R59" i="52"/>
  <c r="R70" i="50"/>
  <c r="R41" i="64" s="1"/>
  <c r="R43" i="64" s="1"/>
  <c r="R45" i="64" s="1"/>
  <c r="R53" i="52"/>
  <c r="S65" i="50"/>
  <c r="S67" i="50" s="1"/>
  <c r="S69" i="50" s="1"/>
  <c r="S66" i="63"/>
  <c r="S68" i="63" s="1"/>
  <c r="S74" i="63" s="1"/>
  <c r="AB69" i="33"/>
  <c r="AC7" i="33"/>
  <c r="U79" i="63"/>
  <c r="V78" i="63" s="1"/>
  <c r="AA38" i="28"/>
  <c r="Y21" i="34"/>
  <c r="X27" i="36"/>
  <c r="X26" i="36" s="1"/>
  <c r="U58" i="63"/>
  <c r="Y203" i="59"/>
  <c r="Z40" i="28"/>
  <c r="W15" i="36"/>
  <c r="W16" i="36" s="1"/>
  <c r="H5" i="34"/>
  <c r="G8" i="34"/>
  <c r="G46" i="31" s="1"/>
  <c r="G45" i="31"/>
  <c r="U21" i="52"/>
  <c r="W207" i="59"/>
  <c r="V8" i="92"/>
  <c r="X205" i="59"/>
  <c r="W38" i="64"/>
  <c r="T55" i="71"/>
  <c r="T49" i="71"/>
  <c r="U24" i="34"/>
  <c r="V56" i="63"/>
  <c r="U20" i="34"/>
  <c r="V17" i="34"/>
  <c r="V19" i="34" s="1"/>
  <c r="U9" i="92"/>
  <c r="U35" i="64"/>
  <c r="U42" i="71"/>
  <c r="T22" i="52"/>
  <c r="V57" i="63"/>
  <c r="V22" i="34"/>
  <c r="D50" i="71" l="1"/>
  <c r="D57" i="71"/>
  <c r="P50" i="71"/>
  <c r="P57" i="71"/>
  <c r="O57" i="71"/>
  <c r="O50" i="71"/>
  <c r="S70" i="50"/>
  <c r="S41" i="64" s="1"/>
  <c r="S43" i="64" s="1"/>
  <c r="S45" i="64" s="1"/>
  <c r="T65" i="50"/>
  <c r="T67" i="50" s="1"/>
  <c r="T69" i="50" s="1"/>
  <c r="T66" i="63"/>
  <c r="T68" i="63" s="1"/>
  <c r="T74" i="63" s="1"/>
  <c r="S59" i="52"/>
  <c r="S53" i="52"/>
  <c r="G10" i="92"/>
  <c r="F23" i="52"/>
  <c r="I208" i="59"/>
  <c r="G43" i="71"/>
  <c r="G56" i="71" s="1"/>
  <c r="U52" i="63"/>
  <c r="U31" i="50"/>
  <c r="U49" i="52" s="1"/>
  <c r="T52" i="52"/>
  <c r="U48" i="50"/>
  <c r="T58" i="52"/>
  <c r="S51" i="63"/>
  <c r="S16" i="67"/>
  <c r="S19" i="67" s="1"/>
  <c r="D9" i="111"/>
  <c r="E69" i="64"/>
  <c r="D45" i="71"/>
  <c r="D58" i="71" s="1"/>
  <c r="R55" i="64"/>
  <c r="R67" i="64"/>
  <c r="Q6" i="111"/>
  <c r="Q15" i="111" s="1"/>
  <c r="Q44" i="71"/>
  <c r="AC69" i="33"/>
  <c r="AD7" i="33"/>
  <c r="V58" i="63"/>
  <c r="W8" i="92"/>
  <c r="X207" i="59"/>
  <c r="V21" i="52"/>
  <c r="AA40" i="28"/>
  <c r="Z203" i="59"/>
  <c r="X15" i="36"/>
  <c r="X16" i="36" s="1"/>
  <c r="Z21" i="34"/>
  <c r="AB38" i="28"/>
  <c r="Y27" i="36"/>
  <c r="Y26" i="36" s="1"/>
  <c r="H43" i="31"/>
  <c r="H7" i="34"/>
  <c r="X38" i="64"/>
  <c r="Y205" i="59"/>
  <c r="U49" i="71"/>
  <c r="U55" i="71"/>
  <c r="U22" i="52"/>
  <c r="V42" i="71"/>
  <c r="V35" i="64"/>
  <c r="V9" i="92"/>
  <c r="V79" i="63"/>
  <c r="W78" i="63" s="1"/>
  <c r="W57" i="63"/>
  <c r="W22" i="34"/>
  <c r="V24" i="34"/>
  <c r="W56" i="63"/>
  <c r="W58" i="63" s="1"/>
  <c r="W17" i="34"/>
  <c r="W19" i="34" s="1"/>
  <c r="V20" i="34"/>
  <c r="S67" i="64" l="1"/>
  <c r="S55" i="64"/>
  <c r="E8" i="111"/>
  <c r="E70" i="64"/>
  <c r="T16" i="67"/>
  <c r="T19" i="67" s="1"/>
  <c r="T51" i="63"/>
  <c r="H43" i="71"/>
  <c r="H56" i="71" s="1"/>
  <c r="G23" i="52"/>
  <c r="H10" i="92"/>
  <c r="J208" i="59"/>
  <c r="U65" i="50"/>
  <c r="U67" i="50" s="1"/>
  <c r="U69" i="50" s="1"/>
  <c r="T59" i="52"/>
  <c r="T70" i="50"/>
  <c r="T41" i="64" s="1"/>
  <c r="T43" i="64" s="1"/>
  <c r="T45" i="64" s="1"/>
  <c r="U66" i="63"/>
  <c r="U68" i="63" s="1"/>
  <c r="U74" i="63" s="1"/>
  <c r="T53" i="52"/>
  <c r="Q50" i="71"/>
  <c r="Q57" i="71"/>
  <c r="R6" i="111"/>
  <c r="R15" i="111" s="1"/>
  <c r="R44" i="71"/>
  <c r="U58" i="52"/>
  <c r="V52" i="63"/>
  <c r="V48" i="50"/>
  <c r="U52" i="52"/>
  <c r="V31" i="50"/>
  <c r="V49" i="52" s="1"/>
  <c r="W42" i="71"/>
  <c r="W35" i="64"/>
  <c r="V22" i="52"/>
  <c r="W9" i="92"/>
  <c r="X57" i="63"/>
  <c r="X22" i="34"/>
  <c r="W79" i="63"/>
  <c r="X78" i="63" s="1"/>
  <c r="X8" i="92"/>
  <c r="Y207" i="59"/>
  <c r="W21" i="52"/>
  <c r="AA203" i="59"/>
  <c r="AB40" i="28"/>
  <c r="Y15" i="36"/>
  <c r="Y16" i="36" s="1"/>
  <c r="AD69" i="33"/>
  <c r="AE7" i="33"/>
  <c r="V49" i="71"/>
  <c r="V55" i="71"/>
  <c r="H45" i="31"/>
  <c r="H8" i="34"/>
  <c r="H46" i="31" s="1"/>
  <c r="AC38" i="28"/>
  <c r="AA21" i="34"/>
  <c r="Z27" i="36"/>
  <c r="Z26" i="36" s="1"/>
  <c r="AC70" i="33"/>
  <c r="Y38" i="64"/>
  <c r="Z205" i="59"/>
  <c r="X17" i="34"/>
  <c r="X19" i="34" s="1"/>
  <c r="W20" i="34"/>
  <c r="W24" i="34"/>
  <c r="X56" i="63"/>
  <c r="X58" i="63" s="1"/>
  <c r="T55" i="64" l="1"/>
  <c r="T67" i="64"/>
  <c r="U16" i="67"/>
  <c r="U19" i="67" s="1"/>
  <c r="U51" i="63"/>
  <c r="F69" i="64"/>
  <c r="E45" i="71"/>
  <c r="E58" i="71" s="1"/>
  <c r="E9" i="111"/>
  <c r="R57" i="71"/>
  <c r="R50" i="71"/>
  <c r="V65" i="50"/>
  <c r="V67" i="50" s="1"/>
  <c r="V69" i="50" s="1"/>
  <c r="U59" i="52"/>
  <c r="U70" i="50"/>
  <c r="U41" i="64" s="1"/>
  <c r="U43" i="64" s="1"/>
  <c r="U45" i="64" s="1"/>
  <c r="U53" i="52"/>
  <c r="V66" i="63"/>
  <c r="V68" i="63" s="1"/>
  <c r="V74" i="63" s="1"/>
  <c r="V58" i="52"/>
  <c r="V52" i="52"/>
  <c r="W52" i="63"/>
  <c r="W48" i="50"/>
  <c r="W31" i="50"/>
  <c r="W49" i="52" s="1"/>
  <c r="I43" i="71"/>
  <c r="I56" i="71" s="1"/>
  <c r="K208" i="59"/>
  <c r="H23" i="52"/>
  <c r="I10" i="92"/>
  <c r="S6" i="111"/>
  <c r="S15" i="111" s="1"/>
  <c r="S44" i="71"/>
  <c r="AA205" i="59"/>
  <c r="Z38" i="64"/>
  <c r="Y57" i="63"/>
  <c r="Y22" i="34"/>
  <c r="X9" i="92"/>
  <c r="W22" i="52"/>
  <c r="X42" i="71"/>
  <c r="X35" i="64"/>
  <c r="X20" i="34"/>
  <c r="X24" i="34"/>
  <c r="Y17" i="34"/>
  <c r="Y19" i="34" s="1"/>
  <c r="Y56" i="63"/>
  <c r="Y58" i="63" s="1"/>
  <c r="E9" i="34"/>
  <c r="X21" i="52"/>
  <c r="Z207" i="59"/>
  <c r="Y8" i="92"/>
  <c r="AB203" i="59"/>
  <c r="Z15" i="36"/>
  <c r="AC40" i="28"/>
  <c r="E39" i="35" s="1"/>
  <c r="E37" i="35"/>
  <c r="AE69" i="33"/>
  <c r="AF7" i="33"/>
  <c r="X79" i="63"/>
  <c r="Y78" i="63" s="1"/>
  <c r="AD38" i="28"/>
  <c r="AA27" i="36"/>
  <c r="AA26" i="36" s="1"/>
  <c r="AB21" i="34"/>
  <c r="W55" i="71"/>
  <c r="W49" i="71"/>
  <c r="I23" i="52" l="1"/>
  <c r="L208" i="59"/>
  <c r="J43" i="71"/>
  <c r="J56" i="71" s="1"/>
  <c r="J10" i="92"/>
  <c r="V51" i="63"/>
  <c r="V16" i="67"/>
  <c r="V19" i="67" s="1"/>
  <c r="U55" i="64"/>
  <c r="U67" i="64"/>
  <c r="X48" i="50"/>
  <c r="W58" i="52"/>
  <c r="X52" i="63"/>
  <c r="X31" i="50"/>
  <c r="X49" i="52" s="1"/>
  <c r="W52" i="52"/>
  <c r="F8" i="111"/>
  <c r="F70" i="64"/>
  <c r="V53" i="52"/>
  <c r="W66" i="63"/>
  <c r="W68" i="63" s="1"/>
  <c r="W74" i="63" s="1"/>
  <c r="V59" i="52"/>
  <c r="V70" i="50"/>
  <c r="V41" i="64" s="1"/>
  <c r="V43" i="64" s="1"/>
  <c r="V45" i="64" s="1"/>
  <c r="W65" i="50"/>
  <c r="W67" i="50" s="1"/>
  <c r="W69" i="50" s="1"/>
  <c r="T44" i="71"/>
  <c r="T6" i="111"/>
  <c r="T15" i="111" s="1"/>
  <c r="S57" i="71"/>
  <c r="S50" i="71"/>
  <c r="Z57" i="63"/>
  <c r="Z22" i="34"/>
  <c r="Y21" i="52"/>
  <c r="AA207" i="59"/>
  <c r="Z8" i="92"/>
  <c r="AA38" i="64"/>
  <c r="AB205" i="59"/>
  <c r="F99" i="59"/>
  <c r="Z56" i="63"/>
  <c r="Y24" i="34"/>
  <c r="Z17" i="34"/>
  <c r="Z19" i="34" s="1"/>
  <c r="Y20" i="34"/>
  <c r="AF69" i="33"/>
  <c r="AG7" i="33"/>
  <c r="AC203" i="59"/>
  <c r="AA15" i="36"/>
  <c r="AD40" i="28"/>
  <c r="E10" i="34"/>
  <c r="E47" i="31"/>
  <c r="Z16" i="36"/>
  <c r="Z17" i="36"/>
  <c r="Y79" i="63"/>
  <c r="Z78" i="63" s="1"/>
  <c r="AB27" i="36"/>
  <c r="AB26" i="36" s="1"/>
  <c r="AE38" i="28"/>
  <c r="AC21" i="34"/>
  <c r="X49" i="71"/>
  <c r="X55" i="71"/>
  <c r="Y42" i="71"/>
  <c r="X22" i="52"/>
  <c r="Y35" i="64"/>
  <c r="Y9" i="92"/>
  <c r="W16" i="67" l="1"/>
  <c r="W19" i="67" s="1"/>
  <c r="W51" i="63"/>
  <c r="W70" i="50"/>
  <c r="W41" i="64" s="1"/>
  <c r="W43" i="64" s="1"/>
  <c r="W45" i="64" s="1"/>
  <c r="W53" i="52"/>
  <c r="X66" i="63"/>
  <c r="X68" i="63" s="1"/>
  <c r="X74" i="63" s="1"/>
  <c r="X65" i="50"/>
  <c r="X67" i="50" s="1"/>
  <c r="X69" i="50" s="1"/>
  <c r="W59" i="52"/>
  <c r="G69" i="64"/>
  <c r="F9" i="111"/>
  <c r="F45" i="71"/>
  <c r="F58" i="71" s="1"/>
  <c r="T50" i="71"/>
  <c r="T57" i="71"/>
  <c r="V67" i="64"/>
  <c r="V55" i="64"/>
  <c r="K10" i="92"/>
  <c r="M208" i="59"/>
  <c r="K43" i="71"/>
  <c r="K56" i="71" s="1"/>
  <c r="J23" i="52"/>
  <c r="U6" i="111"/>
  <c r="U15" i="111" s="1"/>
  <c r="U44" i="71"/>
  <c r="Y31" i="50"/>
  <c r="Y49" i="52" s="1"/>
  <c r="X58" i="52"/>
  <c r="Y52" i="63"/>
  <c r="Y48" i="50"/>
  <c r="X52" i="52"/>
  <c r="AC205" i="59"/>
  <c r="AB38" i="64"/>
  <c r="AA56" i="63"/>
  <c r="Z24" i="34"/>
  <c r="Z20" i="34"/>
  <c r="AA17" i="34"/>
  <c r="AA19" i="34" s="1"/>
  <c r="AD203" i="59"/>
  <c r="AE40" i="28"/>
  <c r="AB15" i="36"/>
  <c r="AB16" i="36" s="1"/>
  <c r="E109" i="116"/>
  <c r="Y49" i="71"/>
  <c r="Y55" i="71"/>
  <c r="Z58" i="63"/>
  <c r="AA8" i="92"/>
  <c r="AB207" i="59"/>
  <c r="Z21" i="52"/>
  <c r="F101" i="59"/>
  <c r="AG69" i="33"/>
  <c r="AH7" i="33"/>
  <c r="E8" i="64"/>
  <c r="AC27" i="36"/>
  <c r="AC26" i="36" s="1"/>
  <c r="AF38" i="28"/>
  <c r="AD21" i="34"/>
  <c r="E48" i="31"/>
  <c r="E12" i="34"/>
  <c r="E50" i="31" s="1"/>
  <c r="Z9" i="92"/>
  <c r="Y22" i="52"/>
  <c r="Z42" i="71"/>
  <c r="Z35" i="64"/>
  <c r="AA16" i="36"/>
  <c r="Z79" i="63"/>
  <c r="AA78" i="63" s="1"/>
  <c r="AA57" i="63"/>
  <c r="AA22" i="34"/>
  <c r="G70" i="64" l="1"/>
  <c r="G8" i="111"/>
  <c r="Y66" i="63"/>
  <c r="Y68" i="63" s="1"/>
  <c r="Y74" i="63" s="1"/>
  <c r="X59" i="52"/>
  <c r="Y65" i="50"/>
  <c r="Y67" i="50" s="1"/>
  <c r="Y69" i="50" s="1"/>
  <c r="X70" i="50"/>
  <c r="X41" i="64" s="1"/>
  <c r="X43" i="64" s="1"/>
  <c r="X45" i="64" s="1"/>
  <c r="X53" i="52"/>
  <c r="V6" i="111"/>
  <c r="V15" i="111" s="1"/>
  <c r="V44" i="71"/>
  <c r="Y58" i="52"/>
  <c r="Z31" i="50"/>
  <c r="Z49" i="52" s="1"/>
  <c r="Y52" i="52"/>
  <c r="Z52" i="63"/>
  <c r="Z48" i="50"/>
  <c r="W67" i="64"/>
  <c r="W55" i="64"/>
  <c r="U57" i="71"/>
  <c r="U50" i="71"/>
  <c r="K23" i="52"/>
  <c r="N208" i="59"/>
  <c r="L10" i="92"/>
  <c r="L43" i="71"/>
  <c r="L56" i="71" s="1"/>
  <c r="X51" i="63"/>
  <c r="X16" i="67"/>
  <c r="X19" i="67" s="1"/>
  <c r="E123" i="116"/>
  <c r="E111" i="116"/>
  <c r="AB57" i="63"/>
  <c r="F14" i="63" s="1"/>
  <c r="E157" i="116" s="1"/>
  <c r="AB22" i="34"/>
  <c r="AF40" i="28"/>
  <c r="AE203" i="59"/>
  <c r="AC15" i="36"/>
  <c r="AA79" i="63"/>
  <c r="AB78" i="63" s="1"/>
  <c r="AA35" i="64"/>
  <c r="Z22" i="52"/>
  <c r="AA42" i="71"/>
  <c r="AA9" i="92"/>
  <c r="F103" i="59"/>
  <c r="AC207" i="59"/>
  <c r="AB8" i="92"/>
  <c r="AA21" i="52"/>
  <c r="Z55" i="71"/>
  <c r="Z49" i="71"/>
  <c r="AH69" i="33"/>
  <c r="AI7" i="33"/>
  <c r="AA24" i="34"/>
  <c r="AA20" i="34"/>
  <c r="AB17" i="34"/>
  <c r="AB19" i="34" s="1"/>
  <c r="AB56" i="63"/>
  <c r="AD27" i="36"/>
  <c r="AD26" i="36" s="1"/>
  <c r="AE21" i="34"/>
  <c r="AG38" i="28"/>
  <c r="AC38" i="64"/>
  <c r="AD205" i="59"/>
  <c r="AA58" i="63"/>
  <c r="X55" i="64" l="1"/>
  <c r="X67" i="64"/>
  <c r="Y16" i="67"/>
  <c r="Y19" i="67" s="1"/>
  <c r="Y51" i="63"/>
  <c r="AA52" i="63"/>
  <c r="AA31" i="50"/>
  <c r="AA49" i="52" s="1"/>
  <c r="Z58" i="52"/>
  <c r="AA48" i="50"/>
  <c r="Z52" i="52"/>
  <c r="W6" i="111"/>
  <c r="W15" i="111" s="1"/>
  <c r="W44" i="71"/>
  <c r="Z65" i="50"/>
  <c r="Z67" i="50" s="1"/>
  <c r="Z69" i="50" s="1"/>
  <c r="Y53" i="52"/>
  <c r="Z66" i="63"/>
  <c r="Z68" i="63" s="1"/>
  <c r="Z74" i="63" s="1"/>
  <c r="Y70" i="50"/>
  <c r="Y41" i="64" s="1"/>
  <c r="Y43" i="64" s="1"/>
  <c r="Y45" i="64" s="1"/>
  <c r="Y59" i="52"/>
  <c r="M43" i="71"/>
  <c r="M56" i="71" s="1"/>
  <c r="M10" i="92"/>
  <c r="L23" i="52"/>
  <c r="O208" i="59"/>
  <c r="V50" i="71"/>
  <c r="V57" i="71"/>
  <c r="G45" i="71"/>
  <c r="G58" i="71" s="1"/>
  <c r="H69" i="64"/>
  <c r="G9" i="111"/>
  <c r="AB20" i="34"/>
  <c r="AB24" i="34"/>
  <c r="AC17" i="34"/>
  <c r="AC19" i="34" s="1"/>
  <c r="AC56" i="63"/>
  <c r="AC58" i="63" s="1"/>
  <c r="AB42" i="71"/>
  <c r="AB35" i="64"/>
  <c r="AA22" i="52"/>
  <c r="AB9" i="92"/>
  <c r="E113" i="116"/>
  <c r="F104" i="59"/>
  <c r="AC16" i="36"/>
  <c r="AF203" i="59"/>
  <c r="AG40" i="28"/>
  <c r="AD15" i="36"/>
  <c r="AD16" i="36" s="1"/>
  <c r="AE205" i="59"/>
  <c r="AD38" i="64"/>
  <c r="AB21" i="52"/>
  <c r="AC8" i="92"/>
  <c r="AD207" i="59"/>
  <c r="AI69" i="33"/>
  <c r="AJ7" i="33"/>
  <c r="AA55" i="71"/>
  <c r="AA49" i="71"/>
  <c r="AH38" i="28"/>
  <c r="AE27" i="36"/>
  <c r="AE26" i="36" s="1"/>
  <c r="AF21" i="34"/>
  <c r="AC57" i="63"/>
  <c r="AC22" i="34"/>
  <c r="AB79" i="63"/>
  <c r="F36" i="63" s="1"/>
  <c r="E179" i="116" s="1"/>
  <c r="E5" i="64"/>
  <c r="F35" i="63"/>
  <c r="E178" i="116" s="1"/>
  <c r="F13" i="63"/>
  <c r="E156" i="116" s="1"/>
  <c r="AB58" i="63"/>
  <c r="M23" i="52" l="1"/>
  <c r="N10" i="92"/>
  <c r="N43" i="71"/>
  <c r="N56" i="71" s="1"/>
  <c r="P208" i="59"/>
  <c r="Z59" i="52"/>
  <c r="Z53" i="52"/>
  <c r="AA66" i="63"/>
  <c r="AA68" i="63" s="1"/>
  <c r="AA74" i="63" s="1"/>
  <c r="Z70" i="50"/>
  <c r="Z41" i="64" s="1"/>
  <c r="Z43" i="64" s="1"/>
  <c r="Z45" i="64" s="1"/>
  <c r="AA65" i="50"/>
  <c r="AA67" i="50" s="1"/>
  <c r="AA69" i="50" s="1"/>
  <c r="W50" i="71"/>
  <c r="W57" i="71"/>
  <c r="Z16" i="67"/>
  <c r="Z19" i="67" s="1"/>
  <c r="Z51" i="63"/>
  <c r="H70" i="64"/>
  <c r="H8" i="111"/>
  <c r="AA52" i="52"/>
  <c r="AB31" i="50"/>
  <c r="AB49" i="52" s="1"/>
  <c r="AA58" i="52"/>
  <c r="AB48" i="50"/>
  <c r="AB52" i="63"/>
  <c r="F9" i="63" s="1"/>
  <c r="E152" i="116" s="1"/>
  <c r="E10" i="116" s="1"/>
  <c r="Y55" i="64"/>
  <c r="Y67" i="64"/>
  <c r="X44" i="71"/>
  <c r="X6" i="111"/>
  <c r="X15" i="111" s="1"/>
  <c r="AG203" i="59"/>
  <c r="AE15" i="36"/>
  <c r="AE16" i="36" s="1"/>
  <c r="AH40" i="28"/>
  <c r="AD8" i="92"/>
  <c r="AE207" i="59"/>
  <c r="AC21" i="52"/>
  <c r="AD56" i="63"/>
  <c r="AD17" i="34"/>
  <c r="AD19" i="34" s="1"/>
  <c r="AC24" i="34"/>
  <c r="AC20" i="34"/>
  <c r="E114" i="116"/>
  <c r="F15" i="63"/>
  <c r="AD57" i="63"/>
  <c r="AD22" i="34"/>
  <c r="E14" i="116"/>
  <c r="AF205" i="59"/>
  <c r="AE38" i="64"/>
  <c r="AC78" i="63"/>
  <c r="AJ69" i="33"/>
  <c r="AK7" i="33"/>
  <c r="AC79" i="63"/>
  <c r="AI38" i="28"/>
  <c r="AF27" i="36"/>
  <c r="AF26" i="36" s="1"/>
  <c r="AG21" i="34"/>
  <c r="AB49" i="71"/>
  <c r="AB55" i="71"/>
  <c r="E120" i="116"/>
  <c r="AC9" i="92"/>
  <c r="AC35" i="64"/>
  <c r="AB22" i="52"/>
  <c r="AC42" i="71"/>
  <c r="Z67" i="64" l="1"/>
  <c r="Z55" i="64"/>
  <c r="X57" i="71"/>
  <c r="X50" i="71"/>
  <c r="Y6" i="111"/>
  <c r="Y15" i="111" s="1"/>
  <c r="Y44" i="71"/>
  <c r="H45" i="71"/>
  <c r="H58" i="71" s="1"/>
  <c r="I69" i="64"/>
  <c r="H9" i="111"/>
  <c r="C29" i="111" s="1"/>
  <c r="AA51" i="63"/>
  <c r="AA16" i="67"/>
  <c r="AA19" i="67" s="1"/>
  <c r="AB52" i="52"/>
  <c r="AC31" i="50"/>
  <c r="AC49" i="52" s="1"/>
  <c r="AC52" i="63"/>
  <c r="AC48" i="50"/>
  <c r="AB58" i="52"/>
  <c r="Q208" i="59"/>
  <c r="N23" i="52"/>
  <c r="O10" i="92"/>
  <c r="O43" i="71"/>
  <c r="O56" i="71" s="1"/>
  <c r="AA70" i="50"/>
  <c r="AA41" i="64" s="1"/>
  <c r="AB66" i="63"/>
  <c r="AB65" i="50"/>
  <c r="AB67" i="50" s="1"/>
  <c r="AB69" i="50" s="1"/>
  <c r="AA59" i="52"/>
  <c r="AA53" i="52"/>
  <c r="AD78" i="63"/>
  <c r="AD79" i="63"/>
  <c r="E158" i="116"/>
  <c r="AD24" i="34"/>
  <c r="AE56" i="63"/>
  <c r="AE58" i="63" s="1"/>
  <c r="AD20" i="34"/>
  <c r="AE17" i="34"/>
  <c r="AE19" i="34" s="1"/>
  <c r="AK69" i="33"/>
  <c r="AL7" i="33"/>
  <c r="AD21" i="52"/>
  <c r="AF207" i="59"/>
  <c r="AE8" i="92"/>
  <c r="AD58" i="63"/>
  <c r="AI40" i="28"/>
  <c r="AH203" i="59"/>
  <c r="AF15" i="36"/>
  <c r="AF16" i="36" s="1"/>
  <c r="AJ38" i="28"/>
  <c r="AG27" i="36"/>
  <c r="AG26" i="36" s="1"/>
  <c r="AH21" i="34"/>
  <c r="AC49" i="71"/>
  <c r="AC55" i="71"/>
  <c r="AD35" i="64"/>
  <c r="AD42" i="71"/>
  <c r="AC22" i="52"/>
  <c r="AD9" i="92"/>
  <c r="AF38" i="64"/>
  <c r="AG205" i="59"/>
  <c r="AE57" i="63"/>
  <c r="AE22" i="34"/>
  <c r="AB70" i="50" l="1"/>
  <c r="AB41" i="64" s="1"/>
  <c r="AB43" i="64" s="1"/>
  <c r="AB45" i="64" s="1"/>
  <c r="AC66" i="63"/>
  <c r="AC68" i="63" s="1"/>
  <c r="AC74" i="63" s="1"/>
  <c r="AC65" i="50"/>
  <c r="AC67" i="50" s="1"/>
  <c r="AC69" i="50" s="1"/>
  <c r="AB59" i="52"/>
  <c r="AB53" i="52"/>
  <c r="AD48" i="50"/>
  <c r="AC52" i="52"/>
  <c r="AD52" i="63"/>
  <c r="AC58" i="52"/>
  <c r="AD31" i="50"/>
  <c r="AD49" i="52" s="1"/>
  <c r="Y50" i="71"/>
  <c r="Y57" i="71"/>
  <c r="AB68" i="63"/>
  <c r="AB74" i="63" s="1"/>
  <c r="F23" i="63"/>
  <c r="E11" i="64"/>
  <c r="AA43" i="64"/>
  <c r="AA45" i="64" s="1"/>
  <c r="I70" i="64"/>
  <c r="I8" i="111"/>
  <c r="AB51" i="63"/>
  <c r="F8" i="63" s="1"/>
  <c r="E151" i="116" s="1"/>
  <c r="E9" i="116" s="1"/>
  <c r="AB16" i="67"/>
  <c r="AB19" i="67" s="1"/>
  <c r="AE78" i="63"/>
  <c r="O23" i="52"/>
  <c r="R208" i="59"/>
  <c r="P43" i="71"/>
  <c r="P56" i="71" s="1"/>
  <c r="P10" i="92"/>
  <c r="D27" i="111"/>
  <c r="C28" i="111"/>
  <c r="C13" i="111" s="1"/>
  <c r="Z6" i="111"/>
  <c r="Z15" i="111" s="1"/>
  <c r="Z44" i="71"/>
  <c r="AL69" i="33"/>
  <c r="AM7" i="33"/>
  <c r="AG38" i="64"/>
  <c r="AH205" i="59"/>
  <c r="AI21" i="34"/>
  <c r="AH27" i="36"/>
  <c r="AH26" i="36" s="1"/>
  <c r="AK38" i="28"/>
  <c r="AF57" i="63"/>
  <c r="AF22" i="34"/>
  <c r="AD49" i="71"/>
  <c r="AD55" i="71"/>
  <c r="AD22" i="52"/>
  <c r="AE42" i="71"/>
  <c r="AE35" i="64"/>
  <c r="AE9" i="92"/>
  <c r="AF56" i="63"/>
  <c r="AF58" i="63" s="1"/>
  <c r="AE20" i="34"/>
  <c r="AF17" i="34"/>
  <c r="AF19" i="34" s="1"/>
  <c r="AE24" i="34"/>
  <c r="AF8" i="92"/>
  <c r="AG207" i="59"/>
  <c r="AE21" i="52"/>
  <c r="AE79" i="63"/>
  <c r="AJ40" i="28"/>
  <c r="AI203" i="59"/>
  <c r="AG15" i="36"/>
  <c r="AG16" i="36" s="1"/>
  <c r="F25" i="63" l="1"/>
  <c r="E166" i="116"/>
  <c r="E11" i="116" s="1"/>
  <c r="AD52" i="52"/>
  <c r="AE31" i="50"/>
  <c r="AE49" i="52" s="1"/>
  <c r="AD58" i="52"/>
  <c r="AE48" i="50"/>
  <c r="AE52" i="63"/>
  <c r="AC16" i="67"/>
  <c r="AC19" i="67" s="1"/>
  <c r="AC51" i="63"/>
  <c r="C53" i="64"/>
  <c r="C17" i="111"/>
  <c r="C18" i="111"/>
  <c r="D17" i="111" s="1"/>
  <c r="D18" i="111" s="1"/>
  <c r="E17" i="111" s="1"/>
  <c r="E18" i="111" s="1"/>
  <c r="F17" i="111" s="1"/>
  <c r="F18" i="111" s="1"/>
  <c r="G17" i="111" s="1"/>
  <c r="G18" i="111" s="1"/>
  <c r="H17" i="111" s="1"/>
  <c r="D43" i="111"/>
  <c r="D42" i="111"/>
  <c r="AC53" i="52"/>
  <c r="AD66" i="63"/>
  <c r="AD68" i="63" s="1"/>
  <c r="AD74" i="63" s="1"/>
  <c r="AD65" i="50"/>
  <c r="AD67" i="50" s="1"/>
  <c r="AD69" i="50" s="1"/>
  <c r="AC59" i="52"/>
  <c r="AC70" i="50"/>
  <c r="AC41" i="64" s="1"/>
  <c r="AC43" i="64" s="1"/>
  <c r="AC45" i="64" s="1"/>
  <c r="E126" i="116"/>
  <c r="E13" i="64"/>
  <c r="AA55" i="64"/>
  <c r="AA67" i="64"/>
  <c r="S208" i="59"/>
  <c r="Q10" i="92"/>
  <c r="Q43" i="71"/>
  <c r="Q56" i="71" s="1"/>
  <c r="P23" i="52"/>
  <c r="Z57" i="71"/>
  <c r="Z50" i="71"/>
  <c r="AF78" i="63"/>
  <c r="AG78" i="63" s="1"/>
  <c r="I9" i="111"/>
  <c r="J69" i="64"/>
  <c r="I45" i="71"/>
  <c r="I58" i="71" s="1"/>
  <c r="AB67" i="64"/>
  <c r="AB55" i="64"/>
  <c r="AH38" i="64"/>
  <c r="AI205" i="59"/>
  <c r="AF24" i="34"/>
  <c r="AG56" i="63"/>
  <c r="AF20" i="34"/>
  <c r="AG17" i="34"/>
  <c r="AG19" i="34" s="1"/>
  <c r="AG8" i="92"/>
  <c r="AH207" i="59"/>
  <c r="AF21" i="52"/>
  <c r="AG57" i="63"/>
  <c r="AG22" i="34"/>
  <c r="AM69" i="33"/>
  <c r="AN7" i="33"/>
  <c r="AJ21" i="34"/>
  <c r="AI27" i="36"/>
  <c r="AI26" i="36" s="1"/>
  <c r="AL38" i="28"/>
  <c r="AF79" i="63"/>
  <c r="AK40" i="28"/>
  <c r="AJ203" i="59"/>
  <c r="AH15" i="36"/>
  <c r="AH16" i="36" s="1"/>
  <c r="AE22" i="52"/>
  <c r="AF42" i="71"/>
  <c r="AF35" i="64"/>
  <c r="AF9" i="92"/>
  <c r="AE49" i="71"/>
  <c r="AE55" i="71"/>
  <c r="AD51" i="63" l="1"/>
  <c r="AD16" i="67"/>
  <c r="AD19" i="67" s="1"/>
  <c r="J8" i="111"/>
  <c r="J70" i="64"/>
  <c r="C70" i="111"/>
  <c r="AE52" i="52"/>
  <c r="AF31" i="50"/>
  <c r="AF49" i="52" s="1"/>
  <c r="AE58" i="52"/>
  <c r="AF48" i="50"/>
  <c r="AF52" i="63"/>
  <c r="AA6" i="111"/>
  <c r="AA15" i="111" s="1"/>
  <c r="AA44" i="71"/>
  <c r="C71" i="111"/>
  <c r="E44" i="111"/>
  <c r="D48" i="111" s="1"/>
  <c r="F43" i="111"/>
  <c r="AB44" i="71"/>
  <c r="AB6" i="111"/>
  <c r="AB15" i="111" s="1"/>
  <c r="C23" i="64"/>
  <c r="C60" i="64"/>
  <c r="C55" i="64"/>
  <c r="C58" i="64" s="1"/>
  <c r="R10" i="92"/>
  <c r="T208" i="59"/>
  <c r="Q23" i="52"/>
  <c r="R43" i="71"/>
  <c r="R56" i="71" s="1"/>
  <c r="E128" i="116"/>
  <c r="E15" i="64"/>
  <c r="AC67" i="64"/>
  <c r="AC55" i="64"/>
  <c r="AD53" i="52"/>
  <c r="AE65" i="50"/>
  <c r="AE67" i="50" s="1"/>
  <c r="AE69" i="50" s="1"/>
  <c r="AD70" i="50"/>
  <c r="AD41" i="64" s="1"/>
  <c r="AD43" i="64" s="1"/>
  <c r="AD45" i="64" s="1"/>
  <c r="AD59" i="52"/>
  <c r="AE66" i="63"/>
  <c r="AE68" i="63" s="1"/>
  <c r="AE74" i="63" s="1"/>
  <c r="E168" i="116"/>
  <c r="F31" i="63"/>
  <c r="E174" i="116" s="1"/>
  <c r="AL40" i="28"/>
  <c r="AK203" i="59"/>
  <c r="AI15" i="36"/>
  <c r="AI16" i="36" s="1"/>
  <c r="AJ27" i="36"/>
  <c r="AJ26" i="36" s="1"/>
  <c r="AK21" i="34"/>
  <c r="AM38" i="28"/>
  <c r="AJ205" i="59"/>
  <c r="AI38" i="64"/>
  <c r="AH57" i="63"/>
  <c r="AH22" i="34"/>
  <c r="AH56" i="63"/>
  <c r="AH58" i="63" s="1"/>
  <c r="AH17" i="34"/>
  <c r="AH19" i="34" s="1"/>
  <c r="AG24" i="34"/>
  <c r="AG20" i="34"/>
  <c r="AG58" i="63"/>
  <c r="AG79" i="63"/>
  <c r="AH78" i="63" s="1"/>
  <c r="AG9" i="92"/>
  <c r="AG35" i="64"/>
  <c r="AG42" i="71"/>
  <c r="AF22" i="52"/>
  <c r="AI207" i="59"/>
  <c r="AG21" i="52"/>
  <c r="AH8" i="92"/>
  <c r="AF55" i="71"/>
  <c r="AF49" i="71"/>
  <c r="AN69" i="33"/>
  <c r="AO7" i="33"/>
  <c r="F42" i="111" l="1"/>
  <c r="F49" i="111" s="1"/>
  <c r="AE70" i="50"/>
  <c r="AE41" i="64" s="1"/>
  <c r="AE43" i="64" s="1"/>
  <c r="AE45" i="64" s="1"/>
  <c r="AF65" i="50"/>
  <c r="AF67" i="50" s="1"/>
  <c r="AF69" i="50" s="1"/>
  <c r="AF66" i="63"/>
  <c r="AF68" i="63" s="1"/>
  <c r="AF74" i="63" s="1"/>
  <c r="AE53" i="52"/>
  <c r="AE59" i="52"/>
  <c r="U208" i="59"/>
  <c r="S10" i="92"/>
  <c r="R23" i="52"/>
  <c r="S43" i="71"/>
  <c r="S56" i="71" s="1"/>
  <c r="AA50" i="71"/>
  <c r="AA57" i="71"/>
  <c r="J45" i="71"/>
  <c r="J58" i="71" s="1"/>
  <c r="K69" i="64"/>
  <c r="J9" i="111"/>
  <c r="E25" i="64"/>
  <c r="E140" i="116" s="1"/>
  <c r="E130" i="116"/>
  <c r="C25" i="64"/>
  <c r="C138" i="116"/>
  <c r="C59" i="71"/>
  <c r="D57" i="64"/>
  <c r="D58" i="64" s="1"/>
  <c r="D50" i="63"/>
  <c r="AC44" i="71"/>
  <c r="AC6" i="111"/>
  <c r="AC15" i="111" s="1"/>
  <c r="D77" i="63"/>
  <c r="D60" i="64"/>
  <c r="AG31" i="50"/>
  <c r="AG49" i="52" s="1"/>
  <c r="AG52" i="63"/>
  <c r="AF52" i="52"/>
  <c r="AG48" i="50"/>
  <c r="AF58" i="52"/>
  <c r="AE16" i="67"/>
  <c r="AE19" i="67" s="1"/>
  <c r="AE51" i="63"/>
  <c r="AD67" i="64"/>
  <c r="AD55" i="64"/>
  <c r="AB57" i="71"/>
  <c r="AB50" i="71"/>
  <c r="AO69" i="33"/>
  <c r="AP7" i="33"/>
  <c r="AH21" i="52"/>
  <c r="AI8" i="92"/>
  <c r="AJ207" i="59"/>
  <c r="AL21" i="34"/>
  <c r="AN38" i="28"/>
  <c r="AK27" i="36"/>
  <c r="AK26" i="36" s="1"/>
  <c r="AL203" i="59"/>
  <c r="AJ15" i="36"/>
  <c r="AJ16" i="36" s="1"/>
  <c r="AM40" i="28"/>
  <c r="AG22" i="52"/>
  <c r="AH9" i="92"/>
  <c r="AH35" i="64"/>
  <c r="AH42" i="71"/>
  <c r="AH24" i="34"/>
  <c r="AI17" i="34"/>
  <c r="AI19" i="34" s="1"/>
  <c r="AI56" i="63"/>
  <c r="AH20" i="34"/>
  <c r="AG55" i="71"/>
  <c r="AG49" i="71"/>
  <c r="AI57" i="63"/>
  <c r="AI22" i="34"/>
  <c r="AJ38" i="64"/>
  <c r="AK205" i="59"/>
  <c r="AH79" i="63"/>
  <c r="AI78" i="63" s="1"/>
  <c r="AF51" i="63" l="1"/>
  <c r="AF16" i="67"/>
  <c r="AF19" i="67" s="1"/>
  <c r="AC57" i="71"/>
  <c r="AC50" i="71"/>
  <c r="T10" i="92"/>
  <c r="V208" i="59"/>
  <c r="T43" i="71"/>
  <c r="T56" i="71" s="1"/>
  <c r="S23" i="52"/>
  <c r="K70" i="64"/>
  <c r="K8" i="111"/>
  <c r="D34" i="63"/>
  <c r="C177" i="116" s="1"/>
  <c r="D80" i="63"/>
  <c r="AH48" i="50"/>
  <c r="AH52" i="63"/>
  <c r="AG52" i="52"/>
  <c r="AH31" i="50"/>
  <c r="AH49" i="52" s="1"/>
  <c r="AG58" i="52"/>
  <c r="E50" i="63"/>
  <c r="E53" i="63" s="1"/>
  <c r="E60" i="63" s="1"/>
  <c r="D59" i="71"/>
  <c r="E57" i="64"/>
  <c r="E58" i="64" s="1"/>
  <c r="D7" i="63"/>
  <c r="C150" i="116" s="1"/>
  <c r="D53" i="63"/>
  <c r="AG66" i="63"/>
  <c r="AG68" i="63" s="1"/>
  <c r="AG74" i="63" s="1"/>
  <c r="AG65" i="50"/>
  <c r="AG67" i="50" s="1"/>
  <c r="AG69" i="50" s="1"/>
  <c r="AF70" i="50"/>
  <c r="AF41" i="64" s="1"/>
  <c r="AF43" i="64" s="1"/>
  <c r="AF45" i="64" s="1"/>
  <c r="AF59" i="52"/>
  <c r="AF53" i="52"/>
  <c r="AD6" i="111"/>
  <c r="AD15" i="111" s="1"/>
  <c r="AD44" i="71"/>
  <c r="E60" i="64"/>
  <c r="E77" i="63"/>
  <c r="E80" i="63" s="1"/>
  <c r="E82" i="63" s="1"/>
  <c r="C140" i="116"/>
  <c r="C28" i="64"/>
  <c r="AE55" i="64"/>
  <c r="AE67" i="64"/>
  <c r="AJ57" i="63"/>
  <c r="AJ22" i="34"/>
  <c r="AH49" i="71"/>
  <c r="AH55" i="71"/>
  <c r="AI35" i="64"/>
  <c r="AI9" i="92"/>
  <c r="AH22" i="52"/>
  <c r="AI42" i="71"/>
  <c r="AI79" i="63"/>
  <c r="AJ78" i="63" s="1"/>
  <c r="AI58" i="63"/>
  <c r="AK38" i="64"/>
  <c r="AL205" i="59"/>
  <c r="AP69" i="33"/>
  <c r="AQ7" i="33"/>
  <c r="AJ56" i="63"/>
  <c r="AJ58" i="63" s="1"/>
  <c r="AI24" i="34"/>
  <c r="AJ17" i="34"/>
  <c r="AJ19" i="34" s="1"/>
  <c r="AI20" i="34"/>
  <c r="AO38" i="28"/>
  <c r="AM21" i="34"/>
  <c r="AL27" i="36"/>
  <c r="AL26" i="36" s="1"/>
  <c r="AO70" i="33"/>
  <c r="AI21" i="52"/>
  <c r="AK207" i="59"/>
  <c r="AJ8" i="92"/>
  <c r="AN40" i="28"/>
  <c r="AK15" i="36"/>
  <c r="AK16" i="36" s="1"/>
  <c r="AM203" i="59"/>
  <c r="AG59" i="52" l="1"/>
  <c r="AH65" i="50"/>
  <c r="AH67" i="50" s="1"/>
  <c r="AH69" i="50" s="1"/>
  <c r="AG53" i="52"/>
  <c r="AG70" i="50"/>
  <c r="AG41" i="64" s="1"/>
  <c r="AG43" i="64" s="1"/>
  <c r="AG45" i="64" s="1"/>
  <c r="AH66" i="63"/>
  <c r="AH68" i="63" s="1"/>
  <c r="AH74" i="63" s="1"/>
  <c r="F77" i="63"/>
  <c r="F80" i="63" s="1"/>
  <c r="F82" i="63" s="1"/>
  <c r="F60" i="64"/>
  <c r="D10" i="63"/>
  <c r="C153" i="116" s="1"/>
  <c r="D60" i="63"/>
  <c r="D17" i="63" s="1"/>
  <c r="C160" i="116" s="1"/>
  <c r="U10" i="92"/>
  <c r="U43" i="71"/>
  <c r="U56" i="71" s="1"/>
  <c r="W208" i="59"/>
  <c r="T23" i="52"/>
  <c r="AD57" i="71"/>
  <c r="AD50" i="71"/>
  <c r="AH58" i="52"/>
  <c r="AI52" i="63"/>
  <c r="AI48" i="50"/>
  <c r="AI31" i="50"/>
  <c r="AI49" i="52" s="1"/>
  <c r="AH52" i="52"/>
  <c r="F57" i="64"/>
  <c r="F58" i="64" s="1"/>
  <c r="F50" i="63"/>
  <c r="F53" i="63" s="1"/>
  <c r="F60" i="63" s="1"/>
  <c r="E59" i="71"/>
  <c r="D82" i="63"/>
  <c r="D39" i="63" s="1"/>
  <c r="C182" i="116" s="1"/>
  <c r="D37" i="63"/>
  <c r="C180" i="116" s="1"/>
  <c r="AE44" i="71"/>
  <c r="AE6" i="111"/>
  <c r="AE15" i="111" s="1"/>
  <c r="AG51" i="63"/>
  <c r="AG16" i="67"/>
  <c r="AG19" i="67" s="1"/>
  <c r="C143" i="116"/>
  <c r="D27" i="64"/>
  <c r="D142" i="116" s="1"/>
  <c r="AF67" i="64"/>
  <c r="AF55" i="64"/>
  <c r="K9" i="111"/>
  <c r="K45" i="71"/>
  <c r="K58" i="71" s="1"/>
  <c r="L69" i="64"/>
  <c r="AQ69" i="33"/>
  <c r="AR7" i="33"/>
  <c r="AL38" i="64"/>
  <c r="AM205" i="59"/>
  <c r="AP38" i="28"/>
  <c r="AM27" i="36"/>
  <c r="AM26" i="36" s="1"/>
  <c r="AN21" i="34"/>
  <c r="AJ79" i="63"/>
  <c r="AK78" i="63" s="1"/>
  <c r="F9" i="34"/>
  <c r="AJ21" i="52"/>
  <c r="AL207" i="59"/>
  <c r="AK8" i="92"/>
  <c r="AN203" i="59"/>
  <c r="AO40" i="28"/>
  <c r="F39" i="35" s="1"/>
  <c r="AL15" i="36"/>
  <c r="F37" i="35"/>
  <c r="AK57" i="63"/>
  <c r="AK22" i="34"/>
  <c r="AJ42" i="71"/>
  <c r="AJ9" i="92"/>
  <c r="AJ35" i="64"/>
  <c r="AI22" i="52"/>
  <c r="AJ24" i="34"/>
  <c r="AK17" i="34"/>
  <c r="AK19" i="34" s="1"/>
  <c r="AJ20" i="34"/>
  <c r="AK56" i="63"/>
  <c r="AK58" i="63" s="1"/>
  <c r="AI55" i="71"/>
  <c r="AI49" i="71"/>
  <c r="G77" i="63" l="1"/>
  <c r="G80" i="63" s="1"/>
  <c r="G82" i="63" s="1"/>
  <c r="G60" i="64"/>
  <c r="H77" i="63" s="1"/>
  <c r="H80" i="63" s="1"/>
  <c r="H82" i="63" s="1"/>
  <c r="AH16" i="67"/>
  <c r="AH19" i="67" s="1"/>
  <c r="AH51" i="63"/>
  <c r="G50" i="63"/>
  <c r="G53" i="63" s="1"/>
  <c r="G60" i="63" s="1"/>
  <c r="G57" i="64"/>
  <c r="G58" i="64" s="1"/>
  <c r="F59" i="71"/>
  <c r="AG55" i="64"/>
  <c r="AG67" i="64"/>
  <c r="AF6" i="111"/>
  <c r="AF15" i="111" s="1"/>
  <c r="AF44" i="71"/>
  <c r="L8" i="111"/>
  <c r="L70" i="64"/>
  <c r="AE50" i="71"/>
  <c r="AE57" i="71"/>
  <c r="AJ31" i="50"/>
  <c r="AJ49" i="52" s="1"/>
  <c r="AJ52" i="63"/>
  <c r="AI58" i="52"/>
  <c r="AI52" i="52"/>
  <c r="AJ48" i="50"/>
  <c r="AH70" i="50"/>
  <c r="AH41" i="64" s="1"/>
  <c r="AH43" i="64" s="1"/>
  <c r="AH45" i="64" s="1"/>
  <c r="AH59" i="52"/>
  <c r="AI65" i="50"/>
  <c r="AI67" i="50" s="1"/>
  <c r="AI69" i="50" s="1"/>
  <c r="AI66" i="63"/>
  <c r="AI68" i="63" s="1"/>
  <c r="AI74" i="63" s="1"/>
  <c r="AH53" i="52"/>
  <c r="V10" i="92"/>
  <c r="U23" i="52"/>
  <c r="X208" i="59"/>
  <c r="V43" i="71"/>
  <c r="V56" i="71" s="1"/>
  <c r="AK79" i="63"/>
  <c r="AL78" i="63" s="1"/>
  <c r="AR69" i="33"/>
  <c r="AS7" i="33"/>
  <c r="AJ55" i="71"/>
  <c r="AJ49" i="71"/>
  <c r="AK42" i="71"/>
  <c r="AK9" i="92"/>
  <c r="AJ22" i="52"/>
  <c r="AK35" i="64"/>
  <c r="AO21" i="34"/>
  <c r="AN27" i="36"/>
  <c r="AN26" i="36" s="1"/>
  <c r="AQ38" i="28"/>
  <c r="AL57" i="63"/>
  <c r="AL22" i="34"/>
  <c r="AL16" i="36"/>
  <c r="AL17" i="36"/>
  <c r="F10" i="34"/>
  <c r="F47" i="31"/>
  <c r="AP40" i="28"/>
  <c r="AO203" i="59"/>
  <c r="AM15" i="36"/>
  <c r="AL56" i="63"/>
  <c r="AK24" i="34"/>
  <c r="AL17" i="34"/>
  <c r="AL19" i="34" s="1"/>
  <c r="AK20" i="34"/>
  <c r="AL8" i="92"/>
  <c r="AM207" i="59"/>
  <c r="AK21" i="52"/>
  <c r="AM38" i="64"/>
  <c r="AN205" i="59"/>
  <c r="G99" i="59"/>
  <c r="AH55" i="64" l="1"/>
  <c r="AH67" i="64"/>
  <c r="M69" i="64"/>
  <c r="L45" i="71"/>
  <c r="L58" i="71" s="1"/>
  <c r="L9" i="111"/>
  <c r="W10" i="92"/>
  <c r="V23" i="52"/>
  <c r="W43" i="71"/>
  <c r="W56" i="71" s="1"/>
  <c r="Y208" i="59"/>
  <c r="AK52" i="63"/>
  <c r="AJ52" i="52"/>
  <c r="AJ58" i="52"/>
  <c r="AK48" i="50"/>
  <c r="AK31" i="50"/>
  <c r="AK49" i="52" s="1"/>
  <c r="AF50" i="71"/>
  <c r="AF57" i="71"/>
  <c r="AI51" i="63"/>
  <c r="AI16" i="67"/>
  <c r="AI19" i="67" s="1"/>
  <c r="AJ65" i="50"/>
  <c r="AJ67" i="50" s="1"/>
  <c r="AJ69" i="50" s="1"/>
  <c r="AI53" i="52"/>
  <c r="AJ66" i="63"/>
  <c r="AJ68" i="63" s="1"/>
  <c r="AJ74" i="63" s="1"/>
  <c r="AI59" i="52"/>
  <c r="AI70" i="50"/>
  <c r="AI41" i="64" s="1"/>
  <c r="AI43" i="64" s="1"/>
  <c r="AI45" i="64" s="1"/>
  <c r="G59" i="71"/>
  <c r="H57" i="64"/>
  <c r="H50" i="63"/>
  <c r="H53" i="63" s="1"/>
  <c r="H60" i="63" s="1"/>
  <c r="AG6" i="111"/>
  <c r="AG15" i="111" s="1"/>
  <c r="AG44" i="71"/>
  <c r="AL35" i="64"/>
  <c r="AK22" i="52"/>
  <c r="AL42" i="71"/>
  <c r="AL9" i="92"/>
  <c r="AM16" i="36"/>
  <c r="AM57" i="63"/>
  <c r="AM22" i="34"/>
  <c r="AK55" i="71"/>
  <c r="AK49" i="71"/>
  <c r="AS69" i="33"/>
  <c r="AT7" i="33"/>
  <c r="AO205" i="59"/>
  <c r="AN38" i="64"/>
  <c r="AR38" i="28"/>
  <c r="AP21" i="34"/>
  <c r="AO27" i="36"/>
  <c r="AO26" i="36" s="1"/>
  <c r="F109" i="116"/>
  <c r="AL21" i="52"/>
  <c r="AN207" i="59"/>
  <c r="AM8" i="92"/>
  <c r="G101" i="59"/>
  <c r="AL24" i="34"/>
  <c r="AM17" i="34"/>
  <c r="AM19" i="34" s="1"/>
  <c r="AM56" i="63"/>
  <c r="AM58" i="63" s="1"/>
  <c r="AL20" i="34"/>
  <c r="F8" i="64"/>
  <c r="AL79" i="63"/>
  <c r="AM78" i="63" s="1"/>
  <c r="AL58" i="63"/>
  <c r="F48" i="31"/>
  <c r="F12" i="34"/>
  <c r="F50" i="31" s="1"/>
  <c r="AQ40" i="28"/>
  <c r="AN15" i="36"/>
  <c r="AN16" i="36" s="1"/>
  <c r="AP203" i="59"/>
  <c r="AG57" i="71" l="1"/>
  <c r="AG50" i="71"/>
  <c r="AK58" i="52"/>
  <c r="AK52" i="52"/>
  <c r="AL48" i="50"/>
  <c r="AL31" i="50"/>
  <c r="AL49" i="52" s="1"/>
  <c r="AL52" i="63"/>
  <c r="AJ53" i="52"/>
  <c r="AK65" i="50"/>
  <c r="AK67" i="50" s="1"/>
  <c r="AK69" i="50" s="1"/>
  <c r="AK66" i="63"/>
  <c r="AK68" i="63" s="1"/>
  <c r="AK74" i="63" s="1"/>
  <c r="AJ59" i="52"/>
  <c r="AJ70" i="50"/>
  <c r="AJ41" i="64" s="1"/>
  <c r="AJ43" i="64" s="1"/>
  <c r="AJ45" i="64" s="1"/>
  <c r="M8" i="111"/>
  <c r="M70" i="64"/>
  <c r="AI55" i="64"/>
  <c r="AI67" i="64"/>
  <c r="AJ51" i="63"/>
  <c r="AJ16" i="67"/>
  <c r="AJ19" i="67" s="1"/>
  <c r="AH6" i="111"/>
  <c r="AH15" i="111" s="1"/>
  <c r="AH44" i="71"/>
  <c r="Z208" i="59"/>
  <c r="X10" i="92"/>
  <c r="X43" i="71"/>
  <c r="X56" i="71" s="1"/>
  <c r="W23" i="52"/>
  <c r="AR40" i="28"/>
  <c r="AO15" i="36"/>
  <c r="AO16" i="36" s="1"/>
  <c r="AQ203" i="59"/>
  <c r="AT69" i="33"/>
  <c r="AU7" i="33"/>
  <c r="AS38" i="28"/>
  <c r="AQ21" i="34"/>
  <c r="AP27" i="36"/>
  <c r="AP26" i="36" s="1"/>
  <c r="AL49" i="71"/>
  <c r="AL55" i="71"/>
  <c r="AM20" i="34"/>
  <c r="AM24" i="34"/>
  <c r="AN17" i="34"/>
  <c r="AN19" i="34" s="1"/>
  <c r="AN56" i="63"/>
  <c r="AM79" i="63"/>
  <c r="AN78" i="63" s="1"/>
  <c r="AN57" i="63"/>
  <c r="G14" i="63" s="1"/>
  <c r="F157" i="116" s="1"/>
  <c r="AN22" i="34"/>
  <c r="AO38" i="64"/>
  <c r="AP205" i="59"/>
  <c r="F111" i="116"/>
  <c r="F123" i="116"/>
  <c r="AM9" i="92"/>
  <c r="AL22" i="52"/>
  <c r="AM42" i="71"/>
  <c r="AM35" i="64"/>
  <c r="G103" i="59"/>
  <c r="AO207" i="59"/>
  <c r="AM21" i="52"/>
  <c r="AN8" i="92"/>
  <c r="AI44" i="71" l="1"/>
  <c r="AI6" i="111"/>
  <c r="AI15" i="111" s="1"/>
  <c r="AJ67" i="64"/>
  <c r="AJ55" i="64"/>
  <c r="N69" i="64"/>
  <c r="M9" i="111"/>
  <c r="M45" i="71"/>
  <c r="M58" i="71" s="1"/>
  <c r="AM52" i="63"/>
  <c r="AM48" i="50"/>
  <c r="AL52" i="52"/>
  <c r="AM31" i="50"/>
  <c r="AM49" i="52" s="1"/>
  <c r="AL58" i="52"/>
  <c r="AH57" i="71"/>
  <c r="AH50" i="71"/>
  <c r="Y43" i="71"/>
  <c r="Y56" i="71" s="1"/>
  <c r="AA208" i="59"/>
  <c r="Y10" i="92"/>
  <c r="X23" i="52"/>
  <c r="AK51" i="63"/>
  <c r="AK16" i="67"/>
  <c r="AK19" i="67" s="1"/>
  <c r="AK53" i="52"/>
  <c r="AK59" i="52"/>
  <c r="AK70" i="50"/>
  <c r="AK41" i="64" s="1"/>
  <c r="AK43" i="64" s="1"/>
  <c r="AK45" i="64" s="1"/>
  <c r="AL66" i="63"/>
  <c r="AL68" i="63" s="1"/>
  <c r="AL74" i="63" s="1"/>
  <c r="AL65" i="50"/>
  <c r="AL67" i="50" s="1"/>
  <c r="AL69" i="50" s="1"/>
  <c r="G35" i="63"/>
  <c r="F178" i="116" s="1"/>
  <c r="AN79" i="63"/>
  <c r="G36" i="63" s="1"/>
  <c r="F179" i="116" s="1"/>
  <c r="F5" i="64"/>
  <c r="AO57" i="63"/>
  <c r="AO22" i="34"/>
  <c r="AU69" i="33"/>
  <c r="AV7" i="33"/>
  <c r="AT38" i="28"/>
  <c r="AR21" i="34"/>
  <c r="AQ27" i="36"/>
  <c r="AQ26" i="36" s="1"/>
  <c r="AM55" i="71"/>
  <c r="AM49" i="71"/>
  <c r="AP15" i="36"/>
  <c r="AP16" i="36" s="1"/>
  <c r="AS40" i="28"/>
  <c r="AR203" i="59"/>
  <c r="AO8" i="92"/>
  <c r="AP207" i="59"/>
  <c r="AN21" i="52"/>
  <c r="AP38" i="64"/>
  <c r="AQ205" i="59"/>
  <c r="G13" i="63"/>
  <c r="F156" i="116" s="1"/>
  <c r="AN58" i="63"/>
  <c r="AN42" i="71"/>
  <c r="AM22" i="52"/>
  <c r="AN9" i="92"/>
  <c r="AN35" i="64"/>
  <c r="AN20" i="34"/>
  <c r="AO56" i="63"/>
  <c r="AN24" i="34"/>
  <c r="AO17" i="34"/>
  <c r="AO19" i="34" s="1"/>
  <c r="F113" i="116"/>
  <c r="G104" i="59"/>
  <c r="Z43" i="71" l="1"/>
  <c r="Z56" i="71" s="1"/>
  <c r="AB208" i="59"/>
  <c r="Z10" i="92"/>
  <c r="Y23" i="52"/>
  <c r="AJ6" i="111"/>
  <c r="AJ15" i="111" s="1"/>
  <c r="AJ44" i="71"/>
  <c r="AK55" i="64"/>
  <c r="AK67" i="64"/>
  <c r="N8" i="111"/>
  <c r="N70" i="64"/>
  <c r="AL51" i="63"/>
  <c r="AL16" i="67"/>
  <c r="AL19" i="67" s="1"/>
  <c r="AL59" i="52"/>
  <c r="AM66" i="63"/>
  <c r="AM68" i="63" s="1"/>
  <c r="AM74" i="63" s="1"/>
  <c r="AL53" i="52"/>
  <c r="AM65" i="50"/>
  <c r="AM67" i="50" s="1"/>
  <c r="AM69" i="50" s="1"/>
  <c r="AL70" i="50"/>
  <c r="AL41" i="64" s="1"/>
  <c r="AL43" i="64" s="1"/>
  <c r="AL45" i="64" s="1"/>
  <c r="AN48" i="50"/>
  <c r="AM58" i="52"/>
  <c r="AN52" i="63"/>
  <c r="G9" i="63" s="1"/>
  <c r="F152" i="116" s="1"/>
  <c r="F10" i="116" s="1"/>
  <c r="AM52" i="52"/>
  <c r="AN31" i="50"/>
  <c r="AN49" i="52" s="1"/>
  <c r="AI50" i="71"/>
  <c r="AI57" i="71"/>
  <c r="G15" i="63"/>
  <c r="AP57" i="63"/>
  <c r="AP22" i="34"/>
  <c r="AO79" i="63"/>
  <c r="AQ207" i="59"/>
  <c r="AO21" i="52"/>
  <c r="AP8" i="92"/>
  <c r="AN22" i="52"/>
  <c r="AO9" i="92"/>
  <c r="AO35" i="64"/>
  <c r="AO42" i="71"/>
  <c r="F120" i="116"/>
  <c r="AO24" i="34"/>
  <c r="AP17" i="34"/>
  <c r="AP19" i="34" s="1"/>
  <c r="AP56" i="63"/>
  <c r="AP58" i="63" s="1"/>
  <c r="AO20" i="34"/>
  <c r="AV69" i="33"/>
  <c r="AW7" i="33"/>
  <c r="F114" i="116"/>
  <c r="AO58" i="63"/>
  <c r="AN55" i="71"/>
  <c r="AN49" i="71"/>
  <c r="AQ38" i="64"/>
  <c r="AR205" i="59"/>
  <c r="AU38" i="28"/>
  <c r="AS21" i="34"/>
  <c r="AR27" i="36"/>
  <c r="AR26" i="36" s="1"/>
  <c r="AO78" i="63"/>
  <c r="F14" i="116"/>
  <c r="AQ15" i="36"/>
  <c r="AQ16" i="36" s="1"/>
  <c r="AS203" i="59"/>
  <c r="AT40" i="28"/>
  <c r="AM51" i="63" l="1"/>
  <c r="AM16" i="67"/>
  <c r="AM19" i="67" s="1"/>
  <c r="AM70" i="50"/>
  <c r="AM41" i="64" s="1"/>
  <c r="AN66" i="63"/>
  <c r="AN65" i="50"/>
  <c r="AN67" i="50" s="1"/>
  <c r="AN69" i="50" s="1"/>
  <c r="AM53" i="52"/>
  <c r="AM59" i="52"/>
  <c r="AJ50" i="71"/>
  <c r="AJ57" i="71"/>
  <c r="AO52" i="63"/>
  <c r="AN58" i="52"/>
  <c r="AO48" i="50"/>
  <c r="AO31" i="50"/>
  <c r="AO49" i="52" s="1"/>
  <c r="AN52" i="52"/>
  <c r="N45" i="71"/>
  <c r="N58" i="71" s="1"/>
  <c r="N9" i="111"/>
  <c r="D29" i="111" s="1"/>
  <c r="O69" i="64"/>
  <c r="AC208" i="59"/>
  <c r="AA10" i="92"/>
  <c r="Z23" i="52"/>
  <c r="AA43" i="71"/>
  <c r="AA56" i="71" s="1"/>
  <c r="AK44" i="71"/>
  <c r="AK6" i="111"/>
  <c r="AK15" i="111" s="1"/>
  <c r="AL55" i="64"/>
  <c r="AL67" i="64"/>
  <c r="AP78" i="63"/>
  <c r="AO49" i="71"/>
  <c r="AO55" i="71"/>
  <c r="AP42" i="71"/>
  <c r="AP35" i="64"/>
  <c r="AO22" i="52"/>
  <c r="AP9" i="92"/>
  <c r="AR38" i="64"/>
  <c r="AS205" i="59"/>
  <c r="AP79" i="63"/>
  <c r="F158" i="116"/>
  <c r="AU40" i="28"/>
  <c r="AT203" i="59"/>
  <c r="AR15" i="36"/>
  <c r="AR16" i="36" s="1"/>
  <c r="AW69" i="33"/>
  <c r="AX7" i="33"/>
  <c r="AQ56" i="63"/>
  <c r="AQ17" i="34"/>
  <c r="AQ19" i="34" s="1"/>
  <c r="AP24" i="34"/>
  <c r="AP20" i="34"/>
  <c r="AQ8" i="92"/>
  <c r="AP21" i="52"/>
  <c r="AR207" i="59"/>
  <c r="AT21" i="34"/>
  <c r="AV38" i="28"/>
  <c r="AS27" i="36"/>
  <c r="AS26" i="36" s="1"/>
  <c r="AQ57" i="63"/>
  <c r="AQ22" i="34"/>
  <c r="AK50" i="71" l="1"/>
  <c r="AK57" i="71"/>
  <c r="AO58" i="52"/>
  <c r="AP31" i="50"/>
  <c r="AP49" i="52" s="1"/>
  <c r="AP52" i="63"/>
  <c r="AP48" i="50"/>
  <c r="AO52" i="52"/>
  <c r="G23" i="63"/>
  <c r="AN68" i="63"/>
  <c r="AN74" i="63" s="1"/>
  <c r="F11" i="64"/>
  <c r="AM43" i="64"/>
  <c r="AM45" i="64" s="1"/>
  <c r="AD208" i="59"/>
  <c r="AB10" i="92"/>
  <c r="AB43" i="71"/>
  <c r="AB56" i="71" s="1"/>
  <c r="AA23" i="52"/>
  <c r="D28" i="111"/>
  <c r="E27" i="111"/>
  <c r="AO66" i="63"/>
  <c r="AO68" i="63" s="1"/>
  <c r="AO74" i="63" s="1"/>
  <c r="AN59" i="52"/>
  <c r="AN70" i="50"/>
  <c r="AN41" i="64" s="1"/>
  <c r="AN43" i="64" s="1"/>
  <c r="AN45" i="64" s="1"/>
  <c r="AN53" i="52"/>
  <c r="AO65" i="50"/>
  <c r="AO67" i="50" s="1"/>
  <c r="AO69" i="50" s="1"/>
  <c r="AN16" i="67"/>
  <c r="AN19" i="67" s="1"/>
  <c r="AN51" i="63"/>
  <c r="G8" i="63" s="1"/>
  <c r="F151" i="116" s="1"/>
  <c r="F9" i="116" s="1"/>
  <c r="AL44" i="71"/>
  <c r="AL6" i="111"/>
  <c r="AL15" i="111" s="1"/>
  <c r="O70" i="64"/>
  <c r="O8" i="111"/>
  <c r="AQ78" i="63"/>
  <c r="AQ9" i="92"/>
  <c r="AP22" i="52"/>
  <c r="AQ42" i="71"/>
  <c r="AQ35" i="64"/>
  <c r="AU21" i="34"/>
  <c r="AT27" i="36"/>
  <c r="AT26" i="36" s="1"/>
  <c r="AW38" i="28"/>
  <c r="AR57" i="63"/>
  <c r="AR22" i="34"/>
  <c r="AQ79" i="63"/>
  <c r="AP49" i="71"/>
  <c r="AP55" i="71"/>
  <c r="AS207" i="59"/>
  <c r="AR8" i="92"/>
  <c r="AQ21" i="52"/>
  <c r="AR17" i="34"/>
  <c r="AR19" i="34" s="1"/>
  <c r="AQ24" i="34"/>
  <c r="AQ20" i="34"/>
  <c r="AR56" i="63"/>
  <c r="AS38" i="64"/>
  <c r="AT205" i="59"/>
  <c r="AS15" i="36"/>
  <c r="AS16" i="36" s="1"/>
  <c r="AV40" i="28"/>
  <c r="AU203" i="59"/>
  <c r="AQ58" i="63"/>
  <c r="AX69" i="33"/>
  <c r="AY7" i="33"/>
  <c r="G25" i="63" l="1"/>
  <c r="F166" i="116"/>
  <c r="F11" i="116" s="1"/>
  <c r="AN67" i="64"/>
  <c r="AN55" i="64"/>
  <c r="AE208" i="59"/>
  <c r="AB23" i="52"/>
  <c r="AC10" i="92"/>
  <c r="AC43" i="71"/>
  <c r="AC56" i="71" s="1"/>
  <c r="E34" i="111"/>
  <c r="H13" i="111"/>
  <c r="AP65" i="50"/>
  <c r="AP67" i="50" s="1"/>
  <c r="AP69" i="50" s="1"/>
  <c r="AO59" i="52"/>
  <c r="AO53" i="52"/>
  <c r="AP66" i="63"/>
  <c r="AP68" i="63" s="1"/>
  <c r="AP74" i="63" s="1"/>
  <c r="AO70" i="50"/>
  <c r="AO41" i="64" s="1"/>
  <c r="AO43" i="64" s="1"/>
  <c r="AO45" i="64" s="1"/>
  <c r="P69" i="64"/>
  <c r="O9" i="111"/>
  <c r="O45" i="71"/>
  <c r="O58" i="71" s="1"/>
  <c r="AM55" i="64"/>
  <c r="AM67" i="64"/>
  <c r="F126" i="116"/>
  <c r="F13" i="64"/>
  <c r="AO16" i="67"/>
  <c r="AO19" i="67" s="1"/>
  <c r="AO51" i="63"/>
  <c r="AP58" i="52"/>
  <c r="AQ48" i="50"/>
  <c r="AP52" i="52"/>
  <c r="AQ52" i="63"/>
  <c r="AQ31" i="50"/>
  <c r="AQ49" i="52" s="1"/>
  <c r="AL57" i="71"/>
  <c r="AL50" i="71"/>
  <c r="AR78" i="63"/>
  <c r="AR79" i="63"/>
  <c r="AR20" i="34"/>
  <c r="AR24" i="34"/>
  <c r="AS17" i="34"/>
  <c r="AS19" i="34" s="1"/>
  <c r="AS56" i="63"/>
  <c r="AQ49" i="71"/>
  <c r="AQ55" i="71"/>
  <c r="AS57" i="63"/>
  <c r="AS22" i="34"/>
  <c r="AS8" i="92"/>
  <c r="AT207" i="59"/>
  <c r="AR21" i="52"/>
  <c r="AV203" i="59"/>
  <c r="AT15" i="36"/>
  <c r="AT16" i="36" s="1"/>
  <c r="AW40" i="28"/>
  <c r="AY69" i="33"/>
  <c r="AZ7" i="33"/>
  <c r="AT38" i="64"/>
  <c r="AU205" i="59"/>
  <c r="AQ22" i="52"/>
  <c r="AR42" i="71"/>
  <c r="AR35" i="64"/>
  <c r="AR9" i="92"/>
  <c r="AX38" i="28"/>
  <c r="AV21" i="34"/>
  <c r="AU27" i="36"/>
  <c r="AU26" i="36" s="1"/>
  <c r="AR58" i="63"/>
  <c r="AP51" i="63" l="1"/>
  <c r="AP16" i="67"/>
  <c r="AP19" i="67" s="1"/>
  <c r="AM44" i="71"/>
  <c r="AM6" i="111"/>
  <c r="AM15" i="111" s="1"/>
  <c r="F128" i="116"/>
  <c r="F15" i="64"/>
  <c r="AQ65" i="50"/>
  <c r="AQ67" i="50" s="1"/>
  <c r="AQ69" i="50" s="1"/>
  <c r="AQ66" i="63"/>
  <c r="AQ68" i="63" s="1"/>
  <c r="AQ74" i="63" s="1"/>
  <c r="AP59" i="52"/>
  <c r="AP53" i="52"/>
  <c r="AP70" i="50"/>
  <c r="AP41" i="64" s="1"/>
  <c r="AP43" i="64" s="1"/>
  <c r="AP45" i="64" s="1"/>
  <c r="AN44" i="71"/>
  <c r="AN6" i="111"/>
  <c r="AN15" i="111" s="1"/>
  <c r="P70" i="64"/>
  <c r="P8" i="111"/>
  <c r="AR31" i="50"/>
  <c r="AR49" i="52" s="1"/>
  <c r="AR52" i="63"/>
  <c r="AR48" i="50"/>
  <c r="AQ52" i="52"/>
  <c r="AQ58" i="52"/>
  <c r="H15" i="111"/>
  <c r="H18" i="111" s="1"/>
  <c r="I17" i="111" s="1"/>
  <c r="I18" i="111" s="1"/>
  <c r="J17" i="111" s="1"/>
  <c r="J18" i="111" s="1"/>
  <c r="K17" i="111" s="1"/>
  <c r="K18" i="111" s="1"/>
  <c r="L17" i="111" s="1"/>
  <c r="L18" i="111" s="1"/>
  <c r="M17" i="111" s="1"/>
  <c r="M18" i="111" s="1"/>
  <c r="N17" i="111" s="1"/>
  <c r="H53" i="64"/>
  <c r="AO55" i="64"/>
  <c r="AO67" i="64"/>
  <c r="AF208" i="59"/>
  <c r="AC23" i="52"/>
  <c r="AD10" i="92"/>
  <c r="AD43" i="71"/>
  <c r="AD56" i="71" s="1"/>
  <c r="AS78" i="63"/>
  <c r="D52" i="111"/>
  <c r="C72" i="111" s="1"/>
  <c r="E4" i="112"/>
  <c r="F168" i="116"/>
  <c r="G31" i="63"/>
  <c r="F174" i="116" s="1"/>
  <c r="AT8" i="92"/>
  <c r="AS21" i="52"/>
  <c r="AU207" i="59"/>
  <c r="AS24" i="34"/>
  <c r="AT17" i="34"/>
  <c r="AT19" i="34" s="1"/>
  <c r="AS20" i="34"/>
  <c r="AT56" i="63"/>
  <c r="AT58" i="63" s="1"/>
  <c r="AZ69" i="33"/>
  <c r="BA7" i="33"/>
  <c r="AY38" i="28"/>
  <c r="AW21" i="34"/>
  <c r="AV27" i="36"/>
  <c r="AV26" i="36" s="1"/>
  <c r="AS79" i="63"/>
  <c r="AR22" i="52"/>
  <c r="AS42" i="71"/>
  <c r="AS9" i="92"/>
  <c r="AS35" i="64"/>
  <c r="AR49" i="71"/>
  <c r="AR55" i="71"/>
  <c r="AW203" i="59"/>
  <c r="AU15" i="36"/>
  <c r="AU16" i="36" s="1"/>
  <c r="AX40" i="28"/>
  <c r="AU38" i="64"/>
  <c r="AV205" i="59"/>
  <c r="AT57" i="63"/>
  <c r="AT22" i="34"/>
  <c r="AS58" i="63"/>
  <c r="AQ53" i="52" l="1"/>
  <c r="AQ70" i="50"/>
  <c r="AQ41" i="64" s="1"/>
  <c r="AQ43" i="64" s="1"/>
  <c r="AQ45" i="64" s="1"/>
  <c r="AQ59" i="52"/>
  <c r="AR66" i="63"/>
  <c r="AR68" i="63" s="1"/>
  <c r="AR74" i="63" s="1"/>
  <c r="AR65" i="50"/>
  <c r="AR67" i="50" s="1"/>
  <c r="AR69" i="50" s="1"/>
  <c r="H55" i="64"/>
  <c r="H58" i="64" s="1"/>
  <c r="H60" i="64"/>
  <c r="Q69" i="64"/>
  <c r="P45" i="71"/>
  <c r="P58" i="71" s="1"/>
  <c r="P9" i="111"/>
  <c r="F25" i="64"/>
  <c r="F140" i="116" s="1"/>
  <c r="F130" i="116"/>
  <c r="AP67" i="64"/>
  <c r="AP55" i="64"/>
  <c r="AM50" i="71"/>
  <c r="AM57" i="71"/>
  <c r="AS52" i="63"/>
  <c r="AS31" i="50"/>
  <c r="AS49" i="52" s="1"/>
  <c r="AR52" i="52"/>
  <c r="AS48" i="50"/>
  <c r="AR58" i="52"/>
  <c r="AQ51" i="63"/>
  <c r="AQ16" i="67"/>
  <c r="AQ19" i="67" s="1"/>
  <c r="AO44" i="71"/>
  <c r="AO6" i="111"/>
  <c r="AO15" i="111" s="1"/>
  <c r="AN50" i="71"/>
  <c r="AN57" i="71"/>
  <c r="AT78" i="63"/>
  <c r="AD23" i="52"/>
  <c r="AE43" i="71"/>
  <c r="AE56" i="71" s="1"/>
  <c r="AG208" i="59"/>
  <c r="AE10" i="92"/>
  <c r="BA69" i="33"/>
  <c r="BB7" i="33"/>
  <c r="AS49" i="71"/>
  <c r="AS55" i="71"/>
  <c r="AW27" i="36"/>
  <c r="AW26" i="36" s="1"/>
  <c r="AZ38" i="28"/>
  <c r="AX21" i="34"/>
  <c r="AY40" i="28"/>
  <c r="AX203" i="59"/>
  <c r="AV15" i="36"/>
  <c r="AV16" i="36" s="1"/>
  <c r="AU56" i="63"/>
  <c r="AT20" i="34"/>
  <c r="AT24" i="34"/>
  <c r="AU17" i="34"/>
  <c r="AU19" i="34" s="1"/>
  <c r="AU57" i="63"/>
  <c r="AU22" i="34"/>
  <c r="AS22" i="52"/>
  <c r="AT35" i="64"/>
  <c r="AT42" i="71"/>
  <c r="AT9" i="92"/>
  <c r="AV38" i="64"/>
  <c r="AW205" i="59"/>
  <c r="AT21" i="52"/>
  <c r="AV207" i="59"/>
  <c r="AU8" i="92"/>
  <c r="AT79" i="63"/>
  <c r="AU78" i="63" l="1"/>
  <c r="AH208" i="59"/>
  <c r="AF43" i="71"/>
  <c r="AF56" i="71" s="1"/>
  <c r="AF10" i="92"/>
  <c r="AE23" i="52"/>
  <c r="I50" i="63"/>
  <c r="I53" i="63" s="1"/>
  <c r="I60" i="63" s="1"/>
  <c r="H59" i="71"/>
  <c r="I57" i="64"/>
  <c r="I58" i="64" s="1"/>
  <c r="AP6" i="111"/>
  <c r="AP15" i="111" s="1"/>
  <c r="AP44" i="71"/>
  <c r="AR70" i="50"/>
  <c r="AR41" i="64" s="1"/>
  <c r="AR43" i="64" s="1"/>
  <c r="AR45" i="64" s="1"/>
  <c r="AS65" i="50"/>
  <c r="AS67" i="50" s="1"/>
  <c r="AS69" i="50" s="1"/>
  <c r="AS66" i="63"/>
  <c r="AS68" i="63" s="1"/>
  <c r="AS74" i="63" s="1"/>
  <c r="AR59" i="52"/>
  <c r="AR53" i="52"/>
  <c r="Q8" i="111"/>
  <c r="Q70" i="64"/>
  <c r="AT48" i="50"/>
  <c r="AT52" i="63"/>
  <c r="AT31" i="50"/>
  <c r="AT49" i="52" s="1"/>
  <c r="AS58" i="52"/>
  <c r="AS52" i="52"/>
  <c r="AR51" i="63"/>
  <c r="AR16" i="67"/>
  <c r="AR19" i="67" s="1"/>
  <c r="AQ67" i="64"/>
  <c r="AQ55" i="64"/>
  <c r="AO50" i="71"/>
  <c r="AO57" i="71"/>
  <c r="I60" i="64"/>
  <c r="I77" i="63"/>
  <c r="I80" i="63" s="1"/>
  <c r="I82" i="63" s="1"/>
  <c r="AU20" i="34"/>
  <c r="AV17" i="34"/>
  <c r="AV19" i="34" s="1"/>
  <c r="AV56" i="63"/>
  <c r="AV58" i="63" s="1"/>
  <c r="AU24" i="34"/>
  <c r="AT49" i="71"/>
  <c r="AT55" i="71"/>
  <c r="AU79" i="63"/>
  <c r="AV78" i="63" s="1"/>
  <c r="AV57" i="63"/>
  <c r="AV22" i="34"/>
  <c r="AU58" i="63"/>
  <c r="AZ40" i="28"/>
  <c r="AW15" i="36"/>
  <c r="AW16" i="36" s="1"/>
  <c r="AY203" i="59"/>
  <c r="BB69" i="33"/>
  <c r="BC7" i="33"/>
  <c r="AX27" i="36"/>
  <c r="AX26" i="36" s="1"/>
  <c r="BA38" i="28"/>
  <c r="AY21" i="34"/>
  <c r="BA70" i="33"/>
  <c r="AU21" i="52"/>
  <c r="AW207" i="59"/>
  <c r="AV8" i="92"/>
  <c r="AU42" i="71"/>
  <c r="AT22" i="52"/>
  <c r="AU35" i="64"/>
  <c r="AU9" i="92"/>
  <c r="AW38" i="64"/>
  <c r="AX205" i="59"/>
  <c r="Q45" i="71" l="1"/>
  <c r="Q58" i="71" s="1"/>
  <c r="R69" i="64"/>
  <c r="Q9" i="111"/>
  <c r="I59" i="71"/>
  <c r="J50" i="63"/>
  <c r="J53" i="63" s="1"/>
  <c r="J60" i="63" s="1"/>
  <c r="J57" i="64"/>
  <c r="J58" i="64" s="1"/>
  <c r="AS53" i="52"/>
  <c r="AS70" i="50"/>
  <c r="AS41" i="64" s="1"/>
  <c r="AS43" i="64" s="1"/>
  <c r="AS45" i="64" s="1"/>
  <c r="AT65" i="50"/>
  <c r="AT67" i="50" s="1"/>
  <c r="AT69" i="50" s="1"/>
  <c r="AT66" i="63"/>
  <c r="AT68" i="63" s="1"/>
  <c r="AT74" i="63" s="1"/>
  <c r="AS59" i="52"/>
  <c r="AS51" i="63"/>
  <c r="AS16" i="67"/>
  <c r="AS19" i="67" s="1"/>
  <c r="AQ6" i="111"/>
  <c r="AQ15" i="111" s="1"/>
  <c r="AQ44" i="71"/>
  <c r="J60" i="64"/>
  <c r="J77" i="63"/>
  <c r="J80" i="63" s="1"/>
  <c r="J82" i="63" s="1"/>
  <c r="AR55" i="64"/>
  <c r="AR67" i="64"/>
  <c r="AU52" i="63"/>
  <c r="AT58" i="52"/>
  <c r="AT52" i="52"/>
  <c r="AU31" i="50"/>
  <c r="AU49" i="52" s="1"/>
  <c r="AU48" i="50"/>
  <c r="AP50" i="71"/>
  <c r="AP57" i="71"/>
  <c r="AI208" i="59"/>
  <c r="AG10" i="92"/>
  <c r="AG43" i="71"/>
  <c r="AG56" i="71" s="1"/>
  <c r="AF23" i="52"/>
  <c r="AU49" i="71"/>
  <c r="AU55" i="71"/>
  <c r="BC69" i="33"/>
  <c r="BD7" i="33"/>
  <c r="AV21" i="52"/>
  <c r="AW8" i="92"/>
  <c r="AX207" i="59"/>
  <c r="AZ21" i="34"/>
  <c r="AY27" i="36"/>
  <c r="AY26" i="36" s="1"/>
  <c r="BB38" i="28"/>
  <c r="AW57" i="63"/>
  <c r="AW22" i="34"/>
  <c r="AV24" i="34"/>
  <c r="AV20" i="34"/>
  <c r="AW17" i="34"/>
  <c r="AW19" i="34" s="1"/>
  <c r="AW56" i="63"/>
  <c r="AV35" i="64"/>
  <c r="AV42" i="71"/>
  <c r="AV9" i="92"/>
  <c r="AU22" i="52"/>
  <c r="AX38" i="64"/>
  <c r="AY205" i="59"/>
  <c r="G9" i="34"/>
  <c r="AV79" i="63"/>
  <c r="AW78" i="63" s="1"/>
  <c r="AZ203" i="59"/>
  <c r="AX15" i="36"/>
  <c r="BA40" i="28"/>
  <c r="G39" i="35" s="1"/>
  <c r="G37" i="35"/>
  <c r="AS55" i="64" l="1"/>
  <c r="AS67" i="64"/>
  <c r="K77" i="63"/>
  <c r="K80" i="63" s="1"/>
  <c r="K82" i="63" s="1"/>
  <c r="K60" i="64"/>
  <c r="AQ57" i="71"/>
  <c r="AQ50" i="71"/>
  <c r="AR44" i="71"/>
  <c r="AR6" i="111"/>
  <c r="AR15" i="111" s="1"/>
  <c r="AV31" i="50"/>
  <c r="AV49" i="52" s="1"/>
  <c r="AV48" i="50"/>
  <c r="AU58" i="52"/>
  <c r="AV52" i="63"/>
  <c r="AU52" i="52"/>
  <c r="AT16" i="67"/>
  <c r="AT19" i="67" s="1"/>
  <c r="AT51" i="63"/>
  <c r="R70" i="64"/>
  <c r="R8" i="111"/>
  <c r="K50" i="63"/>
  <c r="K53" i="63" s="1"/>
  <c r="K60" i="63" s="1"/>
  <c r="K57" i="64"/>
  <c r="K58" i="64" s="1"/>
  <c r="J59" i="71"/>
  <c r="AJ208" i="59"/>
  <c r="AH43" i="71"/>
  <c r="AH56" i="71" s="1"/>
  <c r="AG23" i="52"/>
  <c r="AH10" i="92"/>
  <c r="AU65" i="50"/>
  <c r="AU67" i="50" s="1"/>
  <c r="AU69" i="50" s="1"/>
  <c r="AT70" i="50"/>
  <c r="AT41" i="64" s="1"/>
  <c r="AT43" i="64" s="1"/>
  <c r="AT45" i="64" s="1"/>
  <c r="AT53" i="52"/>
  <c r="AU66" i="63"/>
  <c r="AU68" i="63" s="1"/>
  <c r="AU74" i="63" s="1"/>
  <c r="AT59" i="52"/>
  <c r="G47" i="31"/>
  <c r="G10" i="34"/>
  <c r="AX57" i="63"/>
  <c r="AX22" i="34"/>
  <c r="AV22" i="52"/>
  <c r="AW35" i="64"/>
  <c r="AW42" i="71"/>
  <c r="AW9" i="92"/>
  <c r="AV49" i="71"/>
  <c r="AV55" i="71"/>
  <c r="AX16" i="36"/>
  <c r="AX17" i="36"/>
  <c r="BA203" i="59"/>
  <c r="AY15" i="36"/>
  <c r="BB40" i="28"/>
  <c r="AY38" i="64"/>
  <c r="AZ205" i="59"/>
  <c r="H99" i="59"/>
  <c r="AY207" i="59"/>
  <c r="AW21" i="52"/>
  <c r="AX8" i="92"/>
  <c r="AW79" i="63"/>
  <c r="AX78" i="63" s="1"/>
  <c r="AW58" i="63"/>
  <c r="BD69" i="33"/>
  <c r="BE7" i="33"/>
  <c r="AW20" i="34"/>
  <c r="AX56" i="63"/>
  <c r="AX17" i="34"/>
  <c r="AX19" i="34" s="1"/>
  <c r="AW24" i="34"/>
  <c r="BC38" i="28"/>
  <c r="AZ27" i="36"/>
  <c r="AZ26" i="36" s="1"/>
  <c r="BA21" i="34"/>
  <c r="AR57" i="71" l="1"/>
  <c r="AR50" i="71"/>
  <c r="AU51" i="63"/>
  <c r="AU16" i="67"/>
  <c r="AU19" i="67" s="1"/>
  <c r="AI43" i="71"/>
  <c r="AI56" i="71" s="1"/>
  <c r="AK208" i="59"/>
  <c r="AH23" i="52"/>
  <c r="AI10" i="92"/>
  <c r="L60" i="64"/>
  <c r="L77" i="63"/>
  <c r="L80" i="63" s="1"/>
  <c r="L82" i="63" s="1"/>
  <c r="L57" i="64"/>
  <c r="L58" i="64" s="1"/>
  <c r="K59" i="71"/>
  <c r="L50" i="63"/>
  <c r="L53" i="63" s="1"/>
  <c r="L60" i="63" s="1"/>
  <c r="S69" i="64"/>
  <c r="R45" i="71"/>
  <c r="R58" i="71" s="1"/>
  <c r="R9" i="111"/>
  <c r="AT55" i="64"/>
  <c r="AT67" i="64"/>
  <c r="AW31" i="50"/>
  <c r="AW49" i="52" s="1"/>
  <c r="AV58" i="52"/>
  <c r="AW52" i="63"/>
  <c r="AV52" i="52"/>
  <c r="AW48" i="50"/>
  <c r="AS6" i="111"/>
  <c r="AS15" i="111" s="1"/>
  <c r="AS44" i="71"/>
  <c r="AU59" i="52"/>
  <c r="AV66" i="63"/>
  <c r="AV68" i="63" s="1"/>
  <c r="AV74" i="63" s="1"/>
  <c r="AU53" i="52"/>
  <c r="AV65" i="50"/>
  <c r="AV67" i="50" s="1"/>
  <c r="AV69" i="50" s="1"/>
  <c r="AU70" i="50"/>
  <c r="AU41" i="64" s="1"/>
  <c r="AU43" i="64" s="1"/>
  <c r="AU45" i="64" s="1"/>
  <c r="BE69" i="33"/>
  <c r="BF7" i="33"/>
  <c r="G109" i="116"/>
  <c r="AZ38" i="64"/>
  <c r="BA205" i="59"/>
  <c r="BA27" i="36"/>
  <c r="BA26" i="36" s="1"/>
  <c r="BD38" i="28"/>
  <c r="BB21" i="34"/>
  <c r="AY8" i="92"/>
  <c r="AZ207" i="59"/>
  <c r="AX21" i="52"/>
  <c r="H101" i="59"/>
  <c r="AY57" i="63"/>
  <c r="AY22" i="34"/>
  <c r="G8" i="64"/>
  <c r="AY17" i="34"/>
  <c r="AY19" i="34" s="1"/>
  <c r="AY56" i="63"/>
  <c r="AY58" i="63" s="1"/>
  <c r="AX20" i="34"/>
  <c r="AX24" i="34"/>
  <c r="G48" i="31"/>
  <c r="G12" i="34"/>
  <c r="G50" i="31" s="1"/>
  <c r="AX58" i="63"/>
  <c r="AW49" i="71"/>
  <c r="AW55" i="71"/>
  <c r="AZ15" i="36"/>
  <c r="AZ16" i="36" s="1"/>
  <c r="BC40" i="28"/>
  <c r="BB203" i="59"/>
  <c r="AX9" i="92"/>
  <c r="AW22" i="52"/>
  <c r="AX35" i="64"/>
  <c r="AX42" i="71"/>
  <c r="AY16" i="36"/>
  <c r="AX79" i="63"/>
  <c r="AY78" i="63" s="1"/>
  <c r="AX52" i="63" l="1"/>
  <c r="AW52" i="52"/>
  <c r="AX31" i="50"/>
  <c r="AX49" i="52" s="1"/>
  <c r="AW58" i="52"/>
  <c r="AX48" i="50"/>
  <c r="AL208" i="59"/>
  <c r="AJ10" i="92"/>
  <c r="AJ43" i="71"/>
  <c r="AJ56" i="71" s="1"/>
  <c r="AI23" i="52"/>
  <c r="AV59" i="52"/>
  <c r="AV53" i="52"/>
  <c r="AV70" i="50"/>
  <c r="AV41" i="64" s="1"/>
  <c r="AV43" i="64" s="1"/>
  <c r="AV45" i="64" s="1"/>
  <c r="AW66" i="63"/>
  <c r="AW68" i="63" s="1"/>
  <c r="AW74" i="63" s="1"/>
  <c r="AW65" i="50"/>
  <c r="AW67" i="50" s="1"/>
  <c r="AW69" i="50" s="1"/>
  <c r="AV16" i="67"/>
  <c r="AV19" i="67" s="1"/>
  <c r="AV51" i="63"/>
  <c r="M50" i="63"/>
  <c r="M53" i="63" s="1"/>
  <c r="M60" i="63" s="1"/>
  <c r="L59" i="71"/>
  <c r="M57" i="64"/>
  <c r="M58" i="64" s="1"/>
  <c r="AU67" i="64"/>
  <c r="AU55" i="64"/>
  <c r="S70" i="64"/>
  <c r="S8" i="111"/>
  <c r="AT44" i="71"/>
  <c r="AT6" i="111"/>
  <c r="AT15" i="111" s="1"/>
  <c r="AS57" i="71"/>
  <c r="AS50" i="71"/>
  <c r="M60" i="64"/>
  <c r="N77" i="63" s="1"/>
  <c r="N80" i="63" s="1"/>
  <c r="N82" i="63" s="1"/>
  <c r="M77" i="63"/>
  <c r="M80" i="63" s="1"/>
  <c r="M82" i="63" s="1"/>
  <c r="AX22" i="52"/>
  <c r="AY42" i="71"/>
  <c r="AY9" i="92"/>
  <c r="AY35" i="64"/>
  <c r="H103" i="59"/>
  <c r="AZ8" i="92"/>
  <c r="BA207" i="59"/>
  <c r="AY21" i="52"/>
  <c r="AX55" i="71"/>
  <c r="AX49" i="71"/>
  <c r="AY79" i="63"/>
  <c r="AZ78" i="63" s="1"/>
  <c r="BB205" i="59"/>
  <c r="BA38" i="64"/>
  <c r="AZ17" i="34"/>
  <c r="AZ19" i="34" s="1"/>
  <c r="AZ56" i="63"/>
  <c r="AY24" i="34"/>
  <c r="AY20" i="34"/>
  <c r="AZ57" i="63"/>
  <c r="H14" i="63" s="1"/>
  <c r="G157" i="116" s="1"/>
  <c r="AZ22" i="34"/>
  <c r="BA15" i="36"/>
  <c r="BC203" i="59"/>
  <c r="BD40" i="28"/>
  <c r="BF69" i="33"/>
  <c r="BG7" i="33"/>
  <c r="G111" i="116"/>
  <c r="BC21" i="34"/>
  <c r="BB27" i="36"/>
  <c r="BB26" i="36" s="1"/>
  <c r="BE38" i="28"/>
  <c r="G123" i="116"/>
  <c r="S9" i="111" l="1"/>
  <c r="E29" i="111" s="1"/>
  <c r="T69" i="64"/>
  <c r="S45" i="71"/>
  <c r="S58" i="71" s="1"/>
  <c r="AW59" i="52"/>
  <c r="AX65" i="50"/>
  <c r="AX67" i="50" s="1"/>
  <c r="AX69" i="50" s="1"/>
  <c r="AX66" i="63"/>
  <c r="AX68" i="63" s="1"/>
  <c r="AX74" i="63" s="1"/>
  <c r="AW70" i="50"/>
  <c r="AW41" i="64" s="1"/>
  <c r="AW43" i="64" s="1"/>
  <c r="AW45" i="64" s="1"/>
  <c r="AW53" i="52"/>
  <c r="AK10" i="92"/>
  <c r="AK43" i="71"/>
  <c r="AK56" i="71" s="1"/>
  <c r="AJ23" i="52"/>
  <c r="AM208" i="59"/>
  <c r="AX52" i="52"/>
  <c r="AY48" i="50"/>
  <c r="AX58" i="52"/>
  <c r="AY52" i="63"/>
  <c r="AY31" i="50"/>
  <c r="AY49" i="52" s="1"/>
  <c r="AV67" i="64"/>
  <c r="AV55" i="64"/>
  <c r="N50" i="63"/>
  <c r="N53" i="63" s="1"/>
  <c r="N60" i="63" s="1"/>
  <c r="M59" i="71"/>
  <c r="N57" i="64"/>
  <c r="AW16" i="67"/>
  <c r="AW19" i="67" s="1"/>
  <c r="AW51" i="63"/>
  <c r="AU44" i="71"/>
  <c r="AU6" i="111"/>
  <c r="AU15" i="111" s="1"/>
  <c r="AT50" i="71"/>
  <c r="AT57" i="71"/>
  <c r="H35" i="63"/>
  <c r="G178" i="116" s="1"/>
  <c r="BA56" i="63"/>
  <c r="AZ20" i="34"/>
  <c r="AZ24" i="34"/>
  <c r="BA17" i="34"/>
  <c r="BA19" i="34" s="1"/>
  <c r="AZ79" i="63"/>
  <c r="H36" i="63" s="1"/>
  <c r="G179" i="116" s="1"/>
  <c r="G5" i="64"/>
  <c r="BB38" i="64"/>
  <c r="BC205" i="59"/>
  <c r="BA16" i="36"/>
  <c r="BD203" i="59"/>
  <c r="BB15" i="36"/>
  <c r="BB16" i="36" s="1"/>
  <c r="BE40" i="28"/>
  <c r="BG69" i="33"/>
  <c r="BH7" i="33"/>
  <c r="BA57" i="63"/>
  <c r="BA22" i="34"/>
  <c r="AY55" i="71"/>
  <c r="AY49" i="71"/>
  <c r="BD21" i="34"/>
  <c r="BF38" i="28"/>
  <c r="BC27" i="36"/>
  <c r="BC26" i="36" s="1"/>
  <c r="AZ9" i="92"/>
  <c r="AY22" i="52"/>
  <c r="AZ35" i="64"/>
  <c r="AZ42" i="71"/>
  <c r="BB207" i="59"/>
  <c r="AZ21" i="52"/>
  <c r="BA8" i="92"/>
  <c r="H13" i="63"/>
  <c r="G156" i="116" s="1"/>
  <c r="AZ58" i="63"/>
  <c r="G113" i="116"/>
  <c r="H104" i="59"/>
  <c r="AZ31" i="50" l="1"/>
  <c r="AZ49" i="52" s="1"/>
  <c r="AY58" i="52"/>
  <c r="AY52" i="52"/>
  <c r="AZ52" i="63"/>
  <c r="H9" i="63" s="1"/>
  <c r="G152" i="116" s="1"/>
  <c r="G10" i="116" s="1"/>
  <c r="AZ48" i="50"/>
  <c r="AX53" i="52"/>
  <c r="AX59" i="52"/>
  <c r="AY65" i="50"/>
  <c r="AY67" i="50" s="1"/>
  <c r="AY69" i="50" s="1"/>
  <c r="AY66" i="63"/>
  <c r="AY68" i="63" s="1"/>
  <c r="AY74" i="63" s="1"/>
  <c r="AX70" i="50"/>
  <c r="AX41" i="64" s="1"/>
  <c r="AX43" i="64" s="1"/>
  <c r="AX45" i="64" s="1"/>
  <c r="AL10" i="92"/>
  <c r="AN208" i="59"/>
  <c r="AL43" i="71"/>
  <c r="AL56" i="71" s="1"/>
  <c r="AK23" i="52"/>
  <c r="AU50" i="71"/>
  <c r="AU57" i="71"/>
  <c r="AV44" i="71"/>
  <c r="AV6" i="111"/>
  <c r="AV15" i="111" s="1"/>
  <c r="T70" i="64"/>
  <c r="T8" i="111"/>
  <c r="AX16" i="67"/>
  <c r="AX19" i="67" s="1"/>
  <c r="AX51" i="63"/>
  <c r="AW67" i="64"/>
  <c r="AW55" i="64"/>
  <c r="F29" i="111"/>
  <c r="G27" i="111" s="1"/>
  <c r="E28" i="111"/>
  <c r="BD205" i="59"/>
  <c r="BC38" i="64"/>
  <c r="BA21" i="52"/>
  <c r="BC207" i="59"/>
  <c r="BB8" i="92"/>
  <c r="G114" i="116"/>
  <c r="AZ55" i="71"/>
  <c r="AZ49" i="71"/>
  <c r="BB57" i="63"/>
  <c r="BB22" i="34"/>
  <c r="G120" i="116"/>
  <c r="BH69" i="33"/>
  <c r="BI7" i="33"/>
  <c r="BA9" i="92"/>
  <c r="BA35" i="64"/>
  <c r="BA42" i="71"/>
  <c r="AZ22" i="52"/>
  <c r="BE21" i="34"/>
  <c r="BG38" i="28"/>
  <c r="BD27" i="36"/>
  <c r="BD26" i="36" s="1"/>
  <c r="BA78" i="63"/>
  <c r="BA24" i="34"/>
  <c r="BB56" i="63"/>
  <c r="BB58" i="63" s="1"/>
  <c r="BB17" i="34"/>
  <c r="BB19" i="34" s="1"/>
  <c r="BA20" i="34"/>
  <c r="G14" i="116"/>
  <c r="BA79" i="63"/>
  <c r="BA58" i="63"/>
  <c r="H15" i="63"/>
  <c r="BE203" i="59"/>
  <c r="BF40" i="28"/>
  <c r="BC15" i="36"/>
  <c r="BC16" i="36" s="1"/>
  <c r="AY70" i="50" l="1"/>
  <c r="AY41" i="64" s="1"/>
  <c r="AY53" i="52"/>
  <c r="AZ65" i="50"/>
  <c r="AZ67" i="50" s="1"/>
  <c r="AZ69" i="50" s="1"/>
  <c r="AZ66" i="63"/>
  <c r="AY59" i="52"/>
  <c r="AY51" i="63"/>
  <c r="AY16" i="67"/>
  <c r="AY19" i="67" s="1"/>
  <c r="AZ58" i="52"/>
  <c r="BA48" i="50"/>
  <c r="AZ52" i="52"/>
  <c r="BA31" i="50"/>
  <c r="BA49" i="52" s="1"/>
  <c r="BA52" i="63"/>
  <c r="AM43" i="71"/>
  <c r="AM56" i="71" s="1"/>
  <c r="AO208" i="59"/>
  <c r="AL23" i="52"/>
  <c r="AM10" i="92"/>
  <c r="E35" i="111"/>
  <c r="F28" i="111"/>
  <c r="N13" i="111"/>
  <c r="AW44" i="71"/>
  <c r="AW6" i="111"/>
  <c r="AW15" i="111" s="1"/>
  <c r="AV57" i="71"/>
  <c r="AV50" i="71"/>
  <c r="AX67" i="64"/>
  <c r="AX55" i="64"/>
  <c r="T45" i="71"/>
  <c r="T58" i="71" s="1"/>
  <c r="T9" i="111"/>
  <c r="U69" i="64"/>
  <c r="BB78" i="63"/>
  <c r="BB79" i="63"/>
  <c r="BC78" i="63"/>
  <c r="G158" i="116"/>
  <c r="BC17" i="34"/>
  <c r="BC19" i="34" s="1"/>
  <c r="BC56" i="63"/>
  <c r="BC58" i="63" s="1"/>
  <c r="BB24" i="34"/>
  <c r="BB20" i="34"/>
  <c r="BC57" i="63"/>
  <c r="BC22" i="34"/>
  <c r="BA22" i="52"/>
  <c r="BB42" i="71"/>
  <c r="BB9" i="92"/>
  <c r="BB35" i="64"/>
  <c r="BG40" i="28"/>
  <c r="BD15" i="36"/>
  <c r="BD16" i="36" s="1"/>
  <c r="BF203" i="59"/>
  <c r="BE205" i="59"/>
  <c r="BD38" i="64"/>
  <c r="BB21" i="52"/>
  <c r="BC8" i="92"/>
  <c r="BD207" i="59"/>
  <c r="BI69" i="33"/>
  <c r="BJ7" i="33"/>
  <c r="BA55" i="71"/>
  <c r="BA49" i="71"/>
  <c r="BH38" i="28"/>
  <c r="BF21" i="34"/>
  <c r="BE27" i="36"/>
  <c r="BE26" i="36" s="1"/>
  <c r="AZ68" i="63" l="1"/>
  <c r="AZ74" i="63" s="1"/>
  <c r="H23" i="63"/>
  <c r="U8" i="111"/>
  <c r="U70" i="64"/>
  <c r="N15" i="111"/>
  <c r="N18" i="111" s="1"/>
  <c r="O17" i="111" s="1"/>
  <c r="O18" i="111" s="1"/>
  <c r="P17" i="111" s="1"/>
  <c r="P18" i="111" s="1"/>
  <c r="Q17" i="111" s="1"/>
  <c r="Q18" i="111" s="1"/>
  <c r="R17" i="111" s="1"/>
  <c r="R18" i="111" s="1"/>
  <c r="S17" i="111" s="1"/>
  <c r="S18" i="111" s="1"/>
  <c r="T17" i="111" s="1"/>
  <c r="T18" i="111" s="1"/>
  <c r="U17" i="111" s="1"/>
  <c r="U18" i="111" s="1"/>
  <c r="V17" i="111" s="1"/>
  <c r="V18" i="111" s="1"/>
  <c r="W17" i="111" s="1"/>
  <c r="W18" i="111" s="1"/>
  <c r="X17" i="111" s="1"/>
  <c r="X18" i="111" s="1"/>
  <c r="Y17" i="111" s="1"/>
  <c r="Y18" i="111" s="1"/>
  <c r="Z17" i="111" s="1"/>
  <c r="Z18" i="111" s="1"/>
  <c r="AA17" i="111" s="1"/>
  <c r="AA18" i="111" s="1"/>
  <c r="AB17" i="111" s="1"/>
  <c r="AB18" i="111" s="1"/>
  <c r="AC17" i="111" s="1"/>
  <c r="AC18" i="111" s="1"/>
  <c r="AD17" i="111" s="1"/>
  <c r="AD18" i="111" s="1"/>
  <c r="AE17" i="111" s="1"/>
  <c r="AE18" i="111" s="1"/>
  <c r="AF17" i="111" s="1"/>
  <c r="AF18" i="111" s="1"/>
  <c r="AG17" i="111" s="1"/>
  <c r="AG18" i="111" s="1"/>
  <c r="AH17" i="111" s="1"/>
  <c r="AH18" i="111" s="1"/>
  <c r="AI17" i="111" s="1"/>
  <c r="AI18" i="111" s="1"/>
  <c r="AJ17" i="111" s="1"/>
  <c r="AJ18" i="111" s="1"/>
  <c r="AK17" i="111" s="1"/>
  <c r="AK18" i="111" s="1"/>
  <c r="AL17" i="111" s="1"/>
  <c r="AL18" i="111" s="1"/>
  <c r="AM17" i="111" s="1"/>
  <c r="AM18" i="111" s="1"/>
  <c r="AN17" i="111" s="1"/>
  <c r="AN18" i="111" s="1"/>
  <c r="AO17" i="111" s="1"/>
  <c r="AO18" i="111" s="1"/>
  <c r="AP17" i="111" s="1"/>
  <c r="AP18" i="111" s="1"/>
  <c r="AQ17" i="111" s="1"/>
  <c r="AQ18" i="111" s="1"/>
  <c r="AR17" i="111" s="1"/>
  <c r="AR18" i="111" s="1"/>
  <c r="AS17" i="111" s="1"/>
  <c r="AS18" i="111" s="1"/>
  <c r="AT17" i="111" s="1"/>
  <c r="AT18" i="111" s="1"/>
  <c r="AU17" i="111" s="1"/>
  <c r="AU18" i="111" s="1"/>
  <c r="AV17" i="111" s="1"/>
  <c r="AV18" i="111" s="1"/>
  <c r="AW17" i="111" s="1"/>
  <c r="AW18" i="111" s="1"/>
  <c r="AX17" i="111" s="1"/>
  <c r="N53" i="64"/>
  <c r="AZ70" i="50"/>
  <c r="AZ41" i="64" s="1"/>
  <c r="AZ43" i="64" s="1"/>
  <c r="AZ45" i="64" s="1"/>
  <c r="BA65" i="50"/>
  <c r="BA67" i="50" s="1"/>
  <c r="BA69" i="50" s="1"/>
  <c r="AZ53" i="52"/>
  <c r="AZ59" i="52"/>
  <c r="BA66" i="63"/>
  <c r="BA68" i="63" s="1"/>
  <c r="BA74" i="63" s="1"/>
  <c r="AZ51" i="63"/>
  <c r="H8" i="63" s="1"/>
  <c r="G151" i="116" s="1"/>
  <c r="G9" i="116" s="1"/>
  <c r="AZ16" i="67"/>
  <c r="AZ19" i="67" s="1"/>
  <c r="AN43" i="71"/>
  <c r="AN56" i="71" s="1"/>
  <c r="AP208" i="59"/>
  <c r="AN10" i="92"/>
  <c r="AM23" i="52"/>
  <c r="AW57" i="71"/>
  <c r="AW50" i="71"/>
  <c r="AX44" i="71"/>
  <c r="AX6" i="111"/>
  <c r="AX15" i="111" s="1"/>
  <c r="E5" i="112"/>
  <c r="D60" i="111"/>
  <c r="C73" i="111" s="1"/>
  <c r="C75" i="111" s="1"/>
  <c r="BB48" i="50"/>
  <c r="BB52" i="63"/>
  <c r="BA58" i="52"/>
  <c r="BB31" i="50"/>
  <c r="BB49" i="52" s="1"/>
  <c r="BA52" i="52"/>
  <c r="G11" i="64"/>
  <c r="AY43" i="64"/>
  <c r="AY45" i="64" s="1"/>
  <c r="BE38" i="64"/>
  <c r="BF205" i="59"/>
  <c r="BC24" i="34"/>
  <c r="BC20" i="34"/>
  <c r="BD17" i="34"/>
  <c r="BD19" i="34" s="1"/>
  <c r="BD56" i="63"/>
  <c r="BD58" i="63" s="1"/>
  <c r="BB49" i="71"/>
  <c r="BB55" i="71"/>
  <c r="BD8" i="92"/>
  <c r="BC21" i="52"/>
  <c r="BE207" i="59"/>
  <c r="BJ69" i="33"/>
  <c r="BK7" i="33"/>
  <c r="BB22" i="52"/>
  <c r="BC35" i="64"/>
  <c r="BC42" i="71"/>
  <c r="BC9" i="92"/>
  <c r="BD57" i="63"/>
  <c r="BD22" i="34"/>
  <c r="BF27" i="36"/>
  <c r="BF26" i="36" s="1"/>
  <c r="BG21" i="34"/>
  <c r="BI38" i="28"/>
  <c r="BE15" i="36"/>
  <c r="BE16" i="36" s="1"/>
  <c r="BG203" i="59"/>
  <c r="BH40" i="28"/>
  <c r="BC79" i="63"/>
  <c r="BD78" i="63" s="1"/>
  <c r="AY55" i="64" l="1"/>
  <c r="AY67" i="64"/>
  <c r="AX18" i="111"/>
  <c r="AY17" i="111" s="1"/>
  <c r="BA16" i="67"/>
  <c r="BA19" i="67" s="1"/>
  <c r="BA51" i="63"/>
  <c r="AN23" i="52"/>
  <c r="AQ208" i="59"/>
  <c r="AO43" i="71"/>
  <c r="AO56" i="71" s="1"/>
  <c r="AO10" i="92"/>
  <c r="BA70" i="50"/>
  <c r="BA41" i="64" s="1"/>
  <c r="BA43" i="64" s="1"/>
  <c r="BA45" i="64" s="1"/>
  <c r="BB66" i="63"/>
  <c r="BB68" i="63" s="1"/>
  <c r="BB74" i="63" s="1"/>
  <c r="BA59" i="52"/>
  <c r="BB65" i="50"/>
  <c r="BB67" i="50" s="1"/>
  <c r="BB69" i="50" s="1"/>
  <c r="BA53" i="52"/>
  <c r="AZ67" i="64"/>
  <c r="AZ55" i="64"/>
  <c r="G126" i="116"/>
  <c r="G13" i="64"/>
  <c r="D23" i="64"/>
  <c r="N60" i="64"/>
  <c r="N55" i="64"/>
  <c r="N58" i="64" s="1"/>
  <c r="AX50" i="71"/>
  <c r="AX57" i="71"/>
  <c r="V69" i="64"/>
  <c r="U9" i="111"/>
  <c r="U45" i="71"/>
  <c r="U58" i="71" s="1"/>
  <c r="G166" i="116"/>
  <c r="G11" i="116" s="1"/>
  <c r="H25" i="63"/>
  <c r="BB58" i="52"/>
  <c r="BB52" i="52"/>
  <c r="BC52" i="63"/>
  <c r="BC48" i="50"/>
  <c r="BC31" i="50"/>
  <c r="BC49" i="52" s="1"/>
  <c r="BC55" i="71"/>
  <c r="BC49" i="71"/>
  <c r="BI40" i="28"/>
  <c r="BF15" i="36"/>
  <c r="BF16" i="36" s="1"/>
  <c r="BH203" i="59"/>
  <c r="BF38" i="64"/>
  <c r="BG205" i="59"/>
  <c r="BG27" i="36"/>
  <c r="BG26" i="36" s="1"/>
  <c r="BH21" i="34"/>
  <c r="BJ38" i="28"/>
  <c r="BE17" i="34"/>
  <c r="BE19" i="34" s="1"/>
  <c r="BD24" i="34"/>
  <c r="BE56" i="63"/>
  <c r="BE58" i="63" s="1"/>
  <c r="BD20" i="34"/>
  <c r="BE8" i="92"/>
  <c r="BF207" i="59"/>
  <c r="BD21" i="52"/>
  <c r="BD79" i="63"/>
  <c r="BE78" i="63" s="1"/>
  <c r="BC22" i="52"/>
  <c r="BD35" i="64"/>
  <c r="BD9" i="92"/>
  <c r="BD42" i="71"/>
  <c r="BK69" i="33"/>
  <c r="BL7" i="33"/>
  <c r="BE57" i="63"/>
  <c r="BE22" i="34"/>
  <c r="BC58" i="52" l="1"/>
  <c r="BD48" i="50"/>
  <c r="BD52" i="63"/>
  <c r="BC52" i="52"/>
  <c r="BD31" i="50"/>
  <c r="BD49" i="52" s="1"/>
  <c r="V8" i="111"/>
  <c r="V70" i="64"/>
  <c r="O57" i="64"/>
  <c r="O58" i="64" s="1"/>
  <c r="O50" i="63"/>
  <c r="O53" i="63" s="1"/>
  <c r="O60" i="63" s="1"/>
  <c r="N59" i="71"/>
  <c r="BB59" i="52"/>
  <c r="BB53" i="52"/>
  <c r="BB70" i="50"/>
  <c r="BB41" i="64" s="1"/>
  <c r="BB43" i="64" s="1"/>
  <c r="BB45" i="64" s="1"/>
  <c r="BC65" i="50"/>
  <c r="BC67" i="50" s="1"/>
  <c r="BC69" i="50" s="1"/>
  <c r="BC66" i="63"/>
  <c r="BC68" i="63" s="1"/>
  <c r="BC74" i="63" s="1"/>
  <c r="G168" i="116"/>
  <c r="H31" i="63"/>
  <c r="G174" i="116" s="1"/>
  <c r="O77" i="63"/>
  <c r="O80" i="63" s="1"/>
  <c r="O82" i="63" s="1"/>
  <c r="O60" i="64"/>
  <c r="BB16" i="67"/>
  <c r="BB19" i="67" s="1"/>
  <c r="BB51" i="63"/>
  <c r="AZ44" i="71"/>
  <c r="AZ6" i="111"/>
  <c r="AZ15" i="111" s="1"/>
  <c r="D138" i="116"/>
  <c r="D25" i="64"/>
  <c r="J22" i="64"/>
  <c r="BA55" i="64"/>
  <c r="BA67" i="64"/>
  <c r="AY44" i="71"/>
  <c r="AY6" i="111"/>
  <c r="AY15" i="111" s="1"/>
  <c r="AY18" i="111" s="1"/>
  <c r="AZ17" i="111" s="1"/>
  <c r="AP43" i="71"/>
  <c r="AP56" i="71" s="1"/>
  <c r="AP10" i="92"/>
  <c r="AR208" i="59"/>
  <c r="AO23" i="52"/>
  <c r="G128" i="116"/>
  <c r="G15" i="64"/>
  <c r="BL69" i="33"/>
  <c r="BM7" i="33"/>
  <c r="BM69" i="33" s="1"/>
  <c r="BI21" i="34"/>
  <c r="BK38" i="28"/>
  <c r="BH27" i="36"/>
  <c r="BH26" i="36" s="1"/>
  <c r="BF8" i="92"/>
  <c r="BE21" i="52"/>
  <c r="BG207" i="59"/>
  <c r="BD49" i="71"/>
  <c r="BD55" i="71"/>
  <c r="BH205" i="59"/>
  <c r="BG38" i="64"/>
  <c r="BE20" i="34"/>
  <c r="BF17" i="34"/>
  <c r="BF19" i="34" s="1"/>
  <c r="BF56" i="63"/>
  <c r="BF58" i="63" s="1"/>
  <c r="BE24" i="34"/>
  <c r="BF57" i="63"/>
  <c r="BF22" i="34"/>
  <c r="BE79" i="63"/>
  <c r="BF78" i="63" s="1"/>
  <c r="BJ40" i="28"/>
  <c r="BG15" i="36"/>
  <c r="BG16" i="36" s="1"/>
  <c r="BI203" i="59"/>
  <c r="BE9" i="92"/>
  <c r="BE35" i="64"/>
  <c r="BD22" i="52"/>
  <c r="BE42" i="71"/>
  <c r="AZ18" i="111" l="1"/>
  <c r="BA17" i="111" s="1"/>
  <c r="V9" i="111"/>
  <c r="V45" i="71"/>
  <c r="V58" i="71" s="1"/>
  <c r="W69" i="64"/>
  <c r="AY57" i="71"/>
  <c r="AY50" i="71"/>
  <c r="BA6" i="111"/>
  <c r="BA15" i="111" s="1"/>
  <c r="BA18" i="111" s="1"/>
  <c r="BB17" i="111" s="1"/>
  <c r="BA44" i="71"/>
  <c r="P50" i="63"/>
  <c r="P57" i="64"/>
  <c r="P58" i="64" s="1"/>
  <c r="O59" i="71"/>
  <c r="AZ57" i="71"/>
  <c r="AZ50" i="71"/>
  <c r="P77" i="63"/>
  <c r="P60" i="64"/>
  <c r="BD65" i="50"/>
  <c r="BD67" i="50" s="1"/>
  <c r="BD69" i="50" s="1"/>
  <c r="BD66" i="63"/>
  <c r="BD68" i="63" s="1"/>
  <c r="BD74" i="63" s="1"/>
  <c r="BC59" i="52"/>
  <c r="BC70" i="50"/>
  <c r="BC41" i="64" s="1"/>
  <c r="BC43" i="64" s="1"/>
  <c r="BC45" i="64" s="1"/>
  <c r="BC53" i="52"/>
  <c r="BB67" i="64"/>
  <c r="BB55" i="64"/>
  <c r="BC51" i="63"/>
  <c r="BC16" i="67"/>
  <c r="BC19" i="67" s="1"/>
  <c r="BE31" i="50"/>
  <c r="BE49" i="52" s="1"/>
  <c r="BD58" i="52"/>
  <c r="BE52" i="63"/>
  <c r="BE48" i="50"/>
  <c r="BD52" i="52"/>
  <c r="G130" i="116"/>
  <c r="G25" i="64"/>
  <c r="G140" i="116" s="1"/>
  <c r="AQ43" i="71"/>
  <c r="AQ56" i="71" s="1"/>
  <c r="AS208" i="59"/>
  <c r="AP23" i="52"/>
  <c r="AQ10" i="92"/>
  <c r="D28" i="64"/>
  <c r="D140" i="116"/>
  <c r="BF79" i="63"/>
  <c r="BG78" i="63" s="1"/>
  <c r="BM38" i="28"/>
  <c r="BK21" i="34"/>
  <c r="BJ27" i="36"/>
  <c r="BN69" i="33"/>
  <c r="BM70" i="33"/>
  <c r="BN70" i="33" s="1"/>
  <c r="BL38" i="28"/>
  <c r="BJ21" i="34"/>
  <c r="BI27" i="36"/>
  <c r="BI26" i="36" s="1"/>
  <c r="BF24" i="34"/>
  <c r="BF20" i="34"/>
  <c r="BG17" i="34"/>
  <c r="BG19" i="34" s="1"/>
  <c r="BG56" i="63"/>
  <c r="BH15" i="36"/>
  <c r="BH16" i="36" s="1"/>
  <c r="BK40" i="28"/>
  <c r="BJ203" i="59"/>
  <c r="BE55" i="71"/>
  <c r="BE49" i="71"/>
  <c r="BG57" i="63"/>
  <c r="BG22" i="34"/>
  <c r="BH38" i="64"/>
  <c r="BI205" i="59"/>
  <c r="BG8" i="92"/>
  <c r="BF21" i="52"/>
  <c r="BH207" i="59"/>
  <c r="BF9" i="92"/>
  <c r="BE22" i="52"/>
  <c r="BF42" i="71"/>
  <c r="BF35" i="64"/>
  <c r="BA57" i="71" l="1"/>
  <c r="BA50" i="71"/>
  <c r="AR10" i="92"/>
  <c r="AR43" i="71"/>
  <c r="AR56" i="71" s="1"/>
  <c r="AT208" i="59"/>
  <c r="AQ23" i="52"/>
  <c r="E7" i="63"/>
  <c r="D150" i="116" s="1"/>
  <c r="D6" i="116" s="1"/>
  <c r="P53" i="63"/>
  <c r="P80" i="63"/>
  <c r="E34" i="63"/>
  <c r="D177" i="116" s="1"/>
  <c r="BB44" i="71"/>
  <c r="BB6" i="111"/>
  <c r="BB15" i="111" s="1"/>
  <c r="BB18" i="111" s="1"/>
  <c r="BC17" i="111" s="1"/>
  <c r="E27" i="64"/>
  <c r="D143" i="116"/>
  <c r="BF52" i="63"/>
  <c r="BE52" i="52"/>
  <c r="BF31" i="50"/>
  <c r="BF49" i="52" s="1"/>
  <c r="BF48" i="50"/>
  <c r="BE58" i="52"/>
  <c r="W70" i="64"/>
  <c r="W8" i="111"/>
  <c r="BD16" i="67"/>
  <c r="BD19" i="67" s="1"/>
  <c r="BD51" i="63"/>
  <c r="Q77" i="63"/>
  <c r="Q80" i="63" s="1"/>
  <c r="Q82" i="63" s="1"/>
  <c r="Q60" i="64"/>
  <c r="BC55" i="64"/>
  <c r="BC67" i="64"/>
  <c r="BE66" i="63"/>
  <c r="BE68" i="63" s="1"/>
  <c r="BE74" i="63" s="1"/>
  <c r="BE65" i="50"/>
  <c r="BE67" i="50" s="1"/>
  <c r="BE69" i="50" s="1"/>
  <c r="BD53" i="52"/>
  <c r="BD70" i="50"/>
  <c r="BD41" i="64" s="1"/>
  <c r="BD43" i="64" s="1"/>
  <c r="BD45" i="64" s="1"/>
  <c r="BD59" i="52"/>
  <c r="Q57" i="64"/>
  <c r="Q58" i="64" s="1"/>
  <c r="P59" i="71"/>
  <c r="Q50" i="63"/>
  <c r="Q53" i="63" s="1"/>
  <c r="Q60" i="63" s="1"/>
  <c r="BI38" i="64"/>
  <c r="BJ205" i="59"/>
  <c r="BH57" i="63"/>
  <c r="BH22" i="34"/>
  <c r="BJ26" i="36"/>
  <c r="BG42" i="71"/>
  <c r="BF22" i="52"/>
  <c r="BG35" i="64"/>
  <c r="BG9" i="92"/>
  <c r="BL40" i="28"/>
  <c r="BK203" i="59"/>
  <c r="BI15" i="36"/>
  <c r="BI16" i="36" s="1"/>
  <c r="H9" i="34"/>
  <c r="BM40" i="28"/>
  <c r="BJ15" i="36"/>
  <c r="BL203" i="59"/>
  <c r="H37" i="35"/>
  <c r="BG58" i="63"/>
  <c r="BG79" i="63"/>
  <c r="BH78" i="63" s="1"/>
  <c r="BH8" i="92"/>
  <c r="BG21" i="52"/>
  <c r="BI207" i="59"/>
  <c r="BG24" i="34"/>
  <c r="BH17" i="34"/>
  <c r="BH19" i="34" s="1"/>
  <c r="BH56" i="63"/>
  <c r="BH58" i="63" s="1"/>
  <c r="BG20" i="34"/>
  <c r="BF55" i="71"/>
  <c r="BF49" i="71"/>
  <c r="BD55" i="64" l="1"/>
  <c r="BD67" i="64"/>
  <c r="BE16" i="67"/>
  <c r="BE19" i="67" s="1"/>
  <c r="BE51" i="63"/>
  <c r="E142" i="116"/>
  <c r="E28" i="64"/>
  <c r="AR23" i="52"/>
  <c r="AS43" i="71"/>
  <c r="AS56" i="71" s="1"/>
  <c r="AS10" i="92"/>
  <c r="AU208" i="59"/>
  <c r="BE70" i="50"/>
  <c r="BE41" i="64" s="1"/>
  <c r="BE43" i="64" s="1"/>
  <c r="BE45" i="64" s="1"/>
  <c r="BE53" i="52"/>
  <c r="BF66" i="63"/>
  <c r="BF68" i="63" s="1"/>
  <c r="BF74" i="63" s="1"/>
  <c r="BF65" i="50"/>
  <c r="BF67" i="50" s="1"/>
  <c r="BF69" i="50" s="1"/>
  <c r="BE59" i="52"/>
  <c r="BC44" i="71"/>
  <c r="BC6" i="111"/>
  <c r="BC15" i="111" s="1"/>
  <c r="BC18" i="111" s="1"/>
  <c r="BD17" i="111" s="1"/>
  <c r="BB50" i="71"/>
  <c r="BB57" i="71"/>
  <c r="BG52" i="63"/>
  <c r="BG31" i="50"/>
  <c r="BG49" i="52" s="1"/>
  <c r="BF58" i="52"/>
  <c r="BG48" i="50"/>
  <c r="BF52" i="52"/>
  <c r="P60" i="63"/>
  <c r="E10" i="63"/>
  <c r="X69" i="64"/>
  <c r="W45" i="71"/>
  <c r="W58" i="71" s="1"/>
  <c r="W9" i="111"/>
  <c r="R57" i="64"/>
  <c r="R58" i="64" s="1"/>
  <c r="R50" i="63"/>
  <c r="R53" i="63" s="1"/>
  <c r="R60" i="63" s="1"/>
  <c r="Q59" i="71"/>
  <c r="R60" i="64"/>
  <c r="R77" i="63"/>
  <c r="R80" i="63" s="1"/>
  <c r="R82" i="63" s="1"/>
  <c r="E37" i="63"/>
  <c r="P82" i="63"/>
  <c r="BH79" i="63"/>
  <c r="BI78" i="63" s="1"/>
  <c r="BI57" i="63"/>
  <c r="BI22" i="34"/>
  <c r="H10" i="34"/>
  <c r="H47" i="31"/>
  <c r="BI56" i="63"/>
  <c r="BI58" i="63" s="1"/>
  <c r="BI17" i="34"/>
  <c r="BI19" i="34" s="1"/>
  <c r="BH20" i="34"/>
  <c r="BH24" i="34"/>
  <c r="BI8" i="92"/>
  <c r="BH21" i="52"/>
  <c r="BJ207" i="59"/>
  <c r="BL205" i="59"/>
  <c r="BK38" i="64"/>
  <c r="BM203" i="59"/>
  <c r="I99" i="59"/>
  <c r="BG49" i="71"/>
  <c r="BG55" i="71"/>
  <c r="BG22" i="52"/>
  <c r="BH9" i="92"/>
  <c r="BH42" i="71"/>
  <c r="BH35" i="64"/>
  <c r="BJ16" i="36"/>
  <c r="BJ17" i="36"/>
  <c r="BK205" i="59"/>
  <c r="BJ38" i="64"/>
  <c r="BN40" i="28"/>
  <c r="H39" i="35"/>
  <c r="I39" i="35" s="1"/>
  <c r="BC57" i="71" l="1"/>
  <c r="BC50" i="71"/>
  <c r="BH48" i="50"/>
  <c r="BH52" i="63"/>
  <c r="BH31" i="50"/>
  <c r="BH49" i="52" s="1"/>
  <c r="BG52" i="52"/>
  <c r="BG58" i="52"/>
  <c r="S50" i="63"/>
  <c r="S53" i="63" s="1"/>
  <c r="S60" i="63" s="1"/>
  <c r="S57" i="64"/>
  <c r="S58" i="64" s="1"/>
  <c r="R59" i="71"/>
  <c r="BF59" i="52"/>
  <c r="BF53" i="52"/>
  <c r="BF70" i="50"/>
  <c r="BF41" i="64" s="1"/>
  <c r="BF43" i="64" s="1"/>
  <c r="BF45" i="64" s="1"/>
  <c r="BG65" i="50"/>
  <c r="BG67" i="50" s="1"/>
  <c r="BG69" i="50" s="1"/>
  <c r="BG66" i="63"/>
  <c r="BG68" i="63" s="1"/>
  <c r="BG74" i="63" s="1"/>
  <c r="E143" i="116"/>
  <c r="F27" i="64"/>
  <c r="E39" i="63"/>
  <c r="D182" i="116" s="1"/>
  <c r="D180" i="116"/>
  <c r="D15" i="116" s="1"/>
  <c r="X8" i="111"/>
  <c r="X70" i="64"/>
  <c r="BE55" i="64"/>
  <c r="BE67" i="64"/>
  <c r="BF16" i="67"/>
  <c r="BF19" i="67" s="1"/>
  <c r="BF51" i="63"/>
  <c r="D153" i="116"/>
  <c r="D5" i="116" s="1"/>
  <c r="E17" i="63"/>
  <c r="D160" i="116" s="1"/>
  <c r="AS23" i="52"/>
  <c r="AV208" i="59"/>
  <c r="AT43" i="71"/>
  <c r="AT56" i="71" s="1"/>
  <c r="AT10" i="92"/>
  <c r="BD44" i="71"/>
  <c r="BD6" i="111"/>
  <c r="BD15" i="111" s="1"/>
  <c r="BD18" i="111" s="1"/>
  <c r="BE17" i="111" s="1"/>
  <c r="S77" i="63"/>
  <c r="S80" i="63" s="1"/>
  <c r="S82" i="63" s="1"/>
  <c r="S60" i="64"/>
  <c r="BI79" i="63"/>
  <c r="BJ78" i="63" s="1"/>
  <c r="H48" i="31"/>
  <c r="H12" i="34"/>
  <c r="H50" i="31" s="1"/>
  <c r="BH49" i="71"/>
  <c r="BH55" i="71"/>
  <c r="H109" i="116"/>
  <c r="J99" i="59"/>
  <c r="K99" i="59" s="1"/>
  <c r="H8" i="64"/>
  <c r="BJ21" i="52"/>
  <c r="BK8" i="92"/>
  <c r="BL207" i="59"/>
  <c r="BM205" i="59"/>
  <c r="I101" i="59"/>
  <c r="BJ8" i="92"/>
  <c r="BI21" i="52"/>
  <c r="BK207" i="59"/>
  <c r="BH22" i="52"/>
  <c r="BI35" i="64"/>
  <c r="BI42" i="71"/>
  <c r="BI9" i="92"/>
  <c r="BJ17" i="34"/>
  <c r="BJ19" i="34" s="1"/>
  <c r="BI24" i="34"/>
  <c r="BJ56" i="63"/>
  <c r="BI20" i="34"/>
  <c r="BJ57" i="63"/>
  <c r="BJ22" i="34"/>
  <c r="BE44" i="71" l="1"/>
  <c r="BE6" i="111"/>
  <c r="BE15" i="111" s="1"/>
  <c r="BE18" i="111" s="1"/>
  <c r="BF17" i="111" s="1"/>
  <c r="BF55" i="64"/>
  <c r="BF67" i="64"/>
  <c r="BD57" i="71"/>
  <c r="BD50" i="71"/>
  <c r="BG16" i="67"/>
  <c r="BG19" i="67" s="1"/>
  <c r="BG51" i="63"/>
  <c r="Y69" i="64"/>
  <c r="X9" i="111"/>
  <c r="X45" i="71"/>
  <c r="X58" i="71" s="1"/>
  <c r="BG70" i="50"/>
  <c r="BG41" i="64" s="1"/>
  <c r="BG43" i="64" s="1"/>
  <c r="BG45" i="64" s="1"/>
  <c r="BG59" i="52"/>
  <c r="BH65" i="50"/>
  <c r="BH67" i="50" s="1"/>
  <c r="BH69" i="50" s="1"/>
  <c r="BG53" i="52"/>
  <c r="BH66" i="63"/>
  <c r="BH68" i="63" s="1"/>
  <c r="BH74" i="63" s="1"/>
  <c r="T60" i="64"/>
  <c r="T77" i="63"/>
  <c r="T80" i="63" s="1"/>
  <c r="T82" i="63" s="1"/>
  <c r="BI31" i="50"/>
  <c r="BI49" i="52" s="1"/>
  <c r="BI48" i="50"/>
  <c r="BH52" i="52"/>
  <c r="BH58" i="52"/>
  <c r="BI52" i="63"/>
  <c r="AU43" i="71"/>
  <c r="AU56" i="71" s="1"/>
  <c r="AU10" i="92"/>
  <c r="AT23" i="52"/>
  <c r="AW208" i="59"/>
  <c r="F28" i="64"/>
  <c r="F142" i="116"/>
  <c r="T57" i="64"/>
  <c r="T58" i="64" s="1"/>
  <c r="T50" i="63"/>
  <c r="T53" i="63" s="1"/>
  <c r="T60" i="63" s="1"/>
  <c r="S59" i="71"/>
  <c r="BK9" i="92"/>
  <c r="BK42" i="71"/>
  <c r="BJ22" i="52"/>
  <c r="BK35" i="64"/>
  <c r="BM207" i="59"/>
  <c r="I103" i="59"/>
  <c r="BJ58" i="63"/>
  <c r="BJ35" i="64"/>
  <c r="BI22" i="52"/>
  <c r="BJ9" i="92"/>
  <c r="BJ42" i="71"/>
  <c r="H123" i="116"/>
  <c r="BK56" i="63"/>
  <c r="BK58" i="63" s="1"/>
  <c r="BK17" i="34"/>
  <c r="BK19" i="34" s="1"/>
  <c r="BJ20" i="34"/>
  <c r="BJ24" i="34"/>
  <c r="BI49" i="71"/>
  <c r="BI55" i="71"/>
  <c r="BK57" i="63"/>
  <c r="BK22" i="34"/>
  <c r="BL57" i="63" s="1"/>
  <c r="I14" i="63" s="1"/>
  <c r="H157" i="116" s="1"/>
  <c r="BJ79" i="63"/>
  <c r="BK78" i="63" s="1"/>
  <c r="H111" i="116"/>
  <c r="J101" i="59"/>
  <c r="K101" i="59" s="1"/>
  <c r="BH59" i="52" l="1"/>
  <c r="BI65" i="50"/>
  <c r="BI67" i="50" s="1"/>
  <c r="BI69" i="50" s="1"/>
  <c r="BH70" i="50"/>
  <c r="BH41" i="64" s="1"/>
  <c r="BH43" i="64" s="1"/>
  <c r="BH45" i="64" s="1"/>
  <c r="BH53" i="52"/>
  <c r="BI66" i="63"/>
  <c r="BI68" i="63" s="1"/>
  <c r="BI74" i="63" s="1"/>
  <c r="F143" i="116"/>
  <c r="G27" i="64"/>
  <c r="BI52" i="52"/>
  <c r="BJ48" i="50"/>
  <c r="BJ52" i="63"/>
  <c r="BI58" i="52"/>
  <c r="BJ31" i="50"/>
  <c r="BJ49" i="52" s="1"/>
  <c r="AU23" i="52"/>
  <c r="AX208" i="59"/>
  <c r="AV10" i="92"/>
  <c r="AV43" i="71"/>
  <c r="AV56" i="71" s="1"/>
  <c r="BH51" i="63"/>
  <c r="BH16" i="67"/>
  <c r="BH19" i="67" s="1"/>
  <c r="BF44" i="71"/>
  <c r="BF6" i="111"/>
  <c r="BF15" i="111" s="1"/>
  <c r="BF18" i="111" s="1"/>
  <c r="BG17" i="111" s="1"/>
  <c r="U57" i="64"/>
  <c r="U58" i="64" s="1"/>
  <c r="T59" i="71"/>
  <c r="U50" i="63"/>
  <c r="U53" i="63" s="1"/>
  <c r="U60" i="63" s="1"/>
  <c r="BG55" i="64"/>
  <c r="BG67" i="64"/>
  <c r="U77" i="63"/>
  <c r="U80" i="63" s="1"/>
  <c r="U82" i="63" s="1"/>
  <c r="U60" i="64"/>
  <c r="Y8" i="111"/>
  <c r="Y70" i="64"/>
  <c r="BE50" i="71"/>
  <c r="BE57" i="71"/>
  <c r="BK79" i="63"/>
  <c r="BL78" i="63" s="1"/>
  <c r="I35" i="63" s="1"/>
  <c r="H178" i="116" s="1"/>
  <c r="BK55" i="71"/>
  <c r="BK49" i="71"/>
  <c r="BJ49" i="71"/>
  <c r="BJ55" i="71"/>
  <c r="H113" i="116"/>
  <c r="I104" i="59"/>
  <c r="J103" i="59"/>
  <c r="K103" i="59" s="1"/>
  <c r="BK20" i="34"/>
  <c r="BK24" i="34"/>
  <c r="BL56" i="63"/>
  <c r="BL79" i="63"/>
  <c r="I36" i="63" s="1"/>
  <c r="H179" i="116" s="1"/>
  <c r="H5" i="64"/>
  <c r="Y45" i="71" l="1"/>
  <c r="Y58" i="71" s="1"/>
  <c r="Z69" i="64"/>
  <c r="Y9" i="111"/>
  <c r="V60" i="64"/>
  <c r="V77" i="63"/>
  <c r="V80" i="63" s="1"/>
  <c r="V82" i="63" s="1"/>
  <c r="BF50" i="71"/>
  <c r="BF57" i="71"/>
  <c r="BH67" i="64"/>
  <c r="BH55" i="64"/>
  <c r="V50" i="63"/>
  <c r="V53" i="63" s="1"/>
  <c r="V60" i="63" s="1"/>
  <c r="V57" i="64"/>
  <c r="V58" i="64" s="1"/>
  <c r="U59" i="71"/>
  <c r="BI16" i="67"/>
  <c r="BI19" i="67" s="1"/>
  <c r="BI51" i="63"/>
  <c r="BI70" i="50"/>
  <c r="BI41" i="64" s="1"/>
  <c r="BJ66" i="63"/>
  <c r="BJ68" i="63" s="1"/>
  <c r="BJ74" i="63" s="1"/>
  <c r="BI53" i="52"/>
  <c r="BI59" i="52"/>
  <c r="BJ65" i="50"/>
  <c r="BJ67" i="50" s="1"/>
  <c r="BJ69" i="50" s="1"/>
  <c r="G142" i="116"/>
  <c r="G28" i="64"/>
  <c r="AV23" i="52"/>
  <c r="AW43" i="71"/>
  <c r="AW56" i="71" s="1"/>
  <c r="AY208" i="59"/>
  <c r="AW10" i="92"/>
  <c r="BG44" i="71"/>
  <c r="BG6" i="111"/>
  <c r="BG15" i="111" s="1"/>
  <c r="BG18" i="111" s="1"/>
  <c r="BH17" i="111" s="1"/>
  <c r="BJ52" i="52"/>
  <c r="BK31" i="50"/>
  <c r="BK49" i="52" s="1"/>
  <c r="BJ58" i="52"/>
  <c r="BK52" i="63"/>
  <c r="BK48" i="50"/>
  <c r="H114" i="116"/>
  <c r="J104" i="59"/>
  <c r="H14" i="116"/>
  <c r="I13" i="63"/>
  <c r="H156" i="116" s="1"/>
  <c r="BL58" i="63"/>
  <c r="H120" i="116"/>
  <c r="BK52" i="52" l="1"/>
  <c r="BL31" i="50"/>
  <c r="BK58" i="52"/>
  <c r="BL48" i="50"/>
  <c r="BL52" i="63"/>
  <c r="I9" i="63" s="1"/>
  <c r="H152" i="116" s="1"/>
  <c r="H10" i="116" s="1"/>
  <c r="AZ208" i="59"/>
  <c r="AW23" i="52"/>
  <c r="AX10" i="92"/>
  <c r="AX43" i="71"/>
  <c r="AX56" i="71" s="1"/>
  <c r="BH6" i="111"/>
  <c r="BH15" i="111" s="1"/>
  <c r="BH18" i="111" s="1"/>
  <c r="BI17" i="111" s="1"/>
  <c r="BH44" i="71"/>
  <c r="BK65" i="50"/>
  <c r="BK67" i="50" s="1"/>
  <c r="BK69" i="50" s="1"/>
  <c r="BJ53" i="52"/>
  <c r="BJ70" i="50"/>
  <c r="BJ41" i="64" s="1"/>
  <c r="BJ43" i="64" s="1"/>
  <c r="BJ45" i="64" s="1"/>
  <c r="BK66" i="63"/>
  <c r="BK68" i="63" s="1"/>
  <c r="BK74" i="63" s="1"/>
  <c r="BJ59" i="52"/>
  <c r="BI43" i="64"/>
  <c r="BI45" i="64" s="1"/>
  <c r="BJ51" i="63"/>
  <c r="BJ16" i="67"/>
  <c r="BJ19" i="67" s="1"/>
  <c r="H27" i="64"/>
  <c r="H142" i="116" s="1"/>
  <c r="G143" i="116"/>
  <c r="W60" i="64"/>
  <c r="W77" i="63"/>
  <c r="W80" i="63" s="1"/>
  <c r="W82" i="63" s="1"/>
  <c r="W57" i="64"/>
  <c r="W58" i="64" s="1"/>
  <c r="V59" i="71"/>
  <c r="W50" i="63"/>
  <c r="W53" i="63" s="1"/>
  <c r="W60" i="63" s="1"/>
  <c r="BG50" i="71"/>
  <c r="BG57" i="71"/>
  <c r="Z70" i="64"/>
  <c r="Z8" i="111"/>
  <c r="I15" i="63"/>
  <c r="AY43" i="71" l="1"/>
  <c r="AY56" i="71" s="1"/>
  <c r="AX23" i="52"/>
  <c r="AY10" i="92"/>
  <c r="BA208" i="59"/>
  <c r="BH50" i="71"/>
  <c r="BH57" i="71"/>
  <c r="X77" i="63"/>
  <c r="X80" i="63" s="1"/>
  <c r="X82" i="63" s="1"/>
  <c r="X60" i="64"/>
  <c r="AA69" i="64"/>
  <c r="Z45" i="71"/>
  <c r="Z58" i="71" s="1"/>
  <c r="Z9" i="111"/>
  <c r="BJ67" i="64"/>
  <c r="BJ55" i="64"/>
  <c r="BK51" i="63"/>
  <c r="BK16" i="67"/>
  <c r="BK19" i="67" s="1"/>
  <c r="BL51" i="63" s="1"/>
  <c r="I8" i="63" s="1"/>
  <c r="H151" i="116" s="1"/>
  <c r="H9" i="116" s="1"/>
  <c r="BK53" i="52"/>
  <c r="BK70" i="50"/>
  <c r="BK41" i="64" s="1"/>
  <c r="BK43" i="64" s="1"/>
  <c r="BK45" i="64" s="1"/>
  <c r="BL65" i="50"/>
  <c r="BL67" i="50" s="1"/>
  <c r="BL69" i="50" s="1"/>
  <c r="BK59" i="52"/>
  <c r="BL66" i="63"/>
  <c r="BM31" i="50"/>
  <c r="BM48" i="50"/>
  <c r="H11" i="64"/>
  <c r="X57" i="64"/>
  <c r="X58" i="64" s="1"/>
  <c r="X50" i="63"/>
  <c r="X53" i="63" s="1"/>
  <c r="X60" i="63" s="1"/>
  <c r="W59" i="71"/>
  <c r="BI67" i="64"/>
  <c r="BI55" i="64"/>
  <c r="H158" i="116"/>
  <c r="H126" i="116" l="1"/>
  <c r="H13" i="64"/>
  <c r="Y57" i="64"/>
  <c r="Y58" i="64" s="1"/>
  <c r="Y50" i="63"/>
  <c r="Y53" i="63" s="1"/>
  <c r="Y60" i="63" s="1"/>
  <c r="X59" i="71"/>
  <c r="Y77" i="63"/>
  <c r="Y80" i="63" s="1"/>
  <c r="Y82" i="63" s="1"/>
  <c r="Y60" i="64"/>
  <c r="BN31" i="50"/>
  <c r="BN48" i="50"/>
  <c r="BL68" i="63"/>
  <c r="BL74" i="63" s="1"/>
  <c r="I23" i="63"/>
  <c r="BM65" i="50"/>
  <c r="BM67" i="50" s="1"/>
  <c r="BM69" i="50" s="1"/>
  <c r="BL70" i="50"/>
  <c r="BJ44" i="71"/>
  <c r="BJ6" i="111"/>
  <c r="BJ15" i="111" s="1"/>
  <c r="AZ10" i="92"/>
  <c r="AY23" i="52"/>
  <c r="AZ43" i="71"/>
  <c r="AZ56" i="71" s="1"/>
  <c r="BB208" i="59"/>
  <c r="BI44" i="71"/>
  <c r="BI6" i="111"/>
  <c r="BK67" i="64"/>
  <c r="BL67" i="64" s="1"/>
  <c r="BK55" i="64"/>
  <c r="AA70" i="64"/>
  <c r="AA8" i="111"/>
  <c r="BI50" i="71" l="1"/>
  <c r="BI57" i="71"/>
  <c r="I25" i="63"/>
  <c r="H166" i="116"/>
  <c r="H11" i="116" s="1"/>
  <c r="Z50" i="63"/>
  <c r="Z53" i="63" s="1"/>
  <c r="Z60" i="63" s="1"/>
  <c r="Z57" i="64"/>
  <c r="Z58" i="64" s="1"/>
  <c r="Y59" i="71"/>
  <c r="BK6" i="111"/>
  <c r="BK15" i="111" s="1"/>
  <c r="BK44" i="71"/>
  <c r="Z60" i="64"/>
  <c r="Z77" i="63"/>
  <c r="Z80" i="63" s="1"/>
  <c r="Z82" i="63" s="1"/>
  <c r="BJ57" i="71"/>
  <c r="BJ50" i="71"/>
  <c r="BM70" i="50"/>
  <c r="BN65" i="50"/>
  <c r="BN67" i="50" s="1"/>
  <c r="BN69" i="50" s="1"/>
  <c r="BN70" i="50" s="1"/>
  <c r="H128" i="116"/>
  <c r="H15" i="64"/>
  <c r="BI15" i="111"/>
  <c r="BI18" i="111" s="1"/>
  <c r="BJ17" i="111" s="1"/>
  <c r="BJ18" i="111" s="1"/>
  <c r="BK17" i="111" s="1"/>
  <c r="BA43" i="71"/>
  <c r="BA56" i="71" s="1"/>
  <c r="AZ23" i="52"/>
  <c r="BA10" i="92"/>
  <c r="BC208" i="59"/>
  <c r="AA45" i="71"/>
  <c r="AA58" i="71" s="1"/>
  <c r="AB69" i="64"/>
  <c r="AA9" i="111"/>
  <c r="D35" i="111" l="1"/>
  <c r="D36" i="111"/>
  <c r="D6" i="112" s="1"/>
  <c r="D34" i="111"/>
  <c r="F34" i="111" s="1"/>
  <c r="G4" i="112" s="1"/>
  <c r="BK18" i="111"/>
  <c r="D4" i="112"/>
  <c r="E53" i="111"/>
  <c r="G52" i="111" s="1"/>
  <c r="G43" i="111" s="1"/>
  <c r="AB70" i="64"/>
  <c r="AB8" i="111"/>
  <c r="I31" i="63"/>
  <c r="H174" i="116" s="1"/>
  <c r="H168" i="116"/>
  <c r="AA50" i="63"/>
  <c r="AA53" i="63" s="1"/>
  <c r="AA60" i="63" s="1"/>
  <c r="Z59" i="71"/>
  <c r="AA57" i="64"/>
  <c r="AA58" i="64" s="1"/>
  <c r="E61" i="111"/>
  <c r="H60" i="111" s="1"/>
  <c r="D73" i="111" s="1"/>
  <c r="F35" i="111"/>
  <c r="G5" i="112" s="1"/>
  <c r="D5" i="112"/>
  <c r="BD208" i="59"/>
  <c r="BA23" i="52"/>
  <c r="BB10" i="92"/>
  <c r="BB43" i="71"/>
  <c r="BB56" i="71" s="1"/>
  <c r="AA77" i="63"/>
  <c r="AA80" i="63" s="1"/>
  <c r="AA82" i="63" s="1"/>
  <c r="AA60" i="64"/>
  <c r="H130" i="116"/>
  <c r="H25" i="64"/>
  <c r="BK50" i="71"/>
  <c r="BK57" i="71"/>
  <c r="H52" i="111" l="1"/>
  <c r="D72" i="111" s="1"/>
  <c r="D54" i="111"/>
  <c r="D55" i="111" s="1"/>
  <c r="F36" i="111"/>
  <c r="G6" i="112" s="1"/>
  <c r="C69" i="111"/>
  <c r="E72" i="111" s="1"/>
  <c r="F72" i="111" s="1"/>
  <c r="H43" i="111"/>
  <c r="D71" i="111" s="1"/>
  <c r="E71" i="111" s="1"/>
  <c r="F71" i="111" s="1"/>
  <c r="G42" i="111"/>
  <c r="G57" i="111" s="1"/>
  <c r="AB50" i="63"/>
  <c r="AA59" i="71"/>
  <c r="AB57" i="64"/>
  <c r="AB58" i="64" s="1"/>
  <c r="AB45" i="71"/>
  <c r="AB58" i="71" s="1"/>
  <c r="AC69" i="64"/>
  <c r="AB9" i="111"/>
  <c r="BC10" i="92"/>
  <c r="BB23" i="52"/>
  <c r="BE208" i="59"/>
  <c r="BC43" i="71"/>
  <c r="BC56" i="71" s="1"/>
  <c r="AB60" i="64"/>
  <c r="AB77" i="63"/>
  <c r="H28" i="64"/>
  <c r="H143" i="116" s="1"/>
  <c r="H140" i="116"/>
  <c r="D62" i="111"/>
  <c r="D63" i="111" s="1"/>
  <c r="D64" i="111" s="1"/>
  <c r="D56" i="111"/>
  <c r="H42" i="111" l="1"/>
  <c r="E73" i="111"/>
  <c r="F73" i="111" s="1"/>
  <c r="F34" i="63"/>
  <c r="E177" i="116" s="1"/>
  <c r="AB80" i="63"/>
  <c r="BC23" i="52"/>
  <c r="BF208" i="59"/>
  <c r="BD10" i="92"/>
  <c r="BD43" i="71"/>
  <c r="BD56" i="71" s="1"/>
  <c r="AC60" i="64"/>
  <c r="AC77" i="63"/>
  <c r="AC80" i="63" s="1"/>
  <c r="AC82" i="63" s="1"/>
  <c r="AB59" i="71"/>
  <c r="AC50" i="63"/>
  <c r="AC53" i="63" s="1"/>
  <c r="AC60" i="63" s="1"/>
  <c r="AC57" i="64"/>
  <c r="AC58" i="64" s="1"/>
  <c r="AC8" i="111"/>
  <c r="AC70" i="64"/>
  <c r="F7" i="63"/>
  <c r="E150" i="116" s="1"/>
  <c r="E6" i="116" s="1"/>
  <c r="AB53" i="63"/>
  <c r="D70" i="111"/>
  <c r="H65" i="111"/>
  <c r="AD77" i="63" l="1"/>
  <c r="AD80" i="63" s="1"/>
  <c r="AD82" i="63" s="1"/>
  <c r="AD60" i="64"/>
  <c r="AC59" i="71"/>
  <c r="AD50" i="63"/>
  <c r="AD53" i="63" s="1"/>
  <c r="AD60" i="63" s="1"/>
  <c r="AD57" i="64"/>
  <c r="AD58" i="64" s="1"/>
  <c r="AB60" i="63"/>
  <c r="F10" i="63"/>
  <c r="BE10" i="92"/>
  <c r="BG208" i="59"/>
  <c r="BE43" i="71"/>
  <c r="BE56" i="71" s="1"/>
  <c r="BD23" i="52"/>
  <c r="AB82" i="63"/>
  <c r="F37" i="63"/>
  <c r="AC45" i="71"/>
  <c r="AC58" i="71" s="1"/>
  <c r="AC9" i="111"/>
  <c r="AD69" i="64"/>
  <c r="D75" i="111"/>
  <c r="E70" i="111"/>
  <c r="AD8" i="111" l="1"/>
  <c r="AD70" i="64"/>
  <c r="E153" i="116"/>
  <c r="E5" i="116" s="1"/>
  <c r="F17" i="63"/>
  <c r="E160" i="116" s="1"/>
  <c r="F39" i="63"/>
  <c r="E182" i="116" s="1"/>
  <c r="E180" i="116"/>
  <c r="E15" i="116" s="1"/>
  <c r="AD59" i="71"/>
  <c r="AE57" i="64"/>
  <c r="AE58" i="64" s="1"/>
  <c r="AE50" i="63"/>
  <c r="AE53" i="63" s="1"/>
  <c r="AE60" i="63" s="1"/>
  <c r="AE77" i="63"/>
  <c r="AE80" i="63" s="1"/>
  <c r="AE82" i="63" s="1"/>
  <c r="AE60" i="64"/>
  <c r="BF10" i="92"/>
  <c r="BF43" i="71"/>
  <c r="BF56" i="71" s="1"/>
  <c r="BH208" i="59"/>
  <c r="BE23" i="52"/>
  <c r="E75" i="111"/>
  <c r="F75" i="111" s="1"/>
  <c r="F70" i="111"/>
  <c r="AE59" i="71" l="1"/>
  <c r="AF50" i="63"/>
  <c r="AF53" i="63" s="1"/>
  <c r="AF60" i="63" s="1"/>
  <c r="AF57" i="64"/>
  <c r="AF58" i="64" s="1"/>
  <c r="AF77" i="63"/>
  <c r="AF80" i="63" s="1"/>
  <c r="AF82" i="63" s="1"/>
  <c r="AF60" i="64"/>
  <c r="BG10" i="92"/>
  <c r="BG43" i="71"/>
  <c r="BG56" i="71" s="1"/>
  <c r="BF23" i="52"/>
  <c r="BI208" i="59"/>
  <c r="AE69" i="64"/>
  <c r="AD9" i="111"/>
  <c r="AD45" i="71"/>
  <c r="AD58" i="71" s="1"/>
  <c r="AG60" i="64" l="1"/>
  <c r="AG77" i="63"/>
  <c r="AG80" i="63" s="1"/>
  <c r="AG82" i="63" s="1"/>
  <c r="AE8" i="111"/>
  <c r="AE70" i="64"/>
  <c r="AG50" i="63"/>
  <c r="AG53" i="63" s="1"/>
  <c r="AG60" i="63" s="1"/>
  <c r="AG57" i="64"/>
  <c r="AG58" i="64" s="1"/>
  <c r="AF59" i="71"/>
  <c r="BG23" i="52"/>
  <c r="BH10" i="92"/>
  <c r="BJ208" i="59"/>
  <c r="BH43" i="71"/>
  <c r="BH56" i="71" s="1"/>
  <c r="AG59" i="71" l="1"/>
  <c r="AH50" i="63"/>
  <c r="AH53" i="63" s="1"/>
  <c r="AH60" i="63" s="1"/>
  <c r="AH57" i="64"/>
  <c r="AH58" i="64" s="1"/>
  <c r="AE45" i="71"/>
  <c r="AE58" i="71" s="1"/>
  <c r="AE9" i="111"/>
  <c r="AF69" i="64"/>
  <c r="BI43" i="71"/>
  <c r="BI56" i="71" s="1"/>
  <c r="BI10" i="92"/>
  <c r="BK208" i="59"/>
  <c r="BH23" i="52"/>
  <c r="AH60" i="64"/>
  <c r="AH77" i="63"/>
  <c r="AH80" i="63" s="1"/>
  <c r="AH82" i="63" s="1"/>
  <c r="AF8" i="111" l="1"/>
  <c r="AF70" i="64"/>
  <c r="AI77" i="63"/>
  <c r="AI80" i="63" s="1"/>
  <c r="AI82" i="63" s="1"/>
  <c r="AI60" i="64"/>
  <c r="AI50" i="63"/>
  <c r="AI53" i="63" s="1"/>
  <c r="AI60" i="63" s="1"/>
  <c r="AH59" i="71"/>
  <c r="AI57" i="64"/>
  <c r="AI58" i="64" s="1"/>
  <c r="BL208" i="59"/>
  <c r="BI23" i="52"/>
  <c r="BJ10" i="92"/>
  <c r="BJ43" i="71"/>
  <c r="BJ56" i="71" s="1"/>
  <c r="AI59" i="71" l="1"/>
  <c r="AJ57" i="64"/>
  <c r="AJ58" i="64" s="1"/>
  <c r="AJ50" i="63"/>
  <c r="AJ53" i="63" s="1"/>
  <c r="AJ60" i="63" s="1"/>
  <c r="AJ60" i="64"/>
  <c r="AJ77" i="63"/>
  <c r="AJ80" i="63" s="1"/>
  <c r="AJ82" i="63" s="1"/>
  <c r="BJ23" i="52"/>
  <c r="BK10" i="92"/>
  <c r="BK43" i="71"/>
  <c r="BK56" i="71" s="1"/>
  <c r="BM208" i="59"/>
  <c r="AF45" i="71"/>
  <c r="AF58" i="71" s="1"/>
  <c r="AF9" i="111"/>
  <c r="AG69" i="64"/>
  <c r="AG8" i="111" l="1"/>
  <c r="AG70" i="64"/>
  <c r="AK77" i="63"/>
  <c r="AK80" i="63" s="1"/>
  <c r="AK82" i="63" s="1"/>
  <c r="AK60" i="64"/>
  <c r="AK57" i="64"/>
  <c r="AK58" i="64" s="1"/>
  <c r="AJ59" i="71"/>
  <c r="AK50" i="63"/>
  <c r="AK53" i="63" s="1"/>
  <c r="AK60" i="63" s="1"/>
  <c r="AL60" i="64" l="1"/>
  <c r="AL77" i="63"/>
  <c r="AL80" i="63" s="1"/>
  <c r="AL82" i="63" s="1"/>
  <c r="AH69" i="64"/>
  <c r="AG9" i="111"/>
  <c r="AG45" i="71"/>
  <c r="AG58" i="71" s="1"/>
  <c r="AL57" i="64"/>
  <c r="AL58" i="64" s="1"/>
  <c r="AL50" i="63"/>
  <c r="AL53" i="63" s="1"/>
  <c r="AL60" i="63" s="1"/>
  <c r="AK59" i="71"/>
  <c r="AM57" i="64" l="1"/>
  <c r="AM58" i="64" s="1"/>
  <c r="AM50" i="63"/>
  <c r="AM53" i="63" s="1"/>
  <c r="AM60" i="63" s="1"/>
  <c r="AL59" i="71"/>
  <c r="AH8" i="111"/>
  <c r="AH70" i="64"/>
  <c r="AM77" i="63"/>
  <c r="AM80" i="63" s="1"/>
  <c r="AM82" i="63" s="1"/>
  <c r="AM60" i="64"/>
  <c r="AN60" i="64" l="1"/>
  <c r="AN77" i="63"/>
  <c r="AI69" i="64"/>
  <c r="AH45" i="71"/>
  <c r="AH58" i="71" s="1"/>
  <c r="AH9" i="111"/>
  <c r="AN50" i="63"/>
  <c r="AM59" i="71"/>
  <c r="AN57" i="64"/>
  <c r="AN58" i="64" s="1"/>
  <c r="AO57" i="64" l="1"/>
  <c r="AO58" i="64" s="1"/>
  <c r="AN59" i="71"/>
  <c r="AO50" i="63"/>
  <c r="AO53" i="63" s="1"/>
  <c r="AO60" i="63" s="1"/>
  <c r="G7" i="63"/>
  <c r="AN53" i="63"/>
  <c r="AN60" i="63" s="1"/>
  <c r="AI8" i="111"/>
  <c r="AI70" i="64"/>
  <c r="AN80" i="63"/>
  <c r="G34" i="63"/>
  <c r="F177" i="116" s="1"/>
  <c r="AO77" i="63"/>
  <c r="AO80" i="63" s="1"/>
  <c r="AO82" i="63" s="1"/>
  <c r="AO60" i="64"/>
  <c r="AN82" i="63" l="1"/>
  <c r="G37" i="63"/>
  <c r="AP77" i="63"/>
  <c r="AP80" i="63" s="1"/>
  <c r="AP82" i="63" s="1"/>
  <c r="AP60" i="64"/>
  <c r="AJ69" i="64"/>
  <c r="AI45" i="71"/>
  <c r="AI58" i="71" s="1"/>
  <c r="AI9" i="111"/>
  <c r="G10" i="63"/>
  <c r="F150" i="116"/>
  <c r="F6" i="116" s="1"/>
  <c r="AP50" i="63"/>
  <c r="AP53" i="63" s="1"/>
  <c r="AP60" i="63" s="1"/>
  <c r="AO59" i="71"/>
  <c r="AP57" i="64"/>
  <c r="AP58" i="64" s="1"/>
  <c r="F153" i="116" l="1"/>
  <c r="F5" i="116" s="1"/>
  <c r="G17" i="63"/>
  <c r="F160" i="116" s="1"/>
  <c r="AJ70" i="64"/>
  <c r="AJ8" i="111"/>
  <c r="AQ57" i="64"/>
  <c r="AQ58" i="64" s="1"/>
  <c r="AP59" i="71"/>
  <c r="AQ50" i="63"/>
  <c r="AQ53" i="63" s="1"/>
  <c r="AQ60" i="63" s="1"/>
  <c r="F180" i="116"/>
  <c r="F15" i="116" s="1"/>
  <c r="G39" i="63"/>
  <c r="F182" i="116" s="1"/>
  <c r="AQ60" i="64"/>
  <c r="AQ77" i="63"/>
  <c r="AQ80" i="63" s="1"/>
  <c r="AQ82" i="63" s="1"/>
  <c r="AR50" i="63" l="1"/>
  <c r="AR53" i="63" s="1"/>
  <c r="AR60" i="63" s="1"/>
  <c r="AQ59" i="71"/>
  <c r="AR57" i="64"/>
  <c r="AR58" i="64" s="1"/>
  <c r="AJ9" i="111"/>
  <c r="AJ45" i="71"/>
  <c r="AJ58" i="71" s="1"/>
  <c r="AK69" i="64"/>
  <c r="AR77" i="63"/>
  <c r="AR80" i="63" s="1"/>
  <c r="AR82" i="63" s="1"/>
  <c r="AR60" i="64"/>
  <c r="AS77" i="63" l="1"/>
  <c r="AS80" i="63" s="1"/>
  <c r="AS82" i="63" s="1"/>
  <c r="AS60" i="64"/>
  <c r="AS50" i="63"/>
  <c r="AS53" i="63" s="1"/>
  <c r="AS60" i="63" s="1"/>
  <c r="AR59" i="71"/>
  <c r="AS57" i="64"/>
  <c r="AS58" i="64" s="1"/>
  <c r="AK8" i="111"/>
  <c r="AK70" i="64"/>
  <c r="AT57" i="64" l="1"/>
  <c r="AT58" i="64" s="1"/>
  <c r="AS59" i="71"/>
  <c r="AT50" i="63"/>
  <c r="AT53" i="63" s="1"/>
  <c r="AT60" i="63" s="1"/>
  <c r="AT77" i="63"/>
  <c r="AT80" i="63" s="1"/>
  <c r="AT82" i="63" s="1"/>
  <c r="AT60" i="64"/>
  <c r="AL69" i="64"/>
  <c r="AK9" i="111"/>
  <c r="AK45" i="71"/>
  <c r="AK58" i="71" s="1"/>
  <c r="AL70" i="64" l="1"/>
  <c r="AL8" i="111"/>
  <c r="AU77" i="63"/>
  <c r="AU80" i="63" s="1"/>
  <c r="AU82" i="63" s="1"/>
  <c r="AU60" i="64"/>
  <c r="AU57" i="64"/>
  <c r="AU58" i="64" s="1"/>
  <c r="AU50" i="63"/>
  <c r="AU53" i="63" s="1"/>
  <c r="AU60" i="63" s="1"/>
  <c r="AT59" i="71"/>
  <c r="AU59" i="71" l="1"/>
  <c r="AV57" i="64"/>
  <c r="AV58" i="64" s="1"/>
  <c r="AV50" i="63"/>
  <c r="AV53" i="63" s="1"/>
  <c r="AV60" i="63" s="1"/>
  <c r="AV60" i="64"/>
  <c r="AV77" i="63"/>
  <c r="AV80" i="63" s="1"/>
  <c r="AV82" i="63" s="1"/>
  <c r="AM69" i="64"/>
  <c r="AL9" i="111"/>
  <c r="AL45" i="71"/>
  <c r="AL58" i="71" s="1"/>
  <c r="AW60" i="64" l="1"/>
  <c r="AW77" i="63"/>
  <c r="AW80" i="63" s="1"/>
  <c r="AW82" i="63" s="1"/>
  <c r="AW57" i="64"/>
  <c r="AW58" i="64" s="1"/>
  <c r="AW50" i="63"/>
  <c r="AW53" i="63" s="1"/>
  <c r="AW60" i="63" s="1"/>
  <c r="AV59" i="71"/>
  <c r="AM8" i="111"/>
  <c r="AM70" i="64"/>
  <c r="AN69" i="64" l="1"/>
  <c r="AM45" i="71"/>
  <c r="AM58" i="71" s="1"/>
  <c r="AM9" i="111"/>
  <c r="AW59" i="71"/>
  <c r="AX57" i="64"/>
  <c r="AX58" i="64" s="1"/>
  <c r="AX50" i="63"/>
  <c r="AX53" i="63" s="1"/>
  <c r="AX60" i="63" s="1"/>
  <c r="AX77" i="63"/>
  <c r="AX80" i="63" s="1"/>
  <c r="AX82" i="63" s="1"/>
  <c r="AX60" i="64"/>
  <c r="AY60" i="64" l="1"/>
  <c r="AY77" i="63"/>
  <c r="AY80" i="63" s="1"/>
  <c r="AY82" i="63" s="1"/>
  <c r="AX59" i="71"/>
  <c r="AY57" i="64"/>
  <c r="AY58" i="64" s="1"/>
  <c r="AY50" i="63"/>
  <c r="AY53" i="63" s="1"/>
  <c r="AY60" i="63" s="1"/>
  <c r="AN8" i="111"/>
  <c r="AN70" i="64"/>
  <c r="AN9" i="111" l="1"/>
  <c r="AO69" i="64"/>
  <c r="AN45" i="71"/>
  <c r="AN58" i="71" s="1"/>
  <c r="AY59" i="71"/>
  <c r="AZ57" i="64"/>
  <c r="AZ58" i="64" s="1"/>
  <c r="AZ50" i="63"/>
  <c r="AZ77" i="63"/>
  <c r="AZ60" i="64"/>
  <c r="BA77" i="63" l="1"/>
  <c r="BA80" i="63" s="1"/>
  <c r="BA82" i="63" s="1"/>
  <c r="BA60" i="64"/>
  <c r="H7" i="63"/>
  <c r="AZ53" i="63"/>
  <c r="AZ60" i="63" s="1"/>
  <c r="BA50" i="63"/>
  <c r="BA53" i="63" s="1"/>
  <c r="BA60" i="63" s="1"/>
  <c r="AZ59" i="71"/>
  <c r="BA57" i="64"/>
  <c r="BA58" i="64" s="1"/>
  <c r="AO70" i="64"/>
  <c r="AO8" i="111"/>
  <c r="H34" i="63"/>
  <c r="G177" i="116" s="1"/>
  <c r="AZ80" i="63"/>
  <c r="AO9" i="111" l="1"/>
  <c r="AO45" i="71"/>
  <c r="AO58" i="71" s="1"/>
  <c r="AP69" i="64"/>
  <c r="H37" i="63"/>
  <c r="AZ82" i="63"/>
  <c r="H10" i="63"/>
  <c r="G150" i="116"/>
  <c r="G6" i="116" s="1"/>
  <c r="BB60" i="64"/>
  <c r="BB77" i="63"/>
  <c r="BB80" i="63" s="1"/>
  <c r="BB82" i="63" s="1"/>
  <c r="BB50" i="63"/>
  <c r="BB53" i="63" s="1"/>
  <c r="BB60" i="63" s="1"/>
  <c r="BB57" i="64"/>
  <c r="BB58" i="64" s="1"/>
  <c r="BA59" i="71"/>
  <c r="BC77" i="63" l="1"/>
  <c r="BC80" i="63" s="1"/>
  <c r="BC82" i="63" s="1"/>
  <c r="BC60" i="64"/>
  <c r="H39" i="63"/>
  <c r="G182" i="116" s="1"/>
  <c r="G180" i="116"/>
  <c r="G15" i="116" s="1"/>
  <c r="BB59" i="71"/>
  <c r="BC57" i="64"/>
  <c r="BC58" i="64" s="1"/>
  <c r="BC50" i="63"/>
  <c r="BC53" i="63" s="1"/>
  <c r="BC60" i="63" s="1"/>
  <c r="AP70" i="64"/>
  <c r="AP8" i="111"/>
  <c r="G153" i="116"/>
  <c r="G5" i="116" s="1"/>
  <c r="H17" i="63"/>
  <c r="G160" i="116" s="1"/>
  <c r="AQ69" i="64" l="1"/>
  <c r="AP9" i="111"/>
  <c r="AP45" i="71"/>
  <c r="AP58" i="71" s="1"/>
  <c r="BC59" i="71"/>
  <c r="BD50" i="63"/>
  <c r="BD53" i="63" s="1"/>
  <c r="BD60" i="63" s="1"/>
  <c r="BD57" i="64"/>
  <c r="BD58" i="64" s="1"/>
  <c r="BD77" i="63"/>
  <c r="BD80" i="63" s="1"/>
  <c r="BD82" i="63" s="1"/>
  <c r="BD60" i="64"/>
  <c r="BE57" i="64" l="1"/>
  <c r="BE58" i="64" s="1"/>
  <c r="BE50" i="63"/>
  <c r="BE53" i="63" s="1"/>
  <c r="BE60" i="63" s="1"/>
  <c r="BD59" i="71"/>
  <c r="BE60" i="64"/>
  <c r="BE77" i="63"/>
  <c r="BE80" i="63" s="1"/>
  <c r="BE82" i="63" s="1"/>
  <c r="AQ70" i="64"/>
  <c r="AQ8" i="111"/>
  <c r="AQ9" i="111" l="1"/>
  <c r="AR69" i="64"/>
  <c r="AQ45" i="71"/>
  <c r="AQ58" i="71" s="1"/>
  <c r="BF60" i="64"/>
  <c r="BF77" i="63"/>
  <c r="BF80" i="63" s="1"/>
  <c r="BF82" i="63" s="1"/>
  <c r="BF50" i="63"/>
  <c r="BF53" i="63" s="1"/>
  <c r="BF60" i="63" s="1"/>
  <c r="BE59" i="71"/>
  <c r="BF57" i="64"/>
  <c r="BF58" i="64" s="1"/>
  <c r="BG60" i="64" l="1"/>
  <c r="BG77" i="63"/>
  <c r="BG80" i="63" s="1"/>
  <c r="BG82" i="63" s="1"/>
  <c r="AR70" i="64"/>
  <c r="AR8" i="111"/>
  <c r="BG50" i="63"/>
  <c r="BG53" i="63" s="1"/>
  <c r="BG60" i="63" s="1"/>
  <c r="BF59" i="71"/>
  <c r="BG57" i="64"/>
  <c r="BG58" i="64" s="1"/>
  <c r="BG59" i="71" l="1"/>
  <c r="BH50" i="63"/>
  <c r="BH53" i="63" s="1"/>
  <c r="BH60" i="63" s="1"/>
  <c r="BH57" i="64"/>
  <c r="BH58" i="64" s="1"/>
  <c r="AR45" i="71"/>
  <c r="AR58" i="71" s="1"/>
  <c r="AR9" i="111"/>
  <c r="AS69" i="64"/>
  <c r="BH60" i="64"/>
  <c r="BH77" i="63"/>
  <c r="BH80" i="63" s="1"/>
  <c r="BH82" i="63" s="1"/>
  <c r="AS70" i="64" l="1"/>
  <c r="AS8" i="111"/>
  <c r="BH59" i="71"/>
  <c r="BI57" i="64"/>
  <c r="BI58" i="64" s="1"/>
  <c r="BI50" i="63"/>
  <c r="BI53" i="63" s="1"/>
  <c r="BI60" i="63" s="1"/>
  <c r="BI77" i="63"/>
  <c r="BI80" i="63" s="1"/>
  <c r="BI82" i="63" s="1"/>
  <c r="BI60" i="64"/>
  <c r="BJ60" i="64" l="1"/>
  <c r="BJ77" i="63"/>
  <c r="BJ80" i="63" s="1"/>
  <c r="BJ82" i="63" s="1"/>
  <c r="BJ50" i="63"/>
  <c r="BJ53" i="63" s="1"/>
  <c r="BJ60" i="63" s="1"/>
  <c r="BJ57" i="64"/>
  <c r="BJ58" i="64" s="1"/>
  <c r="BI59" i="71"/>
  <c r="AS9" i="111"/>
  <c r="AS45" i="71"/>
  <c r="AS58" i="71" s="1"/>
  <c r="AT69" i="64"/>
  <c r="AT70" i="64" l="1"/>
  <c r="AT8" i="111"/>
  <c r="BJ59" i="71"/>
  <c r="BK57" i="64"/>
  <c r="BK58" i="64" s="1"/>
  <c r="BK50" i="63"/>
  <c r="BK53" i="63" s="1"/>
  <c r="BK60" i="63" s="1"/>
  <c r="BK77" i="63"/>
  <c r="BK80" i="63" s="1"/>
  <c r="BK82" i="63" s="1"/>
  <c r="BK60" i="64"/>
  <c r="BL77" i="63" s="1"/>
  <c r="I34" i="63" l="1"/>
  <c r="H177" i="116" s="1"/>
  <c r="BL80" i="63"/>
  <c r="BK59" i="71"/>
  <c r="BL50" i="63"/>
  <c r="G29" i="111"/>
  <c r="G28" i="111" s="1"/>
  <c r="AU69" i="64"/>
  <c r="AT45" i="71"/>
  <c r="AT58" i="71" s="1"/>
  <c r="AT9" i="111"/>
  <c r="AU8" i="111" l="1"/>
  <c r="AU70" i="64"/>
  <c r="I7" i="63"/>
  <c r="BL53" i="63"/>
  <c r="BL60" i="63" s="1"/>
  <c r="BL82" i="63"/>
  <c r="I37" i="63"/>
  <c r="I39" i="63" l="1"/>
  <c r="H182" i="116" s="1"/>
  <c r="H180" i="116"/>
  <c r="H15" i="116" s="1"/>
  <c r="I10" i="63"/>
  <c r="H150" i="116"/>
  <c r="H6" i="116" s="1"/>
  <c r="AU9" i="111"/>
  <c r="AV69" i="64"/>
  <c r="AU45" i="71"/>
  <c r="AU58" i="71" s="1"/>
  <c r="AV8" i="111" l="1"/>
  <c r="AV70" i="64"/>
  <c r="I17" i="63"/>
  <c r="H160" i="116" s="1"/>
  <c r="H153" i="116"/>
  <c r="H5" i="116" s="1"/>
  <c r="AV45" i="71" l="1"/>
  <c r="AV58" i="71" s="1"/>
  <c r="AW69" i="64"/>
  <c r="AV9" i="111"/>
  <c r="AW8" i="111" l="1"/>
  <c r="AW70" i="64"/>
  <c r="AW45" i="71" l="1"/>
  <c r="AW58" i="71" s="1"/>
  <c r="AX69" i="64"/>
  <c r="AW9" i="111"/>
  <c r="AX8" i="111" l="1"/>
  <c r="AX70" i="64"/>
  <c r="AX45" i="71" l="1"/>
  <c r="AX58" i="71" s="1"/>
  <c r="AX9" i="111"/>
  <c r="AY69" i="64"/>
  <c r="AY8" i="111" l="1"/>
  <c r="AY70" i="64"/>
  <c r="AY9" i="111" l="1"/>
  <c r="AZ69" i="64"/>
  <c r="AY45" i="71"/>
  <c r="AY58" i="71" s="1"/>
  <c r="AZ70" i="64" l="1"/>
  <c r="AZ8" i="111"/>
  <c r="BA69" i="64" l="1"/>
  <c r="AZ45" i="71"/>
  <c r="AZ58" i="71" s="1"/>
  <c r="AZ9" i="111"/>
  <c r="BA70" i="64" l="1"/>
  <c r="BA8" i="111"/>
  <c r="BB69" i="64" l="1"/>
  <c r="BA45" i="71"/>
  <c r="BA58" i="71" s="1"/>
  <c r="BA9" i="111"/>
  <c r="BB70" i="64" l="1"/>
  <c r="BB8" i="111"/>
  <c r="BC69" i="64" l="1"/>
  <c r="BB9" i="111"/>
  <c r="BB45" i="71"/>
  <c r="BB58" i="71" s="1"/>
  <c r="BC70" i="64" l="1"/>
  <c r="BC8" i="111"/>
  <c r="BC9" i="111" l="1"/>
  <c r="BC45" i="71"/>
  <c r="BC58" i="71" s="1"/>
  <c r="BD69" i="64"/>
  <c r="BD70" i="64" l="1"/>
  <c r="BD8" i="111"/>
  <c r="BD9" i="111" l="1"/>
  <c r="BD45" i="71"/>
  <c r="BD58" i="71" s="1"/>
  <c r="BE69" i="64"/>
  <c r="BE70" i="64" l="1"/>
  <c r="BE8" i="111"/>
  <c r="BF69" i="64" l="1"/>
  <c r="BE9" i="111"/>
  <c r="BE45" i="71"/>
  <c r="BE58" i="71" s="1"/>
  <c r="BF8" i="111" l="1"/>
  <c r="BF70" i="64"/>
  <c r="BF9" i="111" l="1"/>
  <c r="BF45" i="71"/>
  <c r="BF58" i="71" s="1"/>
  <c r="BG69" i="64"/>
  <c r="BG70" i="64" l="1"/>
  <c r="BG8" i="111"/>
  <c r="BG9" i="111" l="1"/>
  <c r="BH69" i="64"/>
  <c r="BG45" i="71"/>
  <c r="BG58" i="71" s="1"/>
  <c r="BH8" i="111" l="1"/>
  <c r="BH70" i="64"/>
  <c r="BH9" i="111" l="1"/>
  <c r="BI69" i="64"/>
  <c r="BH45" i="71"/>
  <c r="BH58" i="71" s="1"/>
  <c r="BI70" i="64" l="1"/>
  <c r="BI8" i="111"/>
  <c r="BJ69" i="64" l="1"/>
  <c r="BI45" i="71"/>
  <c r="BI58" i="71" s="1"/>
  <c r="BI9" i="111"/>
  <c r="BJ70" i="64" l="1"/>
  <c r="BJ8" i="111"/>
  <c r="BJ9" i="111" l="1"/>
  <c r="BK69" i="64"/>
  <c r="BJ45" i="71"/>
  <c r="BJ58" i="71" s="1"/>
  <c r="BK70" i="64" l="1"/>
  <c r="BK8" i="111"/>
  <c r="BK9" i="111" l="1"/>
  <c r="BL18" i="111" s="1"/>
  <c r="BL70" i="64"/>
  <c r="BK45" i="71"/>
  <c r="BK58" i="71" s="1"/>
</calcChain>
</file>

<file path=xl/sharedStrings.xml><?xml version="1.0" encoding="utf-8"?>
<sst xmlns="http://schemas.openxmlformats.org/spreadsheetml/2006/main" count="7517" uniqueCount="1240">
  <si>
    <t>TOTAL PAYROLL EXPENSE</t>
  </si>
  <si>
    <t>BENEFITS AS % EMPLOYEE WAGES</t>
  </si>
  <si>
    <t>TOTAL BENEFITS</t>
  </si>
  <si>
    <t>TAXES AS % EMPLOYEE WAGES</t>
  </si>
  <si>
    <t>TOTAL TAXES</t>
  </si>
  <si>
    <t>TOTAL SALARY &amp; WAGES</t>
  </si>
  <si>
    <t>CONTRACT SALARY &amp; WAGES</t>
  </si>
  <si>
    <t>EMPLOYEE SALARY &amp; WAGES</t>
  </si>
  <si>
    <t>TOTAL FTE</t>
  </si>
  <si>
    <t>CONTRACT FTE</t>
  </si>
  <si>
    <t>EMPLOYEE FTE</t>
  </si>
  <si>
    <t>TAXES</t>
  </si>
  <si>
    <t>FICA</t>
  </si>
  <si>
    <t>Workers Comp</t>
  </si>
  <si>
    <t>SUI</t>
  </si>
  <si>
    <t>FUI</t>
  </si>
  <si>
    <t>EMPLOYEE BENEFITS</t>
  </si>
  <si>
    <t xml:space="preserve">MEDICAL INSURANCE </t>
  </si>
  <si>
    <t>401 K</t>
  </si>
  <si>
    <t>Controller</t>
  </si>
  <si>
    <t>Accounting Manager</t>
  </si>
  <si>
    <t>Accounting Staff</t>
  </si>
  <si>
    <t>IT Director</t>
  </si>
  <si>
    <t>Medicare</t>
  </si>
  <si>
    <t>CEO/President</t>
  </si>
  <si>
    <t>Technical Operations</t>
  </si>
  <si>
    <t>Total Technical Operations</t>
  </si>
  <si>
    <t>Sales Commissions</t>
  </si>
  <si>
    <t>SW Developer I</t>
  </si>
  <si>
    <t>Database  Administrator</t>
  </si>
  <si>
    <t>Database Analyst</t>
  </si>
  <si>
    <t>Systems Administrator</t>
  </si>
  <si>
    <t>Web Developer</t>
  </si>
  <si>
    <t>Director of CRM</t>
  </si>
  <si>
    <t>CIO - Chief Technical Officer</t>
  </si>
  <si>
    <t>YR 1</t>
  </si>
  <si>
    <t>YR 2</t>
  </si>
  <si>
    <t>YR 3</t>
  </si>
  <si>
    <t>YR 4</t>
  </si>
  <si>
    <t>YR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</si>
  <si>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</si>
  <si>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</si>
  <si>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</si>
  <si>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</si>
  <si>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</si>
  <si>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</si>
  <si>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</si>
  <si>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</si>
  <si>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</si>
  <si>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</si>
  <si>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</si>
  <si>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</si>
  <si>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Technical OPS</t>
  </si>
  <si>
    <t>Total BIZ OPS</t>
  </si>
  <si>
    <t>Director of Sales</t>
  </si>
  <si>
    <t>SW Developer II</t>
  </si>
  <si>
    <t>Developer I</t>
  </si>
  <si>
    <t>Developer II</t>
  </si>
  <si>
    <t>Test Engineer I</t>
  </si>
  <si>
    <t>Test Engineer II</t>
  </si>
  <si>
    <t>Technical Support Specialist</t>
  </si>
  <si>
    <t>New Employee FTE</t>
  </si>
  <si>
    <t>Adjustment Factor</t>
  </si>
  <si>
    <t>Tax and Burden Basis</t>
  </si>
  <si>
    <t>Y</t>
  </si>
  <si>
    <t>P</t>
  </si>
  <si>
    <t>C</t>
  </si>
  <si>
    <t>WS</t>
  </si>
  <si>
    <t>Annual</t>
  </si>
  <si>
    <t xml:space="preserve">Phone Count </t>
  </si>
  <si>
    <t xml:space="preserve">Computer Count </t>
  </si>
  <si>
    <t xml:space="preserve">Work Space Count </t>
  </si>
  <si>
    <t>Director Human Resources</t>
  </si>
  <si>
    <t xml:space="preserve">Total Phone Count </t>
  </si>
  <si>
    <t xml:space="preserve">Total Work Space Count </t>
  </si>
  <si>
    <t>Base Compensation</t>
  </si>
  <si>
    <t>Adjusted Compensation</t>
  </si>
  <si>
    <t>Director of Human Resources</t>
  </si>
  <si>
    <t>Field Sales Engineer</t>
  </si>
  <si>
    <t>Director - Systems Integration</t>
  </si>
  <si>
    <t>Database  Analyst</t>
  </si>
  <si>
    <t>Payroll Tax Calculations</t>
  </si>
  <si>
    <t>Total New Count</t>
  </si>
  <si>
    <t xml:space="preserve">New Phone Count </t>
  </si>
  <si>
    <t xml:space="preserve">New Work Space Count </t>
  </si>
  <si>
    <t xml:space="preserve">New Computer Count </t>
  </si>
  <si>
    <t>Consultant</t>
  </si>
  <si>
    <t>Total Consultant</t>
  </si>
  <si>
    <t>Total Consultant FTE</t>
  </si>
  <si>
    <t>New Consultant FTE</t>
  </si>
  <si>
    <t>Total Gross Benefits</t>
  </si>
  <si>
    <t>N</t>
  </si>
  <si>
    <t>SALARY-BENEFIT $ CALC</t>
  </si>
  <si>
    <t xml:space="preserve"> Total BIZ OPS</t>
  </si>
  <si>
    <t xml:space="preserve"> Total Technical OPS</t>
  </si>
  <si>
    <t xml:space="preserve">Total Computer Count </t>
  </si>
  <si>
    <t>Total Employeee FTE</t>
  </si>
  <si>
    <t>401 K BURDEN</t>
  </si>
  <si>
    <t>SUI -STATE UNEMPLOYMENT INSURANCE</t>
  </si>
  <si>
    <t>FUI - FEDERAL UNEMPLOYMENT INSURANCE</t>
  </si>
  <si>
    <t>BUS OPS TOTAL BASIS</t>
  </si>
  <si>
    <t>SALES&amp;MKT TOTAL BASIS</t>
  </si>
  <si>
    <t>TECHNICAL OPS TOTAL BASIS</t>
  </si>
  <si>
    <t>EXECUTIVE</t>
  </si>
  <si>
    <t>BUSINESS OPERATIONS</t>
  </si>
  <si>
    <t>SALES AND MARKETING</t>
  </si>
  <si>
    <t>MATH CHECK</t>
  </si>
  <si>
    <t xml:space="preserve">Field Sales Engineer </t>
  </si>
  <si>
    <t>Customer  Support Tech</t>
  </si>
  <si>
    <t>BIZ OPS</t>
  </si>
  <si>
    <t>Director of Systems Int</t>
  </si>
  <si>
    <t>Director Software Eng</t>
  </si>
  <si>
    <t>Director Hardware Eng</t>
  </si>
  <si>
    <t>Director of Test Eng</t>
  </si>
  <si>
    <t xml:space="preserve">TOTAL VARIABLE  UNITS </t>
  </si>
  <si>
    <t>Exec/Admin Assistant</t>
  </si>
  <si>
    <t>Total Exec</t>
  </si>
  <si>
    <t xml:space="preserve"> Total Exec</t>
  </si>
  <si>
    <t>Sales and Mkt</t>
  </si>
  <si>
    <t>Director of  Mkt</t>
  </si>
  <si>
    <t>Mkt Support</t>
  </si>
  <si>
    <t>Total Sales &amp; Mkt</t>
  </si>
  <si>
    <t xml:space="preserve"> Total Sales &amp; Mkt</t>
  </si>
  <si>
    <t>BUS OPS TOTAL Burden</t>
  </si>
  <si>
    <t>SALES &amp; MKT TOTAL Burden</t>
  </si>
  <si>
    <t>TECH OPS TOTAL Burden</t>
  </si>
  <si>
    <t>Functional - Executive</t>
  </si>
  <si>
    <t>Functional - Business Operations</t>
  </si>
  <si>
    <t>VP of Business Operations</t>
  </si>
  <si>
    <t>VP of Sales &amp; Marketing</t>
  </si>
  <si>
    <t>Salary Adjustment Factor</t>
  </si>
  <si>
    <t>Total Business Operations</t>
  </si>
  <si>
    <t>Functional - Sales &amp; Marketing</t>
  </si>
  <si>
    <t>Functional - Technical Operations</t>
  </si>
  <si>
    <t>Summary Headcount by Function</t>
  </si>
  <si>
    <t>Executive  FTE</t>
  </si>
  <si>
    <t>Executive  - Consultant</t>
  </si>
  <si>
    <t>Business Operations - FTE</t>
  </si>
  <si>
    <t>Business Operations - Consultant</t>
  </si>
  <si>
    <t>Sales &amp; Marketing - FTE</t>
  </si>
  <si>
    <t>Sales &amp; Marketing - Consultant</t>
  </si>
  <si>
    <t>Executive - Total</t>
  </si>
  <si>
    <t>Business Operations Total</t>
  </si>
  <si>
    <t>Sales &amp; Marketing - Total</t>
  </si>
  <si>
    <t>Company - FTE</t>
  </si>
  <si>
    <t>Company - Consultant</t>
  </si>
  <si>
    <t>Company - Total</t>
  </si>
  <si>
    <t>YR 0</t>
  </si>
  <si>
    <t>Math</t>
  </si>
  <si>
    <t>Employee Taxes and Benefit Burdens</t>
  </si>
  <si>
    <t xml:space="preserve">Chart Name </t>
  </si>
  <si>
    <t>Total FTE - Total Cost</t>
  </si>
  <si>
    <t>GT COST</t>
  </si>
  <si>
    <t>GT Headcount</t>
  </si>
  <si>
    <t>Headcount by Department</t>
  </si>
  <si>
    <t xml:space="preserve">Executive </t>
  </si>
  <si>
    <t>Sales &amp; MKT</t>
  </si>
  <si>
    <t>Total Headcount</t>
  </si>
  <si>
    <t>Biz OPS</t>
  </si>
  <si>
    <t>Tech Ops</t>
  </si>
  <si>
    <t>STAFFING PLAN</t>
  </si>
  <si>
    <t>Office and Admin</t>
  </si>
  <si>
    <t>Rent</t>
  </si>
  <si>
    <t>Furniture and Fixtures</t>
  </si>
  <si>
    <t>800 Service</t>
  </si>
  <si>
    <t>Cell Phones</t>
  </si>
  <si>
    <t>Postage</t>
  </si>
  <si>
    <t>Depreciation</t>
  </si>
  <si>
    <t>Total Office and Admin</t>
  </si>
  <si>
    <t>Other Consulting Fees</t>
  </si>
  <si>
    <t>Sales and Use Taxes</t>
  </si>
  <si>
    <t>Executive</t>
  </si>
  <si>
    <t>Business Operations</t>
  </si>
  <si>
    <t>Office Computers</t>
  </si>
  <si>
    <t>Licenses and Permits</t>
  </si>
  <si>
    <t>Miscellaneous</t>
  </si>
  <si>
    <t>Patent Protection</t>
  </si>
  <si>
    <t>Local Service</t>
  </si>
  <si>
    <t>Total Phone</t>
  </si>
  <si>
    <t>Phone</t>
  </si>
  <si>
    <t>Corporate</t>
  </si>
  <si>
    <t>Partnership Ageements</t>
  </si>
  <si>
    <t>Banking Fees</t>
  </si>
  <si>
    <t>Sales &amp; Marketing</t>
  </si>
  <si>
    <t>VOIP Phone System</t>
  </si>
  <si>
    <t>Internet - Connectivity Equipment</t>
  </si>
  <si>
    <t>Test Equipment</t>
  </si>
  <si>
    <t>Database Server</t>
  </si>
  <si>
    <t>Application Server</t>
  </si>
  <si>
    <t>Web Server</t>
  </si>
  <si>
    <t>Biz Ops Application Server</t>
  </si>
  <si>
    <t>LAN Server</t>
  </si>
  <si>
    <t>Capital  Plan</t>
  </si>
  <si>
    <t>Total Capital Plan</t>
  </si>
  <si>
    <t>New</t>
  </si>
  <si>
    <t>Computer Count</t>
  </si>
  <si>
    <t>Phone Count</t>
  </si>
  <si>
    <t>Work Space</t>
  </si>
  <si>
    <t>Total (Cumulative)</t>
  </si>
  <si>
    <t>Compute Phone Expense</t>
  </si>
  <si>
    <t>Phone Purchase</t>
  </si>
  <si>
    <t>Monthly Plan</t>
  </si>
  <si>
    <t>Cost Data</t>
  </si>
  <si>
    <t>Total Phone Expense</t>
  </si>
  <si>
    <t>Compute Computer Expense</t>
  </si>
  <si>
    <t>New Computer Expense</t>
  </si>
  <si>
    <t>Total Computer Expense</t>
  </si>
  <si>
    <t>Work Space Per Employee</t>
  </si>
  <si>
    <t>Cost per Sq. Ft.</t>
  </si>
  <si>
    <t>Total WS Expense (Rent)</t>
  </si>
  <si>
    <t>Compute Work Space Expense</t>
  </si>
  <si>
    <t>Compute Furniture and Fixtures</t>
  </si>
  <si>
    <t>Office Set Up (Desk-Chairs etc.)</t>
  </si>
  <si>
    <t>Total Furniture &amp; Fixtures</t>
  </si>
  <si>
    <t>FAC_CWS</t>
  </si>
  <si>
    <t>Units</t>
  </si>
  <si>
    <t>ea</t>
  </si>
  <si>
    <t>V</t>
  </si>
  <si>
    <t>Total</t>
  </si>
  <si>
    <t xml:space="preserve">Year </t>
  </si>
  <si>
    <t>Month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</si>
  <si>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</si>
  <si>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</si>
  <si>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</si>
  <si>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</si>
  <si>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</si>
  <si>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</si>
  <si>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</si>
  <si>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</si>
  <si>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</si>
  <si>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</si>
  <si>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</si>
  <si>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</si>
  <si>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S</t>
  </si>
  <si>
    <t>T</t>
  </si>
  <si>
    <t>U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</si>
  <si>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</si>
  <si>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</si>
  <si>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</si>
  <si>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</si>
  <si>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</si>
  <si>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</si>
  <si>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</si>
  <si>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</si>
  <si>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</si>
  <si>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</si>
  <si>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</si>
  <si>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</si>
  <si>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</si>
  <si>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</si>
  <si>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</si>
  <si>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</si>
  <si>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</si>
  <si>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</si>
  <si>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</si>
  <si>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</si>
  <si>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</si>
  <si>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</si>
  <si>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</si>
  <si>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</si>
  <si>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</si>
  <si>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</si>
  <si>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</si>
  <si>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</si>
  <si>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</si>
  <si>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</si>
  <si>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</si>
  <si>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</si>
  <si>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</si>
  <si>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</si>
  <si>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</si>
  <si>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</si>
  <si>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</si>
  <si>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</si>
  <si>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</si>
  <si>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</si>
  <si>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</si>
  <si>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</si>
  <si>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Cell Ref</t>
  </si>
  <si>
    <t>Fixed Assets</t>
  </si>
  <si>
    <t>CAPEX</t>
  </si>
  <si>
    <t>Cumulative Fixed Assets</t>
  </si>
  <si>
    <t>Change in Assets</t>
  </si>
  <si>
    <t>Accumulated Depreciation</t>
  </si>
  <si>
    <t>Net Fixed Assets</t>
  </si>
  <si>
    <t>CAP PLAN</t>
  </si>
  <si>
    <t>Total Capex</t>
  </si>
  <si>
    <t>Depreciation Calculation</t>
  </si>
  <si>
    <t>Depreciation Assumption Years</t>
  </si>
  <si>
    <t>Note : Must be at least 1 year</t>
  </si>
  <si>
    <t>Years</t>
  </si>
  <si>
    <t>Months</t>
  </si>
  <si>
    <t xml:space="preserve">  Math Check</t>
  </si>
  <si>
    <t>Fixed Assets Summary</t>
  </si>
  <si>
    <t>Discrete Estimate</t>
  </si>
  <si>
    <t>Office Shipping</t>
  </si>
  <si>
    <t>na</t>
  </si>
  <si>
    <t>Total Expense</t>
  </si>
  <si>
    <t>Long Distance</t>
  </si>
  <si>
    <t>Accounting General</t>
  </si>
  <si>
    <t>Accounting Tax Prep</t>
  </si>
  <si>
    <t>Month Est</t>
  </si>
  <si>
    <t>YR-Growth %</t>
  </si>
  <si>
    <t>April</t>
  </si>
  <si>
    <t>Total Accounting &amp; Other</t>
  </si>
  <si>
    <t>Accounting &amp; Other</t>
  </si>
  <si>
    <t xml:space="preserve">Legal </t>
  </si>
  <si>
    <t xml:space="preserve">Total Legal </t>
  </si>
  <si>
    <t>OPERATING EXPENSE SUMMARY</t>
  </si>
  <si>
    <t>CHECKSUM</t>
  </si>
  <si>
    <t>Statement of Cash Flows</t>
  </si>
  <si>
    <t>Office &amp; Admin</t>
  </si>
  <si>
    <t>Cost of Goods Sold</t>
  </si>
  <si>
    <t>Non-recurring</t>
  </si>
  <si>
    <t xml:space="preserve">Basis of </t>
  </si>
  <si>
    <t>Estimate</t>
  </si>
  <si>
    <t>Capital Expenditure</t>
  </si>
  <si>
    <t>CAPITAL EXPENDITURES AND DEPRECIATION</t>
  </si>
  <si>
    <t>CHART NAME</t>
  </si>
  <si>
    <t>Revenue</t>
  </si>
  <si>
    <t>Operating Expenses</t>
  </si>
  <si>
    <t>Investment</t>
  </si>
  <si>
    <t>List Price</t>
  </si>
  <si>
    <t>Discount</t>
  </si>
  <si>
    <t>$</t>
  </si>
  <si>
    <t>Packaging</t>
  </si>
  <si>
    <t>Software/Media</t>
  </si>
  <si>
    <t>Gross Margin %</t>
  </si>
  <si>
    <t>Documentation</t>
  </si>
  <si>
    <t>nc</t>
  </si>
  <si>
    <t>Energy Monitor</t>
  </si>
  <si>
    <t>Target Mkt</t>
  </si>
  <si>
    <t>Input</t>
  </si>
  <si>
    <t>Spread</t>
  </si>
  <si>
    <t>YR  2</t>
  </si>
  <si>
    <t>YR  3</t>
  </si>
  <si>
    <t>YR  4</t>
  </si>
  <si>
    <t>Hardware</t>
  </si>
  <si>
    <t>Software</t>
  </si>
  <si>
    <t>Single User License</t>
  </si>
  <si>
    <t>Service</t>
  </si>
  <si>
    <t>Account Setup</t>
  </si>
  <si>
    <t>Yearly Access Fee</t>
  </si>
  <si>
    <t>Yearly Maintenance (% List)</t>
  </si>
  <si>
    <t>COGS</t>
  </si>
  <si>
    <t>Gross Margin $</t>
  </si>
  <si>
    <t>% Accepting Service</t>
  </si>
  <si>
    <t xml:space="preserve">Discount </t>
  </si>
  <si>
    <t>Total COGS</t>
  </si>
  <si>
    <t>Software Options</t>
  </si>
  <si>
    <t>Single User License Units</t>
  </si>
  <si>
    <t>Discount %</t>
  </si>
  <si>
    <t>On-Line Service Units</t>
  </si>
  <si>
    <t>Sale Revenue</t>
  </si>
  <si>
    <t>Recurring Yearly Maintenance Revenue Calculation</t>
  </si>
  <si>
    <t>License Revenue</t>
  </si>
  <si>
    <t>c</t>
  </si>
  <si>
    <t>d</t>
  </si>
  <si>
    <t>e</t>
  </si>
  <si>
    <t>f</t>
  </si>
  <si>
    <t>g</t>
  </si>
  <si>
    <t>h</t>
  </si>
  <si>
    <t>One time Account Set Up Fee</t>
  </si>
  <si>
    <t>Inventory Out</t>
  </si>
  <si>
    <t>Beginning Inventory</t>
  </si>
  <si>
    <t xml:space="preserve">Change in Inventory </t>
  </si>
  <si>
    <t>Ending Inventory</t>
  </si>
  <si>
    <t>Cost of Inventory</t>
  </si>
  <si>
    <t>Yearly Subscription Fee</t>
  </si>
  <si>
    <t>Recurring Subsription Revenue</t>
  </si>
  <si>
    <t>Maintenance Revenue</t>
  </si>
  <si>
    <t>CHECKSUMS</t>
  </si>
  <si>
    <t>REVENUE SUMMARY</t>
  </si>
  <si>
    <t>Hardware Revenue</t>
  </si>
  <si>
    <t>Software Revenue</t>
  </si>
  <si>
    <t>Software Maintenance Revenue</t>
  </si>
  <si>
    <t>Total Revenue</t>
  </si>
  <si>
    <t>Recurring Service Revenue</t>
  </si>
  <si>
    <t>Service Set Up Fees</t>
  </si>
  <si>
    <t>Total Software Revenue</t>
  </si>
  <si>
    <t>Total Service Revenue</t>
  </si>
  <si>
    <t>Net Revenue</t>
  </si>
  <si>
    <t>Forecasted Sales Units</t>
  </si>
  <si>
    <t>Forecasted Sale Units</t>
  </si>
  <si>
    <t>Inventory Purchases</t>
  </si>
  <si>
    <t>Accounts Payable</t>
  </si>
  <si>
    <t>Payable Reductions</t>
  </si>
  <si>
    <t>Payable Balance</t>
  </si>
  <si>
    <t>Beginning Payable Balance</t>
  </si>
  <si>
    <t>Trip Days</t>
  </si>
  <si>
    <t>Nights</t>
  </si>
  <si>
    <t>Airfare</t>
  </si>
  <si>
    <t>Lodging</t>
  </si>
  <si>
    <t>Per Diem</t>
  </si>
  <si>
    <t>Rental Car</t>
  </si>
  <si>
    <t>Total Trip Cost</t>
  </si>
  <si>
    <t>Technical/Consulting</t>
  </si>
  <si>
    <t>Hardware Lease</t>
  </si>
  <si>
    <t>Media and Training Materials</t>
  </si>
  <si>
    <t>Total Tech Ops</t>
  </si>
  <si>
    <t>Trade Shows</t>
  </si>
  <si>
    <t>Marketing Expense</t>
  </si>
  <si>
    <t>Web Site Development</t>
  </si>
  <si>
    <t>Web Site Hosting</t>
  </si>
  <si>
    <t>Marketing Collaterals</t>
  </si>
  <si>
    <t>Marketing and Sales</t>
  </si>
  <si>
    <t>Payroll Tax</t>
  </si>
  <si>
    <t>Advertising</t>
  </si>
  <si>
    <t>Internet Marketing</t>
  </si>
  <si>
    <t>Membership/Affiliations</t>
  </si>
  <si>
    <t>Networking Events</t>
  </si>
  <si>
    <t>Seminars &amp; Conferences</t>
  </si>
  <si>
    <t>Specialty Events</t>
  </si>
  <si>
    <t>Subscriptions &amp; Dues</t>
  </si>
  <si>
    <t>Entertainment</t>
  </si>
  <si>
    <t>Direct Sales Expense</t>
  </si>
  <si>
    <t>Online  Meeting  Support</t>
  </si>
  <si>
    <t>Total Marketing Expense</t>
  </si>
  <si>
    <t>Total Direct Sales Expense</t>
  </si>
  <si>
    <t>CRM Software and System</t>
  </si>
  <si>
    <t>Capital Requirements</t>
  </si>
  <si>
    <t>Information Technology</t>
  </si>
  <si>
    <t>Software Development</t>
  </si>
  <si>
    <t>Hardware Development</t>
  </si>
  <si>
    <t>Systems Integration</t>
  </si>
  <si>
    <t>Test Engineering</t>
  </si>
  <si>
    <t>Online CRM Support System</t>
  </si>
  <si>
    <t>Computer Supplies</t>
  </si>
  <si>
    <t>Software &amp; Licenses</t>
  </si>
  <si>
    <t>Training</t>
  </si>
  <si>
    <t>Software Lease</t>
  </si>
  <si>
    <t xml:space="preserve">Hardware </t>
  </si>
  <si>
    <t>Maintenance Agreements</t>
  </si>
  <si>
    <t>Total IT</t>
  </si>
  <si>
    <t>Total Systems Integration</t>
  </si>
  <si>
    <t>Total Software Development</t>
  </si>
  <si>
    <t>Hardware &amp; Manufacturing</t>
  </si>
  <si>
    <t>Total Hardware &amp; Manufacturing</t>
  </si>
  <si>
    <t>Total Test Engineering</t>
  </si>
  <si>
    <t>Development Server</t>
  </si>
  <si>
    <t>Development DB Server</t>
  </si>
  <si>
    <t>Test Hardware Products</t>
  </si>
  <si>
    <t>Total Capital Requirements</t>
  </si>
  <si>
    <t>CRM &amp; Tech Support</t>
  </si>
  <si>
    <t>Total CRM &amp; Tech Support</t>
  </si>
  <si>
    <t>Marketing Web Server</t>
  </si>
  <si>
    <t>Manufacturing Support</t>
  </si>
  <si>
    <t xml:space="preserve">Business/Marketing </t>
  </si>
  <si>
    <t>Direct Sales Trip</t>
  </si>
  <si>
    <t>Training/Other</t>
  </si>
  <si>
    <t>Exec Staffing</t>
  </si>
  <si>
    <t>Exec Trip Count</t>
  </si>
  <si>
    <t>Exec Trip Cost</t>
  </si>
  <si>
    <t>Total Exec Trip Cost</t>
  </si>
  <si>
    <t>BIZ OPS Trip Count</t>
  </si>
  <si>
    <t>BIZ OPS Trip Cost</t>
  </si>
  <si>
    <t>Total BIZ OPS Trip Cost</t>
  </si>
  <si>
    <t>SALES &amp; MKT Trip Count</t>
  </si>
  <si>
    <t>SALES &amp; MKT Trip Cost</t>
  </si>
  <si>
    <t>Total SALES &amp; MKT Trip Cost</t>
  </si>
  <si>
    <t>Technical Operations Trip Cost</t>
  </si>
  <si>
    <t>Total Technical Operations Trip Cost</t>
  </si>
  <si>
    <t xml:space="preserve"> Total Technical Operations</t>
  </si>
  <si>
    <t>Technical Operations Trip Count</t>
  </si>
  <si>
    <t>Total Trip Costs</t>
  </si>
  <si>
    <t>Total Sales &amp; Marketing Costs</t>
  </si>
  <si>
    <t>Total Tech Ops Trips</t>
  </si>
  <si>
    <t>Cash</t>
  </si>
  <si>
    <t/>
  </si>
  <si>
    <t>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</si>
  <si>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</si>
  <si>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</si>
  <si>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</si>
  <si>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</si>
  <si>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</si>
  <si>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</si>
  <si>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Total Property and Equipment</t>
  </si>
  <si>
    <t>TOTAL ASSETS</t>
  </si>
  <si>
    <t>Current Liabilities</t>
  </si>
  <si>
    <t>Total Current Liabilities</t>
  </si>
  <si>
    <t>Long-Term Liabilities</t>
  </si>
  <si>
    <t>Total Long-Term Liabilities</t>
  </si>
  <si>
    <t>Total Liabilities</t>
  </si>
  <si>
    <t>Members Contribution</t>
  </si>
  <si>
    <t>Retained earnings</t>
  </si>
  <si>
    <t>Net Income</t>
  </si>
  <si>
    <t>TOTAL LIABILITIES &amp; CAPITAL</t>
  </si>
  <si>
    <t>(Increase) decrease in A/R+Other Assets</t>
  </si>
  <si>
    <t>(Increase) decrease in Inventory</t>
  </si>
  <si>
    <t>Increase (decrease) in AP+Other Liabilities</t>
  </si>
  <si>
    <t>Purchase of Capital Assets and Other Assets</t>
  </si>
  <si>
    <t>Net increase &lt;decrease&gt; in cash</t>
  </si>
  <si>
    <t>Cash Balance at End of Period</t>
  </si>
  <si>
    <t>Cash Balance at Beg of Period</t>
  </si>
  <si>
    <t>Total Sales</t>
  </si>
  <si>
    <t>BEG AR Balance</t>
  </si>
  <si>
    <t>+Additions to AR</t>
  </si>
  <si>
    <t>-Subtractions from AR</t>
  </si>
  <si>
    <t>ENDING AR Balance</t>
  </si>
  <si>
    <t>Change to AR</t>
  </si>
  <si>
    <t xml:space="preserve">Depreciation </t>
  </si>
  <si>
    <t>Sales &amp; Marketing Costs</t>
  </si>
  <si>
    <t>Unit Sales</t>
  </si>
  <si>
    <t>Service Revenue</t>
  </si>
  <si>
    <t>Product Revenue</t>
  </si>
  <si>
    <t>Total Tech Ops Trips/Travel</t>
  </si>
  <si>
    <t>Health Insurance</t>
  </si>
  <si>
    <t>Total Sal - Wages &amp; Benefits</t>
  </si>
  <si>
    <t>Consulting Fees</t>
  </si>
  <si>
    <t>Total Consulting Fees</t>
  </si>
  <si>
    <t>Payroll Tax And Benefits</t>
  </si>
  <si>
    <t>Total Payroll Tax &amp; Benefits</t>
  </si>
  <si>
    <t>Bonus Pool</t>
  </si>
  <si>
    <t>Bonus and Commission Plan</t>
  </si>
  <si>
    <t>Total Revenue (Plan Basis)</t>
  </si>
  <si>
    <t>Bonus Basis</t>
  </si>
  <si>
    <t>Commission Basis</t>
  </si>
  <si>
    <t>Bonus Pool Count</t>
  </si>
  <si>
    <t>Commission Plan</t>
  </si>
  <si>
    <t>Commission Plan Count</t>
  </si>
  <si>
    <t>Bonus Allocation</t>
  </si>
  <si>
    <t>Commission Allocation</t>
  </si>
  <si>
    <t>Total Bonus Allocation</t>
  </si>
  <si>
    <t>Total Commission Allocation</t>
  </si>
  <si>
    <t>Salaries Wages Bonus &amp; Commission</t>
  </si>
  <si>
    <t>Total Sal  Wages Bonus &amp; Comm</t>
  </si>
  <si>
    <t>BIZ OPS Staffing</t>
  </si>
  <si>
    <t>Sales and Mkt Staffing</t>
  </si>
  <si>
    <t>Technical Operations Staffing</t>
  </si>
  <si>
    <t>Facilites</t>
  </si>
  <si>
    <t>Total Facilities</t>
  </si>
  <si>
    <t>Total Marketing and Sales</t>
  </si>
  <si>
    <t>Alpha</t>
  </si>
  <si>
    <t>Beta</t>
  </si>
  <si>
    <t>Field Testing</t>
  </si>
  <si>
    <t>Design</t>
  </si>
  <si>
    <t>Manufacturing</t>
  </si>
  <si>
    <t>Product Marketing</t>
  </si>
  <si>
    <t>Online Demonstrations</t>
  </si>
  <si>
    <t>Technical Support</t>
  </si>
  <si>
    <t>Direct Sales</t>
  </si>
  <si>
    <t>Customer Support</t>
  </si>
  <si>
    <t>1.0 Release</t>
  </si>
  <si>
    <t>2.0 Release</t>
  </si>
  <si>
    <t>Second Field Engineer - SOUTH</t>
  </si>
  <si>
    <t>Third Field Engineer - MIDWEST</t>
  </si>
  <si>
    <t>Second Field Engineer - NE</t>
  </si>
  <si>
    <t>Proof of Market</t>
  </si>
  <si>
    <t>Compliance-Safety Testing</t>
  </si>
  <si>
    <t>Total Trips</t>
  </si>
  <si>
    <t>Hosting Services</t>
  </si>
  <si>
    <t>Total Proft &amp; Loss</t>
  </si>
  <si>
    <t>Cum Profit &amp; Loss</t>
  </si>
  <si>
    <t>CheckSum</t>
  </si>
  <si>
    <t>Increase/Decrease In Payables</t>
  </si>
  <si>
    <t>FRD Complete</t>
  </si>
  <si>
    <t>Provisional Patent Application</t>
  </si>
  <si>
    <t>Monitoring</t>
  </si>
  <si>
    <t>Switching</t>
  </si>
  <si>
    <t xml:space="preserve">Control </t>
  </si>
  <si>
    <t>Communications</t>
  </si>
  <si>
    <t>Prototype Complete</t>
  </si>
  <si>
    <t>Field Testing (5 Sites)</t>
  </si>
  <si>
    <t>Mfg Design Production Design</t>
  </si>
  <si>
    <t>Test Assembly and Fulfillment</t>
  </si>
  <si>
    <t>Production Prototype - 1 (10 Units)</t>
  </si>
  <si>
    <t>Production Prototype  2 (10 Units)</t>
  </si>
  <si>
    <t>Hardware Design Build &amp; MFG</t>
  </si>
  <si>
    <t>System Environment</t>
  </si>
  <si>
    <t>Company Web Site</t>
  </si>
  <si>
    <t>Early Adopter Sales</t>
  </si>
  <si>
    <t>Company Infrastructure</t>
  </si>
  <si>
    <t xml:space="preserve">CRM System </t>
  </si>
  <si>
    <t>CRM - Technical &amp; Customer Support</t>
  </si>
  <si>
    <t>800 Number</t>
  </si>
  <si>
    <t>Advertising - Promotions - Collaterals</t>
  </si>
  <si>
    <t>Startup</t>
  </si>
  <si>
    <t>IOC</t>
  </si>
  <si>
    <t>Team Computers</t>
  </si>
  <si>
    <t>Furniture Fixtures</t>
  </si>
  <si>
    <t>Phones</t>
  </si>
  <si>
    <t>Bus Ops Server</t>
  </si>
  <si>
    <t>Hardware Purchases</t>
  </si>
  <si>
    <t>Product Sales &amp; Marketing</t>
  </si>
  <si>
    <t>Company Marketing &amp; Positioning</t>
  </si>
  <si>
    <t>First Field Engineer - WEST</t>
  </si>
  <si>
    <t>FOC</t>
  </si>
  <si>
    <t>Prototype Start</t>
  </si>
  <si>
    <t>Hosting Environment</t>
  </si>
  <si>
    <t>Hosting</t>
  </si>
  <si>
    <t>Online Meeting Capability</t>
  </si>
  <si>
    <t>Product Specs Collaterals</t>
  </si>
  <si>
    <t>High Speed Internet Connectivity</t>
  </si>
  <si>
    <t>Full Operating Capability</t>
  </si>
  <si>
    <t>Proof of Scale</t>
  </si>
  <si>
    <t>High Speed Internet</t>
  </si>
  <si>
    <t xml:space="preserve">Connectivity Hardware </t>
  </si>
  <si>
    <t>Sales Units and Revenue</t>
  </si>
  <si>
    <t>Tech Ops HC &amp; Dept Cost</t>
  </si>
  <si>
    <t>Tech Ops HC</t>
  </si>
  <si>
    <t>Tech Ops Dept Cost</t>
  </si>
  <si>
    <t>Sales Headcount</t>
  </si>
  <si>
    <t>Contract Headcount</t>
  </si>
  <si>
    <t>CAPEX _CWS</t>
  </si>
  <si>
    <t>CAPEX-DEP_CWS</t>
  </si>
  <si>
    <t>CAPEX-FA_CWS</t>
  </si>
  <si>
    <t>CAPEX-FA_DB</t>
  </si>
  <si>
    <t>COSM_CWS</t>
  </si>
  <si>
    <t>COSM-TRIPCALC_CWS</t>
  </si>
  <si>
    <t>COSM-TRIPPLAN_CWS</t>
  </si>
  <si>
    <t>FIN-BALANCE_CWS</t>
  </si>
  <si>
    <t>FIN-CASHFLOW_CWS</t>
  </si>
  <si>
    <t>FIN-P&amp;L_CWS</t>
  </si>
  <si>
    <t>OPEX _CHART</t>
  </si>
  <si>
    <t xml:space="preserve">OPEX _CWS </t>
  </si>
  <si>
    <t>OPEX-CAPEX_CHARTDAT</t>
  </si>
  <si>
    <t>OPEX-M_DB</t>
  </si>
  <si>
    <t>OPEX-Y_DB</t>
  </si>
  <si>
    <t>REV_DB</t>
  </si>
  <si>
    <t>REV-AR_CWS</t>
  </si>
  <si>
    <t>REV-COGS_CHARTDAT</t>
  </si>
  <si>
    <t>REV-REC-MAINT_CWS</t>
  </si>
  <si>
    <t>REV-SALES-FCAST_CWS</t>
  </si>
  <si>
    <t>STAFF_CHARTDAT</t>
  </si>
  <si>
    <t>STAFF_CWS</t>
  </si>
  <si>
    <t>STAFF_DB</t>
  </si>
  <si>
    <t>COSM-BONUS_CWS</t>
  </si>
  <si>
    <t>Revenue &amp; COGS Chart Data</t>
  </si>
  <si>
    <t>Sales Forecasting Worksheet</t>
  </si>
  <si>
    <t>Product Pricing &amp; Margin Worksheet</t>
  </si>
  <si>
    <t>Recurring Service Rev &amp; Maintenance Rev Worksheet</t>
  </si>
  <si>
    <t>Inventory and Inventory AP Worksheet</t>
  </si>
  <si>
    <t>Revenue Summary Dashboard</t>
  </si>
  <si>
    <t>Accounts Receivable Worksheet</t>
  </si>
  <si>
    <t>REV-REVCALC_CWS</t>
  </si>
  <si>
    <t>Revenue Calculation Worksheet</t>
  </si>
  <si>
    <t>COGS-INVENTORY_CWS</t>
  </si>
  <si>
    <t>COGS-PRICE-MARGIN_CWS</t>
  </si>
  <si>
    <t>Sales Target</t>
  </si>
  <si>
    <t>% Smart Homes</t>
  </si>
  <si>
    <t>Smart Homes Target Market</t>
  </si>
  <si>
    <t>Total Forecast Housing Starts</t>
  </si>
  <si>
    <t>%  Housing Starts</t>
  </si>
  <si>
    <t>Cumulative % of Starts</t>
  </si>
  <si>
    <t>Yearly Target</t>
  </si>
  <si>
    <t>Forecast</t>
  </si>
  <si>
    <t>Green Devil Energy Control System (ECS)</t>
  </si>
  <si>
    <t xml:space="preserve">Local Services (LS) </t>
  </si>
  <si>
    <t xml:space="preserve">Extended Services (ES) </t>
  </si>
  <si>
    <t>CUMULATIVE PROFIT &amp; LOSS</t>
  </si>
  <si>
    <t>Top Level Sales Forecast Model</t>
  </si>
  <si>
    <t>Monthly (Seasonal) Sales Spread Assumptions</t>
  </si>
  <si>
    <t>Model Sales Input</t>
  </si>
  <si>
    <t>Mkt Share %</t>
  </si>
  <si>
    <t>Yearly Sales Unit Forecast Spread</t>
  </si>
  <si>
    <t>Sale-Price</t>
  </si>
  <si>
    <t>Green Devil ECS</t>
  </si>
  <si>
    <t>Recurring Revenue - ES Subscription</t>
  </si>
  <si>
    <t>Monthly Contracts</t>
  </si>
  <si>
    <t>Total  Revenue</t>
  </si>
  <si>
    <t>Maintenance Fee</t>
  </si>
  <si>
    <t>Total Monthly SubContracts</t>
  </si>
  <si>
    <t>Total Subscription Revenue</t>
  </si>
  <si>
    <t>YR</t>
  </si>
  <si>
    <t>YR 6</t>
  </si>
  <si>
    <t>ECS Gross Margin $</t>
  </si>
  <si>
    <t>Sale Units</t>
  </si>
  <si>
    <t>LS Gross Margin $</t>
  </si>
  <si>
    <t xml:space="preserve">Option 1 - ECS and LS </t>
  </si>
  <si>
    <t>Contribution to Margin</t>
  </si>
  <si>
    <t>Total Single User Revenue</t>
  </si>
  <si>
    <t>Total Gross Margin</t>
  </si>
  <si>
    <t>Gross Margin $ Per Unit</t>
  </si>
  <si>
    <t>Total Gross Margin $</t>
  </si>
  <si>
    <t>ES Gross Margin $</t>
  </si>
  <si>
    <t>Software - SVC Gross Margin $</t>
  </si>
  <si>
    <t xml:space="preserve">Gross Margin % </t>
  </si>
  <si>
    <t>Option 1 Contribution</t>
  </si>
  <si>
    <t>Option 2 Contribution</t>
  </si>
  <si>
    <t>Option 2 - ECS and ES</t>
  </si>
  <si>
    <t>Sale Revenue Per Unit</t>
  </si>
  <si>
    <t>ECS Sale Revenue</t>
  </si>
  <si>
    <t xml:space="preserve">Total Gross Margin % </t>
  </si>
  <si>
    <t>Option 1 Contribution %</t>
  </si>
  <si>
    <t xml:space="preserve">MONTHLY CONTRIBUTION TO MARGIN </t>
  </si>
  <si>
    <t xml:space="preserve">YEARLY CONTRIBUTION TO MARGIN </t>
  </si>
  <si>
    <t>Option 2 Contribution %</t>
  </si>
  <si>
    <t>REV_CHART-SEASONAL</t>
  </si>
  <si>
    <t>Test - Assembly, Packaging, Shipping</t>
  </si>
  <si>
    <t>Total ECS Sale Revenue</t>
  </si>
  <si>
    <t xml:space="preserve">Option 1 ES+ LS </t>
  </si>
  <si>
    <t xml:space="preserve">Option 2 ES+ LS </t>
  </si>
  <si>
    <t>Monthly Inventory Model</t>
  </si>
  <si>
    <t>Yearly Inventory Model</t>
  </si>
  <si>
    <t xml:space="preserve">Yearly Inventory AP Model </t>
  </si>
  <si>
    <t xml:space="preserve">COGS_CHART-INVENTORY </t>
  </si>
  <si>
    <t>COSM_DB</t>
  </si>
  <si>
    <t>Cost of Sales &amp; Marketing Dashboard</t>
  </si>
  <si>
    <t>Staff - Calculation Worksheet</t>
  </si>
  <si>
    <t>Capital Plan Calculation Worksheet</t>
  </si>
  <si>
    <t>Trip Type Calculation Worksheet</t>
  </si>
  <si>
    <t>Trip Plan Calculation Worksheet</t>
  </si>
  <si>
    <t>Cost of Sales &amp; Marketing Calculation Worksheet</t>
  </si>
  <si>
    <t>Compensation</t>
  </si>
  <si>
    <t>Commissions &amp; Bonus</t>
  </si>
  <si>
    <t>Total Compensation</t>
  </si>
  <si>
    <t>Consultant Total Fees</t>
  </si>
  <si>
    <t xml:space="preserve">SALES &amp; MKT TOTAL </t>
  </si>
  <si>
    <t>Checksum</t>
  </si>
  <si>
    <t>Headcount Sales and Mkt</t>
  </si>
  <si>
    <t>Compensation Sales and Mkt</t>
  </si>
  <si>
    <t>Sales &amp; Marketing Dep Expense</t>
  </si>
  <si>
    <t>Commissions and Bonuses</t>
  </si>
  <si>
    <t>Consultant HeadCount</t>
  </si>
  <si>
    <t>Salaries &amp; Wages</t>
  </si>
  <si>
    <t>Taxes</t>
  </si>
  <si>
    <t>Medical Insurance</t>
  </si>
  <si>
    <t>Total Employee Costs</t>
  </si>
  <si>
    <t xml:space="preserve">YR 0 </t>
  </si>
  <si>
    <t>Total Capital Expenditures</t>
  </si>
  <si>
    <t>Average Salary</t>
  </si>
  <si>
    <t>Per Head Allocation</t>
  </si>
  <si>
    <t>Per Head  Allocation</t>
  </si>
  <si>
    <t xml:space="preserve">Headcount Sales and Mkt </t>
  </si>
  <si>
    <t>Average Yearly Headcount</t>
  </si>
  <si>
    <t>Average Compensation</t>
  </si>
  <si>
    <t>Average Commissions &amp; Bonuses</t>
  </si>
  <si>
    <t>COSM-CHART-ANALYSIS</t>
  </si>
  <si>
    <t>Sales &amp; Marketing Total</t>
  </si>
  <si>
    <t>Taxes and Benefits</t>
  </si>
  <si>
    <t>Units Sold</t>
  </si>
  <si>
    <t>Net Revenue Per Headcount</t>
  </si>
  <si>
    <t>Trip Cost Assumptions</t>
  </si>
  <si>
    <t>First Regional Sales WEST</t>
  </si>
  <si>
    <t>First Regional  Sales SOUTH</t>
  </si>
  <si>
    <t>First Regional  Sales NE</t>
  </si>
  <si>
    <t>First Regional  Sales Midwest</t>
  </si>
  <si>
    <t>Director of Marketing</t>
  </si>
  <si>
    <t>Marketing Support</t>
  </si>
  <si>
    <t>Customer Support Tech</t>
  </si>
  <si>
    <t>Sales and Revenue</t>
  </si>
  <si>
    <t xml:space="preserve">Headcount </t>
  </si>
  <si>
    <t>Operating  Expense and Capital</t>
  </si>
  <si>
    <t>Average Comm &amp; Bonuses</t>
  </si>
  <si>
    <t>Average  Salary</t>
  </si>
  <si>
    <t>COSM_CHART-SAL-WAGES</t>
  </si>
  <si>
    <t>Bonus &amp; Commission Calculation Worksheet</t>
  </si>
  <si>
    <t>DEV_CHARTDAT</t>
  </si>
  <si>
    <t>DEV_CWS</t>
  </si>
  <si>
    <t>DEV_DB</t>
  </si>
  <si>
    <t>Cost of Product Development Dashboard</t>
  </si>
  <si>
    <t>Cost of Product Development Calculation Worksheet</t>
  </si>
  <si>
    <t>Cost of Product Development Chart Data</t>
  </si>
  <si>
    <t>Product Development OPS</t>
  </si>
  <si>
    <t>Hardware and Manufacturing</t>
  </si>
  <si>
    <t>Trip Costs</t>
  </si>
  <si>
    <t>Product Development Total</t>
  </si>
  <si>
    <t>Bonus Plans</t>
  </si>
  <si>
    <t>Total Operating Budget</t>
  </si>
  <si>
    <t xml:space="preserve">TECHNICAL OPS TOTAL </t>
  </si>
  <si>
    <t>Consulting Costs</t>
  </si>
  <si>
    <t>Check</t>
  </si>
  <si>
    <t>CHKSUM</t>
  </si>
  <si>
    <t>DEV_CHART-Operating Expense</t>
  </si>
  <si>
    <t>Total Inf Technology OP Expense</t>
  </si>
  <si>
    <t>Trip Model</t>
  </si>
  <si>
    <t>LS - Local Services System &amp; Software</t>
  </si>
  <si>
    <t>ES  - Extended Services System &amp; Software</t>
  </si>
  <si>
    <t>Prototype Hardware Purchase</t>
  </si>
  <si>
    <t>Compliance Testing</t>
  </si>
  <si>
    <t xml:space="preserve">Prototype Build </t>
  </si>
  <si>
    <t>Company Balance Sheet Worksheet</t>
  </si>
  <si>
    <t>Company Profit &amp; Loss Statement Worksheet</t>
  </si>
  <si>
    <t>FIN_CHARTDAT</t>
  </si>
  <si>
    <t>Financial Reporting Model Chart Data</t>
  </si>
  <si>
    <t>Fixed Assets Calculation Worksheet</t>
  </si>
  <si>
    <t>Capital Plan and Fixed Assets Dashboard</t>
  </si>
  <si>
    <t>Operating Expense Summary</t>
  </si>
  <si>
    <t>Operational Expenditure Calculation Worksheet</t>
  </si>
  <si>
    <t>CHARTDAT-OPEX &amp; CAPEX Chart Data</t>
  </si>
  <si>
    <t>Operational Expenditure (Yearly) Dashboard</t>
  </si>
  <si>
    <t>Staff - Executive Chart Data</t>
  </si>
  <si>
    <t>Staff - Executive Dashboard</t>
  </si>
  <si>
    <t>Staff - Staffing Plan Worksheet</t>
  </si>
  <si>
    <t>REV_CWS</t>
  </si>
  <si>
    <t>Fin_Capex</t>
  </si>
  <si>
    <t>Financial-Capital Expenditure Worksheet</t>
  </si>
  <si>
    <t>STAFF_CHART(S)</t>
  </si>
  <si>
    <t>Staff Charts</t>
  </si>
  <si>
    <t>CWS</t>
  </si>
  <si>
    <t>CHARTDAT</t>
  </si>
  <si>
    <t>CHART</t>
  </si>
  <si>
    <t>DB</t>
  </si>
  <si>
    <t xml:space="preserve">CWS </t>
  </si>
  <si>
    <t>CHART(S)</t>
  </si>
  <si>
    <t>Capex</t>
  </si>
  <si>
    <t>CAPEX_CHART</t>
  </si>
  <si>
    <t>CAP EXPENDITURES-CUM DEPRECIATION</t>
  </si>
  <si>
    <t>COGS_DB</t>
  </si>
  <si>
    <t>Contribution to Margin Analysis</t>
  </si>
  <si>
    <t>COSM</t>
  </si>
  <si>
    <t>STAFF</t>
  </si>
  <si>
    <t>REV</t>
  </si>
  <si>
    <t>OPEX</t>
  </si>
  <si>
    <t>FIN</t>
  </si>
  <si>
    <t>DEV</t>
  </si>
  <si>
    <t>SORT</t>
  </si>
  <si>
    <t>MODEL</t>
  </si>
  <si>
    <t>SPREADSHEET</t>
  </si>
  <si>
    <t>TYPE</t>
  </si>
  <si>
    <t>DESCRIPTION</t>
  </si>
  <si>
    <t>Profit and Loss</t>
  </si>
  <si>
    <t>FIN-VALUE_CWS</t>
  </si>
  <si>
    <t>Company Value and Investment  Worksheet</t>
  </si>
  <si>
    <t>FIN-VALUE_DB</t>
  </si>
  <si>
    <t>Company Value and Investment  Dashboard</t>
  </si>
  <si>
    <t>Operating Activities</t>
  </si>
  <si>
    <t>Financing Activities</t>
  </si>
  <si>
    <t>Beg Balance</t>
  </si>
  <si>
    <t>Collections</t>
  </si>
  <si>
    <t>Ending Balance</t>
  </si>
  <si>
    <t>Gross Margin</t>
  </si>
  <si>
    <t>Cost of Sales &amp; Mkt</t>
  </si>
  <si>
    <t>Cost of Product Dev</t>
  </si>
  <si>
    <t>Cost of Sal-Wages-Benefits</t>
  </si>
  <si>
    <t>Other Operation Expense</t>
  </si>
  <si>
    <t>Total Expenses</t>
  </si>
  <si>
    <t>Month 1</t>
  </si>
  <si>
    <t>Month 2</t>
  </si>
  <si>
    <t>Cost of Goods Sold (COGS)</t>
  </si>
  <si>
    <t>Inventory Purchased</t>
  </si>
  <si>
    <t>Expenses Paid</t>
  </si>
  <si>
    <t>Expense Incurred</t>
  </si>
  <si>
    <t>Increase (decrease) in AP- COGS/Inventory</t>
  </si>
  <si>
    <t>Increase (decrease) in AP- Other Expenses</t>
  </si>
  <si>
    <t>AP COGS</t>
  </si>
  <si>
    <t>AP Other Exp</t>
  </si>
  <si>
    <t>Accounts Receivable (AR)</t>
  </si>
  <si>
    <t>Accounts Payable (AP) Expenses</t>
  </si>
  <si>
    <t>Inventory Payment</t>
  </si>
  <si>
    <t>Inventory Used (COGS)</t>
  </si>
  <si>
    <t>Direct Method</t>
  </si>
  <si>
    <t>Sales</t>
  </si>
  <si>
    <t>Statement of Profit and Loss</t>
  </si>
  <si>
    <t>Net Cash Used in Investing</t>
  </si>
  <si>
    <t>Investment Activities</t>
  </si>
  <si>
    <t>Adjustment to Cash used by operating activities</t>
  </si>
  <si>
    <t>Total Adjustments</t>
  </si>
  <si>
    <t>ProdPrototype (1) Test Complete</t>
  </si>
  <si>
    <t>ProdPrototype (2) Test Complete</t>
  </si>
  <si>
    <t>Manufacturing Start</t>
  </si>
  <si>
    <t>LS Software Release</t>
  </si>
  <si>
    <t>ES Software Release</t>
  </si>
  <si>
    <t>System Requirements Complete</t>
  </si>
  <si>
    <t>Product Development</t>
  </si>
  <si>
    <t xml:space="preserve">Startup </t>
  </si>
  <si>
    <t>Technical Staffing Complete</t>
  </si>
  <si>
    <t>Sales Staffing</t>
  </si>
  <si>
    <t xml:space="preserve">Sales </t>
  </si>
  <si>
    <t xml:space="preserve">CRM Tech Support </t>
  </si>
  <si>
    <t>Company Statement of Cash Flow Worksheet</t>
  </si>
  <si>
    <t>Depreciation Calculation Worksheet</t>
  </si>
  <si>
    <t>STATEMENT OF CASH FLOWS</t>
  </si>
  <si>
    <t>OPERATING ACTIVITIES</t>
  </si>
  <si>
    <t>Adjustments to Cash used by operating activities</t>
  </si>
  <si>
    <t>Net Cash from Operating Activities</t>
  </si>
  <si>
    <t>INVESTMENT ACTIVITIES</t>
  </si>
  <si>
    <t>Net Cash used in Investing</t>
  </si>
  <si>
    <t>FINANCING ACTIVITIES</t>
  </si>
  <si>
    <t>Value</t>
  </si>
  <si>
    <t>Cash needed</t>
  </si>
  <si>
    <t>Beg Cash Balance</t>
  </si>
  <si>
    <t xml:space="preserve">Cash Expenditure </t>
  </si>
  <si>
    <t>Ending Cash Balance</t>
  </si>
  <si>
    <t>Company Value</t>
  </si>
  <si>
    <t>Founder 1</t>
  </si>
  <si>
    <t>Ownership %</t>
  </si>
  <si>
    <t>Round One</t>
  </si>
  <si>
    <t>Nov YR 1</t>
  </si>
  <si>
    <t>Apr YR 2</t>
  </si>
  <si>
    <t>Monthly Inventory AP Model</t>
  </si>
  <si>
    <t>Financing Period</t>
  </si>
  <si>
    <t>Exit Period</t>
  </si>
  <si>
    <t>First Round</t>
  </si>
  <si>
    <t>Second Round</t>
  </si>
  <si>
    <t>Founders</t>
  </si>
  <si>
    <t>Exit Valuation - NPV from Jul YR 2</t>
  </si>
  <si>
    <t>Build Up Method</t>
  </si>
  <si>
    <t>Rate of Return for a risk free security</t>
  </si>
  <si>
    <t>Risk premium for small size</t>
  </si>
  <si>
    <t>Technology Risk</t>
  </si>
  <si>
    <t>Team</t>
  </si>
  <si>
    <t xml:space="preserve">Compliance </t>
  </si>
  <si>
    <t>Application software risk</t>
  </si>
  <si>
    <t xml:space="preserve">Manufacturing </t>
  </si>
  <si>
    <t>Manufacturing design</t>
  </si>
  <si>
    <t>Supplier Risk - Price</t>
  </si>
  <si>
    <t>Supplier Risk - Availability</t>
  </si>
  <si>
    <t>Market Risk</t>
  </si>
  <si>
    <t>Threat of New Entrants</t>
  </si>
  <si>
    <t xml:space="preserve">Substitute Products or Services </t>
  </si>
  <si>
    <t xml:space="preserve">Industry Growth Rate </t>
  </si>
  <si>
    <t>Technology and Innovation</t>
  </si>
  <si>
    <t xml:space="preserve">Government </t>
  </si>
  <si>
    <t xml:space="preserve">Complementary Products and Services </t>
  </si>
  <si>
    <t>Established Rivals</t>
  </si>
  <si>
    <t>Suppliers</t>
  </si>
  <si>
    <t>Customers</t>
  </si>
  <si>
    <t>Founder Risk</t>
  </si>
  <si>
    <t>Capital Risk</t>
  </si>
  <si>
    <t>Hardware Design</t>
  </si>
  <si>
    <t>Embedded Software Design</t>
  </si>
  <si>
    <t>Value Proposition</t>
  </si>
  <si>
    <t xml:space="preserve">Founders may leave or not be able to participate </t>
  </si>
  <si>
    <t>Capital in subsequent rounds cannot be obtained</t>
  </si>
  <si>
    <t>Technical team cannot be acquired in required time frame</t>
  </si>
  <si>
    <t>Hardware design is new and untested</t>
  </si>
  <si>
    <t>Embedded software design is new and untested</t>
  </si>
  <si>
    <t>Production prototypes will fail compliance and standards testing</t>
  </si>
  <si>
    <t>Application software is new and untested</t>
  </si>
  <si>
    <t>Risk Definition</t>
  </si>
  <si>
    <t>Rate of return for a risk free security (historically this has been returns on U.S Treasury Bonds)</t>
  </si>
  <si>
    <t>Manufacturing design is new and untested and dependent on successful production prototype</t>
  </si>
  <si>
    <t>Manufacturing is outsourced - risk of outsourcing</t>
  </si>
  <si>
    <t>Risk that powerful suppliers will adversely affect price</t>
  </si>
  <si>
    <t>Risk that powerful suppliers will adversely affect component availability</t>
  </si>
  <si>
    <t>Threat of entry of new competitors into marketplace</t>
  </si>
  <si>
    <t>Threat of established rivals that can immediately compete</t>
  </si>
  <si>
    <t>Industry growth rate can affect product acceptance speed and pricing</t>
  </si>
  <si>
    <t>Technology adoption characteristic of target market (are they early or slow adopters of new technology?)</t>
  </si>
  <si>
    <t>Effect of government regulatory environment on all aforementioned risk categories</t>
  </si>
  <si>
    <t>Threat of powerful suppliers of components, or labor required to support implementation</t>
  </si>
  <si>
    <t>Threat of powerful customers that can control access to markets and demand price concessions</t>
  </si>
  <si>
    <t>Threat of substitute products services or other methods to achieve same result</t>
  </si>
  <si>
    <t>Effect of the existence of complementary products and services that could positively affect sales</t>
  </si>
  <si>
    <t>Discount rate 'built up' from risk factors and used for valuation of future stream of cash flows</t>
  </si>
  <si>
    <t>Small companies are known to be riskier than larger companies for many reasons</t>
  </si>
  <si>
    <t xml:space="preserve"> Exit Valuation</t>
  </si>
  <si>
    <t>% Ownership</t>
  </si>
  <si>
    <t>Value proposition (ROI) not proved in field tests or lower than anticipated</t>
  </si>
  <si>
    <t>Founders Investment</t>
  </si>
  <si>
    <t>Founder 2</t>
  </si>
  <si>
    <t>Total Shares Issued</t>
  </si>
  <si>
    <t>Value Per Share</t>
  </si>
  <si>
    <t>Investor 1</t>
  </si>
  <si>
    <t>Investor 2</t>
  </si>
  <si>
    <t>Total Ownership</t>
  </si>
  <si>
    <t>$ Investment</t>
  </si>
  <si>
    <t>$ Value</t>
  </si>
  <si>
    <t>Total Invested</t>
  </si>
  <si>
    <t>ROI (X)</t>
  </si>
  <si>
    <t>Founder 1 - Shares Issued</t>
  </si>
  <si>
    <t>Founder 2 - Shares Issued</t>
  </si>
  <si>
    <t>Investor 1 - Shares Issued</t>
  </si>
  <si>
    <t>Investor 2 - Shares Issued</t>
  </si>
  <si>
    <t xml:space="preserve">Date </t>
  </si>
  <si>
    <t>Founder</t>
  </si>
  <si>
    <t xml:space="preserve">Investment </t>
  </si>
  <si>
    <t>Cash Flow NO Financing</t>
  </si>
  <si>
    <t>Cash Flow WITH Financing</t>
  </si>
  <si>
    <t>From</t>
  </si>
  <si>
    <t>Through</t>
  </si>
  <si>
    <t>May YR 1</t>
  </si>
  <si>
    <t>POP</t>
  </si>
  <si>
    <t>CAP RATE</t>
  </si>
  <si>
    <t>Summary Discount Rate (CAP RATE)</t>
  </si>
  <si>
    <t>Cash Needed</t>
  </si>
  <si>
    <t>Strategy 1</t>
  </si>
  <si>
    <t>Strategy 2</t>
  </si>
  <si>
    <t>Period</t>
  </si>
  <si>
    <t>Increase/Decrease Cash</t>
  </si>
  <si>
    <t>Profit and Cash Monthly</t>
  </si>
  <si>
    <t>Net Cash Flow</t>
  </si>
  <si>
    <t>Risk Free</t>
  </si>
  <si>
    <t>Systemic</t>
  </si>
  <si>
    <t>Unsystemic</t>
  </si>
  <si>
    <t>Total Disc Rate</t>
  </si>
  <si>
    <t>YR 1 Valuation</t>
  </si>
  <si>
    <t>YR 2 Valuation</t>
  </si>
  <si>
    <t>YR 3 Valuation</t>
  </si>
  <si>
    <t>COMPANY  A</t>
  </si>
  <si>
    <t>FIN-MSCHEDULE_DB</t>
  </si>
  <si>
    <t>Company Master Schedule</t>
  </si>
  <si>
    <t>Valuation</t>
  </si>
  <si>
    <t>Investment and Valuation Stategy WS</t>
  </si>
  <si>
    <t>Investor Returns</t>
  </si>
  <si>
    <t>Jun YR 1</t>
  </si>
  <si>
    <t>Dec YR 1</t>
  </si>
  <si>
    <t>Second Round - NPV from Dec  YR 1</t>
  </si>
  <si>
    <t>Proto Complete</t>
  </si>
  <si>
    <t>POS</t>
  </si>
  <si>
    <t>Discount Rate</t>
  </si>
  <si>
    <t>POM and CF+</t>
  </si>
  <si>
    <t>Cash Requirements w/ No Investment</t>
  </si>
  <si>
    <t>X-$</t>
  </si>
  <si>
    <t>July YR 2 - First Exit Value</t>
  </si>
  <si>
    <t>Investment Date</t>
  </si>
  <si>
    <t>Value Event at end of period</t>
  </si>
  <si>
    <t xml:space="preserve"> Total Sales &amp; Mkt Headcount</t>
  </si>
  <si>
    <t>Total Sales &amp; Mkt -Employee</t>
  </si>
  <si>
    <t>USE INVESTMENT FORECAST ?</t>
  </si>
  <si>
    <t>Retained Earnings</t>
  </si>
  <si>
    <t>Financial Analysis Ratios</t>
  </si>
  <si>
    <t>Liquidity Ratios</t>
  </si>
  <si>
    <t>Profitability Ratios</t>
  </si>
  <si>
    <t>Current Ratio</t>
  </si>
  <si>
    <t>Quick Ratio</t>
  </si>
  <si>
    <t>CFO/CL</t>
  </si>
  <si>
    <t>Current assets/Current Liabilities</t>
  </si>
  <si>
    <t>Cash+Marketable Securities+Recivevables/Current Liabilities</t>
  </si>
  <si>
    <t>CFO/Liabilities</t>
  </si>
  <si>
    <t>Efficiency Ratios</t>
  </si>
  <si>
    <t>Accounts Rec (AR) turnover</t>
  </si>
  <si>
    <t>Net Revenue/Average AR</t>
  </si>
  <si>
    <t>Inventory turnover</t>
  </si>
  <si>
    <t>Cost of Goods Sold/Average Inventory</t>
  </si>
  <si>
    <t>Accounts Payable turnover</t>
  </si>
  <si>
    <t>Cost of Goods Sold/Average AP</t>
  </si>
  <si>
    <t>Profit Margin</t>
  </si>
  <si>
    <t>Net Income/Net Revenue</t>
  </si>
  <si>
    <t>Return on equity</t>
  </si>
  <si>
    <t>Net Income/Average equity</t>
  </si>
  <si>
    <t>Financial Statements and Analysis Dashboard</t>
  </si>
  <si>
    <t>Adjust to Cash used by operating activities</t>
  </si>
  <si>
    <t>Ratio Analysis</t>
  </si>
  <si>
    <t>Cash Management Ratios</t>
  </si>
  <si>
    <t>Return on Equity</t>
  </si>
  <si>
    <t>Ratio Computation Formula</t>
  </si>
  <si>
    <t>Net income / Net revenue</t>
  </si>
  <si>
    <t>Net income / average equity</t>
  </si>
  <si>
    <t>Cost of Goods Sold / Average AP</t>
  </si>
  <si>
    <t>Cost of Goods Sold / Average Inventory</t>
  </si>
  <si>
    <t>Current assets / current liabilities</t>
  </si>
  <si>
    <t>STATEMENT OF PROFIT &amp; LOSS</t>
  </si>
  <si>
    <t>Quick (ACID TEST) Ratio</t>
  </si>
  <si>
    <t>Cumulative Net Income</t>
  </si>
  <si>
    <t>FIN-STMT-ANALYSIS_DB</t>
  </si>
  <si>
    <t>Partnership Agreements</t>
  </si>
  <si>
    <t>With No Cash Investment</t>
  </si>
  <si>
    <t>Cash + AR / Current liabilities</t>
  </si>
  <si>
    <t>Accounts Receivable Turnover</t>
  </si>
  <si>
    <t>Sales / AR</t>
  </si>
  <si>
    <t>Cash Curve W No Investment</t>
  </si>
  <si>
    <t>Cash Curve WITH Investment</t>
  </si>
  <si>
    <t>x</t>
  </si>
  <si>
    <t>Cash Flow</t>
  </si>
  <si>
    <t>Balance Sheet</t>
  </si>
  <si>
    <t>STAFFPLAN_CWS</t>
  </si>
  <si>
    <t>changed from SP</t>
  </si>
  <si>
    <t>Deleted</t>
  </si>
  <si>
    <t>Staff</t>
  </si>
  <si>
    <t>changed to CWS</t>
  </si>
  <si>
    <t>WORKSHEET</t>
  </si>
  <si>
    <t>Columns</t>
  </si>
  <si>
    <t xml:space="preserve">Total </t>
  </si>
  <si>
    <t>Notes</t>
  </si>
  <si>
    <t>From-CAPEX-DEP_CWS</t>
  </si>
  <si>
    <t>Monthly est w/increase</t>
  </si>
  <si>
    <t>From OPEX _CWS</t>
  </si>
  <si>
    <t>Discrete Non-recurring</t>
  </si>
  <si>
    <t>EMPLOYEE ADJUSTED COMP</t>
  </si>
  <si>
    <t>EMPLOYEE BONUS</t>
  </si>
  <si>
    <t>TOTAL EMPLOYEE SAL&amp; WAGES</t>
  </si>
  <si>
    <t>GT Adjust Salaries</t>
  </si>
  <si>
    <t>GT Bonus Plan</t>
  </si>
  <si>
    <t>General Operating</t>
  </si>
  <si>
    <t>Net Cash Provided (Used In) Operating Activities</t>
  </si>
  <si>
    <t>Net Cash Provided by Financing Activities</t>
  </si>
  <si>
    <t>Total Cash In (Out)</t>
  </si>
  <si>
    <t>Net Cash Used In Operating Activities</t>
  </si>
  <si>
    <t>Net Cash Used In Investing</t>
  </si>
  <si>
    <t>Net Cash Used In Investing Activities</t>
  </si>
  <si>
    <t xml:space="preserve">Initial </t>
  </si>
  <si>
    <t>First Investment</t>
  </si>
  <si>
    <t>Second Investment</t>
  </si>
  <si>
    <t xml:space="preserve">Investor </t>
  </si>
  <si>
    <t>Return</t>
  </si>
  <si>
    <t>Investment $</t>
  </si>
  <si>
    <t>Exit Value</t>
  </si>
  <si>
    <t>X Factor</t>
  </si>
  <si>
    <t>LIABILITIES AND EQUITY</t>
  </si>
  <si>
    <t>EQUITY</t>
  </si>
  <si>
    <t>Stockholders Contribution</t>
  </si>
  <si>
    <t>Total Equity</t>
  </si>
  <si>
    <t>TOTAL LIABILITIES &amp; EQUITY</t>
  </si>
  <si>
    <t xml:space="preserve">Direct Method - Cash </t>
  </si>
  <si>
    <t xml:space="preserve">Indirect - Change in AR </t>
  </si>
  <si>
    <t xml:space="preserve">Indirect - Change in Inventory AP </t>
  </si>
  <si>
    <t>Direct Method - Cash</t>
  </si>
  <si>
    <t xml:space="preserve">Indirect - Change in Inventory </t>
  </si>
  <si>
    <t xml:space="preserve">Indirect - Change in Expense AP </t>
  </si>
  <si>
    <t>Investment Dates</t>
  </si>
  <si>
    <t>Value Events</t>
  </si>
  <si>
    <t>Master Schedule</t>
  </si>
  <si>
    <t>Fixed Assets- Beginning</t>
  </si>
  <si>
    <t>Fixed Assets - Ending</t>
  </si>
  <si>
    <t>Cumulative Stockholders Contribution</t>
  </si>
  <si>
    <t>Total Operating Expense</t>
  </si>
  <si>
    <t>Accounts Payable (AP) - Inventory</t>
  </si>
  <si>
    <t>Ownership Percentage</t>
  </si>
  <si>
    <t>Service Setup Fees</t>
  </si>
  <si>
    <t>Subscription</t>
  </si>
  <si>
    <t>REV_CHART-MONTH-SPREAD</t>
  </si>
  <si>
    <t xml:space="preserve">Proof of Product </t>
  </si>
  <si>
    <t>Equity</t>
  </si>
  <si>
    <t>Inventory  -  Units</t>
  </si>
  <si>
    <t>Inventory -   $ Cost</t>
  </si>
  <si>
    <t>Inventory  -  $ Cost</t>
  </si>
  <si>
    <t>Inventory  -   $ Cost</t>
  </si>
  <si>
    <t>Inventory  - Units</t>
  </si>
  <si>
    <t>Inventory  - $ Cost</t>
  </si>
  <si>
    <t xml:space="preserve">Software </t>
  </si>
  <si>
    <t>Inventory In</t>
  </si>
  <si>
    <t>Source of Data</t>
  </si>
  <si>
    <t>Figure</t>
  </si>
  <si>
    <t>n/a - none in example</t>
  </si>
  <si>
    <t>Accounts Payable - Inv + Exp</t>
  </si>
  <si>
    <t>Figure 10-2</t>
  </si>
  <si>
    <t>Figure 10-3</t>
  </si>
  <si>
    <t>Figure 10-4 &amp;10-5</t>
  </si>
  <si>
    <t>n/a - none in exercise</t>
  </si>
  <si>
    <t>Figure 12-2</t>
  </si>
  <si>
    <t>Figure 12-3</t>
  </si>
  <si>
    <t xml:space="preserve">Lodging </t>
  </si>
  <si>
    <t>FIN-CHARTDAT</t>
  </si>
  <si>
    <t>COSM_CHARTDAT</t>
  </si>
  <si>
    <t>Cost of Sales &amp; Marketing Chart Data</t>
  </si>
  <si>
    <t>OPEX-M_CWS</t>
  </si>
  <si>
    <t>Cumulative Capital Expenditure</t>
  </si>
  <si>
    <t>Cumulative  Depreciation</t>
  </si>
  <si>
    <t>Cumulative Profit &amp; Loss</t>
  </si>
  <si>
    <t>Cumulative Cash Flow</t>
  </si>
  <si>
    <t>Increase/Decrease in Cash</t>
  </si>
  <si>
    <t>Cumulative Cash with Investment</t>
  </si>
  <si>
    <t xml:space="preserve">Initial Operating Capability </t>
  </si>
  <si>
    <t>Unsystemic risk (specific company risk)</t>
  </si>
  <si>
    <t>Profit and Loss Statement</t>
  </si>
  <si>
    <t>the Balance Sheet</t>
  </si>
  <si>
    <t>Total Consulting Headcount</t>
  </si>
  <si>
    <t>1.0 LS and ES Release</t>
  </si>
  <si>
    <t>2.0 LS and ES Release</t>
  </si>
  <si>
    <t>First Round - NPV from June YR 1</t>
  </si>
  <si>
    <t>• Chapter 11 Example</t>
  </si>
  <si>
    <t>• NAMING</t>
  </si>
  <si>
    <t>• Chapter 10-12 Top Model</t>
  </si>
  <si>
    <t>• FIN-STMT-ANALYSIS_DB</t>
  </si>
  <si>
    <t>• FIN-M-SCHEDULE_DB</t>
  </si>
  <si>
    <t>• FIN-P&amp;L_CWS</t>
  </si>
  <si>
    <t>• FIN-CASHFLOW_CWS</t>
  </si>
  <si>
    <t>• FIN-BALANCE_CWS</t>
  </si>
  <si>
    <t>• FIN-VALUE_DB</t>
  </si>
  <si>
    <t>• FIN-VALUE_CWS</t>
  </si>
  <si>
    <t>• FIN_CHART-Cash Curve Monthly</t>
  </si>
  <si>
    <t>• FIN_CHART-NO-INVEST</t>
  </si>
  <si>
    <t>• FIN_CHART-YES-INVEST</t>
  </si>
  <si>
    <t>• FIN_CHARTDAT</t>
  </si>
  <si>
    <t>• REV_CHART-REV-HC</t>
  </si>
  <si>
    <t>• DEV_CHART-Operating Expense</t>
  </si>
  <si>
    <t>• DEV_CHARTDAT</t>
  </si>
  <si>
    <t>• DEV_DB</t>
  </si>
  <si>
    <t>• DEV_CHART-TECHOPS-COST</t>
  </si>
  <si>
    <t>• DEV_CHART-HC-DEPTCOST</t>
  </si>
  <si>
    <t>• DEV_CWS</t>
  </si>
  <si>
    <t>• COSM_CHART-HC-UNITSSOLD</t>
  </si>
  <si>
    <t>• COSM_CHART-SAL-WAGES</t>
  </si>
  <si>
    <t>• COSM_CHART-REVPERHEAD</t>
  </si>
  <si>
    <t>• COSM_CHARTDAT</t>
  </si>
  <si>
    <t>• COSM-BONUS_CWS</t>
  </si>
  <si>
    <t>• COSM_DB</t>
  </si>
  <si>
    <t>• COSM_CWS</t>
  </si>
  <si>
    <t>• REV-SALES-FCAST_CWS</t>
  </si>
  <si>
    <t>• REV_DB</t>
  </si>
  <si>
    <t>• COSM-TRIPCALC_CWS</t>
  </si>
  <si>
    <t>• COSM-TRIPPLAN_CWS</t>
  </si>
  <si>
    <t>• COGS_CHART-INVENTORY</t>
  </si>
  <si>
    <t>• COGS-INVENTORY_CWS</t>
  </si>
  <si>
    <t>• COGS-PRICE-MARGIN_CWS</t>
  </si>
  <si>
    <t>• COGS_DB</t>
  </si>
  <si>
    <t>• COGS_CHART_MARGIN</t>
  </si>
  <si>
    <t>• REV_CHART-MONTH-SPREAD</t>
  </si>
  <si>
    <t>• REV-COGS_CHARTDAT</t>
  </si>
  <si>
    <t>• REV-REVCALC_CWS</t>
  </si>
  <si>
    <t>• REV_CHART-SEASONAL</t>
  </si>
  <si>
    <t>• REV-REC-MAINT_CWS</t>
  </si>
  <si>
    <t>• REV-AR_CWS</t>
  </si>
  <si>
    <t>• REV_CHART-REVCHART</t>
  </si>
  <si>
    <t xml:space="preserve">• CAPEX _CWS </t>
  </si>
  <si>
    <t xml:space="preserve">• CAPEX-FA_CWS </t>
  </si>
  <si>
    <t xml:space="preserve">• CAPEX-FA_DB </t>
  </si>
  <si>
    <t xml:space="preserve">• CAPEX-DEP_CWS </t>
  </si>
  <si>
    <t>• OPEX _CHART</t>
  </si>
  <si>
    <t>• CAPEX_CHART</t>
  </si>
  <si>
    <t xml:space="preserve">• OPEX-Y_DB </t>
  </si>
  <si>
    <t>• Chapter 9 Chart</t>
  </si>
  <si>
    <t xml:space="preserve">• OPEX-CAPEX_CHARTDAT </t>
  </si>
  <si>
    <t>• OPEX-M_CWS</t>
  </si>
  <si>
    <t xml:space="preserve">• OPEX _CWS </t>
  </si>
  <si>
    <t>• STAFF_CWS</t>
  </si>
  <si>
    <t>• STAFFPLAN_CWS</t>
  </si>
  <si>
    <t>• STAFF_DB</t>
  </si>
  <si>
    <t>• Chart Example Chapter 9</t>
  </si>
  <si>
    <t>• STAFF_CHARTDAT</t>
  </si>
  <si>
    <t>• STAFF CHART_Total FTE &amp; Cost</t>
  </si>
  <si>
    <t>• STAFF_CHART TOT HC</t>
  </si>
  <si>
    <t>Contents -- In Sheet Order</t>
  </si>
  <si>
    <t>Contents -- In Alphabetical Order</t>
  </si>
  <si>
    <t>Note: Chart sheets (in black text) have no hyperlinks</t>
  </si>
  <si>
    <t>UNIDADES DE ENTRADA</t>
  </si>
  <si>
    <t>TOTAL COMPAÑÍA</t>
  </si>
  <si>
    <t>AÑ 1</t>
  </si>
  <si>
    <t>AÑ 2</t>
  </si>
  <si>
    <t>AÑ 3</t>
  </si>
  <si>
    <t>AÑ 4</t>
  </si>
  <si>
    <t>AÑ 5</t>
  </si>
  <si>
    <t>Período de Trabajo</t>
  </si>
  <si>
    <t>Biz Ops</t>
  </si>
  <si>
    <t>CONTEO PERSONAL</t>
  </si>
  <si>
    <t>RESUMEN CONTEO Y CARGA PERSONAL</t>
  </si>
  <si>
    <t>Empleado</t>
  </si>
  <si>
    <t>Consultor</t>
  </si>
  <si>
    <t>Mensual</t>
  </si>
  <si>
    <t>Hora</t>
  </si>
  <si>
    <t>Jefe operaciones</t>
  </si>
  <si>
    <t>Jefe ventas</t>
  </si>
  <si>
    <t>Jefe tecnología</t>
  </si>
  <si>
    <t>Jefe administración</t>
  </si>
  <si>
    <t>Contador principal</t>
  </si>
  <si>
    <t>Abogado principal</t>
  </si>
  <si>
    <t>Propietario --presidente</t>
  </si>
  <si>
    <t>Investigador mercado</t>
  </si>
  <si>
    <t>Publicista</t>
  </si>
  <si>
    <t>Auxiliar cocina 1</t>
  </si>
  <si>
    <t>Auxiliar cocina 2</t>
  </si>
  <si>
    <t>Jefe cocina</t>
  </si>
  <si>
    <t>Producción</t>
  </si>
  <si>
    <t>WORKMANS COMPENSATION</t>
  </si>
  <si>
    <t>Ejecutivo</t>
  </si>
  <si>
    <t>Pensión</t>
  </si>
  <si>
    <t>Salud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</si>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</sst>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0.0%"/>
    <numFmt numFmtId="167" formatCode="&quot;$&quot;#,##0.00"/>
    <numFmt numFmtId="168" formatCode="mm/dd/yy"/>
    <numFmt numFmtId="169" formatCode="0_);[Red]\(0\)"/>
    <numFmt numFmtId="170" formatCode="_(* #,##0_);_(* \(#,##0\);_(* &quot;-&quot;??_);_(@_)"/>
    <numFmt numFmtId="171" formatCode="0.0000"/>
    <numFmt numFmtId="172" formatCode="0.000%"/>
  </numFmts>
  <fonts count="39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sz val="10"/>
      <name val="Helvetica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name val="Helvetica"/>
      <family val="2"/>
    </font>
    <font>
      <b/>
      <i/>
      <sz val="10"/>
      <name val="Arial"/>
      <family val="2"/>
    </font>
    <font>
      <b/>
      <sz val="10"/>
      <color rgb="FF7030A0"/>
      <name val="Arial"/>
      <family val="2"/>
    </font>
    <font>
      <sz val="10"/>
      <color rgb="FF06880C"/>
      <name val="Arial"/>
      <family val="2"/>
    </font>
    <font>
      <b/>
      <sz val="10"/>
      <color rgb="FF06880C"/>
      <name val="Arial"/>
      <family val="2"/>
    </font>
    <font>
      <b/>
      <i/>
      <sz val="10"/>
      <color rgb="FF06880C"/>
      <name val="Arial"/>
      <family val="2"/>
    </font>
    <font>
      <i/>
      <sz val="10"/>
      <color rgb="FF06880C"/>
      <name val="Arial"/>
      <family val="2"/>
    </font>
    <font>
      <sz val="12"/>
      <color rgb="FF06880C"/>
      <name val="Arial"/>
      <family val="2"/>
    </font>
    <font>
      <sz val="10"/>
      <color rgb="FF09C712"/>
      <name val="Arial"/>
      <family val="2"/>
    </font>
    <font>
      <b/>
      <sz val="11"/>
      <color indexed="12"/>
      <name val="Arial"/>
      <family val="2"/>
    </font>
    <font>
      <sz val="10"/>
      <name val="Calibri"/>
      <family val="2"/>
      <scheme val="major"/>
    </font>
    <font>
      <b/>
      <sz val="14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b/>
      <sz val="12"/>
      <color rgb="FFFF0000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165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6" fillId="0" borderId="0" applyNumberFormat="0" applyFill="0" applyBorder="0" applyAlignment="0" applyProtection="0">
      <alignment vertical="top"/>
      <protection locked="0"/>
    </xf>
    <xf numFmtId="165" fontId="1" fillId="0" borderId="0"/>
    <xf numFmtId="38" fontId="1" fillId="0" borderId="0" applyFont="0" applyBorder="0" applyAlignment="0" applyProtection="0"/>
    <xf numFmtId="9" fontId="1" fillId="0" borderId="0" applyFont="0" applyFill="0" applyBorder="0" applyAlignment="0" applyProtection="0"/>
    <xf numFmtId="49" fontId="1" fillId="0" borderId="0" applyFont="0" applyFill="0" applyBorder="0" applyAlignment="0" applyProtection="0"/>
    <xf numFmtId="165" fontId="33" fillId="0" borderId="0">
      <alignment horizontal="left" vertical="center" indent="1"/>
    </xf>
  </cellStyleXfs>
  <cellXfs count="375">
    <xf numFmtId="165" fontId="0" fillId="0" borderId="0" xfId="0"/>
    <xf numFmtId="165" fontId="2" fillId="0" borderId="0" xfId="0" applyFont="1"/>
    <xf numFmtId="165" fontId="3" fillId="0" borderId="0" xfId="0" applyFont="1"/>
    <xf numFmtId="164" fontId="0" fillId="0" borderId="0" xfId="3" applyNumberFormat="1" applyFont="1" applyAlignment="1">
      <alignment horizontal="center"/>
    </xf>
    <xf numFmtId="9" fontId="0" fillId="0" borderId="0" xfId="9" applyFont="1" applyAlignment="1">
      <alignment horizontal="center"/>
    </xf>
    <xf numFmtId="165" fontId="3" fillId="0" borderId="0" xfId="0" applyFont="1" applyAlignment="1">
      <alignment horizontal="left"/>
    </xf>
    <xf numFmtId="165" fontId="0" fillId="0" borderId="0" xfId="0" applyAlignment="1">
      <alignment horizontal="center"/>
    </xf>
    <xf numFmtId="165" fontId="2" fillId="0" borderId="0" xfId="0" applyFont="1" applyAlignment="1">
      <alignment horizontal="center"/>
    </xf>
    <xf numFmtId="49" fontId="0" fillId="0" borderId="0" xfId="3" applyNumberFormat="1" applyFont="1"/>
    <xf numFmtId="164" fontId="0" fillId="0" borderId="0" xfId="3" applyNumberFormat="1" applyFont="1"/>
    <xf numFmtId="165" fontId="4" fillId="0" borderId="0" xfId="0" applyFont="1" applyAlignment="1">
      <alignment horizontal="center"/>
    </xf>
    <xf numFmtId="49" fontId="4" fillId="0" borderId="0" xfId="3" applyNumberFormat="1" applyFont="1" applyAlignment="1">
      <alignment horizontal="center"/>
    </xf>
    <xf numFmtId="43" fontId="0" fillId="0" borderId="0" xfId="0" applyNumberFormat="1"/>
    <xf numFmtId="165" fontId="3" fillId="0" borderId="0" xfId="0" applyFont="1" applyAlignment="1">
      <alignment horizontal="center"/>
    </xf>
    <xf numFmtId="165" fontId="4" fillId="0" borderId="0" xfId="0" applyFont="1"/>
    <xf numFmtId="165" fontId="3" fillId="0" borderId="0" xfId="0" applyFont="1" applyAlignment="1">
      <alignment horizontal="left" indent="1"/>
    </xf>
    <xf numFmtId="165" fontId="4" fillId="0" borderId="0" xfId="0" applyFont="1" applyAlignment="1">
      <alignment horizontal="left"/>
    </xf>
    <xf numFmtId="165" fontId="0" fillId="0" borderId="0" xfId="0" applyAlignment="1">
      <alignment horizontal="left" indent="1"/>
    </xf>
    <xf numFmtId="165" fontId="17" fillId="0" borderId="0" xfId="0" applyFont="1"/>
    <xf numFmtId="165" fontId="18" fillId="0" borderId="0" xfId="0" applyFont="1"/>
    <xf numFmtId="165" fontId="19" fillId="0" borderId="0" xfId="0" applyFont="1"/>
    <xf numFmtId="165" fontId="0" fillId="0" borderId="0" xfId="0" applyAlignment="1">
      <alignment horizontal="left"/>
    </xf>
    <xf numFmtId="165" fontId="20" fillId="0" borderId="0" xfId="0" applyFont="1"/>
    <xf numFmtId="9" fontId="0" fillId="0" borderId="0" xfId="9" applyFont="1" applyAlignment="1"/>
    <xf numFmtId="44" fontId="0" fillId="0" borderId="0" xfId="3" applyFont="1" applyAlignment="1"/>
    <xf numFmtId="10" fontId="0" fillId="0" borderId="0" xfId="0" applyNumberFormat="1"/>
    <xf numFmtId="164" fontId="0" fillId="0" borderId="0" xfId="3" applyNumberFormat="1" applyFont="1" applyAlignment="1"/>
    <xf numFmtId="44" fontId="4" fillId="0" borderId="0" xfId="3" applyFont="1" applyAlignment="1">
      <alignment horizontal="center"/>
    </xf>
    <xf numFmtId="43" fontId="0" fillId="0" borderId="0" xfId="1" applyFont="1" applyAlignment="1"/>
    <xf numFmtId="43" fontId="4" fillId="0" borderId="0" xfId="1" applyFont="1" applyAlignment="1"/>
    <xf numFmtId="43" fontId="3" fillId="0" borderId="0" xfId="1" applyFont="1" applyAlignment="1"/>
    <xf numFmtId="3" fontId="4" fillId="0" borderId="0" xfId="0" applyNumberFormat="1" applyFont="1"/>
    <xf numFmtId="10" fontId="0" fillId="0" borderId="0" xfId="0" applyNumberFormat="1" applyAlignment="1">
      <alignment horizontal="center"/>
    </xf>
    <xf numFmtId="165" fontId="1" fillId="0" borderId="0" xfId="0" applyFont="1"/>
    <xf numFmtId="165" fontId="1" fillId="0" borderId="0" xfId="0" applyFont="1" applyAlignment="1">
      <alignment horizontal="center"/>
    </xf>
    <xf numFmtId="165" fontId="21" fillId="0" borderId="0" xfId="0" applyFont="1"/>
    <xf numFmtId="165" fontId="21" fillId="0" borderId="0" xfId="0" applyFont="1" applyAlignment="1">
      <alignment horizontal="center"/>
    </xf>
    <xf numFmtId="165" fontId="22" fillId="0" borderId="0" xfId="0" applyFont="1"/>
    <xf numFmtId="164" fontId="22" fillId="0" borderId="0" xfId="0" applyNumberFormat="1" applyFont="1"/>
    <xf numFmtId="165" fontId="22" fillId="0" borderId="0" xfId="0" applyFont="1" applyAlignment="1">
      <alignment horizontal="center"/>
    </xf>
    <xf numFmtId="164" fontId="22" fillId="0" borderId="0" xfId="3" applyNumberFormat="1" applyFont="1" applyAlignment="1"/>
    <xf numFmtId="165" fontId="22" fillId="0" borderId="0" xfId="0" applyFont="1" applyAlignment="1">
      <alignment horizontal="left" indent="1"/>
    </xf>
    <xf numFmtId="2" fontId="0" fillId="0" borderId="0" xfId="3" applyNumberFormat="1" applyFont="1" applyAlignment="1"/>
    <xf numFmtId="2" fontId="0" fillId="0" borderId="0" xfId="0" applyNumberFormat="1" applyAlignment="1">
      <alignment horizontal="center"/>
    </xf>
    <xf numFmtId="165" fontId="1" fillId="0" borderId="0" xfId="0" applyFont="1" applyAlignment="1">
      <alignment horizontal="left"/>
    </xf>
    <xf numFmtId="43" fontId="1" fillId="0" borderId="0" xfId="1" applyFont="1"/>
    <xf numFmtId="9" fontId="1" fillId="0" borderId="0" xfId="9" applyFont="1"/>
    <xf numFmtId="165" fontId="1" fillId="0" borderId="0" xfId="0" applyFont="1" applyAlignment="1">
      <alignment horizontal="left" indent="1"/>
    </xf>
    <xf numFmtId="165" fontId="6" fillId="0" borderId="0" xfId="0" applyFont="1"/>
    <xf numFmtId="165" fontId="5" fillId="0" borderId="0" xfId="0" applyFont="1" applyAlignment="1">
      <alignment horizontal="center"/>
    </xf>
    <xf numFmtId="165" fontId="7" fillId="0" borderId="0" xfId="0" applyFont="1"/>
    <xf numFmtId="165" fontId="6" fillId="0" borderId="0" xfId="0" applyFont="1" applyAlignment="1">
      <alignment wrapText="1"/>
    </xf>
    <xf numFmtId="165" fontId="0" fillId="0" borderId="0" xfId="0" applyAlignment="1">
      <alignment wrapText="1"/>
    </xf>
    <xf numFmtId="165" fontId="5" fillId="0" borderId="0" xfId="0" applyFont="1" applyAlignment="1">
      <alignment horizontal="center" wrapText="1"/>
    </xf>
    <xf numFmtId="165" fontId="7" fillId="0" borderId="0" xfId="0" applyFont="1" applyAlignment="1">
      <alignment wrapText="1"/>
    </xf>
    <xf numFmtId="43" fontId="0" fillId="0" borderId="0" xfId="0" applyNumberFormat="1" applyAlignment="1">
      <alignment wrapText="1"/>
    </xf>
    <xf numFmtId="165" fontId="6" fillId="0" borderId="0" xfId="0" applyFont="1" applyAlignment="1">
      <alignment horizontal="center" wrapText="1"/>
    </xf>
    <xf numFmtId="43" fontId="6" fillId="0" borderId="0" xfId="0" applyNumberFormat="1" applyFont="1" applyAlignment="1">
      <alignment horizontal="center" wrapText="1"/>
    </xf>
    <xf numFmtId="165" fontId="7" fillId="0" borderId="0" xfId="0" applyFont="1" applyAlignment="1">
      <alignment horizontal="center" wrapText="1"/>
    </xf>
    <xf numFmtId="165" fontId="6" fillId="0" borderId="0" xfId="0" applyFont="1" applyAlignment="1">
      <alignment horizontal="left" wrapText="1" indent="1"/>
    </xf>
    <xf numFmtId="164" fontId="6" fillId="0" borderId="0" xfId="3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1" fillId="0" borderId="0" xfId="3" applyNumberFormat="1" applyFont="1" applyAlignment="1">
      <alignment horizontal="left" indent="1"/>
    </xf>
    <xf numFmtId="164" fontId="1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22" fillId="0" borderId="0" xfId="3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8" fillId="0" borderId="0" xfId="0" applyFont="1"/>
    <xf numFmtId="164" fontId="4" fillId="0" borderId="0" xfId="3" applyNumberFormat="1" applyFont="1"/>
    <xf numFmtId="164" fontId="1" fillId="0" borderId="0" xfId="3" applyNumberFormat="1" applyFont="1"/>
    <xf numFmtId="164" fontId="22" fillId="0" borderId="0" xfId="3" applyNumberFormat="1" applyFont="1" applyAlignment="1">
      <alignment horizontal="left" indent="1"/>
    </xf>
    <xf numFmtId="164" fontId="22" fillId="0" borderId="0" xfId="0" applyNumberFormat="1" applyFont="1" applyAlignment="1">
      <alignment horizontal="center"/>
    </xf>
    <xf numFmtId="165" fontId="4" fillId="0" borderId="0" xfId="0" applyFont="1" applyAlignment="1">
      <alignment horizontal="left" indent="1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1" fillId="0" borderId="0" xfId="3" applyNumberFormat="1" applyFont="1" applyBorder="1" applyAlignment="1">
      <alignment horizontal="center"/>
    </xf>
    <xf numFmtId="44" fontId="5" fillId="0" borderId="0" xfId="3" applyFont="1" applyAlignment="1">
      <alignment horizontal="center"/>
    </xf>
    <xf numFmtId="44" fontId="1" fillId="0" borderId="0" xfId="3" applyFont="1" applyAlignment="1">
      <alignment horizontal="center"/>
    </xf>
    <xf numFmtId="44" fontId="1" fillId="0" borderId="0" xfId="3" applyFont="1" applyBorder="1" applyAlignment="1">
      <alignment horizontal="center"/>
    </xf>
    <xf numFmtId="44" fontId="4" fillId="0" borderId="0" xfId="3" applyFont="1" applyBorder="1" applyAlignment="1">
      <alignment horizontal="center"/>
    </xf>
    <xf numFmtId="44" fontId="6" fillId="0" borderId="0" xfId="3" applyFont="1" applyAlignment="1">
      <alignment horizontal="center"/>
    </xf>
    <xf numFmtId="44" fontId="7" fillId="0" borderId="0" xfId="3" applyFont="1" applyAlignment="1">
      <alignment horizontal="center"/>
    </xf>
    <xf numFmtId="164" fontId="5" fillId="0" borderId="0" xfId="3" applyNumberFormat="1" applyFont="1" applyAlignment="1">
      <alignment horizontal="center"/>
    </xf>
    <xf numFmtId="164" fontId="1" fillId="0" borderId="0" xfId="3" applyNumberFormat="1" applyFont="1" applyBorder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4" fontId="7" fillId="0" borderId="0" xfId="3" applyNumberFormat="1" applyFont="1" applyAlignment="1">
      <alignment horizontal="center"/>
    </xf>
    <xf numFmtId="165" fontId="1" fillId="0" borderId="0" xfId="3" applyNumberFormat="1" applyFont="1" applyBorder="1" applyAlignment="1">
      <alignment horizontal="left" indent="1"/>
    </xf>
    <xf numFmtId="165" fontId="4" fillId="0" borderId="0" xfId="3" applyNumberFormat="1" applyFont="1" applyBorder="1" applyAlignment="1">
      <alignment horizontal="left"/>
    </xf>
    <xf numFmtId="165" fontId="9" fillId="0" borderId="0" xfId="0" applyFont="1" applyAlignment="1">
      <alignment horizontal="center"/>
    </xf>
    <xf numFmtId="44" fontId="0" fillId="0" borderId="0" xfId="3" applyFon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10" fontId="0" fillId="0" borderId="0" xfId="9" applyNumberFormat="1" applyFont="1" applyAlignment="1">
      <alignment horizontal="center"/>
    </xf>
    <xf numFmtId="166" fontId="1" fillId="0" borderId="0" xfId="9" applyNumberFormat="1" applyFont="1"/>
    <xf numFmtId="9" fontId="1" fillId="0" borderId="0" xfId="9" applyFont="1" applyAlignment="1">
      <alignment horizontal="center"/>
    </xf>
    <xf numFmtId="44" fontId="0" fillId="0" borderId="0" xfId="0" applyNumberFormat="1"/>
    <xf numFmtId="9" fontId="0" fillId="0" borderId="0" xfId="0" applyNumberFormat="1"/>
    <xf numFmtId="44" fontId="4" fillId="0" borderId="0" xfId="0" applyNumberFormat="1" applyFont="1"/>
    <xf numFmtId="9" fontId="4" fillId="0" borderId="0" xfId="9" applyFont="1"/>
    <xf numFmtId="43" fontId="1" fillId="0" borderId="0" xfId="1" applyFont="1" applyAlignment="1">
      <alignment horizontal="center"/>
    </xf>
    <xf numFmtId="43" fontId="0" fillId="0" borderId="0" xfId="1" applyFont="1"/>
    <xf numFmtId="43" fontId="22" fillId="0" borderId="0" xfId="1" applyFont="1"/>
    <xf numFmtId="164" fontId="1" fillId="0" borderId="0" xfId="0" applyNumberFormat="1" applyFont="1"/>
    <xf numFmtId="43" fontId="22" fillId="0" borderId="0" xfId="0" applyNumberFormat="1" applyFont="1"/>
    <xf numFmtId="165" fontId="1" fillId="0" borderId="0" xfId="0" applyFont="1" applyAlignment="1">
      <alignment horizontal="left" indent="2"/>
    </xf>
    <xf numFmtId="165" fontId="16" fillId="0" borderId="0" xfId="6" applyAlignment="1" applyProtection="1"/>
    <xf numFmtId="44" fontId="1" fillId="0" borderId="0" xfId="3" applyFont="1"/>
    <xf numFmtId="4" fontId="0" fillId="0" borderId="0" xfId="0" applyNumberFormat="1"/>
    <xf numFmtId="4" fontId="1" fillId="0" borderId="0" xfId="0" applyNumberFormat="1" applyFont="1" applyAlignment="1">
      <alignment horizontal="left" indent="2"/>
    </xf>
    <xf numFmtId="7" fontId="0" fillId="0" borderId="0" xfId="3" applyNumberFormat="1" applyFont="1"/>
    <xf numFmtId="167" fontId="0" fillId="0" borderId="0" xfId="0" applyNumberFormat="1"/>
    <xf numFmtId="44" fontId="4" fillId="0" borderId="0" xfId="3" applyFont="1" applyAlignment="1"/>
    <xf numFmtId="3" fontId="0" fillId="0" borderId="0" xfId="3" applyNumberFormat="1" applyFont="1"/>
    <xf numFmtId="4" fontId="1" fillId="0" borderId="0" xfId="0" applyNumberFormat="1" applyFont="1" applyAlignment="1">
      <alignment horizontal="left" indent="1"/>
    </xf>
    <xf numFmtId="9" fontId="0" fillId="0" borderId="0" xfId="9" applyFont="1"/>
    <xf numFmtId="44" fontId="4" fillId="0" borderId="0" xfId="3" applyFont="1"/>
    <xf numFmtId="44" fontId="22" fillId="0" borderId="0" xfId="3" applyFont="1"/>
    <xf numFmtId="44" fontId="21" fillId="0" borderId="0" xfId="3" applyFont="1"/>
    <xf numFmtId="44" fontId="22" fillId="0" borderId="0" xfId="0" applyNumberFormat="1" applyFont="1"/>
    <xf numFmtId="164" fontId="6" fillId="0" borderId="0" xfId="3" applyNumberFormat="1" applyFont="1"/>
    <xf numFmtId="164" fontId="1" fillId="0" borderId="0" xfId="3" applyNumberFormat="1" applyFont="1" applyAlignment="1">
      <alignment wrapText="1"/>
    </xf>
    <xf numFmtId="164" fontId="7" fillId="0" borderId="0" xfId="3" applyNumberFormat="1" applyFont="1"/>
    <xf numFmtId="165" fontId="6" fillId="0" borderId="0" xfId="0" applyFont="1" applyAlignment="1">
      <alignment horizontal="left" indent="1"/>
    </xf>
    <xf numFmtId="164" fontId="6" fillId="0" borderId="0" xfId="3" applyNumberFormat="1" applyFont="1" applyAlignment="1"/>
    <xf numFmtId="164" fontId="7" fillId="0" borderId="0" xfId="3" applyNumberFormat="1" applyFont="1" applyAlignment="1"/>
    <xf numFmtId="49" fontId="6" fillId="0" borderId="0" xfId="0" applyNumberFormat="1" applyFont="1" applyAlignment="1">
      <alignment horizontal="left" indent="1"/>
    </xf>
    <xf numFmtId="49" fontId="6" fillId="0" borderId="0" xfId="3" applyNumberFormat="1" applyFont="1" applyAlignment="1">
      <alignment horizontal="left" indent="1"/>
    </xf>
    <xf numFmtId="49" fontId="4" fillId="0" borderId="0" xfId="0" applyNumberFormat="1" applyFont="1"/>
    <xf numFmtId="164" fontId="6" fillId="0" borderId="0" xfId="0" applyNumberFormat="1" applyFont="1"/>
    <xf numFmtId="44" fontId="6" fillId="0" borderId="0" xfId="3" applyFont="1"/>
    <xf numFmtId="164" fontId="4" fillId="0" borderId="0" xfId="3" applyNumberFormat="1" applyFont="1" applyAlignment="1">
      <alignment wrapText="1"/>
    </xf>
    <xf numFmtId="49" fontId="7" fillId="0" borderId="1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5" fontId="6" fillId="0" borderId="0" xfId="0" applyFont="1" applyAlignment="1">
      <alignment horizontal="left"/>
    </xf>
    <xf numFmtId="165" fontId="0" fillId="0" borderId="0" xfId="0" quotePrefix="1"/>
    <xf numFmtId="164" fontId="0" fillId="0" borderId="0" xfId="0" quotePrefix="1" applyNumberFormat="1"/>
    <xf numFmtId="165" fontId="17" fillId="0" borderId="0" xfId="0" applyFont="1" applyAlignment="1">
      <alignment horizontal="left"/>
    </xf>
    <xf numFmtId="165" fontId="19" fillId="0" borderId="0" xfId="0" applyFont="1" applyAlignment="1">
      <alignment horizontal="left"/>
    </xf>
    <xf numFmtId="164" fontId="4" fillId="0" borderId="0" xfId="3" applyNumberFormat="1" applyFont="1" applyAlignment="1">
      <alignment horizontal="left" indent="1"/>
    </xf>
    <xf numFmtId="164" fontId="21" fillId="0" borderId="0" xfId="0" applyNumberFormat="1" applyFont="1"/>
    <xf numFmtId="164" fontId="6" fillId="0" borderId="0" xfId="3" applyNumberFormat="1" applyFont="1" applyAlignment="1">
      <alignment horizontal="center"/>
    </xf>
    <xf numFmtId="165" fontId="4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4" fillId="0" borderId="0" xfId="0" applyNumberFormat="1" applyFont="1" applyAlignment="1">
      <alignment wrapText="1"/>
    </xf>
    <xf numFmtId="43" fontId="1" fillId="0" borderId="0" xfId="1" applyFont="1" applyAlignment="1">
      <alignment wrapText="1"/>
    </xf>
    <xf numFmtId="9" fontId="1" fillId="0" borderId="0" xfId="9" applyFont="1" applyAlignment="1">
      <alignment wrapText="1"/>
    </xf>
    <xf numFmtId="10" fontId="1" fillId="0" borderId="0" xfId="9" applyNumberFormat="1" applyFont="1" applyAlignment="1">
      <alignment horizontal="center" wrapText="1"/>
    </xf>
    <xf numFmtId="9" fontId="22" fillId="0" borderId="0" xfId="9" applyFont="1"/>
    <xf numFmtId="43" fontId="7" fillId="0" borderId="0" xfId="0" applyNumberFormat="1" applyFont="1"/>
    <xf numFmtId="165" fontId="10" fillId="0" borderId="0" xfId="0" applyFont="1" applyAlignment="1">
      <alignment horizontal="center"/>
    </xf>
    <xf numFmtId="165" fontId="10" fillId="0" borderId="0" xfId="0" applyFont="1"/>
    <xf numFmtId="164" fontId="1" fillId="0" borderId="0" xfId="3" applyNumberFormat="1" applyFont="1" applyFill="1"/>
    <xf numFmtId="164" fontId="22" fillId="0" borderId="0" xfId="3" applyNumberFormat="1" applyFont="1" applyFill="1"/>
    <xf numFmtId="164" fontId="7" fillId="0" borderId="0" xfId="0" applyNumberFormat="1" applyFont="1"/>
    <xf numFmtId="164" fontId="6" fillId="0" borderId="0" xfId="3" applyNumberFormat="1" applyFont="1" applyFill="1"/>
    <xf numFmtId="49" fontId="1" fillId="0" borderId="0" xfId="0" applyNumberFormat="1" applyFont="1" applyAlignment="1">
      <alignment horizontal="left" indent="1"/>
    </xf>
    <xf numFmtId="49" fontId="1" fillId="0" borderId="0" xfId="3" applyNumberFormat="1" applyFont="1" applyFill="1" applyBorder="1" applyAlignment="1">
      <alignment horizontal="left" indent="1"/>
    </xf>
    <xf numFmtId="44" fontId="10" fillId="0" borderId="0" xfId="3" applyFont="1" applyFill="1" applyAlignment="1">
      <alignment horizontal="center"/>
    </xf>
    <xf numFmtId="44" fontId="10" fillId="0" borderId="0" xfId="3" applyFont="1" applyFill="1"/>
    <xf numFmtId="164" fontId="4" fillId="0" borderId="0" xfId="3" applyNumberFormat="1" applyFont="1" applyFill="1"/>
    <xf numFmtId="164" fontId="21" fillId="0" borderId="0" xfId="3" applyNumberFormat="1" applyFont="1" applyFill="1"/>
    <xf numFmtId="164" fontId="4" fillId="0" borderId="0" xfId="0" applyNumberFormat="1" applyFont="1"/>
    <xf numFmtId="170" fontId="0" fillId="0" borderId="0" xfId="1" applyNumberFormat="1" applyFont="1"/>
    <xf numFmtId="10" fontId="0" fillId="0" borderId="0" xfId="9" applyNumberFormat="1" applyFont="1"/>
    <xf numFmtId="170" fontId="1" fillId="0" borderId="0" xfId="1" applyNumberFormat="1" applyFont="1"/>
    <xf numFmtId="9" fontId="1" fillId="0" borderId="0" xfId="0" applyNumberFormat="1" applyFont="1"/>
    <xf numFmtId="170" fontId="0" fillId="0" borderId="0" xfId="0" applyNumberFormat="1"/>
    <xf numFmtId="165" fontId="0" fillId="0" borderId="0" xfId="0" applyAlignment="1">
      <alignment horizontal="right"/>
    </xf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44" fontId="1" fillId="0" borderId="0" xfId="0" applyNumberFormat="1" applyFont="1"/>
    <xf numFmtId="9" fontId="4" fillId="0" borderId="0" xfId="9" applyFont="1" applyAlignment="1">
      <alignment horizontal="center"/>
    </xf>
    <xf numFmtId="170" fontId="1" fillId="0" borderId="0" xfId="1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164" fontId="21" fillId="0" borderId="0" xfId="3" applyNumberFormat="1" applyFont="1"/>
    <xf numFmtId="165" fontId="11" fillId="0" borderId="0" xfId="0" applyFont="1"/>
    <xf numFmtId="165" fontId="1" fillId="0" borderId="0" xfId="0" applyFont="1" applyAlignment="1">
      <alignment horizontal="right"/>
    </xf>
    <xf numFmtId="165" fontId="12" fillId="0" borderId="0" xfId="0" applyFont="1"/>
    <xf numFmtId="43" fontId="21" fillId="0" borderId="0" xfId="0" applyNumberFormat="1" applyFont="1"/>
    <xf numFmtId="43" fontId="4" fillId="0" borderId="0" xfId="0" applyNumberFormat="1" applyFont="1"/>
    <xf numFmtId="43" fontId="18" fillId="0" borderId="0" xfId="0" applyNumberFormat="1" applyFont="1"/>
    <xf numFmtId="49" fontId="20" fillId="0" borderId="0" xfId="0" applyNumberFormat="1" applyFont="1" applyAlignment="1">
      <alignment horizontal="left" indent="1"/>
    </xf>
    <xf numFmtId="49" fontId="20" fillId="0" borderId="0" xfId="0" applyNumberFormat="1" applyFont="1" applyAlignment="1">
      <alignment horizontal="left"/>
    </xf>
    <xf numFmtId="49" fontId="6" fillId="0" borderId="0" xfId="3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3" fontId="20" fillId="0" borderId="0" xfId="1" applyFont="1" applyAlignment="1">
      <alignment horizontal="left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4" fontId="4" fillId="0" borderId="0" xfId="0" applyNumberFormat="1" applyFont="1"/>
    <xf numFmtId="4" fontId="4" fillId="0" borderId="0" xfId="0" applyNumberFormat="1" applyFont="1" applyAlignment="1">
      <alignment horizontal="left"/>
    </xf>
    <xf numFmtId="164" fontId="20" fillId="0" borderId="0" xfId="3" applyNumberFormat="1" applyFont="1" applyAlignment="1">
      <alignment horizontal="left"/>
    </xf>
    <xf numFmtId="164" fontId="1" fillId="0" borderId="0" xfId="3" applyNumberFormat="1" applyFont="1" applyAlignment="1">
      <alignment horizontal="left"/>
    </xf>
    <xf numFmtId="164" fontId="6" fillId="0" borderId="0" xfId="3" applyNumberFormat="1" applyFont="1" applyAlignment="1">
      <alignment horizontal="left"/>
    </xf>
    <xf numFmtId="164" fontId="1" fillId="0" borderId="0" xfId="3" applyNumberFormat="1" applyFont="1" applyAlignment="1"/>
    <xf numFmtId="4" fontId="1" fillId="0" borderId="0" xfId="0" applyNumberFormat="1" applyFont="1" applyAlignment="1">
      <alignment horizontal="center"/>
    </xf>
    <xf numFmtId="49" fontId="20" fillId="0" borderId="0" xfId="0" applyNumberFormat="1" applyFont="1"/>
    <xf numFmtId="49" fontId="19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3" fontId="6" fillId="0" borderId="0" xfId="0" applyNumberFormat="1" applyFont="1"/>
    <xf numFmtId="43" fontId="6" fillId="0" borderId="0" xfId="1" applyFont="1"/>
    <xf numFmtId="164" fontId="21" fillId="0" borderId="0" xfId="3" applyNumberFormat="1" applyFont="1" applyAlignment="1"/>
    <xf numFmtId="164" fontId="21" fillId="0" borderId="0" xfId="0" applyNumberFormat="1" applyFont="1" applyAlignment="1">
      <alignment horizontal="center"/>
    </xf>
    <xf numFmtId="165" fontId="7" fillId="0" borderId="0" xfId="0" applyFont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3" fontId="7" fillId="0" borderId="0" xfId="1" applyFont="1"/>
    <xf numFmtId="165" fontId="1" fillId="0" borderId="0" xfId="0" applyFont="1" applyAlignment="1">
      <alignment horizontal="left" indent="3"/>
    </xf>
    <xf numFmtId="44" fontId="0" fillId="0" borderId="0" xfId="9" applyNumberFormat="1" applyFont="1" applyAlignment="1">
      <alignment horizontal="center"/>
    </xf>
    <xf numFmtId="44" fontId="21" fillId="0" borderId="0" xfId="0" applyNumberFormat="1" applyFont="1"/>
    <xf numFmtId="49" fontId="7" fillId="0" borderId="0" xfId="0" applyNumberFormat="1" applyFont="1" applyAlignment="1">
      <alignment horizontal="center"/>
    </xf>
    <xf numFmtId="165" fontId="13" fillId="0" borderId="0" xfId="0" applyFont="1"/>
    <xf numFmtId="10" fontId="6" fillId="0" borderId="0" xfId="9" applyNumberFormat="1" applyFont="1"/>
    <xf numFmtId="10" fontId="0" fillId="0" borderId="0" xfId="9" applyNumberFormat="1" applyFont="1" applyFill="1"/>
    <xf numFmtId="171" fontId="6" fillId="0" borderId="0" xfId="0" applyNumberFormat="1" applyFont="1"/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indent="1"/>
    </xf>
    <xf numFmtId="165" fontId="6" fillId="0" borderId="0" xfId="0" applyFont="1" applyAlignment="1">
      <alignment horizontal="left" indent="2"/>
    </xf>
    <xf numFmtId="10" fontId="0" fillId="0" borderId="0" xfId="9" applyNumberFormat="1" applyFont="1" applyAlignment="1">
      <alignment horizontal="right"/>
    </xf>
    <xf numFmtId="10" fontId="1" fillId="0" borderId="0" xfId="9" applyNumberFormat="1" applyFont="1" applyAlignment="1">
      <alignment horizontal="right"/>
    </xf>
    <xf numFmtId="165" fontId="15" fillId="2" borderId="0" xfId="0" applyFont="1" applyFill="1" applyAlignment="1">
      <alignment horizontal="center"/>
    </xf>
    <xf numFmtId="165" fontId="14" fillId="2" borderId="0" xfId="0" applyFont="1" applyFill="1" applyAlignment="1">
      <alignment horizontal="center"/>
    </xf>
    <xf numFmtId="165" fontId="4" fillId="2" borderId="0" xfId="0" applyFont="1" applyFill="1" applyAlignment="1">
      <alignment horizontal="center"/>
    </xf>
    <xf numFmtId="165" fontId="0" fillId="2" borderId="0" xfId="0" applyFill="1"/>
    <xf numFmtId="170" fontId="6" fillId="0" borderId="0" xfId="1" applyNumberFormat="1" applyFont="1"/>
    <xf numFmtId="170" fontId="6" fillId="0" borderId="0" xfId="0" applyNumberFormat="1" applyFont="1"/>
    <xf numFmtId="166" fontId="6" fillId="0" borderId="0" xfId="0" applyNumberFormat="1" applyFont="1"/>
    <xf numFmtId="10" fontId="6" fillId="0" borderId="0" xfId="9" applyNumberFormat="1" applyFont="1" applyAlignment="1">
      <alignment horizontal="center"/>
    </xf>
    <xf numFmtId="9" fontId="6" fillId="0" borderId="0" xfId="9" applyFont="1" applyAlignment="1">
      <alignment horizontal="center"/>
    </xf>
    <xf numFmtId="166" fontId="6" fillId="0" borderId="0" xfId="9" applyNumberFormat="1" applyFont="1" applyAlignment="1">
      <alignment horizontal="center"/>
    </xf>
    <xf numFmtId="166" fontId="6" fillId="0" borderId="0" xfId="9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10" fontId="6" fillId="0" borderId="0" xfId="9" applyNumberFormat="1" applyFont="1" applyAlignment="1">
      <alignment horizontal="left"/>
    </xf>
    <xf numFmtId="165" fontId="4" fillId="0" borderId="3" xfId="0" applyFont="1" applyBorder="1"/>
    <xf numFmtId="165" fontId="4" fillId="0" borderId="4" xfId="0" applyFont="1" applyBorder="1"/>
    <xf numFmtId="165" fontId="0" fillId="0" borderId="4" xfId="0" applyBorder="1"/>
    <xf numFmtId="165" fontId="4" fillId="0" borderId="5" xfId="0" applyFont="1" applyBorder="1" applyAlignment="1">
      <alignment horizontal="center"/>
    </xf>
    <xf numFmtId="165" fontId="0" fillId="0" borderId="5" xfId="0" applyBorder="1"/>
    <xf numFmtId="164" fontId="0" fillId="0" borderId="0" xfId="3" applyNumberFormat="1" applyFont="1" applyBorder="1"/>
    <xf numFmtId="165" fontId="4" fillId="0" borderId="5" xfId="0" applyFont="1" applyBorder="1"/>
    <xf numFmtId="6" fontId="0" fillId="0" borderId="0" xfId="0" applyNumberFormat="1"/>
    <xf numFmtId="165" fontId="23" fillId="0" borderId="0" xfId="0" applyFont="1"/>
    <xf numFmtId="165" fontId="23" fillId="0" borderId="0" xfId="0" applyFont="1" applyAlignment="1">
      <alignment horizontal="center"/>
    </xf>
    <xf numFmtId="165" fontId="4" fillId="0" borderId="6" xfId="0" applyFont="1" applyBorder="1"/>
    <xf numFmtId="43" fontId="6" fillId="0" borderId="0" xfId="1" applyFont="1" applyFill="1"/>
    <xf numFmtId="2" fontId="6" fillId="0" borderId="0" xfId="0" applyNumberFormat="1" applyFont="1"/>
    <xf numFmtId="9" fontId="6" fillId="0" borderId="0" xfId="9" applyFont="1" applyFill="1"/>
    <xf numFmtId="164" fontId="0" fillId="0" borderId="0" xfId="3" applyNumberFormat="1" applyFont="1" applyFill="1" applyBorder="1"/>
    <xf numFmtId="165" fontId="7" fillId="0" borderId="0" xfId="0" applyFont="1" applyAlignment="1">
      <alignment horizontal="left"/>
    </xf>
    <xf numFmtId="165" fontId="24" fillId="0" borderId="0" xfId="0" applyFont="1" applyAlignment="1">
      <alignment horizontal="center"/>
    </xf>
    <xf numFmtId="165" fontId="25" fillId="0" borderId="0" xfId="0" applyFont="1" applyAlignment="1">
      <alignment horizontal="center"/>
    </xf>
    <xf numFmtId="165" fontId="26" fillId="0" borderId="0" xfId="0" applyFont="1" applyAlignment="1">
      <alignment horizontal="center"/>
    </xf>
    <xf numFmtId="165" fontId="20" fillId="0" borderId="0" xfId="3" applyNumberFormat="1" applyFont="1" applyAlignment="1">
      <alignment horizontal="left"/>
    </xf>
    <xf numFmtId="165" fontId="20" fillId="0" borderId="0" xfId="0" applyFont="1" applyAlignment="1">
      <alignment horizontal="left"/>
    </xf>
    <xf numFmtId="165" fontId="27" fillId="0" borderId="0" xfId="0" applyFont="1" applyAlignment="1">
      <alignment horizontal="center"/>
    </xf>
    <xf numFmtId="165" fontId="27" fillId="0" borderId="0" xfId="0" applyFont="1"/>
    <xf numFmtId="165" fontId="19" fillId="0" borderId="0" xfId="0" applyFont="1" applyAlignment="1">
      <alignment horizontal="center"/>
    </xf>
    <xf numFmtId="43" fontId="19" fillId="0" borderId="0" xfId="1" applyFont="1" applyAlignment="1"/>
    <xf numFmtId="165" fontId="20" fillId="0" borderId="0" xfId="0" applyFont="1" applyAlignment="1">
      <alignment horizontal="left" indent="1"/>
    </xf>
    <xf numFmtId="170" fontId="12" fillId="0" borderId="0" xfId="1" applyNumberFormat="1" applyFont="1" applyAlignment="1">
      <alignment horizontal="center"/>
    </xf>
    <xf numFmtId="170" fontId="12" fillId="0" borderId="0" xfId="1" applyNumberFormat="1" applyFont="1"/>
    <xf numFmtId="165" fontId="12" fillId="0" borderId="0" xfId="0" applyFont="1" applyAlignment="1">
      <alignment horizontal="left"/>
    </xf>
    <xf numFmtId="170" fontId="0" fillId="0" borderId="0" xfId="1" applyNumberFormat="1" applyFont="1" applyAlignment="1">
      <alignment horizontal="center"/>
    </xf>
    <xf numFmtId="165" fontId="28" fillId="0" borderId="0" xfId="0" applyFont="1" applyAlignment="1">
      <alignment horizontal="center"/>
    </xf>
    <xf numFmtId="165" fontId="27" fillId="0" borderId="0" xfId="0" applyFont="1" applyAlignment="1">
      <alignment wrapText="1"/>
    </xf>
    <xf numFmtId="9" fontId="27" fillId="0" borderId="0" xfId="9" applyFont="1" applyAlignment="1">
      <alignment wrapText="1"/>
    </xf>
    <xf numFmtId="165" fontId="29" fillId="0" borderId="0" xfId="0" applyFont="1" applyAlignment="1">
      <alignment horizontal="center" wrapText="1"/>
    </xf>
    <xf numFmtId="44" fontId="27" fillId="0" borderId="0" xfId="3" applyFont="1" applyAlignment="1">
      <alignment wrapText="1"/>
    </xf>
    <xf numFmtId="44" fontId="27" fillId="0" borderId="0" xfId="3" applyFont="1" applyAlignment="1">
      <alignment horizontal="center"/>
    </xf>
    <xf numFmtId="166" fontId="27" fillId="0" borderId="0" xfId="9" applyNumberFormat="1" applyFont="1" applyAlignment="1">
      <alignment horizontal="center"/>
    </xf>
    <xf numFmtId="44" fontId="28" fillId="0" borderId="0" xfId="3" applyFont="1" applyAlignment="1">
      <alignment horizontal="center"/>
    </xf>
    <xf numFmtId="44" fontId="28" fillId="0" borderId="0" xfId="3" applyFont="1" applyBorder="1" applyAlignment="1">
      <alignment horizontal="center"/>
    </xf>
    <xf numFmtId="166" fontId="28" fillId="0" borderId="0" xfId="9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7" fillId="0" borderId="0" xfId="3" applyNumberFormat="1" applyFont="1"/>
    <xf numFmtId="165" fontId="27" fillId="0" borderId="0" xfId="0" applyFont="1" applyAlignment="1">
      <alignment horizontal="left" indent="1"/>
    </xf>
    <xf numFmtId="43" fontId="21" fillId="0" borderId="0" xfId="1" applyFont="1"/>
    <xf numFmtId="43" fontId="27" fillId="0" borderId="0" xfId="1" applyFont="1" applyAlignment="1">
      <alignment horizontal="center"/>
    </xf>
    <xf numFmtId="165" fontId="30" fillId="0" borderId="0" xfId="0" applyFont="1"/>
    <xf numFmtId="165" fontId="4" fillId="0" borderId="0" xfId="0" applyFont="1" applyAlignment="1">
      <alignment horizontal="centerContinuous" wrapText="1"/>
    </xf>
    <xf numFmtId="165" fontId="31" fillId="0" borderId="0" xfId="0" applyFont="1"/>
    <xf numFmtId="9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5" fontId="0" fillId="0" borderId="0" xfId="0" applyAlignment="1">
      <alignment horizontal="centerContinuous"/>
    </xf>
    <xf numFmtId="172" fontId="0" fillId="0" borderId="0" xfId="9" applyNumberFormat="1" applyFont="1"/>
    <xf numFmtId="170" fontId="22" fillId="0" borderId="0" xfId="1" applyNumberFormat="1" applyFont="1" applyAlignment="1">
      <alignment horizontal="center"/>
    </xf>
    <xf numFmtId="43" fontId="1" fillId="0" borderId="0" xfId="1" applyFont="1" applyAlignment="1">
      <alignment horizontal="left" indent="1"/>
    </xf>
    <xf numFmtId="43" fontId="0" fillId="0" borderId="0" xfId="3" applyNumberFormat="1" applyFont="1"/>
    <xf numFmtId="43" fontId="4" fillId="0" borderId="0" xfId="1" applyFont="1" applyAlignment="1">
      <alignment horizontal="left"/>
    </xf>
    <xf numFmtId="170" fontId="4" fillId="0" borderId="0" xfId="1" applyNumberFormat="1" applyFont="1" applyAlignment="1">
      <alignment horizontal="center"/>
    </xf>
    <xf numFmtId="165" fontId="4" fillId="0" borderId="0" xfId="0" applyFont="1" applyAlignment="1">
      <alignment horizontal="left" indent="2"/>
    </xf>
    <xf numFmtId="10" fontId="4" fillId="0" borderId="0" xfId="9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23" fillId="0" borderId="0" xfId="0" applyNumberFormat="1" applyFont="1"/>
    <xf numFmtId="9" fontId="27" fillId="0" borderId="0" xfId="9" applyFont="1" applyAlignment="1">
      <alignment horizontal="center"/>
    </xf>
    <xf numFmtId="170" fontId="6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left" indent="2"/>
    </xf>
    <xf numFmtId="170" fontId="1" fillId="0" borderId="0" xfId="1" applyNumberFormat="1" applyFont="1" applyAlignment="1">
      <alignment horizontal="left" indent="1"/>
    </xf>
    <xf numFmtId="170" fontId="22" fillId="0" borderId="0" xfId="1" applyNumberFormat="1" applyFont="1"/>
    <xf numFmtId="164" fontId="27" fillId="0" borderId="0" xfId="3" applyNumberFormat="1" applyFont="1" applyAlignment="1">
      <alignment wrapText="1"/>
    </xf>
    <xf numFmtId="43" fontId="32" fillId="0" borderId="0" xfId="1" applyFont="1"/>
    <xf numFmtId="43" fontId="27" fillId="0" borderId="0" xfId="1" applyFont="1"/>
    <xf numFmtId="0" fontId="28" fillId="0" borderId="0" xfId="0" applyNumberFormat="1" applyFont="1"/>
    <xf numFmtId="165" fontId="28" fillId="0" borderId="0" xfId="0" applyFont="1"/>
    <xf numFmtId="164" fontId="22" fillId="0" borderId="0" xfId="3" applyNumberFormat="1" applyFont="1" applyAlignment="1">
      <alignment horizontal="center"/>
    </xf>
    <xf numFmtId="9" fontId="22" fillId="0" borderId="0" xfId="9" applyFont="1" applyAlignment="1">
      <alignment horizontal="center"/>
    </xf>
    <xf numFmtId="165" fontId="34" fillId="0" borderId="0" xfId="0" applyFont="1"/>
    <xf numFmtId="165" fontId="35" fillId="0" borderId="0" xfId="0" applyFont="1" applyAlignment="1">
      <alignment horizontal="center"/>
    </xf>
    <xf numFmtId="165" fontId="35" fillId="0" borderId="0" xfId="0" applyFont="1" applyAlignment="1">
      <alignment horizontal="left"/>
    </xf>
    <xf numFmtId="165" fontId="36" fillId="0" borderId="0" xfId="11" applyFont="1">
      <alignment horizontal="left" vertical="center" indent="1"/>
    </xf>
    <xf numFmtId="165" fontId="37" fillId="0" borderId="0" xfId="11" applyFont="1">
      <alignment horizontal="left" vertical="center" indent="1"/>
    </xf>
    <xf numFmtId="165" fontId="38" fillId="0" borderId="0" xfId="0" applyFont="1" applyAlignment="1">
      <alignment horizontal="center"/>
    </xf>
    <xf numFmtId="165" fontId="27" fillId="0" borderId="0" xfId="0" applyFont="1" applyAlignment="1" applyProtection="1">
      <alignment horizontal="left"/>
      <protection locked="0"/>
    </xf>
    <xf numFmtId="164" fontId="27" fillId="0" borderId="0" xfId="3" applyNumberFormat="1" applyFont="1" applyAlignment="1" applyProtection="1">
      <alignment horizontal="left"/>
      <protection locked="0"/>
    </xf>
    <xf numFmtId="165" fontId="4" fillId="0" borderId="0" xfId="0" applyFont="1" applyAlignment="1" applyProtection="1">
      <alignment horizontal="left"/>
      <protection locked="0"/>
    </xf>
    <xf numFmtId="165" fontId="18" fillId="0" borderId="0" xfId="0" applyFont="1" applyProtection="1">
      <protection locked="0"/>
    </xf>
    <xf numFmtId="165" fontId="4" fillId="0" borderId="0" xfId="0" applyFont="1" applyProtection="1">
      <protection locked="0"/>
    </xf>
    <xf numFmtId="165" fontId="27" fillId="0" borderId="0" xfId="3" applyNumberFormat="1" applyFont="1" applyAlignment="1" applyProtection="1">
      <alignment horizontal="center"/>
      <protection locked="0"/>
    </xf>
    <xf numFmtId="165" fontId="27" fillId="0" borderId="0" xfId="0" applyFont="1" applyAlignment="1" applyProtection="1">
      <alignment horizontal="center"/>
      <protection locked="0"/>
    </xf>
    <xf numFmtId="165" fontId="4" fillId="0" borderId="0" xfId="0" applyFont="1" applyAlignment="1" applyProtection="1">
      <alignment horizontal="center"/>
      <protection locked="0"/>
    </xf>
    <xf numFmtId="165" fontId="18" fillId="0" borderId="0" xfId="0" applyFont="1" applyAlignment="1" applyProtection="1">
      <alignment horizontal="center"/>
      <protection locked="0"/>
    </xf>
    <xf numFmtId="43" fontId="27" fillId="0" borderId="0" xfId="1" applyFont="1" applyAlignment="1" applyProtection="1">
      <protection locked="0"/>
    </xf>
    <xf numFmtId="165" fontId="28" fillId="0" borderId="0" xfId="0" applyFont="1" applyAlignment="1" applyProtection="1">
      <alignment horizontal="left"/>
      <protection locked="0"/>
    </xf>
    <xf numFmtId="165" fontId="27" fillId="0" borderId="0" xfId="0" applyFont="1" applyProtection="1">
      <protection locked="0"/>
    </xf>
    <xf numFmtId="165" fontId="19" fillId="0" borderId="0" xfId="0" applyFont="1" applyProtection="1">
      <protection locked="0"/>
    </xf>
    <xf numFmtId="165" fontId="0" fillId="0" borderId="0" xfId="0" applyAlignment="1" applyProtection="1">
      <alignment horizontal="left"/>
      <protection locked="0"/>
    </xf>
    <xf numFmtId="165" fontId="28" fillId="0" borderId="0" xfId="0" applyFont="1" applyAlignment="1" applyProtection="1">
      <alignment horizontal="center"/>
      <protection locked="0"/>
    </xf>
    <xf numFmtId="165" fontId="19" fillId="0" borderId="0" xfId="0" applyFont="1" applyAlignment="1" applyProtection="1">
      <alignment horizontal="center"/>
      <protection locked="0"/>
    </xf>
    <xf numFmtId="165" fontId="0" fillId="0" borderId="0" xfId="0" applyAlignment="1" applyProtection="1">
      <alignment horizontal="center"/>
      <protection locked="0"/>
    </xf>
    <xf numFmtId="170" fontId="21" fillId="0" borderId="0" xfId="1" applyNumberFormat="1" applyFont="1" applyProtection="1">
      <protection locked="0"/>
    </xf>
    <xf numFmtId="165" fontId="21" fillId="0" borderId="0" xfId="0" applyFont="1" applyProtection="1">
      <protection locked="0"/>
    </xf>
    <xf numFmtId="165" fontId="22" fillId="0" borderId="0" xfId="0" applyFont="1" applyProtection="1">
      <protection locked="0"/>
    </xf>
    <xf numFmtId="165" fontId="17" fillId="0" borderId="0" xfId="0" applyFont="1" applyProtection="1">
      <protection locked="0"/>
    </xf>
    <xf numFmtId="165" fontId="0" fillId="0" borderId="0" xfId="0" applyProtection="1">
      <protection locked="0"/>
    </xf>
    <xf numFmtId="43" fontId="4" fillId="0" borderId="0" xfId="1" applyFont="1" applyAlignment="1" applyProtection="1">
      <protection locked="0"/>
    </xf>
    <xf numFmtId="43" fontId="0" fillId="0" borderId="0" xfId="1" applyFont="1" applyAlignment="1" applyProtection="1">
      <protection locked="0"/>
    </xf>
    <xf numFmtId="43" fontId="4" fillId="0" borderId="0" xfId="1" applyFont="1" applyAlignment="1" applyProtection="1"/>
    <xf numFmtId="43" fontId="18" fillId="0" borderId="0" xfId="1" applyFont="1" applyAlignment="1" applyProtection="1"/>
    <xf numFmtId="43" fontId="19" fillId="0" borderId="0" xfId="1" applyFont="1" applyAlignment="1" applyProtection="1"/>
    <xf numFmtId="43" fontId="19" fillId="0" borderId="0" xfId="0" applyNumberFormat="1" applyFont="1"/>
    <xf numFmtId="43" fontId="0" fillId="0" borderId="0" xfId="1" applyFont="1" applyAlignment="1" applyProtection="1"/>
    <xf numFmtId="165" fontId="4" fillId="0" borderId="0" xfId="0" applyFont="1" applyAlignment="1">
      <alignment horizontal="center" wrapText="1"/>
    </xf>
    <xf numFmtId="165" fontId="4" fillId="3" borderId="0" xfId="0" applyFont="1" applyFill="1"/>
    <xf numFmtId="164" fontId="4" fillId="0" borderId="0" xfId="0" applyNumberFormat="1" applyFont="1" applyAlignment="1">
      <alignment horizontal="center"/>
    </xf>
    <xf numFmtId="165" fontId="4" fillId="0" borderId="0" xfId="0" applyFont="1" applyAlignment="1">
      <alignment horizontal="center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4" fillId="0" borderId="5" xfId="0" applyFont="1" applyBorder="1" applyAlignment="1">
      <alignment horizontal="center"/>
    </xf>
    <xf numFmtId="44" fontId="4" fillId="0" borderId="0" xfId="3" applyFont="1" applyAlignment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 applyAlignment="1">
      <alignment horizontal="right"/>
    </xf>
    <xf numFmtId="165" fontId="21" fillId="0" borderId="0" xfId="0" applyFont="1" applyAlignment="1">
      <alignment horizontal="center"/>
    </xf>
    <xf numFmtId="165" fontId="8" fillId="0" borderId="0" xfId="0" applyFont="1" applyAlignment="1">
      <alignment horizontal="center"/>
    </xf>
    <xf numFmtId="170" fontId="27" fillId="0" borderId="0" xfId="1" applyNumberFormat="1" applyFont="1"/>
    <xf numFmtId="9" fontId="27" fillId="0" borderId="0" xfId="9" applyFont="1"/>
    <xf numFmtId="10" fontId="1" fillId="0" borderId="0" xfId="9" applyNumberFormat="1" applyFont="1"/>
  </cellXfs>
  <cellStyles count="12">
    <cellStyle name="Comma" xfId="1" builtinId="3"/>
    <cellStyle name="Comma 2" xfId="2" xr:uid="{00000000-0005-0000-0000-000001000000}"/>
    <cellStyle name="ContentsHyperlink" xfId="11" xr:uid="{00000000-0005-0000-0000-000002000000}"/>
    <cellStyle name="Currency" xfId="3" builtinId="4"/>
    <cellStyle name="Date" xfId="4" xr:uid="{00000000-0005-0000-0000-000004000000}"/>
    <cellStyle name="Fixed" xfId="5" xr:uid="{00000000-0005-0000-0000-000005000000}"/>
    <cellStyle name="Hyperlink" xfId="6" builtinId="8"/>
    <cellStyle name="Normal" xfId="0" builtinId="0"/>
    <cellStyle name="Normal 2" xfId="7" xr:uid="{00000000-0005-0000-0000-000008000000}"/>
    <cellStyle name="Normal 3" xfId="8" xr:uid="{00000000-0005-0000-0000-000009000000}"/>
    <cellStyle name="Percent" xfId="9" builtinId="5"/>
    <cellStyle name="Text" xfId="10" xr:uid="{00000000-0005-0000-0000-00000B000000}"/>
  </cellStyles>
  <dxfs count="0"/>
  <tableStyles count="0" defaultTableStyle="TableStyleMedium9" defaultPivotStyle="PivotStyleLight16"/>
  <colors>
    <mruColors>
      <color rgb="FF06880C"/>
      <color rgb="FF09C7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6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11.xml"/><Relationship Id="rId42" Type="http://schemas.openxmlformats.org/officeDocument/2006/relationships/chartsheet" Target="chartsheets/sheet14.xml"/><Relationship Id="rId47" Type="http://schemas.openxmlformats.org/officeDocument/2006/relationships/worksheet" Target="worksheets/sheet32.xml"/><Relationship Id="rId50" Type="http://schemas.openxmlformats.org/officeDocument/2006/relationships/chartsheet" Target="chartsheets/sheet16.xml"/><Relationship Id="rId55" Type="http://schemas.openxmlformats.org/officeDocument/2006/relationships/worksheet" Target="worksheets/sheet37.xml"/><Relationship Id="rId63" Type="http://schemas.openxmlformats.org/officeDocument/2006/relationships/chartsheet" Target="chartsheets/sheet21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19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9.xml"/><Relationship Id="rId32" Type="http://schemas.openxmlformats.org/officeDocument/2006/relationships/worksheet" Target="worksheets/sheet22.xml"/><Relationship Id="rId37" Type="http://schemas.openxmlformats.org/officeDocument/2006/relationships/worksheet" Target="worksheets/sheet26.xml"/><Relationship Id="rId40" Type="http://schemas.openxmlformats.org/officeDocument/2006/relationships/worksheet" Target="worksheets/sheet27.xml"/><Relationship Id="rId45" Type="http://schemas.openxmlformats.org/officeDocument/2006/relationships/chartsheet" Target="chartsheets/sheet15.xml"/><Relationship Id="rId53" Type="http://schemas.openxmlformats.org/officeDocument/2006/relationships/chartsheet" Target="chartsheets/sheet18.xml"/><Relationship Id="rId58" Type="http://schemas.openxmlformats.org/officeDocument/2006/relationships/worksheet" Target="worksheets/sheet40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42.xml"/><Relationship Id="rId19" Type="http://schemas.openxmlformats.org/officeDocument/2006/relationships/worksheet" Target="worksheets/sheet14.xml"/><Relationship Id="rId14" Type="http://schemas.openxmlformats.org/officeDocument/2006/relationships/chartsheet" Target="chartsheets/sheet3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7.xml"/><Relationship Id="rId30" Type="http://schemas.openxmlformats.org/officeDocument/2006/relationships/worksheet" Target="worksheets/sheet20.xml"/><Relationship Id="rId35" Type="http://schemas.openxmlformats.org/officeDocument/2006/relationships/worksheet" Target="worksheets/sheet24.xml"/><Relationship Id="rId43" Type="http://schemas.openxmlformats.org/officeDocument/2006/relationships/worksheet" Target="worksheets/sheet29.xml"/><Relationship Id="rId48" Type="http://schemas.openxmlformats.org/officeDocument/2006/relationships/worksheet" Target="worksheets/sheet33.xml"/><Relationship Id="rId56" Type="http://schemas.openxmlformats.org/officeDocument/2006/relationships/worksheet" Target="worksheets/sheet38.xml"/><Relationship Id="rId64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1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0.xml"/><Relationship Id="rId33" Type="http://schemas.openxmlformats.org/officeDocument/2006/relationships/worksheet" Target="worksheets/sheet23.xml"/><Relationship Id="rId38" Type="http://schemas.openxmlformats.org/officeDocument/2006/relationships/chartsheet" Target="chartsheets/sheet12.xml"/><Relationship Id="rId46" Type="http://schemas.openxmlformats.org/officeDocument/2006/relationships/worksheet" Target="worksheets/sheet31.xml"/><Relationship Id="rId59" Type="http://schemas.openxmlformats.org/officeDocument/2006/relationships/worksheet" Target="worksheets/sheet41.xml"/><Relationship Id="rId67" Type="http://schemas.openxmlformats.org/officeDocument/2006/relationships/sharedStrings" Target="sharedString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28.xml"/><Relationship Id="rId54" Type="http://schemas.openxmlformats.org/officeDocument/2006/relationships/worksheet" Target="worksheets/sheet36.xml"/><Relationship Id="rId62" Type="http://schemas.openxmlformats.org/officeDocument/2006/relationships/chartsheet" Target="chart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8.xml"/><Relationship Id="rId36" Type="http://schemas.openxmlformats.org/officeDocument/2006/relationships/worksheet" Target="worksheets/sheet25.xml"/><Relationship Id="rId49" Type="http://schemas.openxmlformats.org/officeDocument/2006/relationships/worksheet" Target="worksheets/sheet34.xml"/><Relationship Id="rId57" Type="http://schemas.openxmlformats.org/officeDocument/2006/relationships/worksheet" Target="worksheets/sheet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21.xml"/><Relationship Id="rId44" Type="http://schemas.openxmlformats.org/officeDocument/2006/relationships/worksheet" Target="worksheets/sheet30.xml"/><Relationship Id="rId52" Type="http://schemas.openxmlformats.org/officeDocument/2006/relationships/worksheet" Target="worksheets/sheet35.xml"/><Relationship Id="rId60" Type="http://schemas.openxmlformats.org/officeDocument/2006/relationships/chartsheet" Target="chartsheets/sheet19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3.xml"/><Relationship Id="rId39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Profit and Loss and Cash Flow</a:t>
            </a:r>
          </a:p>
        </c:rich>
      </c:tx>
      <c:layout>
        <c:manualLayout>
          <c:xMode val="edge"/>
          <c:yMode val="edge"/>
          <c:x val="0.14474680742084794"/>
          <c:y val="6.65208958136682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FIN_CHARTDAT!$B$49</c:f>
              <c:strCache>
                <c:ptCount val="1"/>
                <c:pt idx="0">
                  <c:v> Profit and Loss </c:v>
                </c:pt>
              </c:strCache>
            </c:strRef>
          </c:tx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FIN_CHARTDAT!$C$49:$BK$49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-9360715.666666666</c:v>
                </c:pt>
                <c:pt idx="5">
                  <c:v>-9396355.666666666</c:v>
                </c:pt>
                <c:pt idx="6">
                  <c:v>-9397465.666666666</c:v>
                </c:pt>
                <c:pt idx="7">
                  <c:v>-9430255.666666666</c:v>
                </c:pt>
                <c:pt idx="8">
                  <c:v>-9397915.666666666</c:v>
                </c:pt>
                <c:pt idx="9">
                  <c:v>-9392305.666666666</c:v>
                </c:pt>
                <c:pt idx="10">
                  <c:v>-9357808.2866666652</c:v>
                </c:pt>
                <c:pt idx="11">
                  <c:v>-9343833.2866666652</c:v>
                </c:pt>
                <c:pt idx="12">
                  <c:v>-9322735.4266666658</c:v>
                </c:pt>
                <c:pt idx="13">
                  <c:v>-10725888.719666665</c:v>
                </c:pt>
                <c:pt idx="14">
                  <c:v>-10677809.289666668</c:v>
                </c:pt>
                <c:pt idx="15">
                  <c:v>-10545546.287666667</c:v>
                </c:pt>
                <c:pt idx="16">
                  <c:v>-10565111.287666667</c:v>
                </c:pt>
                <c:pt idx="17">
                  <c:v>-10549146.287666667</c:v>
                </c:pt>
                <c:pt idx="18">
                  <c:v>-10553856.287666667</c:v>
                </c:pt>
                <c:pt idx="19">
                  <c:v>-9555717.9543333352</c:v>
                </c:pt>
                <c:pt idx="20">
                  <c:v>-9522298.5243333336</c:v>
                </c:pt>
                <c:pt idx="21">
                  <c:v>-9485654.0943333339</c:v>
                </c:pt>
                <c:pt idx="22">
                  <c:v>-9503011.1568333339</c:v>
                </c:pt>
                <c:pt idx="23">
                  <c:v>-9420313.827333333</c:v>
                </c:pt>
                <c:pt idx="24">
                  <c:v>-9422390.139833333</c:v>
                </c:pt>
                <c:pt idx="25">
                  <c:v>-7752231.7382916659</c:v>
                </c:pt>
                <c:pt idx="26">
                  <c:v>-7434949.6985583333</c:v>
                </c:pt>
                <c:pt idx="27">
                  <c:v>-7319872.954758333</c:v>
                </c:pt>
                <c:pt idx="28">
                  <c:v>-7341977.954758333</c:v>
                </c:pt>
                <c:pt idx="29">
                  <c:v>-7214442.1609583329</c:v>
                </c:pt>
                <c:pt idx="30">
                  <c:v>-7220742.1609583329</c:v>
                </c:pt>
                <c:pt idx="31">
                  <c:v>-7215797.1609583329</c:v>
                </c:pt>
                <c:pt idx="32">
                  <c:v>-7322785.4047583332</c:v>
                </c:pt>
                <c:pt idx="33">
                  <c:v>-7318097.8547583325</c:v>
                </c:pt>
                <c:pt idx="34">
                  <c:v>-7442866.5860583335</c:v>
                </c:pt>
                <c:pt idx="35">
                  <c:v>-7526082.1798583334</c:v>
                </c:pt>
                <c:pt idx="36">
                  <c:v>-7633520.1611583335</c:v>
                </c:pt>
                <c:pt idx="37">
                  <c:v>-8975799.4123089593</c:v>
                </c:pt>
                <c:pt idx="38">
                  <c:v>-8381470.8203489603</c:v>
                </c:pt>
                <c:pt idx="39">
                  <c:v>-8173563.4378089588</c:v>
                </c:pt>
                <c:pt idx="40">
                  <c:v>-8195668.4378089588</c:v>
                </c:pt>
                <c:pt idx="41">
                  <c:v>-7978425.6830989588</c:v>
                </c:pt>
                <c:pt idx="42">
                  <c:v>-7984725.6830989588</c:v>
                </c:pt>
                <c:pt idx="43">
                  <c:v>-7979780.6830989588</c:v>
                </c:pt>
                <c:pt idx="44">
                  <c:v>-8176374.0378089603</c:v>
                </c:pt>
                <c:pt idx="45">
                  <c:v>-8171584.6378089599</c:v>
                </c:pt>
                <c:pt idx="46">
                  <c:v>-8390915.9453489613</c:v>
                </c:pt>
                <c:pt idx="47">
                  <c:v>-8563828.8000589591</c:v>
                </c:pt>
                <c:pt idx="48">
                  <c:v>-8765839.0575989597</c:v>
                </c:pt>
                <c:pt idx="49">
                  <c:v>-11883005.887746852</c:v>
                </c:pt>
                <c:pt idx="50">
                  <c:v>-10867041.878232848</c:v>
                </c:pt>
                <c:pt idx="51">
                  <c:v>-10521753.683394847</c:v>
                </c:pt>
                <c:pt idx="52">
                  <c:v>-10543858.683394847</c:v>
                </c:pt>
                <c:pt idx="53">
                  <c:v>-10184429.21355685</c:v>
                </c:pt>
                <c:pt idx="54">
                  <c:v>-10190729.21355685</c:v>
                </c:pt>
                <c:pt idx="55">
                  <c:v>-10185784.21355685</c:v>
                </c:pt>
                <c:pt idx="56">
                  <c:v>-10524564.283394847</c:v>
                </c:pt>
                <c:pt idx="57">
                  <c:v>-10519774.883394849</c:v>
                </c:pt>
                <c:pt idx="58">
                  <c:v>-10876487.003232848</c:v>
                </c:pt>
                <c:pt idx="59">
                  <c:v>-11191586.57307085</c:v>
                </c:pt>
                <c:pt idx="60">
                  <c:v>-11525407.642908849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F-D345-9634-A0FCC2A9081D}"/>
            </c:ext>
          </c:extLst>
        </c:ser>
        <c:ser>
          <c:idx val="1"/>
          <c:order val="1"/>
          <c:tx>
            <c:strRef>
              <c:f>FIN_CHARTDAT!$B$50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FIN_CHARTDAT!$C$50:$BK$50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-9373214</c:v>
                </c:pt>
                <c:pt idx="4">
                  <c:v>-9369074</c:v>
                </c:pt>
                <c:pt idx="5">
                  <c:v>-9394714</c:v>
                </c:pt>
                <c:pt idx="6">
                  <c:v>-9395824</c:v>
                </c:pt>
                <c:pt idx="7">
                  <c:v>-9428614</c:v>
                </c:pt>
                <c:pt idx="8">
                  <c:v>-9396274</c:v>
                </c:pt>
                <c:pt idx="9">
                  <c:v>-9404914</c:v>
                </c:pt>
                <c:pt idx="10">
                  <c:v>-9396491.6199999992</c:v>
                </c:pt>
                <c:pt idx="11">
                  <c:v>-9355691.6199999992</c:v>
                </c:pt>
                <c:pt idx="12">
                  <c:v>-9353293.7599999998</c:v>
                </c:pt>
                <c:pt idx="13">
                  <c:v>-10780959.552999999</c:v>
                </c:pt>
                <c:pt idx="14">
                  <c:v>-10751642.623000002</c:v>
                </c:pt>
                <c:pt idx="15">
                  <c:v>-10712767.121000001</c:v>
                </c:pt>
                <c:pt idx="16">
                  <c:v>-10563469.621000001</c:v>
                </c:pt>
                <c:pt idx="17">
                  <c:v>-10547504.621000001</c:v>
                </c:pt>
                <c:pt idx="18">
                  <c:v>-10552214.621000001</c:v>
                </c:pt>
                <c:pt idx="19">
                  <c:v>-9567709.6210000012</c:v>
                </c:pt>
                <c:pt idx="20">
                  <c:v>-9570590.1909999996</c:v>
                </c:pt>
                <c:pt idx="21">
                  <c:v>-9527195.7609999999</c:v>
                </c:pt>
                <c:pt idx="22">
                  <c:v>-9515271.5734999999</c:v>
                </c:pt>
                <c:pt idx="23">
                  <c:v>-9500836.743999999</c:v>
                </c:pt>
                <c:pt idx="24">
                  <c:v>-9423825.556499999</c:v>
                </c:pt>
                <c:pt idx="25">
                  <c:v>-7934486.3216249989</c:v>
                </c:pt>
                <c:pt idx="26">
                  <c:v>-7846631.3652250003</c:v>
                </c:pt>
                <c:pt idx="27">
                  <c:v>-7449552.121425</c:v>
                </c:pt>
                <c:pt idx="28">
                  <c:v>-7354799.621425</c:v>
                </c:pt>
                <c:pt idx="29">
                  <c:v>-7340486.3276249999</c:v>
                </c:pt>
                <c:pt idx="30">
                  <c:v>-7218983.8276249999</c:v>
                </c:pt>
                <c:pt idx="31">
                  <c:v>-7199458.8276249999</c:v>
                </c:pt>
                <c:pt idx="32">
                  <c:v>-7194139.5714250002</c:v>
                </c:pt>
                <c:pt idx="33">
                  <c:v>-7302674.5214249995</c:v>
                </c:pt>
                <c:pt idx="34">
                  <c:v>-7300032.0027250005</c:v>
                </c:pt>
                <c:pt idx="35">
                  <c:v>-7383601.3465250004</c:v>
                </c:pt>
                <c:pt idx="36">
                  <c:v>-7531970.5778250005</c:v>
                </c:pt>
                <c:pt idx="37">
                  <c:v>-9439812.0789756253</c:v>
                </c:pt>
                <c:pt idx="38">
                  <c:v>-9115429.9870156273</c:v>
                </c:pt>
                <c:pt idx="39">
                  <c:v>-8410837.6044756249</c:v>
                </c:pt>
                <c:pt idx="40">
                  <c:v>-8214139.8544756258</c:v>
                </c:pt>
                <c:pt idx="41">
                  <c:v>-8205699.8497656258</c:v>
                </c:pt>
                <c:pt idx="42">
                  <c:v>-7982967.3497656258</c:v>
                </c:pt>
                <c:pt idx="43">
                  <c:v>-7957792.5997656258</c:v>
                </c:pt>
                <c:pt idx="44">
                  <c:v>-7946603.2044756273</c:v>
                </c:pt>
                <c:pt idx="45">
                  <c:v>-8150069.8044756269</c:v>
                </c:pt>
                <c:pt idx="46">
                  <c:v>-8135442.8620156283</c:v>
                </c:pt>
                <c:pt idx="47">
                  <c:v>-8313931.466725626</c:v>
                </c:pt>
                <c:pt idx="48">
                  <c:v>-8555164.4742656257</c:v>
                </c:pt>
                <c:pt idx="49">
                  <c:v>-12454723.304413518</c:v>
                </c:pt>
                <c:pt idx="50">
                  <c:v>-12044030.144899515</c:v>
                </c:pt>
                <c:pt idx="51">
                  <c:v>-10898995.350061513</c:v>
                </c:pt>
                <c:pt idx="52">
                  <c:v>-10568672.400061514</c:v>
                </c:pt>
                <c:pt idx="53">
                  <c:v>-10557378.380223516</c:v>
                </c:pt>
                <c:pt idx="54">
                  <c:v>-10188970.880223516</c:v>
                </c:pt>
                <c:pt idx="55">
                  <c:v>-10157453.830223517</c:v>
                </c:pt>
                <c:pt idx="56">
                  <c:v>-10149118.450061513</c:v>
                </c:pt>
                <c:pt idx="57">
                  <c:v>-10492464.500061516</c:v>
                </c:pt>
                <c:pt idx="58">
                  <c:v>-10474704.119899515</c:v>
                </c:pt>
                <c:pt idx="59">
                  <c:v>-10790218.689737517</c:v>
                </c:pt>
                <c:pt idx="60">
                  <c:v>-11236767.009575516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F-D345-9634-A0FCC2A9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4272"/>
        <c:axId val="112535808"/>
      </c:lineChart>
      <c:catAx>
        <c:axId val="1125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35808"/>
        <c:crosses val="autoZero"/>
        <c:auto val="1"/>
        <c:lblAlgn val="ctr"/>
        <c:lblOffset val="100"/>
        <c:noMultiLvlLbl val="0"/>
      </c:catAx>
      <c:valAx>
        <c:axId val="11253580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COSM_CHARTDAT!$A$26:$C$26</c:f>
              <c:strCache>
                <c:ptCount val="3"/>
                <c:pt idx="1">
                  <c:v> Net Revenue 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COSM_CHARTDAT!$D$26:$BO$26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23054</c:v>
                </c:pt>
                <c:pt idx="10">
                  <c:v>23054</c:v>
                </c:pt>
                <c:pt idx="11">
                  <c:v>44892</c:v>
                </c:pt>
                <c:pt idx="12">
                  <c:v>100967.6</c:v>
                </c:pt>
                <c:pt idx="13">
                  <c:v>135786.6</c:v>
                </c:pt>
                <c:pt idx="14">
                  <c:v>271573.2</c:v>
                </c:pt>
                <c:pt idx="15">
                  <c:v>271573.2</c:v>
                </c:pt>
                <c:pt idx="16">
                  <c:v>271573.2</c:v>
                </c:pt>
                <c:pt idx="17">
                  <c:v>271573.2</c:v>
                </c:pt>
                <c:pt idx="18">
                  <c:v>271573.2</c:v>
                </c:pt>
                <c:pt idx="19">
                  <c:v>306392.2</c:v>
                </c:pt>
                <c:pt idx="20">
                  <c:v>341211.2</c:v>
                </c:pt>
                <c:pt idx="21">
                  <c:v>342404.95</c:v>
                </c:pt>
                <c:pt idx="22">
                  <c:v>408572.3</c:v>
                </c:pt>
                <c:pt idx="23">
                  <c:v>409741.05</c:v>
                </c:pt>
                <c:pt idx="24">
                  <c:v>546135.19999999995</c:v>
                </c:pt>
                <c:pt idx="25">
                  <c:v>873082.32000000007</c:v>
                </c:pt>
                <c:pt idx="26">
                  <c:v>985408.86</c:v>
                </c:pt>
                <c:pt idx="27">
                  <c:v>985408.86</c:v>
                </c:pt>
                <c:pt idx="28">
                  <c:v>1094100.3999999999</c:v>
                </c:pt>
                <c:pt idx="29">
                  <c:v>1094100.3999999999</c:v>
                </c:pt>
                <c:pt idx="30">
                  <c:v>1094100.3999999999</c:v>
                </c:pt>
                <c:pt idx="31">
                  <c:v>986323.86</c:v>
                </c:pt>
                <c:pt idx="32">
                  <c:v>987238.86</c:v>
                </c:pt>
                <c:pt idx="33">
                  <c:v>879853.57000000007</c:v>
                </c:pt>
                <c:pt idx="34">
                  <c:v>772822.03</c:v>
                </c:pt>
                <c:pt idx="35">
                  <c:v>665411.74</c:v>
                </c:pt>
                <c:pt idx="36">
                  <c:v>1024830.8319999999</c:v>
                </c:pt>
                <c:pt idx="37">
                  <c:v>1634906.7</c:v>
                </c:pt>
                <c:pt idx="38">
                  <c:v>1845326.682</c:v>
                </c:pt>
                <c:pt idx="39">
                  <c:v>1845326.682</c:v>
                </c:pt>
                <c:pt idx="40">
                  <c:v>2046499.625</c:v>
                </c:pt>
                <c:pt idx="41">
                  <c:v>2046499.625</c:v>
                </c:pt>
                <c:pt idx="42">
                  <c:v>2046499.625</c:v>
                </c:pt>
                <c:pt idx="43">
                  <c:v>1846346.682</c:v>
                </c:pt>
                <c:pt idx="44">
                  <c:v>1847366.682</c:v>
                </c:pt>
                <c:pt idx="45">
                  <c:v>1642494.2</c:v>
                </c:pt>
                <c:pt idx="46">
                  <c:v>1442991.257</c:v>
                </c:pt>
                <c:pt idx="47">
                  <c:v>1238083.7749999999</c:v>
                </c:pt>
                <c:pt idx="48">
                  <c:v>1742888.4269999999</c:v>
                </c:pt>
                <c:pt idx="49">
                  <c:v>2787639.9832000001</c:v>
                </c:pt>
                <c:pt idx="50">
                  <c:v>3139689.6686</c:v>
                </c:pt>
                <c:pt idx="51">
                  <c:v>3139689.6686</c:v>
                </c:pt>
                <c:pt idx="52">
                  <c:v>3487446.8539999998</c:v>
                </c:pt>
                <c:pt idx="53">
                  <c:v>3487446.8539999998</c:v>
                </c:pt>
                <c:pt idx="54">
                  <c:v>3487446.8539999998</c:v>
                </c:pt>
                <c:pt idx="55">
                  <c:v>3140709.6686</c:v>
                </c:pt>
                <c:pt idx="56">
                  <c:v>3141729.6686</c:v>
                </c:pt>
                <c:pt idx="57">
                  <c:v>2795227.4832000001</c:v>
                </c:pt>
                <c:pt idx="58">
                  <c:v>2449140.2977999998</c:v>
                </c:pt>
                <c:pt idx="59">
                  <c:v>2102603.1124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5441-9B00-38D40396BD38}"/>
            </c:ext>
          </c:extLst>
        </c:ser>
        <c:ser>
          <c:idx val="3"/>
          <c:order val="2"/>
          <c:tx>
            <c:strRef>
              <c:f>COSM_CHARTDAT!$A$28:$C$28</c:f>
              <c:strCache>
                <c:ptCount val="3"/>
                <c:pt idx="1">
                  <c:v>Net Revenue Per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COSM_CHARTDAT!$D$28:$BO$28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30738.666666666668</c:v>
                </c:pt>
                <c:pt idx="10">
                  <c:v>30738.666666666668</c:v>
                </c:pt>
                <c:pt idx="11">
                  <c:v>59856</c:v>
                </c:pt>
                <c:pt idx="12">
                  <c:v>134623.46666666667</c:v>
                </c:pt>
                <c:pt idx="13">
                  <c:v>181048.80000000002</c:v>
                </c:pt>
                <c:pt idx="14">
                  <c:v>362097.60000000003</c:v>
                </c:pt>
                <c:pt idx="15">
                  <c:v>362097.60000000003</c:v>
                </c:pt>
                <c:pt idx="16">
                  <c:v>362097.60000000003</c:v>
                </c:pt>
                <c:pt idx="17">
                  <c:v>362097.60000000003</c:v>
                </c:pt>
                <c:pt idx="18">
                  <c:v>1086292.8</c:v>
                </c:pt>
                <c:pt idx="19">
                  <c:v>1225568.8</c:v>
                </c:pt>
                <c:pt idx="20">
                  <c:v>1364844.8</c:v>
                </c:pt>
                <c:pt idx="21">
                  <c:v>1369619.8</c:v>
                </c:pt>
                <c:pt idx="22">
                  <c:v>1634289.2</c:v>
                </c:pt>
                <c:pt idx="23">
                  <c:v>1638964.2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5088"/>
        <c:axId val="116346880"/>
      </c:lineChart>
      <c:lineChart>
        <c:grouping val="standard"/>
        <c:varyColors val="0"/>
        <c:ser>
          <c:idx val="2"/>
          <c:order val="1"/>
          <c:tx>
            <c:strRef>
              <c:f>COSM_CHARTDAT!$A$27:$C$27</c:f>
              <c:strCache>
                <c:ptCount val="3"/>
                <c:pt idx="1">
                  <c:v>Total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COSM_CHARTDAT!$D$27:$BO$27</c:f>
              <c:numCache>
                <c:formatCode>_(* #,##0.00_);_(* \(#,##0.00\);_(* "-"??_);_(@_)</c:formatCode>
                <c:ptCount val="6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8416"/>
        <c:axId val="116349952"/>
      </c:lineChart>
      <c:catAx>
        <c:axId val="1163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46880"/>
        <c:crosses val="autoZero"/>
        <c:auto val="1"/>
        <c:lblAlgn val="ctr"/>
        <c:lblOffset val="100"/>
        <c:noMultiLvlLbl val="0"/>
      </c:catAx>
      <c:valAx>
        <c:axId val="11634688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345088"/>
        <c:crosses val="autoZero"/>
        <c:crossBetween val="between"/>
      </c:valAx>
      <c:catAx>
        <c:axId val="1163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49952"/>
        <c:crosses val="autoZero"/>
        <c:auto val="1"/>
        <c:lblAlgn val="ctr"/>
        <c:lblOffset val="100"/>
        <c:noMultiLvlLbl val="0"/>
      </c:catAx>
      <c:valAx>
        <c:axId val="1163499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6348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Inventory and AP Balance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'REV-COGS_CHARTDAT'!$B$49:$C$49</c:f>
              <c:strCache>
                <c:ptCount val="2"/>
                <c:pt idx="0">
                  <c:v> Beginning Inventory </c:v>
                </c:pt>
                <c:pt idx="1">
                  <c:v> $-  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'REV-COGS_CHARTDAT'!$D$49:$BK$49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14250</c:v>
                </c:pt>
                <c:pt idx="8">
                  <c:v>28500</c:v>
                </c:pt>
                <c:pt idx="9">
                  <c:v>56250</c:v>
                </c:pt>
                <c:pt idx="10">
                  <c:v>63750</c:v>
                </c:pt>
                <c:pt idx="11">
                  <c:v>78750</c:v>
                </c:pt>
                <c:pt idx="12">
                  <c:v>109500</c:v>
                </c:pt>
                <c:pt idx="13">
                  <c:v>142575</c:v>
                </c:pt>
                <c:pt idx="14">
                  <c:v>168900</c:v>
                </c:pt>
                <c:pt idx="15">
                  <c:v>168900</c:v>
                </c:pt>
                <c:pt idx="16">
                  <c:v>168900</c:v>
                </c:pt>
                <c:pt idx="17">
                  <c:v>175650</c:v>
                </c:pt>
                <c:pt idx="18">
                  <c:v>189150</c:v>
                </c:pt>
                <c:pt idx="19">
                  <c:v>202650</c:v>
                </c:pt>
                <c:pt idx="20">
                  <c:v>222225</c:v>
                </c:pt>
                <c:pt idx="21">
                  <c:v>235050</c:v>
                </c:pt>
                <c:pt idx="22">
                  <c:v>249900</c:v>
                </c:pt>
                <c:pt idx="23">
                  <c:v>300525</c:v>
                </c:pt>
                <c:pt idx="24">
                  <c:v>367350</c:v>
                </c:pt>
                <c:pt idx="25">
                  <c:v>425670</c:v>
                </c:pt>
                <c:pt idx="26">
                  <c:v>454830</c:v>
                </c:pt>
                <c:pt idx="27">
                  <c:v>469410</c:v>
                </c:pt>
                <c:pt idx="28">
                  <c:v>483990</c:v>
                </c:pt>
                <c:pt idx="29">
                  <c:v>469410</c:v>
                </c:pt>
                <c:pt idx="30">
                  <c:v>454830</c:v>
                </c:pt>
                <c:pt idx="31">
                  <c:v>425670</c:v>
                </c:pt>
                <c:pt idx="32">
                  <c:v>396510</c:v>
                </c:pt>
                <c:pt idx="33">
                  <c:v>352770</c:v>
                </c:pt>
                <c:pt idx="34">
                  <c:v>350340</c:v>
                </c:pt>
                <c:pt idx="35">
                  <c:v>430530</c:v>
                </c:pt>
                <c:pt idx="36">
                  <c:v>548385</c:v>
                </c:pt>
                <c:pt idx="37">
                  <c:v>630397.5</c:v>
                </c:pt>
                <c:pt idx="38">
                  <c:v>671403.75</c:v>
                </c:pt>
                <c:pt idx="39">
                  <c:v>691633.5</c:v>
                </c:pt>
                <c:pt idx="40">
                  <c:v>711863.25</c:v>
                </c:pt>
                <c:pt idx="41">
                  <c:v>691633.5</c:v>
                </c:pt>
                <c:pt idx="42">
                  <c:v>671403.75</c:v>
                </c:pt>
                <c:pt idx="43">
                  <c:v>630397.5</c:v>
                </c:pt>
                <c:pt idx="44">
                  <c:v>589391.25</c:v>
                </c:pt>
                <c:pt idx="45">
                  <c:v>527608.5</c:v>
                </c:pt>
                <c:pt idx="46">
                  <c:v>511206</c:v>
                </c:pt>
                <c:pt idx="47">
                  <c:v>603606.75</c:v>
                </c:pt>
                <c:pt idx="48">
                  <c:v>746308.5</c:v>
                </c:pt>
                <c:pt idx="49">
                  <c:v>852596.7</c:v>
                </c:pt>
                <c:pt idx="50">
                  <c:v>905740.79999999993</c:v>
                </c:pt>
                <c:pt idx="51">
                  <c:v>932312.85</c:v>
                </c:pt>
                <c:pt idx="52">
                  <c:v>958884.9</c:v>
                </c:pt>
                <c:pt idx="53">
                  <c:v>932312.85</c:v>
                </c:pt>
                <c:pt idx="54">
                  <c:v>905740.79999999993</c:v>
                </c:pt>
                <c:pt idx="55">
                  <c:v>852596.7</c:v>
                </c:pt>
                <c:pt idx="56">
                  <c:v>799452.6</c:v>
                </c:pt>
                <c:pt idx="57">
                  <c:v>719736.45</c:v>
                </c:pt>
                <c:pt idx="58">
                  <c:v>753197.54999999993</c:v>
                </c:pt>
                <c:pt idx="59">
                  <c:v>813230.7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A-B247-BCE2-E4C7B7F0B1A1}"/>
            </c:ext>
          </c:extLst>
        </c:ser>
        <c:ser>
          <c:idx val="1"/>
          <c:order val="1"/>
          <c:tx>
            <c:strRef>
              <c:f>'REV-COGS_CHARTDAT'!$B$50:$C$50</c:f>
              <c:strCache>
                <c:ptCount val="2"/>
                <c:pt idx="0">
                  <c:v> Inventory In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'REV-COGS_CHARTDAT'!$D$50:$BK$50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14250</c:v>
                </c:pt>
                <c:pt idx="7">
                  <c:v>14250</c:v>
                </c:pt>
                <c:pt idx="8">
                  <c:v>27750</c:v>
                </c:pt>
                <c:pt idx="9">
                  <c:v>21750</c:v>
                </c:pt>
                <c:pt idx="10">
                  <c:v>29250</c:v>
                </c:pt>
                <c:pt idx="11">
                  <c:v>58500</c:v>
                </c:pt>
                <c:pt idx="12">
                  <c:v>52650</c:v>
                </c:pt>
                <c:pt idx="13">
                  <c:v>52650</c:v>
                </c:pt>
                <c:pt idx="14">
                  <c:v>52650</c:v>
                </c:pt>
                <c:pt idx="15">
                  <c:v>52650</c:v>
                </c:pt>
                <c:pt idx="16">
                  <c:v>59400</c:v>
                </c:pt>
                <c:pt idx="17">
                  <c:v>66150</c:v>
                </c:pt>
                <c:pt idx="18">
                  <c:v>66150</c:v>
                </c:pt>
                <c:pt idx="19">
                  <c:v>78975</c:v>
                </c:pt>
                <c:pt idx="20">
                  <c:v>78975</c:v>
                </c:pt>
                <c:pt idx="21">
                  <c:v>81000</c:v>
                </c:pt>
                <c:pt idx="22">
                  <c:v>129600</c:v>
                </c:pt>
                <c:pt idx="23">
                  <c:v>145800</c:v>
                </c:pt>
                <c:pt idx="24">
                  <c:v>131220</c:v>
                </c:pt>
                <c:pt idx="25">
                  <c:v>145800</c:v>
                </c:pt>
                <c:pt idx="26">
                  <c:v>145800</c:v>
                </c:pt>
                <c:pt idx="27">
                  <c:v>145800</c:v>
                </c:pt>
                <c:pt idx="28">
                  <c:v>131220</c:v>
                </c:pt>
                <c:pt idx="29">
                  <c:v>131220</c:v>
                </c:pt>
                <c:pt idx="30">
                  <c:v>116640</c:v>
                </c:pt>
                <c:pt idx="31">
                  <c:v>102060</c:v>
                </c:pt>
                <c:pt idx="32">
                  <c:v>87480</c:v>
                </c:pt>
                <c:pt idx="33">
                  <c:v>114210</c:v>
                </c:pt>
                <c:pt idx="34">
                  <c:v>182250</c:v>
                </c:pt>
                <c:pt idx="35">
                  <c:v>205335</c:v>
                </c:pt>
                <c:pt idx="36">
                  <c:v>184801.5</c:v>
                </c:pt>
                <c:pt idx="37">
                  <c:v>205031.25</c:v>
                </c:pt>
                <c:pt idx="38">
                  <c:v>205031.25</c:v>
                </c:pt>
                <c:pt idx="39">
                  <c:v>205031.25</c:v>
                </c:pt>
                <c:pt idx="40">
                  <c:v>184801.5</c:v>
                </c:pt>
                <c:pt idx="41">
                  <c:v>184801.5</c:v>
                </c:pt>
                <c:pt idx="42">
                  <c:v>164025</c:v>
                </c:pt>
                <c:pt idx="43">
                  <c:v>143795.25</c:v>
                </c:pt>
                <c:pt idx="44">
                  <c:v>123018.75</c:v>
                </c:pt>
                <c:pt idx="45">
                  <c:v>147622.5</c:v>
                </c:pt>
                <c:pt idx="46">
                  <c:v>236196</c:v>
                </c:pt>
                <c:pt idx="47">
                  <c:v>265720.5</c:v>
                </c:pt>
                <c:pt idx="48">
                  <c:v>239148.44999999998</c:v>
                </c:pt>
                <c:pt idx="49">
                  <c:v>265720.5</c:v>
                </c:pt>
                <c:pt idx="50">
                  <c:v>265720.5</c:v>
                </c:pt>
                <c:pt idx="51">
                  <c:v>265720.5</c:v>
                </c:pt>
                <c:pt idx="52">
                  <c:v>239148.44999999998</c:v>
                </c:pt>
                <c:pt idx="53">
                  <c:v>239148.44999999998</c:v>
                </c:pt>
                <c:pt idx="54">
                  <c:v>212576.4</c:v>
                </c:pt>
                <c:pt idx="55">
                  <c:v>186004.35</c:v>
                </c:pt>
                <c:pt idx="56">
                  <c:v>159432.29999999999</c:v>
                </c:pt>
                <c:pt idx="57">
                  <c:v>246037.5</c:v>
                </c:pt>
                <c:pt idx="58">
                  <c:v>246037.5</c:v>
                </c:pt>
                <c:pt idx="59">
                  <c:v>319848.75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A-B247-BCE2-E4C7B7F0B1A1}"/>
            </c:ext>
          </c:extLst>
        </c:ser>
        <c:ser>
          <c:idx val="2"/>
          <c:order val="2"/>
          <c:tx>
            <c:strRef>
              <c:f>'REV-COGS_CHARTDAT'!$B$51:$C$51</c:f>
              <c:strCache>
                <c:ptCount val="2"/>
                <c:pt idx="0">
                  <c:v> Inventory Out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'REV-COGS_CHARTDAT'!$D$51:$BK$51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14250</c:v>
                </c:pt>
                <c:pt idx="10">
                  <c:v>14250</c:v>
                </c:pt>
                <c:pt idx="11">
                  <c:v>27750</c:v>
                </c:pt>
                <c:pt idx="12">
                  <c:v>19575</c:v>
                </c:pt>
                <c:pt idx="13">
                  <c:v>26325</c:v>
                </c:pt>
                <c:pt idx="14">
                  <c:v>52650</c:v>
                </c:pt>
                <c:pt idx="15">
                  <c:v>52650</c:v>
                </c:pt>
                <c:pt idx="16">
                  <c:v>52650</c:v>
                </c:pt>
                <c:pt idx="17">
                  <c:v>52650</c:v>
                </c:pt>
                <c:pt idx="18">
                  <c:v>52650</c:v>
                </c:pt>
                <c:pt idx="19">
                  <c:v>59400</c:v>
                </c:pt>
                <c:pt idx="20">
                  <c:v>66150</c:v>
                </c:pt>
                <c:pt idx="21">
                  <c:v>66150</c:v>
                </c:pt>
                <c:pt idx="22">
                  <c:v>78975</c:v>
                </c:pt>
                <c:pt idx="23">
                  <c:v>78975</c:v>
                </c:pt>
                <c:pt idx="24">
                  <c:v>72900</c:v>
                </c:pt>
                <c:pt idx="25">
                  <c:v>116640</c:v>
                </c:pt>
                <c:pt idx="26">
                  <c:v>131220</c:v>
                </c:pt>
                <c:pt idx="27">
                  <c:v>131220</c:v>
                </c:pt>
                <c:pt idx="28">
                  <c:v>145800</c:v>
                </c:pt>
                <c:pt idx="29">
                  <c:v>145800</c:v>
                </c:pt>
                <c:pt idx="30">
                  <c:v>145800</c:v>
                </c:pt>
                <c:pt idx="31">
                  <c:v>131220</c:v>
                </c:pt>
                <c:pt idx="32">
                  <c:v>131220</c:v>
                </c:pt>
                <c:pt idx="33">
                  <c:v>116640</c:v>
                </c:pt>
                <c:pt idx="34">
                  <c:v>102060</c:v>
                </c:pt>
                <c:pt idx="35">
                  <c:v>87480</c:v>
                </c:pt>
                <c:pt idx="36">
                  <c:v>102789</c:v>
                </c:pt>
                <c:pt idx="37">
                  <c:v>164025</c:v>
                </c:pt>
                <c:pt idx="38">
                  <c:v>184801.5</c:v>
                </c:pt>
                <c:pt idx="39">
                  <c:v>184801.5</c:v>
                </c:pt>
                <c:pt idx="40">
                  <c:v>205031.25</c:v>
                </c:pt>
                <c:pt idx="41">
                  <c:v>205031.25</c:v>
                </c:pt>
                <c:pt idx="42">
                  <c:v>205031.25</c:v>
                </c:pt>
                <c:pt idx="43">
                  <c:v>184801.5</c:v>
                </c:pt>
                <c:pt idx="44">
                  <c:v>184801.5</c:v>
                </c:pt>
                <c:pt idx="45">
                  <c:v>164025</c:v>
                </c:pt>
                <c:pt idx="46">
                  <c:v>143795.25</c:v>
                </c:pt>
                <c:pt idx="47">
                  <c:v>123018.75</c:v>
                </c:pt>
                <c:pt idx="48">
                  <c:v>132860.25</c:v>
                </c:pt>
                <c:pt idx="49">
                  <c:v>212576.4</c:v>
                </c:pt>
                <c:pt idx="50">
                  <c:v>239148.44999999998</c:v>
                </c:pt>
                <c:pt idx="51">
                  <c:v>239148.44999999998</c:v>
                </c:pt>
                <c:pt idx="52">
                  <c:v>265720.5</c:v>
                </c:pt>
                <c:pt idx="53">
                  <c:v>265720.5</c:v>
                </c:pt>
                <c:pt idx="54">
                  <c:v>265720.5</c:v>
                </c:pt>
                <c:pt idx="55">
                  <c:v>239148.44999999998</c:v>
                </c:pt>
                <c:pt idx="56">
                  <c:v>239148.44999999998</c:v>
                </c:pt>
                <c:pt idx="57">
                  <c:v>212576.4</c:v>
                </c:pt>
                <c:pt idx="58">
                  <c:v>186004.35</c:v>
                </c:pt>
                <c:pt idx="59">
                  <c:v>159432.29999999999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A-B247-BCE2-E4C7B7F0B1A1}"/>
            </c:ext>
          </c:extLst>
        </c:ser>
        <c:ser>
          <c:idx val="3"/>
          <c:order val="3"/>
          <c:tx>
            <c:strRef>
              <c:f>'REV-COGS_CHARTDAT'!$B$52:$C$52</c:f>
              <c:strCache>
                <c:ptCount val="2"/>
                <c:pt idx="0">
                  <c:v> Ending Inventory </c:v>
                </c:pt>
                <c:pt idx="1">
                  <c:v> $-  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'REV-COGS_CHARTDAT'!$D$52:$BK$52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14250</c:v>
                </c:pt>
                <c:pt idx="7">
                  <c:v>28500</c:v>
                </c:pt>
                <c:pt idx="8">
                  <c:v>56250</c:v>
                </c:pt>
                <c:pt idx="9">
                  <c:v>63750</c:v>
                </c:pt>
                <c:pt idx="10">
                  <c:v>78750</c:v>
                </c:pt>
                <c:pt idx="11">
                  <c:v>109500</c:v>
                </c:pt>
                <c:pt idx="12">
                  <c:v>142575</c:v>
                </c:pt>
                <c:pt idx="13">
                  <c:v>168900</c:v>
                </c:pt>
                <c:pt idx="14">
                  <c:v>168900</c:v>
                </c:pt>
                <c:pt idx="15">
                  <c:v>168900</c:v>
                </c:pt>
                <c:pt idx="16">
                  <c:v>175650</c:v>
                </c:pt>
                <c:pt idx="17">
                  <c:v>189150</c:v>
                </c:pt>
                <c:pt idx="18">
                  <c:v>202650</c:v>
                </c:pt>
                <c:pt idx="19">
                  <c:v>222225</c:v>
                </c:pt>
                <c:pt idx="20">
                  <c:v>235050</c:v>
                </c:pt>
                <c:pt idx="21">
                  <c:v>249900</c:v>
                </c:pt>
                <c:pt idx="22">
                  <c:v>300525</c:v>
                </c:pt>
                <c:pt idx="23">
                  <c:v>367350</c:v>
                </c:pt>
                <c:pt idx="24">
                  <c:v>425670</c:v>
                </c:pt>
                <c:pt idx="25">
                  <c:v>454830</c:v>
                </c:pt>
                <c:pt idx="26">
                  <c:v>469410</c:v>
                </c:pt>
                <c:pt idx="27">
                  <c:v>483990</c:v>
                </c:pt>
                <c:pt idx="28">
                  <c:v>469410</c:v>
                </c:pt>
                <c:pt idx="29">
                  <c:v>454830</c:v>
                </c:pt>
                <c:pt idx="30">
                  <c:v>425670</c:v>
                </c:pt>
                <c:pt idx="31">
                  <c:v>396510</c:v>
                </c:pt>
                <c:pt idx="32">
                  <c:v>352770</c:v>
                </c:pt>
                <c:pt idx="33">
                  <c:v>350340</c:v>
                </c:pt>
                <c:pt idx="34">
                  <c:v>430530</c:v>
                </c:pt>
                <c:pt idx="35">
                  <c:v>548385</c:v>
                </c:pt>
                <c:pt idx="36">
                  <c:v>630397.5</c:v>
                </c:pt>
                <c:pt idx="37">
                  <c:v>671403.75</c:v>
                </c:pt>
                <c:pt idx="38">
                  <c:v>691633.5</c:v>
                </c:pt>
                <c:pt idx="39">
                  <c:v>711863.25</c:v>
                </c:pt>
                <c:pt idx="40">
                  <c:v>691633.5</c:v>
                </c:pt>
                <c:pt idx="41">
                  <c:v>671403.75</c:v>
                </c:pt>
                <c:pt idx="42">
                  <c:v>630397.5</c:v>
                </c:pt>
                <c:pt idx="43">
                  <c:v>589391.25</c:v>
                </c:pt>
                <c:pt idx="44">
                  <c:v>527608.5</c:v>
                </c:pt>
                <c:pt idx="45">
                  <c:v>511206</c:v>
                </c:pt>
                <c:pt idx="46">
                  <c:v>603606.75</c:v>
                </c:pt>
                <c:pt idx="47">
                  <c:v>746308.5</c:v>
                </c:pt>
                <c:pt idx="48">
                  <c:v>852596.7</c:v>
                </c:pt>
                <c:pt idx="49">
                  <c:v>905740.79999999993</c:v>
                </c:pt>
                <c:pt idx="50">
                  <c:v>932312.85</c:v>
                </c:pt>
                <c:pt idx="51">
                  <c:v>958884.9</c:v>
                </c:pt>
                <c:pt idx="52">
                  <c:v>932312.85</c:v>
                </c:pt>
                <c:pt idx="53">
                  <c:v>905740.79999999993</c:v>
                </c:pt>
                <c:pt idx="54">
                  <c:v>852596.7</c:v>
                </c:pt>
                <c:pt idx="55">
                  <c:v>799452.6</c:v>
                </c:pt>
                <c:pt idx="56">
                  <c:v>719736.45</c:v>
                </c:pt>
                <c:pt idx="57">
                  <c:v>753197.54999999993</c:v>
                </c:pt>
                <c:pt idx="58">
                  <c:v>813230.7</c:v>
                </c:pt>
                <c:pt idx="59">
                  <c:v>973647.14999999991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A-B247-BCE2-E4C7B7F0B1A1}"/>
            </c:ext>
          </c:extLst>
        </c:ser>
        <c:ser>
          <c:idx val="4"/>
          <c:order val="4"/>
          <c:tx>
            <c:strRef>
              <c:f>'REV-COGS_CHARTDAT'!$B$53:$C$53</c:f>
              <c:strCache>
                <c:ptCount val="2"/>
                <c:pt idx="0">
                  <c:v> Payable Balance </c:v>
                </c:pt>
                <c:pt idx="1">
                  <c:v> $-  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'REV-COGS_CHARTDAT'!$D$53:$BK$53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14250</c:v>
                </c:pt>
                <c:pt idx="7">
                  <c:v>28500</c:v>
                </c:pt>
                <c:pt idx="8">
                  <c:v>42000</c:v>
                </c:pt>
                <c:pt idx="9">
                  <c:v>49500</c:v>
                </c:pt>
                <c:pt idx="10">
                  <c:v>51000</c:v>
                </c:pt>
                <c:pt idx="11">
                  <c:v>87750</c:v>
                </c:pt>
                <c:pt idx="12">
                  <c:v>111150</c:v>
                </c:pt>
                <c:pt idx="13">
                  <c:v>105300</c:v>
                </c:pt>
                <c:pt idx="14">
                  <c:v>105300</c:v>
                </c:pt>
                <c:pt idx="15">
                  <c:v>105300</c:v>
                </c:pt>
                <c:pt idx="16">
                  <c:v>112050</c:v>
                </c:pt>
                <c:pt idx="17">
                  <c:v>125550</c:v>
                </c:pt>
                <c:pt idx="18">
                  <c:v>132300</c:v>
                </c:pt>
                <c:pt idx="19">
                  <c:v>145125</c:v>
                </c:pt>
                <c:pt idx="20">
                  <c:v>157950</c:v>
                </c:pt>
                <c:pt idx="21">
                  <c:v>159975</c:v>
                </c:pt>
                <c:pt idx="22">
                  <c:v>210600</c:v>
                </c:pt>
                <c:pt idx="23">
                  <c:v>275400</c:v>
                </c:pt>
                <c:pt idx="24">
                  <c:v>277020</c:v>
                </c:pt>
                <c:pt idx="25">
                  <c:v>277020</c:v>
                </c:pt>
                <c:pt idx="26">
                  <c:v>291600</c:v>
                </c:pt>
                <c:pt idx="27">
                  <c:v>291600</c:v>
                </c:pt>
                <c:pt idx="28">
                  <c:v>277020</c:v>
                </c:pt>
                <c:pt idx="29">
                  <c:v>262440</c:v>
                </c:pt>
                <c:pt idx="30">
                  <c:v>247860</c:v>
                </c:pt>
                <c:pt idx="31">
                  <c:v>218700</c:v>
                </c:pt>
                <c:pt idx="32">
                  <c:v>189540</c:v>
                </c:pt>
                <c:pt idx="33">
                  <c:v>201690</c:v>
                </c:pt>
                <c:pt idx="34">
                  <c:v>296460</c:v>
                </c:pt>
                <c:pt idx="35">
                  <c:v>387585</c:v>
                </c:pt>
                <c:pt idx="36">
                  <c:v>390136.5</c:v>
                </c:pt>
                <c:pt idx="37">
                  <c:v>389832.75</c:v>
                </c:pt>
                <c:pt idx="38">
                  <c:v>410062.5</c:v>
                </c:pt>
                <c:pt idx="39">
                  <c:v>410062.5</c:v>
                </c:pt>
                <c:pt idx="40">
                  <c:v>389832.75</c:v>
                </c:pt>
                <c:pt idx="41">
                  <c:v>369603</c:v>
                </c:pt>
                <c:pt idx="42">
                  <c:v>348826.5</c:v>
                </c:pt>
                <c:pt idx="43">
                  <c:v>307820.25</c:v>
                </c:pt>
                <c:pt idx="44">
                  <c:v>266814</c:v>
                </c:pt>
                <c:pt idx="45">
                  <c:v>270641.25</c:v>
                </c:pt>
                <c:pt idx="46">
                  <c:v>383818.5</c:v>
                </c:pt>
                <c:pt idx="47">
                  <c:v>501916.5</c:v>
                </c:pt>
                <c:pt idx="48">
                  <c:v>504868.94999999995</c:v>
                </c:pt>
                <c:pt idx="49">
                  <c:v>504868.94999999995</c:v>
                </c:pt>
                <c:pt idx="50">
                  <c:v>531441</c:v>
                </c:pt>
                <c:pt idx="51">
                  <c:v>531441</c:v>
                </c:pt>
                <c:pt idx="52">
                  <c:v>504868.94999999995</c:v>
                </c:pt>
                <c:pt idx="53">
                  <c:v>478296.89999999991</c:v>
                </c:pt>
                <c:pt idx="54">
                  <c:v>451724.85</c:v>
                </c:pt>
                <c:pt idx="55">
                  <c:v>398580.75</c:v>
                </c:pt>
                <c:pt idx="56">
                  <c:v>345436.65</c:v>
                </c:pt>
                <c:pt idx="57">
                  <c:v>405469.80000000005</c:v>
                </c:pt>
                <c:pt idx="58">
                  <c:v>492075.00000000006</c:v>
                </c:pt>
                <c:pt idx="59">
                  <c:v>565886.25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A-B247-BCE2-E4C7B7F0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1952"/>
        <c:axId val="117423488"/>
      </c:lineChart>
      <c:catAx>
        <c:axId val="117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423488"/>
        <c:crosses val="autoZero"/>
        <c:auto val="1"/>
        <c:lblAlgn val="ctr"/>
        <c:lblOffset val="100"/>
        <c:noMultiLvlLbl val="0"/>
      </c:catAx>
      <c:valAx>
        <c:axId val="117423488"/>
        <c:scaling>
          <c:orientation val="minMax"/>
        </c:scaling>
        <c:delete val="0"/>
        <c:axPos val="l"/>
        <c:majorGridlines/>
        <c:title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7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Contribution to Margin by Sales  Option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'REV-COGS_CHARTDAT'!$B$28</c:f>
              <c:strCache>
                <c:ptCount val="1"/>
                <c:pt idx="0">
                  <c:v> Total Gross Margin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'REV-COGS_CHARTDAT'!$C$28:$BJ$28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23054</c:v>
                </c:pt>
                <c:pt idx="10">
                  <c:v>23054</c:v>
                </c:pt>
                <c:pt idx="11">
                  <c:v>44892</c:v>
                </c:pt>
                <c:pt idx="12">
                  <c:v>100967.6</c:v>
                </c:pt>
                <c:pt idx="13">
                  <c:v>135786.6</c:v>
                </c:pt>
                <c:pt idx="14">
                  <c:v>271573.2</c:v>
                </c:pt>
                <c:pt idx="15">
                  <c:v>271573.2</c:v>
                </c:pt>
                <c:pt idx="16">
                  <c:v>271573.2</c:v>
                </c:pt>
                <c:pt idx="17">
                  <c:v>271573.2</c:v>
                </c:pt>
                <c:pt idx="18">
                  <c:v>271573.2</c:v>
                </c:pt>
                <c:pt idx="19">
                  <c:v>306392.2</c:v>
                </c:pt>
                <c:pt idx="20">
                  <c:v>341211.2</c:v>
                </c:pt>
                <c:pt idx="21">
                  <c:v>342404.95</c:v>
                </c:pt>
                <c:pt idx="22">
                  <c:v>408572.3</c:v>
                </c:pt>
                <c:pt idx="23">
                  <c:v>409741.05</c:v>
                </c:pt>
                <c:pt idx="24">
                  <c:v>546135.19999999995</c:v>
                </c:pt>
                <c:pt idx="25">
                  <c:v>873082.32000000007</c:v>
                </c:pt>
                <c:pt idx="26">
                  <c:v>985408.86</c:v>
                </c:pt>
                <c:pt idx="27">
                  <c:v>985408.86</c:v>
                </c:pt>
                <c:pt idx="28">
                  <c:v>1094100.3999999999</c:v>
                </c:pt>
                <c:pt idx="29">
                  <c:v>1094100.3999999999</c:v>
                </c:pt>
                <c:pt idx="30">
                  <c:v>1094100.3999999999</c:v>
                </c:pt>
                <c:pt idx="31">
                  <c:v>986323.86</c:v>
                </c:pt>
                <c:pt idx="32">
                  <c:v>987238.86</c:v>
                </c:pt>
                <c:pt idx="33">
                  <c:v>879853.57000000007</c:v>
                </c:pt>
                <c:pt idx="34">
                  <c:v>772822.03</c:v>
                </c:pt>
                <c:pt idx="35">
                  <c:v>665411.74</c:v>
                </c:pt>
                <c:pt idx="36">
                  <c:v>1024830.8319999999</c:v>
                </c:pt>
                <c:pt idx="37">
                  <c:v>1634906.7</c:v>
                </c:pt>
                <c:pt idx="38">
                  <c:v>1845326.682</c:v>
                </c:pt>
                <c:pt idx="39">
                  <c:v>1845326.682</c:v>
                </c:pt>
                <c:pt idx="40">
                  <c:v>2046499.625</c:v>
                </c:pt>
                <c:pt idx="41">
                  <c:v>2046499.625</c:v>
                </c:pt>
                <c:pt idx="42">
                  <c:v>2046499.625</c:v>
                </c:pt>
                <c:pt idx="43">
                  <c:v>1846346.682</c:v>
                </c:pt>
                <c:pt idx="44">
                  <c:v>1847366.682</c:v>
                </c:pt>
                <c:pt idx="45">
                  <c:v>1642494.2</c:v>
                </c:pt>
                <c:pt idx="46">
                  <c:v>1442991.257</c:v>
                </c:pt>
                <c:pt idx="47">
                  <c:v>1238083.7749999999</c:v>
                </c:pt>
                <c:pt idx="48">
                  <c:v>1742888.4269999999</c:v>
                </c:pt>
                <c:pt idx="49">
                  <c:v>2787639.9832000001</c:v>
                </c:pt>
                <c:pt idx="50">
                  <c:v>3139689.6686</c:v>
                </c:pt>
                <c:pt idx="51">
                  <c:v>3139689.6686</c:v>
                </c:pt>
                <c:pt idx="52">
                  <c:v>3487446.8539999998</c:v>
                </c:pt>
                <c:pt idx="53">
                  <c:v>3487446.8539999998</c:v>
                </c:pt>
                <c:pt idx="54">
                  <c:v>3487446.8539999998</c:v>
                </c:pt>
                <c:pt idx="55">
                  <c:v>3140709.6686</c:v>
                </c:pt>
                <c:pt idx="56">
                  <c:v>3141729.6686</c:v>
                </c:pt>
                <c:pt idx="57">
                  <c:v>2795227.4832000001</c:v>
                </c:pt>
                <c:pt idx="58">
                  <c:v>2449140.2977999998</c:v>
                </c:pt>
                <c:pt idx="59">
                  <c:v>2102603.1124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1-2040-8D67-ACDC8FC3ABE1}"/>
            </c:ext>
          </c:extLst>
        </c:ser>
        <c:ser>
          <c:idx val="1"/>
          <c:order val="1"/>
          <c:tx>
            <c:strRef>
              <c:f>'REV-COGS_CHARTDAT'!$B$29</c:f>
              <c:strCache>
                <c:ptCount val="1"/>
                <c:pt idx="0">
                  <c:v> Option 1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'REV-COGS_CHARTDAT'!$C$29:$BJ$29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17024</c:v>
                </c:pt>
                <c:pt idx="10">
                  <c:v>17024</c:v>
                </c:pt>
                <c:pt idx="11">
                  <c:v>32832</c:v>
                </c:pt>
                <c:pt idx="12">
                  <c:v>59319.8</c:v>
                </c:pt>
                <c:pt idx="13">
                  <c:v>80256.2</c:v>
                </c:pt>
                <c:pt idx="14">
                  <c:v>160512.4</c:v>
                </c:pt>
                <c:pt idx="15">
                  <c:v>160512.4</c:v>
                </c:pt>
                <c:pt idx="16">
                  <c:v>160512.4</c:v>
                </c:pt>
                <c:pt idx="17">
                  <c:v>160512.4</c:v>
                </c:pt>
                <c:pt idx="18">
                  <c:v>160512.4</c:v>
                </c:pt>
                <c:pt idx="19">
                  <c:v>181448.80000000002</c:v>
                </c:pt>
                <c:pt idx="20">
                  <c:v>202385.2</c:v>
                </c:pt>
                <c:pt idx="21">
                  <c:v>202735.2</c:v>
                </c:pt>
                <c:pt idx="22">
                  <c:v>244608</c:v>
                </c:pt>
                <c:pt idx="23">
                  <c:v>244933</c:v>
                </c:pt>
                <c:pt idx="24">
                  <c:v>218403.08000000002</c:v>
                </c:pt>
                <c:pt idx="25">
                  <c:v>345706.96</c:v>
                </c:pt>
                <c:pt idx="26">
                  <c:v>391694.06</c:v>
                </c:pt>
                <c:pt idx="27">
                  <c:v>391694.06</c:v>
                </c:pt>
                <c:pt idx="28">
                  <c:v>437106.16000000003</c:v>
                </c:pt>
                <c:pt idx="29">
                  <c:v>437106.16000000003</c:v>
                </c:pt>
                <c:pt idx="30">
                  <c:v>437106.16000000003</c:v>
                </c:pt>
                <c:pt idx="31">
                  <c:v>391844.06</c:v>
                </c:pt>
                <c:pt idx="32">
                  <c:v>391994.06</c:v>
                </c:pt>
                <c:pt idx="33">
                  <c:v>346931.96</c:v>
                </c:pt>
                <c:pt idx="34">
                  <c:v>306361.07</c:v>
                </c:pt>
                <c:pt idx="35">
                  <c:v>261273.97</c:v>
                </c:pt>
                <c:pt idx="36">
                  <c:v>203815.443</c:v>
                </c:pt>
                <c:pt idx="37">
                  <c:v>330287.33999999997</c:v>
                </c:pt>
                <c:pt idx="38">
                  <c:v>369571.61300000001</c:v>
                </c:pt>
                <c:pt idx="39">
                  <c:v>369571.61300000001</c:v>
                </c:pt>
                <c:pt idx="40">
                  <c:v>413497.92499999999</c:v>
                </c:pt>
                <c:pt idx="41">
                  <c:v>413497.92499999999</c:v>
                </c:pt>
                <c:pt idx="42">
                  <c:v>413497.92499999999</c:v>
                </c:pt>
                <c:pt idx="43">
                  <c:v>369781.61300000001</c:v>
                </c:pt>
                <c:pt idx="44">
                  <c:v>369991.61300000001</c:v>
                </c:pt>
                <c:pt idx="45">
                  <c:v>332002.33999999997</c:v>
                </c:pt>
                <c:pt idx="46">
                  <c:v>288531.02799999999</c:v>
                </c:pt>
                <c:pt idx="47">
                  <c:v>250506.75499999998</c:v>
                </c:pt>
                <c:pt idx="48">
                  <c:v>175719.84269999998</c:v>
                </c:pt>
                <c:pt idx="49">
                  <c:v>279729.56429999997</c:v>
                </c:pt>
                <c:pt idx="50">
                  <c:v>313009.16480000003</c:v>
                </c:pt>
                <c:pt idx="51">
                  <c:v>313009.16480000003</c:v>
                </c:pt>
                <c:pt idx="52">
                  <c:v>351894.68539999996</c:v>
                </c:pt>
                <c:pt idx="53">
                  <c:v>351894.68539999996</c:v>
                </c:pt>
                <c:pt idx="54">
                  <c:v>351894.68539999996</c:v>
                </c:pt>
                <c:pt idx="55">
                  <c:v>313219.16480000003</c:v>
                </c:pt>
                <c:pt idx="56">
                  <c:v>313429.16480000003</c:v>
                </c:pt>
                <c:pt idx="57">
                  <c:v>281444.56429999997</c:v>
                </c:pt>
                <c:pt idx="58">
                  <c:v>243014.04369999998</c:v>
                </c:pt>
                <c:pt idx="59">
                  <c:v>210994.44320000001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1-2040-8D67-ACDC8FC3ABE1}"/>
            </c:ext>
          </c:extLst>
        </c:ser>
        <c:ser>
          <c:idx val="2"/>
          <c:order val="2"/>
          <c:tx>
            <c:strRef>
              <c:f>'REV-COGS_CHARTDAT'!$B$30</c:f>
              <c:strCache>
                <c:ptCount val="1"/>
                <c:pt idx="0">
                  <c:v> Option 2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'REV-COGS_CHARTDAT'!$C$30:$BJ$30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6030</c:v>
                </c:pt>
                <c:pt idx="10">
                  <c:v>6030</c:v>
                </c:pt>
                <c:pt idx="11">
                  <c:v>12060</c:v>
                </c:pt>
                <c:pt idx="12">
                  <c:v>41647.800000000003</c:v>
                </c:pt>
                <c:pt idx="13">
                  <c:v>55530.400000000001</c:v>
                </c:pt>
                <c:pt idx="14">
                  <c:v>111060.8</c:v>
                </c:pt>
                <c:pt idx="15">
                  <c:v>111060.8</c:v>
                </c:pt>
                <c:pt idx="16">
                  <c:v>111060.8</c:v>
                </c:pt>
                <c:pt idx="17">
                  <c:v>111060.8</c:v>
                </c:pt>
                <c:pt idx="18">
                  <c:v>111060.8</c:v>
                </c:pt>
                <c:pt idx="19">
                  <c:v>124943.40000000001</c:v>
                </c:pt>
                <c:pt idx="20">
                  <c:v>138826</c:v>
                </c:pt>
                <c:pt idx="21">
                  <c:v>139669.75</c:v>
                </c:pt>
                <c:pt idx="22">
                  <c:v>163964.30000000002</c:v>
                </c:pt>
                <c:pt idx="23">
                  <c:v>164808.05000000002</c:v>
                </c:pt>
                <c:pt idx="24">
                  <c:v>327732.12</c:v>
                </c:pt>
                <c:pt idx="25">
                  <c:v>527375.35999999999</c:v>
                </c:pt>
                <c:pt idx="26">
                  <c:v>593714.80000000005</c:v>
                </c:pt>
                <c:pt idx="27">
                  <c:v>593714.80000000005</c:v>
                </c:pt>
                <c:pt idx="28">
                  <c:v>656994.24</c:v>
                </c:pt>
                <c:pt idx="29">
                  <c:v>656994.24</c:v>
                </c:pt>
                <c:pt idx="30">
                  <c:v>656994.24</c:v>
                </c:pt>
                <c:pt idx="31">
                  <c:v>594479.80000000005</c:v>
                </c:pt>
                <c:pt idx="32">
                  <c:v>595244.80000000005</c:v>
                </c:pt>
                <c:pt idx="33">
                  <c:v>532921.61</c:v>
                </c:pt>
                <c:pt idx="34">
                  <c:v>466460.96</c:v>
                </c:pt>
                <c:pt idx="35">
                  <c:v>404137.77</c:v>
                </c:pt>
                <c:pt idx="36">
                  <c:v>821015.38899999997</c:v>
                </c:pt>
                <c:pt idx="37">
                  <c:v>1304619.3599999999</c:v>
                </c:pt>
                <c:pt idx="38">
                  <c:v>1475755.0689999999</c:v>
                </c:pt>
                <c:pt idx="39">
                  <c:v>1475755.0689999999</c:v>
                </c:pt>
                <c:pt idx="40">
                  <c:v>1633001.7</c:v>
                </c:pt>
                <c:pt idx="41">
                  <c:v>1633001.7</c:v>
                </c:pt>
                <c:pt idx="42">
                  <c:v>1633001.7</c:v>
                </c:pt>
                <c:pt idx="43">
                  <c:v>1476565.0689999999</c:v>
                </c:pt>
                <c:pt idx="44">
                  <c:v>1477375.0689999999</c:v>
                </c:pt>
                <c:pt idx="45">
                  <c:v>1310491.8599999999</c:v>
                </c:pt>
                <c:pt idx="46">
                  <c:v>1154460.2290000001</c:v>
                </c:pt>
                <c:pt idx="47">
                  <c:v>987577.0199999999</c:v>
                </c:pt>
                <c:pt idx="48">
                  <c:v>1567168.5842999998</c:v>
                </c:pt>
                <c:pt idx="49">
                  <c:v>2507910.4188999999</c:v>
                </c:pt>
                <c:pt idx="50">
                  <c:v>2826680.5038000001</c:v>
                </c:pt>
                <c:pt idx="51">
                  <c:v>2826680.5038000001</c:v>
                </c:pt>
                <c:pt idx="52">
                  <c:v>3135552.1685999995</c:v>
                </c:pt>
                <c:pt idx="53">
                  <c:v>3135552.1685999995</c:v>
                </c:pt>
                <c:pt idx="54">
                  <c:v>3135552.1685999995</c:v>
                </c:pt>
                <c:pt idx="55">
                  <c:v>2827490.5038000001</c:v>
                </c:pt>
                <c:pt idx="56">
                  <c:v>2828300.5038000001</c:v>
                </c:pt>
                <c:pt idx="57">
                  <c:v>2513782.9188999999</c:v>
                </c:pt>
                <c:pt idx="58">
                  <c:v>2206126.2540999996</c:v>
                </c:pt>
                <c:pt idx="59">
                  <c:v>1891608.6692000001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1-2040-8D67-ACDC8FC3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6416"/>
        <c:axId val="118397952"/>
      </c:lineChart>
      <c:catAx>
        <c:axId val="118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7952"/>
        <c:crosses val="autoZero"/>
        <c:auto val="1"/>
        <c:lblAlgn val="ctr"/>
        <c:lblOffset val="100"/>
        <c:noMultiLvlLbl val="0"/>
      </c:catAx>
      <c:valAx>
        <c:axId val="1183979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3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Units Forecast Spread by Month</a:t>
            </a:r>
            <a:endParaRPr lang="en-US"/>
          </a:p>
        </c:rich>
      </c:tx>
      <c:layout>
        <c:manualLayout>
          <c:xMode val="edge"/>
          <c:yMode val="edge"/>
          <c:x val="0.26069059126997723"/>
          <c:y val="4.83788713215669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2949687653552416E-2"/>
          <c:y val="2.4189435660783482E-2"/>
          <c:w val="0.83118699487988579"/>
          <c:h val="0.91354975047899123"/>
        </c:manualLayout>
      </c:layout>
      <c:lineChart>
        <c:grouping val="standard"/>
        <c:varyColors val="0"/>
        <c:ser>
          <c:idx val="0"/>
          <c:order val="0"/>
          <c:tx>
            <c:strRef>
              <c:f>'REV-COGS_CHARTDAT'!$B$72</c:f>
              <c:strCache>
                <c:ptCount val="1"/>
                <c:pt idx="0">
                  <c:v> YR 1 </c:v>
                </c:pt>
              </c:strCache>
            </c:strRef>
          </c:tx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'REV-COGS_CHARTDAT'!$C$72:$N$72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19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4-0D4D-8B4C-314943580F02}"/>
            </c:ext>
          </c:extLst>
        </c:ser>
        <c:ser>
          <c:idx val="1"/>
          <c:order val="1"/>
          <c:tx>
            <c:strRef>
              <c:f>'REV-COGS_CHARTDAT'!$B$73</c:f>
              <c:strCache>
                <c:ptCount val="1"/>
                <c:pt idx="0">
                  <c:v> YR 2 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'REV-COGS_CHARTDAT'!$C$73:$N$73</c:f>
              <c:numCache>
                <c:formatCode>_(* #,##0_);_(* \(#,##0\);_(* "-"??_);_(@_)</c:formatCode>
                <c:ptCount val="12"/>
                <c:pt idx="0">
                  <c:v>29</c:v>
                </c:pt>
                <c:pt idx="1">
                  <c:v>39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88</c:v>
                </c:pt>
                <c:pt idx="8">
                  <c:v>98</c:v>
                </c:pt>
                <c:pt idx="9">
                  <c:v>98</c:v>
                </c:pt>
                <c:pt idx="10">
                  <c:v>117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0D4D-8B4C-314943580F02}"/>
            </c:ext>
          </c:extLst>
        </c:ser>
        <c:ser>
          <c:idx val="2"/>
          <c:order val="2"/>
          <c:tx>
            <c:strRef>
              <c:f>'REV-COGS_CHARTDAT'!$B$74</c:f>
              <c:strCache>
                <c:ptCount val="1"/>
                <c:pt idx="0">
                  <c:v> YR 3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'REV-COGS_CHARTDAT'!$C$74:$N$74</c:f>
              <c:numCache>
                <c:formatCode>_(* #,##0_);_(* \(#,##0\);_(* "-"??_);_(@_)</c:formatCode>
                <c:ptCount val="12"/>
                <c:pt idx="0">
                  <c:v>120</c:v>
                </c:pt>
                <c:pt idx="1">
                  <c:v>192</c:v>
                </c:pt>
                <c:pt idx="2">
                  <c:v>216</c:v>
                </c:pt>
                <c:pt idx="3">
                  <c:v>216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216</c:v>
                </c:pt>
                <c:pt idx="8">
                  <c:v>216</c:v>
                </c:pt>
                <c:pt idx="9">
                  <c:v>192</c:v>
                </c:pt>
                <c:pt idx="10">
                  <c:v>168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0D4D-8B4C-314943580F02}"/>
            </c:ext>
          </c:extLst>
        </c:ser>
        <c:ser>
          <c:idx val="3"/>
          <c:order val="3"/>
          <c:tx>
            <c:strRef>
              <c:f>'REV-COGS_CHARTDAT'!$B$75</c:f>
              <c:strCache>
                <c:ptCount val="1"/>
                <c:pt idx="0">
                  <c:v> YR 4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'REV-COGS_CHARTDAT'!$C$75:$N$75</c:f>
              <c:numCache>
                <c:formatCode>_(* #,##0_);_(* \(#,##0\);_(* "-"??_);_(@_)</c:formatCode>
                <c:ptCount val="12"/>
                <c:pt idx="0">
                  <c:v>188</c:v>
                </c:pt>
                <c:pt idx="1">
                  <c:v>300</c:v>
                </c:pt>
                <c:pt idx="2">
                  <c:v>338</c:v>
                </c:pt>
                <c:pt idx="3">
                  <c:v>338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338</c:v>
                </c:pt>
                <c:pt idx="8">
                  <c:v>338</c:v>
                </c:pt>
                <c:pt idx="9">
                  <c:v>300</c:v>
                </c:pt>
                <c:pt idx="10">
                  <c:v>263</c:v>
                </c:pt>
                <c:pt idx="11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4-0D4D-8B4C-314943580F02}"/>
            </c:ext>
          </c:extLst>
        </c:ser>
        <c:ser>
          <c:idx val="4"/>
          <c:order val="4"/>
          <c:tx>
            <c:strRef>
              <c:f>'REV-COGS_CHARTDAT'!$B$76</c:f>
              <c:strCache>
                <c:ptCount val="1"/>
                <c:pt idx="0">
                  <c:v> YR 5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'REV-COGS_CHARTDAT'!$C$76:$N$76</c:f>
              <c:numCache>
                <c:formatCode>_(* #,##0_);_(* \(#,##0\);_(* "-"??_);_(@_)</c:formatCode>
                <c:ptCount val="12"/>
                <c:pt idx="0">
                  <c:v>270</c:v>
                </c:pt>
                <c:pt idx="1">
                  <c:v>432</c:v>
                </c:pt>
                <c:pt idx="2">
                  <c:v>486</c:v>
                </c:pt>
                <c:pt idx="3">
                  <c:v>486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486</c:v>
                </c:pt>
                <c:pt idx="8">
                  <c:v>486</c:v>
                </c:pt>
                <c:pt idx="9">
                  <c:v>432</c:v>
                </c:pt>
                <c:pt idx="10">
                  <c:v>378</c:v>
                </c:pt>
                <c:pt idx="11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4-0D4D-8B4C-31494358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424"/>
        <c:axId val="118226944"/>
      </c:lineChart>
      <c:catAx>
        <c:axId val="1181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226944"/>
        <c:crosses val="autoZero"/>
        <c:auto val="1"/>
        <c:lblAlgn val="ctr"/>
        <c:lblOffset val="100"/>
        <c:noMultiLvlLbl val="0"/>
      </c:catAx>
      <c:valAx>
        <c:axId val="1182269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81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Housing Starts (Past 5 Years)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'REV-COGS_CHARTDAT'!$B$66</c:f>
              <c:strCache>
                <c:ptCount val="1"/>
                <c:pt idx="0">
                  <c:v> %  Housing Starts </c:v>
                </c:pt>
              </c:strCache>
            </c:strRef>
          </c:tx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'REV-COGS_CHARTDAT'!$C$66:$N$66</c:f>
              <c:numCache>
                <c:formatCode>0%</c:formatCode>
                <c:ptCount val="12"/>
                <c:pt idx="0">
                  <c:v>0.05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3888"/>
        <c:axId val="118615424"/>
      </c:lineChart>
      <c:lineChart>
        <c:grouping val="standard"/>
        <c:varyColors val="0"/>
        <c:ser>
          <c:idx val="1"/>
          <c:order val="1"/>
          <c:tx>
            <c:strRef>
              <c:f>'REV-COGS_CHARTDAT'!$B$67</c:f>
              <c:strCache>
                <c:ptCount val="1"/>
                <c:pt idx="0">
                  <c:v> Cumulative % of Starts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'REV-COGS_CHARTDAT'!$C$67:$N$67</c:f>
              <c:numCache>
                <c:formatCode>0%</c:formatCode>
                <c:ptCount val="12"/>
                <c:pt idx="0">
                  <c:v>0.05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0.41000000000000003</c:v>
                </c:pt>
                <c:pt idx="5">
                  <c:v>0.52</c:v>
                </c:pt>
                <c:pt idx="6">
                  <c:v>0.61</c:v>
                </c:pt>
                <c:pt idx="7">
                  <c:v>0.71</c:v>
                </c:pt>
                <c:pt idx="8">
                  <c:v>0.78999999999999992</c:v>
                </c:pt>
                <c:pt idx="9">
                  <c:v>0.86999999999999988</c:v>
                </c:pt>
                <c:pt idx="10">
                  <c:v>0.94999999999999984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7216"/>
        <c:axId val="118618752"/>
      </c:lineChart>
      <c:catAx>
        <c:axId val="1186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15424"/>
        <c:crosses val="autoZero"/>
        <c:auto val="1"/>
        <c:lblAlgn val="ctr"/>
        <c:lblOffset val="100"/>
        <c:noMultiLvlLbl val="0"/>
      </c:catAx>
      <c:valAx>
        <c:axId val="1186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613888"/>
        <c:crosses val="autoZero"/>
        <c:crossBetween val="between"/>
      </c:valAx>
      <c:catAx>
        <c:axId val="1186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18752"/>
        <c:crosses val="autoZero"/>
        <c:auto val="1"/>
        <c:lblAlgn val="ctr"/>
        <c:lblOffset val="100"/>
        <c:noMultiLvlLbl val="0"/>
      </c:catAx>
      <c:valAx>
        <c:axId val="118618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Total Housing Starts</a:t>
                </a:r>
              </a:p>
            </c:rich>
          </c:tx>
          <c:layout>
            <c:manualLayout>
              <c:xMode val="edge"/>
              <c:yMode val="edge"/>
              <c:x val="0.75649248915550393"/>
              <c:y val="0.3260153178879968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18617216"/>
        <c:crosses val="max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Revenue Summary</a:t>
            </a:r>
          </a:p>
        </c:rich>
      </c:tx>
      <c:layout>
        <c:manualLayout>
          <c:xMode val="edge"/>
          <c:yMode val="edge"/>
          <c:x val="0.1508821154797767"/>
          <c:y val="7.6797820606263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783096181831448E-2"/>
          <c:y val="2.0209973669747031E-2"/>
          <c:w val="0.56801904546420001"/>
          <c:h val="0.84613494597253358"/>
        </c:manualLayout>
      </c:layout>
      <c:lineChart>
        <c:grouping val="standard"/>
        <c:varyColors val="0"/>
        <c:ser>
          <c:idx val="1"/>
          <c:order val="1"/>
          <c:tx>
            <c:strRef>
              <c:f>'REV-COGS_CHARTDAT'!$B$8</c:f>
              <c:strCache>
                <c:ptCount val="1"/>
                <c:pt idx="0">
                  <c:v> Software Revenue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'REV-COGS_CHARTDAT'!$C$8:$BJ$8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1400</c:v>
                </c:pt>
                <c:pt idx="10">
                  <c:v>1400</c:v>
                </c:pt>
                <c:pt idx="11">
                  <c:v>2700</c:v>
                </c:pt>
                <c:pt idx="12">
                  <c:v>3187.5</c:v>
                </c:pt>
                <c:pt idx="13">
                  <c:v>4312.5</c:v>
                </c:pt>
                <c:pt idx="14">
                  <c:v>8625</c:v>
                </c:pt>
                <c:pt idx="15">
                  <c:v>8625</c:v>
                </c:pt>
                <c:pt idx="16">
                  <c:v>8625</c:v>
                </c:pt>
                <c:pt idx="17">
                  <c:v>8625</c:v>
                </c:pt>
                <c:pt idx="18">
                  <c:v>8625</c:v>
                </c:pt>
                <c:pt idx="19">
                  <c:v>9750</c:v>
                </c:pt>
                <c:pt idx="20">
                  <c:v>10875</c:v>
                </c:pt>
                <c:pt idx="21">
                  <c:v>10875</c:v>
                </c:pt>
                <c:pt idx="22">
                  <c:v>13125</c:v>
                </c:pt>
                <c:pt idx="23">
                  <c:v>13125</c:v>
                </c:pt>
                <c:pt idx="24">
                  <c:v>10200</c:v>
                </c:pt>
                <c:pt idx="25">
                  <c:v>16150</c:v>
                </c:pt>
                <c:pt idx="26">
                  <c:v>18275</c:v>
                </c:pt>
                <c:pt idx="27">
                  <c:v>18275</c:v>
                </c:pt>
                <c:pt idx="28">
                  <c:v>20400</c:v>
                </c:pt>
                <c:pt idx="29">
                  <c:v>20400</c:v>
                </c:pt>
                <c:pt idx="30">
                  <c:v>20400</c:v>
                </c:pt>
                <c:pt idx="31">
                  <c:v>18275</c:v>
                </c:pt>
                <c:pt idx="32">
                  <c:v>18275</c:v>
                </c:pt>
                <c:pt idx="33">
                  <c:v>16150</c:v>
                </c:pt>
                <c:pt idx="34">
                  <c:v>14237.5</c:v>
                </c:pt>
                <c:pt idx="35">
                  <c:v>12112.5</c:v>
                </c:pt>
                <c:pt idx="36">
                  <c:v>11655</c:v>
                </c:pt>
                <c:pt idx="37">
                  <c:v>18900</c:v>
                </c:pt>
                <c:pt idx="38">
                  <c:v>21105</c:v>
                </c:pt>
                <c:pt idx="39">
                  <c:v>21105</c:v>
                </c:pt>
                <c:pt idx="40">
                  <c:v>23625</c:v>
                </c:pt>
                <c:pt idx="41">
                  <c:v>23625</c:v>
                </c:pt>
                <c:pt idx="42">
                  <c:v>23625</c:v>
                </c:pt>
                <c:pt idx="43">
                  <c:v>21105</c:v>
                </c:pt>
                <c:pt idx="44">
                  <c:v>21105</c:v>
                </c:pt>
                <c:pt idx="45">
                  <c:v>18900</c:v>
                </c:pt>
                <c:pt idx="46">
                  <c:v>16380</c:v>
                </c:pt>
                <c:pt idx="47">
                  <c:v>14175</c:v>
                </c:pt>
                <c:pt idx="48">
                  <c:v>8505</c:v>
                </c:pt>
                <c:pt idx="49">
                  <c:v>13545</c:v>
                </c:pt>
                <c:pt idx="50">
                  <c:v>15120</c:v>
                </c:pt>
                <c:pt idx="51">
                  <c:v>15120</c:v>
                </c:pt>
                <c:pt idx="52">
                  <c:v>17010</c:v>
                </c:pt>
                <c:pt idx="53">
                  <c:v>17010</c:v>
                </c:pt>
                <c:pt idx="54">
                  <c:v>17010</c:v>
                </c:pt>
                <c:pt idx="55">
                  <c:v>15120</c:v>
                </c:pt>
                <c:pt idx="56">
                  <c:v>15120</c:v>
                </c:pt>
                <c:pt idx="57">
                  <c:v>13545</c:v>
                </c:pt>
                <c:pt idx="58">
                  <c:v>11655</c:v>
                </c:pt>
                <c:pt idx="59">
                  <c:v>10080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4D44-B637-390D1F11D15D}"/>
            </c:ext>
          </c:extLst>
        </c:ser>
        <c:ser>
          <c:idx val="2"/>
          <c:order val="2"/>
          <c:tx>
            <c:strRef>
              <c:f>'REV-COGS_CHARTDAT'!$B$9</c:f>
              <c:strCache>
                <c:ptCount val="1"/>
                <c:pt idx="0">
                  <c:v> Software Maintenance Revenue </c:v>
                </c:pt>
              </c:strCache>
            </c:strRef>
          </c:tx>
          <c:spPr>
            <a:ln cmpd="dbl">
              <a:prstDash val="sys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'REV-COGS_CHARTDAT'!$C$9:$BJ$9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350</c:v>
                </c:pt>
                <c:pt idx="11">
                  <c:v>675</c:v>
                </c:pt>
                <c:pt idx="12">
                  <c:v>425</c:v>
                </c:pt>
                <c:pt idx="13">
                  <c:v>575</c:v>
                </c:pt>
                <c:pt idx="14">
                  <c:v>1150</c:v>
                </c:pt>
                <c:pt idx="15">
                  <c:v>1150</c:v>
                </c:pt>
                <c:pt idx="16">
                  <c:v>1150</c:v>
                </c:pt>
                <c:pt idx="17">
                  <c:v>1150</c:v>
                </c:pt>
                <c:pt idx="18">
                  <c:v>1150</c:v>
                </c:pt>
                <c:pt idx="19">
                  <c:v>1300</c:v>
                </c:pt>
                <c:pt idx="20">
                  <c:v>1450</c:v>
                </c:pt>
                <c:pt idx="21">
                  <c:v>1800</c:v>
                </c:pt>
                <c:pt idx="22">
                  <c:v>2100</c:v>
                </c:pt>
                <c:pt idx="23">
                  <c:v>2425</c:v>
                </c:pt>
                <c:pt idx="24">
                  <c:v>1625</c:v>
                </c:pt>
                <c:pt idx="25">
                  <c:v>2475</c:v>
                </c:pt>
                <c:pt idx="26">
                  <c:v>3300</c:v>
                </c:pt>
                <c:pt idx="27">
                  <c:v>3300</c:v>
                </c:pt>
                <c:pt idx="28">
                  <c:v>3550</c:v>
                </c:pt>
                <c:pt idx="29">
                  <c:v>3550</c:v>
                </c:pt>
                <c:pt idx="30">
                  <c:v>3550</c:v>
                </c:pt>
                <c:pt idx="31">
                  <c:v>3450</c:v>
                </c:pt>
                <c:pt idx="32">
                  <c:v>3600</c:v>
                </c:pt>
                <c:pt idx="33">
                  <c:v>3700</c:v>
                </c:pt>
                <c:pt idx="34">
                  <c:v>3775</c:v>
                </c:pt>
                <c:pt idx="35">
                  <c:v>3850</c:v>
                </c:pt>
                <c:pt idx="36">
                  <c:v>3570</c:v>
                </c:pt>
                <c:pt idx="37">
                  <c:v>5565</c:v>
                </c:pt>
                <c:pt idx="38">
                  <c:v>6965</c:v>
                </c:pt>
                <c:pt idx="39">
                  <c:v>6965</c:v>
                </c:pt>
                <c:pt idx="40">
                  <c:v>7595</c:v>
                </c:pt>
                <c:pt idx="41">
                  <c:v>7595</c:v>
                </c:pt>
                <c:pt idx="42">
                  <c:v>7595</c:v>
                </c:pt>
                <c:pt idx="43">
                  <c:v>7175</c:v>
                </c:pt>
                <c:pt idx="44">
                  <c:v>7385</c:v>
                </c:pt>
                <c:pt idx="45">
                  <c:v>7280</c:v>
                </c:pt>
                <c:pt idx="46">
                  <c:v>7105</c:v>
                </c:pt>
                <c:pt idx="47">
                  <c:v>6965</c:v>
                </c:pt>
                <c:pt idx="48">
                  <c:v>4515</c:v>
                </c:pt>
                <c:pt idx="49">
                  <c:v>7070</c:v>
                </c:pt>
                <c:pt idx="50">
                  <c:v>8645</c:v>
                </c:pt>
                <c:pt idx="51">
                  <c:v>8645</c:v>
                </c:pt>
                <c:pt idx="52">
                  <c:v>9485</c:v>
                </c:pt>
                <c:pt idx="53">
                  <c:v>9485</c:v>
                </c:pt>
                <c:pt idx="54">
                  <c:v>9485</c:v>
                </c:pt>
                <c:pt idx="55">
                  <c:v>8855</c:v>
                </c:pt>
                <c:pt idx="56">
                  <c:v>9065</c:v>
                </c:pt>
                <c:pt idx="57">
                  <c:v>8785</c:v>
                </c:pt>
                <c:pt idx="58">
                  <c:v>8400</c:v>
                </c:pt>
                <c:pt idx="59">
                  <c:v>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4D44-B637-390D1F11D15D}"/>
            </c:ext>
          </c:extLst>
        </c:ser>
        <c:ser>
          <c:idx val="3"/>
          <c:order val="3"/>
          <c:tx>
            <c:strRef>
              <c:f>'REV-COGS_CHARTDAT'!$B$10</c:f>
              <c:strCache>
                <c:ptCount val="1"/>
                <c:pt idx="0">
                  <c:v> Service Setup Fees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125</c:v>
                </c:pt>
                <c:pt idx="10">
                  <c:v>125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1175</c:v>
                </c:pt>
                <c:pt idx="23">
                  <c:v>1175</c:v>
                </c:pt>
                <c:pt idx="24">
                  <c:v>1800</c:v>
                </c:pt>
                <c:pt idx="25">
                  <c:v>2900</c:v>
                </c:pt>
                <c:pt idx="26">
                  <c:v>3250</c:v>
                </c:pt>
                <c:pt idx="27">
                  <c:v>3250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3250</c:v>
                </c:pt>
                <c:pt idx="32">
                  <c:v>3250</c:v>
                </c:pt>
                <c:pt idx="33">
                  <c:v>2900</c:v>
                </c:pt>
                <c:pt idx="34">
                  <c:v>2525</c:v>
                </c:pt>
                <c:pt idx="35">
                  <c:v>2175</c:v>
                </c:pt>
                <c:pt idx="36">
                  <c:v>3775</c:v>
                </c:pt>
                <c:pt idx="37">
                  <c:v>6000</c:v>
                </c:pt>
                <c:pt idx="38">
                  <c:v>6775</c:v>
                </c:pt>
                <c:pt idx="39">
                  <c:v>6775</c:v>
                </c:pt>
                <c:pt idx="40">
                  <c:v>7500</c:v>
                </c:pt>
                <c:pt idx="41">
                  <c:v>7500</c:v>
                </c:pt>
                <c:pt idx="42">
                  <c:v>7500</c:v>
                </c:pt>
                <c:pt idx="43">
                  <c:v>6775</c:v>
                </c:pt>
                <c:pt idx="44">
                  <c:v>6775</c:v>
                </c:pt>
                <c:pt idx="45">
                  <c:v>6000</c:v>
                </c:pt>
                <c:pt idx="46">
                  <c:v>5275</c:v>
                </c:pt>
                <c:pt idx="47">
                  <c:v>4500</c:v>
                </c:pt>
                <c:pt idx="48">
                  <c:v>6075</c:v>
                </c:pt>
                <c:pt idx="49">
                  <c:v>9725</c:v>
                </c:pt>
                <c:pt idx="50">
                  <c:v>10950</c:v>
                </c:pt>
                <c:pt idx="51">
                  <c:v>10950</c:v>
                </c:pt>
                <c:pt idx="52">
                  <c:v>12150</c:v>
                </c:pt>
                <c:pt idx="53">
                  <c:v>12150</c:v>
                </c:pt>
                <c:pt idx="54">
                  <c:v>12150</c:v>
                </c:pt>
                <c:pt idx="55">
                  <c:v>10950</c:v>
                </c:pt>
                <c:pt idx="56">
                  <c:v>10950</c:v>
                </c:pt>
                <c:pt idx="57">
                  <c:v>9725</c:v>
                </c:pt>
                <c:pt idx="58">
                  <c:v>8525</c:v>
                </c:pt>
                <c:pt idx="59">
                  <c:v>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7-4D44-B637-390D1F11D15D}"/>
            </c:ext>
          </c:extLst>
        </c:ser>
        <c:ser>
          <c:idx val="4"/>
          <c:order val="4"/>
          <c:tx>
            <c:strRef>
              <c:f>'REV-COGS_CHARTDAT'!$B$11</c:f>
              <c:strCache>
                <c:ptCount val="1"/>
                <c:pt idx="0">
                  <c:v> Recurring Service Revenue </c:v>
                </c:pt>
              </c:strCache>
            </c:strRef>
          </c:tx>
          <c:spPr>
            <a:ln cmpd="dbl">
              <a:prstDash val="lg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'REV-COGS_CHARTDAT'!$C$11:$BJ$11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450</c:v>
                </c:pt>
                <c:pt idx="10">
                  <c:v>450</c:v>
                </c:pt>
                <c:pt idx="11">
                  <c:v>900</c:v>
                </c:pt>
                <c:pt idx="12">
                  <c:v>2025</c:v>
                </c:pt>
                <c:pt idx="13">
                  <c:v>2700</c:v>
                </c:pt>
                <c:pt idx="14">
                  <c:v>5400</c:v>
                </c:pt>
                <c:pt idx="15">
                  <c:v>5400</c:v>
                </c:pt>
                <c:pt idx="16">
                  <c:v>5400</c:v>
                </c:pt>
                <c:pt idx="17">
                  <c:v>5400</c:v>
                </c:pt>
                <c:pt idx="18">
                  <c:v>5400</c:v>
                </c:pt>
                <c:pt idx="19">
                  <c:v>6075</c:v>
                </c:pt>
                <c:pt idx="20">
                  <c:v>6750</c:v>
                </c:pt>
                <c:pt idx="21">
                  <c:v>7593.75</c:v>
                </c:pt>
                <c:pt idx="22">
                  <c:v>8775</c:v>
                </c:pt>
                <c:pt idx="23">
                  <c:v>9618.75</c:v>
                </c:pt>
                <c:pt idx="24">
                  <c:v>16065</c:v>
                </c:pt>
                <c:pt idx="25">
                  <c:v>25245</c:v>
                </c:pt>
                <c:pt idx="26">
                  <c:v>30982.5</c:v>
                </c:pt>
                <c:pt idx="27">
                  <c:v>30982.5</c:v>
                </c:pt>
                <c:pt idx="28">
                  <c:v>33660</c:v>
                </c:pt>
                <c:pt idx="29">
                  <c:v>33660</c:v>
                </c:pt>
                <c:pt idx="30">
                  <c:v>33660</c:v>
                </c:pt>
                <c:pt idx="31">
                  <c:v>31747.5</c:v>
                </c:pt>
                <c:pt idx="32">
                  <c:v>32512.5</c:v>
                </c:pt>
                <c:pt idx="33">
                  <c:v>30791.25</c:v>
                </c:pt>
                <c:pt idx="34">
                  <c:v>29261.25</c:v>
                </c:pt>
                <c:pt idx="35">
                  <c:v>27540</c:v>
                </c:pt>
                <c:pt idx="36">
                  <c:v>47587.5</c:v>
                </c:pt>
                <c:pt idx="37">
                  <c:v>75330</c:v>
                </c:pt>
                <c:pt idx="38">
                  <c:v>87682.5</c:v>
                </c:pt>
                <c:pt idx="39">
                  <c:v>87682.5</c:v>
                </c:pt>
                <c:pt idx="40">
                  <c:v>96390</c:v>
                </c:pt>
                <c:pt idx="41">
                  <c:v>96390</c:v>
                </c:pt>
                <c:pt idx="42">
                  <c:v>96390</c:v>
                </c:pt>
                <c:pt idx="43">
                  <c:v>88492.5</c:v>
                </c:pt>
                <c:pt idx="44">
                  <c:v>89302.5</c:v>
                </c:pt>
                <c:pt idx="45">
                  <c:v>81202.5</c:v>
                </c:pt>
                <c:pt idx="46">
                  <c:v>73710</c:v>
                </c:pt>
                <c:pt idx="47">
                  <c:v>65610</c:v>
                </c:pt>
                <c:pt idx="48">
                  <c:v>96795</c:v>
                </c:pt>
                <c:pt idx="49">
                  <c:v>154102.5</c:v>
                </c:pt>
                <c:pt idx="50">
                  <c:v>176377.5</c:v>
                </c:pt>
                <c:pt idx="51">
                  <c:v>176377.5</c:v>
                </c:pt>
                <c:pt idx="52">
                  <c:v>194805</c:v>
                </c:pt>
                <c:pt idx="53">
                  <c:v>194805</c:v>
                </c:pt>
                <c:pt idx="54">
                  <c:v>194805</c:v>
                </c:pt>
                <c:pt idx="55">
                  <c:v>177187.5</c:v>
                </c:pt>
                <c:pt idx="56">
                  <c:v>177997.5</c:v>
                </c:pt>
                <c:pt idx="57">
                  <c:v>159975</c:v>
                </c:pt>
                <c:pt idx="58">
                  <c:v>142762.5</c:v>
                </c:pt>
                <c:pt idx="59">
                  <c:v>124740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7440"/>
        <c:axId val="118798976"/>
      </c:lineChart>
      <c:lineChart>
        <c:grouping val="standard"/>
        <c:varyColors val="0"/>
        <c:ser>
          <c:idx val="0"/>
          <c:order val="0"/>
          <c:tx>
            <c:strRef>
              <c:f>'REV-COGS_CHARTDAT'!$B$7</c:f>
              <c:strCache>
                <c:ptCount val="1"/>
                <c:pt idx="0">
                  <c:v> Hardware Revenue </c:v>
                </c:pt>
              </c:strCache>
            </c:strRef>
          </c:tx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'REV-COGS_CHARTDAT'!$C$7:$BJ$7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38000</c:v>
                </c:pt>
                <c:pt idx="10">
                  <c:v>38000</c:v>
                </c:pt>
                <c:pt idx="11">
                  <c:v>74000</c:v>
                </c:pt>
                <c:pt idx="12">
                  <c:v>119625</c:v>
                </c:pt>
                <c:pt idx="13">
                  <c:v>160875</c:v>
                </c:pt>
                <c:pt idx="14">
                  <c:v>321750</c:v>
                </c:pt>
                <c:pt idx="15">
                  <c:v>321750</c:v>
                </c:pt>
                <c:pt idx="16">
                  <c:v>321750</c:v>
                </c:pt>
                <c:pt idx="17">
                  <c:v>321750</c:v>
                </c:pt>
                <c:pt idx="18">
                  <c:v>321750</c:v>
                </c:pt>
                <c:pt idx="19">
                  <c:v>363000</c:v>
                </c:pt>
                <c:pt idx="20">
                  <c:v>404250</c:v>
                </c:pt>
                <c:pt idx="21">
                  <c:v>404250</c:v>
                </c:pt>
                <c:pt idx="22">
                  <c:v>482625</c:v>
                </c:pt>
                <c:pt idx="23">
                  <c:v>482625</c:v>
                </c:pt>
                <c:pt idx="24">
                  <c:v>612000</c:v>
                </c:pt>
                <c:pt idx="25">
                  <c:v>979200</c:v>
                </c:pt>
                <c:pt idx="26">
                  <c:v>1101600</c:v>
                </c:pt>
                <c:pt idx="27">
                  <c:v>1101600</c:v>
                </c:pt>
                <c:pt idx="28">
                  <c:v>1224000</c:v>
                </c:pt>
                <c:pt idx="29">
                  <c:v>1224000</c:v>
                </c:pt>
                <c:pt idx="30">
                  <c:v>1224000</c:v>
                </c:pt>
                <c:pt idx="31">
                  <c:v>1101600</c:v>
                </c:pt>
                <c:pt idx="32">
                  <c:v>1101600</c:v>
                </c:pt>
                <c:pt idx="33">
                  <c:v>979200</c:v>
                </c:pt>
                <c:pt idx="34">
                  <c:v>856800</c:v>
                </c:pt>
                <c:pt idx="35">
                  <c:v>734400</c:v>
                </c:pt>
                <c:pt idx="36">
                  <c:v>1099800</c:v>
                </c:pt>
                <c:pt idx="37">
                  <c:v>1755000</c:v>
                </c:pt>
                <c:pt idx="38">
                  <c:v>1977300</c:v>
                </c:pt>
                <c:pt idx="39">
                  <c:v>1977300</c:v>
                </c:pt>
                <c:pt idx="40">
                  <c:v>2193750</c:v>
                </c:pt>
                <c:pt idx="41">
                  <c:v>2193750</c:v>
                </c:pt>
                <c:pt idx="42">
                  <c:v>2193750</c:v>
                </c:pt>
                <c:pt idx="43">
                  <c:v>1977300</c:v>
                </c:pt>
                <c:pt idx="44">
                  <c:v>1977300</c:v>
                </c:pt>
                <c:pt idx="45">
                  <c:v>1755000</c:v>
                </c:pt>
                <c:pt idx="46">
                  <c:v>1538550</c:v>
                </c:pt>
                <c:pt idx="47">
                  <c:v>1316250</c:v>
                </c:pt>
                <c:pt idx="48">
                  <c:v>1761750</c:v>
                </c:pt>
                <c:pt idx="49">
                  <c:v>2818800</c:v>
                </c:pt>
                <c:pt idx="50">
                  <c:v>3171150</c:v>
                </c:pt>
                <c:pt idx="51">
                  <c:v>3171150</c:v>
                </c:pt>
                <c:pt idx="52">
                  <c:v>3523500</c:v>
                </c:pt>
                <c:pt idx="53">
                  <c:v>3523500</c:v>
                </c:pt>
                <c:pt idx="54">
                  <c:v>3523500</c:v>
                </c:pt>
                <c:pt idx="55">
                  <c:v>3171150</c:v>
                </c:pt>
                <c:pt idx="56">
                  <c:v>3171150</c:v>
                </c:pt>
                <c:pt idx="57">
                  <c:v>2818800</c:v>
                </c:pt>
                <c:pt idx="58">
                  <c:v>2466450</c:v>
                </c:pt>
                <c:pt idx="59">
                  <c:v>2114100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6416"/>
        <c:axId val="118957952"/>
      </c:lineChart>
      <c:catAx>
        <c:axId val="118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98976"/>
        <c:crosses val="autoZero"/>
        <c:auto val="1"/>
        <c:lblAlgn val="ctr"/>
        <c:lblOffset val="100"/>
        <c:noMultiLvlLbl val="0"/>
      </c:catAx>
      <c:valAx>
        <c:axId val="11879897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797440"/>
        <c:crosses val="autoZero"/>
        <c:crossBetween val="between"/>
      </c:valAx>
      <c:catAx>
        <c:axId val="1189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7952"/>
        <c:crosses val="autoZero"/>
        <c:auto val="1"/>
        <c:lblAlgn val="ctr"/>
        <c:lblOffset val="100"/>
        <c:noMultiLvlLbl val="0"/>
      </c:catAx>
      <c:valAx>
        <c:axId val="118957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Revnue </a:t>
                </a:r>
              </a:p>
            </c:rich>
          </c:tx>
          <c:layout>
            <c:manualLayout>
              <c:xMode val="edge"/>
              <c:yMode val="edge"/>
              <c:x val="0.78158794097815376"/>
              <c:y val="0.13882929277239742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956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EXPENSE SUMMARY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'OPEX-CAPEX_CHARTDAT '!$B$8</c:f>
              <c:strCache>
                <c:ptCount val="1"/>
                <c:pt idx="0">
                  <c:v> Rent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'!$C$8:$BJ$8</c:f>
              <c:numCache>
                <c:formatCode>_("$"* #,##0_);_("$"* \(#,##0\);_("$"* "-"??_);_(@_)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4-264A-862F-6CACA0233E49}"/>
            </c:ext>
          </c:extLst>
        </c:ser>
        <c:ser>
          <c:idx val="1"/>
          <c:order val="1"/>
          <c:tx>
            <c:strRef>
              <c:f>'OPEX-CAPEX_CHARTDAT '!$B$9</c:f>
              <c:strCache>
                <c:ptCount val="1"/>
                <c:pt idx="0">
                  <c:v> Total Phone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'!$C$9:$BJ$9</c:f>
              <c:numCache>
                <c:formatCode>_("$"* #,##0_);_("$"* \(#,##0\);_("$"* "-"??_);_(@_)</c:formatCode>
                <c:ptCount val="60"/>
                <c:pt idx="0">
                  <c:v>1810</c:v>
                </c:pt>
                <c:pt idx="1">
                  <c:v>1050</c:v>
                </c:pt>
                <c:pt idx="2">
                  <c:v>1050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1113.25</c:v>
                </c:pt>
                <c:pt idx="13">
                  <c:v>1113.25</c:v>
                </c:pt>
                <c:pt idx="14">
                  <c:v>1113.25</c:v>
                </c:pt>
                <c:pt idx="15">
                  <c:v>1113.25</c:v>
                </c:pt>
                <c:pt idx="16">
                  <c:v>1113.25</c:v>
                </c:pt>
                <c:pt idx="17">
                  <c:v>1113.25</c:v>
                </c:pt>
                <c:pt idx="18">
                  <c:v>1113.25</c:v>
                </c:pt>
                <c:pt idx="19">
                  <c:v>1113.25</c:v>
                </c:pt>
                <c:pt idx="20">
                  <c:v>1113.25</c:v>
                </c:pt>
                <c:pt idx="21">
                  <c:v>1113.25</c:v>
                </c:pt>
                <c:pt idx="22">
                  <c:v>1113.25</c:v>
                </c:pt>
                <c:pt idx="23">
                  <c:v>1113.25</c:v>
                </c:pt>
                <c:pt idx="24">
                  <c:v>1184.7562499999999</c:v>
                </c:pt>
                <c:pt idx="25">
                  <c:v>1184.7562499999999</c:v>
                </c:pt>
                <c:pt idx="26">
                  <c:v>1184.7562499999999</c:v>
                </c:pt>
                <c:pt idx="27">
                  <c:v>1184.7562499999999</c:v>
                </c:pt>
                <c:pt idx="28">
                  <c:v>1184.7562499999999</c:v>
                </c:pt>
                <c:pt idx="29">
                  <c:v>1184.7562499999999</c:v>
                </c:pt>
                <c:pt idx="30">
                  <c:v>1184.7562499999999</c:v>
                </c:pt>
                <c:pt idx="31">
                  <c:v>1184.7562499999999</c:v>
                </c:pt>
                <c:pt idx="32">
                  <c:v>1184.7562499999999</c:v>
                </c:pt>
                <c:pt idx="33">
                  <c:v>1184.7562499999999</c:v>
                </c:pt>
                <c:pt idx="34">
                  <c:v>1184.7562499999999</c:v>
                </c:pt>
                <c:pt idx="35">
                  <c:v>1184.7562499999999</c:v>
                </c:pt>
                <c:pt idx="36">
                  <c:v>1265.7151562499998</c:v>
                </c:pt>
                <c:pt idx="37">
                  <c:v>1265.7151562499998</c:v>
                </c:pt>
                <c:pt idx="38">
                  <c:v>1265.7151562499998</c:v>
                </c:pt>
                <c:pt idx="39">
                  <c:v>1265.7151562499998</c:v>
                </c:pt>
                <c:pt idx="40">
                  <c:v>1265.7151562499998</c:v>
                </c:pt>
                <c:pt idx="41">
                  <c:v>1265.7151562499998</c:v>
                </c:pt>
                <c:pt idx="42">
                  <c:v>1265.7151562499998</c:v>
                </c:pt>
                <c:pt idx="43">
                  <c:v>1265.7151562499998</c:v>
                </c:pt>
                <c:pt idx="44">
                  <c:v>1265.7151562499998</c:v>
                </c:pt>
                <c:pt idx="45">
                  <c:v>1265.7151562499998</c:v>
                </c:pt>
                <c:pt idx="46">
                  <c:v>1265.7151562499998</c:v>
                </c:pt>
                <c:pt idx="47">
                  <c:v>1265.7151562499998</c:v>
                </c:pt>
                <c:pt idx="48">
                  <c:v>1357.5009726562498</c:v>
                </c:pt>
                <c:pt idx="49">
                  <c:v>1357.5009726562498</c:v>
                </c:pt>
                <c:pt idx="50">
                  <c:v>1357.5009726562498</c:v>
                </c:pt>
                <c:pt idx="51">
                  <c:v>1357.5009726562498</c:v>
                </c:pt>
                <c:pt idx="52">
                  <c:v>1357.5009726562498</c:v>
                </c:pt>
                <c:pt idx="53">
                  <c:v>1357.5009726562498</c:v>
                </c:pt>
                <c:pt idx="54">
                  <c:v>1357.5009726562498</c:v>
                </c:pt>
                <c:pt idx="55">
                  <c:v>1357.5009726562498</c:v>
                </c:pt>
                <c:pt idx="56">
                  <c:v>1357.5009726562498</c:v>
                </c:pt>
                <c:pt idx="57">
                  <c:v>1357.5009726562498</c:v>
                </c:pt>
                <c:pt idx="58">
                  <c:v>1357.5009726562498</c:v>
                </c:pt>
                <c:pt idx="59">
                  <c:v>1357.5009726562498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4-264A-862F-6CACA0233E49}"/>
            </c:ext>
          </c:extLst>
        </c:ser>
        <c:ser>
          <c:idx val="2"/>
          <c:order val="2"/>
          <c:tx>
            <c:strRef>
              <c:f>'OPEX-CAPEX_CHARTDAT '!$B$10</c:f>
              <c:strCache>
                <c:ptCount val="1"/>
                <c:pt idx="0">
                  <c:v> Total Office and Admin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'!$C$10:$BJ$10</c:f>
              <c:numCache>
                <c:formatCode>_("$"* #,##0_);_("$"* \(#,##0\);_("$"* "-"??_);_(@_)</c:formatCode>
                <c:ptCount val="6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378.22500000000002</c:v>
                </c:pt>
                <c:pt idx="25">
                  <c:v>378.22500000000002</c:v>
                </c:pt>
                <c:pt idx="26">
                  <c:v>378.22500000000002</c:v>
                </c:pt>
                <c:pt idx="27">
                  <c:v>378.22500000000002</c:v>
                </c:pt>
                <c:pt idx="28">
                  <c:v>378.22500000000002</c:v>
                </c:pt>
                <c:pt idx="29">
                  <c:v>378.22500000000002</c:v>
                </c:pt>
                <c:pt idx="30">
                  <c:v>378.22500000000002</c:v>
                </c:pt>
                <c:pt idx="31">
                  <c:v>378.22500000000002</c:v>
                </c:pt>
                <c:pt idx="32">
                  <c:v>378.22500000000002</c:v>
                </c:pt>
                <c:pt idx="33">
                  <c:v>378.22500000000002</c:v>
                </c:pt>
                <c:pt idx="34">
                  <c:v>378.22500000000002</c:v>
                </c:pt>
                <c:pt idx="35">
                  <c:v>378.22500000000002</c:v>
                </c:pt>
                <c:pt idx="36">
                  <c:v>387.68062499999996</c:v>
                </c:pt>
                <c:pt idx="37">
                  <c:v>387.68062499999996</c:v>
                </c:pt>
                <c:pt idx="38">
                  <c:v>387.68062499999996</c:v>
                </c:pt>
                <c:pt idx="39">
                  <c:v>387.68062499999996</c:v>
                </c:pt>
                <c:pt idx="40">
                  <c:v>387.68062499999996</c:v>
                </c:pt>
                <c:pt idx="41">
                  <c:v>387.68062499999996</c:v>
                </c:pt>
                <c:pt idx="42">
                  <c:v>387.68062499999996</c:v>
                </c:pt>
                <c:pt idx="43">
                  <c:v>387.68062499999996</c:v>
                </c:pt>
                <c:pt idx="44">
                  <c:v>387.68062499999996</c:v>
                </c:pt>
                <c:pt idx="45">
                  <c:v>387.68062499999996</c:v>
                </c:pt>
                <c:pt idx="46">
                  <c:v>387.68062499999996</c:v>
                </c:pt>
                <c:pt idx="47">
                  <c:v>387.68062499999996</c:v>
                </c:pt>
                <c:pt idx="48">
                  <c:v>397.37264062499992</c:v>
                </c:pt>
                <c:pt idx="49">
                  <c:v>397.37264062499992</c:v>
                </c:pt>
                <c:pt idx="50">
                  <c:v>397.37264062499992</c:v>
                </c:pt>
                <c:pt idx="51">
                  <c:v>397.37264062499992</c:v>
                </c:pt>
                <c:pt idx="52">
                  <c:v>397.37264062499992</c:v>
                </c:pt>
                <c:pt idx="53">
                  <c:v>397.37264062499992</c:v>
                </c:pt>
                <c:pt idx="54">
                  <c:v>397.37264062499992</c:v>
                </c:pt>
                <c:pt idx="55">
                  <c:v>397.37264062499992</c:v>
                </c:pt>
                <c:pt idx="56">
                  <c:v>397.37264062499992</c:v>
                </c:pt>
                <c:pt idx="57">
                  <c:v>397.37264062499992</c:v>
                </c:pt>
                <c:pt idx="58">
                  <c:v>397.37264062499992</c:v>
                </c:pt>
                <c:pt idx="59">
                  <c:v>397.37264062499992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4-264A-862F-6CACA0233E49}"/>
            </c:ext>
          </c:extLst>
        </c:ser>
        <c:ser>
          <c:idx val="3"/>
          <c:order val="3"/>
          <c:tx>
            <c:strRef>
              <c:f>'OPEX-CAPEX_CHARTDAT '!$B$11</c:f>
              <c:strCache>
                <c:ptCount val="1"/>
                <c:pt idx="0">
                  <c:v> Total Accounting &amp; Other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'!$C$11:$BJ$11</c:f>
              <c:numCache>
                <c:formatCode>_("$"* #,##0_);_("$"* \(#,##0\);_("$"* "-"??_);_(@_)</c:formatCode>
                <c:ptCount val="6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1725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230.625</c:v>
                </c:pt>
                <c:pt idx="13">
                  <c:v>230.625</c:v>
                </c:pt>
                <c:pt idx="14">
                  <c:v>230.625</c:v>
                </c:pt>
                <c:pt idx="15">
                  <c:v>1730.625</c:v>
                </c:pt>
                <c:pt idx="16">
                  <c:v>230.625</c:v>
                </c:pt>
                <c:pt idx="17">
                  <c:v>230.625</c:v>
                </c:pt>
                <c:pt idx="18">
                  <c:v>230.625</c:v>
                </c:pt>
                <c:pt idx="19">
                  <c:v>230.625</c:v>
                </c:pt>
                <c:pt idx="20">
                  <c:v>230.625</c:v>
                </c:pt>
                <c:pt idx="21">
                  <c:v>230.625</c:v>
                </c:pt>
                <c:pt idx="22">
                  <c:v>230.625</c:v>
                </c:pt>
                <c:pt idx="23">
                  <c:v>230.625</c:v>
                </c:pt>
                <c:pt idx="24">
                  <c:v>236.390625</c:v>
                </c:pt>
                <c:pt idx="25">
                  <c:v>236.390625</c:v>
                </c:pt>
                <c:pt idx="26">
                  <c:v>236.390625</c:v>
                </c:pt>
                <c:pt idx="27">
                  <c:v>1736.390625</c:v>
                </c:pt>
                <c:pt idx="28">
                  <c:v>236.390625</c:v>
                </c:pt>
                <c:pt idx="29">
                  <c:v>236.390625</c:v>
                </c:pt>
                <c:pt idx="30">
                  <c:v>236.390625</c:v>
                </c:pt>
                <c:pt idx="31">
                  <c:v>236.390625</c:v>
                </c:pt>
                <c:pt idx="32">
                  <c:v>236.390625</c:v>
                </c:pt>
                <c:pt idx="33">
                  <c:v>236.390625</c:v>
                </c:pt>
                <c:pt idx="34">
                  <c:v>236.390625</c:v>
                </c:pt>
                <c:pt idx="35">
                  <c:v>236.390625</c:v>
                </c:pt>
                <c:pt idx="36">
                  <c:v>242.30039062499998</c:v>
                </c:pt>
                <c:pt idx="37">
                  <c:v>242.30039062499998</c:v>
                </c:pt>
                <c:pt idx="38">
                  <c:v>242.30039062499998</c:v>
                </c:pt>
                <c:pt idx="39">
                  <c:v>1742.3003906249999</c:v>
                </c:pt>
                <c:pt idx="40">
                  <c:v>242.30039062499998</c:v>
                </c:pt>
                <c:pt idx="41">
                  <c:v>242.30039062499998</c:v>
                </c:pt>
                <c:pt idx="42">
                  <c:v>242.30039062499998</c:v>
                </c:pt>
                <c:pt idx="43">
                  <c:v>242.30039062499998</c:v>
                </c:pt>
                <c:pt idx="44">
                  <c:v>242.30039062499998</c:v>
                </c:pt>
                <c:pt idx="45">
                  <c:v>242.30039062499998</c:v>
                </c:pt>
                <c:pt idx="46">
                  <c:v>242.30039062499998</c:v>
                </c:pt>
                <c:pt idx="47">
                  <c:v>242.30039062499998</c:v>
                </c:pt>
                <c:pt idx="48">
                  <c:v>248.35790039062496</c:v>
                </c:pt>
                <c:pt idx="49">
                  <c:v>248.35790039062496</c:v>
                </c:pt>
                <c:pt idx="50">
                  <c:v>248.35790039062496</c:v>
                </c:pt>
                <c:pt idx="51">
                  <c:v>1748.357900390625</c:v>
                </c:pt>
                <c:pt idx="52">
                  <c:v>248.35790039062496</c:v>
                </c:pt>
                <c:pt idx="53">
                  <c:v>248.35790039062496</c:v>
                </c:pt>
                <c:pt idx="54">
                  <c:v>248.35790039062496</c:v>
                </c:pt>
                <c:pt idx="55">
                  <c:v>248.35790039062496</c:v>
                </c:pt>
                <c:pt idx="56">
                  <c:v>248.35790039062496</c:v>
                </c:pt>
                <c:pt idx="57">
                  <c:v>248.35790039062496</c:v>
                </c:pt>
                <c:pt idx="58">
                  <c:v>248.35790039062496</c:v>
                </c:pt>
                <c:pt idx="59">
                  <c:v>248.35790039062496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4-264A-862F-6CACA0233E49}"/>
            </c:ext>
          </c:extLst>
        </c:ser>
        <c:ser>
          <c:idx val="4"/>
          <c:order val="4"/>
          <c:tx>
            <c:strRef>
              <c:f>'OPEX-CAPEX_CHARTDAT '!$B$12</c:f>
              <c:strCache>
                <c:ptCount val="1"/>
                <c:pt idx="0">
                  <c:v> Total Legal  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'!$C$12:$BJ$12</c:f>
              <c:numCache>
                <c:formatCode>_("$"* #,##0_);_("$"* \(#,##0\);_("$"* "-"??_);_(@_)</c:formatCode>
                <c:ptCount val="60"/>
                <c:pt idx="0">
                  <c:v>20500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5512.5</c:v>
                </c:pt>
                <c:pt idx="13">
                  <c:v>512.5</c:v>
                </c:pt>
                <c:pt idx="14">
                  <c:v>512.5</c:v>
                </c:pt>
                <c:pt idx="15">
                  <c:v>512.5</c:v>
                </c:pt>
                <c:pt idx="16">
                  <c:v>512.5</c:v>
                </c:pt>
                <c:pt idx="17">
                  <c:v>512.5</c:v>
                </c:pt>
                <c:pt idx="18">
                  <c:v>512.5</c:v>
                </c:pt>
                <c:pt idx="19">
                  <c:v>512.5</c:v>
                </c:pt>
                <c:pt idx="20">
                  <c:v>512.5</c:v>
                </c:pt>
                <c:pt idx="21">
                  <c:v>512.5</c:v>
                </c:pt>
                <c:pt idx="22">
                  <c:v>512.5</c:v>
                </c:pt>
                <c:pt idx="23">
                  <c:v>512.5</c:v>
                </c:pt>
                <c:pt idx="24">
                  <c:v>5525.3125</c:v>
                </c:pt>
                <c:pt idx="25">
                  <c:v>525.3125</c:v>
                </c:pt>
                <c:pt idx="26">
                  <c:v>525.3125</c:v>
                </c:pt>
                <c:pt idx="27">
                  <c:v>525.3125</c:v>
                </c:pt>
                <c:pt idx="28">
                  <c:v>525.3125</c:v>
                </c:pt>
                <c:pt idx="29">
                  <c:v>525.3125</c:v>
                </c:pt>
                <c:pt idx="30">
                  <c:v>525.3125</c:v>
                </c:pt>
                <c:pt idx="31">
                  <c:v>525.3125</c:v>
                </c:pt>
                <c:pt idx="32">
                  <c:v>525.3125</c:v>
                </c:pt>
                <c:pt idx="33">
                  <c:v>525.3125</c:v>
                </c:pt>
                <c:pt idx="34">
                  <c:v>525.3125</c:v>
                </c:pt>
                <c:pt idx="35">
                  <c:v>525.3125</c:v>
                </c:pt>
                <c:pt idx="36">
                  <c:v>5538.4453125</c:v>
                </c:pt>
                <c:pt idx="37">
                  <c:v>538.4453125</c:v>
                </c:pt>
                <c:pt idx="38">
                  <c:v>538.4453125</c:v>
                </c:pt>
                <c:pt idx="39">
                  <c:v>538.4453125</c:v>
                </c:pt>
                <c:pt idx="40">
                  <c:v>538.4453125</c:v>
                </c:pt>
                <c:pt idx="41">
                  <c:v>538.4453125</c:v>
                </c:pt>
                <c:pt idx="42">
                  <c:v>538.4453125</c:v>
                </c:pt>
                <c:pt idx="43">
                  <c:v>538.4453125</c:v>
                </c:pt>
                <c:pt idx="44">
                  <c:v>538.4453125</c:v>
                </c:pt>
                <c:pt idx="45">
                  <c:v>538.4453125</c:v>
                </c:pt>
                <c:pt idx="46">
                  <c:v>538.4453125</c:v>
                </c:pt>
                <c:pt idx="47">
                  <c:v>538.4453125</c:v>
                </c:pt>
                <c:pt idx="48">
                  <c:v>5551.9064453125002</c:v>
                </c:pt>
                <c:pt idx="49">
                  <c:v>551.90644531249995</c:v>
                </c:pt>
                <c:pt idx="50">
                  <c:v>551.90644531249995</c:v>
                </c:pt>
                <c:pt idx="51">
                  <c:v>551.90644531249995</c:v>
                </c:pt>
                <c:pt idx="52">
                  <c:v>551.90644531249995</c:v>
                </c:pt>
                <c:pt idx="53">
                  <c:v>551.90644531249995</c:v>
                </c:pt>
                <c:pt idx="54">
                  <c:v>551.90644531249995</c:v>
                </c:pt>
                <c:pt idx="55">
                  <c:v>551.90644531249995</c:v>
                </c:pt>
                <c:pt idx="56">
                  <c:v>551.90644531249995</c:v>
                </c:pt>
                <c:pt idx="57">
                  <c:v>551.90644531249995</c:v>
                </c:pt>
                <c:pt idx="58">
                  <c:v>551.90644531249995</c:v>
                </c:pt>
                <c:pt idx="59">
                  <c:v>551.90644531249995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4-264A-862F-6CACA0233E49}"/>
            </c:ext>
          </c:extLst>
        </c:ser>
        <c:ser>
          <c:idx val="5"/>
          <c:order val="5"/>
          <c:tx>
            <c:strRef>
              <c:f>'OPEX-CAPEX_CHARTDAT '!$B$13</c:f>
              <c:strCache>
                <c:ptCount val="1"/>
                <c:pt idx="0">
                  <c:v> Licenses and Permits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'!$C$13:$BJ$13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4-264A-862F-6CACA0233E49}"/>
            </c:ext>
          </c:extLst>
        </c:ser>
        <c:ser>
          <c:idx val="6"/>
          <c:order val="6"/>
          <c:tx>
            <c:strRef>
              <c:f>'OPEX-CAPEX_CHARTDAT '!$B$14</c:f>
              <c:strCache>
                <c:ptCount val="1"/>
                <c:pt idx="0">
                  <c:v> Sales and Use Taxes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'!$C$14:$BJ$14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4-264A-862F-6CACA0233E49}"/>
            </c:ext>
          </c:extLst>
        </c:ser>
        <c:ser>
          <c:idx val="7"/>
          <c:order val="7"/>
          <c:tx>
            <c:strRef>
              <c:f>'OPEX-CAPEX_CHARTDAT '!$B$15</c:f>
              <c:strCache>
                <c:ptCount val="1"/>
                <c:pt idx="0">
                  <c:v> Depreciation 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'!$C$15:$BJ$15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1308.3333333333333</c:v>
                </c:pt>
                <c:pt idx="2">
                  <c:v>1475</c:v>
                </c:pt>
                <c:pt idx="3">
                  <c:v>1641.6666666666667</c:v>
                </c:pt>
                <c:pt idx="4">
                  <c:v>1641.6666666666667</c:v>
                </c:pt>
                <c:pt idx="5">
                  <c:v>1641.6666666666667</c:v>
                </c:pt>
                <c:pt idx="6">
                  <c:v>1641.6666666666667</c:v>
                </c:pt>
                <c:pt idx="7">
                  <c:v>1641.6666666666667</c:v>
                </c:pt>
                <c:pt idx="8">
                  <c:v>1641.6666666666667</c:v>
                </c:pt>
                <c:pt idx="9">
                  <c:v>1641.6666666666667</c:v>
                </c:pt>
                <c:pt idx="10">
                  <c:v>1641.6666666666667</c:v>
                </c:pt>
                <c:pt idx="11">
                  <c:v>1641.6666666666667</c:v>
                </c:pt>
                <c:pt idx="12">
                  <c:v>1641.6666666666667</c:v>
                </c:pt>
                <c:pt idx="13">
                  <c:v>1641.6666666666667</c:v>
                </c:pt>
                <c:pt idx="14">
                  <c:v>1641.6666666666667</c:v>
                </c:pt>
                <c:pt idx="15">
                  <c:v>1641.6666666666667</c:v>
                </c:pt>
                <c:pt idx="16">
                  <c:v>1641.6666666666667</c:v>
                </c:pt>
                <c:pt idx="17">
                  <c:v>1641.6666666666667</c:v>
                </c:pt>
                <c:pt idx="18">
                  <c:v>1758.3333333333335</c:v>
                </c:pt>
                <c:pt idx="19">
                  <c:v>1758.3333333333335</c:v>
                </c:pt>
                <c:pt idx="20">
                  <c:v>1758.3333333333335</c:v>
                </c:pt>
                <c:pt idx="21">
                  <c:v>1758.3333333333335</c:v>
                </c:pt>
                <c:pt idx="22">
                  <c:v>1758.3333333333335</c:v>
                </c:pt>
                <c:pt idx="23">
                  <c:v>1758.3333333333335</c:v>
                </c:pt>
                <c:pt idx="24">
                  <c:v>1666.6666666666667</c:v>
                </c:pt>
                <c:pt idx="25">
                  <c:v>1758.3333333333335</c:v>
                </c:pt>
                <c:pt idx="26">
                  <c:v>1758.3333333333335</c:v>
                </c:pt>
                <c:pt idx="27">
                  <c:v>1758.3333333333335</c:v>
                </c:pt>
                <c:pt idx="28">
                  <c:v>1758.3333333333335</c:v>
                </c:pt>
                <c:pt idx="29">
                  <c:v>1758.3333333333335</c:v>
                </c:pt>
                <c:pt idx="30">
                  <c:v>1758.3333333333335</c:v>
                </c:pt>
                <c:pt idx="31">
                  <c:v>1758.3333333333335</c:v>
                </c:pt>
                <c:pt idx="32">
                  <c:v>1758.3333333333335</c:v>
                </c:pt>
                <c:pt idx="33">
                  <c:v>1758.3333333333335</c:v>
                </c:pt>
                <c:pt idx="34">
                  <c:v>1758.3333333333335</c:v>
                </c:pt>
                <c:pt idx="35">
                  <c:v>1758.3333333333335</c:v>
                </c:pt>
                <c:pt idx="36">
                  <c:v>1758.3333333333335</c:v>
                </c:pt>
                <c:pt idx="37">
                  <c:v>1758.3333333333335</c:v>
                </c:pt>
                <c:pt idx="38">
                  <c:v>1758.3333333333335</c:v>
                </c:pt>
                <c:pt idx="39">
                  <c:v>1758.3333333333335</c:v>
                </c:pt>
                <c:pt idx="40">
                  <c:v>1758.3333333333335</c:v>
                </c:pt>
                <c:pt idx="41">
                  <c:v>1758.3333333333335</c:v>
                </c:pt>
                <c:pt idx="42">
                  <c:v>1758.3333333333335</c:v>
                </c:pt>
                <c:pt idx="43">
                  <c:v>1758.3333333333335</c:v>
                </c:pt>
                <c:pt idx="44">
                  <c:v>1758.3333333333335</c:v>
                </c:pt>
                <c:pt idx="45">
                  <c:v>1758.3333333333335</c:v>
                </c:pt>
                <c:pt idx="46">
                  <c:v>1758.3333333333335</c:v>
                </c:pt>
                <c:pt idx="47">
                  <c:v>1758.3333333333335</c:v>
                </c:pt>
                <c:pt idx="48">
                  <c:v>1758.3333333333335</c:v>
                </c:pt>
                <c:pt idx="49">
                  <c:v>1758.3333333333335</c:v>
                </c:pt>
                <c:pt idx="50">
                  <c:v>1758.3333333333335</c:v>
                </c:pt>
                <c:pt idx="51">
                  <c:v>1758.3333333333335</c:v>
                </c:pt>
                <c:pt idx="52">
                  <c:v>1758.3333333333335</c:v>
                </c:pt>
                <c:pt idx="53">
                  <c:v>1758.3333333333335</c:v>
                </c:pt>
                <c:pt idx="54">
                  <c:v>1758.3333333333335</c:v>
                </c:pt>
                <c:pt idx="55">
                  <c:v>1758.3333333333335</c:v>
                </c:pt>
                <c:pt idx="56">
                  <c:v>1758.3333333333335</c:v>
                </c:pt>
                <c:pt idx="57">
                  <c:v>1758.3333333333335</c:v>
                </c:pt>
                <c:pt idx="58">
                  <c:v>1758.3333333333335</c:v>
                </c:pt>
                <c:pt idx="59">
                  <c:v>1758.3333333333335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04-264A-862F-6CACA023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6928"/>
        <c:axId val="119118464"/>
      </c:lineChart>
      <c:catAx>
        <c:axId val="1191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8464"/>
        <c:crosses val="autoZero"/>
        <c:auto val="1"/>
        <c:lblAlgn val="ctr"/>
        <c:lblOffset val="100"/>
        <c:noMultiLvlLbl val="0"/>
      </c:catAx>
      <c:valAx>
        <c:axId val="1191184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1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Capital Expenditures and Depreciation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67392"/>
        <c:axId val="119068928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D-5E40-A698-7F7D9A7EFF6E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7392"/>
        <c:axId val="119068928"/>
      </c:lineChart>
      <c:catAx>
        <c:axId val="119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68928"/>
        <c:crosses val="autoZero"/>
        <c:auto val="1"/>
        <c:lblAlgn val="ctr"/>
        <c:lblOffset val="100"/>
        <c:noMultiLvlLbl val="0"/>
      </c:catAx>
      <c:valAx>
        <c:axId val="11906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Capital  Expenditures  and  Depreciation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0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22624"/>
        <c:axId val="118524160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0-BB48-A70C-21FB37F92477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2624"/>
        <c:axId val="118524160"/>
      </c:lineChart>
      <c:catAx>
        <c:axId val="1185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524160"/>
        <c:crosses val="autoZero"/>
        <c:auto val="1"/>
        <c:lblAlgn val="ctr"/>
        <c:lblOffset val="100"/>
        <c:noMultiLvlLbl val="0"/>
      </c:catAx>
      <c:valAx>
        <c:axId val="1185241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5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2E47-B249-DBFDC01C7987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576.35</c:v>
                </c:pt>
                <c:pt idx="10">
                  <c:v>576.35</c:v>
                </c:pt>
                <c:pt idx="11">
                  <c:v>1122.3</c:v>
                </c:pt>
                <c:pt idx="12">
                  <c:v>2524.1900000000005</c:v>
                </c:pt>
                <c:pt idx="13">
                  <c:v>3394.6650000000004</c:v>
                </c:pt>
                <c:pt idx="14">
                  <c:v>6789.3300000000008</c:v>
                </c:pt>
                <c:pt idx="15">
                  <c:v>6789.3300000000008</c:v>
                </c:pt>
                <c:pt idx="16">
                  <c:v>6789.3300000000008</c:v>
                </c:pt>
                <c:pt idx="17">
                  <c:v>6789.3300000000008</c:v>
                </c:pt>
                <c:pt idx="18">
                  <c:v>6789.3300000000008</c:v>
                </c:pt>
                <c:pt idx="19">
                  <c:v>7659.8050000000003</c:v>
                </c:pt>
                <c:pt idx="20">
                  <c:v>8530.2800000000007</c:v>
                </c:pt>
                <c:pt idx="21">
                  <c:v>8560.1237500000007</c:v>
                </c:pt>
                <c:pt idx="22">
                  <c:v>10214.307500000001</c:v>
                </c:pt>
                <c:pt idx="23">
                  <c:v>10243.526250000001</c:v>
                </c:pt>
                <c:pt idx="24">
                  <c:v>13653.38</c:v>
                </c:pt>
                <c:pt idx="25">
                  <c:v>21827.058000000005</c:v>
                </c:pt>
                <c:pt idx="26">
                  <c:v>24635.2215</c:v>
                </c:pt>
                <c:pt idx="27">
                  <c:v>24635.2215</c:v>
                </c:pt>
                <c:pt idx="28">
                  <c:v>27352.51</c:v>
                </c:pt>
                <c:pt idx="29">
                  <c:v>27352.51</c:v>
                </c:pt>
                <c:pt idx="30">
                  <c:v>27352.51</c:v>
                </c:pt>
                <c:pt idx="31">
                  <c:v>24658.0965</c:v>
                </c:pt>
                <c:pt idx="32">
                  <c:v>24680.9715</c:v>
                </c:pt>
                <c:pt idx="33">
                  <c:v>21996.339250000005</c:v>
                </c:pt>
                <c:pt idx="34">
                  <c:v>19320.550750000002</c:v>
                </c:pt>
                <c:pt idx="35">
                  <c:v>16635.2935</c:v>
                </c:pt>
                <c:pt idx="36">
                  <c:v>25620.770799999998</c:v>
                </c:pt>
                <c:pt idx="37">
                  <c:v>40872.667500000003</c:v>
                </c:pt>
                <c:pt idx="38">
                  <c:v>46133.167050000004</c:v>
                </c:pt>
                <c:pt idx="39">
                  <c:v>46133.167050000004</c:v>
                </c:pt>
                <c:pt idx="40">
                  <c:v>51162.490625000006</c:v>
                </c:pt>
                <c:pt idx="41">
                  <c:v>51162.490625000006</c:v>
                </c:pt>
                <c:pt idx="42">
                  <c:v>51162.490625000006</c:v>
                </c:pt>
                <c:pt idx="43">
                  <c:v>46158.667050000004</c:v>
                </c:pt>
                <c:pt idx="44">
                  <c:v>46184.167050000004</c:v>
                </c:pt>
                <c:pt idx="45">
                  <c:v>41062.355000000003</c:v>
                </c:pt>
                <c:pt idx="46">
                  <c:v>36074.781425000001</c:v>
                </c:pt>
                <c:pt idx="47">
                  <c:v>30952.094375000001</c:v>
                </c:pt>
                <c:pt idx="48">
                  <c:v>43572.210675000002</c:v>
                </c:pt>
                <c:pt idx="49">
                  <c:v>69690.999580000003</c:v>
                </c:pt>
                <c:pt idx="50">
                  <c:v>78492.241714999996</c:v>
                </c:pt>
                <c:pt idx="51">
                  <c:v>78492.241714999996</c:v>
                </c:pt>
                <c:pt idx="52">
                  <c:v>87186.171350000004</c:v>
                </c:pt>
                <c:pt idx="53">
                  <c:v>87186.171350000004</c:v>
                </c:pt>
                <c:pt idx="54">
                  <c:v>87186.171350000004</c:v>
                </c:pt>
                <c:pt idx="55">
                  <c:v>78517.741714999996</c:v>
                </c:pt>
                <c:pt idx="56">
                  <c:v>78543.241714999996</c:v>
                </c:pt>
                <c:pt idx="57">
                  <c:v>69880.687080000003</c:v>
                </c:pt>
                <c:pt idx="58">
                  <c:v>61228.507444999996</c:v>
                </c:pt>
                <c:pt idx="59">
                  <c:v>52565.077810000003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0-2E47-B249-DBFDC01C7987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4400576.3499999996</c:v>
                </c:pt>
                <c:pt idx="10">
                  <c:v>4400576.3499999996</c:v>
                </c:pt>
                <c:pt idx="11">
                  <c:v>4401122.3</c:v>
                </c:pt>
                <c:pt idx="12">
                  <c:v>5602524.1900000004</c:v>
                </c:pt>
                <c:pt idx="13">
                  <c:v>5603394.665</c:v>
                </c:pt>
                <c:pt idx="14">
                  <c:v>5606789.3300000001</c:v>
                </c:pt>
                <c:pt idx="15">
                  <c:v>5606789.3300000001</c:v>
                </c:pt>
                <c:pt idx="16">
                  <c:v>5606789.3300000001</c:v>
                </c:pt>
                <c:pt idx="17">
                  <c:v>5606789.3300000001</c:v>
                </c:pt>
                <c:pt idx="18">
                  <c:v>5606789.3300000001</c:v>
                </c:pt>
                <c:pt idx="19">
                  <c:v>5607659.8049999997</c:v>
                </c:pt>
                <c:pt idx="20">
                  <c:v>5608530.2800000003</c:v>
                </c:pt>
                <c:pt idx="21">
                  <c:v>5608560.1237500003</c:v>
                </c:pt>
                <c:pt idx="22">
                  <c:v>5610214.3075000001</c:v>
                </c:pt>
                <c:pt idx="23">
                  <c:v>5610243.5262500001</c:v>
                </c:pt>
                <c:pt idx="24">
                  <c:v>6413653.3799999999</c:v>
                </c:pt>
                <c:pt idx="25">
                  <c:v>6421827.0580000002</c:v>
                </c:pt>
                <c:pt idx="26">
                  <c:v>6424635.2215</c:v>
                </c:pt>
                <c:pt idx="27">
                  <c:v>6424635.2215</c:v>
                </c:pt>
                <c:pt idx="28">
                  <c:v>6427352.5099999998</c:v>
                </c:pt>
                <c:pt idx="29">
                  <c:v>6427352.5099999998</c:v>
                </c:pt>
                <c:pt idx="30">
                  <c:v>6427352.5099999998</c:v>
                </c:pt>
                <c:pt idx="31">
                  <c:v>6424658.0965</c:v>
                </c:pt>
                <c:pt idx="32">
                  <c:v>6424680.9715</c:v>
                </c:pt>
                <c:pt idx="33">
                  <c:v>6421996.3392500002</c:v>
                </c:pt>
                <c:pt idx="34">
                  <c:v>6419320.5507500004</c:v>
                </c:pt>
                <c:pt idx="35">
                  <c:v>6416635.2934999997</c:v>
                </c:pt>
                <c:pt idx="36">
                  <c:v>7825620.7708000001</c:v>
                </c:pt>
                <c:pt idx="37">
                  <c:v>7840872.6675000004</c:v>
                </c:pt>
                <c:pt idx="38">
                  <c:v>7846133.1670500003</c:v>
                </c:pt>
                <c:pt idx="39">
                  <c:v>7846133.1670500003</c:v>
                </c:pt>
                <c:pt idx="40">
                  <c:v>7851162.4906249996</c:v>
                </c:pt>
                <c:pt idx="41">
                  <c:v>7851162.4906249996</c:v>
                </c:pt>
                <c:pt idx="42">
                  <c:v>7851162.4906249996</c:v>
                </c:pt>
                <c:pt idx="43">
                  <c:v>7846158.6670500003</c:v>
                </c:pt>
                <c:pt idx="44">
                  <c:v>7846184.1670500003</c:v>
                </c:pt>
                <c:pt idx="45">
                  <c:v>7841062.3550000004</c:v>
                </c:pt>
                <c:pt idx="46">
                  <c:v>7836074.7814250002</c:v>
                </c:pt>
                <c:pt idx="47">
                  <c:v>7830952.0943750003</c:v>
                </c:pt>
                <c:pt idx="48">
                  <c:v>10843572.210674999</c:v>
                </c:pt>
                <c:pt idx="49">
                  <c:v>10869690.99958</c:v>
                </c:pt>
                <c:pt idx="50">
                  <c:v>10878492.241714999</c:v>
                </c:pt>
                <c:pt idx="51">
                  <c:v>10878492.241714999</c:v>
                </c:pt>
                <c:pt idx="52">
                  <c:v>10887186.17135</c:v>
                </c:pt>
                <c:pt idx="53">
                  <c:v>10887186.17135</c:v>
                </c:pt>
                <c:pt idx="54">
                  <c:v>10887186.17135</c:v>
                </c:pt>
                <c:pt idx="55">
                  <c:v>10878517.741714999</c:v>
                </c:pt>
                <c:pt idx="56">
                  <c:v>10878543.241714999</c:v>
                </c:pt>
                <c:pt idx="57">
                  <c:v>10869880.68708</c:v>
                </c:pt>
                <c:pt idx="58">
                  <c:v>10861228.507445</c:v>
                </c:pt>
                <c:pt idx="59">
                  <c:v>10852565.077810001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200"/>
        <c:axId val="121092736"/>
      </c:lineChart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3888"/>
        <c:axId val="121172352"/>
      </c:lineChart>
      <c:catAx>
        <c:axId val="121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92736"/>
        <c:crosses val="autoZero"/>
        <c:auto val="1"/>
        <c:lblAlgn val="ctr"/>
        <c:lblOffset val="100"/>
        <c:noMultiLvlLbl val="0"/>
      </c:catAx>
      <c:valAx>
        <c:axId val="1210927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1091200"/>
        <c:crosses val="autoZero"/>
        <c:crossBetween val="between"/>
      </c:valAx>
      <c:valAx>
        <c:axId val="1211723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21173888"/>
        <c:crosses val="max"/>
        <c:crossBetween val="between"/>
      </c:valAx>
      <c:catAx>
        <c:axId val="1211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72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Curve With No Investment</a:t>
            </a:r>
            <a:endParaRPr lang="en-US"/>
          </a:p>
        </c:rich>
      </c:tx>
      <c:layout>
        <c:manualLayout>
          <c:xMode val="edge"/>
          <c:yMode val="edge"/>
          <c:x val="0.27136202000442083"/>
          <c:y val="5.039465762663270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FIN_CHARTDAT!$B$42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FIN_CHARTDAT!$C$42:$AM$42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-9360715.666666666</c:v>
                </c:pt>
                <c:pt idx="5">
                  <c:v>-9396355.666666666</c:v>
                </c:pt>
                <c:pt idx="6">
                  <c:v>-9397465.666666666</c:v>
                </c:pt>
                <c:pt idx="7">
                  <c:v>-9430255.666666666</c:v>
                </c:pt>
                <c:pt idx="8">
                  <c:v>-9397915.666666666</c:v>
                </c:pt>
                <c:pt idx="9">
                  <c:v>-9392305.666666666</c:v>
                </c:pt>
                <c:pt idx="10">
                  <c:v>-9357808.2866666652</c:v>
                </c:pt>
                <c:pt idx="11">
                  <c:v>-9343833.2866666652</c:v>
                </c:pt>
                <c:pt idx="12">
                  <c:v>-9322735.4266666658</c:v>
                </c:pt>
                <c:pt idx="13">
                  <c:v>-10725888.719666665</c:v>
                </c:pt>
                <c:pt idx="14">
                  <c:v>-10677809.289666668</c:v>
                </c:pt>
                <c:pt idx="15">
                  <c:v>-10545546.287666667</c:v>
                </c:pt>
                <c:pt idx="16">
                  <c:v>-10565111.287666667</c:v>
                </c:pt>
                <c:pt idx="17">
                  <c:v>-10549146.287666667</c:v>
                </c:pt>
                <c:pt idx="18">
                  <c:v>-10553856.287666667</c:v>
                </c:pt>
                <c:pt idx="19">
                  <c:v>-9555717.9543333352</c:v>
                </c:pt>
                <c:pt idx="20">
                  <c:v>-9522298.5243333336</c:v>
                </c:pt>
                <c:pt idx="21">
                  <c:v>-9485654.0943333339</c:v>
                </c:pt>
                <c:pt idx="22">
                  <c:v>-9503011.1568333339</c:v>
                </c:pt>
                <c:pt idx="23">
                  <c:v>-9420313.827333333</c:v>
                </c:pt>
                <c:pt idx="24">
                  <c:v>-9422390.139833333</c:v>
                </c:pt>
                <c:pt idx="25">
                  <c:v>-7752231.7382916659</c:v>
                </c:pt>
                <c:pt idx="26">
                  <c:v>-7434949.6985583333</c:v>
                </c:pt>
                <c:pt idx="27">
                  <c:v>-7319872.954758333</c:v>
                </c:pt>
                <c:pt idx="28">
                  <c:v>-7341977.954758333</c:v>
                </c:pt>
                <c:pt idx="29">
                  <c:v>-7214442.1609583329</c:v>
                </c:pt>
                <c:pt idx="30">
                  <c:v>-7220742.1609583329</c:v>
                </c:pt>
                <c:pt idx="31">
                  <c:v>-7215797.1609583329</c:v>
                </c:pt>
                <c:pt idx="32">
                  <c:v>-7322785.4047583332</c:v>
                </c:pt>
                <c:pt idx="33">
                  <c:v>-7318097.8547583325</c:v>
                </c:pt>
                <c:pt idx="34">
                  <c:v>-7442866.5860583335</c:v>
                </c:pt>
                <c:pt idx="35">
                  <c:v>-7526082.1798583334</c:v>
                </c:pt>
                <c:pt idx="36">
                  <c:v>-7633520.1611583335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8-BC4C-8B9D-CE096BFC7C93}"/>
            </c:ext>
          </c:extLst>
        </c:ser>
        <c:ser>
          <c:idx val="1"/>
          <c:order val="1"/>
          <c:tx>
            <c:strRef>
              <c:f>FIN_CHARTDAT!$B$43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FIN_CHARTDAT!$C$43:$AM$43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-37504569.666666664</c:v>
                </c:pt>
                <c:pt idx="5">
                  <c:v>-46900925.333333328</c:v>
                </c:pt>
                <c:pt idx="6">
                  <c:v>-56298390.999999993</c:v>
                </c:pt>
                <c:pt idx="7">
                  <c:v>-65728646.666666657</c:v>
                </c:pt>
                <c:pt idx="8">
                  <c:v>-75126562.333333328</c:v>
                </c:pt>
                <c:pt idx="9">
                  <c:v>-84518868</c:v>
                </c:pt>
                <c:pt idx="10">
                  <c:v>-93876676.286666662</c:v>
                </c:pt>
                <c:pt idx="11">
                  <c:v>-103220509.57333332</c:v>
                </c:pt>
                <c:pt idx="12">
                  <c:v>-112543244.99999999</c:v>
                </c:pt>
                <c:pt idx="13">
                  <c:v>-123269133.71966664</c:v>
                </c:pt>
                <c:pt idx="14">
                  <c:v>-133946943.00933331</c:v>
                </c:pt>
                <c:pt idx="15">
                  <c:v>-144492489.29699999</c:v>
                </c:pt>
                <c:pt idx="16">
                  <c:v>-155057600.58466667</c:v>
                </c:pt>
                <c:pt idx="17">
                  <c:v>-165606746.87233335</c:v>
                </c:pt>
                <c:pt idx="18">
                  <c:v>-176160603.16000003</c:v>
                </c:pt>
                <c:pt idx="19">
                  <c:v>-185716321.11433336</c:v>
                </c:pt>
                <c:pt idx="20">
                  <c:v>-195238619.63866669</c:v>
                </c:pt>
                <c:pt idx="21">
                  <c:v>-204724273.73300001</c:v>
                </c:pt>
                <c:pt idx="22">
                  <c:v>-214227284.88983333</c:v>
                </c:pt>
                <c:pt idx="23">
                  <c:v>-223647598.71716666</c:v>
                </c:pt>
                <c:pt idx="24">
                  <c:v>-233069988.85699999</c:v>
                </c:pt>
                <c:pt idx="25">
                  <c:v>-240822220.59529167</c:v>
                </c:pt>
                <c:pt idx="26">
                  <c:v>-248257170.29385</c:v>
                </c:pt>
                <c:pt idx="27">
                  <c:v>-255577043.24860835</c:v>
                </c:pt>
                <c:pt idx="28">
                  <c:v>-262919021.2033667</c:v>
                </c:pt>
                <c:pt idx="29">
                  <c:v>-270133463.36432505</c:v>
                </c:pt>
                <c:pt idx="30">
                  <c:v>-277354205.5252834</c:v>
                </c:pt>
                <c:pt idx="31">
                  <c:v>-284570002.68624175</c:v>
                </c:pt>
                <c:pt idx="32">
                  <c:v>-291892788.09100008</c:v>
                </c:pt>
                <c:pt idx="33">
                  <c:v>-299210885.9457584</c:v>
                </c:pt>
                <c:pt idx="34">
                  <c:v>-306653752.53181672</c:v>
                </c:pt>
                <c:pt idx="35">
                  <c:v>-314179834.71167505</c:v>
                </c:pt>
                <c:pt idx="36">
                  <c:v>-321813354.87283337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8-BC4C-8B9D-CE096BFC7C93}"/>
            </c:ext>
          </c:extLst>
        </c:ser>
        <c:ser>
          <c:idx val="2"/>
          <c:order val="2"/>
          <c:tx>
            <c:strRef>
              <c:f>FIN_CHARTDAT!$B$44</c:f>
              <c:strCache>
                <c:ptCount val="1"/>
                <c:pt idx="0">
                  <c:v> Increase/Decrease in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FIN_CHARTDAT!$C$44:$AM$44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-9373214</c:v>
                </c:pt>
                <c:pt idx="4">
                  <c:v>-9369074</c:v>
                </c:pt>
                <c:pt idx="5">
                  <c:v>-9394714</c:v>
                </c:pt>
                <c:pt idx="6">
                  <c:v>-9395824</c:v>
                </c:pt>
                <c:pt idx="7">
                  <c:v>-9428614</c:v>
                </c:pt>
                <c:pt idx="8">
                  <c:v>-9396274</c:v>
                </c:pt>
                <c:pt idx="9">
                  <c:v>-9404914</c:v>
                </c:pt>
                <c:pt idx="10">
                  <c:v>-9396491.6199999992</c:v>
                </c:pt>
                <c:pt idx="11">
                  <c:v>-9355691.6199999992</c:v>
                </c:pt>
                <c:pt idx="12">
                  <c:v>-9353293.7599999998</c:v>
                </c:pt>
                <c:pt idx="13">
                  <c:v>-10780959.552999999</c:v>
                </c:pt>
                <c:pt idx="14">
                  <c:v>-10751642.623000002</c:v>
                </c:pt>
                <c:pt idx="15">
                  <c:v>-10712767.121000001</c:v>
                </c:pt>
                <c:pt idx="16">
                  <c:v>-10563469.621000001</c:v>
                </c:pt>
                <c:pt idx="17">
                  <c:v>-10547504.621000001</c:v>
                </c:pt>
                <c:pt idx="18">
                  <c:v>-10552214.621000001</c:v>
                </c:pt>
                <c:pt idx="19">
                  <c:v>-9567709.6210000012</c:v>
                </c:pt>
                <c:pt idx="20">
                  <c:v>-9570590.1909999996</c:v>
                </c:pt>
                <c:pt idx="21">
                  <c:v>-9527195.7609999999</c:v>
                </c:pt>
                <c:pt idx="22">
                  <c:v>-9515271.5734999999</c:v>
                </c:pt>
                <c:pt idx="23">
                  <c:v>-9500836.743999999</c:v>
                </c:pt>
                <c:pt idx="24">
                  <c:v>-9423825.556499999</c:v>
                </c:pt>
                <c:pt idx="25">
                  <c:v>-7934486.3216249989</c:v>
                </c:pt>
                <c:pt idx="26">
                  <c:v>-7846631.3652250003</c:v>
                </c:pt>
                <c:pt idx="27">
                  <c:v>-7449552.121425</c:v>
                </c:pt>
                <c:pt idx="28">
                  <c:v>-7354799.621425</c:v>
                </c:pt>
                <c:pt idx="29">
                  <c:v>-7340486.3276249999</c:v>
                </c:pt>
                <c:pt idx="30">
                  <c:v>-7218983.8276249999</c:v>
                </c:pt>
                <c:pt idx="31">
                  <c:v>-7199458.8276249999</c:v>
                </c:pt>
                <c:pt idx="32">
                  <c:v>-7194139.5714250002</c:v>
                </c:pt>
                <c:pt idx="33">
                  <c:v>-7302674.5214249995</c:v>
                </c:pt>
                <c:pt idx="34">
                  <c:v>-7300032.0027250005</c:v>
                </c:pt>
                <c:pt idx="35">
                  <c:v>-7383601.3465250004</c:v>
                </c:pt>
                <c:pt idx="36">
                  <c:v>-7531970.5778250005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8-BC4C-8B9D-CE096BFC7C93}"/>
            </c:ext>
          </c:extLst>
        </c:ser>
        <c:ser>
          <c:idx val="3"/>
          <c:order val="3"/>
          <c:tx>
            <c:strRef>
              <c:f>FIN_CHARTDAT!$B$45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FIN_CHARTDAT!$C$45:$AM$45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-28228854</c:v>
                </c:pt>
                <c:pt idx="4">
                  <c:v>-37597928</c:v>
                </c:pt>
                <c:pt idx="5">
                  <c:v>-46992642</c:v>
                </c:pt>
                <c:pt idx="6">
                  <c:v>-56388466</c:v>
                </c:pt>
                <c:pt idx="7">
                  <c:v>-65817080</c:v>
                </c:pt>
                <c:pt idx="8">
                  <c:v>-75213354</c:v>
                </c:pt>
                <c:pt idx="9">
                  <c:v>-84618268</c:v>
                </c:pt>
                <c:pt idx="10">
                  <c:v>-94014759.620000005</c:v>
                </c:pt>
                <c:pt idx="11">
                  <c:v>-103370451.24000001</c:v>
                </c:pt>
                <c:pt idx="12">
                  <c:v>-112723745.00000001</c:v>
                </c:pt>
                <c:pt idx="13">
                  <c:v>-123504704.55300002</c:v>
                </c:pt>
                <c:pt idx="14">
                  <c:v>-134256347.17600003</c:v>
                </c:pt>
                <c:pt idx="15">
                  <c:v>-144969114.29700002</c:v>
                </c:pt>
                <c:pt idx="16">
                  <c:v>-155532583.91800001</c:v>
                </c:pt>
                <c:pt idx="17">
                  <c:v>-166080088.539</c:v>
                </c:pt>
                <c:pt idx="18">
                  <c:v>-176632303.16</c:v>
                </c:pt>
                <c:pt idx="19">
                  <c:v>-186200012.78099999</c:v>
                </c:pt>
                <c:pt idx="20">
                  <c:v>-195770602.972</c:v>
                </c:pt>
                <c:pt idx="21">
                  <c:v>-205297798.73300001</c:v>
                </c:pt>
                <c:pt idx="22">
                  <c:v>-214813070.30650002</c:v>
                </c:pt>
                <c:pt idx="23">
                  <c:v>-224313907.05050001</c:v>
                </c:pt>
                <c:pt idx="24">
                  <c:v>-233737732.60699999</c:v>
                </c:pt>
                <c:pt idx="25">
                  <c:v>-241672218.92862499</c:v>
                </c:pt>
                <c:pt idx="26">
                  <c:v>-249518850.29384997</c:v>
                </c:pt>
                <c:pt idx="27">
                  <c:v>-256968402.41527498</c:v>
                </c:pt>
                <c:pt idx="28">
                  <c:v>-264323202.03669998</c:v>
                </c:pt>
                <c:pt idx="29">
                  <c:v>-271663688.36432499</c:v>
                </c:pt>
                <c:pt idx="30">
                  <c:v>-278882672.19194996</c:v>
                </c:pt>
                <c:pt idx="31">
                  <c:v>-286082131.01957494</c:v>
                </c:pt>
                <c:pt idx="32">
                  <c:v>-293276270.59099996</c:v>
                </c:pt>
                <c:pt idx="33">
                  <c:v>-300578945.11242497</c:v>
                </c:pt>
                <c:pt idx="34">
                  <c:v>-307878977.11514997</c:v>
                </c:pt>
                <c:pt idx="35">
                  <c:v>-315262578.46167499</c:v>
                </c:pt>
                <c:pt idx="36">
                  <c:v>-322794549.0395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8-BC4C-8B9D-CE096BFC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22976"/>
        <c:axId val="112224512"/>
      </c:lineChart>
      <c:catAx>
        <c:axId val="1122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224512"/>
        <c:crosses val="autoZero"/>
        <c:auto val="1"/>
        <c:lblAlgn val="ctr"/>
        <c:lblOffset val="100"/>
        <c:noMultiLvlLbl val="0"/>
      </c:catAx>
      <c:valAx>
        <c:axId val="112224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 and Cost of Salaries &amp; Wages</a:t>
            </a:r>
          </a:p>
        </c:rich>
      </c:tx>
      <c:layout>
        <c:manualLayout>
          <c:xMode val="edge"/>
          <c:yMode val="edge"/>
          <c:x val="0.13754659372754882"/>
          <c:y val="1.978916469689345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78080"/>
        <c:axId val="119679616"/>
      </c:lineChart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B943-B8B3-E60A8C9A85CF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576.35</c:v>
                </c:pt>
                <c:pt idx="10">
                  <c:v>576.35</c:v>
                </c:pt>
                <c:pt idx="11">
                  <c:v>1122.3</c:v>
                </c:pt>
                <c:pt idx="12">
                  <c:v>2524.1900000000005</c:v>
                </c:pt>
                <c:pt idx="13">
                  <c:v>3394.6650000000004</c:v>
                </c:pt>
                <c:pt idx="14">
                  <c:v>6789.3300000000008</c:v>
                </c:pt>
                <c:pt idx="15">
                  <c:v>6789.3300000000008</c:v>
                </c:pt>
                <c:pt idx="16">
                  <c:v>6789.3300000000008</c:v>
                </c:pt>
                <c:pt idx="17">
                  <c:v>6789.3300000000008</c:v>
                </c:pt>
                <c:pt idx="18">
                  <c:v>6789.3300000000008</c:v>
                </c:pt>
                <c:pt idx="19">
                  <c:v>7659.8050000000003</c:v>
                </c:pt>
                <c:pt idx="20">
                  <c:v>8530.2800000000007</c:v>
                </c:pt>
                <c:pt idx="21">
                  <c:v>8560.1237500000007</c:v>
                </c:pt>
                <c:pt idx="22">
                  <c:v>10214.307500000001</c:v>
                </c:pt>
                <c:pt idx="23">
                  <c:v>10243.526250000001</c:v>
                </c:pt>
                <c:pt idx="24">
                  <c:v>13653.38</c:v>
                </c:pt>
                <c:pt idx="25">
                  <c:v>21827.058000000005</c:v>
                </c:pt>
                <c:pt idx="26">
                  <c:v>24635.2215</c:v>
                </c:pt>
                <c:pt idx="27">
                  <c:v>24635.2215</c:v>
                </c:pt>
                <c:pt idx="28">
                  <c:v>27352.51</c:v>
                </c:pt>
                <c:pt idx="29">
                  <c:v>27352.51</c:v>
                </c:pt>
                <c:pt idx="30">
                  <c:v>27352.51</c:v>
                </c:pt>
                <c:pt idx="31">
                  <c:v>24658.0965</c:v>
                </c:pt>
                <c:pt idx="32">
                  <c:v>24680.9715</c:v>
                </c:pt>
                <c:pt idx="33">
                  <c:v>21996.339250000005</c:v>
                </c:pt>
                <c:pt idx="34">
                  <c:v>19320.550750000002</c:v>
                </c:pt>
                <c:pt idx="35">
                  <c:v>16635.2935</c:v>
                </c:pt>
                <c:pt idx="36">
                  <c:v>25620.770799999998</c:v>
                </c:pt>
                <c:pt idx="37">
                  <c:v>40872.667500000003</c:v>
                </c:pt>
                <c:pt idx="38">
                  <c:v>46133.167050000004</c:v>
                </c:pt>
                <c:pt idx="39">
                  <c:v>46133.167050000004</c:v>
                </c:pt>
                <c:pt idx="40">
                  <c:v>51162.490625000006</c:v>
                </c:pt>
                <c:pt idx="41">
                  <c:v>51162.490625000006</c:v>
                </c:pt>
                <c:pt idx="42">
                  <c:v>51162.490625000006</c:v>
                </c:pt>
                <c:pt idx="43">
                  <c:v>46158.667050000004</c:v>
                </c:pt>
                <c:pt idx="44">
                  <c:v>46184.167050000004</c:v>
                </c:pt>
                <c:pt idx="45">
                  <c:v>41062.355000000003</c:v>
                </c:pt>
                <c:pt idx="46">
                  <c:v>36074.781425000001</c:v>
                </c:pt>
                <c:pt idx="47">
                  <c:v>30952.094375000001</c:v>
                </c:pt>
                <c:pt idx="48">
                  <c:v>43572.210675000002</c:v>
                </c:pt>
                <c:pt idx="49">
                  <c:v>69690.999580000003</c:v>
                </c:pt>
                <c:pt idx="50">
                  <c:v>78492.241714999996</c:v>
                </c:pt>
                <c:pt idx="51">
                  <c:v>78492.241714999996</c:v>
                </c:pt>
                <c:pt idx="52">
                  <c:v>87186.171350000004</c:v>
                </c:pt>
                <c:pt idx="53">
                  <c:v>87186.171350000004</c:v>
                </c:pt>
                <c:pt idx="54">
                  <c:v>87186.171350000004</c:v>
                </c:pt>
                <c:pt idx="55">
                  <c:v>78517.741714999996</c:v>
                </c:pt>
                <c:pt idx="56">
                  <c:v>78543.241714999996</c:v>
                </c:pt>
                <c:pt idx="57">
                  <c:v>69880.687080000003</c:v>
                </c:pt>
                <c:pt idx="58">
                  <c:v>61228.507444999996</c:v>
                </c:pt>
                <c:pt idx="59">
                  <c:v>52565.077810000003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3-B943-B8B3-E60A8C9A85CF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4400576.3499999996</c:v>
                </c:pt>
                <c:pt idx="10">
                  <c:v>4400576.3499999996</c:v>
                </c:pt>
                <c:pt idx="11">
                  <c:v>4401122.3</c:v>
                </c:pt>
                <c:pt idx="12">
                  <c:v>5602524.1900000004</c:v>
                </c:pt>
                <c:pt idx="13">
                  <c:v>5603394.665</c:v>
                </c:pt>
                <c:pt idx="14">
                  <c:v>5606789.3300000001</c:v>
                </c:pt>
                <c:pt idx="15">
                  <c:v>5606789.3300000001</c:v>
                </c:pt>
                <c:pt idx="16">
                  <c:v>5606789.3300000001</c:v>
                </c:pt>
                <c:pt idx="17">
                  <c:v>5606789.3300000001</c:v>
                </c:pt>
                <c:pt idx="18">
                  <c:v>5606789.3300000001</c:v>
                </c:pt>
                <c:pt idx="19">
                  <c:v>5607659.8049999997</c:v>
                </c:pt>
                <c:pt idx="20">
                  <c:v>5608530.2800000003</c:v>
                </c:pt>
                <c:pt idx="21">
                  <c:v>5608560.1237500003</c:v>
                </c:pt>
                <c:pt idx="22">
                  <c:v>5610214.3075000001</c:v>
                </c:pt>
                <c:pt idx="23">
                  <c:v>5610243.5262500001</c:v>
                </c:pt>
                <c:pt idx="24">
                  <c:v>6413653.3799999999</c:v>
                </c:pt>
                <c:pt idx="25">
                  <c:v>6421827.0580000002</c:v>
                </c:pt>
                <c:pt idx="26">
                  <c:v>6424635.2215</c:v>
                </c:pt>
                <c:pt idx="27">
                  <c:v>6424635.2215</c:v>
                </c:pt>
                <c:pt idx="28">
                  <c:v>6427352.5099999998</c:v>
                </c:pt>
                <c:pt idx="29">
                  <c:v>6427352.5099999998</c:v>
                </c:pt>
                <c:pt idx="30">
                  <c:v>6427352.5099999998</c:v>
                </c:pt>
                <c:pt idx="31">
                  <c:v>6424658.0965</c:v>
                </c:pt>
                <c:pt idx="32">
                  <c:v>6424680.9715</c:v>
                </c:pt>
                <c:pt idx="33">
                  <c:v>6421996.3392500002</c:v>
                </c:pt>
                <c:pt idx="34">
                  <c:v>6419320.5507500004</c:v>
                </c:pt>
                <c:pt idx="35">
                  <c:v>6416635.2934999997</c:v>
                </c:pt>
                <c:pt idx="36">
                  <c:v>7825620.7708000001</c:v>
                </c:pt>
                <c:pt idx="37">
                  <c:v>7840872.6675000004</c:v>
                </c:pt>
                <c:pt idx="38">
                  <c:v>7846133.1670500003</c:v>
                </c:pt>
                <c:pt idx="39">
                  <c:v>7846133.1670500003</c:v>
                </c:pt>
                <c:pt idx="40">
                  <c:v>7851162.4906249996</c:v>
                </c:pt>
                <c:pt idx="41">
                  <c:v>7851162.4906249996</c:v>
                </c:pt>
                <c:pt idx="42">
                  <c:v>7851162.4906249996</c:v>
                </c:pt>
                <c:pt idx="43">
                  <c:v>7846158.6670500003</c:v>
                </c:pt>
                <c:pt idx="44">
                  <c:v>7846184.1670500003</c:v>
                </c:pt>
                <c:pt idx="45">
                  <c:v>7841062.3550000004</c:v>
                </c:pt>
                <c:pt idx="46">
                  <c:v>7836074.7814250002</c:v>
                </c:pt>
                <c:pt idx="47">
                  <c:v>7830952.0943750003</c:v>
                </c:pt>
                <c:pt idx="48">
                  <c:v>10843572.210674999</c:v>
                </c:pt>
                <c:pt idx="49">
                  <c:v>10869690.99958</c:v>
                </c:pt>
                <c:pt idx="50">
                  <c:v>10878492.241714999</c:v>
                </c:pt>
                <c:pt idx="51">
                  <c:v>10878492.241714999</c:v>
                </c:pt>
                <c:pt idx="52">
                  <c:v>10887186.17135</c:v>
                </c:pt>
                <c:pt idx="53">
                  <c:v>10887186.17135</c:v>
                </c:pt>
                <c:pt idx="54">
                  <c:v>10887186.17135</c:v>
                </c:pt>
                <c:pt idx="55">
                  <c:v>10878517.741714999</c:v>
                </c:pt>
                <c:pt idx="56">
                  <c:v>10878543.241714999</c:v>
                </c:pt>
                <c:pt idx="57">
                  <c:v>10869880.68708</c:v>
                </c:pt>
                <c:pt idx="58">
                  <c:v>10861228.507445</c:v>
                </c:pt>
                <c:pt idx="59">
                  <c:v>10852565.077810001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9984"/>
        <c:axId val="119691520"/>
      </c:lineChart>
      <c:catAx>
        <c:axId val="119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79616"/>
        <c:crosses val="autoZero"/>
        <c:auto val="1"/>
        <c:lblAlgn val="ctr"/>
        <c:lblOffset val="100"/>
        <c:noMultiLvlLbl val="0"/>
      </c:catAx>
      <c:valAx>
        <c:axId val="1196796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Headcount FTE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678080"/>
        <c:crosses val="autoZero"/>
        <c:crossBetween val="between"/>
      </c:valAx>
      <c:catAx>
        <c:axId val="119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91520"/>
        <c:crosses val="autoZero"/>
        <c:auto val="1"/>
        <c:lblAlgn val="ctr"/>
        <c:lblOffset val="100"/>
        <c:noMultiLvlLbl val="0"/>
      </c:catAx>
      <c:valAx>
        <c:axId val="119691520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 Cost of Labor 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689984"/>
        <c:crosses val="max"/>
        <c:crossBetween val="between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STAFF_CHARTDAT!$B$16</c:f>
              <c:strCache>
                <c:ptCount val="1"/>
                <c:pt idx="0">
                  <c:v> Ejecutivo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STAFF_CHARTDAT!$C$16:$BJ$16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CD41-98CB-4C96631DA5EF}"/>
            </c:ext>
          </c:extLst>
        </c:ser>
        <c:ser>
          <c:idx val="1"/>
          <c:order val="1"/>
          <c:tx>
            <c:strRef>
              <c:f>STAFF_CHARTDAT!$B$17</c:f>
              <c:strCache>
                <c:ptCount val="1"/>
                <c:pt idx="0">
                  <c:v> Biz Ops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STAFF_CHARTDAT!$C$17:$BJ$17</c:f>
              <c:numCache>
                <c:formatCode>_(* #,##0.00_);_(* \(#,##0.00\);_(* "-"??_);_(@_)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E-CD41-98CB-4C96631DA5EF}"/>
            </c:ext>
          </c:extLst>
        </c:ser>
        <c:ser>
          <c:idx val="2"/>
          <c:order val="2"/>
          <c:tx>
            <c:strRef>
              <c:f>STAFF_CHARTDAT!$B$18</c:f>
              <c:strCache>
                <c:ptCount val="1"/>
                <c:pt idx="0">
                  <c:v> Sales &amp; MKT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STAFF_CHARTDAT!$C$18:$BJ$18</c:f>
              <c:numCache>
                <c:formatCode>_(* #,##0.00_);_(* \(#,##0.00\);_(* "-"??_);_(@_)</c:formatCode>
                <c:ptCount val="6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E-CD41-98CB-4C96631DA5EF}"/>
            </c:ext>
          </c:extLst>
        </c:ser>
        <c:ser>
          <c:idx val="3"/>
          <c:order val="3"/>
          <c:tx>
            <c:strRef>
              <c:f>STAFF_CHARTDAT!$B$19</c:f>
              <c:strCache>
                <c:ptCount val="1"/>
                <c:pt idx="0">
                  <c:v> Producción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STAFF_CHARTDAT!$C$19:$BJ$19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E-CD41-98CB-4C96631DA5EF}"/>
            </c:ext>
          </c:extLst>
        </c:ser>
        <c:ser>
          <c:idx val="4"/>
          <c:order val="4"/>
          <c:tx>
            <c:strRef>
              <c:f>STAFF_CHARTDAT!$B$20</c:f>
              <c:strCache>
                <c:ptCount val="1"/>
                <c:pt idx="0">
                  <c:v> Total Headcount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STAFF_CHARTDAT!$C$20:$BJ$20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E-CD41-98CB-4C96631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5232"/>
        <c:axId val="121225216"/>
      </c:lineChart>
      <c:catAx>
        <c:axId val="121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25216"/>
        <c:crosses val="autoZero"/>
        <c:auto val="1"/>
        <c:lblAlgn val="ctr"/>
        <c:lblOffset val="100"/>
        <c:noMultiLvlLbl val="0"/>
      </c:catAx>
      <c:valAx>
        <c:axId val="12122521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12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FIN_CHARTDAT!$B$55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FIN_CHARTDAT!$C$55:$AM$55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-9360715.666666666</c:v>
                </c:pt>
                <c:pt idx="5">
                  <c:v>-9396355.666666666</c:v>
                </c:pt>
                <c:pt idx="6">
                  <c:v>-9397465.666666666</c:v>
                </c:pt>
                <c:pt idx="7">
                  <c:v>-9430255.666666666</c:v>
                </c:pt>
                <c:pt idx="8">
                  <c:v>-9397915.666666666</c:v>
                </c:pt>
                <c:pt idx="9">
                  <c:v>-9392305.666666666</c:v>
                </c:pt>
                <c:pt idx="10">
                  <c:v>-9357808.2866666652</c:v>
                </c:pt>
                <c:pt idx="11">
                  <c:v>-9343833.2866666652</c:v>
                </c:pt>
                <c:pt idx="12">
                  <c:v>-9322735.4266666658</c:v>
                </c:pt>
                <c:pt idx="13">
                  <c:v>-10725888.719666665</c:v>
                </c:pt>
                <c:pt idx="14">
                  <c:v>-10677809.289666668</c:v>
                </c:pt>
                <c:pt idx="15">
                  <c:v>-10545546.287666667</c:v>
                </c:pt>
                <c:pt idx="16">
                  <c:v>-10565111.287666667</c:v>
                </c:pt>
                <c:pt idx="17">
                  <c:v>-10549146.287666667</c:v>
                </c:pt>
                <c:pt idx="18">
                  <c:v>-10553856.287666667</c:v>
                </c:pt>
                <c:pt idx="19">
                  <c:v>-9555717.9543333352</c:v>
                </c:pt>
                <c:pt idx="20">
                  <c:v>-9522298.5243333336</c:v>
                </c:pt>
                <c:pt idx="21">
                  <c:v>-9485654.0943333339</c:v>
                </c:pt>
                <c:pt idx="22">
                  <c:v>-9503011.1568333339</c:v>
                </c:pt>
                <c:pt idx="23">
                  <c:v>-9420313.827333333</c:v>
                </c:pt>
                <c:pt idx="24">
                  <c:v>-9422390.139833333</c:v>
                </c:pt>
                <c:pt idx="25">
                  <c:v>-7752231.7382916659</c:v>
                </c:pt>
                <c:pt idx="26">
                  <c:v>-7434949.6985583333</c:v>
                </c:pt>
                <c:pt idx="27">
                  <c:v>-7319872.954758333</c:v>
                </c:pt>
                <c:pt idx="28">
                  <c:v>-7341977.954758333</c:v>
                </c:pt>
                <c:pt idx="29">
                  <c:v>-7214442.1609583329</c:v>
                </c:pt>
                <c:pt idx="30">
                  <c:v>-7220742.1609583329</c:v>
                </c:pt>
                <c:pt idx="31">
                  <c:v>-7215797.1609583329</c:v>
                </c:pt>
                <c:pt idx="32">
                  <c:v>-7322785.4047583332</c:v>
                </c:pt>
                <c:pt idx="33">
                  <c:v>-7318097.8547583325</c:v>
                </c:pt>
                <c:pt idx="34">
                  <c:v>-7442866.5860583335</c:v>
                </c:pt>
                <c:pt idx="35">
                  <c:v>-7526082.1798583334</c:v>
                </c:pt>
                <c:pt idx="36">
                  <c:v>-7633520.1611583335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D-8845-BB2A-BBD869551E09}"/>
            </c:ext>
          </c:extLst>
        </c:ser>
        <c:ser>
          <c:idx val="1"/>
          <c:order val="1"/>
          <c:tx>
            <c:strRef>
              <c:f>FIN_CHARTDAT!$B$56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FIN_CHARTDAT!$C$56:$AM$56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-37504569.666666664</c:v>
                </c:pt>
                <c:pt idx="5">
                  <c:v>-46900925.333333328</c:v>
                </c:pt>
                <c:pt idx="6">
                  <c:v>-56298390.999999993</c:v>
                </c:pt>
                <c:pt idx="7">
                  <c:v>-65728646.666666657</c:v>
                </c:pt>
                <c:pt idx="8">
                  <c:v>-75126562.333333328</c:v>
                </c:pt>
                <c:pt idx="9">
                  <c:v>-84518868</c:v>
                </c:pt>
                <c:pt idx="10">
                  <c:v>-93876676.286666662</c:v>
                </c:pt>
                <c:pt idx="11">
                  <c:v>-103220509.57333332</c:v>
                </c:pt>
                <c:pt idx="12">
                  <c:v>-112543244.99999999</c:v>
                </c:pt>
                <c:pt idx="13">
                  <c:v>-123269133.71966664</c:v>
                </c:pt>
                <c:pt idx="14">
                  <c:v>-133946943.00933331</c:v>
                </c:pt>
                <c:pt idx="15">
                  <c:v>-144492489.29699999</c:v>
                </c:pt>
                <c:pt idx="16">
                  <c:v>-155057600.58466667</c:v>
                </c:pt>
                <c:pt idx="17">
                  <c:v>-165606746.87233335</c:v>
                </c:pt>
                <c:pt idx="18">
                  <c:v>-176160603.16000003</c:v>
                </c:pt>
                <c:pt idx="19">
                  <c:v>-185716321.11433336</c:v>
                </c:pt>
                <c:pt idx="20">
                  <c:v>-195238619.63866669</c:v>
                </c:pt>
                <c:pt idx="21">
                  <c:v>-204724273.73300001</c:v>
                </c:pt>
                <c:pt idx="22">
                  <c:v>-214227284.88983333</c:v>
                </c:pt>
                <c:pt idx="23">
                  <c:v>-223647598.71716666</c:v>
                </c:pt>
                <c:pt idx="24">
                  <c:v>-233069988.85699999</c:v>
                </c:pt>
                <c:pt idx="25">
                  <c:v>-240822220.59529167</c:v>
                </c:pt>
                <c:pt idx="26">
                  <c:v>-248257170.29385</c:v>
                </c:pt>
                <c:pt idx="27">
                  <c:v>-255577043.24860835</c:v>
                </c:pt>
                <c:pt idx="28">
                  <c:v>-262919021.2033667</c:v>
                </c:pt>
                <c:pt idx="29">
                  <c:v>-270133463.36432505</c:v>
                </c:pt>
                <c:pt idx="30">
                  <c:v>-277354205.5252834</c:v>
                </c:pt>
                <c:pt idx="31">
                  <c:v>-284570002.68624175</c:v>
                </c:pt>
                <c:pt idx="32">
                  <c:v>-291892788.09100008</c:v>
                </c:pt>
                <c:pt idx="33">
                  <c:v>-299210885.9457584</c:v>
                </c:pt>
                <c:pt idx="34">
                  <c:v>-306653752.53181672</c:v>
                </c:pt>
                <c:pt idx="35">
                  <c:v>-314179834.71167505</c:v>
                </c:pt>
                <c:pt idx="36">
                  <c:v>-321813354.87283337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D-8845-BB2A-BBD869551E09}"/>
            </c:ext>
          </c:extLst>
        </c:ser>
        <c:ser>
          <c:idx val="2"/>
          <c:order val="2"/>
          <c:tx>
            <c:strRef>
              <c:f>FIN_CHARTDAT!$B$57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FIN_CHARTDAT!$C$57:$AM$57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-9373214</c:v>
                </c:pt>
                <c:pt idx="4">
                  <c:v>-9369074</c:v>
                </c:pt>
                <c:pt idx="5">
                  <c:v>-9394714</c:v>
                </c:pt>
                <c:pt idx="6">
                  <c:v>-9395824</c:v>
                </c:pt>
                <c:pt idx="7">
                  <c:v>-9428614</c:v>
                </c:pt>
                <c:pt idx="8">
                  <c:v>-9396274</c:v>
                </c:pt>
                <c:pt idx="9">
                  <c:v>-9404914</c:v>
                </c:pt>
                <c:pt idx="10">
                  <c:v>-9396491.6199999992</c:v>
                </c:pt>
                <c:pt idx="11">
                  <c:v>-9355691.6199999992</c:v>
                </c:pt>
                <c:pt idx="12">
                  <c:v>-9353293.7599999998</c:v>
                </c:pt>
                <c:pt idx="13">
                  <c:v>-10780959.552999999</c:v>
                </c:pt>
                <c:pt idx="14">
                  <c:v>-10751642.623000002</c:v>
                </c:pt>
                <c:pt idx="15">
                  <c:v>-10712767.121000001</c:v>
                </c:pt>
                <c:pt idx="16">
                  <c:v>-10563469.621000001</c:v>
                </c:pt>
                <c:pt idx="17">
                  <c:v>-10547504.621000001</c:v>
                </c:pt>
                <c:pt idx="18">
                  <c:v>-10552214.621000001</c:v>
                </c:pt>
                <c:pt idx="19">
                  <c:v>-9567709.6210000012</c:v>
                </c:pt>
                <c:pt idx="20">
                  <c:v>-9570590.1909999996</c:v>
                </c:pt>
                <c:pt idx="21">
                  <c:v>-9527195.7609999999</c:v>
                </c:pt>
                <c:pt idx="22">
                  <c:v>-9515271.5734999999</c:v>
                </c:pt>
                <c:pt idx="23">
                  <c:v>-9500836.743999999</c:v>
                </c:pt>
                <c:pt idx="24">
                  <c:v>-9423825.556499999</c:v>
                </c:pt>
                <c:pt idx="25">
                  <c:v>-7934486.3216249989</c:v>
                </c:pt>
                <c:pt idx="26">
                  <c:v>-7846631.3652250003</c:v>
                </c:pt>
                <c:pt idx="27">
                  <c:v>-7449552.121425</c:v>
                </c:pt>
                <c:pt idx="28">
                  <c:v>-7354799.621425</c:v>
                </c:pt>
                <c:pt idx="29">
                  <c:v>-7340486.3276249999</c:v>
                </c:pt>
                <c:pt idx="30">
                  <c:v>-7218983.8276249999</c:v>
                </c:pt>
                <c:pt idx="31">
                  <c:v>-7199458.8276249999</c:v>
                </c:pt>
                <c:pt idx="32">
                  <c:v>-7194139.5714250002</c:v>
                </c:pt>
                <c:pt idx="33">
                  <c:v>-7302674.5214249995</c:v>
                </c:pt>
                <c:pt idx="34">
                  <c:v>-7300032.0027250005</c:v>
                </c:pt>
                <c:pt idx="35">
                  <c:v>-7383601.3465250004</c:v>
                </c:pt>
                <c:pt idx="36">
                  <c:v>-7531970.5778250005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D-8845-BB2A-BBD869551E09}"/>
            </c:ext>
          </c:extLst>
        </c:ser>
        <c:ser>
          <c:idx val="3"/>
          <c:order val="3"/>
          <c:tx>
            <c:strRef>
              <c:f>FIN_CHARTDAT!$B$58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FIN_CHARTDAT!$C$58:$AM$58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-28228854</c:v>
                </c:pt>
                <c:pt idx="4">
                  <c:v>-37597928</c:v>
                </c:pt>
                <c:pt idx="5">
                  <c:v>-46992642</c:v>
                </c:pt>
                <c:pt idx="6">
                  <c:v>-56388466</c:v>
                </c:pt>
                <c:pt idx="7">
                  <c:v>-65817080</c:v>
                </c:pt>
                <c:pt idx="8">
                  <c:v>-75213354</c:v>
                </c:pt>
                <c:pt idx="9">
                  <c:v>-84618268</c:v>
                </c:pt>
                <c:pt idx="10">
                  <c:v>-94014759.620000005</c:v>
                </c:pt>
                <c:pt idx="11">
                  <c:v>-103370451.24000001</c:v>
                </c:pt>
                <c:pt idx="12">
                  <c:v>-112723745.00000001</c:v>
                </c:pt>
                <c:pt idx="13">
                  <c:v>-123504704.55300002</c:v>
                </c:pt>
                <c:pt idx="14">
                  <c:v>-134256347.17600003</c:v>
                </c:pt>
                <c:pt idx="15">
                  <c:v>-144969114.29700002</c:v>
                </c:pt>
                <c:pt idx="16">
                  <c:v>-155532583.91800001</c:v>
                </c:pt>
                <c:pt idx="17">
                  <c:v>-166080088.539</c:v>
                </c:pt>
                <c:pt idx="18">
                  <c:v>-176632303.16</c:v>
                </c:pt>
                <c:pt idx="19">
                  <c:v>-186200012.78099999</c:v>
                </c:pt>
                <c:pt idx="20">
                  <c:v>-195770602.972</c:v>
                </c:pt>
                <c:pt idx="21">
                  <c:v>-205297798.73300001</c:v>
                </c:pt>
                <c:pt idx="22">
                  <c:v>-214813070.30650002</c:v>
                </c:pt>
                <c:pt idx="23">
                  <c:v>-224313907.05050001</c:v>
                </c:pt>
                <c:pt idx="24">
                  <c:v>-233737732.60699999</c:v>
                </c:pt>
                <c:pt idx="25">
                  <c:v>-241672218.92862499</c:v>
                </c:pt>
                <c:pt idx="26">
                  <c:v>-249518850.29384997</c:v>
                </c:pt>
                <c:pt idx="27">
                  <c:v>-256968402.41527498</c:v>
                </c:pt>
                <c:pt idx="28">
                  <c:v>-264323202.03669998</c:v>
                </c:pt>
                <c:pt idx="29">
                  <c:v>-271663688.36432499</c:v>
                </c:pt>
                <c:pt idx="30">
                  <c:v>-278882672.19194996</c:v>
                </c:pt>
                <c:pt idx="31">
                  <c:v>-286082131.01957494</c:v>
                </c:pt>
                <c:pt idx="32">
                  <c:v>-293276270.59099996</c:v>
                </c:pt>
                <c:pt idx="33">
                  <c:v>-300578945.11242497</c:v>
                </c:pt>
                <c:pt idx="34">
                  <c:v>-307878977.11514997</c:v>
                </c:pt>
                <c:pt idx="35">
                  <c:v>-315262578.46167499</c:v>
                </c:pt>
                <c:pt idx="36">
                  <c:v>-322794549.0395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D-8845-BB2A-BBD869551E09}"/>
            </c:ext>
          </c:extLst>
        </c:ser>
        <c:ser>
          <c:idx val="4"/>
          <c:order val="4"/>
          <c:tx>
            <c:strRef>
              <c:f>FIN_CHARTDAT!$B$59</c:f>
              <c:strCache>
                <c:ptCount val="1"/>
                <c:pt idx="0">
                  <c:v> Cumulative Cash with Investment </c:v>
                </c:pt>
              </c:strCache>
            </c:strRef>
          </c:tx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FIN_CHARTDAT!$C$59:$AM$59</c:f>
              <c:numCache>
                <c:formatCode>_("$"* #,##0_);_("$"* \(#,##0\);_("$"* "-"??_);_(@_)</c:formatCode>
                <c:ptCount val="37"/>
                <c:pt idx="0">
                  <c:v>46964050</c:v>
                </c:pt>
                <c:pt idx="1">
                  <c:v>37532826</c:v>
                </c:pt>
                <c:pt idx="2">
                  <c:v>28137002</c:v>
                </c:pt>
                <c:pt idx="3">
                  <c:v>18763788</c:v>
                </c:pt>
                <c:pt idx="4">
                  <c:v>9394714</c:v>
                </c:pt>
                <c:pt idx="5">
                  <c:v>56377809.24000001</c:v>
                </c:pt>
                <c:pt idx="6">
                  <c:v>46981985.24000001</c:v>
                </c:pt>
                <c:pt idx="7">
                  <c:v>37553371.24000001</c:v>
                </c:pt>
                <c:pt idx="8">
                  <c:v>28157097.24000001</c:v>
                </c:pt>
                <c:pt idx="9">
                  <c:v>18752183.24000001</c:v>
                </c:pt>
                <c:pt idx="10">
                  <c:v>9355691.6200000104</c:v>
                </c:pt>
                <c:pt idx="11">
                  <c:v>52162132.678000018</c:v>
                </c:pt>
                <c:pt idx="12">
                  <c:v>42808838.91800002</c:v>
                </c:pt>
                <c:pt idx="13">
                  <c:v>32027879.365000021</c:v>
                </c:pt>
                <c:pt idx="14">
                  <c:v>21276236.742000021</c:v>
                </c:pt>
                <c:pt idx="15">
                  <c:v>10563469.62100002</c:v>
                </c:pt>
                <c:pt idx="16">
                  <c:v>1.862645149230957E-8</c:v>
                </c:pt>
                <c:pt idx="17">
                  <c:v>-10547504.620999983</c:v>
                </c:pt>
                <c:pt idx="18">
                  <c:v>-21099719.241999984</c:v>
                </c:pt>
                <c:pt idx="19">
                  <c:v>-30667428.862999983</c:v>
                </c:pt>
                <c:pt idx="20">
                  <c:v>-40238019.053999983</c:v>
                </c:pt>
                <c:pt idx="21">
                  <c:v>-49765214.814999983</c:v>
                </c:pt>
                <c:pt idx="22">
                  <c:v>-59280486.388499983</c:v>
                </c:pt>
                <c:pt idx="23">
                  <c:v>-68781323.132499978</c:v>
                </c:pt>
                <c:pt idx="24">
                  <c:v>-78205148.688999981</c:v>
                </c:pt>
                <c:pt idx="25">
                  <c:v>-86139635.010624975</c:v>
                </c:pt>
                <c:pt idx="26">
                  <c:v>-93986266.375849977</c:v>
                </c:pt>
                <c:pt idx="27">
                  <c:v>-101435818.49727498</c:v>
                </c:pt>
                <c:pt idx="28">
                  <c:v>-108790618.11869998</c:v>
                </c:pt>
                <c:pt idx="29">
                  <c:v>-116131104.44632499</c:v>
                </c:pt>
                <c:pt idx="30">
                  <c:v>-123350088.27395</c:v>
                </c:pt>
                <c:pt idx="31">
                  <c:v>-130549547.101575</c:v>
                </c:pt>
                <c:pt idx="32">
                  <c:v>-137743686.67300001</c:v>
                </c:pt>
                <c:pt idx="33">
                  <c:v>-145046361.19442502</c:v>
                </c:pt>
                <c:pt idx="34">
                  <c:v>-152346393.19715002</c:v>
                </c:pt>
                <c:pt idx="35">
                  <c:v>-159729994.54367504</c:v>
                </c:pt>
                <c:pt idx="36">
                  <c:v>-167261965.12150005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D-8845-BB2A-BBD86955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FIN_CHARTDAT!$B$22</c:f>
              <c:strCache>
                <c:ptCount val="1"/>
                <c:pt idx="0">
                  <c:v> Revenue </c:v>
                </c:pt>
              </c:strCache>
            </c:strRef>
          </c:tx>
          <c:marker>
            <c:symbol val="none"/>
          </c:marker>
          <c:val>
            <c:numRef>
              <c:f>FIN_CHARTDAT!$C$22:$BJ$22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40325</c:v>
                </c:pt>
                <c:pt idx="10">
                  <c:v>40325</c:v>
                </c:pt>
                <c:pt idx="11">
                  <c:v>78525</c:v>
                </c:pt>
                <c:pt idx="12">
                  <c:v>125562.5</c:v>
                </c:pt>
                <c:pt idx="13">
                  <c:v>168862.5</c:v>
                </c:pt>
                <c:pt idx="14">
                  <c:v>337725</c:v>
                </c:pt>
                <c:pt idx="15">
                  <c:v>337725</c:v>
                </c:pt>
                <c:pt idx="16">
                  <c:v>337725</c:v>
                </c:pt>
                <c:pt idx="17">
                  <c:v>337725</c:v>
                </c:pt>
                <c:pt idx="18">
                  <c:v>337725</c:v>
                </c:pt>
                <c:pt idx="19">
                  <c:v>381025</c:v>
                </c:pt>
                <c:pt idx="20">
                  <c:v>424325</c:v>
                </c:pt>
                <c:pt idx="21">
                  <c:v>425518.75</c:v>
                </c:pt>
                <c:pt idx="22">
                  <c:v>507800</c:v>
                </c:pt>
                <c:pt idx="23">
                  <c:v>508968.75</c:v>
                </c:pt>
                <c:pt idx="24">
                  <c:v>641690</c:v>
                </c:pt>
                <c:pt idx="25">
                  <c:v>1025970</c:v>
                </c:pt>
                <c:pt idx="26">
                  <c:v>1157407.5</c:v>
                </c:pt>
                <c:pt idx="27">
                  <c:v>1157407.5</c:v>
                </c:pt>
                <c:pt idx="28">
                  <c:v>1285210</c:v>
                </c:pt>
                <c:pt idx="29">
                  <c:v>1285210</c:v>
                </c:pt>
                <c:pt idx="30">
                  <c:v>1285210</c:v>
                </c:pt>
                <c:pt idx="31">
                  <c:v>1158322.5</c:v>
                </c:pt>
                <c:pt idx="32">
                  <c:v>1159237.5</c:v>
                </c:pt>
                <c:pt idx="33">
                  <c:v>1032741.25</c:v>
                </c:pt>
                <c:pt idx="34">
                  <c:v>906598.75</c:v>
                </c:pt>
                <c:pt idx="35">
                  <c:v>780077.5</c:v>
                </c:pt>
                <c:pt idx="36">
                  <c:v>1166387.5</c:v>
                </c:pt>
                <c:pt idx="37">
                  <c:v>1860795</c:v>
                </c:pt>
                <c:pt idx="38">
                  <c:v>2099827.5</c:v>
                </c:pt>
                <c:pt idx="39">
                  <c:v>2099827.5</c:v>
                </c:pt>
                <c:pt idx="40">
                  <c:v>2328860</c:v>
                </c:pt>
                <c:pt idx="41">
                  <c:v>2328860</c:v>
                </c:pt>
                <c:pt idx="42">
                  <c:v>2328860</c:v>
                </c:pt>
                <c:pt idx="43">
                  <c:v>2100847.5</c:v>
                </c:pt>
                <c:pt idx="44">
                  <c:v>2101867.5</c:v>
                </c:pt>
                <c:pt idx="45">
                  <c:v>1868382.5</c:v>
                </c:pt>
                <c:pt idx="46">
                  <c:v>1641020</c:v>
                </c:pt>
                <c:pt idx="47">
                  <c:v>1407500</c:v>
                </c:pt>
                <c:pt idx="48">
                  <c:v>1877640</c:v>
                </c:pt>
                <c:pt idx="49">
                  <c:v>3003242.5</c:v>
                </c:pt>
                <c:pt idx="50">
                  <c:v>3382242.5</c:v>
                </c:pt>
                <c:pt idx="51">
                  <c:v>3382242.5</c:v>
                </c:pt>
                <c:pt idx="52">
                  <c:v>3756950</c:v>
                </c:pt>
                <c:pt idx="53">
                  <c:v>3756950</c:v>
                </c:pt>
                <c:pt idx="54">
                  <c:v>3756950</c:v>
                </c:pt>
                <c:pt idx="55">
                  <c:v>3383262.5</c:v>
                </c:pt>
                <c:pt idx="56">
                  <c:v>3384282.5</c:v>
                </c:pt>
                <c:pt idx="57">
                  <c:v>3010830</c:v>
                </c:pt>
                <c:pt idx="58">
                  <c:v>2637792.5</c:v>
                </c:pt>
                <c:pt idx="59">
                  <c:v>2264305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2000"/>
        <c:axId val="112593536"/>
      </c:lineChart>
      <c:lineChart>
        <c:grouping val="standard"/>
        <c:varyColors val="0"/>
        <c:ser>
          <c:idx val="1"/>
          <c:order val="1"/>
          <c:tx>
            <c:strRef>
              <c:f>FIN_CHARTDAT!$B$23</c:f>
              <c:strCache>
                <c:ptCount val="1"/>
                <c:pt idx="0">
                  <c:v> Sales Headcount </c:v>
                </c:pt>
              </c:strCache>
            </c:strRef>
          </c:tx>
          <c:marker>
            <c:symbol val="none"/>
          </c:marker>
          <c:val>
            <c:numRef>
              <c:f>FIN_CHARTDAT!$C$23:$BJ$23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9424"/>
        <c:axId val="112600960"/>
      </c:lineChart>
      <c:catAx>
        <c:axId val="112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93536"/>
        <c:crosses val="autoZero"/>
        <c:auto val="1"/>
        <c:lblAlgn val="ctr"/>
        <c:lblOffset val="100"/>
        <c:noMultiLvlLbl val="0"/>
      </c:catAx>
      <c:valAx>
        <c:axId val="1125935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92000"/>
        <c:crosses val="autoZero"/>
        <c:crossBetween val="between"/>
      </c:valAx>
      <c:catAx>
        <c:axId val="11259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00960"/>
        <c:crosses val="autoZero"/>
        <c:auto val="1"/>
        <c:lblAlgn val="ctr"/>
        <c:lblOffset val="100"/>
        <c:noMultiLvlLbl val="0"/>
      </c:catAx>
      <c:valAx>
        <c:axId val="1126009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599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DEV_CHART-Operating Expensee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DEV_CHARTDAT!$B$7</c:f>
              <c:strCache>
                <c:ptCount val="1"/>
                <c:pt idx="0">
                  <c:v>Information Technology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DEV_CHARTDAT!$C$7:$BJ$7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394B-B388-5CFF1D968E16}"/>
            </c:ext>
          </c:extLst>
        </c:ser>
        <c:ser>
          <c:idx val="1"/>
          <c:order val="1"/>
          <c:tx>
            <c:strRef>
              <c:f>DEV_CHARTDAT!$B$8</c:f>
              <c:strCache>
                <c:ptCount val="1"/>
                <c:pt idx="0">
                  <c:v>Systems Integration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DEV_CHARTDAT!$C$8:$BJ$8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394B-B388-5CFF1D968E16}"/>
            </c:ext>
          </c:extLst>
        </c:ser>
        <c:ser>
          <c:idx val="2"/>
          <c:order val="2"/>
          <c:tx>
            <c:strRef>
              <c:f>DEV_CHARTDAT!$B$9</c:f>
              <c:strCache>
                <c:ptCount val="1"/>
                <c:pt idx="0">
                  <c:v>Software Development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DEV_CHARTDAT!$C$9:$BJ$9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394B-B388-5CFF1D968E16}"/>
            </c:ext>
          </c:extLst>
        </c:ser>
        <c:ser>
          <c:idx val="3"/>
          <c:order val="3"/>
          <c:tx>
            <c:strRef>
              <c:f>DEV_CHARTDAT!$B$10</c:f>
              <c:strCache>
                <c:ptCount val="1"/>
                <c:pt idx="0">
                  <c:v>Hardware and Manufacturing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DEV_CHARTDAT!$C$10:$BJ$10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3-394B-B388-5CFF1D968E16}"/>
            </c:ext>
          </c:extLst>
        </c:ser>
        <c:ser>
          <c:idx val="4"/>
          <c:order val="4"/>
          <c:tx>
            <c:strRef>
              <c:f>DEV_CHARTDAT!$B$11</c:f>
              <c:strCache>
                <c:ptCount val="1"/>
                <c:pt idx="0">
                  <c:v> Test Engineering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DEV_CHARTDAT!$C$11:$BJ$11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3-394B-B388-5CFF1D968E16}"/>
            </c:ext>
          </c:extLst>
        </c:ser>
        <c:ser>
          <c:idx val="5"/>
          <c:order val="5"/>
          <c:tx>
            <c:strRef>
              <c:f>DEV_CHARTDAT!$B$12</c:f>
              <c:strCache>
                <c:ptCount val="1"/>
                <c:pt idx="0">
                  <c:v> Trip Costs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DEV_CHARTDAT!$C$12:$BJ$12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1160</c:v>
                </c:pt>
                <c:pt idx="2">
                  <c:v>0</c:v>
                </c:pt>
                <c:pt idx="3">
                  <c:v>1160</c:v>
                </c:pt>
                <c:pt idx="4">
                  <c:v>0</c:v>
                </c:pt>
                <c:pt idx="5">
                  <c:v>1160</c:v>
                </c:pt>
                <c:pt idx="6">
                  <c:v>0</c:v>
                </c:pt>
                <c:pt idx="7">
                  <c:v>1160</c:v>
                </c:pt>
                <c:pt idx="8">
                  <c:v>0</c:v>
                </c:pt>
                <c:pt idx="9">
                  <c:v>3365</c:v>
                </c:pt>
                <c:pt idx="10">
                  <c:v>7890</c:v>
                </c:pt>
                <c:pt idx="11">
                  <c:v>7890</c:v>
                </c:pt>
                <c:pt idx="12">
                  <c:v>9245</c:v>
                </c:pt>
                <c:pt idx="13">
                  <c:v>7890</c:v>
                </c:pt>
                <c:pt idx="14">
                  <c:v>7890</c:v>
                </c:pt>
                <c:pt idx="15">
                  <c:v>9245</c:v>
                </c:pt>
                <c:pt idx="16">
                  <c:v>7890</c:v>
                </c:pt>
                <c:pt idx="17">
                  <c:v>7890</c:v>
                </c:pt>
                <c:pt idx="18">
                  <c:v>9245</c:v>
                </c:pt>
                <c:pt idx="19">
                  <c:v>7890</c:v>
                </c:pt>
                <c:pt idx="20">
                  <c:v>6730</c:v>
                </c:pt>
                <c:pt idx="21">
                  <c:v>8085</c:v>
                </c:pt>
                <c:pt idx="22">
                  <c:v>6730</c:v>
                </c:pt>
                <c:pt idx="23">
                  <c:v>6730</c:v>
                </c:pt>
                <c:pt idx="24">
                  <c:v>3675</c:v>
                </c:pt>
                <c:pt idx="25">
                  <c:v>6730</c:v>
                </c:pt>
                <c:pt idx="26">
                  <c:v>2320</c:v>
                </c:pt>
                <c:pt idx="27">
                  <c:v>5765</c:v>
                </c:pt>
                <c:pt idx="28">
                  <c:v>2320</c:v>
                </c:pt>
                <c:pt idx="29">
                  <c:v>4410</c:v>
                </c:pt>
                <c:pt idx="30">
                  <c:v>3675</c:v>
                </c:pt>
                <c:pt idx="31">
                  <c:v>4410</c:v>
                </c:pt>
                <c:pt idx="32">
                  <c:v>2320</c:v>
                </c:pt>
                <c:pt idx="33">
                  <c:v>5765</c:v>
                </c:pt>
                <c:pt idx="34">
                  <c:v>2320</c:v>
                </c:pt>
                <c:pt idx="35">
                  <c:v>4410</c:v>
                </c:pt>
                <c:pt idx="36">
                  <c:v>3675</c:v>
                </c:pt>
                <c:pt idx="37">
                  <c:v>4410</c:v>
                </c:pt>
                <c:pt idx="38">
                  <c:v>2320</c:v>
                </c:pt>
                <c:pt idx="39">
                  <c:v>5765</c:v>
                </c:pt>
                <c:pt idx="40">
                  <c:v>2320</c:v>
                </c:pt>
                <c:pt idx="41">
                  <c:v>4410</c:v>
                </c:pt>
                <c:pt idx="42">
                  <c:v>3675</c:v>
                </c:pt>
                <c:pt idx="43">
                  <c:v>4410</c:v>
                </c:pt>
                <c:pt idx="44">
                  <c:v>2320</c:v>
                </c:pt>
                <c:pt idx="45">
                  <c:v>5765</c:v>
                </c:pt>
                <c:pt idx="46">
                  <c:v>2320</c:v>
                </c:pt>
                <c:pt idx="47">
                  <c:v>4410</c:v>
                </c:pt>
                <c:pt idx="48">
                  <c:v>3675</c:v>
                </c:pt>
                <c:pt idx="49">
                  <c:v>4410</c:v>
                </c:pt>
                <c:pt idx="50">
                  <c:v>2320</c:v>
                </c:pt>
                <c:pt idx="51">
                  <c:v>5765</c:v>
                </c:pt>
                <c:pt idx="52">
                  <c:v>2320</c:v>
                </c:pt>
                <c:pt idx="53">
                  <c:v>4410</c:v>
                </c:pt>
                <c:pt idx="54">
                  <c:v>3675</c:v>
                </c:pt>
                <c:pt idx="55">
                  <c:v>4410</c:v>
                </c:pt>
                <c:pt idx="56">
                  <c:v>2320</c:v>
                </c:pt>
                <c:pt idx="57">
                  <c:v>5765</c:v>
                </c:pt>
                <c:pt idx="58">
                  <c:v>2320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3-394B-B388-5CFF1D96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7984"/>
        <c:axId val="111979520"/>
      </c:lineChart>
      <c:catAx>
        <c:axId val="111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79520"/>
        <c:crosses val="autoZero"/>
        <c:auto val="1"/>
        <c:lblAlgn val="ctr"/>
        <c:lblOffset val="100"/>
        <c:noMultiLvlLbl val="0"/>
      </c:catAx>
      <c:valAx>
        <c:axId val="1119795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1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F48-81C5-A9B5694F2CB3}"/>
            </c:ext>
          </c:extLst>
        </c:ser>
        <c:ser>
          <c:idx val="2"/>
          <c:order val="2"/>
          <c:tx>
            <c:strRef>
              <c:f>FIN_CHARTDAT!$B$34</c:f>
              <c:strCache>
                <c:ptCount val="1"/>
                <c:pt idx="0">
                  <c:v> Total IT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FIN_CHARTDAT!$C$34:$BJ$34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F48-81C5-A9B5694F2CB3}"/>
            </c:ext>
          </c:extLst>
        </c:ser>
        <c:ser>
          <c:idx val="3"/>
          <c:order val="3"/>
          <c:tx>
            <c:strRef>
              <c:f>FIN_CHARTDAT!$B$35</c:f>
              <c:strCache>
                <c:ptCount val="1"/>
                <c:pt idx="0">
                  <c:v> Total Systems Integration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FIN_CHARTDAT!$C$35:$BJ$35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6-4F48-81C5-A9B5694F2CB3}"/>
            </c:ext>
          </c:extLst>
        </c:ser>
        <c:ser>
          <c:idx val="4"/>
          <c:order val="4"/>
          <c:tx>
            <c:strRef>
              <c:f>FIN_CHARTDAT!$B$36</c:f>
              <c:strCache>
                <c:ptCount val="1"/>
                <c:pt idx="0">
                  <c:v> Total Software Development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FIN_CHARTDAT!$C$36:$BJ$36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6-4F48-81C5-A9B5694F2CB3}"/>
            </c:ext>
          </c:extLst>
        </c:ser>
        <c:ser>
          <c:idx val="5"/>
          <c:order val="5"/>
          <c:tx>
            <c:strRef>
              <c:f>FIN_CHARTDAT!$B$37</c:f>
              <c:strCache>
                <c:ptCount val="1"/>
                <c:pt idx="0">
                  <c:v> Total Hardware &amp; Manufacturing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FIN_CHARTDAT!$C$37:$BJ$37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6-4F48-81C5-A9B5694F2CB3}"/>
            </c:ext>
          </c:extLst>
        </c:ser>
        <c:ser>
          <c:idx val="6"/>
          <c:order val="6"/>
          <c:tx>
            <c:strRef>
              <c:f>FIN_CHARTDAT!$B$38</c:f>
              <c:strCache>
                <c:ptCount val="1"/>
                <c:pt idx="0">
                  <c:v> Total Test Engineering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FIN_CHARTDAT!$C$38:$BJ$38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1968"/>
        <c:axId val="112933504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3488"/>
        <c:axId val="112945024"/>
      </c:lineChart>
      <c:catAx>
        <c:axId val="1129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33504"/>
        <c:crosses val="autoZero"/>
        <c:auto val="1"/>
        <c:lblAlgn val="ctr"/>
        <c:lblOffset val="100"/>
        <c:noMultiLvlLbl val="0"/>
      </c:catAx>
      <c:valAx>
        <c:axId val="1129335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931968"/>
        <c:crosses val="autoZero"/>
        <c:crossBetween val="between"/>
      </c:valAx>
      <c:catAx>
        <c:axId val="1129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45024"/>
        <c:crosses val="autoZero"/>
        <c:auto val="1"/>
        <c:lblAlgn val="ctr"/>
        <c:lblOffset val="100"/>
        <c:noMultiLvlLbl val="0"/>
      </c:catAx>
      <c:valAx>
        <c:axId val="112945024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94348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3168"/>
        <c:axId val="113157248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8784"/>
        <c:axId val="113164672"/>
      </c:lineChart>
      <c:catAx>
        <c:axId val="113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57248"/>
        <c:crosses val="autoZero"/>
        <c:auto val="1"/>
        <c:lblAlgn val="ctr"/>
        <c:lblOffset val="100"/>
        <c:noMultiLvlLbl val="0"/>
      </c:catAx>
      <c:valAx>
        <c:axId val="11315724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3143168"/>
        <c:crosses val="autoZero"/>
        <c:crossBetween val="between"/>
      </c:valAx>
      <c:catAx>
        <c:axId val="1131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64672"/>
        <c:crosses val="autoZero"/>
        <c:auto val="1"/>
        <c:lblAlgn val="ctr"/>
        <c:lblOffset val="100"/>
        <c:noMultiLvlLbl val="0"/>
      </c:catAx>
      <c:valAx>
        <c:axId val="11316467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315878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&amp;MKT HEADCOUNT AND UNITS SOLD</a:t>
            </a:r>
            <a:endParaRPr lang="en-US"/>
          </a:p>
        </c:rich>
      </c:tx>
      <c:layout>
        <c:manualLayout>
          <c:xMode val="edge"/>
          <c:yMode val="edge"/>
          <c:x val="9.6909716494919959E-2"/>
          <c:y val="4.043317043639651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COSM_CHARTDAT!$B$18</c:f>
              <c:strCache>
                <c:ptCount val="1"/>
                <c:pt idx="0">
                  <c:v>Total Headcount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COSM_CHARTDAT!$C$18:$BK$18</c:f>
              <c:numCache>
                <c:formatCode>_(* #,##0.00_);_(* \(#,##0.00\);_(* "-"??_);_(@_)</c:formatCode>
                <c:ptCount val="61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9904"/>
        <c:axId val="116141440"/>
      </c:lineChart>
      <c:lineChart>
        <c:grouping val="standard"/>
        <c:varyColors val="0"/>
        <c:ser>
          <c:idx val="0"/>
          <c:order val="0"/>
          <c:tx>
            <c:strRef>
              <c:f>COSM_CHARTDAT!$B$15</c:f>
              <c:strCache>
                <c:ptCount val="1"/>
                <c:pt idx="0">
                  <c:v> Units Sold 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COSM_CHARTDAT!$C$15:$BK$15</c:f>
              <c:numCache>
                <c:formatCode>#,##0.00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19</c:v>
                </c:pt>
                <c:pt idx="12">
                  <c:v>37</c:v>
                </c:pt>
                <c:pt idx="13">
                  <c:v>29</c:v>
                </c:pt>
                <c:pt idx="14">
                  <c:v>39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88</c:v>
                </c:pt>
                <c:pt idx="21">
                  <c:v>98</c:v>
                </c:pt>
                <c:pt idx="22">
                  <c:v>98</c:v>
                </c:pt>
                <c:pt idx="23">
                  <c:v>117</c:v>
                </c:pt>
                <c:pt idx="24">
                  <c:v>117</c:v>
                </c:pt>
                <c:pt idx="25">
                  <c:v>120</c:v>
                </c:pt>
                <c:pt idx="26">
                  <c:v>192</c:v>
                </c:pt>
                <c:pt idx="27">
                  <c:v>216</c:v>
                </c:pt>
                <c:pt idx="28">
                  <c:v>216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216</c:v>
                </c:pt>
                <c:pt idx="33">
                  <c:v>216</c:v>
                </c:pt>
                <c:pt idx="34">
                  <c:v>192</c:v>
                </c:pt>
                <c:pt idx="35">
                  <c:v>168</c:v>
                </c:pt>
                <c:pt idx="36">
                  <c:v>144</c:v>
                </c:pt>
                <c:pt idx="37">
                  <c:v>188</c:v>
                </c:pt>
                <c:pt idx="38">
                  <c:v>300</c:v>
                </c:pt>
                <c:pt idx="39">
                  <c:v>338</c:v>
                </c:pt>
                <c:pt idx="40">
                  <c:v>338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338</c:v>
                </c:pt>
                <c:pt idx="45">
                  <c:v>338</c:v>
                </c:pt>
                <c:pt idx="46">
                  <c:v>300</c:v>
                </c:pt>
                <c:pt idx="47">
                  <c:v>263</c:v>
                </c:pt>
                <c:pt idx="48">
                  <c:v>225</c:v>
                </c:pt>
                <c:pt idx="49">
                  <c:v>270</c:v>
                </c:pt>
                <c:pt idx="50">
                  <c:v>432</c:v>
                </c:pt>
                <c:pt idx="51">
                  <c:v>486</c:v>
                </c:pt>
                <c:pt idx="52">
                  <c:v>486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486</c:v>
                </c:pt>
                <c:pt idx="57">
                  <c:v>486</c:v>
                </c:pt>
                <c:pt idx="58">
                  <c:v>432</c:v>
                </c:pt>
                <c:pt idx="59">
                  <c:v>378</c:v>
                </c:pt>
                <c:pt idx="60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2960"/>
      </c:lineChart>
      <c:catAx>
        <c:axId val="1161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41440"/>
        <c:crosses val="autoZero"/>
        <c:auto val="1"/>
        <c:lblAlgn val="ctr"/>
        <c:lblOffset val="100"/>
        <c:noMultiLvlLbl val="0"/>
      </c:catAx>
      <c:valAx>
        <c:axId val="1161414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6139904"/>
        <c:crosses val="autoZero"/>
        <c:crossBetween val="between"/>
      </c:valAx>
      <c:catAx>
        <c:axId val="1161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52960"/>
        <c:crosses val="autoZero"/>
        <c:auto val="1"/>
        <c:lblAlgn val="ctr"/>
        <c:lblOffset val="100"/>
        <c:noMultiLvlLbl val="0"/>
      </c:catAx>
      <c:valAx>
        <c:axId val="1161529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116151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COSM-SALARIES &amp; WAGES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677130144097365E-2"/>
          <c:y val="9.3208748092157206E-2"/>
          <c:w val="0.64191968832059665"/>
          <c:h val="0.82874177566124263"/>
        </c:manualLayout>
      </c:layout>
      <c:lineChart>
        <c:grouping val="standard"/>
        <c:varyColors val="0"/>
        <c:ser>
          <c:idx val="1"/>
          <c:order val="0"/>
          <c:tx>
            <c:strRef>
              <c:f>COSM_CHARTDAT!$B$33:$C$33</c:f>
              <c:strCache>
                <c:ptCount val="2"/>
                <c:pt idx="0">
                  <c:v>Salaries &amp; Wages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COSM_CHARTDAT!$D$33:$BK$33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D-7D40-8748-C6F950B2C017}"/>
            </c:ext>
          </c:extLst>
        </c:ser>
        <c:ser>
          <c:idx val="2"/>
          <c:order val="1"/>
          <c:tx>
            <c:strRef>
              <c:f>COSM_CHARTDAT!$B$34:$C$34</c:f>
              <c:strCache>
                <c:ptCount val="2"/>
                <c:pt idx="0">
                  <c:v>Commissions and Bonuses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COSM_CHARTDAT!$D$34:$BK$34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7D40-8748-C6F950B2C017}"/>
            </c:ext>
          </c:extLst>
        </c:ser>
        <c:ser>
          <c:idx val="3"/>
          <c:order val="2"/>
          <c:tx>
            <c:strRef>
              <c:f>COSM_CHARTDAT!$B$35:$C$35</c:f>
              <c:strCache>
                <c:ptCount val="2"/>
                <c:pt idx="0">
                  <c:v>Total Employee Costs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COSM_CHARTDAT!$D$35:$BK$35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D-7D40-8748-C6F950B2C017}"/>
            </c:ext>
          </c:extLst>
        </c:ser>
        <c:ser>
          <c:idx val="5"/>
          <c:order val="3"/>
          <c:tx>
            <c:strRef>
              <c:f>COSM_CHARTDAT!$B$37:$C$37</c:f>
              <c:strCache>
                <c:ptCount val="2"/>
                <c:pt idx="0">
                  <c:v>Taxes and Benefits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COSM_CHARTDAT!$D$37:$BK$37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D-7D40-8748-C6F950B2C017}"/>
            </c:ext>
          </c:extLst>
        </c:ser>
        <c:ser>
          <c:idx val="6"/>
          <c:order val="4"/>
          <c:tx>
            <c:strRef>
              <c:f>COSM_CHARTDAT!$B$38:$C$38</c:f>
              <c:strCache>
                <c:ptCount val="2"/>
                <c:pt idx="0">
                  <c:v>Sales &amp; Marketing Total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COSM_CHARTDAT!$D$38:$BK$38</c:f>
              <c:numCache>
                <c:formatCode>_("$"* #,##0_);_("$"* \(#,##0\);_("$"* "-"??_);_(@_)</c:formatCode>
                <c:ptCount val="60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D-7D40-8748-C6F950B2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0976"/>
        <c:axId val="116272512"/>
      </c:lineChart>
      <c:catAx>
        <c:axId val="116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72512"/>
        <c:crosses val="autoZero"/>
        <c:auto val="1"/>
        <c:lblAlgn val="ctr"/>
        <c:lblOffset val="100"/>
        <c:noMultiLvlLbl val="0"/>
      </c:catAx>
      <c:valAx>
        <c:axId val="116272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12"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zoomScale="83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zoomScale="8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zoomScale="83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zoomScale="83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42"/>
  <sheetViews>
    <sheetView zoomScale="8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45"/>
  <sheetViews>
    <sheetView zoomScale="83"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50"/>
  <sheetViews>
    <sheetView zoomScale="83"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51"/>
  <sheetViews>
    <sheetView zoomScale="80"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53"/>
  <sheetViews>
    <sheetView zoomScale="83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60"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3"/>
  <sheetViews>
    <sheetView zoomScale="83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62"/>
  <sheetViews>
    <sheetView zoomScale="83" workbookViewId="0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63"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4"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zoomScale="83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zoomScale="83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zoomScale="83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zoomScale="83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zoomScale="83"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2290082</xdr:colOff>
      <xdr:row>1</xdr:row>
      <xdr:rowOff>0</xdr:rowOff>
    </xdr:from>
    <xdr:ext cx="194454" cy="31496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914775" y="1466850"/>
          <a:ext cx="184731" cy="257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178680</xdr:colOff>
      <xdr:row>57</xdr:row>
      <xdr:rowOff>28575</xdr:rowOff>
    </xdr:from>
    <xdr:to>
      <xdr:col>5</xdr:col>
      <xdr:colOff>493005</xdr:colOff>
      <xdr:row>58</xdr:row>
      <xdr:rowOff>4535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012618" y="9744075"/>
          <a:ext cx="314325" cy="14264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49</xdr:row>
      <xdr:rowOff>0</xdr:rowOff>
    </xdr:from>
    <xdr:to>
      <xdr:col>3</xdr:col>
      <xdr:colOff>519113</xdr:colOff>
      <xdr:row>49</xdr:row>
      <xdr:rowOff>133350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3316288" y="36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60</xdr:row>
      <xdr:rowOff>0</xdr:rowOff>
    </xdr:from>
    <xdr:to>
      <xdr:col>7</xdr:col>
      <xdr:colOff>397669</xdr:colOff>
      <xdr:row>60</xdr:row>
      <xdr:rowOff>133350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6422761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60</xdr:row>
      <xdr:rowOff>0</xdr:rowOff>
    </xdr:from>
    <xdr:to>
      <xdr:col>9</xdr:col>
      <xdr:colOff>419100</xdr:colOff>
      <xdr:row>60</xdr:row>
      <xdr:rowOff>133350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7947025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61</xdr:row>
      <xdr:rowOff>0</xdr:rowOff>
    </xdr:from>
    <xdr:to>
      <xdr:col>7</xdr:col>
      <xdr:colOff>397669</xdr:colOff>
      <xdr:row>61</xdr:row>
      <xdr:rowOff>133350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6422761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61</xdr:row>
      <xdr:rowOff>0</xdr:rowOff>
    </xdr:from>
    <xdr:to>
      <xdr:col>9</xdr:col>
      <xdr:colOff>419100</xdr:colOff>
      <xdr:row>61</xdr:row>
      <xdr:rowOff>133350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7947025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65</xdr:row>
      <xdr:rowOff>0</xdr:rowOff>
    </xdr:from>
    <xdr:to>
      <xdr:col>9</xdr:col>
      <xdr:colOff>419100</xdr:colOff>
      <xdr:row>65</xdr:row>
      <xdr:rowOff>133350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7947025" y="10509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142875</xdr:colOff>
      <xdr:row>65</xdr:row>
      <xdr:rowOff>0</xdr:rowOff>
    </xdr:from>
    <xdr:to>
      <xdr:col>11</xdr:col>
      <xdr:colOff>457200</xdr:colOff>
      <xdr:row>65</xdr:row>
      <xdr:rowOff>133350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8124825" y="45339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66</xdr:row>
      <xdr:rowOff>0</xdr:rowOff>
    </xdr:from>
    <xdr:to>
      <xdr:col>9</xdr:col>
      <xdr:colOff>419100</xdr:colOff>
      <xdr:row>66</xdr:row>
      <xdr:rowOff>133350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7947025" y="10668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152400</xdr:colOff>
      <xdr:row>66</xdr:row>
      <xdr:rowOff>0</xdr:rowOff>
    </xdr:from>
    <xdr:to>
      <xdr:col>11</xdr:col>
      <xdr:colOff>466725</xdr:colOff>
      <xdr:row>66</xdr:row>
      <xdr:rowOff>133350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8134350" y="4695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69</xdr:row>
      <xdr:rowOff>0</xdr:rowOff>
    </xdr:from>
    <xdr:to>
      <xdr:col>7</xdr:col>
      <xdr:colOff>397669</xdr:colOff>
      <xdr:row>69</xdr:row>
      <xdr:rowOff>133350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6422761" y="1114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104775</xdr:colOff>
      <xdr:row>69</xdr:row>
      <xdr:rowOff>0</xdr:rowOff>
    </xdr:from>
    <xdr:to>
      <xdr:col>13</xdr:col>
      <xdr:colOff>419100</xdr:colOff>
      <xdr:row>69</xdr:row>
      <xdr:rowOff>133350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9305925" y="66389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138792</xdr:colOff>
      <xdr:row>71</xdr:row>
      <xdr:rowOff>0</xdr:rowOff>
    </xdr:from>
    <xdr:to>
      <xdr:col>13</xdr:col>
      <xdr:colOff>453117</xdr:colOff>
      <xdr:row>71</xdr:row>
      <xdr:rowOff>133350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10507435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71</xdr:row>
      <xdr:rowOff>0</xdr:rowOff>
    </xdr:from>
    <xdr:to>
      <xdr:col>14</xdr:col>
      <xdr:colOff>523875</xdr:colOff>
      <xdr:row>71</xdr:row>
      <xdr:rowOff>133350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11353800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74</xdr:row>
      <xdr:rowOff>163284</xdr:rowOff>
    </xdr:from>
    <xdr:to>
      <xdr:col>14</xdr:col>
      <xdr:colOff>523875</xdr:colOff>
      <xdr:row>75</xdr:row>
      <xdr:rowOff>133349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11353800" y="1261382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43</xdr:row>
      <xdr:rowOff>9525</xdr:rowOff>
    </xdr:from>
    <xdr:to>
      <xdr:col>3</xdr:col>
      <xdr:colOff>495300</xdr:colOff>
      <xdr:row>43</xdr:row>
      <xdr:rowOff>142875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3286125" y="14668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85</xdr:row>
      <xdr:rowOff>28575</xdr:rowOff>
    </xdr:from>
    <xdr:to>
      <xdr:col>7</xdr:col>
      <xdr:colOff>376238</xdr:colOff>
      <xdr:row>86</xdr:row>
      <xdr:rowOff>0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4995863" y="9096375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85</xdr:row>
      <xdr:rowOff>9525</xdr:rowOff>
    </xdr:from>
    <xdr:to>
      <xdr:col>9</xdr:col>
      <xdr:colOff>452438</xdr:colOff>
      <xdr:row>85</xdr:row>
      <xdr:rowOff>142875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6024563" y="907732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86</xdr:row>
      <xdr:rowOff>19050</xdr:rowOff>
    </xdr:from>
    <xdr:to>
      <xdr:col>14</xdr:col>
      <xdr:colOff>438150</xdr:colOff>
      <xdr:row>86</xdr:row>
      <xdr:rowOff>152400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8420100" y="92487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95</xdr:row>
      <xdr:rowOff>19050</xdr:rowOff>
    </xdr:from>
    <xdr:to>
      <xdr:col>7</xdr:col>
      <xdr:colOff>376238</xdr:colOff>
      <xdr:row>95</xdr:row>
      <xdr:rowOff>152400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4995863" y="10706100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95</xdr:row>
      <xdr:rowOff>9525</xdr:rowOff>
    </xdr:from>
    <xdr:to>
      <xdr:col>9</xdr:col>
      <xdr:colOff>452438</xdr:colOff>
      <xdr:row>95</xdr:row>
      <xdr:rowOff>142875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6024563" y="1069657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96</xdr:row>
      <xdr:rowOff>0</xdr:rowOff>
    </xdr:from>
    <xdr:to>
      <xdr:col>14</xdr:col>
      <xdr:colOff>438150</xdr:colOff>
      <xdr:row>96</xdr:row>
      <xdr:rowOff>133350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8420100" y="108489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398462</xdr:colOff>
      <xdr:row>60</xdr:row>
      <xdr:rowOff>132556</xdr:rowOff>
    </xdr:from>
    <xdr:to>
      <xdr:col>9</xdr:col>
      <xdr:colOff>105568</xdr:colOff>
      <xdr:row>60</xdr:row>
      <xdr:rowOff>134144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CxnSpPr>
          <a:stCxn id="31" idx="4"/>
          <a:endCxn id="32" idx="2"/>
        </xdr:cNvCxnSpPr>
      </xdr:nvCxnSpPr>
      <xdr:spPr>
        <a:xfrm rot="16200000" flipH="1">
          <a:off x="7342055" y="9243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61</xdr:row>
      <xdr:rowOff>132556</xdr:rowOff>
    </xdr:from>
    <xdr:to>
      <xdr:col>9</xdr:col>
      <xdr:colOff>105568</xdr:colOff>
      <xdr:row>61</xdr:row>
      <xdr:rowOff>134144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stCxn id="33" idx="4"/>
          <a:endCxn id="34" idx="2"/>
        </xdr:cNvCxnSpPr>
      </xdr:nvCxnSpPr>
      <xdr:spPr>
        <a:xfrm rot="16200000" flipH="1">
          <a:off x="7342055" y="940263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87</xdr:row>
      <xdr:rowOff>0</xdr:rowOff>
    </xdr:from>
    <xdr:to>
      <xdr:col>26</xdr:col>
      <xdr:colOff>457200</xdr:colOff>
      <xdr:row>87</xdr:row>
      <xdr:rowOff>133350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17268825" y="809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161925</xdr:colOff>
      <xdr:row>97</xdr:row>
      <xdr:rowOff>9525</xdr:rowOff>
    </xdr:from>
    <xdr:to>
      <xdr:col>21</xdr:col>
      <xdr:colOff>476250</xdr:colOff>
      <xdr:row>97</xdr:row>
      <xdr:rowOff>142875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14239875" y="111823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166687</xdr:colOff>
      <xdr:row>6</xdr:row>
      <xdr:rowOff>0</xdr:rowOff>
    </xdr:from>
    <xdr:to>
      <xdr:col>2</xdr:col>
      <xdr:colOff>481012</xdr:colOff>
      <xdr:row>6</xdr:row>
      <xdr:rowOff>133350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2615973" y="102053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201877</xdr:colOff>
      <xdr:row>7</xdr:row>
      <xdr:rowOff>5291</xdr:rowOff>
    </xdr:from>
    <xdr:to>
      <xdr:col>8</xdr:col>
      <xdr:colOff>516202</xdr:colOff>
      <xdr:row>7</xdr:row>
      <xdr:rowOff>135466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6745552" y="65299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247385</xdr:colOff>
      <xdr:row>7</xdr:row>
      <xdr:rowOff>15724</xdr:rowOff>
    </xdr:from>
    <xdr:to>
      <xdr:col>13</xdr:col>
      <xdr:colOff>552185</xdr:colOff>
      <xdr:row>7</xdr:row>
      <xdr:rowOff>149074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10439135" y="119954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203067</xdr:colOff>
      <xdr:row>6</xdr:row>
      <xdr:rowOff>0</xdr:rowOff>
    </xdr:from>
    <xdr:to>
      <xdr:col>7</xdr:col>
      <xdr:colOff>507867</xdr:colOff>
      <xdr:row>6</xdr:row>
      <xdr:rowOff>133350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6244638" y="102053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8</xdr:row>
      <xdr:rowOff>21167</xdr:rowOff>
    </xdr:from>
    <xdr:to>
      <xdr:col>18</xdr:col>
      <xdr:colOff>454554</xdr:colOff>
      <xdr:row>8</xdr:row>
      <xdr:rowOff>154517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10500254" y="1132417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39</xdr:row>
      <xdr:rowOff>0</xdr:rowOff>
    </xdr:from>
    <xdr:to>
      <xdr:col>2</xdr:col>
      <xdr:colOff>371475</xdr:colOff>
      <xdr:row>39</xdr:row>
      <xdr:rowOff>133350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3009900" y="2105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40</xdr:row>
      <xdr:rowOff>0</xdr:rowOff>
    </xdr:from>
    <xdr:to>
      <xdr:col>2</xdr:col>
      <xdr:colOff>371475</xdr:colOff>
      <xdr:row>40</xdr:row>
      <xdr:rowOff>133350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3009900" y="2266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41</xdr:row>
      <xdr:rowOff>0</xdr:rowOff>
    </xdr:from>
    <xdr:to>
      <xdr:col>2</xdr:col>
      <xdr:colOff>371475</xdr:colOff>
      <xdr:row>41</xdr:row>
      <xdr:rowOff>133350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3009900" y="242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0</xdr:rowOff>
    </xdr:from>
    <xdr:to>
      <xdr:col>2</xdr:col>
      <xdr:colOff>371475</xdr:colOff>
      <xdr:row>38</xdr:row>
      <xdr:rowOff>133350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3009900" y="19431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48</xdr:row>
      <xdr:rowOff>9525</xdr:rowOff>
    </xdr:from>
    <xdr:to>
      <xdr:col>3</xdr:col>
      <xdr:colOff>519113</xdr:colOff>
      <xdr:row>48</xdr:row>
      <xdr:rowOff>142875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3316288" y="350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50</xdr:row>
      <xdr:rowOff>0</xdr:rowOff>
    </xdr:from>
    <xdr:to>
      <xdr:col>3</xdr:col>
      <xdr:colOff>519113</xdr:colOff>
      <xdr:row>50</xdr:row>
      <xdr:rowOff>133350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3538538" y="85486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163286</xdr:colOff>
      <xdr:row>52</xdr:row>
      <xdr:rowOff>13607</xdr:rowOff>
    </xdr:from>
    <xdr:to>
      <xdr:col>3</xdr:col>
      <xdr:colOff>477611</xdr:colOff>
      <xdr:row>52</xdr:row>
      <xdr:rowOff>146957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3320143" y="903514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52</xdr:row>
      <xdr:rowOff>13607</xdr:rowOff>
    </xdr:from>
    <xdr:to>
      <xdr:col>5</xdr:col>
      <xdr:colOff>493005</xdr:colOff>
      <xdr:row>52</xdr:row>
      <xdr:rowOff>146957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5012618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52</xdr:row>
      <xdr:rowOff>13607</xdr:rowOff>
    </xdr:from>
    <xdr:to>
      <xdr:col>3</xdr:col>
      <xdr:colOff>491218</xdr:colOff>
      <xdr:row>52</xdr:row>
      <xdr:rowOff>146957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3510643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53</xdr:row>
      <xdr:rowOff>13607</xdr:rowOff>
    </xdr:from>
    <xdr:to>
      <xdr:col>3</xdr:col>
      <xdr:colOff>491218</xdr:colOff>
      <xdr:row>53</xdr:row>
      <xdr:rowOff>146957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3333750" y="919842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53</xdr:row>
      <xdr:rowOff>13607</xdr:rowOff>
    </xdr:from>
    <xdr:to>
      <xdr:col>4</xdr:col>
      <xdr:colOff>542245</xdr:colOff>
      <xdr:row>53</xdr:row>
      <xdr:rowOff>146957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4311764" y="906235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204107</xdr:colOff>
      <xdr:row>54</xdr:row>
      <xdr:rowOff>0</xdr:rowOff>
    </xdr:from>
    <xdr:to>
      <xdr:col>3</xdr:col>
      <xdr:colOff>518432</xdr:colOff>
      <xdr:row>54</xdr:row>
      <xdr:rowOff>133350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3360964" y="934810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54</xdr:row>
      <xdr:rowOff>0</xdr:rowOff>
    </xdr:from>
    <xdr:to>
      <xdr:col>4</xdr:col>
      <xdr:colOff>542245</xdr:colOff>
      <xdr:row>54</xdr:row>
      <xdr:rowOff>133350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4311764" y="921543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55</xdr:row>
      <xdr:rowOff>13607</xdr:rowOff>
    </xdr:from>
    <xdr:to>
      <xdr:col>4</xdr:col>
      <xdr:colOff>542245</xdr:colOff>
      <xdr:row>55</xdr:row>
      <xdr:rowOff>146957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4311764" y="9395732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55</xdr:row>
      <xdr:rowOff>18711</xdr:rowOff>
    </xdr:from>
    <xdr:to>
      <xdr:col>5</xdr:col>
      <xdr:colOff>493005</xdr:colOff>
      <xdr:row>55</xdr:row>
      <xdr:rowOff>155463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012618" y="940083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64</xdr:row>
      <xdr:rowOff>0</xdr:rowOff>
    </xdr:from>
    <xdr:to>
      <xdr:col>7</xdr:col>
      <xdr:colOff>397669</xdr:colOff>
      <xdr:row>64</xdr:row>
      <xdr:rowOff>133350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6422761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64</xdr:row>
      <xdr:rowOff>0</xdr:rowOff>
    </xdr:from>
    <xdr:to>
      <xdr:col>9</xdr:col>
      <xdr:colOff>419100</xdr:colOff>
      <xdr:row>64</xdr:row>
      <xdr:rowOff>133350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7947025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161925</xdr:colOff>
      <xdr:row>72</xdr:row>
      <xdr:rowOff>9525</xdr:rowOff>
    </xdr:from>
    <xdr:to>
      <xdr:col>12</xdr:col>
      <xdr:colOff>476250</xdr:colOff>
      <xdr:row>72</xdr:row>
      <xdr:rowOff>142875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8753475" y="71342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72</xdr:row>
      <xdr:rowOff>9525</xdr:rowOff>
    </xdr:from>
    <xdr:to>
      <xdr:col>14</xdr:col>
      <xdr:colOff>523875</xdr:colOff>
      <xdr:row>72</xdr:row>
      <xdr:rowOff>142875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10073217" y="69945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78</xdr:row>
      <xdr:rowOff>152400</xdr:rowOff>
    </xdr:from>
    <xdr:to>
      <xdr:col>2</xdr:col>
      <xdr:colOff>414338</xdr:colOff>
      <xdr:row>79</xdr:row>
      <xdr:rowOff>123825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3052763" y="80867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82</xdr:row>
      <xdr:rowOff>0</xdr:rowOff>
    </xdr:from>
    <xdr:to>
      <xdr:col>2</xdr:col>
      <xdr:colOff>414338</xdr:colOff>
      <xdr:row>82</xdr:row>
      <xdr:rowOff>133350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3052763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82</xdr:row>
      <xdr:rowOff>0</xdr:rowOff>
    </xdr:from>
    <xdr:to>
      <xdr:col>3</xdr:col>
      <xdr:colOff>400050</xdr:colOff>
      <xdr:row>82</xdr:row>
      <xdr:rowOff>133350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3038475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83</xdr:row>
      <xdr:rowOff>0</xdr:rowOff>
    </xdr:from>
    <xdr:to>
      <xdr:col>3</xdr:col>
      <xdr:colOff>400050</xdr:colOff>
      <xdr:row>83</xdr:row>
      <xdr:rowOff>133350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03847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83</xdr:row>
      <xdr:rowOff>0</xdr:rowOff>
    </xdr:from>
    <xdr:to>
      <xdr:col>4</xdr:col>
      <xdr:colOff>314325</xdr:colOff>
      <xdr:row>83</xdr:row>
      <xdr:rowOff>133350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343852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5</xdr:col>
      <xdr:colOff>314325</xdr:colOff>
      <xdr:row>84</xdr:row>
      <xdr:rowOff>133350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3924300" y="8905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84</xdr:row>
      <xdr:rowOff>9525</xdr:rowOff>
    </xdr:from>
    <xdr:to>
      <xdr:col>6</xdr:col>
      <xdr:colOff>419100</xdr:colOff>
      <xdr:row>84</xdr:row>
      <xdr:rowOff>142875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514850" y="891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88</xdr:row>
      <xdr:rowOff>0</xdr:rowOff>
    </xdr:from>
    <xdr:to>
      <xdr:col>3</xdr:col>
      <xdr:colOff>400050</xdr:colOff>
      <xdr:row>88</xdr:row>
      <xdr:rowOff>133350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3038475" y="95535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100012</xdr:colOff>
      <xdr:row>89</xdr:row>
      <xdr:rowOff>0</xdr:rowOff>
    </xdr:from>
    <xdr:to>
      <xdr:col>3</xdr:col>
      <xdr:colOff>385762</xdr:colOff>
      <xdr:row>89</xdr:row>
      <xdr:rowOff>133350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3052762" y="9715500"/>
          <a:ext cx="2857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92</xdr:row>
      <xdr:rowOff>0</xdr:rowOff>
    </xdr:from>
    <xdr:to>
      <xdr:col>2</xdr:col>
      <xdr:colOff>414338</xdr:colOff>
      <xdr:row>92</xdr:row>
      <xdr:rowOff>133350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3052763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92</xdr:row>
      <xdr:rowOff>0</xdr:rowOff>
    </xdr:from>
    <xdr:to>
      <xdr:col>3</xdr:col>
      <xdr:colOff>400050</xdr:colOff>
      <xdr:row>92</xdr:row>
      <xdr:rowOff>133350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3038475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93</xdr:row>
      <xdr:rowOff>0</xdr:rowOff>
    </xdr:from>
    <xdr:to>
      <xdr:col>3</xdr:col>
      <xdr:colOff>400050</xdr:colOff>
      <xdr:row>93</xdr:row>
      <xdr:rowOff>133350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303847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314325</xdr:colOff>
      <xdr:row>93</xdr:row>
      <xdr:rowOff>133350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343852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314325</xdr:colOff>
      <xdr:row>94</xdr:row>
      <xdr:rowOff>133350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3924300" y="105251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94</xdr:row>
      <xdr:rowOff>19050</xdr:rowOff>
    </xdr:from>
    <xdr:to>
      <xdr:col>6</xdr:col>
      <xdr:colOff>419100</xdr:colOff>
      <xdr:row>94</xdr:row>
      <xdr:rowOff>152400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>
          <a:off x="4514850" y="105441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98</xdr:row>
      <xdr:rowOff>0</xdr:rowOff>
    </xdr:from>
    <xdr:to>
      <xdr:col>3</xdr:col>
      <xdr:colOff>400050</xdr:colOff>
      <xdr:row>98</xdr:row>
      <xdr:rowOff>133350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303847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98</xdr:row>
      <xdr:rowOff>0</xdr:rowOff>
    </xdr:from>
    <xdr:to>
      <xdr:col>4</xdr:col>
      <xdr:colOff>314325</xdr:colOff>
      <xdr:row>98</xdr:row>
      <xdr:rowOff>133350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>
          <a:off x="343852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314325</xdr:colOff>
      <xdr:row>99</xdr:row>
      <xdr:rowOff>133350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3438525" y="11334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314325</xdr:colOff>
      <xdr:row>100</xdr:row>
      <xdr:rowOff>133350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>
        <a:xfrm>
          <a:off x="3438525" y="114966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314325</xdr:colOff>
      <xdr:row>101</xdr:row>
      <xdr:rowOff>133350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3438525" y="116586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107</xdr:row>
      <xdr:rowOff>31750</xdr:rowOff>
    </xdr:from>
    <xdr:to>
      <xdr:col>3</xdr:col>
      <xdr:colOff>483659</xdr:colOff>
      <xdr:row>108</xdr:row>
      <xdr:rowOff>6350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3122084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108</xdr:row>
      <xdr:rowOff>25400</xdr:rowOff>
    </xdr:from>
    <xdr:to>
      <xdr:col>3</xdr:col>
      <xdr:colOff>483659</xdr:colOff>
      <xdr:row>109</xdr:row>
      <xdr:rowOff>0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>
          <a:off x="3122084" y="125666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109</xdr:row>
      <xdr:rowOff>25400</xdr:rowOff>
    </xdr:from>
    <xdr:to>
      <xdr:col>3</xdr:col>
      <xdr:colOff>483659</xdr:colOff>
      <xdr:row>110</xdr:row>
      <xdr:rowOff>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3122084" y="1272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111</xdr:row>
      <xdr:rowOff>27517</xdr:rowOff>
    </xdr:from>
    <xdr:to>
      <xdr:col>3</xdr:col>
      <xdr:colOff>483659</xdr:colOff>
      <xdr:row>112</xdr:row>
      <xdr:rowOff>2117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3122084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107</xdr:row>
      <xdr:rowOff>31750</xdr:rowOff>
    </xdr:from>
    <xdr:to>
      <xdr:col>5</xdr:col>
      <xdr:colOff>377825</xdr:colOff>
      <xdr:row>108</xdr:row>
      <xdr:rowOff>6350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4243917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111</xdr:row>
      <xdr:rowOff>27517</xdr:rowOff>
    </xdr:from>
    <xdr:to>
      <xdr:col>5</xdr:col>
      <xdr:colOff>377825</xdr:colOff>
      <xdr:row>112</xdr:row>
      <xdr:rowOff>2117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4243917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64295</xdr:colOff>
      <xdr:row>116</xdr:row>
      <xdr:rowOff>0</xdr:rowOff>
    </xdr:from>
    <xdr:to>
      <xdr:col>5</xdr:col>
      <xdr:colOff>378620</xdr:colOff>
      <xdr:row>116</xdr:row>
      <xdr:rowOff>133350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4898233" y="1955006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127000</xdr:colOff>
      <xdr:row>116</xdr:row>
      <xdr:rowOff>148167</xdr:rowOff>
    </xdr:from>
    <xdr:to>
      <xdr:col>8</xdr:col>
      <xdr:colOff>441325</xdr:colOff>
      <xdr:row>117</xdr:row>
      <xdr:rowOff>122767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6148917" y="1395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169333</xdr:colOff>
      <xdr:row>118</xdr:row>
      <xdr:rowOff>10584</xdr:rowOff>
    </xdr:from>
    <xdr:to>
      <xdr:col>6</xdr:col>
      <xdr:colOff>483658</xdr:colOff>
      <xdr:row>118</xdr:row>
      <xdr:rowOff>143934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>
          <a:off x="4963583" y="141393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118</xdr:row>
      <xdr:rowOff>0</xdr:rowOff>
    </xdr:from>
    <xdr:to>
      <xdr:col>12</xdr:col>
      <xdr:colOff>446617</xdr:colOff>
      <xdr:row>118</xdr:row>
      <xdr:rowOff>133350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/>
      </xdr:nvSpPr>
      <xdr:spPr>
        <a:xfrm>
          <a:off x="8609542" y="14128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118</xdr:row>
      <xdr:rowOff>10583</xdr:rowOff>
    </xdr:from>
    <xdr:to>
      <xdr:col>18</xdr:col>
      <xdr:colOff>467783</xdr:colOff>
      <xdr:row>118</xdr:row>
      <xdr:rowOff>143933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12313708" y="141393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314325</xdr:colOff>
      <xdr:row>118</xdr:row>
      <xdr:rowOff>133350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15906750" y="144113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119</xdr:row>
      <xdr:rowOff>0</xdr:rowOff>
    </xdr:from>
    <xdr:to>
      <xdr:col>14</xdr:col>
      <xdr:colOff>441325</xdr:colOff>
      <xdr:row>119</xdr:row>
      <xdr:rowOff>133350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9831917" y="14287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120</xdr:row>
      <xdr:rowOff>10583</xdr:rowOff>
    </xdr:from>
    <xdr:to>
      <xdr:col>11</xdr:col>
      <xdr:colOff>478366</xdr:colOff>
      <xdr:row>120</xdr:row>
      <xdr:rowOff>143933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8027458" y="1445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121</xdr:row>
      <xdr:rowOff>21167</xdr:rowOff>
    </xdr:from>
    <xdr:to>
      <xdr:col>11</xdr:col>
      <xdr:colOff>478366</xdr:colOff>
      <xdr:row>121</xdr:row>
      <xdr:rowOff>154517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>
        <a:xfrm>
          <a:off x="8027458" y="1462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137584</xdr:colOff>
      <xdr:row>124</xdr:row>
      <xdr:rowOff>10584</xdr:rowOff>
    </xdr:from>
    <xdr:to>
      <xdr:col>9</xdr:col>
      <xdr:colOff>451909</xdr:colOff>
      <xdr:row>124</xdr:row>
      <xdr:rowOff>143934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>
        <a:xfrm>
          <a:off x="6773334" y="15091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121709</xdr:colOff>
      <xdr:row>125</xdr:row>
      <xdr:rowOff>21167</xdr:rowOff>
    </xdr:from>
    <xdr:to>
      <xdr:col>15</xdr:col>
      <xdr:colOff>436034</xdr:colOff>
      <xdr:row>125</xdr:row>
      <xdr:rowOff>154517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8884709" y="15261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129</xdr:row>
      <xdr:rowOff>21167</xdr:rowOff>
    </xdr:from>
    <xdr:to>
      <xdr:col>12</xdr:col>
      <xdr:colOff>446617</xdr:colOff>
      <xdr:row>129</xdr:row>
      <xdr:rowOff>154517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8609542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129</xdr:row>
      <xdr:rowOff>21167</xdr:rowOff>
    </xdr:from>
    <xdr:to>
      <xdr:col>14</xdr:col>
      <xdr:colOff>441325</xdr:colOff>
      <xdr:row>129</xdr:row>
      <xdr:rowOff>154517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9831917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130</xdr:row>
      <xdr:rowOff>0</xdr:rowOff>
    </xdr:from>
    <xdr:to>
      <xdr:col>15</xdr:col>
      <xdr:colOff>451909</xdr:colOff>
      <xdr:row>130</xdr:row>
      <xdr:rowOff>141287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10376959" y="16835438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136</xdr:row>
      <xdr:rowOff>10583</xdr:rowOff>
    </xdr:from>
    <xdr:to>
      <xdr:col>15</xdr:col>
      <xdr:colOff>451909</xdr:colOff>
      <xdr:row>136</xdr:row>
      <xdr:rowOff>143933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>
        <a:xfrm>
          <a:off x="10456334" y="1699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138</xdr:row>
      <xdr:rowOff>0</xdr:rowOff>
    </xdr:from>
    <xdr:to>
      <xdr:col>12</xdr:col>
      <xdr:colOff>446617</xdr:colOff>
      <xdr:row>138</xdr:row>
      <xdr:rowOff>133350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8609542" y="17303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209550</xdr:colOff>
      <xdr:row>137</xdr:row>
      <xdr:rowOff>0</xdr:rowOff>
    </xdr:from>
    <xdr:to>
      <xdr:col>7</xdr:col>
      <xdr:colOff>523875</xdr:colOff>
      <xdr:row>137</xdr:row>
      <xdr:rowOff>133350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5617633" y="171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136</xdr:row>
      <xdr:rowOff>0</xdr:rowOff>
    </xdr:from>
    <xdr:to>
      <xdr:col>5</xdr:col>
      <xdr:colOff>377825</xdr:colOff>
      <xdr:row>136</xdr:row>
      <xdr:rowOff>133350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4243917" y="169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125</xdr:row>
      <xdr:rowOff>148167</xdr:rowOff>
    </xdr:from>
    <xdr:to>
      <xdr:col>18</xdr:col>
      <xdr:colOff>467783</xdr:colOff>
      <xdr:row>126</xdr:row>
      <xdr:rowOff>122767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12313708" y="15388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127</xdr:row>
      <xdr:rowOff>42334</xdr:rowOff>
    </xdr:from>
    <xdr:to>
      <xdr:col>18</xdr:col>
      <xdr:colOff>467783</xdr:colOff>
      <xdr:row>128</xdr:row>
      <xdr:rowOff>16934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12313708" y="15599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131</xdr:row>
      <xdr:rowOff>0</xdr:rowOff>
    </xdr:from>
    <xdr:to>
      <xdr:col>18</xdr:col>
      <xdr:colOff>467783</xdr:colOff>
      <xdr:row>131</xdr:row>
      <xdr:rowOff>133350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12313708" y="16192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314325</xdr:colOff>
      <xdr:row>143</xdr:row>
      <xdr:rowOff>133350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2495550" y="184594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314325</xdr:colOff>
      <xdr:row>144</xdr:row>
      <xdr:rowOff>133350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2495550" y="186213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314325</xdr:colOff>
      <xdr:row>145</xdr:row>
      <xdr:rowOff>133350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2495550" y="187833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127000</xdr:colOff>
      <xdr:row>151</xdr:row>
      <xdr:rowOff>10583</xdr:rowOff>
    </xdr:from>
    <xdr:to>
      <xdr:col>3</xdr:col>
      <xdr:colOff>441325</xdr:colOff>
      <xdr:row>151</xdr:row>
      <xdr:rowOff>143933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079750" y="1937808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478404</xdr:colOff>
      <xdr:row>52</xdr:row>
      <xdr:rowOff>146163</xdr:rowOff>
    </xdr:from>
    <xdr:to>
      <xdr:col>5</xdr:col>
      <xdr:colOff>179473</xdr:colOff>
      <xdr:row>52</xdr:row>
      <xdr:rowOff>147751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CxnSpPr>
          <a:stCxn id="67" idx="4"/>
          <a:endCxn id="68" idx="2"/>
        </xdr:cNvCxnSpPr>
      </xdr:nvCxnSpPr>
      <xdr:spPr>
        <a:xfrm rot="16200000" flipH="1">
          <a:off x="4411989" y="8428391"/>
          <a:ext cx="1588" cy="1201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519226</xdr:colOff>
      <xdr:row>54</xdr:row>
      <xdr:rowOff>132556</xdr:rowOff>
    </xdr:from>
    <xdr:to>
      <xdr:col>4</xdr:col>
      <xdr:colOff>228714</xdr:colOff>
      <xdr:row>54</xdr:row>
      <xdr:rowOff>134144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CxnSpPr>
          <a:stCxn id="73" idx="4"/>
          <a:endCxn id="74" idx="2"/>
        </xdr:cNvCxnSpPr>
      </xdr:nvCxnSpPr>
      <xdr:spPr>
        <a:xfrm rot="16200000" flipH="1">
          <a:off x="4081973" y="9118997"/>
          <a:ext cx="1588" cy="4595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64</xdr:row>
      <xdr:rowOff>132556</xdr:rowOff>
    </xdr:from>
    <xdr:to>
      <xdr:col>9</xdr:col>
      <xdr:colOff>105568</xdr:colOff>
      <xdr:row>64</xdr:row>
      <xdr:rowOff>134144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CxnSpPr>
          <a:stCxn id="77" idx="4"/>
          <a:endCxn id="78" idx="2"/>
        </xdr:cNvCxnSpPr>
      </xdr:nvCxnSpPr>
      <xdr:spPr>
        <a:xfrm rot="16200000" flipH="1">
          <a:off x="7342055" y="9878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419894</xdr:colOff>
      <xdr:row>65</xdr:row>
      <xdr:rowOff>132556</xdr:rowOff>
    </xdr:from>
    <xdr:to>
      <xdr:col>11</xdr:col>
      <xdr:colOff>143669</xdr:colOff>
      <xdr:row>65</xdr:row>
      <xdr:rowOff>134144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CxnSpPr>
          <a:stCxn id="35" idx="4"/>
          <a:endCxn id="36" idx="2"/>
        </xdr:cNvCxnSpPr>
      </xdr:nvCxnSpPr>
      <xdr:spPr>
        <a:xfrm rot="16200000" flipH="1">
          <a:off x="8874654" y="10029296"/>
          <a:ext cx="1588" cy="1226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419893</xdr:colOff>
      <xdr:row>66</xdr:row>
      <xdr:rowOff>132556</xdr:rowOff>
    </xdr:from>
    <xdr:to>
      <xdr:col>11</xdr:col>
      <xdr:colOff>153193</xdr:colOff>
      <xdr:row>66</xdr:row>
      <xdr:rowOff>134144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CxnSpPr>
          <a:stCxn id="37" idx="4"/>
          <a:endCxn id="38" idx="2"/>
        </xdr:cNvCxnSpPr>
      </xdr:nvCxnSpPr>
      <xdr:spPr>
        <a:xfrm rot="16200000" flipH="1">
          <a:off x="8879416" y="10183283"/>
          <a:ext cx="1588" cy="12361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69</xdr:row>
      <xdr:rowOff>132556</xdr:rowOff>
    </xdr:from>
    <xdr:to>
      <xdr:col>13</xdr:col>
      <xdr:colOff>262731</xdr:colOff>
      <xdr:row>69</xdr:row>
      <xdr:rowOff>134144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CxnSpPr>
          <a:stCxn id="39" idx="4"/>
          <a:endCxn id="40" idx="3"/>
        </xdr:cNvCxnSpPr>
      </xdr:nvCxnSpPr>
      <xdr:spPr>
        <a:xfrm rot="16200000" flipH="1">
          <a:off x="8923470" y="9091215"/>
          <a:ext cx="1588" cy="43727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477043</xdr:colOff>
      <xdr:row>72</xdr:row>
      <xdr:rowOff>142081</xdr:rowOff>
    </xdr:from>
    <xdr:to>
      <xdr:col>14</xdr:col>
      <xdr:colOff>210343</xdr:colOff>
      <xdr:row>72</xdr:row>
      <xdr:rowOff>143669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CxnSpPr>
          <a:stCxn id="79" idx="4"/>
          <a:endCxn id="80" idx="2"/>
        </xdr:cNvCxnSpPr>
      </xdr:nvCxnSpPr>
      <xdr:spPr>
        <a:xfrm rot="16200000" flipH="1">
          <a:off x="9592733" y="6647391"/>
          <a:ext cx="1588" cy="960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400843</xdr:colOff>
      <xdr:row>98</xdr:row>
      <xdr:rowOff>132556</xdr:rowOff>
    </xdr:from>
    <xdr:to>
      <xdr:col>4</xdr:col>
      <xdr:colOff>793</xdr:colOff>
      <xdr:row>98</xdr:row>
      <xdr:rowOff>134144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CxnSpPr>
          <a:stCxn id="96" idx="4"/>
          <a:endCxn id="97" idx="2"/>
        </xdr:cNvCxnSpPr>
      </xdr:nvCxnSpPr>
      <xdr:spPr>
        <a:xfrm rot="16200000" flipH="1">
          <a:off x="3395662" y="11263312"/>
          <a:ext cx="1588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108</xdr:row>
      <xdr:rowOff>5556</xdr:rowOff>
    </xdr:from>
    <xdr:to>
      <xdr:col>5</xdr:col>
      <xdr:colOff>64294</xdr:colOff>
      <xdr:row>108</xdr:row>
      <xdr:rowOff>7144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CxnSpPr>
          <a:stCxn id="101" idx="4"/>
          <a:endCxn id="105" idx="2"/>
        </xdr:cNvCxnSpPr>
      </xdr:nvCxnSpPr>
      <xdr:spPr>
        <a:xfrm rot="16200000" flipH="1">
          <a:off x="3840163" y="12143846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112</xdr:row>
      <xdr:rowOff>1323</xdr:rowOff>
    </xdr:from>
    <xdr:to>
      <xdr:col>5</xdr:col>
      <xdr:colOff>64294</xdr:colOff>
      <xdr:row>112</xdr:row>
      <xdr:rowOff>2911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CxnSpPr>
          <a:stCxn id="104" idx="4"/>
          <a:endCxn id="106" idx="2"/>
        </xdr:cNvCxnSpPr>
      </xdr:nvCxnSpPr>
      <xdr:spPr>
        <a:xfrm rot="16200000" flipH="1">
          <a:off x="3840163" y="12774613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447411</xdr:colOff>
      <xdr:row>129</xdr:row>
      <xdr:rowOff>153723</xdr:rowOff>
    </xdr:from>
    <xdr:to>
      <xdr:col>14</xdr:col>
      <xdr:colOff>127794</xdr:colOff>
      <xdr:row>129</xdr:row>
      <xdr:rowOff>155311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CxnSpPr>
          <a:stCxn id="118" idx="4"/>
          <a:endCxn id="120" idx="2"/>
        </xdr:cNvCxnSpPr>
      </xdr:nvCxnSpPr>
      <xdr:spPr>
        <a:xfrm rot="16200000" flipH="1">
          <a:off x="9377892" y="15575492"/>
          <a:ext cx="1588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132</xdr:row>
      <xdr:rowOff>0</xdr:rowOff>
    </xdr:from>
    <xdr:to>
      <xdr:col>21</xdr:col>
      <xdr:colOff>476250</xdr:colOff>
      <xdr:row>132</xdr:row>
      <xdr:rowOff>133350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4163675" y="163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133</xdr:row>
      <xdr:rowOff>25400</xdr:rowOff>
    </xdr:from>
    <xdr:to>
      <xdr:col>21</xdr:col>
      <xdr:colOff>504145</xdr:colOff>
      <xdr:row>134</xdr:row>
      <xdr:rowOff>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16640856" y="22109793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59</xdr:row>
      <xdr:rowOff>0</xdr:rowOff>
    </xdr:from>
    <xdr:to>
      <xdr:col>5</xdr:col>
      <xdr:colOff>493005</xdr:colOff>
      <xdr:row>59</xdr:row>
      <xdr:rowOff>133350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5012618" y="1004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59</xdr:row>
      <xdr:rowOff>0</xdr:rowOff>
    </xdr:from>
    <xdr:to>
      <xdr:col>7</xdr:col>
      <xdr:colOff>397669</xdr:colOff>
      <xdr:row>59</xdr:row>
      <xdr:rowOff>133350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6422761" y="9556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419364</xdr:colOff>
      <xdr:row>59</xdr:row>
      <xdr:rowOff>145256</xdr:rowOff>
    </xdr:from>
    <xdr:to>
      <xdr:col>7</xdr:col>
      <xdr:colOff>138376</xdr:colOff>
      <xdr:row>59</xdr:row>
      <xdr:rowOff>146844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CxnSpPr/>
      </xdr:nvCxnSpPr>
      <xdr:spPr>
        <a:xfrm rot="16200000" flipH="1">
          <a:off x="5297751" y="4982369"/>
          <a:ext cx="1588" cy="690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86253</xdr:colOff>
      <xdr:row>20</xdr:row>
      <xdr:rowOff>15874</xdr:rowOff>
    </xdr:from>
    <xdr:to>
      <xdr:col>11</xdr:col>
      <xdr:colOff>400578</xdr:colOff>
      <xdr:row>20</xdr:row>
      <xdr:rowOff>146049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7028920" y="176212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21</xdr:row>
      <xdr:rowOff>20107</xdr:rowOff>
    </xdr:from>
    <xdr:to>
      <xdr:col>13</xdr:col>
      <xdr:colOff>557609</xdr:colOff>
      <xdr:row>21</xdr:row>
      <xdr:rowOff>150282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11077972" y="3842013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23</xdr:row>
      <xdr:rowOff>24340</xdr:rowOff>
    </xdr:from>
    <xdr:to>
      <xdr:col>13</xdr:col>
      <xdr:colOff>557609</xdr:colOff>
      <xdr:row>23</xdr:row>
      <xdr:rowOff>154515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077972" y="417962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207830</xdr:colOff>
      <xdr:row>19</xdr:row>
      <xdr:rowOff>22224</xdr:rowOff>
    </xdr:from>
    <xdr:to>
      <xdr:col>7</xdr:col>
      <xdr:colOff>522155</xdr:colOff>
      <xdr:row>19</xdr:row>
      <xdr:rowOff>152399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6075230" y="343217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125677</xdr:colOff>
      <xdr:row>26</xdr:row>
      <xdr:rowOff>10584</xdr:rowOff>
    </xdr:from>
    <xdr:to>
      <xdr:col>9</xdr:col>
      <xdr:colOff>440002</xdr:colOff>
      <xdr:row>26</xdr:row>
      <xdr:rowOff>143934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/>
      </xdr:nvSpPr>
      <xdr:spPr>
        <a:xfrm>
          <a:off x="6094677" y="35030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27</xdr:row>
      <xdr:rowOff>21167</xdr:rowOff>
    </xdr:from>
    <xdr:to>
      <xdr:col>15</xdr:col>
      <xdr:colOff>475722</xdr:colOff>
      <xdr:row>27</xdr:row>
      <xdr:rowOff>154517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/>
      </xdr:nvSpPr>
      <xdr:spPr>
        <a:xfrm>
          <a:off x="9051397" y="3672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31</xdr:row>
      <xdr:rowOff>21167</xdr:rowOff>
    </xdr:from>
    <xdr:to>
      <xdr:col>12</xdr:col>
      <xdr:colOff>477044</xdr:colOff>
      <xdr:row>31</xdr:row>
      <xdr:rowOff>154517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>
        <a:xfrm>
          <a:off x="9810183" y="46339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32</xdr:row>
      <xdr:rowOff>0</xdr:rowOff>
    </xdr:from>
    <xdr:to>
      <xdr:col>15</xdr:col>
      <xdr:colOff>475722</xdr:colOff>
      <xdr:row>32</xdr:row>
      <xdr:rowOff>141287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/>
      </xdr:nvSpPr>
      <xdr:spPr>
        <a:xfrm>
          <a:off x="9051397" y="412750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27</xdr:row>
      <xdr:rowOff>148167</xdr:rowOff>
    </xdr:from>
    <xdr:to>
      <xdr:col>18</xdr:col>
      <xdr:colOff>459317</xdr:colOff>
      <xdr:row>28</xdr:row>
      <xdr:rowOff>122767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/>
      </xdr:nvSpPr>
      <xdr:spPr>
        <a:xfrm>
          <a:off x="10495492" y="379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23</xdr:row>
      <xdr:rowOff>42334</xdr:rowOff>
    </xdr:from>
    <xdr:to>
      <xdr:col>18</xdr:col>
      <xdr:colOff>459317</xdr:colOff>
      <xdr:row>24</xdr:row>
      <xdr:rowOff>16934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>
        <a:xfrm>
          <a:off x="10495492" y="30585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33</xdr:row>
      <xdr:rowOff>0</xdr:rowOff>
    </xdr:from>
    <xdr:to>
      <xdr:col>18</xdr:col>
      <xdr:colOff>459317</xdr:colOff>
      <xdr:row>33</xdr:row>
      <xdr:rowOff>133350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/>
      </xdr:nvSpPr>
      <xdr:spPr>
        <a:xfrm>
          <a:off x="10495492" y="42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34</xdr:row>
      <xdr:rowOff>0</xdr:rowOff>
    </xdr:from>
    <xdr:to>
      <xdr:col>21</xdr:col>
      <xdr:colOff>456142</xdr:colOff>
      <xdr:row>34</xdr:row>
      <xdr:rowOff>133350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>
        <a:xfrm>
          <a:off x="11952817" y="44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35</xdr:row>
      <xdr:rowOff>25400</xdr:rowOff>
    </xdr:from>
    <xdr:to>
      <xdr:col>21</xdr:col>
      <xdr:colOff>456142</xdr:colOff>
      <xdr:row>36</xdr:row>
      <xdr:rowOff>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>
        <a:xfrm>
          <a:off x="11952817" y="46291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22</xdr:row>
      <xdr:rowOff>10583</xdr:rowOff>
    </xdr:from>
    <xdr:to>
      <xdr:col>13</xdr:col>
      <xdr:colOff>557609</xdr:colOff>
      <xdr:row>22</xdr:row>
      <xdr:rowOff>140758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>
        <a:xfrm>
          <a:off x="11077972" y="3999177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11</xdr:row>
      <xdr:rowOff>9525</xdr:rowOff>
    </xdr:from>
    <xdr:to>
      <xdr:col>18</xdr:col>
      <xdr:colOff>454554</xdr:colOff>
      <xdr:row>11</xdr:row>
      <xdr:rowOff>142875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>
        <a:xfrm>
          <a:off x="10500254" y="96202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215900</xdr:colOff>
      <xdr:row>12</xdr:row>
      <xdr:rowOff>3176</xdr:rowOff>
    </xdr:from>
    <xdr:to>
      <xdr:col>21</xdr:col>
      <xdr:colOff>520700</xdr:colOff>
      <xdr:row>12</xdr:row>
      <xdr:rowOff>136526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>
        <a:xfrm>
          <a:off x="16446500" y="129857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242623</xdr:colOff>
      <xdr:row>10</xdr:row>
      <xdr:rowOff>20107</xdr:rowOff>
    </xdr:from>
    <xdr:to>
      <xdr:col>13</xdr:col>
      <xdr:colOff>556948</xdr:colOff>
      <xdr:row>10</xdr:row>
      <xdr:rowOff>150282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>
        <a:xfrm>
          <a:off x="10611266" y="1693786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202219</xdr:colOff>
      <xdr:row>8</xdr:row>
      <xdr:rowOff>24190</xdr:rowOff>
    </xdr:from>
    <xdr:to>
      <xdr:col>14</xdr:col>
      <xdr:colOff>516544</xdr:colOff>
      <xdr:row>9</xdr:row>
      <xdr:rowOff>2191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>
        <a:xfrm>
          <a:off x="11169576" y="107194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36</xdr:row>
      <xdr:rowOff>10583</xdr:rowOff>
    </xdr:from>
    <xdr:to>
      <xdr:col>12</xdr:col>
      <xdr:colOff>477044</xdr:colOff>
      <xdr:row>36</xdr:row>
      <xdr:rowOff>143933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>
        <a:xfrm>
          <a:off x="9810183" y="5439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232700</xdr:colOff>
      <xdr:row>20</xdr:row>
      <xdr:rowOff>21167</xdr:rowOff>
    </xdr:from>
    <xdr:to>
      <xdr:col>13</xdr:col>
      <xdr:colOff>568192</xdr:colOff>
      <xdr:row>20</xdr:row>
      <xdr:rowOff>154517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11067388" y="3676386"/>
          <a:ext cx="335492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158750</xdr:colOff>
      <xdr:row>16</xdr:row>
      <xdr:rowOff>0</xdr:rowOff>
    </xdr:from>
    <xdr:to>
      <xdr:col>2</xdr:col>
      <xdr:colOff>473075</xdr:colOff>
      <xdr:row>16</xdr:row>
      <xdr:rowOff>133350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>
        <a:xfrm>
          <a:off x="2423583" y="23389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516202</xdr:colOff>
      <xdr:row>7</xdr:row>
      <xdr:rowOff>135466</xdr:rowOff>
    </xdr:from>
    <xdr:to>
      <xdr:col>13</xdr:col>
      <xdr:colOff>247385</xdr:colOff>
      <xdr:row>7</xdr:row>
      <xdr:rowOff>149074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CxnSpPr>
          <a:stCxn id="43" idx="4"/>
          <a:endCxn id="44" idx="2"/>
        </xdr:cNvCxnSpPr>
      </xdr:nvCxnSpPr>
      <xdr:spPr>
        <a:xfrm rot="16200000" flipH="1">
          <a:off x="8763793" y="-342447"/>
          <a:ext cx="13608" cy="33370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516543</xdr:colOff>
      <xdr:row>8</xdr:row>
      <xdr:rowOff>154517</xdr:rowOff>
    </xdr:from>
    <xdr:to>
      <xdr:col>18</xdr:col>
      <xdr:colOff>149753</xdr:colOff>
      <xdr:row>9</xdr:row>
      <xdr:rowOff>2191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CxnSpPr>
          <a:stCxn id="180" idx="4"/>
          <a:endCxn id="47" idx="2"/>
        </xdr:cNvCxnSpPr>
      </xdr:nvCxnSpPr>
      <xdr:spPr>
        <a:xfrm rot="5400000" flipH="1" flipV="1">
          <a:off x="12825829" y="-139662"/>
          <a:ext cx="10960" cy="269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149679</xdr:colOff>
      <xdr:row>3</xdr:row>
      <xdr:rowOff>136072</xdr:rowOff>
    </xdr:from>
    <xdr:to>
      <xdr:col>6</xdr:col>
      <xdr:colOff>476250</xdr:colOff>
      <xdr:row>3</xdr:row>
      <xdr:rowOff>149679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CxnSpPr/>
      </xdr:nvCxnSpPr>
      <xdr:spPr>
        <a:xfrm flipV="1">
          <a:off x="3306536" y="625929"/>
          <a:ext cx="2490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206829</xdr:colOff>
      <xdr:row>3</xdr:row>
      <xdr:rowOff>163286</xdr:rowOff>
    </xdr:from>
    <xdr:to>
      <xdr:col>12</xdr:col>
      <xdr:colOff>571500</xdr:colOff>
      <xdr:row>3</xdr:row>
      <xdr:rowOff>179616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CxnSpPr/>
      </xdr:nvCxnSpPr>
      <xdr:spPr>
        <a:xfrm flipV="1">
          <a:off x="6969579" y="653143"/>
          <a:ext cx="3249385" cy="16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195943</xdr:colOff>
      <xdr:row>3</xdr:row>
      <xdr:rowOff>204107</xdr:rowOff>
    </xdr:from>
    <xdr:to>
      <xdr:col>17</xdr:col>
      <xdr:colOff>585107</xdr:colOff>
      <xdr:row>3</xdr:row>
      <xdr:rowOff>209551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/>
      </xdr:nvCxnSpPr>
      <xdr:spPr>
        <a:xfrm flipV="1">
          <a:off x="11340193" y="693964"/>
          <a:ext cx="2702378" cy="5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189820</xdr:colOff>
      <xdr:row>151</xdr:row>
      <xdr:rowOff>13608</xdr:rowOff>
    </xdr:from>
    <xdr:to>
      <xdr:col>21</xdr:col>
      <xdr:colOff>504145</xdr:colOff>
      <xdr:row>151</xdr:row>
      <xdr:rowOff>151494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>
        <a:xfrm>
          <a:off x="16640856" y="25037144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152</xdr:row>
      <xdr:rowOff>13608</xdr:rowOff>
    </xdr:from>
    <xdr:to>
      <xdr:col>21</xdr:col>
      <xdr:colOff>504145</xdr:colOff>
      <xdr:row>152</xdr:row>
      <xdr:rowOff>151494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>
        <a:xfrm>
          <a:off x="16640856" y="25200429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467519</xdr:colOff>
      <xdr:row>53</xdr:row>
      <xdr:rowOff>146957</xdr:rowOff>
    </xdr:from>
    <xdr:to>
      <xdr:col>4</xdr:col>
      <xdr:colOff>385083</xdr:colOff>
      <xdr:row>53</xdr:row>
      <xdr:rowOff>148885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endCxn id="72" idx="3"/>
        </xdr:cNvCxnSpPr>
      </xdr:nvCxnSpPr>
      <xdr:spPr>
        <a:xfrm flipV="1">
          <a:off x="3801269" y="9195707"/>
          <a:ext cx="667658" cy="1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56</xdr:row>
      <xdr:rowOff>29935</xdr:rowOff>
    </xdr:from>
    <xdr:to>
      <xdr:col>4</xdr:col>
      <xdr:colOff>542245</xdr:colOff>
      <xdr:row>57</xdr:row>
      <xdr:rowOff>0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/>
      </xdr:nvSpPr>
      <xdr:spPr>
        <a:xfrm>
          <a:off x="4311764" y="9578748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508340</xdr:colOff>
      <xdr:row>55</xdr:row>
      <xdr:rowOff>135277</xdr:rowOff>
    </xdr:from>
    <xdr:to>
      <xdr:col>5</xdr:col>
      <xdr:colOff>194016</xdr:colOff>
      <xdr:row>55</xdr:row>
      <xdr:rowOff>136865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CxnSpPr/>
      </xdr:nvCxnSpPr>
      <xdr:spPr>
        <a:xfrm rot="16200000" flipH="1">
          <a:off x="4589009" y="9444037"/>
          <a:ext cx="1588" cy="406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453911</xdr:colOff>
      <xdr:row>71</xdr:row>
      <xdr:rowOff>132556</xdr:rowOff>
    </xdr:from>
    <xdr:to>
      <xdr:col>14</xdr:col>
      <xdr:colOff>210344</xdr:colOff>
      <xdr:row>71</xdr:row>
      <xdr:rowOff>134144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CxnSpPr>
          <a:stCxn id="41" idx="4"/>
          <a:endCxn id="42" idx="2"/>
        </xdr:cNvCxnSpPr>
      </xdr:nvCxnSpPr>
      <xdr:spPr>
        <a:xfrm rot="16200000" flipH="1">
          <a:off x="11087780" y="11828009"/>
          <a:ext cx="1588" cy="532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481806</xdr:colOff>
      <xdr:row>6</xdr:row>
      <xdr:rowOff>132556</xdr:rowOff>
    </xdr:from>
    <xdr:to>
      <xdr:col>7</xdr:col>
      <xdr:colOff>203861</xdr:colOff>
      <xdr:row>6</xdr:row>
      <xdr:rowOff>134144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CxnSpPr>
          <a:stCxn id="65" idx="4"/>
          <a:endCxn id="45" idx="2"/>
        </xdr:cNvCxnSpPr>
      </xdr:nvCxnSpPr>
      <xdr:spPr>
        <a:xfrm rot="16200000" flipH="1">
          <a:off x="4587468" y="-503284"/>
          <a:ext cx="1588" cy="331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163286</xdr:colOff>
      <xdr:row>10</xdr:row>
      <xdr:rowOff>16932</xdr:rowOff>
    </xdr:from>
    <xdr:to>
      <xdr:col>3</xdr:col>
      <xdr:colOff>477611</xdr:colOff>
      <xdr:row>10</xdr:row>
      <xdr:rowOff>150282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>
        <a:xfrm>
          <a:off x="3320143" y="1690611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478405</xdr:colOff>
      <xdr:row>10</xdr:row>
      <xdr:rowOff>149488</xdr:rowOff>
    </xdr:from>
    <xdr:to>
      <xdr:col>13</xdr:col>
      <xdr:colOff>243417</xdr:colOff>
      <xdr:row>10</xdr:row>
      <xdr:rowOff>151076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CxnSpPr>
          <a:stCxn id="212" idx="4"/>
          <a:endCxn id="177" idx="2"/>
        </xdr:cNvCxnSpPr>
      </xdr:nvCxnSpPr>
      <xdr:spPr>
        <a:xfrm rot="16200000" flipH="1">
          <a:off x="7122867" y="-1664438"/>
          <a:ext cx="1588" cy="69767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180446</xdr:colOff>
      <xdr:row>11</xdr:row>
      <xdr:rowOff>13607</xdr:rowOff>
    </xdr:from>
    <xdr:to>
      <xdr:col>7</xdr:col>
      <xdr:colOff>504296</xdr:colOff>
      <xdr:row>11</xdr:row>
      <xdr:rowOff>146957</xdr:rowOff>
    </xdr:to>
    <xdr:sp macro="" textlink="">
      <xdr:nvSpPr>
        <xdr:cNvPr id="215" name="Isosceles Triangl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/>
      </xdr:nvSpPr>
      <xdr:spPr>
        <a:xfrm>
          <a:off x="6222017" y="1850571"/>
          <a:ext cx="3238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504296</xdr:colOff>
      <xdr:row>11</xdr:row>
      <xdr:rowOff>142875</xdr:rowOff>
    </xdr:from>
    <xdr:to>
      <xdr:col>18</xdr:col>
      <xdr:colOff>149754</xdr:colOff>
      <xdr:row>11</xdr:row>
      <xdr:rowOff>146957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CxnSpPr>
          <a:stCxn id="215" idx="4"/>
          <a:endCxn id="173" idx="2"/>
        </xdr:cNvCxnSpPr>
      </xdr:nvCxnSpPr>
      <xdr:spPr>
        <a:xfrm rot="5400000" flipH="1" flipV="1">
          <a:off x="10448698" y="-1922992"/>
          <a:ext cx="4082" cy="7809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162719</xdr:colOff>
      <xdr:row>12</xdr:row>
      <xdr:rowOff>27214</xdr:rowOff>
    </xdr:from>
    <xdr:to>
      <xdr:col>12</xdr:col>
      <xdr:colOff>477044</xdr:colOff>
      <xdr:row>12</xdr:row>
      <xdr:rowOff>160564</xdr:rowOff>
    </xdr:to>
    <xdr:sp macro="" textlink="">
      <xdr:nvSpPr>
        <xdr:cNvPr id="218" name="Isosceles Triangl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>
        <a:xfrm>
          <a:off x="9810183" y="202746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477044</xdr:colOff>
      <xdr:row>12</xdr:row>
      <xdr:rowOff>136526</xdr:rowOff>
    </xdr:from>
    <xdr:to>
      <xdr:col>21</xdr:col>
      <xdr:colOff>215900</xdr:colOff>
      <xdr:row>12</xdr:row>
      <xdr:rowOff>160564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18" idx="4"/>
          <a:endCxn id="176" idx="2"/>
        </xdr:cNvCxnSpPr>
      </xdr:nvCxnSpPr>
      <xdr:spPr>
        <a:xfrm rot="5400000" flipH="1" flipV="1">
          <a:off x="13383703" y="-1122419"/>
          <a:ext cx="24038" cy="6542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147639</xdr:colOff>
      <xdr:row>85</xdr:row>
      <xdr:rowOff>119063</xdr:rowOff>
    </xdr:from>
    <xdr:to>
      <xdr:col>4</xdr:col>
      <xdr:colOff>461964</xdr:colOff>
      <xdr:row>86</xdr:row>
      <xdr:rowOff>85725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>
        <a:xfrm>
          <a:off x="4231483" y="145018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300039</xdr:colOff>
      <xdr:row>86</xdr:row>
      <xdr:rowOff>104775</xdr:rowOff>
    </xdr:from>
    <xdr:to>
      <xdr:col>4</xdr:col>
      <xdr:colOff>614364</xdr:colOff>
      <xdr:row>87</xdr:row>
      <xdr:rowOff>71438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>
        <a:xfrm>
          <a:off x="4383883" y="146542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169070</xdr:colOff>
      <xdr:row>110</xdr:row>
      <xdr:rowOff>21431</xdr:rowOff>
    </xdr:from>
    <xdr:to>
      <xdr:col>3</xdr:col>
      <xdr:colOff>483395</xdr:colOff>
      <xdr:row>110</xdr:row>
      <xdr:rowOff>154781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>
        <a:xfrm>
          <a:off x="3502820" y="1857136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56</xdr:row>
      <xdr:rowOff>40141</xdr:rowOff>
    </xdr:from>
    <xdr:to>
      <xdr:col>5</xdr:col>
      <xdr:colOff>493005</xdr:colOff>
      <xdr:row>57</xdr:row>
      <xdr:rowOff>10206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>
        <a:xfrm>
          <a:off x="5012618" y="9588954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542244</xdr:colOff>
      <xdr:row>57</xdr:row>
      <xdr:rowOff>0</xdr:rowOff>
    </xdr:from>
    <xdr:to>
      <xdr:col>5</xdr:col>
      <xdr:colOff>178679</xdr:colOff>
      <xdr:row>57</xdr:row>
      <xdr:rowOff>10206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CxnSpPr>
          <a:stCxn id="201" idx="4"/>
          <a:endCxn id="182" idx="2"/>
        </xdr:cNvCxnSpPr>
      </xdr:nvCxnSpPr>
      <xdr:spPr>
        <a:xfrm rot="16200000" flipH="1">
          <a:off x="4814250" y="9527338"/>
          <a:ext cx="10206" cy="386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57</xdr:row>
      <xdr:rowOff>12926</xdr:rowOff>
    </xdr:from>
    <xdr:to>
      <xdr:col>4</xdr:col>
      <xdr:colOff>542245</xdr:colOff>
      <xdr:row>57</xdr:row>
      <xdr:rowOff>149678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>
        <a:xfrm>
          <a:off x="4311764" y="972842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516840</xdr:colOff>
      <xdr:row>57</xdr:row>
      <xdr:rowOff>157384</xdr:rowOff>
    </xdr:from>
    <xdr:to>
      <xdr:col>5</xdr:col>
      <xdr:colOff>202516</xdr:colOff>
      <xdr:row>57</xdr:row>
      <xdr:rowOff>158972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CxnSpPr/>
      </xdr:nvCxnSpPr>
      <xdr:spPr>
        <a:xfrm rot="16200000" flipH="1">
          <a:off x="4817775" y="9655793"/>
          <a:ext cx="1588" cy="435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243284</xdr:colOff>
      <xdr:row>24</xdr:row>
      <xdr:rowOff>17536</xdr:rowOff>
    </xdr:from>
    <xdr:to>
      <xdr:col>13</xdr:col>
      <xdr:colOff>557609</xdr:colOff>
      <xdr:row>24</xdr:row>
      <xdr:rowOff>147711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>
        <a:xfrm>
          <a:off x="11077972" y="4339505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482600</xdr:colOff>
      <xdr:row>20</xdr:row>
      <xdr:rowOff>154781</xdr:rowOff>
    </xdr:from>
    <xdr:to>
      <xdr:col>3</xdr:col>
      <xdr:colOff>296863</xdr:colOff>
      <xdr:row>21</xdr:row>
      <xdr:rowOff>121444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>
        <a:xfrm>
          <a:off x="3316288" y="3810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49</xdr:row>
      <xdr:rowOff>164306</xdr:rowOff>
    </xdr:from>
    <xdr:to>
      <xdr:col>5</xdr:col>
      <xdr:colOff>493005</xdr:colOff>
      <xdr:row>50</xdr:row>
      <xdr:rowOff>130968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>
        <a:xfrm>
          <a:off x="5012618" y="854630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535555</xdr:colOff>
      <xdr:row>50</xdr:row>
      <xdr:rowOff>131876</xdr:rowOff>
    </xdr:from>
    <xdr:to>
      <xdr:col>5</xdr:col>
      <xdr:colOff>224804</xdr:colOff>
      <xdr:row>50</xdr:row>
      <xdr:rowOff>133464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CxnSpPr/>
      </xdr:nvCxnSpPr>
      <xdr:spPr>
        <a:xfrm rot="16200000" flipH="1">
          <a:off x="4463230" y="8086639"/>
          <a:ext cx="1588" cy="1189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-34428" y="34427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76200</xdr:rowOff>
    </xdr:from>
    <xdr:to>
      <xdr:col>11</xdr:col>
      <xdr:colOff>514350</xdr:colOff>
      <xdr:row>1</xdr:row>
      <xdr:rowOff>121919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SpPr/>
      </xdr:nvSpPr>
      <xdr:spPr>
        <a:xfrm>
          <a:off x="6915150" y="266700"/>
          <a:ext cx="3429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9C712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34427" y="22952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-34428" y="-22952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4428" y="34428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y%20mer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_MERCADO_CWS"/>
      <sheetName val="PREC_MERCADO_CWS (2)"/>
    </sheetNames>
    <sheetDataSet>
      <sheetData sheetId="0">
        <row r="27">
          <cell r="U27">
            <v>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5"/>
  <sheetViews>
    <sheetView showGridLines="0" workbookViewId="0">
      <selection activeCell="A4" sqref="A4"/>
    </sheetView>
  </sheetViews>
  <sheetFormatPr baseColWidth="10" defaultColWidth="9.1640625" defaultRowHeight="14" x14ac:dyDescent="0.2"/>
  <cols>
    <col min="1" max="1" width="47.33203125" style="325" bestFit="1" customWidth="1"/>
    <col min="2" max="2" width="10.6640625" style="325" customWidth="1"/>
    <col min="3" max="3" width="39.6640625" style="325" bestFit="1" customWidth="1"/>
    <col min="4" max="16384" width="9.1640625" style="325"/>
  </cols>
  <sheetData>
    <row r="1" spans="1:3" ht="19" x14ac:dyDescent="0.25">
      <c r="B1" s="330" t="s">
        <v>1206</v>
      </c>
      <c r="C1" s="326"/>
    </row>
    <row r="2" spans="1:3" ht="19" x14ac:dyDescent="0.25">
      <c r="A2" s="327" t="s">
        <v>1205</v>
      </c>
      <c r="C2" s="327" t="s">
        <v>1204</v>
      </c>
    </row>
    <row r="3" spans="1:3" ht="3" customHeight="1" x14ac:dyDescent="0.2"/>
    <row r="4" spans="1:3" ht="15" x14ac:dyDescent="0.2">
      <c r="A4" s="328" t="s">
        <v>1186</v>
      </c>
      <c r="C4" s="328" t="s">
        <v>1142</v>
      </c>
    </row>
    <row r="5" spans="1:3" ht="15" x14ac:dyDescent="0.2">
      <c r="A5" s="329" t="s">
        <v>1191</v>
      </c>
      <c r="C5" s="328" t="s">
        <v>1143</v>
      </c>
    </row>
    <row r="6" spans="1:3" ht="15" x14ac:dyDescent="0.2">
      <c r="A6" s="328" t="s">
        <v>1189</v>
      </c>
      <c r="C6" s="328" t="s">
        <v>1144</v>
      </c>
    </row>
    <row r="7" spans="1:3" ht="15" x14ac:dyDescent="0.2">
      <c r="A7" s="328" t="s">
        <v>1187</v>
      </c>
      <c r="C7" s="328" t="s">
        <v>1145</v>
      </c>
    </row>
    <row r="8" spans="1:3" ht="15" x14ac:dyDescent="0.2">
      <c r="A8" s="328" t="s">
        <v>1188</v>
      </c>
      <c r="C8" s="328" t="s">
        <v>1146</v>
      </c>
    </row>
    <row r="9" spans="1:3" ht="15" x14ac:dyDescent="0.2">
      <c r="A9" s="328" t="s">
        <v>1144</v>
      </c>
      <c r="C9" s="328" t="s">
        <v>1147</v>
      </c>
    </row>
    <row r="10" spans="1:3" ht="15" x14ac:dyDescent="0.2">
      <c r="A10" s="328" t="s">
        <v>1142</v>
      </c>
      <c r="C10" s="328" t="s">
        <v>1148</v>
      </c>
    </row>
    <row r="11" spans="1:3" ht="15" x14ac:dyDescent="0.2">
      <c r="A11" s="329" t="s">
        <v>1193</v>
      </c>
      <c r="C11" s="328" t="s">
        <v>1149</v>
      </c>
    </row>
    <row r="12" spans="1:3" ht="15" x14ac:dyDescent="0.2">
      <c r="A12" s="329" t="s">
        <v>1200</v>
      </c>
      <c r="C12" s="328" t="s">
        <v>1150</v>
      </c>
    </row>
    <row r="13" spans="1:3" ht="15" x14ac:dyDescent="0.2">
      <c r="A13" s="329" t="s">
        <v>1178</v>
      </c>
      <c r="C13" s="328" t="s">
        <v>1151</v>
      </c>
    </row>
    <row r="14" spans="1:3" ht="15" x14ac:dyDescent="0.2">
      <c r="A14" s="329" t="s">
        <v>1174</v>
      </c>
      <c r="C14" s="329" t="s">
        <v>1152</v>
      </c>
    </row>
    <row r="15" spans="1:3" ht="15" x14ac:dyDescent="0.2">
      <c r="A15" s="328" t="s">
        <v>1177</v>
      </c>
      <c r="C15" s="329" t="s">
        <v>1153</v>
      </c>
    </row>
    <row r="16" spans="1:3" ht="15" x14ac:dyDescent="0.2">
      <c r="A16" s="328" t="s">
        <v>1175</v>
      </c>
      <c r="C16" s="329" t="s">
        <v>1154</v>
      </c>
    </row>
    <row r="17" spans="1:3" ht="15" x14ac:dyDescent="0.2">
      <c r="A17" s="328" t="s">
        <v>1176</v>
      </c>
      <c r="C17" s="328" t="s">
        <v>1155</v>
      </c>
    </row>
    <row r="18" spans="1:3" ht="15" x14ac:dyDescent="0.2">
      <c r="A18" s="328" t="s">
        <v>1166</v>
      </c>
      <c r="C18" s="329" t="s">
        <v>1156</v>
      </c>
    </row>
    <row r="19" spans="1:3" ht="15" x14ac:dyDescent="0.2">
      <c r="A19" s="329" t="s">
        <v>1163</v>
      </c>
      <c r="C19" s="329" t="s">
        <v>1157</v>
      </c>
    </row>
    <row r="20" spans="1:3" ht="15" x14ac:dyDescent="0.2">
      <c r="A20" s="329" t="s">
        <v>1165</v>
      </c>
      <c r="C20" s="328" t="s">
        <v>1158</v>
      </c>
    </row>
    <row r="21" spans="1:3" ht="15" x14ac:dyDescent="0.2">
      <c r="A21" s="329" t="s">
        <v>1164</v>
      </c>
      <c r="C21" s="328" t="s">
        <v>1159</v>
      </c>
    </row>
    <row r="22" spans="1:3" ht="15" x14ac:dyDescent="0.2">
      <c r="A22" s="328" t="s">
        <v>1169</v>
      </c>
      <c r="C22" s="329" t="s">
        <v>1160</v>
      </c>
    </row>
    <row r="23" spans="1:3" ht="15" x14ac:dyDescent="0.2">
      <c r="A23" s="328" t="s">
        <v>1168</v>
      </c>
      <c r="C23" s="329" t="s">
        <v>1161</v>
      </c>
    </row>
    <row r="24" spans="1:3" ht="15" x14ac:dyDescent="0.2">
      <c r="A24" s="328" t="s">
        <v>1167</v>
      </c>
      <c r="C24" s="328" t="s">
        <v>1162</v>
      </c>
    </row>
    <row r="25" spans="1:3" ht="15" x14ac:dyDescent="0.2">
      <c r="A25" s="328" t="s">
        <v>1172</v>
      </c>
      <c r="C25" s="329" t="s">
        <v>1163</v>
      </c>
    </row>
    <row r="26" spans="1:3" ht="15" x14ac:dyDescent="0.2">
      <c r="A26" s="328" t="s">
        <v>1173</v>
      </c>
      <c r="C26" s="329" t="s">
        <v>1164</v>
      </c>
    </row>
    <row r="27" spans="1:3" ht="15" x14ac:dyDescent="0.2">
      <c r="A27" s="328" t="s">
        <v>1158</v>
      </c>
      <c r="C27" s="329" t="s">
        <v>1165</v>
      </c>
    </row>
    <row r="28" spans="1:3" ht="15" x14ac:dyDescent="0.2">
      <c r="A28" s="329" t="s">
        <v>1161</v>
      </c>
      <c r="C28" s="328" t="s">
        <v>1166</v>
      </c>
    </row>
    <row r="29" spans="1:3" ht="15" x14ac:dyDescent="0.2">
      <c r="A29" s="329" t="s">
        <v>1157</v>
      </c>
      <c r="C29" s="328" t="s">
        <v>1167</v>
      </c>
    </row>
    <row r="30" spans="1:3" ht="15" x14ac:dyDescent="0.2">
      <c r="A30" s="329" t="s">
        <v>1160</v>
      </c>
      <c r="C30" s="328" t="s">
        <v>1168</v>
      </c>
    </row>
    <row r="31" spans="1:3" ht="15" x14ac:dyDescent="0.2">
      <c r="A31" s="328" t="s">
        <v>1162</v>
      </c>
      <c r="C31" s="328" t="s">
        <v>1169</v>
      </c>
    </row>
    <row r="32" spans="1:3" ht="15" x14ac:dyDescent="0.2">
      <c r="A32" s="328" t="s">
        <v>1159</v>
      </c>
      <c r="C32" s="328" t="s">
        <v>1170</v>
      </c>
    </row>
    <row r="33" spans="1:3" ht="15" x14ac:dyDescent="0.2">
      <c r="A33" s="329" t="s">
        <v>1152</v>
      </c>
      <c r="C33" s="328" t="s">
        <v>1171</v>
      </c>
    </row>
    <row r="34" spans="1:3" ht="15" x14ac:dyDescent="0.2">
      <c r="A34" s="328" t="s">
        <v>1155</v>
      </c>
      <c r="C34" s="328" t="s">
        <v>1172</v>
      </c>
    </row>
    <row r="35" spans="1:3" ht="15" x14ac:dyDescent="0.2">
      <c r="A35" s="329" t="s">
        <v>1153</v>
      </c>
      <c r="C35" s="328" t="s">
        <v>1173</v>
      </c>
    </row>
    <row r="36" spans="1:3" ht="15" x14ac:dyDescent="0.2">
      <c r="A36" s="329" t="s">
        <v>1154</v>
      </c>
      <c r="C36" s="329" t="s">
        <v>1174</v>
      </c>
    </row>
    <row r="37" spans="1:3" ht="15" x14ac:dyDescent="0.2">
      <c r="A37" s="328" t="s">
        <v>1149</v>
      </c>
      <c r="C37" s="328" t="s">
        <v>1175</v>
      </c>
    </row>
    <row r="38" spans="1:3" ht="15" x14ac:dyDescent="0.2">
      <c r="A38" s="328" t="s">
        <v>1148</v>
      </c>
      <c r="C38" s="328" t="s">
        <v>1176</v>
      </c>
    </row>
    <row r="39" spans="1:3" ht="15" x14ac:dyDescent="0.2">
      <c r="A39" s="328" t="s">
        <v>1146</v>
      </c>
      <c r="C39" s="328" t="s">
        <v>1177</v>
      </c>
    </row>
    <row r="40" spans="1:3" ht="15" x14ac:dyDescent="0.2">
      <c r="A40" s="328" t="s">
        <v>1147</v>
      </c>
      <c r="C40" s="329" t="s">
        <v>1178</v>
      </c>
    </row>
    <row r="41" spans="1:3" ht="15" x14ac:dyDescent="0.2">
      <c r="A41" s="328" t="s">
        <v>1145</v>
      </c>
      <c r="C41" s="329" t="s">
        <v>1179</v>
      </c>
    </row>
    <row r="42" spans="1:3" ht="15" x14ac:dyDescent="0.2">
      <c r="A42" s="328" t="s">
        <v>1151</v>
      </c>
      <c r="C42" s="328" t="s">
        <v>1180</v>
      </c>
    </row>
    <row r="43" spans="1:3" ht="15" x14ac:dyDescent="0.2">
      <c r="A43" s="328" t="s">
        <v>1150</v>
      </c>
      <c r="C43" s="328" t="s">
        <v>1181</v>
      </c>
    </row>
    <row r="44" spans="1:3" ht="15" x14ac:dyDescent="0.2">
      <c r="A44" s="328" t="s">
        <v>1143</v>
      </c>
      <c r="C44" s="329" t="s">
        <v>1182</v>
      </c>
    </row>
    <row r="45" spans="1:3" ht="15" x14ac:dyDescent="0.2">
      <c r="A45" s="329" t="s">
        <v>1190</v>
      </c>
      <c r="C45" s="328" t="s">
        <v>1183</v>
      </c>
    </row>
    <row r="46" spans="1:3" ht="15" x14ac:dyDescent="0.2">
      <c r="A46" s="328" t="s">
        <v>1196</v>
      </c>
      <c r="C46" s="328" t="s">
        <v>1184</v>
      </c>
    </row>
    <row r="47" spans="1:3" ht="15" x14ac:dyDescent="0.2">
      <c r="A47" s="328" t="s">
        <v>1194</v>
      </c>
      <c r="C47" s="329" t="s">
        <v>1185</v>
      </c>
    </row>
    <row r="48" spans="1:3" ht="15" x14ac:dyDescent="0.2">
      <c r="A48" s="328" t="s">
        <v>1195</v>
      </c>
      <c r="C48" s="328" t="s">
        <v>1186</v>
      </c>
    </row>
    <row r="49" spans="1:3" ht="15" x14ac:dyDescent="0.2">
      <c r="A49" s="328" t="s">
        <v>1192</v>
      </c>
      <c r="C49" s="328" t="s">
        <v>1187</v>
      </c>
    </row>
    <row r="50" spans="1:3" ht="15" x14ac:dyDescent="0.2">
      <c r="A50" s="329" t="s">
        <v>1179</v>
      </c>
      <c r="C50" s="328" t="s">
        <v>1188</v>
      </c>
    </row>
    <row r="51" spans="1:3" ht="15" x14ac:dyDescent="0.2">
      <c r="A51" s="329" t="s">
        <v>1185</v>
      </c>
      <c r="C51" s="328" t="s">
        <v>1189</v>
      </c>
    </row>
    <row r="52" spans="1:3" ht="15" x14ac:dyDescent="0.2">
      <c r="A52" s="329" t="s">
        <v>1156</v>
      </c>
      <c r="C52" s="329" t="s">
        <v>1190</v>
      </c>
    </row>
    <row r="53" spans="1:3" ht="15" x14ac:dyDescent="0.2">
      <c r="A53" s="329" t="s">
        <v>1182</v>
      </c>
      <c r="C53" s="329" t="s">
        <v>1191</v>
      </c>
    </row>
    <row r="54" spans="1:3" ht="15" x14ac:dyDescent="0.2">
      <c r="A54" s="328" t="s">
        <v>1171</v>
      </c>
      <c r="C54" s="328" t="s">
        <v>1192</v>
      </c>
    </row>
    <row r="55" spans="1:3" ht="15" x14ac:dyDescent="0.2">
      <c r="A55" s="328" t="s">
        <v>1184</v>
      </c>
      <c r="C55" s="329" t="s">
        <v>1193</v>
      </c>
    </row>
    <row r="56" spans="1:3" ht="15" x14ac:dyDescent="0.2">
      <c r="A56" s="328" t="s">
        <v>1180</v>
      </c>
      <c r="C56" s="328" t="s">
        <v>1194</v>
      </c>
    </row>
    <row r="57" spans="1:3" ht="15" x14ac:dyDescent="0.2">
      <c r="A57" s="328" t="s">
        <v>1183</v>
      </c>
      <c r="C57" s="328" t="s">
        <v>1195</v>
      </c>
    </row>
    <row r="58" spans="1:3" ht="15" x14ac:dyDescent="0.2">
      <c r="A58" s="328" t="s">
        <v>1181</v>
      </c>
      <c r="C58" s="328" t="s">
        <v>1196</v>
      </c>
    </row>
    <row r="59" spans="1:3" ht="15" x14ac:dyDescent="0.2">
      <c r="A59" s="328" t="s">
        <v>1170</v>
      </c>
      <c r="C59" s="328" t="s">
        <v>1197</v>
      </c>
    </row>
    <row r="60" spans="1:3" ht="15" x14ac:dyDescent="0.2">
      <c r="A60" s="329" t="s">
        <v>1202</v>
      </c>
      <c r="C60" s="328" t="s">
        <v>1198</v>
      </c>
    </row>
    <row r="61" spans="1:3" ht="15" x14ac:dyDescent="0.2">
      <c r="A61" s="329" t="s">
        <v>1203</v>
      </c>
      <c r="C61" s="328" t="s">
        <v>1199</v>
      </c>
    </row>
    <row r="62" spans="1:3" ht="15" x14ac:dyDescent="0.2">
      <c r="A62" s="328" t="s">
        <v>1201</v>
      </c>
      <c r="C62" s="329" t="s">
        <v>1200</v>
      </c>
    </row>
    <row r="63" spans="1:3" ht="15" x14ac:dyDescent="0.2">
      <c r="A63" s="328" t="s">
        <v>1197</v>
      </c>
      <c r="C63" s="328" t="s">
        <v>1201</v>
      </c>
    </row>
    <row r="64" spans="1:3" ht="15" x14ac:dyDescent="0.2">
      <c r="A64" s="328" t="s">
        <v>1199</v>
      </c>
      <c r="C64" s="329" t="s">
        <v>1202</v>
      </c>
    </row>
    <row r="65" spans="1:3" ht="15" x14ac:dyDescent="0.2">
      <c r="A65" s="328" t="s">
        <v>1198</v>
      </c>
      <c r="C65" s="329" t="s">
        <v>1203</v>
      </c>
    </row>
  </sheetData>
  <sortState xmlns:xlrd2="http://schemas.microsoft.com/office/spreadsheetml/2017/richdata2" ref="A3:A64">
    <sortCondition ref="A3"/>
  </sortState>
  <hyperlinks>
    <hyperlink ref="A10" location="'Chapter 11 Example'!A1" tooltip="Activate Chapter 11 Example" display="• Chapter 11 Example" xr:uid="{00000000-0004-0000-0000-000000000000}"/>
    <hyperlink ref="A44" location="'NAMING'!A1" tooltip="Activate NAMING" display="• NAMING" xr:uid="{00000000-0004-0000-0000-000001000000}"/>
    <hyperlink ref="A9" location="'Chapter 10-12 Top Model'!A1" tooltip="Activate Chapter 10-12 Top Model" display="• Chapter 10-12 Top Model" xr:uid="{00000000-0004-0000-0000-000002000000}"/>
    <hyperlink ref="A41" location="'FIN-STMT-ANALYSIS_DB'!A1" tooltip="Activate FIN-STMT-ANALYSIS_DB" display="• FIN-STMT-ANALYSIS_DB" xr:uid="{00000000-0004-0000-0000-000003000000}"/>
    <hyperlink ref="A39" location="'FIN-M-SCHEDULE_DB'!A1" tooltip="Activate FIN-M-SCHEDULE_DB" display="• FIN-M-SCHEDULE_DB" xr:uid="{00000000-0004-0000-0000-000004000000}"/>
    <hyperlink ref="A40" location="'FIN-P&amp;L_CWS'!A1" tooltip="Activate FIN-P&amp;L_CWS" display="• FIN-P&amp;L_CWS" xr:uid="{00000000-0004-0000-0000-000005000000}"/>
    <hyperlink ref="A38" location="'FIN-CASHFLOW_CWS'!A1" tooltip="Activate FIN-CASHFLOW_CWS" display="• FIN-CASHFLOW_CWS" xr:uid="{00000000-0004-0000-0000-000006000000}"/>
    <hyperlink ref="A37" location="'FIN-BALANCE_CWS'!A1" tooltip="Activate FIN-BALANCE_CWS" display="• FIN-BALANCE_CWS" xr:uid="{00000000-0004-0000-0000-000007000000}"/>
    <hyperlink ref="A43" location="'FIN-VALUE_DB'!A1" tooltip="Activate FIN-VALUE_DB" display="• FIN-VALUE_DB" xr:uid="{00000000-0004-0000-0000-000008000000}"/>
    <hyperlink ref="A42" location="'FIN-VALUE_CWS'!A1" tooltip="Activate FIN-VALUE_CWS" display="• FIN-VALUE_CWS" xr:uid="{00000000-0004-0000-0000-000009000000}"/>
    <hyperlink ref="A34" location="'FIN_CHARTDAT'!A1" tooltip="Activate FIN_CHARTDAT" display="• FIN_CHARTDAT" xr:uid="{00000000-0004-0000-0000-00000A000000}"/>
    <hyperlink ref="A27" location="'DEV_CHARTDAT'!A1" tooltip="Activate DEV_CHARTDAT" display="• DEV_CHARTDAT" xr:uid="{00000000-0004-0000-0000-00000B000000}"/>
    <hyperlink ref="A32" location="'DEV_DB'!A1" tooltip="Activate DEV_DB" display="• DEV_DB" xr:uid="{00000000-0004-0000-0000-00000C000000}"/>
    <hyperlink ref="A31" location="'DEV_CWS'!A1" tooltip="Activate DEV_CWS" display="• DEV_CWS" xr:uid="{00000000-0004-0000-0000-00000D000000}"/>
    <hyperlink ref="A18" location="'COSM_CHARTDAT'!A1" tooltip="Activate COSM_CHARTDAT" display="• COSM_CHARTDAT" xr:uid="{00000000-0004-0000-0000-00000E000000}"/>
    <hyperlink ref="A24" location="'COSM-BONUS_CWS'!A1" tooltip="Activate COSM-BONUS_CWS" display="• COSM-BONUS_CWS" xr:uid="{00000000-0004-0000-0000-00000F000000}"/>
    <hyperlink ref="A23" location="'COSM_DB'!A1" tooltip="Activate COSM_DB" display="• COSM_DB" xr:uid="{00000000-0004-0000-0000-000010000000}"/>
    <hyperlink ref="A22" location="'COSM_CWS'!A1" tooltip="Activate COSM_CWS" display="• COSM_CWS" xr:uid="{00000000-0004-0000-0000-000011000000}"/>
    <hyperlink ref="A59" location="'REV-SALES-FCAST_CWS'!A1" tooltip="Activate REV-SALES-FCAST_CWS" display="• REV-SALES-FCAST_CWS" xr:uid="{00000000-0004-0000-0000-000012000000}"/>
    <hyperlink ref="A54" location="'REV_DB'!A1" tooltip="Activate REV_DB" display="• REV_DB" xr:uid="{00000000-0004-0000-0000-000013000000}"/>
    <hyperlink ref="A25" location="'COSM-TRIPCALC_CWS'!A1" tooltip="Activate COSM-TRIPCALC_CWS" display="• COSM-TRIPCALC_CWS" xr:uid="{00000000-0004-0000-0000-000014000000}"/>
    <hyperlink ref="A26" location="'COSM-TRIPPLAN_CWS'!A1" tooltip="Activate COSM-TRIPPLAN_CWS" display="• COSM-TRIPPLAN_CWS" xr:uid="{00000000-0004-0000-0000-000015000000}"/>
    <hyperlink ref="A16" location="'COGS-INVENTORY_CWS'!A1" tooltip="Activate COGS-INVENTORY_CWS" display="• COGS-INVENTORY_CWS" xr:uid="{00000000-0004-0000-0000-000016000000}"/>
    <hyperlink ref="A17" location="'COGS-PRICE-MARGIN_CWS'!A1" tooltip="Activate COGS-PRICE-MARGIN_CWS" display="• COGS-PRICE-MARGIN_CWS" xr:uid="{00000000-0004-0000-0000-000017000000}"/>
    <hyperlink ref="A15" location="'COGS_DB'!A1" tooltip="Activate COGS_DB" display="• COGS_DB" xr:uid="{00000000-0004-0000-0000-000018000000}"/>
    <hyperlink ref="A56" location="'REV-COGS_CHARTDAT'!A1" tooltip="Activate REV-COGS_CHARTDAT" display="• REV-COGS_CHARTDAT" xr:uid="{00000000-0004-0000-0000-000019000000}"/>
    <hyperlink ref="A58" location="'REV-REVCALC_CWS'!A1" tooltip="Activate REV-REVCALC_CWS" display="• REV-REVCALC_CWS" xr:uid="{00000000-0004-0000-0000-00001A000000}"/>
    <hyperlink ref="A57" location="'REV-REC-MAINT_CWS'!A1" tooltip="Activate REV-REC-MAINT_CWS" display="• REV-REC-MAINT_CWS" xr:uid="{00000000-0004-0000-0000-00001B000000}"/>
    <hyperlink ref="A55" location="'REV-AR_CWS'!A1" tooltip="Activate REV-AR_CWS" display="• REV-AR_CWS" xr:uid="{00000000-0004-0000-0000-00001C000000}"/>
    <hyperlink ref="A4" location="'CAPEX _CWS '!A1" tooltip="Activate CAPEX _CWS " display="• CAPEX _CWS " xr:uid="{00000000-0004-0000-0000-00001D000000}"/>
    <hyperlink ref="A7" location="'CAPEX-FA_CWS '!A1" tooltip="Activate CAPEX-FA_CWS " display="• CAPEX-FA_CWS " xr:uid="{00000000-0004-0000-0000-00001E000000}"/>
    <hyperlink ref="A8" location="'CAPEX-FA_DB '!A1" tooltip="Activate CAPEX-FA_DB " display="• CAPEX-FA_DB " xr:uid="{00000000-0004-0000-0000-00001F000000}"/>
    <hyperlink ref="A6" location="'CAPEX-DEP_CWS '!A1" tooltip="Activate CAPEX-DEP_CWS " display="• CAPEX-DEP_CWS " xr:uid="{00000000-0004-0000-0000-000020000000}"/>
    <hyperlink ref="A49" location="'OPEX-Y_DB '!A1" tooltip="Activate OPEX-Y_DB " display="• OPEX-Y_DB " xr:uid="{00000000-0004-0000-0000-000021000000}"/>
    <hyperlink ref="A47" location="'OPEX-CAPEX_CHARTDAT '!A1" tooltip="Activate OPEX-CAPEX_CHARTDAT " display="• OPEX-CAPEX_CHARTDAT " xr:uid="{00000000-0004-0000-0000-000022000000}"/>
    <hyperlink ref="A48" location="'OPEX-M_CWS'!A1" tooltip="Activate OPEX-M_CWS" display="• OPEX-M_CWS" xr:uid="{00000000-0004-0000-0000-000023000000}"/>
    <hyperlink ref="A46" location="'OPEX _CWS '!A1" tooltip="Activate OPEX _CWS " display="• OPEX _CWS " xr:uid="{00000000-0004-0000-0000-000024000000}"/>
    <hyperlink ref="A63" location="'STAFF_CWS'!A1" tooltip="Activate STAFF_CWS" display="• STAFF_CWS" xr:uid="{00000000-0004-0000-0000-000025000000}"/>
    <hyperlink ref="A65" location="'STAFFPLAN_CWS'!A1" tooltip="Activate STAFFPLAN_CWS" display="• STAFFPLAN_CWS" xr:uid="{00000000-0004-0000-0000-000026000000}"/>
    <hyperlink ref="A64" location="'STAFF_DB'!A1" tooltip="Activate STAFF_DB" display="• STAFF_DB" xr:uid="{00000000-0004-0000-0000-000027000000}"/>
    <hyperlink ref="A62" location="'STAFF_CHARTDAT'!A1" tooltip="Activate STAFF_CHARTDAT" display="• STAFF_CHARTDAT" xr:uid="{00000000-0004-0000-0000-000028000000}"/>
    <hyperlink ref="C4" location="'Chapter 11 Example'!A1" tooltip="Activate Chapter 11 Example" display="• Chapter 11 Example" xr:uid="{00000000-0004-0000-0000-000029000000}"/>
    <hyperlink ref="C5" location="'NAMING'!A1" tooltip="Activate NAMING" display="• NAMING" xr:uid="{00000000-0004-0000-0000-00002A000000}"/>
    <hyperlink ref="C6" location="'Chapter 10-12 Top Model'!A1" tooltip="Activate Chapter 10-12 Top Model" display="• Chapter 10-12 Top Model" xr:uid="{00000000-0004-0000-0000-00002B000000}"/>
    <hyperlink ref="C7" location="'FIN-STMT-ANALYSIS_DB'!A1" tooltip="Activate FIN-STMT-ANALYSIS_DB" display="• FIN-STMT-ANALYSIS_DB" xr:uid="{00000000-0004-0000-0000-00002C000000}"/>
    <hyperlink ref="C8" location="'FIN-M-SCHEDULE_DB'!A1" tooltip="Activate FIN-M-SCHEDULE_DB" display="• FIN-M-SCHEDULE_DB" xr:uid="{00000000-0004-0000-0000-00002D000000}"/>
    <hyperlink ref="C9" location="'FIN-P&amp;L_CWS'!A1" tooltip="Activate FIN-P&amp;L_CWS" display="• FIN-P&amp;L_CWS" xr:uid="{00000000-0004-0000-0000-00002E000000}"/>
    <hyperlink ref="C10" location="'FIN-CASHFLOW_CWS'!A1" tooltip="Activate FIN-CASHFLOW_CWS" display="• FIN-CASHFLOW_CWS" xr:uid="{00000000-0004-0000-0000-00002F000000}"/>
    <hyperlink ref="C11" location="'FIN-BALANCE_CWS'!A1" tooltip="Activate FIN-BALANCE_CWS" display="• FIN-BALANCE_CWS" xr:uid="{00000000-0004-0000-0000-000030000000}"/>
    <hyperlink ref="C12" location="'FIN-VALUE_DB'!A1" tooltip="Activate FIN-VALUE_DB" display="• FIN-VALUE_DB" xr:uid="{00000000-0004-0000-0000-000031000000}"/>
    <hyperlink ref="C13" location="'FIN-VALUE_CWS'!A1" tooltip="Activate FIN-VALUE_CWS" display="• FIN-VALUE_CWS" xr:uid="{00000000-0004-0000-0000-000032000000}"/>
    <hyperlink ref="C17" location="'FIN_CHARTDAT'!A1" tooltip="Activate FIN_CHARTDAT" display="• FIN_CHARTDAT" xr:uid="{00000000-0004-0000-0000-000033000000}"/>
    <hyperlink ref="C20" location="'DEV_CHARTDAT'!A1" tooltip="Activate DEV_CHARTDAT" display="• DEV_CHARTDAT" xr:uid="{00000000-0004-0000-0000-000034000000}"/>
    <hyperlink ref="C21" location="'DEV_DB'!A1" tooltip="Activate DEV_DB" display="• DEV_DB" xr:uid="{00000000-0004-0000-0000-000035000000}"/>
    <hyperlink ref="C24" location="'DEV_CWS'!A1" tooltip="Activate DEV_CWS" display="• DEV_CWS" xr:uid="{00000000-0004-0000-0000-000036000000}"/>
    <hyperlink ref="C28" location="'COSM_CHARTDAT'!A1" tooltip="Activate COSM_CHARTDAT" display="• COSM_CHARTDAT" xr:uid="{00000000-0004-0000-0000-000037000000}"/>
    <hyperlink ref="C29" location="'COSM-BONUS_CWS'!A1" tooltip="Activate COSM-BONUS_CWS" display="• COSM-BONUS_CWS" xr:uid="{00000000-0004-0000-0000-000038000000}"/>
    <hyperlink ref="C30" location="'COSM_DB'!A1" tooltip="Activate COSM_DB" display="• COSM_DB" xr:uid="{00000000-0004-0000-0000-000039000000}"/>
    <hyperlink ref="C31" location="'COSM_CWS'!A1" tooltip="Activate COSM_CWS" display="• COSM_CWS" xr:uid="{00000000-0004-0000-0000-00003A000000}"/>
    <hyperlink ref="C32" location="'REV-SALES-FCAST_CWS'!A1" tooltip="Activate REV-SALES-FCAST_CWS" display="• REV-SALES-FCAST_CWS" xr:uid="{00000000-0004-0000-0000-00003B000000}"/>
    <hyperlink ref="C33" location="'REV_DB'!A1" tooltip="Activate REV_DB" display="• REV_DB" xr:uid="{00000000-0004-0000-0000-00003C000000}"/>
    <hyperlink ref="C34" location="'COSM-TRIPCALC_CWS'!A1" tooltip="Activate COSM-TRIPCALC_CWS" display="• COSM-TRIPCALC_CWS" xr:uid="{00000000-0004-0000-0000-00003D000000}"/>
    <hyperlink ref="C35" location="'COSM-TRIPPLAN_CWS'!A1" tooltip="Activate COSM-TRIPPLAN_CWS" display="• COSM-TRIPPLAN_CWS" xr:uid="{00000000-0004-0000-0000-00003E000000}"/>
    <hyperlink ref="C37" location="'COGS-INVENTORY_CWS'!A1" tooltip="Activate COGS-INVENTORY_CWS" display="• COGS-INVENTORY_CWS" xr:uid="{00000000-0004-0000-0000-00003F000000}"/>
    <hyperlink ref="C38" location="'COGS-PRICE-MARGIN_CWS'!A1" tooltip="Activate COGS-PRICE-MARGIN_CWS" display="• COGS-PRICE-MARGIN_CWS" xr:uid="{00000000-0004-0000-0000-000040000000}"/>
    <hyperlink ref="C39" location="'COGS_DB'!A1" tooltip="Activate COGS_DB" display="• COGS_DB" xr:uid="{00000000-0004-0000-0000-000041000000}"/>
    <hyperlink ref="C42" location="'REV-COGS_CHARTDAT'!A1" tooltip="Activate REV-COGS_CHARTDAT" display="• REV-COGS_CHARTDAT" xr:uid="{00000000-0004-0000-0000-000042000000}"/>
    <hyperlink ref="C43" location="'REV-REVCALC_CWS'!A1" tooltip="Activate REV-REVCALC_CWS" display="• REV-REVCALC_CWS" xr:uid="{00000000-0004-0000-0000-000043000000}"/>
    <hyperlink ref="C45" location="'REV-REC-MAINT_CWS'!A1" tooltip="Activate REV-REC-MAINT_CWS" display="• REV-REC-MAINT_CWS" xr:uid="{00000000-0004-0000-0000-000044000000}"/>
    <hyperlink ref="C46" location="'REV-AR_CWS'!A1" tooltip="Activate REV-AR_CWS" display="• REV-AR_CWS" xr:uid="{00000000-0004-0000-0000-000045000000}"/>
    <hyperlink ref="C48" location="'CAPEX _CWS '!A1" tooltip="Activate CAPEX _CWS " display="• CAPEX _CWS " xr:uid="{00000000-0004-0000-0000-000046000000}"/>
    <hyperlink ref="C49" location="'CAPEX-FA_CWS '!A1" tooltip="Activate CAPEX-FA_CWS " display="• CAPEX-FA_CWS " xr:uid="{00000000-0004-0000-0000-000047000000}"/>
    <hyperlink ref="C50" location="'CAPEX-FA_DB '!A1" tooltip="Activate CAPEX-FA_DB " display="• CAPEX-FA_DB " xr:uid="{00000000-0004-0000-0000-000048000000}"/>
    <hyperlink ref="C51" location="'CAPEX-DEP_CWS '!A1" tooltip="Activate CAPEX-DEP_CWS " display="• CAPEX-DEP_CWS " xr:uid="{00000000-0004-0000-0000-000049000000}"/>
    <hyperlink ref="C54" location="'OPEX-Y_DB '!A1" tooltip="Activate OPEX-Y_DB " display="• OPEX-Y_DB " xr:uid="{00000000-0004-0000-0000-00004A000000}"/>
    <hyperlink ref="C56" location="'OPEX-CAPEX_CHARTDAT '!A1" tooltip="Activate OPEX-CAPEX_CHARTDAT " display="• OPEX-CAPEX_CHARTDAT " xr:uid="{00000000-0004-0000-0000-00004B000000}"/>
    <hyperlink ref="C57" location="'OPEX-M_CWS'!A1" tooltip="Activate OPEX-M_CWS" display="• OPEX-M_CWS" xr:uid="{00000000-0004-0000-0000-00004C000000}"/>
    <hyperlink ref="C58" location="'OPEX _CWS '!A1" tooltip="Activate OPEX _CWS " display="• OPEX _CWS " xr:uid="{00000000-0004-0000-0000-00004D000000}"/>
    <hyperlink ref="C59" location="'STAFF_CWS'!A1" tooltip="Activate STAFF_CWS" display="• STAFF_CWS" xr:uid="{00000000-0004-0000-0000-00004E000000}"/>
    <hyperlink ref="C60" location="'STAFFPLAN_CWS'!A1" tooltip="Activate STAFFPLAN_CWS" display="• STAFFPLAN_CWS" xr:uid="{00000000-0004-0000-0000-00004F000000}"/>
    <hyperlink ref="C61" location="'STAFF_DB'!A1" tooltip="Activate STAFF_DB" display="• STAFF_DB" xr:uid="{00000000-0004-0000-0000-000050000000}"/>
    <hyperlink ref="C63" location="'STAFF_CHARTDAT'!A1" tooltip="Activate STAFF_CHARTDAT" display="• STAFF_CHARTDAT" xr:uid="{00000000-0004-0000-0000-00005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41"/>
  <sheetViews>
    <sheetView topLeftCell="B2" zoomScale="90" zoomScaleNormal="90" workbookViewId="0"/>
  </sheetViews>
  <sheetFormatPr baseColWidth="10" defaultColWidth="8.83203125" defaultRowHeight="13" x14ac:dyDescent="0.15"/>
  <cols>
    <col min="1" max="1" width="1.5" hidden="1" customWidth="1"/>
    <col min="2" max="2" width="39.1640625" customWidth="1"/>
    <col min="3" max="3" width="14.33203125" style="174" customWidth="1"/>
    <col min="4" max="5" width="15.5" style="6" customWidth="1"/>
    <col min="6" max="6" width="1.5" style="6" customWidth="1"/>
    <col min="7" max="7" width="95" customWidth="1"/>
    <col min="8" max="8" width="12.5" customWidth="1"/>
    <col min="9" max="9" width="13" customWidth="1"/>
    <col min="10" max="10" width="11.83203125" customWidth="1"/>
    <col min="11" max="11" width="12.83203125" customWidth="1"/>
    <col min="12" max="12" width="12.5" customWidth="1"/>
    <col min="13" max="13" width="11" customWidth="1"/>
    <col min="14" max="14" width="14.5" customWidth="1"/>
    <col min="15" max="15" width="12.33203125" style="6" customWidth="1"/>
    <col min="16" max="16" width="12.5" customWidth="1"/>
    <col min="17" max="17" width="10.83203125" customWidth="1"/>
    <col min="18" max="18" width="15" bestFit="1" customWidth="1"/>
  </cols>
  <sheetData>
    <row r="1" spans="2:15" hidden="1" x14ac:dyDescent="0.15">
      <c r="B1" s="138"/>
      <c r="C1" s="121"/>
      <c r="D1" s="130"/>
      <c r="E1" s="130"/>
      <c r="F1" s="225"/>
    </row>
    <row r="2" spans="2:15" s="14" customFormat="1" x14ac:dyDescent="0.15">
      <c r="B2" s="261"/>
      <c r="C2" s="305" t="s">
        <v>964</v>
      </c>
      <c r="D2" s="74" t="s">
        <v>869</v>
      </c>
      <c r="E2" s="74" t="s">
        <v>870</v>
      </c>
      <c r="F2" s="10"/>
      <c r="G2" s="261" t="s">
        <v>938</v>
      </c>
      <c r="O2" s="10"/>
    </row>
    <row r="3" spans="2:15" x14ac:dyDescent="0.15">
      <c r="B3" s="138"/>
      <c r="C3" s="225"/>
      <c r="D3" s="75"/>
      <c r="E3" s="75"/>
      <c r="G3" s="138"/>
    </row>
    <row r="4" spans="2:15" x14ac:dyDescent="0.15">
      <c r="B4" s="138" t="str">
        <f>'FIN-VALUE_CWS'!B34</f>
        <v>First Round - NPV from June YR 1</v>
      </c>
      <c r="C4" s="222">
        <f>'FIN-VALUE_CWS'!C34</f>
        <v>0.75500000000000012</v>
      </c>
      <c r="D4" s="121">
        <f>'FIN-VALUE_CWS'!D34</f>
        <v>-143083346.77815953</v>
      </c>
      <c r="E4" s="121">
        <f>'FIN-VALUE_CWS'!E34</f>
        <v>56377809.24000001</v>
      </c>
      <c r="G4" s="245">
        <f>'FIN-VALUE_CWS'!F34</f>
        <v>-0.39402076139167869</v>
      </c>
    </row>
    <row r="5" spans="2:15" x14ac:dyDescent="0.15">
      <c r="B5" s="138" t="str">
        <f>'FIN-VALUE_CWS'!B35</f>
        <v>Second Round - NPV from Dec  YR 1</v>
      </c>
      <c r="C5" s="222">
        <f>'FIN-VALUE_CWS'!C35</f>
        <v>0.48000000000000009</v>
      </c>
      <c r="D5" s="121">
        <f>'FIN-VALUE_CWS'!D35</f>
        <v>-197554515.79006577</v>
      </c>
      <c r="E5" s="121">
        <f>'FIN-VALUE_CWS'!E35</f>
        <v>52162132.678000003</v>
      </c>
      <c r="G5" s="245">
        <f>'FIN-VALUE_CWS'!F35</f>
        <v>-0.26403918163749224</v>
      </c>
    </row>
    <row r="6" spans="2:15" x14ac:dyDescent="0.15">
      <c r="B6" s="138" t="str">
        <f>'FIN-VALUE_CWS'!B36</f>
        <v>Exit Valuation - NPV from Jul YR 2</v>
      </c>
      <c r="C6" s="222">
        <f>'FIN-VALUE_CWS'!C36</f>
        <v>0.25000000000000006</v>
      </c>
      <c r="D6" s="121">
        <f>'FIN-VALUE_CWS'!D36</f>
        <v>-244697169.23392883</v>
      </c>
      <c r="E6" s="121">
        <f>'FIN-VALUE_CWS'!E36</f>
        <v>0</v>
      </c>
      <c r="G6" s="245">
        <f>'FIN-VALUE_CWS'!F36</f>
        <v>0</v>
      </c>
    </row>
    <row r="9" spans="2:15" s="6" customFormat="1" x14ac:dyDescent="0.15">
      <c r="F9" s="33"/>
      <c r="G9" s="34"/>
    </row>
    <row r="10" spans="2:15" s="6" customFormat="1" x14ac:dyDescent="0.15">
      <c r="B10" s="261" t="s">
        <v>887</v>
      </c>
      <c r="C10" s="14" t="s">
        <v>883</v>
      </c>
      <c r="D10" s="14" t="s">
        <v>884</v>
      </c>
      <c r="E10" s="14" t="s">
        <v>937</v>
      </c>
      <c r="F10" s="10"/>
      <c r="G10" s="10" t="s">
        <v>920</v>
      </c>
    </row>
    <row r="11" spans="2:15" s="6" customFormat="1" x14ac:dyDescent="0.15">
      <c r="B11" s="138"/>
      <c r="C11" s="174"/>
    </row>
    <row r="12" spans="2:15" x14ac:dyDescent="0.15">
      <c r="B12" s="17" t="s">
        <v>888</v>
      </c>
      <c r="C12" s="229">
        <v>0.06</v>
      </c>
      <c r="D12" s="229">
        <v>0.06</v>
      </c>
      <c r="E12" s="229">
        <v>0.06</v>
      </c>
      <c r="F12" s="229"/>
      <c r="G12" s="33" t="s">
        <v>921</v>
      </c>
    </row>
    <row r="13" spans="2:15" x14ac:dyDescent="0.15">
      <c r="B13" s="124" t="s">
        <v>889</v>
      </c>
      <c r="C13" s="229">
        <v>0.1</v>
      </c>
      <c r="D13" s="229">
        <v>0.08</v>
      </c>
      <c r="E13" s="229">
        <v>0.02</v>
      </c>
      <c r="F13" s="229"/>
      <c r="G13" s="33" t="s">
        <v>936</v>
      </c>
    </row>
    <row r="14" spans="2:15" x14ac:dyDescent="0.15">
      <c r="C14" s="229"/>
      <c r="D14" s="229"/>
      <c r="E14" s="229"/>
      <c r="F14" s="229"/>
    </row>
    <row r="15" spans="2:15" x14ac:dyDescent="0.15">
      <c r="B15" s="261" t="s">
        <v>1135</v>
      </c>
      <c r="C15" s="229"/>
      <c r="D15" s="229"/>
      <c r="E15" s="229"/>
      <c r="F15" s="229"/>
    </row>
    <row r="16" spans="2:15" x14ac:dyDescent="0.15">
      <c r="B16" s="124" t="s">
        <v>908</v>
      </c>
      <c r="C16" s="229">
        <v>0.02</v>
      </c>
      <c r="D16" s="229">
        <v>0.02</v>
      </c>
      <c r="E16" s="229">
        <v>0</v>
      </c>
      <c r="F16" s="229"/>
      <c r="G16" s="33" t="s">
        <v>913</v>
      </c>
    </row>
    <row r="17" spans="2:14" x14ac:dyDescent="0.15">
      <c r="B17" s="124" t="s">
        <v>909</v>
      </c>
      <c r="C17" s="229">
        <v>0.05</v>
      </c>
      <c r="D17" s="229">
        <v>2.5000000000000001E-2</v>
      </c>
      <c r="E17" s="229">
        <v>0</v>
      </c>
      <c r="F17" s="229"/>
      <c r="G17" s="33" t="s">
        <v>914</v>
      </c>
    </row>
    <row r="18" spans="2:14" x14ac:dyDescent="0.15">
      <c r="B18" s="124" t="s">
        <v>890</v>
      </c>
      <c r="C18" s="229"/>
      <c r="D18" s="229"/>
      <c r="E18" s="229"/>
      <c r="F18" s="229"/>
    </row>
    <row r="19" spans="2:14" x14ac:dyDescent="0.15">
      <c r="B19" s="228" t="s">
        <v>891</v>
      </c>
      <c r="C19" s="229">
        <v>0.05</v>
      </c>
      <c r="D19" s="229">
        <v>0.01</v>
      </c>
      <c r="E19" s="229">
        <v>0</v>
      </c>
      <c r="F19" s="229"/>
      <c r="G19" s="33" t="s">
        <v>915</v>
      </c>
    </row>
    <row r="20" spans="2:14" x14ac:dyDescent="0.15">
      <c r="B20" s="228" t="s">
        <v>910</v>
      </c>
      <c r="C20" s="229">
        <v>0.05</v>
      </c>
      <c r="D20" s="229">
        <v>0</v>
      </c>
      <c r="E20" s="229">
        <v>0</v>
      </c>
      <c r="F20" s="229"/>
      <c r="G20" s="33" t="s">
        <v>916</v>
      </c>
    </row>
    <row r="21" spans="2:14" x14ac:dyDescent="0.15">
      <c r="B21" s="228" t="s">
        <v>911</v>
      </c>
      <c r="C21" s="229">
        <v>0.03</v>
      </c>
      <c r="D21" s="229">
        <v>0</v>
      </c>
      <c r="E21" s="229">
        <v>0</v>
      </c>
      <c r="F21" s="229"/>
      <c r="G21" s="33" t="s">
        <v>917</v>
      </c>
    </row>
    <row r="22" spans="2:14" x14ac:dyDescent="0.15">
      <c r="B22" s="228" t="s">
        <v>892</v>
      </c>
      <c r="C22" s="229">
        <v>0.05</v>
      </c>
      <c r="D22" s="229">
        <v>0</v>
      </c>
      <c r="E22" s="229">
        <v>0</v>
      </c>
      <c r="F22" s="229"/>
      <c r="G22" s="33" t="s">
        <v>918</v>
      </c>
      <c r="K22" s="25"/>
      <c r="M22" s="25"/>
      <c r="N22" s="25"/>
    </row>
    <row r="23" spans="2:14" x14ac:dyDescent="0.15">
      <c r="B23" s="228" t="s">
        <v>893</v>
      </c>
      <c r="C23" s="229">
        <v>0.02</v>
      </c>
      <c r="D23" s="229">
        <v>0.01</v>
      </c>
      <c r="E23" s="229">
        <v>0</v>
      </c>
      <c r="F23" s="229"/>
      <c r="G23" s="33" t="s">
        <v>919</v>
      </c>
      <c r="K23" s="33"/>
    </row>
    <row r="24" spans="2:14" x14ac:dyDescent="0.15">
      <c r="B24" s="228" t="s">
        <v>912</v>
      </c>
      <c r="C24" s="229">
        <v>0.05</v>
      </c>
      <c r="D24" s="229">
        <v>0.05</v>
      </c>
      <c r="E24" s="229">
        <v>0.02</v>
      </c>
      <c r="F24" s="229"/>
      <c r="G24" s="33" t="s">
        <v>939</v>
      </c>
      <c r="K24" s="33"/>
    </row>
    <row r="25" spans="2:14" x14ac:dyDescent="0.15">
      <c r="B25" s="124" t="s">
        <v>894</v>
      </c>
      <c r="C25" s="229"/>
      <c r="D25" s="229"/>
      <c r="E25" s="229"/>
      <c r="F25" s="229"/>
    </row>
    <row r="26" spans="2:14" x14ac:dyDescent="0.15">
      <c r="B26" s="228" t="s">
        <v>895</v>
      </c>
      <c r="C26" s="229">
        <v>0.05</v>
      </c>
      <c r="D26" s="229">
        <v>2.5000000000000001E-2</v>
      </c>
      <c r="E26" s="229">
        <v>0</v>
      </c>
      <c r="F26" s="229"/>
      <c r="G26" s="33" t="s">
        <v>922</v>
      </c>
    </row>
    <row r="27" spans="2:14" x14ac:dyDescent="0.15">
      <c r="B27" s="228" t="s">
        <v>536</v>
      </c>
      <c r="C27" s="229">
        <v>2.5000000000000001E-2</v>
      </c>
      <c r="D27" s="229">
        <v>2.5000000000000001E-2</v>
      </c>
      <c r="E27" s="229">
        <v>2.5000000000000001E-2</v>
      </c>
      <c r="F27" s="229"/>
      <c r="G27" s="33" t="s">
        <v>923</v>
      </c>
    </row>
    <row r="28" spans="2:14" x14ac:dyDescent="0.15">
      <c r="B28" s="228" t="s">
        <v>896</v>
      </c>
      <c r="C28" s="229">
        <v>2.5000000000000001E-2</v>
      </c>
      <c r="D28" s="229">
        <v>2.5000000000000001E-2</v>
      </c>
      <c r="E28" s="229">
        <v>2.5000000000000001E-2</v>
      </c>
      <c r="F28" s="229"/>
      <c r="G28" s="33" t="s">
        <v>924</v>
      </c>
    </row>
    <row r="29" spans="2:14" x14ac:dyDescent="0.15">
      <c r="B29" s="228" t="s">
        <v>897</v>
      </c>
      <c r="C29" s="229">
        <v>0.01</v>
      </c>
      <c r="D29" s="229">
        <v>0.01</v>
      </c>
      <c r="E29" s="229">
        <v>0.01</v>
      </c>
      <c r="F29" s="229"/>
      <c r="G29" s="33" t="s">
        <v>925</v>
      </c>
    </row>
    <row r="30" spans="2:14" x14ac:dyDescent="0.15">
      <c r="B30" s="48" t="s">
        <v>898</v>
      </c>
      <c r="C30" s="229"/>
      <c r="D30" s="229"/>
      <c r="E30" s="229"/>
      <c r="F30" s="229"/>
    </row>
    <row r="31" spans="2:14" x14ac:dyDescent="0.15">
      <c r="B31" s="228" t="s">
        <v>899</v>
      </c>
      <c r="C31" s="229">
        <v>0.01</v>
      </c>
      <c r="D31" s="229">
        <v>0.01</v>
      </c>
      <c r="E31" s="229">
        <v>4.4999999999999998E-2</v>
      </c>
      <c r="F31" s="229"/>
      <c r="G31" s="33" t="s">
        <v>926</v>
      </c>
    </row>
    <row r="32" spans="2:14" x14ac:dyDescent="0.15">
      <c r="B32" s="106" t="s">
        <v>905</v>
      </c>
      <c r="C32" s="229">
        <v>0.01</v>
      </c>
      <c r="D32" s="229">
        <v>0.01</v>
      </c>
      <c r="E32" s="229">
        <v>2.5000000000000001E-2</v>
      </c>
      <c r="F32" s="229"/>
      <c r="G32" s="33" t="s">
        <v>927</v>
      </c>
    </row>
    <row r="33" spans="2:15" x14ac:dyDescent="0.15">
      <c r="B33" s="106" t="s">
        <v>906</v>
      </c>
      <c r="C33" s="229">
        <v>0.02</v>
      </c>
      <c r="D33" s="229">
        <v>0.02</v>
      </c>
      <c r="E33" s="229">
        <v>0.01</v>
      </c>
      <c r="F33" s="229"/>
      <c r="G33" s="33" t="s">
        <v>931</v>
      </c>
    </row>
    <row r="34" spans="2:15" x14ac:dyDescent="0.15">
      <c r="B34" s="106" t="s">
        <v>907</v>
      </c>
      <c r="C34" s="229">
        <v>0.05</v>
      </c>
      <c r="D34" s="229">
        <v>0.05</v>
      </c>
      <c r="E34" s="229">
        <v>0.01</v>
      </c>
      <c r="F34" s="229"/>
      <c r="G34" s="33" t="s">
        <v>932</v>
      </c>
    </row>
    <row r="35" spans="2:15" x14ac:dyDescent="0.15">
      <c r="B35" s="106" t="s">
        <v>900</v>
      </c>
      <c r="C35" s="229">
        <v>7.4999999999999997E-2</v>
      </c>
      <c r="D35" s="229">
        <v>0.05</v>
      </c>
      <c r="E35" s="229">
        <v>2.5000000000000001E-2</v>
      </c>
      <c r="F35" s="229"/>
      <c r="G35" s="33" t="s">
        <v>933</v>
      </c>
    </row>
    <row r="36" spans="2:15" x14ac:dyDescent="0.15">
      <c r="B36" s="106" t="s">
        <v>901</v>
      </c>
      <c r="C36" s="229">
        <v>2.5000000000000001E-2</v>
      </c>
      <c r="D36" s="229">
        <v>2.5000000000000001E-2</v>
      </c>
      <c r="E36" s="229">
        <v>2.5000000000000001E-2</v>
      </c>
      <c r="F36" s="229"/>
      <c r="G36" s="33" t="s">
        <v>928</v>
      </c>
    </row>
    <row r="37" spans="2:15" x14ac:dyDescent="0.15">
      <c r="B37" s="106" t="s">
        <v>902</v>
      </c>
      <c r="C37" s="229">
        <v>0.05</v>
      </c>
      <c r="D37" s="229">
        <v>0.05</v>
      </c>
      <c r="E37" s="229">
        <v>2.5000000000000001E-2</v>
      </c>
      <c r="F37" s="229"/>
      <c r="G37" s="33" t="s">
        <v>929</v>
      </c>
    </row>
    <row r="38" spans="2:15" x14ac:dyDescent="0.15">
      <c r="B38" s="106" t="s">
        <v>903</v>
      </c>
      <c r="C38" s="230">
        <v>-0.05</v>
      </c>
      <c r="D38" s="230">
        <v>-0.05</v>
      </c>
      <c r="E38" s="230">
        <v>-0.05</v>
      </c>
      <c r="F38" s="230"/>
      <c r="G38" s="33" t="s">
        <v>930</v>
      </c>
    </row>
    <row r="39" spans="2:15" x14ac:dyDescent="0.15">
      <c r="B39" s="106" t="s">
        <v>904</v>
      </c>
      <c r="C39" s="229">
        <v>-2.5000000000000001E-2</v>
      </c>
      <c r="D39" s="229">
        <v>-2.5000000000000001E-2</v>
      </c>
      <c r="E39" s="229">
        <v>-2.5000000000000001E-2</v>
      </c>
      <c r="F39" s="229"/>
      <c r="G39" s="33" t="s">
        <v>934</v>
      </c>
    </row>
    <row r="40" spans="2:15" x14ac:dyDescent="0.15">
      <c r="C40" s="229"/>
      <c r="D40" s="229"/>
      <c r="E40" s="229"/>
      <c r="F40" s="229"/>
    </row>
    <row r="41" spans="2:15" s="14" customFormat="1" x14ac:dyDescent="0.15">
      <c r="B41" s="303" t="s">
        <v>965</v>
      </c>
      <c r="C41" s="304">
        <f>SUM(C12:C40)</f>
        <v>0.75500000000000012</v>
      </c>
      <c r="D41" s="304">
        <f>SUM(D12:D40)</f>
        <v>0.48000000000000009</v>
      </c>
      <c r="E41" s="304">
        <f>SUM(E12:E40)</f>
        <v>0.25000000000000006</v>
      </c>
      <c r="F41" s="304"/>
      <c r="G41" s="14" t="s">
        <v>935</v>
      </c>
      <c r="O4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BL75"/>
  <sheetViews>
    <sheetView topLeftCell="B32" zoomScaleNormal="100" workbookViewId="0">
      <selection activeCell="L43" sqref="L43"/>
    </sheetView>
  </sheetViews>
  <sheetFormatPr baseColWidth="10" defaultColWidth="9.1640625" defaultRowHeight="13" x14ac:dyDescent="0.15"/>
  <cols>
    <col min="1" max="1" width="3.33203125" style="48" hidden="1" customWidth="1"/>
    <col min="2" max="2" width="37.83203125" style="138" customWidth="1"/>
    <col min="3" max="3" width="13.83203125" style="48" customWidth="1"/>
    <col min="4" max="4" width="12.5" style="48" customWidth="1"/>
    <col min="5" max="5" width="14" style="48" customWidth="1"/>
    <col min="6" max="6" width="13.33203125" style="75" customWidth="1"/>
    <col min="7" max="7" width="19.5" style="75" customWidth="1"/>
    <col min="8" max="8" width="16.5" style="75" customWidth="1"/>
    <col min="9" max="13" width="13.5" style="48" customWidth="1"/>
    <col min="14" max="15" width="16" style="48" customWidth="1"/>
    <col min="16" max="16" width="16.1640625" style="48" customWidth="1"/>
    <col min="17" max="62" width="13.5" style="48" customWidth="1"/>
    <col min="63" max="63" width="12.5" style="48" customWidth="1"/>
    <col min="64" max="64" width="11.33203125" style="48" bestFit="1" customWidth="1"/>
    <col min="65" max="16384" width="9.1640625" style="48"/>
  </cols>
  <sheetData>
    <row r="1" spans="2:63" x14ac:dyDescent="0.15">
      <c r="D1" s="364" t="s">
        <v>35</v>
      </c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 t="s">
        <v>36</v>
      </c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 t="s">
        <v>37</v>
      </c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 t="s">
        <v>38</v>
      </c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 t="s">
        <v>39</v>
      </c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</row>
    <row r="2" spans="2:63" x14ac:dyDescent="0.15">
      <c r="B2" s="135" t="s">
        <v>958</v>
      </c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x14ac:dyDescent="0.15">
      <c r="B3" s="135"/>
      <c r="C3" s="74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2:63" x14ac:dyDescent="0.15">
      <c r="B4" s="127" t="s">
        <v>1082</v>
      </c>
      <c r="C4" s="121">
        <f>'FIN-CASHFLOW_CWS'!C65</f>
        <v>0</v>
      </c>
      <c r="D4" s="121">
        <f>'FIN-CASHFLOW_CWS'!D65</f>
        <v>0</v>
      </c>
      <c r="E4" s="121">
        <f>'FIN-CASHFLOW_CWS'!E65</f>
        <v>0</v>
      </c>
      <c r="F4" s="121">
        <f>'FIN-CASHFLOW_CWS'!F65</f>
        <v>0</v>
      </c>
      <c r="G4" s="121">
        <f>'FIN-CASHFLOW_CWS'!G65</f>
        <v>0</v>
      </c>
      <c r="H4" s="121">
        <f>'FIN-CASHFLOW_CWS'!H65</f>
        <v>0</v>
      </c>
      <c r="I4" s="121">
        <f>'FIN-CASHFLOW_CWS'!I65</f>
        <v>0</v>
      </c>
      <c r="J4" s="121">
        <f>'FIN-CASHFLOW_CWS'!J65</f>
        <v>0</v>
      </c>
      <c r="K4" s="121">
        <f>'FIN-CASHFLOW_CWS'!K65</f>
        <v>0</v>
      </c>
      <c r="L4" s="121">
        <f>'FIN-CASHFLOW_CWS'!L65</f>
        <v>0</v>
      </c>
      <c r="M4" s="121">
        <f>'FIN-CASHFLOW_CWS'!M65</f>
        <v>0</v>
      </c>
      <c r="N4" s="121">
        <f>'FIN-CASHFLOW_CWS'!N65</f>
        <v>0</v>
      </c>
      <c r="O4" s="121">
        <f>'FIN-CASHFLOW_CWS'!O65</f>
        <v>0</v>
      </c>
      <c r="P4" s="121">
        <f>'FIN-CASHFLOW_CWS'!P65</f>
        <v>0</v>
      </c>
      <c r="Q4" s="121">
        <f>'FIN-CASHFLOW_CWS'!Q65</f>
        <v>0</v>
      </c>
      <c r="R4" s="121">
        <f>'FIN-CASHFLOW_CWS'!R65</f>
        <v>0</v>
      </c>
      <c r="S4" s="121">
        <f>'FIN-CASHFLOW_CWS'!S65</f>
        <v>0</v>
      </c>
      <c r="T4" s="121">
        <f>'FIN-CASHFLOW_CWS'!T65</f>
        <v>0</v>
      </c>
      <c r="U4" s="121">
        <f>'FIN-CASHFLOW_CWS'!U65</f>
        <v>0</v>
      </c>
      <c r="V4" s="121">
        <f>'FIN-CASHFLOW_CWS'!V65</f>
        <v>0</v>
      </c>
      <c r="W4" s="121">
        <f>'FIN-CASHFLOW_CWS'!W65</f>
        <v>0</v>
      </c>
      <c r="X4" s="121">
        <f>'FIN-CASHFLOW_CWS'!X65</f>
        <v>0</v>
      </c>
      <c r="Y4" s="121">
        <f>'FIN-CASHFLOW_CWS'!Y65</f>
        <v>0</v>
      </c>
      <c r="Z4" s="121">
        <f>'FIN-CASHFLOW_CWS'!Z65</f>
        <v>0</v>
      </c>
      <c r="AA4" s="121">
        <f>'FIN-CASHFLOW_CWS'!AA65</f>
        <v>0</v>
      </c>
      <c r="AB4" s="121">
        <f>'FIN-CASHFLOW_CWS'!AB65</f>
        <v>0</v>
      </c>
      <c r="AC4" s="121">
        <f>'FIN-CASHFLOW_CWS'!AC65</f>
        <v>0</v>
      </c>
      <c r="AD4" s="121">
        <f>'FIN-CASHFLOW_CWS'!AD65</f>
        <v>0</v>
      </c>
      <c r="AE4" s="121">
        <f>'FIN-CASHFLOW_CWS'!AE65</f>
        <v>0</v>
      </c>
      <c r="AF4" s="121">
        <f>'FIN-CASHFLOW_CWS'!AF65</f>
        <v>0</v>
      </c>
      <c r="AG4" s="121">
        <f>'FIN-CASHFLOW_CWS'!AG65</f>
        <v>0</v>
      </c>
      <c r="AH4" s="121">
        <f>'FIN-CASHFLOW_CWS'!AH65</f>
        <v>0</v>
      </c>
      <c r="AI4" s="121">
        <f>'FIN-CASHFLOW_CWS'!AI65</f>
        <v>0</v>
      </c>
      <c r="AJ4" s="121">
        <f>'FIN-CASHFLOW_CWS'!AJ65</f>
        <v>0</v>
      </c>
      <c r="AK4" s="121">
        <f>'FIN-CASHFLOW_CWS'!AK65</f>
        <v>0</v>
      </c>
      <c r="AL4" s="121">
        <f>'FIN-CASHFLOW_CWS'!AL65</f>
        <v>0</v>
      </c>
      <c r="AM4" s="121">
        <f>'FIN-CASHFLOW_CWS'!AM65</f>
        <v>0</v>
      </c>
      <c r="AN4" s="121">
        <f>'FIN-CASHFLOW_CWS'!AN65</f>
        <v>0</v>
      </c>
      <c r="AO4" s="121">
        <f>'FIN-CASHFLOW_CWS'!AO65</f>
        <v>0</v>
      </c>
      <c r="AP4" s="121">
        <f>'FIN-CASHFLOW_CWS'!AP65</f>
        <v>0</v>
      </c>
      <c r="AQ4" s="121">
        <f>'FIN-CASHFLOW_CWS'!AQ65</f>
        <v>0</v>
      </c>
      <c r="AR4" s="121">
        <f>'FIN-CASHFLOW_CWS'!AR65</f>
        <v>0</v>
      </c>
      <c r="AS4" s="121">
        <f>'FIN-CASHFLOW_CWS'!AS65</f>
        <v>0</v>
      </c>
      <c r="AT4" s="121">
        <f>'FIN-CASHFLOW_CWS'!AT65</f>
        <v>0</v>
      </c>
      <c r="AU4" s="121">
        <f>'FIN-CASHFLOW_CWS'!AU65</f>
        <v>0</v>
      </c>
      <c r="AV4" s="121">
        <f>'FIN-CASHFLOW_CWS'!AV65</f>
        <v>0</v>
      </c>
      <c r="AW4" s="121">
        <f>'FIN-CASHFLOW_CWS'!AW65</f>
        <v>0</v>
      </c>
      <c r="AX4" s="121">
        <f>'FIN-CASHFLOW_CWS'!AX65</f>
        <v>0</v>
      </c>
      <c r="AY4" s="121">
        <f>'FIN-CASHFLOW_CWS'!AY65</f>
        <v>0</v>
      </c>
      <c r="AZ4" s="121">
        <f>'FIN-CASHFLOW_CWS'!AZ65</f>
        <v>0</v>
      </c>
      <c r="BA4" s="121">
        <f>'FIN-CASHFLOW_CWS'!BA65</f>
        <v>0</v>
      </c>
      <c r="BB4" s="121">
        <f>'FIN-CASHFLOW_CWS'!BB65</f>
        <v>0</v>
      </c>
      <c r="BC4" s="121">
        <f>'FIN-CASHFLOW_CWS'!BC65</f>
        <v>0</v>
      </c>
      <c r="BD4" s="121">
        <f>'FIN-CASHFLOW_CWS'!BD65</f>
        <v>0</v>
      </c>
      <c r="BE4" s="121">
        <f>'FIN-CASHFLOW_CWS'!BE65</f>
        <v>0</v>
      </c>
      <c r="BF4" s="121">
        <f>'FIN-CASHFLOW_CWS'!BF65</f>
        <v>0</v>
      </c>
      <c r="BG4" s="121">
        <f>'FIN-CASHFLOW_CWS'!BG65</f>
        <v>0</v>
      </c>
      <c r="BH4" s="121">
        <f>'FIN-CASHFLOW_CWS'!BH65</f>
        <v>0</v>
      </c>
      <c r="BI4" s="121">
        <f>'FIN-CASHFLOW_CWS'!BI65</f>
        <v>0</v>
      </c>
      <c r="BJ4" s="121">
        <f>'FIN-CASHFLOW_CWS'!BJ65</f>
        <v>0</v>
      </c>
      <c r="BK4" s="121">
        <f>'FIN-CASHFLOW_CWS'!BK65</f>
        <v>0</v>
      </c>
    </row>
    <row r="5" spans="2:63" x14ac:dyDescent="0.15">
      <c r="B5" s="127" t="s">
        <v>468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227" t="s">
        <v>491</v>
      </c>
      <c r="C6" s="121">
        <f>'FIN-CASHFLOW_CWS'!C67</f>
        <v>-28592</v>
      </c>
      <c r="D6" s="121">
        <f>'FIN-CASHFLOW_CWS'!D67</f>
        <v>-9431224</v>
      </c>
      <c r="E6" s="121">
        <f>'FIN-CASHFLOW_CWS'!E67</f>
        <v>-9395824</v>
      </c>
      <c r="F6" s="121">
        <f>'FIN-CASHFLOW_CWS'!F67</f>
        <v>-9373214</v>
      </c>
      <c r="G6" s="121">
        <f>'FIN-CASHFLOW_CWS'!G67</f>
        <v>-9369074</v>
      </c>
      <c r="H6" s="121">
        <f>'FIN-CASHFLOW_CWS'!H67</f>
        <v>-9394714</v>
      </c>
      <c r="I6" s="121">
        <f>'FIN-CASHFLOW_CWS'!I67</f>
        <v>-9395824</v>
      </c>
      <c r="J6" s="121">
        <f>'FIN-CASHFLOW_CWS'!J67</f>
        <v>-9428614</v>
      </c>
      <c r="K6" s="121">
        <f>'FIN-CASHFLOW_CWS'!K67</f>
        <v>-9396274</v>
      </c>
      <c r="L6" s="121">
        <f>'FIN-CASHFLOW_CWS'!L67</f>
        <v>-9404914</v>
      </c>
      <c r="M6" s="121">
        <f>'FIN-CASHFLOW_CWS'!M67</f>
        <v>-9396491.6199999992</v>
      </c>
      <c r="N6" s="121">
        <f>'FIN-CASHFLOW_CWS'!N67</f>
        <v>-9355691.6199999992</v>
      </c>
      <c r="O6" s="121">
        <f>'FIN-CASHFLOW_CWS'!O67</f>
        <v>-9353293.7599999998</v>
      </c>
      <c r="P6" s="121">
        <f>'FIN-CASHFLOW_CWS'!P67</f>
        <v>-10780959.552999999</v>
      </c>
      <c r="Q6" s="121">
        <f>'FIN-CASHFLOW_CWS'!Q67</f>
        <v>-10751642.623000002</v>
      </c>
      <c r="R6" s="121">
        <f>'FIN-CASHFLOW_CWS'!R67</f>
        <v>-10712767.121000001</v>
      </c>
      <c r="S6" s="121">
        <f>'FIN-CASHFLOW_CWS'!S67</f>
        <v>-10563469.621000001</v>
      </c>
      <c r="T6" s="121">
        <f>'FIN-CASHFLOW_CWS'!T67</f>
        <v>-10547504.621000001</v>
      </c>
      <c r="U6" s="121">
        <f>'FIN-CASHFLOW_CWS'!U67</f>
        <v>-10552214.621000001</v>
      </c>
      <c r="V6" s="121">
        <f>'FIN-CASHFLOW_CWS'!V67</f>
        <v>-9567709.6210000012</v>
      </c>
      <c r="W6" s="121">
        <f>'FIN-CASHFLOW_CWS'!W67</f>
        <v>-9570590.1909999996</v>
      </c>
      <c r="X6" s="121">
        <f>'FIN-CASHFLOW_CWS'!X67</f>
        <v>-9527195.7609999999</v>
      </c>
      <c r="Y6" s="121">
        <f>'FIN-CASHFLOW_CWS'!Y67</f>
        <v>-9515271.5734999999</v>
      </c>
      <c r="Z6" s="121">
        <f>'FIN-CASHFLOW_CWS'!Z67</f>
        <v>-9500836.743999999</v>
      </c>
      <c r="AA6" s="121">
        <f>'FIN-CASHFLOW_CWS'!AA67</f>
        <v>-9423825.556499999</v>
      </c>
      <c r="AB6" s="121">
        <f>'FIN-CASHFLOW_CWS'!AB67</f>
        <v>-7934486.3216249989</v>
      </c>
      <c r="AC6" s="121">
        <f>'FIN-CASHFLOW_CWS'!AC67</f>
        <v>-7846631.3652250003</v>
      </c>
      <c r="AD6" s="121">
        <f>'FIN-CASHFLOW_CWS'!AD67</f>
        <v>-7449552.121425</v>
      </c>
      <c r="AE6" s="121">
        <f>'FIN-CASHFLOW_CWS'!AE67</f>
        <v>-7354799.621425</v>
      </c>
      <c r="AF6" s="121">
        <f>'FIN-CASHFLOW_CWS'!AF67</f>
        <v>-7340486.3276249999</v>
      </c>
      <c r="AG6" s="121">
        <f>'FIN-CASHFLOW_CWS'!AG67</f>
        <v>-7218983.8276249999</v>
      </c>
      <c r="AH6" s="121">
        <f>'FIN-CASHFLOW_CWS'!AH67</f>
        <v>-7199458.8276249999</v>
      </c>
      <c r="AI6" s="121">
        <f>'FIN-CASHFLOW_CWS'!AI67</f>
        <v>-7194139.5714250002</v>
      </c>
      <c r="AJ6" s="121">
        <f>'FIN-CASHFLOW_CWS'!AJ67</f>
        <v>-7302674.5214249995</v>
      </c>
      <c r="AK6" s="121">
        <f>'FIN-CASHFLOW_CWS'!AK67</f>
        <v>-7300032.0027250005</v>
      </c>
      <c r="AL6" s="121">
        <f>'FIN-CASHFLOW_CWS'!AL67</f>
        <v>-7383601.3465250004</v>
      </c>
      <c r="AM6" s="121">
        <f>'FIN-CASHFLOW_CWS'!AM67</f>
        <v>-7531970.5778250005</v>
      </c>
      <c r="AN6" s="121">
        <f>'FIN-CASHFLOW_CWS'!AN67</f>
        <v>-9439812.0789756253</v>
      </c>
      <c r="AO6" s="121">
        <f>'FIN-CASHFLOW_CWS'!AO67</f>
        <v>-9115429.9870156273</v>
      </c>
      <c r="AP6" s="121">
        <f>'FIN-CASHFLOW_CWS'!AP67</f>
        <v>-8410837.6044756249</v>
      </c>
      <c r="AQ6" s="121">
        <f>'FIN-CASHFLOW_CWS'!AQ67</f>
        <v>-8214139.8544756258</v>
      </c>
      <c r="AR6" s="121">
        <f>'FIN-CASHFLOW_CWS'!AR67</f>
        <v>-8205699.8497656258</v>
      </c>
      <c r="AS6" s="121">
        <f>'FIN-CASHFLOW_CWS'!AS67</f>
        <v>-7982967.3497656258</v>
      </c>
      <c r="AT6" s="121">
        <f>'FIN-CASHFLOW_CWS'!AT67</f>
        <v>-7957792.5997656258</v>
      </c>
      <c r="AU6" s="121">
        <f>'FIN-CASHFLOW_CWS'!AU67</f>
        <v>-7946603.2044756273</v>
      </c>
      <c r="AV6" s="121">
        <f>'FIN-CASHFLOW_CWS'!AV67</f>
        <v>-8150069.8044756269</v>
      </c>
      <c r="AW6" s="121">
        <f>'FIN-CASHFLOW_CWS'!AW67</f>
        <v>-8135442.8620156283</v>
      </c>
      <c r="AX6" s="121">
        <f>'FIN-CASHFLOW_CWS'!AX67</f>
        <v>-8313931.466725626</v>
      </c>
      <c r="AY6" s="121">
        <f>'FIN-CASHFLOW_CWS'!AY67</f>
        <v>-8555164.4742656257</v>
      </c>
      <c r="AZ6" s="121">
        <f>'FIN-CASHFLOW_CWS'!AZ67</f>
        <v>-12454723.304413518</v>
      </c>
      <c r="BA6" s="121">
        <f>'FIN-CASHFLOW_CWS'!BA67</f>
        <v>-12044030.144899515</v>
      </c>
      <c r="BB6" s="121">
        <f>'FIN-CASHFLOW_CWS'!BB67</f>
        <v>-10898995.350061513</v>
      </c>
      <c r="BC6" s="121">
        <f>'FIN-CASHFLOW_CWS'!BC67</f>
        <v>-10568672.400061514</v>
      </c>
      <c r="BD6" s="121">
        <f>'FIN-CASHFLOW_CWS'!BD67</f>
        <v>-10557378.380223516</v>
      </c>
      <c r="BE6" s="121">
        <f>'FIN-CASHFLOW_CWS'!BE67</f>
        <v>-10188970.880223516</v>
      </c>
      <c r="BF6" s="121">
        <f>'FIN-CASHFLOW_CWS'!BF67</f>
        <v>-10157453.830223517</v>
      </c>
      <c r="BG6" s="121">
        <f>'FIN-CASHFLOW_CWS'!BG67</f>
        <v>-10149118.450061513</v>
      </c>
      <c r="BH6" s="121">
        <f>'FIN-CASHFLOW_CWS'!BH67</f>
        <v>-10492464.500061516</v>
      </c>
      <c r="BI6" s="121">
        <f>'FIN-CASHFLOW_CWS'!BI67</f>
        <v>-10474704.119899515</v>
      </c>
      <c r="BJ6" s="121">
        <f>'FIN-CASHFLOW_CWS'!BJ67</f>
        <v>-10790218.689737517</v>
      </c>
      <c r="BK6" s="121">
        <f>'FIN-CASHFLOW_CWS'!BK67</f>
        <v>-11236767.009575516</v>
      </c>
    </row>
    <row r="7" spans="2:63" s="33" customFormat="1" x14ac:dyDescent="0.15">
      <c r="B7" s="162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</row>
    <row r="8" spans="2:63" x14ac:dyDescent="0.15">
      <c r="B8" s="127" t="s">
        <v>493</v>
      </c>
      <c r="C8" s="121">
        <f>'FIN-CASHFLOW_CWS'!C69</f>
        <v>0</v>
      </c>
      <c r="D8" s="121">
        <f>'FIN-CASHFLOW_CWS'!D69</f>
        <v>-28592</v>
      </c>
      <c r="E8" s="121">
        <f>'FIN-CASHFLOW_CWS'!E69</f>
        <v>-9459816</v>
      </c>
      <c r="F8" s="121">
        <f>'FIN-CASHFLOW_CWS'!F69</f>
        <v>-18855640</v>
      </c>
      <c r="G8" s="121">
        <f>'FIN-CASHFLOW_CWS'!G69</f>
        <v>-28228854</v>
      </c>
      <c r="H8" s="121">
        <f>'FIN-CASHFLOW_CWS'!H69</f>
        <v>-37597928</v>
      </c>
      <c r="I8" s="121">
        <f>'FIN-CASHFLOW_CWS'!I69</f>
        <v>-46992642</v>
      </c>
      <c r="J8" s="121">
        <f>'FIN-CASHFLOW_CWS'!J69</f>
        <v>-56388466</v>
      </c>
      <c r="K8" s="121">
        <f>'FIN-CASHFLOW_CWS'!K69</f>
        <v>-65817080</v>
      </c>
      <c r="L8" s="121">
        <f>'FIN-CASHFLOW_CWS'!L69</f>
        <v>-75213354</v>
      </c>
      <c r="M8" s="121">
        <f>'FIN-CASHFLOW_CWS'!M69</f>
        <v>-84618268</v>
      </c>
      <c r="N8" s="121">
        <f>'FIN-CASHFLOW_CWS'!N69</f>
        <v>-94014759.620000005</v>
      </c>
      <c r="O8" s="121">
        <f>'FIN-CASHFLOW_CWS'!O69</f>
        <v>-103370451.24000001</v>
      </c>
      <c r="P8" s="121">
        <f>'FIN-CASHFLOW_CWS'!P69</f>
        <v>-112723745.00000001</v>
      </c>
      <c r="Q8" s="121">
        <f>'FIN-CASHFLOW_CWS'!Q69</f>
        <v>-123504704.55300002</v>
      </c>
      <c r="R8" s="121">
        <f>'FIN-CASHFLOW_CWS'!R69</f>
        <v>-134256347.17600003</v>
      </c>
      <c r="S8" s="121">
        <f>'FIN-CASHFLOW_CWS'!S69</f>
        <v>-144969114.29700002</v>
      </c>
      <c r="T8" s="121">
        <f>'FIN-CASHFLOW_CWS'!T69</f>
        <v>-155532583.91800001</v>
      </c>
      <c r="U8" s="121">
        <f>'FIN-CASHFLOW_CWS'!U69</f>
        <v>-166080088.539</v>
      </c>
      <c r="V8" s="121">
        <f>'FIN-CASHFLOW_CWS'!V69</f>
        <v>-176632303.16</v>
      </c>
      <c r="W8" s="121">
        <f>'FIN-CASHFLOW_CWS'!W69</f>
        <v>-186200012.78099999</v>
      </c>
      <c r="X8" s="121">
        <f>'FIN-CASHFLOW_CWS'!X69</f>
        <v>-195770602.972</v>
      </c>
      <c r="Y8" s="121">
        <f>'FIN-CASHFLOW_CWS'!Y69</f>
        <v>-205297798.73300001</v>
      </c>
      <c r="Z8" s="121">
        <f>'FIN-CASHFLOW_CWS'!Z69</f>
        <v>-214813070.30650002</v>
      </c>
      <c r="AA8" s="121">
        <f>'FIN-CASHFLOW_CWS'!AA69</f>
        <v>-224313907.05050001</v>
      </c>
      <c r="AB8" s="121">
        <f>'FIN-CASHFLOW_CWS'!AB69</f>
        <v>-233737732.60699999</v>
      </c>
      <c r="AC8" s="121">
        <f>'FIN-CASHFLOW_CWS'!AC69</f>
        <v>-241672218.92862499</v>
      </c>
      <c r="AD8" s="121">
        <f>'FIN-CASHFLOW_CWS'!AD69</f>
        <v>-249518850.29384997</v>
      </c>
      <c r="AE8" s="121">
        <f>'FIN-CASHFLOW_CWS'!AE69</f>
        <v>-256968402.41527498</v>
      </c>
      <c r="AF8" s="121">
        <f>'FIN-CASHFLOW_CWS'!AF69</f>
        <v>-264323202.03669998</v>
      </c>
      <c r="AG8" s="121">
        <f>'FIN-CASHFLOW_CWS'!AG69</f>
        <v>-271663688.36432499</v>
      </c>
      <c r="AH8" s="121">
        <f>'FIN-CASHFLOW_CWS'!AH69</f>
        <v>-278882672.19194996</v>
      </c>
      <c r="AI8" s="121">
        <f>'FIN-CASHFLOW_CWS'!AI69</f>
        <v>-286082131.01957494</v>
      </c>
      <c r="AJ8" s="121">
        <f>'FIN-CASHFLOW_CWS'!AJ69</f>
        <v>-293276270.59099996</v>
      </c>
      <c r="AK8" s="121">
        <f>'FIN-CASHFLOW_CWS'!AK69</f>
        <v>-300578945.11242497</v>
      </c>
      <c r="AL8" s="121">
        <f>'FIN-CASHFLOW_CWS'!AL69</f>
        <v>-307878977.11514997</v>
      </c>
      <c r="AM8" s="121">
        <f>'FIN-CASHFLOW_CWS'!AM69</f>
        <v>-315262578.46167499</v>
      </c>
      <c r="AN8" s="121">
        <f>'FIN-CASHFLOW_CWS'!AN69</f>
        <v>-322794549.0395</v>
      </c>
      <c r="AO8" s="121">
        <f>'FIN-CASHFLOW_CWS'!AO69</f>
        <v>-332234361.11847562</v>
      </c>
      <c r="AP8" s="121">
        <f>'FIN-CASHFLOW_CWS'!AP69</f>
        <v>-341349791.10549122</v>
      </c>
      <c r="AQ8" s="121">
        <f>'FIN-CASHFLOW_CWS'!AQ69</f>
        <v>-349760628.70996684</v>
      </c>
      <c r="AR8" s="121">
        <f>'FIN-CASHFLOW_CWS'!AR69</f>
        <v>-357974768.56444246</v>
      </c>
      <c r="AS8" s="121">
        <f>'FIN-CASHFLOW_CWS'!AS69</f>
        <v>-366180468.41420805</v>
      </c>
      <c r="AT8" s="121">
        <f>'FIN-CASHFLOW_CWS'!AT69</f>
        <v>-374163435.76397365</v>
      </c>
      <c r="AU8" s="121">
        <f>'FIN-CASHFLOW_CWS'!AU69</f>
        <v>-382121228.36373925</v>
      </c>
      <c r="AV8" s="121">
        <f>'FIN-CASHFLOW_CWS'!AV69</f>
        <v>-390067831.56821489</v>
      </c>
      <c r="AW8" s="121">
        <f>'FIN-CASHFLOW_CWS'!AW69</f>
        <v>-398217901.3726905</v>
      </c>
      <c r="AX8" s="121">
        <f>'FIN-CASHFLOW_CWS'!AX69</f>
        <v>-406353344.2347061</v>
      </c>
      <c r="AY8" s="121">
        <f>'FIN-CASHFLOW_CWS'!AY69</f>
        <v>-414667275.70143175</v>
      </c>
      <c r="AZ8" s="121">
        <f>'FIN-CASHFLOW_CWS'!AZ69</f>
        <v>-423222440.17569739</v>
      </c>
      <c r="BA8" s="121">
        <f>'FIN-CASHFLOW_CWS'!BA69</f>
        <v>-435677163.48011088</v>
      </c>
      <c r="BB8" s="121">
        <f>'FIN-CASHFLOW_CWS'!BB69</f>
        <v>-447721193.62501037</v>
      </c>
      <c r="BC8" s="121">
        <f>'FIN-CASHFLOW_CWS'!BC69</f>
        <v>-458620188.97507191</v>
      </c>
      <c r="BD8" s="121">
        <f>'FIN-CASHFLOW_CWS'!BD69</f>
        <v>-469188861.3751334</v>
      </c>
      <c r="BE8" s="121">
        <f>'FIN-CASHFLOW_CWS'!BE69</f>
        <v>-479746239.75535691</v>
      </c>
      <c r="BF8" s="121">
        <f>'FIN-CASHFLOW_CWS'!BF69</f>
        <v>-489935210.63558042</v>
      </c>
      <c r="BG8" s="121">
        <f>'FIN-CASHFLOW_CWS'!BG69</f>
        <v>-500092664.46580392</v>
      </c>
      <c r="BH8" s="121">
        <f>'FIN-CASHFLOW_CWS'!BH69</f>
        <v>-510241782.91586542</v>
      </c>
      <c r="BI8" s="121">
        <f>'FIN-CASHFLOW_CWS'!BI69</f>
        <v>-520734247.41592693</v>
      </c>
      <c r="BJ8" s="121">
        <f>'FIN-CASHFLOW_CWS'!BJ69</f>
        <v>-531208951.53582644</v>
      </c>
      <c r="BK8" s="121">
        <f>'FIN-CASHFLOW_CWS'!BK69</f>
        <v>-541999170.225564</v>
      </c>
    </row>
    <row r="9" spans="2:63" x14ac:dyDescent="0.15">
      <c r="B9" s="127" t="s">
        <v>492</v>
      </c>
      <c r="C9" s="121">
        <f>'FIN-CASHFLOW_CWS'!C70</f>
        <v>-28592</v>
      </c>
      <c r="D9" s="121">
        <f>'FIN-CASHFLOW_CWS'!D70</f>
        <v>-9459816</v>
      </c>
      <c r="E9" s="121">
        <f>'FIN-CASHFLOW_CWS'!E70</f>
        <v>-18855640</v>
      </c>
      <c r="F9" s="121">
        <f>'FIN-CASHFLOW_CWS'!F70</f>
        <v>-28228854</v>
      </c>
      <c r="G9" s="121">
        <f>'FIN-CASHFLOW_CWS'!G70</f>
        <v>-37597928</v>
      </c>
      <c r="H9" s="121">
        <f>'FIN-CASHFLOW_CWS'!H70</f>
        <v>-46992642</v>
      </c>
      <c r="I9" s="121">
        <f>'FIN-CASHFLOW_CWS'!I70</f>
        <v>-56388466</v>
      </c>
      <c r="J9" s="121">
        <f>'FIN-CASHFLOW_CWS'!J70</f>
        <v>-65817080</v>
      </c>
      <c r="K9" s="121">
        <f>'FIN-CASHFLOW_CWS'!K70</f>
        <v>-75213354</v>
      </c>
      <c r="L9" s="121">
        <f>'FIN-CASHFLOW_CWS'!L70</f>
        <v>-84618268</v>
      </c>
      <c r="M9" s="121">
        <f>'FIN-CASHFLOW_CWS'!M70</f>
        <v>-94014759.620000005</v>
      </c>
      <c r="N9" s="121">
        <f>'FIN-CASHFLOW_CWS'!N70</f>
        <v>-103370451.24000001</v>
      </c>
      <c r="O9" s="121">
        <f>'FIN-CASHFLOW_CWS'!O70</f>
        <v>-112723745.00000001</v>
      </c>
      <c r="P9" s="121">
        <f>'FIN-CASHFLOW_CWS'!P70</f>
        <v>-123504704.55300002</v>
      </c>
      <c r="Q9" s="121">
        <f>'FIN-CASHFLOW_CWS'!Q70</f>
        <v>-134256347.17600003</v>
      </c>
      <c r="R9" s="121">
        <f>'FIN-CASHFLOW_CWS'!R70</f>
        <v>-144969114.29700002</v>
      </c>
      <c r="S9" s="121">
        <f>'FIN-CASHFLOW_CWS'!S70</f>
        <v>-155532583.91800001</v>
      </c>
      <c r="T9" s="121">
        <f>'FIN-CASHFLOW_CWS'!T70</f>
        <v>-166080088.539</v>
      </c>
      <c r="U9" s="121">
        <f>'FIN-CASHFLOW_CWS'!U70</f>
        <v>-176632303.16</v>
      </c>
      <c r="V9" s="121">
        <f>'FIN-CASHFLOW_CWS'!V70</f>
        <v>-186200012.78099999</v>
      </c>
      <c r="W9" s="121">
        <f>'FIN-CASHFLOW_CWS'!W70</f>
        <v>-195770602.972</v>
      </c>
      <c r="X9" s="121">
        <f>'FIN-CASHFLOW_CWS'!X70</f>
        <v>-205297798.73300001</v>
      </c>
      <c r="Y9" s="121">
        <f>'FIN-CASHFLOW_CWS'!Y70</f>
        <v>-214813070.30650002</v>
      </c>
      <c r="Z9" s="121">
        <f>'FIN-CASHFLOW_CWS'!Z70</f>
        <v>-224313907.05050001</v>
      </c>
      <c r="AA9" s="121">
        <f>'FIN-CASHFLOW_CWS'!AA70</f>
        <v>-233737732.60699999</v>
      </c>
      <c r="AB9" s="121">
        <f>'FIN-CASHFLOW_CWS'!AB70</f>
        <v>-241672218.92862499</v>
      </c>
      <c r="AC9" s="121">
        <f>'FIN-CASHFLOW_CWS'!AC70</f>
        <v>-249518850.29384997</v>
      </c>
      <c r="AD9" s="121">
        <f>'FIN-CASHFLOW_CWS'!AD70</f>
        <v>-256968402.41527498</v>
      </c>
      <c r="AE9" s="121">
        <f>'FIN-CASHFLOW_CWS'!AE70</f>
        <v>-264323202.03669998</v>
      </c>
      <c r="AF9" s="121">
        <f>'FIN-CASHFLOW_CWS'!AF70</f>
        <v>-271663688.36432499</v>
      </c>
      <c r="AG9" s="121">
        <f>'FIN-CASHFLOW_CWS'!AG70</f>
        <v>-278882672.19194996</v>
      </c>
      <c r="AH9" s="121">
        <f>'FIN-CASHFLOW_CWS'!AH70</f>
        <v>-286082131.01957494</v>
      </c>
      <c r="AI9" s="121">
        <f>'FIN-CASHFLOW_CWS'!AI70</f>
        <v>-293276270.59099996</v>
      </c>
      <c r="AJ9" s="121">
        <f>'FIN-CASHFLOW_CWS'!AJ70</f>
        <v>-300578945.11242497</v>
      </c>
      <c r="AK9" s="121">
        <f>'FIN-CASHFLOW_CWS'!AK70</f>
        <v>-307878977.11514997</v>
      </c>
      <c r="AL9" s="121">
        <f>'FIN-CASHFLOW_CWS'!AL70</f>
        <v>-315262578.46167499</v>
      </c>
      <c r="AM9" s="121">
        <f>'FIN-CASHFLOW_CWS'!AM70</f>
        <v>-322794549.0395</v>
      </c>
      <c r="AN9" s="121">
        <f>'FIN-CASHFLOW_CWS'!AN70</f>
        <v>-332234361.11847562</v>
      </c>
      <c r="AO9" s="121">
        <f>'FIN-CASHFLOW_CWS'!AO70</f>
        <v>-341349791.10549122</v>
      </c>
      <c r="AP9" s="121">
        <f>'FIN-CASHFLOW_CWS'!AP70</f>
        <v>-349760628.70996684</v>
      </c>
      <c r="AQ9" s="121">
        <f>'FIN-CASHFLOW_CWS'!AQ70</f>
        <v>-357974768.56444246</v>
      </c>
      <c r="AR9" s="121">
        <f>'FIN-CASHFLOW_CWS'!AR70</f>
        <v>-366180468.41420805</v>
      </c>
      <c r="AS9" s="121">
        <f>'FIN-CASHFLOW_CWS'!AS70</f>
        <v>-374163435.76397365</v>
      </c>
      <c r="AT9" s="121">
        <f>'FIN-CASHFLOW_CWS'!AT70</f>
        <v>-382121228.36373925</v>
      </c>
      <c r="AU9" s="121">
        <f>'FIN-CASHFLOW_CWS'!AU70</f>
        <v>-390067831.56821489</v>
      </c>
      <c r="AV9" s="121">
        <f>'FIN-CASHFLOW_CWS'!AV70</f>
        <v>-398217901.3726905</v>
      </c>
      <c r="AW9" s="121">
        <f>'FIN-CASHFLOW_CWS'!AW70</f>
        <v>-406353344.2347061</v>
      </c>
      <c r="AX9" s="121">
        <f>'FIN-CASHFLOW_CWS'!AX70</f>
        <v>-414667275.70143175</v>
      </c>
      <c r="AY9" s="121">
        <f>'FIN-CASHFLOW_CWS'!AY70</f>
        <v>-423222440.17569739</v>
      </c>
      <c r="AZ9" s="121">
        <f>'FIN-CASHFLOW_CWS'!AZ70</f>
        <v>-435677163.48011088</v>
      </c>
      <c r="BA9" s="121">
        <f>'FIN-CASHFLOW_CWS'!BA70</f>
        <v>-447721193.62501037</v>
      </c>
      <c r="BB9" s="121">
        <f>'FIN-CASHFLOW_CWS'!BB70</f>
        <v>-458620188.97507191</v>
      </c>
      <c r="BC9" s="121">
        <f>'FIN-CASHFLOW_CWS'!BC70</f>
        <v>-469188861.3751334</v>
      </c>
      <c r="BD9" s="121">
        <f>'FIN-CASHFLOW_CWS'!BD70</f>
        <v>-479746239.75535691</v>
      </c>
      <c r="BE9" s="121">
        <f>'FIN-CASHFLOW_CWS'!BE70</f>
        <v>-489935210.63558042</v>
      </c>
      <c r="BF9" s="121">
        <f>'FIN-CASHFLOW_CWS'!BF70</f>
        <v>-500092664.46580392</v>
      </c>
      <c r="BG9" s="121">
        <f>'FIN-CASHFLOW_CWS'!BG70</f>
        <v>-510241782.91586542</v>
      </c>
      <c r="BH9" s="121">
        <f>'FIN-CASHFLOW_CWS'!BH70</f>
        <v>-520734247.41592693</v>
      </c>
      <c r="BI9" s="121">
        <f>'FIN-CASHFLOW_CWS'!BI70</f>
        <v>-531208951.53582644</v>
      </c>
      <c r="BJ9" s="121">
        <f>'FIN-CASHFLOW_CWS'!BJ70</f>
        <v>-541999170.225564</v>
      </c>
      <c r="BK9" s="121">
        <f>'FIN-CASHFLOW_CWS'!BK70</f>
        <v>-553235937.23513949</v>
      </c>
    </row>
    <row r="10" spans="2:63" x14ac:dyDescent="0.15">
      <c r="B10" s="136"/>
      <c r="C10" s="121"/>
      <c r="D10" s="121"/>
      <c r="E10" s="121"/>
      <c r="F10" s="145"/>
      <c r="G10" s="145"/>
      <c r="H10" s="145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</row>
    <row r="11" spans="2:63" x14ac:dyDescent="0.15">
      <c r="B11" s="135" t="s">
        <v>959</v>
      </c>
      <c r="C11" s="121"/>
      <c r="D11" s="121"/>
      <c r="E11" s="121"/>
      <c r="F11" s="145"/>
      <c r="G11" s="145"/>
      <c r="H11" s="145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</row>
    <row r="12" spans="2:63" x14ac:dyDescent="0.15">
      <c r="B12" s="135"/>
      <c r="C12" s="121"/>
      <c r="D12" s="121"/>
      <c r="E12" s="121"/>
      <c r="F12" s="145"/>
      <c r="G12" s="145"/>
      <c r="H12" s="145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</row>
    <row r="13" spans="2:63" x14ac:dyDescent="0.15">
      <c r="B13" s="127" t="s">
        <v>1082</v>
      </c>
      <c r="C13" s="121">
        <f>C28*-1</f>
        <v>46992642</v>
      </c>
      <c r="D13" s="121">
        <v>0</v>
      </c>
      <c r="E13" s="121">
        <v>0</v>
      </c>
      <c r="F13" s="121">
        <v>0</v>
      </c>
      <c r="G13" s="121">
        <v>0</v>
      </c>
      <c r="H13" s="121">
        <f>D28*-1</f>
        <v>56377809.24000001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f>E28*-1</f>
        <v>52162132.678000003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>
        <v>0</v>
      </c>
      <c r="AJ13" s="121">
        <v>0</v>
      </c>
      <c r="AK13" s="121">
        <v>0</v>
      </c>
      <c r="AL13" s="121">
        <v>0</v>
      </c>
      <c r="AM13" s="121">
        <v>0</v>
      </c>
      <c r="AN13" s="121">
        <v>0</v>
      </c>
      <c r="AO13" s="121">
        <v>0</v>
      </c>
      <c r="AP13" s="121">
        <v>0</v>
      </c>
      <c r="AQ13" s="121">
        <v>0</v>
      </c>
      <c r="AR13" s="121">
        <v>0</v>
      </c>
      <c r="AS13" s="121">
        <v>0</v>
      </c>
      <c r="AT13" s="121">
        <v>0</v>
      </c>
      <c r="AU13" s="121">
        <v>0</v>
      </c>
      <c r="AV13" s="121">
        <v>0</v>
      </c>
      <c r="AW13" s="121">
        <v>0</v>
      </c>
      <c r="AX13" s="121">
        <v>0</v>
      </c>
      <c r="AY13" s="121">
        <v>0</v>
      </c>
      <c r="AZ13" s="121">
        <v>0</v>
      </c>
      <c r="BA13" s="121">
        <v>0</v>
      </c>
      <c r="BB13" s="121">
        <v>0</v>
      </c>
      <c r="BC13" s="121">
        <v>0</v>
      </c>
      <c r="BD13" s="121">
        <v>0</v>
      </c>
      <c r="BE13" s="121">
        <v>0</v>
      </c>
      <c r="BF13" s="121">
        <v>0</v>
      </c>
      <c r="BG13" s="121">
        <v>0</v>
      </c>
      <c r="BH13" s="121">
        <v>0</v>
      </c>
      <c r="BI13" s="121">
        <v>0</v>
      </c>
      <c r="BJ13" s="121">
        <v>0</v>
      </c>
      <c r="BK13" s="121">
        <v>0</v>
      </c>
    </row>
    <row r="14" spans="2:63" x14ac:dyDescent="0.15">
      <c r="B14" s="48"/>
      <c r="C14" s="121"/>
      <c r="D14" s="121"/>
      <c r="E14" s="121"/>
      <c r="F14" s="145"/>
      <c r="G14" s="145"/>
      <c r="H14" s="145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</row>
    <row r="15" spans="2:63" x14ac:dyDescent="0.15">
      <c r="B15" s="227" t="s">
        <v>491</v>
      </c>
      <c r="C15" s="121">
        <f>C6</f>
        <v>-28592</v>
      </c>
      <c r="D15" s="121">
        <f t="shared" ref="D15:AI15" si="0">D6+D13</f>
        <v>-9431224</v>
      </c>
      <c r="E15" s="121">
        <f t="shared" si="0"/>
        <v>-9395824</v>
      </c>
      <c r="F15" s="121">
        <f t="shared" si="0"/>
        <v>-9373214</v>
      </c>
      <c r="G15" s="121">
        <f t="shared" si="0"/>
        <v>-9369074</v>
      </c>
      <c r="H15" s="121">
        <f t="shared" si="0"/>
        <v>46983095.24000001</v>
      </c>
      <c r="I15" s="121">
        <f t="shared" si="0"/>
        <v>-9395824</v>
      </c>
      <c r="J15" s="121">
        <f t="shared" si="0"/>
        <v>-9428614</v>
      </c>
      <c r="K15" s="121">
        <f t="shared" si="0"/>
        <v>-9396274</v>
      </c>
      <c r="L15" s="121">
        <f t="shared" si="0"/>
        <v>-9404914</v>
      </c>
      <c r="M15" s="121">
        <f t="shared" si="0"/>
        <v>-9396491.6199999992</v>
      </c>
      <c r="N15" s="121">
        <f t="shared" si="0"/>
        <v>42806441.058000006</v>
      </c>
      <c r="O15" s="121">
        <f t="shared" si="0"/>
        <v>-9353293.7599999998</v>
      </c>
      <c r="P15" s="121">
        <f t="shared" si="0"/>
        <v>-10780959.552999999</v>
      </c>
      <c r="Q15" s="121">
        <f t="shared" si="0"/>
        <v>-10751642.623000002</v>
      </c>
      <c r="R15" s="121">
        <f t="shared" si="0"/>
        <v>-10712767.121000001</v>
      </c>
      <c r="S15" s="121">
        <f t="shared" si="0"/>
        <v>-10563469.621000001</v>
      </c>
      <c r="T15" s="121">
        <f t="shared" si="0"/>
        <v>-10547504.621000001</v>
      </c>
      <c r="U15" s="121">
        <f t="shared" si="0"/>
        <v>-10552214.621000001</v>
      </c>
      <c r="V15" s="121">
        <f t="shared" si="0"/>
        <v>-9567709.6210000012</v>
      </c>
      <c r="W15" s="121">
        <f t="shared" si="0"/>
        <v>-9570590.1909999996</v>
      </c>
      <c r="X15" s="121">
        <f t="shared" si="0"/>
        <v>-9527195.7609999999</v>
      </c>
      <c r="Y15" s="121">
        <f t="shared" si="0"/>
        <v>-9515271.5734999999</v>
      </c>
      <c r="Z15" s="121">
        <f t="shared" si="0"/>
        <v>-9500836.743999999</v>
      </c>
      <c r="AA15" s="121">
        <f t="shared" si="0"/>
        <v>-9423825.556499999</v>
      </c>
      <c r="AB15" s="121">
        <f t="shared" si="0"/>
        <v>-7934486.3216249989</v>
      </c>
      <c r="AC15" s="121">
        <f t="shared" si="0"/>
        <v>-7846631.3652250003</v>
      </c>
      <c r="AD15" s="121">
        <f t="shared" si="0"/>
        <v>-7449552.121425</v>
      </c>
      <c r="AE15" s="121">
        <f t="shared" si="0"/>
        <v>-7354799.621425</v>
      </c>
      <c r="AF15" s="121">
        <f t="shared" si="0"/>
        <v>-7340486.3276249999</v>
      </c>
      <c r="AG15" s="121">
        <f t="shared" si="0"/>
        <v>-7218983.8276249999</v>
      </c>
      <c r="AH15" s="121">
        <f t="shared" si="0"/>
        <v>-7199458.8276249999</v>
      </c>
      <c r="AI15" s="121">
        <f t="shared" si="0"/>
        <v>-7194139.5714250002</v>
      </c>
      <c r="AJ15" s="121">
        <f t="shared" ref="AJ15:BK15" si="1">AJ6+AJ13</f>
        <v>-7302674.5214249995</v>
      </c>
      <c r="AK15" s="121">
        <f t="shared" si="1"/>
        <v>-7300032.0027250005</v>
      </c>
      <c r="AL15" s="121">
        <f t="shared" si="1"/>
        <v>-7383601.3465250004</v>
      </c>
      <c r="AM15" s="121">
        <f t="shared" si="1"/>
        <v>-7531970.5778250005</v>
      </c>
      <c r="AN15" s="121">
        <f t="shared" si="1"/>
        <v>-9439812.0789756253</v>
      </c>
      <c r="AO15" s="121">
        <f t="shared" si="1"/>
        <v>-9115429.9870156273</v>
      </c>
      <c r="AP15" s="121">
        <f t="shared" si="1"/>
        <v>-8410837.6044756249</v>
      </c>
      <c r="AQ15" s="121">
        <f t="shared" si="1"/>
        <v>-8214139.8544756258</v>
      </c>
      <c r="AR15" s="121">
        <f t="shared" si="1"/>
        <v>-8205699.8497656258</v>
      </c>
      <c r="AS15" s="121">
        <f t="shared" si="1"/>
        <v>-7982967.3497656258</v>
      </c>
      <c r="AT15" s="121">
        <f t="shared" si="1"/>
        <v>-7957792.5997656258</v>
      </c>
      <c r="AU15" s="121">
        <f t="shared" si="1"/>
        <v>-7946603.2044756273</v>
      </c>
      <c r="AV15" s="121">
        <f t="shared" si="1"/>
        <v>-8150069.8044756269</v>
      </c>
      <c r="AW15" s="121">
        <f t="shared" si="1"/>
        <v>-8135442.8620156283</v>
      </c>
      <c r="AX15" s="121">
        <f t="shared" si="1"/>
        <v>-8313931.466725626</v>
      </c>
      <c r="AY15" s="121">
        <f t="shared" si="1"/>
        <v>-8555164.4742656257</v>
      </c>
      <c r="AZ15" s="121">
        <f t="shared" si="1"/>
        <v>-12454723.304413518</v>
      </c>
      <c r="BA15" s="121">
        <f t="shared" si="1"/>
        <v>-12044030.144899515</v>
      </c>
      <c r="BB15" s="121">
        <f t="shared" si="1"/>
        <v>-10898995.350061513</v>
      </c>
      <c r="BC15" s="121">
        <f t="shared" si="1"/>
        <v>-10568672.400061514</v>
      </c>
      <c r="BD15" s="121">
        <f t="shared" si="1"/>
        <v>-10557378.380223516</v>
      </c>
      <c r="BE15" s="121">
        <f t="shared" si="1"/>
        <v>-10188970.880223516</v>
      </c>
      <c r="BF15" s="121">
        <f t="shared" si="1"/>
        <v>-10157453.830223517</v>
      </c>
      <c r="BG15" s="121">
        <f t="shared" si="1"/>
        <v>-10149118.450061513</v>
      </c>
      <c r="BH15" s="121">
        <f t="shared" si="1"/>
        <v>-10492464.500061516</v>
      </c>
      <c r="BI15" s="121">
        <f t="shared" si="1"/>
        <v>-10474704.119899515</v>
      </c>
      <c r="BJ15" s="121">
        <f t="shared" si="1"/>
        <v>-10790218.689737517</v>
      </c>
      <c r="BK15" s="121">
        <f t="shared" si="1"/>
        <v>-11236767.009575516</v>
      </c>
    </row>
    <row r="16" spans="2:63" x14ac:dyDescent="0.15">
      <c r="B16" s="227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</row>
    <row r="17" spans="2:64" x14ac:dyDescent="0.15">
      <c r="B17" s="127" t="s">
        <v>493</v>
      </c>
      <c r="C17" s="121">
        <f>C13</f>
        <v>46992642</v>
      </c>
      <c r="D17" s="121">
        <f t="shared" ref="D17:AI17" si="2">C18</f>
        <v>46964050</v>
      </c>
      <c r="E17" s="121">
        <f t="shared" si="2"/>
        <v>37532826</v>
      </c>
      <c r="F17" s="121">
        <f t="shared" si="2"/>
        <v>28137002</v>
      </c>
      <c r="G17" s="121">
        <f t="shared" si="2"/>
        <v>18763788</v>
      </c>
      <c r="H17" s="121">
        <f t="shared" si="2"/>
        <v>9394714</v>
      </c>
      <c r="I17" s="121">
        <f t="shared" si="2"/>
        <v>56377809.24000001</v>
      </c>
      <c r="J17" s="121">
        <f t="shared" si="2"/>
        <v>46981985.24000001</v>
      </c>
      <c r="K17" s="121">
        <f t="shared" si="2"/>
        <v>37553371.24000001</v>
      </c>
      <c r="L17" s="121">
        <f t="shared" si="2"/>
        <v>28157097.24000001</v>
      </c>
      <c r="M17" s="121">
        <f t="shared" si="2"/>
        <v>18752183.24000001</v>
      </c>
      <c r="N17" s="121">
        <f t="shared" si="2"/>
        <v>9355691.6200000104</v>
      </c>
      <c r="O17" s="121">
        <f t="shared" si="2"/>
        <v>52162132.678000018</v>
      </c>
      <c r="P17" s="121">
        <f t="shared" si="2"/>
        <v>42808838.91800002</v>
      </c>
      <c r="Q17" s="121">
        <f t="shared" si="2"/>
        <v>32027879.365000021</v>
      </c>
      <c r="R17" s="121">
        <f t="shared" si="2"/>
        <v>21276236.742000021</v>
      </c>
      <c r="S17" s="121">
        <f t="shared" si="2"/>
        <v>10563469.62100002</v>
      </c>
      <c r="T17" s="121">
        <f t="shared" si="2"/>
        <v>1.862645149230957E-8</v>
      </c>
      <c r="U17" s="121">
        <f t="shared" si="2"/>
        <v>-10547504.620999983</v>
      </c>
      <c r="V17" s="121">
        <f t="shared" si="2"/>
        <v>-21099719.241999984</v>
      </c>
      <c r="W17" s="121">
        <f t="shared" si="2"/>
        <v>-30667428.862999983</v>
      </c>
      <c r="X17" s="121">
        <f t="shared" si="2"/>
        <v>-40238019.053999983</v>
      </c>
      <c r="Y17" s="121">
        <f t="shared" si="2"/>
        <v>-49765214.814999983</v>
      </c>
      <c r="Z17" s="121">
        <f t="shared" si="2"/>
        <v>-59280486.388499983</v>
      </c>
      <c r="AA17" s="121">
        <f t="shared" si="2"/>
        <v>-68781323.132499978</v>
      </c>
      <c r="AB17" s="121">
        <f t="shared" si="2"/>
        <v>-78205148.688999981</v>
      </c>
      <c r="AC17" s="121">
        <f t="shared" si="2"/>
        <v>-86139635.010624975</v>
      </c>
      <c r="AD17" s="121">
        <f t="shared" si="2"/>
        <v>-93986266.375849977</v>
      </c>
      <c r="AE17" s="121">
        <f t="shared" si="2"/>
        <v>-101435818.49727498</v>
      </c>
      <c r="AF17" s="121">
        <f t="shared" si="2"/>
        <v>-108790618.11869998</v>
      </c>
      <c r="AG17" s="121">
        <f t="shared" si="2"/>
        <v>-116131104.44632499</v>
      </c>
      <c r="AH17" s="121">
        <f t="shared" si="2"/>
        <v>-123350088.27395</v>
      </c>
      <c r="AI17" s="121">
        <f t="shared" si="2"/>
        <v>-130549547.101575</v>
      </c>
      <c r="AJ17" s="121">
        <f t="shared" ref="AJ17:BK17" si="3">AI18</f>
        <v>-137743686.67300001</v>
      </c>
      <c r="AK17" s="121">
        <f t="shared" si="3"/>
        <v>-145046361.19442502</v>
      </c>
      <c r="AL17" s="121">
        <f t="shared" si="3"/>
        <v>-152346393.19715002</v>
      </c>
      <c r="AM17" s="121">
        <f t="shared" si="3"/>
        <v>-159729994.54367504</v>
      </c>
      <c r="AN17" s="121">
        <f t="shared" si="3"/>
        <v>-167261965.12150005</v>
      </c>
      <c r="AO17" s="121">
        <f t="shared" si="3"/>
        <v>-176701777.20047566</v>
      </c>
      <c r="AP17" s="121">
        <f t="shared" si="3"/>
        <v>-185817207.1874913</v>
      </c>
      <c r="AQ17" s="121">
        <f t="shared" si="3"/>
        <v>-194228044.79196692</v>
      </c>
      <c r="AR17" s="121">
        <f t="shared" si="3"/>
        <v>-202442184.64644253</v>
      </c>
      <c r="AS17" s="121">
        <f t="shared" si="3"/>
        <v>-210647884.49620816</v>
      </c>
      <c r="AT17" s="121">
        <f t="shared" si="3"/>
        <v>-218630851.84597379</v>
      </c>
      <c r="AU17" s="121">
        <f t="shared" si="3"/>
        <v>-226588644.44573942</v>
      </c>
      <c r="AV17" s="121">
        <f t="shared" si="3"/>
        <v>-234535247.65021506</v>
      </c>
      <c r="AW17" s="121">
        <f t="shared" si="3"/>
        <v>-242685317.45469069</v>
      </c>
      <c r="AX17" s="121">
        <f t="shared" si="3"/>
        <v>-250820760.31670633</v>
      </c>
      <c r="AY17" s="121">
        <f t="shared" si="3"/>
        <v>-259134691.78343195</v>
      </c>
      <c r="AZ17" s="121">
        <f t="shared" si="3"/>
        <v>-267689856.25769758</v>
      </c>
      <c r="BA17" s="121">
        <f t="shared" si="3"/>
        <v>-280144579.56211108</v>
      </c>
      <c r="BB17" s="121">
        <f t="shared" si="3"/>
        <v>-292188609.70701057</v>
      </c>
      <c r="BC17" s="121">
        <f t="shared" si="3"/>
        <v>-303087605.0570721</v>
      </c>
      <c r="BD17" s="121">
        <f t="shared" si="3"/>
        <v>-313656277.45713359</v>
      </c>
      <c r="BE17" s="121">
        <f t="shared" si="3"/>
        <v>-324213655.8373571</v>
      </c>
      <c r="BF17" s="121">
        <f t="shared" si="3"/>
        <v>-334402626.71758062</v>
      </c>
      <c r="BG17" s="121">
        <f t="shared" si="3"/>
        <v>-344560080.54780412</v>
      </c>
      <c r="BH17" s="121">
        <f t="shared" si="3"/>
        <v>-354709198.99786562</v>
      </c>
      <c r="BI17" s="121">
        <f t="shared" si="3"/>
        <v>-365201663.49792713</v>
      </c>
      <c r="BJ17" s="121">
        <f t="shared" si="3"/>
        <v>-375676367.61782664</v>
      </c>
      <c r="BK17" s="121">
        <f t="shared" si="3"/>
        <v>-386466586.30756414</v>
      </c>
    </row>
    <row r="18" spans="2:64" x14ac:dyDescent="0.15">
      <c r="B18" s="127" t="s">
        <v>492</v>
      </c>
      <c r="C18" s="121">
        <f>C13+C15</f>
        <v>46964050</v>
      </c>
      <c r="D18" s="121">
        <f t="shared" ref="D18:AI18" si="4">D15+D17</f>
        <v>37532826</v>
      </c>
      <c r="E18" s="121">
        <f t="shared" si="4"/>
        <v>28137002</v>
      </c>
      <c r="F18" s="121">
        <f t="shared" si="4"/>
        <v>18763788</v>
      </c>
      <c r="G18" s="121">
        <f t="shared" si="4"/>
        <v>9394714</v>
      </c>
      <c r="H18" s="121">
        <f t="shared" si="4"/>
        <v>56377809.24000001</v>
      </c>
      <c r="I18" s="121">
        <f t="shared" si="4"/>
        <v>46981985.24000001</v>
      </c>
      <c r="J18" s="121">
        <f t="shared" si="4"/>
        <v>37553371.24000001</v>
      </c>
      <c r="K18" s="121">
        <f t="shared" si="4"/>
        <v>28157097.24000001</v>
      </c>
      <c r="L18" s="121">
        <f t="shared" si="4"/>
        <v>18752183.24000001</v>
      </c>
      <c r="M18" s="121">
        <f t="shared" si="4"/>
        <v>9355691.6200000104</v>
      </c>
      <c r="N18" s="121">
        <f t="shared" si="4"/>
        <v>52162132.678000018</v>
      </c>
      <c r="O18" s="121">
        <f t="shared" si="4"/>
        <v>42808838.91800002</v>
      </c>
      <c r="P18" s="121">
        <f t="shared" si="4"/>
        <v>32027879.365000021</v>
      </c>
      <c r="Q18" s="121">
        <f t="shared" si="4"/>
        <v>21276236.742000021</v>
      </c>
      <c r="R18" s="121">
        <f t="shared" si="4"/>
        <v>10563469.62100002</v>
      </c>
      <c r="S18" s="121">
        <f t="shared" si="4"/>
        <v>1.862645149230957E-8</v>
      </c>
      <c r="T18" s="121">
        <f t="shared" si="4"/>
        <v>-10547504.620999983</v>
      </c>
      <c r="U18" s="121">
        <f t="shared" si="4"/>
        <v>-21099719.241999984</v>
      </c>
      <c r="V18" s="121">
        <f t="shared" si="4"/>
        <v>-30667428.862999983</v>
      </c>
      <c r="W18" s="121">
        <f t="shared" si="4"/>
        <v>-40238019.053999983</v>
      </c>
      <c r="X18" s="121">
        <f t="shared" si="4"/>
        <v>-49765214.814999983</v>
      </c>
      <c r="Y18" s="121">
        <f t="shared" si="4"/>
        <v>-59280486.388499983</v>
      </c>
      <c r="Z18" s="121">
        <f t="shared" si="4"/>
        <v>-68781323.132499978</v>
      </c>
      <c r="AA18" s="121">
        <f t="shared" si="4"/>
        <v>-78205148.688999981</v>
      </c>
      <c r="AB18" s="121">
        <f t="shared" si="4"/>
        <v>-86139635.010624975</v>
      </c>
      <c r="AC18" s="121">
        <f t="shared" si="4"/>
        <v>-93986266.375849977</v>
      </c>
      <c r="AD18" s="121">
        <f t="shared" si="4"/>
        <v>-101435818.49727498</v>
      </c>
      <c r="AE18" s="121">
        <f t="shared" si="4"/>
        <v>-108790618.11869998</v>
      </c>
      <c r="AF18" s="121">
        <f t="shared" si="4"/>
        <v>-116131104.44632499</v>
      </c>
      <c r="AG18" s="121">
        <f t="shared" si="4"/>
        <v>-123350088.27395</v>
      </c>
      <c r="AH18" s="121">
        <f t="shared" si="4"/>
        <v>-130549547.101575</v>
      </c>
      <c r="AI18" s="121">
        <f t="shared" si="4"/>
        <v>-137743686.67300001</v>
      </c>
      <c r="AJ18" s="121">
        <f t="shared" ref="AJ18:BK18" si="5">AJ15+AJ17</f>
        <v>-145046361.19442502</v>
      </c>
      <c r="AK18" s="121">
        <f t="shared" si="5"/>
        <v>-152346393.19715002</v>
      </c>
      <c r="AL18" s="121">
        <f t="shared" si="5"/>
        <v>-159729994.54367504</v>
      </c>
      <c r="AM18" s="121">
        <f t="shared" si="5"/>
        <v>-167261965.12150005</v>
      </c>
      <c r="AN18" s="121">
        <f t="shared" si="5"/>
        <v>-176701777.20047566</v>
      </c>
      <c r="AO18" s="121">
        <f t="shared" si="5"/>
        <v>-185817207.1874913</v>
      </c>
      <c r="AP18" s="121">
        <f t="shared" si="5"/>
        <v>-194228044.79196692</v>
      </c>
      <c r="AQ18" s="121">
        <f t="shared" si="5"/>
        <v>-202442184.64644253</v>
      </c>
      <c r="AR18" s="121">
        <f t="shared" si="5"/>
        <v>-210647884.49620816</v>
      </c>
      <c r="AS18" s="121">
        <f t="shared" si="5"/>
        <v>-218630851.84597379</v>
      </c>
      <c r="AT18" s="121">
        <f t="shared" si="5"/>
        <v>-226588644.44573942</v>
      </c>
      <c r="AU18" s="121">
        <f t="shared" si="5"/>
        <v>-234535247.65021506</v>
      </c>
      <c r="AV18" s="121">
        <f t="shared" si="5"/>
        <v>-242685317.45469069</v>
      </c>
      <c r="AW18" s="121">
        <f t="shared" si="5"/>
        <v>-250820760.31670633</v>
      </c>
      <c r="AX18" s="121">
        <f t="shared" si="5"/>
        <v>-259134691.78343195</v>
      </c>
      <c r="AY18" s="121">
        <f t="shared" si="5"/>
        <v>-267689856.25769758</v>
      </c>
      <c r="AZ18" s="121">
        <f t="shared" si="5"/>
        <v>-280144579.56211108</v>
      </c>
      <c r="BA18" s="121">
        <f t="shared" si="5"/>
        <v>-292188609.70701057</v>
      </c>
      <c r="BB18" s="121">
        <f t="shared" si="5"/>
        <v>-303087605.0570721</v>
      </c>
      <c r="BC18" s="121">
        <f t="shared" si="5"/>
        <v>-313656277.45713359</v>
      </c>
      <c r="BD18" s="121">
        <f t="shared" si="5"/>
        <v>-324213655.8373571</v>
      </c>
      <c r="BE18" s="121">
        <f t="shared" si="5"/>
        <v>-334402626.71758062</v>
      </c>
      <c r="BF18" s="121">
        <f t="shared" si="5"/>
        <v>-344560080.54780412</v>
      </c>
      <c r="BG18" s="121">
        <f t="shared" si="5"/>
        <v>-354709198.99786562</v>
      </c>
      <c r="BH18" s="121">
        <f t="shared" si="5"/>
        <v>-365201663.49792713</v>
      </c>
      <c r="BI18" s="121">
        <f t="shared" si="5"/>
        <v>-375676367.61782664</v>
      </c>
      <c r="BJ18" s="121">
        <f t="shared" si="5"/>
        <v>-386466586.30756414</v>
      </c>
      <c r="BK18" s="121">
        <f t="shared" si="5"/>
        <v>-397703353.31713963</v>
      </c>
      <c r="BL18" s="130">
        <f>BK18-BK9</f>
        <v>155532583.91799986</v>
      </c>
    </row>
    <row r="19" spans="2:64" x14ac:dyDescent="0.15">
      <c r="B19" s="127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30"/>
    </row>
    <row r="20" spans="2:64" x14ac:dyDescent="0.15">
      <c r="B20" s="136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38"/>
      <c r="AB20" s="130"/>
    </row>
    <row r="21" spans="2:64" x14ac:dyDescent="0.15">
      <c r="B21" s="136" t="s">
        <v>993</v>
      </c>
      <c r="C21" s="75" t="s">
        <v>885</v>
      </c>
      <c r="D21" s="75" t="s">
        <v>883</v>
      </c>
      <c r="E21" s="75" t="s">
        <v>884</v>
      </c>
      <c r="F21" s="75" t="s">
        <v>881</v>
      </c>
      <c r="G21" s="75" t="s">
        <v>882</v>
      </c>
      <c r="L21" s="130"/>
      <c r="U21" s="130"/>
    </row>
    <row r="22" spans="2:64" x14ac:dyDescent="0.15">
      <c r="B22" s="136" t="s">
        <v>996</v>
      </c>
      <c r="C22" s="75" t="s">
        <v>147</v>
      </c>
      <c r="D22" s="75" t="s">
        <v>962</v>
      </c>
      <c r="E22" s="75" t="s">
        <v>878</v>
      </c>
      <c r="L22" s="130"/>
    </row>
    <row r="23" spans="2:64" x14ac:dyDescent="0.15">
      <c r="B23" s="136" t="s">
        <v>960</v>
      </c>
      <c r="C23" s="75" t="s">
        <v>147</v>
      </c>
      <c r="D23" s="226" t="s">
        <v>986</v>
      </c>
      <c r="E23" s="75" t="s">
        <v>987</v>
      </c>
      <c r="L23" s="130"/>
    </row>
    <row r="24" spans="2:64" x14ac:dyDescent="0.15">
      <c r="B24" s="138" t="s">
        <v>961</v>
      </c>
      <c r="C24" s="75" t="s">
        <v>962</v>
      </c>
      <c r="D24" s="226" t="s">
        <v>878</v>
      </c>
      <c r="E24" s="75" t="s">
        <v>879</v>
      </c>
      <c r="L24" s="130"/>
    </row>
    <row r="25" spans="2:64" x14ac:dyDescent="0.15">
      <c r="B25" s="138" t="s">
        <v>997</v>
      </c>
      <c r="C25" s="75" t="s">
        <v>989</v>
      </c>
      <c r="D25" s="226" t="s">
        <v>963</v>
      </c>
      <c r="E25" s="75" t="s">
        <v>992</v>
      </c>
      <c r="F25" s="75" t="s">
        <v>990</v>
      </c>
      <c r="L25" s="130"/>
    </row>
    <row r="26" spans="2:64" x14ac:dyDescent="0.15">
      <c r="C26" s="75"/>
      <c r="D26" s="226"/>
      <c r="E26" s="75"/>
      <c r="L26" s="130"/>
    </row>
    <row r="27" spans="2:64" x14ac:dyDescent="0.15">
      <c r="B27" s="138" t="s">
        <v>871</v>
      </c>
      <c r="C27" s="121">
        <f>C4</f>
        <v>0</v>
      </c>
      <c r="D27" s="130">
        <f>C29</f>
        <v>-46992642</v>
      </c>
      <c r="E27" s="130">
        <f>D29</f>
        <v>-103370451.24000001</v>
      </c>
      <c r="F27" s="225">
        <f>C27</f>
        <v>0</v>
      </c>
      <c r="G27" s="225">
        <f>F29</f>
        <v>-155532583.91800001</v>
      </c>
      <c r="L27" s="130"/>
    </row>
    <row r="28" spans="2:64" x14ac:dyDescent="0.15">
      <c r="B28" s="138" t="s">
        <v>872</v>
      </c>
      <c r="C28" s="121">
        <f>C29-C27</f>
        <v>-46992642</v>
      </c>
      <c r="D28" s="121">
        <f>D29-D27</f>
        <v>-56377809.24000001</v>
      </c>
      <c r="E28" s="121">
        <f>E29-E27</f>
        <v>-52162132.678000003</v>
      </c>
      <c r="F28" s="225">
        <f>SUM(C28:E28)</f>
        <v>-155532583.91800001</v>
      </c>
      <c r="G28" s="145">
        <f>G29-G27</f>
        <v>-242170769.39913961</v>
      </c>
      <c r="L28" s="130"/>
    </row>
    <row r="29" spans="2:64" x14ac:dyDescent="0.15">
      <c r="B29" s="138" t="s">
        <v>873</v>
      </c>
      <c r="C29" s="121">
        <f>H9</f>
        <v>-46992642</v>
      </c>
      <c r="D29" s="130">
        <f>N9</f>
        <v>-103370451.24000001</v>
      </c>
      <c r="E29" s="130">
        <f>S9</f>
        <v>-155532583.91800001</v>
      </c>
      <c r="F29" s="225">
        <f>E29</f>
        <v>-155532583.91800001</v>
      </c>
      <c r="G29" s="225">
        <f>'FIN-CASHFLOW_CWS'!BK58</f>
        <v>-397703353.31713963</v>
      </c>
      <c r="L29" s="130"/>
    </row>
    <row r="30" spans="2:64" x14ac:dyDescent="0.15">
      <c r="L30" s="130"/>
    </row>
    <row r="31" spans="2:64" x14ac:dyDescent="0.15">
      <c r="C31" s="121"/>
      <c r="D31" s="130"/>
      <c r="E31" s="130"/>
      <c r="F31" s="225"/>
      <c r="G31" s="225"/>
      <c r="L31" s="130"/>
    </row>
    <row r="32" spans="2:64" x14ac:dyDescent="0.15">
      <c r="C32" s="225" t="s">
        <v>991</v>
      </c>
      <c r="D32" s="75" t="s">
        <v>869</v>
      </c>
      <c r="E32" s="75" t="s">
        <v>870</v>
      </c>
      <c r="F32" s="75" t="s">
        <v>938</v>
      </c>
    </row>
    <row r="33" spans="1:15" x14ac:dyDescent="0.15">
      <c r="C33" s="225"/>
      <c r="D33" s="75"/>
      <c r="E33" s="75"/>
    </row>
    <row r="34" spans="1:15" x14ac:dyDescent="0.15">
      <c r="B34" s="138" t="s">
        <v>1141</v>
      </c>
      <c r="C34" s="222">
        <f>'FIN-VALUE_DB'!C41</f>
        <v>0.75500000000000012</v>
      </c>
      <c r="D34" s="121">
        <f>NPV(+C34/12,I6:BK6)</f>
        <v>-143083346.77815953</v>
      </c>
      <c r="E34" s="130">
        <f>D28*-1</f>
        <v>56377809.24000001</v>
      </c>
      <c r="F34" s="238">
        <f>E34/D34</f>
        <v>-0.39402076139167869</v>
      </c>
    </row>
    <row r="35" spans="1:15" x14ac:dyDescent="0.15">
      <c r="B35" s="138" t="s">
        <v>988</v>
      </c>
      <c r="C35" s="222">
        <f>'FIN-VALUE_DB'!D41</f>
        <v>0.48000000000000009</v>
      </c>
      <c r="D35" s="121">
        <f>NPV(+C35/12,N6:BK6)</f>
        <v>-197554515.79006577</v>
      </c>
      <c r="E35" s="130">
        <f>E28*-1</f>
        <v>52162132.678000003</v>
      </c>
      <c r="F35" s="238">
        <f>E35/D35</f>
        <v>-0.26403918163749224</v>
      </c>
    </row>
    <row r="36" spans="1:15" x14ac:dyDescent="0.15">
      <c r="B36" s="138" t="s">
        <v>886</v>
      </c>
      <c r="C36" s="222">
        <f>'FIN-VALUE_DB'!E41</f>
        <v>0.25000000000000006</v>
      </c>
      <c r="D36" s="121">
        <f>NPV(+C36/12,V6:BK6)</f>
        <v>-244697169.23392883</v>
      </c>
      <c r="E36" s="130"/>
      <c r="F36" s="238">
        <f>E36/D36</f>
        <v>0</v>
      </c>
    </row>
    <row r="38" spans="1:15" x14ac:dyDescent="0.15">
      <c r="B38" s="33"/>
      <c r="C38"/>
      <c r="D38"/>
      <c r="E38" s="66"/>
      <c r="I38" s="170"/>
      <c r="J38" s="173"/>
      <c r="K38" s="9"/>
      <c r="L38" s="9"/>
      <c r="M38" s="223"/>
      <c r="N38"/>
      <c r="O38" s="9"/>
    </row>
    <row r="39" spans="1:15" ht="13.5" customHeight="1" x14ac:dyDescent="0.15">
      <c r="A39" s="34" t="s">
        <v>876</v>
      </c>
      <c r="B39" s="48" t="s">
        <v>984</v>
      </c>
      <c r="C39" s="34" t="s">
        <v>955</v>
      </c>
      <c r="D39" s="34" t="s">
        <v>957</v>
      </c>
      <c r="E39" s="34" t="s">
        <v>983</v>
      </c>
      <c r="F39" s="365" t="s">
        <v>876</v>
      </c>
      <c r="G39" s="365"/>
      <c r="H39" s="365"/>
    </row>
    <row r="40" spans="1:15" ht="13.5" customHeight="1" x14ac:dyDescent="0.15">
      <c r="A40" s="34"/>
      <c r="B40" s="48"/>
      <c r="C40" s="34"/>
      <c r="D40" s="34"/>
      <c r="E40" s="34"/>
      <c r="F40" s="75" t="s">
        <v>956</v>
      </c>
      <c r="G40" s="75" t="s">
        <v>883</v>
      </c>
      <c r="H40" s="75" t="s">
        <v>884</v>
      </c>
    </row>
    <row r="41" spans="1:15" x14ac:dyDescent="0.15">
      <c r="B41" s="33" t="s">
        <v>940</v>
      </c>
    </row>
    <row r="42" spans="1:15" x14ac:dyDescent="0.15">
      <c r="B42" s="106" t="s">
        <v>875</v>
      </c>
      <c r="C42" s="33" t="s">
        <v>147</v>
      </c>
      <c r="D42" s="121">
        <f>C13/2</f>
        <v>23496321</v>
      </c>
      <c r="F42" s="239">
        <f>D42/E44</f>
        <v>0.5</v>
      </c>
      <c r="G42" s="240">
        <f>F42*(1-G52)</f>
        <v>0.69701038069583932</v>
      </c>
      <c r="H42" s="241">
        <f>G42*(1-H60)</f>
        <v>0.88104843120760568</v>
      </c>
      <c r="L42" s="224"/>
    </row>
    <row r="43" spans="1:15" x14ac:dyDescent="0.15">
      <c r="B43" s="106" t="s">
        <v>941</v>
      </c>
      <c r="C43" s="33" t="s">
        <v>147</v>
      </c>
      <c r="D43" s="121">
        <f>C13/2</f>
        <v>23496321</v>
      </c>
      <c r="F43" s="239">
        <f>D43/E44</f>
        <v>0.5</v>
      </c>
      <c r="G43" s="240">
        <f>F43*(1-G52)</f>
        <v>0.69701038069583932</v>
      </c>
      <c r="H43" s="241">
        <f>G43*(1-H60)</f>
        <v>0.88104843120760568</v>
      </c>
    </row>
    <row r="44" spans="1:15" x14ac:dyDescent="0.15">
      <c r="B44" s="47" t="s">
        <v>874</v>
      </c>
      <c r="E44" s="121">
        <f>D43+D42</f>
        <v>46992642</v>
      </c>
    </row>
    <row r="45" spans="1:15" x14ac:dyDescent="0.15">
      <c r="B45" s="106" t="s">
        <v>951</v>
      </c>
      <c r="D45" s="235">
        <v>50000</v>
      </c>
      <c r="L45" s="224"/>
    </row>
    <row r="46" spans="1:15" x14ac:dyDescent="0.15">
      <c r="B46" s="106" t="s">
        <v>952</v>
      </c>
      <c r="D46" s="235">
        <v>50000</v>
      </c>
    </row>
    <row r="47" spans="1:15" x14ac:dyDescent="0.15">
      <c r="B47" s="47" t="s">
        <v>942</v>
      </c>
      <c r="D47" s="236">
        <f>SUM(D45:D46)</f>
        <v>100000</v>
      </c>
    </row>
    <row r="48" spans="1:15" x14ac:dyDescent="0.15">
      <c r="B48" s="47" t="s">
        <v>943</v>
      </c>
      <c r="D48" s="131">
        <f>E44/D47</f>
        <v>469.92642000000001</v>
      </c>
    </row>
    <row r="49" spans="2:12" x14ac:dyDescent="0.15">
      <c r="B49" s="47" t="s">
        <v>946</v>
      </c>
      <c r="D49" s="131"/>
      <c r="F49" s="294">
        <f>SUM(F42:F48)</f>
        <v>1</v>
      </c>
    </row>
    <row r="50" spans="2:12" x14ac:dyDescent="0.15">
      <c r="B50" s="44"/>
      <c r="D50" s="236"/>
    </row>
    <row r="51" spans="2:12" x14ac:dyDescent="0.15">
      <c r="B51" s="33" t="s">
        <v>877</v>
      </c>
    </row>
    <row r="52" spans="2:12" x14ac:dyDescent="0.15">
      <c r="B52" s="106" t="s">
        <v>944</v>
      </c>
      <c r="C52" s="33" t="s">
        <v>962</v>
      </c>
      <c r="D52" s="121">
        <f>E34</f>
        <v>56377809.24000001</v>
      </c>
      <c r="F52" s="239"/>
      <c r="G52" s="243">
        <f>D52/E53</f>
        <v>-0.39402076139167869</v>
      </c>
      <c r="H52" s="243">
        <f>G52*(1-H60)</f>
        <v>-0.49805768077771917</v>
      </c>
      <c r="L52" s="224"/>
    </row>
    <row r="53" spans="2:12" x14ac:dyDescent="0.15">
      <c r="B53" s="47" t="s">
        <v>874</v>
      </c>
      <c r="E53" s="121">
        <f>D34</f>
        <v>-143083346.77815953</v>
      </c>
    </row>
    <row r="54" spans="2:12" x14ac:dyDescent="0.15">
      <c r="B54" s="106" t="s">
        <v>953</v>
      </c>
      <c r="D54" s="235">
        <f>D47/(1-G52)-D47</f>
        <v>-28265.056899032104</v>
      </c>
      <c r="L54" s="224"/>
    </row>
    <row r="55" spans="2:12" x14ac:dyDescent="0.15">
      <c r="B55" s="47" t="s">
        <v>942</v>
      </c>
      <c r="D55" s="236">
        <f>D47+D54</f>
        <v>71734.943100967896</v>
      </c>
    </row>
    <row r="56" spans="2:12" x14ac:dyDescent="0.15">
      <c r="B56" s="47" t="s">
        <v>943</v>
      </c>
      <c r="D56" s="131">
        <f>E53/D55</f>
        <v>-1994.6115601815952</v>
      </c>
    </row>
    <row r="57" spans="2:12" x14ac:dyDescent="0.15">
      <c r="B57" s="47" t="s">
        <v>946</v>
      </c>
      <c r="D57" s="131"/>
      <c r="F57" s="242"/>
      <c r="G57" s="295">
        <f>SUM(G42:G56)</f>
        <v>1</v>
      </c>
    </row>
    <row r="58" spans="2:12" x14ac:dyDescent="0.15">
      <c r="B58" s="33"/>
    </row>
    <row r="59" spans="2:12" x14ac:dyDescent="0.15">
      <c r="B59" s="33" t="s">
        <v>877</v>
      </c>
    </row>
    <row r="60" spans="2:12" x14ac:dyDescent="0.15">
      <c r="B60" s="106" t="s">
        <v>945</v>
      </c>
      <c r="C60" s="33" t="s">
        <v>878</v>
      </c>
      <c r="D60" s="121">
        <f>E35</f>
        <v>52162132.678000003</v>
      </c>
      <c r="F60" s="239"/>
      <c r="H60" s="243">
        <f>D60/E61</f>
        <v>-0.26403918163749224</v>
      </c>
      <c r="L60" s="224"/>
    </row>
    <row r="61" spans="2:12" x14ac:dyDescent="0.15">
      <c r="B61" s="47" t="s">
        <v>874</v>
      </c>
      <c r="E61" s="121">
        <f>D35</f>
        <v>-197554515.79006577</v>
      </c>
    </row>
    <row r="62" spans="2:12" x14ac:dyDescent="0.15">
      <c r="B62" s="106" t="s">
        <v>954</v>
      </c>
      <c r="D62" s="235">
        <f>D55/(1-H60)-D55</f>
        <v>-14984.373859878964</v>
      </c>
      <c r="L62" s="224"/>
    </row>
    <row r="63" spans="2:12" x14ac:dyDescent="0.15">
      <c r="B63" s="47" t="s">
        <v>942</v>
      </c>
      <c r="D63" s="236">
        <f>D55+D62</f>
        <v>56750.569241088931</v>
      </c>
    </row>
    <row r="64" spans="2:12" x14ac:dyDescent="0.15">
      <c r="B64" s="47" t="s">
        <v>943</v>
      </c>
      <c r="D64" s="131">
        <f>E61/D63</f>
        <v>-3481.1019242963121</v>
      </c>
    </row>
    <row r="65" spans="2:8" x14ac:dyDescent="0.15">
      <c r="B65" s="33" t="s">
        <v>946</v>
      </c>
      <c r="F65" s="242"/>
      <c r="G65" s="243"/>
      <c r="H65" s="295">
        <f>H60+H52+H43+H42</f>
        <v>1</v>
      </c>
    </row>
    <row r="66" spans="2:8" x14ac:dyDescent="0.15">
      <c r="B66" s="48"/>
    </row>
    <row r="67" spans="2:8" x14ac:dyDescent="0.15">
      <c r="B67" s="138" t="s">
        <v>985</v>
      </c>
      <c r="C67" s="75" t="s">
        <v>947</v>
      </c>
      <c r="D67" s="75" t="s">
        <v>938</v>
      </c>
      <c r="E67" s="75" t="s">
        <v>948</v>
      </c>
      <c r="F67" s="75" t="s">
        <v>950</v>
      </c>
    </row>
    <row r="68" spans="2:8" x14ac:dyDescent="0.15">
      <c r="C68" s="75"/>
      <c r="D68" s="75"/>
      <c r="E68" s="75"/>
    </row>
    <row r="69" spans="2:8" x14ac:dyDescent="0.15">
      <c r="B69" s="33" t="s">
        <v>995</v>
      </c>
      <c r="C69" s="130">
        <f>D36</f>
        <v>-244697169.23392883</v>
      </c>
    </row>
    <row r="70" spans="2:8" x14ac:dyDescent="0.15">
      <c r="B70" s="138" t="s">
        <v>875</v>
      </c>
      <c r="C70" s="130">
        <f>D42</f>
        <v>23496321</v>
      </c>
      <c r="D70" s="237">
        <f>H42</f>
        <v>0.88104843120760568</v>
      </c>
      <c r="E70" s="130">
        <f>$C$69*D70</f>
        <v>-215590057.07449499</v>
      </c>
      <c r="F70" s="244">
        <f>E70/C70</f>
        <v>-9.1754814327951593</v>
      </c>
    </row>
    <row r="71" spans="2:8" x14ac:dyDescent="0.15">
      <c r="B71" s="138" t="s">
        <v>941</v>
      </c>
      <c r="C71" s="130">
        <f>D43</f>
        <v>23496321</v>
      </c>
      <c r="D71" s="237">
        <f>H43</f>
        <v>0.88104843120760568</v>
      </c>
      <c r="E71" s="130">
        <f>$C$69*D71</f>
        <v>-215590057.07449499</v>
      </c>
      <c r="F71" s="244">
        <f>E71/C71</f>
        <v>-9.1754814327951593</v>
      </c>
    </row>
    <row r="72" spans="2:8" x14ac:dyDescent="0.15">
      <c r="B72" s="138" t="s">
        <v>944</v>
      </c>
      <c r="C72" s="130">
        <f>D52</f>
        <v>56377809.24000001</v>
      </c>
      <c r="D72" s="237">
        <f>H52</f>
        <v>-0.49805768077771917</v>
      </c>
      <c r="E72" s="130">
        <f>$C$69*D72</f>
        <v>121873304.60152365</v>
      </c>
      <c r="F72" s="244">
        <f>E72/C72</f>
        <v>2.1617247325576221</v>
      </c>
    </row>
    <row r="73" spans="2:8" x14ac:dyDescent="0.15">
      <c r="B73" s="138" t="s">
        <v>945</v>
      </c>
      <c r="C73" s="130">
        <f>D60</f>
        <v>52162132.678000003</v>
      </c>
      <c r="D73" s="237">
        <f>H60</f>
        <v>-0.26403918163749224</v>
      </c>
      <c r="E73" s="130">
        <f>$C$69*D73</f>
        <v>64609640.313537508</v>
      </c>
      <c r="F73" s="244">
        <f>E73/C73</f>
        <v>1.2386311102802625</v>
      </c>
    </row>
    <row r="74" spans="2:8" x14ac:dyDescent="0.15">
      <c r="C74" s="130"/>
      <c r="D74" s="237"/>
      <c r="E74" s="130"/>
      <c r="F74" s="244"/>
    </row>
    <row r="75" spans="2:8" x14ac:dyDescent="0.15">
      <c r="B75" s="138" t="s">
        <v>949</v>
      </c>
      <c r="C75" s="130">
        <f>SUM(C70:C73)</f>
        <v>155532583.91800001</v>
      </c>
      <c r="D75" s="237">
        <f>SUM(D70:D73)</f>
        <v>0.99999999999999978</v>
      </c>
      <c r="E75" s="130">
        <f>SUM(E70:E73)</f>
        <v>-244697169.23392883</v>
      </c>
      <c r="F75" s="244">
        <f>E75/C75</f>
        <v>-1.5732855654409896</v>
      </c>
    </row>
  </sheetData>
  <mergeCells count="6">
    <mergeCell ref="AB1:AM1"/>
    <mergeCell ref="AN1:AY1"/>
    <mergeCell ref="AZ1:BK1"/>
    <mergeCell ref="F39:H39"/>
    <mergeCell ref="D1:O1"/>
    <mergeCell ref="P1:AA1"/>
  </mergeCells>
  <printOptions gridLines="1"/>
  <pageMargins left="0.7" right="0.7" top="0.75" bottom="0.75" header="0.3" footer="0.3"/>
  <pageSetup scale="74" orientation="landscape" r:id="rId1"/>
  <ignoredErrors>
    <ignoredError sqref="F27:F2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L59"/>
  <sheetViews>
    <sheetView workbookViewId="0">
      <selection activeCell="B1" sqref="B1"/>
    </sheetView>
  </sheetViews>
  <sheetFormatPr baseColWidth="10" defaultColWidth="9.1640625" defaultRowHeight="13" x14ac:dyDescent="0.15"/>
  <cols>
    <col min="1" max="1" width="2.5" style="250" customWidth="1"/>
    <col min="2" max="2" width="27.5" customWidth="1"/>
    <col min="3" max="7" width="10.5" customWidth="1"/>
    <col min="8" max="8" width="11.83203125" customWidth="1"/>
    <col min="9" max="9" width="12.5" customWidth="1"/>
    <col min="10" max="10" width="12" customWidth="1"/>
    <col min="11" max="27" width="11.83203125" customWidth="1"/>
    <col min="28" max="62" width="12.1640625" customWidth="1"/>
    <col min="63" max="63" width="13.33203125" customWidth="1"/>
    <col min="64" max="64" width="12.33203125" bestFit="1" customWidth="1"/>
  </cols>
  <sheetData>
    <row r="1" spans="1:62" s="248" customFormat="1" x14ac:dyDescent="0.15">
      <c r="A1" s="246" t="s">
        <v>150</v>
      </c>
      <c r="B1" s="247"/>
    </row>
    <row r="2" spans="1:62" x14ac:dyDescent="0.15">
      <c r="A2" s="249"/>
      <c r="B2" s="10"/>
    </row>
    <row r="3" spans="1:62" x14ac:dyDescent="0.15">
      <c r="A3" s="366" t="s">
        <v>151</v>
      </c>
      <c r="B3" s="363"/>
    </row>
    <row r="4" spans="1:62" x14ac:dyDescent="0.15">
      <c r="C4" s="363" t="s">
        <v>35</v>
      </c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 t="s">
        <v>36</v>
      </c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 t="s">
        <v>37</v>
      </c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 t="s">
        <v>38</v>
      </c>
      <c r="AN4" s="363"/>
      <c r="AO4" s="363"/>
      <c r="AP4" s="363"/>
      <c r="AQ4" s="363"/>
      <c r="AR4" s="363"/>
      <c r="AS4" s="363"/>
      <c r="AT4" s="363"/>
      <c r="AU4" s="363"/>
      <c r="AV4" s="363"/>
      <c r="AW4" s="363"/>
      <c r="AX4" s="363"/>
      <c r="AY4" s="363" t="s">
        <v>39</v>
      </c>
      <c r="AZ4" s="363"/>
      <c r="BA4" s="363"/>
      <c r="BB4" s="363"/>
      <c r="BC4" s="363"/>
      <c r="BD4" s="363"/>
      <c r="BE4" s="363"/>
      <c r="BF4" s="363"/>
      <c r="BG4" s="363"/>
      <c r="BH4" s="363"/>
      <c r="BI4" s="363"/>
      <c r="BJ4" s="363"/>
    </row>
    <row r="5" spans="1:62" x14ac:dyDescent="0.15">
      <c r="C5" s="80" t="s">
        <v>40</v>
      </c>
      <c r="D5" s="80" t="s">
        <v>41</v>
      </c>
      <c r="E5" s="80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80" t="s">
        <v>40</v>
      </c>
      <c r="P5" s="80" t="s">
        <v>41</v>
      </c>
      <c r="Q5" s="80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80" t="s">
        <v>40</v>
      </c>
      <c r="AB5" s="80" t="s">
        <v>41</v>
      </c>
      <c r="AC5" s="80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80" t="s">
        <v>40</v>
      </c>
      <c r="AN5" s="80" t="s">
        <v>41</v>
      </c>
      <c r="AO5" s="80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80" t="s">
        <v>40</v>
      </c>
      <c r="AZ5" s="80" t="s">
        <v>41</v>
      </c>
      <c r="BA5" s="80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B6" s="33" t="s">
        <v>153</v>
      </c>
      <c r="C6" s="12">
        <f>STAFF_CWS!H560</f>
        <v>5.75</v>
      </c>
      <c r="D6" s="12">
        <f>STAFF_CWS!I560</f>
        <v>5.75</v>
      </c>
      <c r="E6" s="12">
        <f>STAFF_CWS!J560</f>
        <v>5.75</v>
      </c>
      <c r="F6" s="12">
        <f>STAFF_CWS!K560</f>
        <v>5.75</v>
      </c>
      <c r="G6" s="12">
        <f>STAFF_CWS!L560</f>
        <v>5.75</v>
      </c>
      <c r="H6" s="12">
        <f>STAFF_CWS!M560</f>
        <v>5.75</v>
      </c>
      <c r="I6" s="12">
        <f>STAFF_CWS!N560</f>
        <v>5.75</v>
      </c>
      <c r="J6" s="12">
        <f>STAFF_CWS!O560</f>
        <v>5.75</v>
      </c>
      <c r="K6" s="12">
        <f>STAFF_CWS!P560</f>
        <v>5.75</v>
      </c>
      <c r="L6" s="12">
        <f>STAFF_CWS!Q560</f>
        <v>5.75</v>
      </c>
      <c r="M6" s="12">
        <f>STAFF_CWS!R560</f>
        <v>5.75</v>
      </c>
      <c r="N6" s="12">
        <f>STAFF_CWS!S560</f>
        <v>5.75</v>
      </c>
      <c r="O6" s="12">
        <f>STAFF_CWS!T560</f>
        <v>5.75</v>
      </c>
      <c r="P6" s="12">
        <f>STAFF_CWS!U560</f>
        <v>5.75</v>
      </c>
      <c r="Q6" s="12">
        <f>STAFF_CWS!V560</f>
        <v>5.75</v>
      </c>
      <c r="R6" s="12">
        <f>STAFF_CWS!W560</f>
        <v>5.75</v>
      </c>
      <c r="S6" s="12">
        <f>STAFF_CWS!X560</f>
        <v>5.75</v>
      </c>
      <c r="T6" s="12">
        <f>STAFF_CWS!Y560</f>
        <v>5.75</v>
      </c>
      <c r="U6" s="12">
        <f>STAFF_CWS!Z560</f>
        <v>5.25</v>
      </c>
      <c r="V6" s="12">
        <f>STAFF_CWS!AA560</f>
        <v>5.25</v>
      </c>
      <c r="W6" s="12">
        <f>STAFF_CWS!AB560</f>
        <v>5.25</v>
      </c>
      <c r="X6" s="12">
        <f>STAFF_CWS!AC560</f>
        <v>5.25</v>
      </c>
      <c r="Y6" s="12">
        <f>STAFF_CWS!AD560</f>
        <v>5.25</v>
      </c>
      <c r="Z6" s="12">
        <f>STAFF_CWS!AE560</f>
        <v>5.25</v>
      </c>
      <c r="AA6" s="12">
        <f>STAFF_CWS!AF560</f>
        <v>4</v>
      </c>
      <c r="AB6" s="12">
        <f>STAFF_CWS!AG560</f>
        <v>4</v>
      </c>
      <c r="AC6" s="12">
        <f>STAFF_CWS!AH560</f>
        <v>4</v>
      </c>
      <c r="AD6" s="12">
        <f>STAFF_CWS!AI560</f>
        <v>4</v>
      </c>
      <c r="AE6" s="12">
        <f>STAFF_CWS!AJ560</f>
        <v>4</v>
      </c>
      <c r="AF6" s="12">
        <f>STAFF_CWS!AK560</f>
        <v>4</v>
      </c>
      <c r="AG6" s="12">
        <f>STAFF_CWS!AL560</f>
        <v>4</v>
      </c>
      <c r="AH6" s="12">
        <f>STAFF_CWS!AM560</f>
        <v>4</v>
      </c>
      <c r="AI6" s="12">
        <f>STAFF_CWS!AN560</f>
        <v>4</v>
      </c>
      <c r="AJ6" s="12">
        <f>STAFF_CWS!AO560</f>
        <v>4</v>
      </c>
      <c r="AK6" s="12">
        <f>STAFF_CWS!AP560</f>
        <v>4</v>
      </c>
      <c r="AL6" s="12">
        <f>STAFF_CWS!AQ560</f>
        <v>4</v>
      </c>
      <c r="AM6" s="12">
        <f>STAFF_CWS!AR560</f>
        <v>4</v>
      </c>
      <c r="AN6" s="12">
        <f>STAFF_CWS!AS560</f>
        <v>4</v>
      </c>
      <c r="AO6" s="12">
        <f>STAFF_CWS!AT560</f>
        <v>4</v>
      </c>
      <c r="AP6" s="12">
        <f>STAFF_CWS!AU560</f>
        <v>4</v>
      </c>
      <c r="AQ6" s="12">
        <f>STAFF_CWS!AV560</f>
        <v>4</v>
      </c>
      <c r="AR6" s="12">
        <f>STAFF_CWS!AW560</f>
        <v>4</v>
      </c>
      <c r="AS6" s="12">
        <f>STAFF_CWS!AX560</f>
        <v>4</v>
      </c>
      <c r="AT6" s="12">
        <f>STAFF_CWS!AY560</f>
        <v>4</v>
      </c>
      <c r="AU6" s="12">
        <f>STAFF_CWS!AZ560</f>
        <v>4</v>
      </c>
      <c r="AV6" s="12">
        <f>STAFF_CWS!BA560</f>
        <v>4</v>
      </c>
      <c r="AW6" s="12">
        <f>STAFF_CWS!BB560</f>
        <v>4</v>
      </c>
      <c r="AX6" s="12">
        <f>STAFF_CWS!BC560</f>
        <v>4</v>
      </c>
      <c r="AY6" s="12">
        <f>STAFF_CWS!BD560</f>
        <v>4</v>
      </c>
      <c r="AZ6" s="12">
        <f>STAFF_CWS!BE560</f>
        <v>4</v>
      </c>
      <c r="BA6" s="12">
        <f>STAFF_CWS!BF560</f>
        <v>4</v>
      </c>
      <c r="BB6" s="12">
        <f>STAFF_CWS!BG560</f>
        <v>4</v>
      </c>
      <c r="BC6" s="12">
        <f>STAFF_CWS!BH560</f>
        <v>4</v>
      </c>
      <c r="BD6" s="12">
        <f>STAFF_CWS!BI560</f>
        <v>4</v>
      </c>
      <c r="BE6" s="12">
        <f>STAFF_CWS!BJ560</f>
        <v>4</v>
      </c>
      <c r="BF6" s="12">
        <f>STAFF_CWS!BK560</f>
        <v>4</v>
      </c>
      <c r="BG6" s="12">
        <f>STAFF_CWS!BL560</f>
        <v>4</v>
      </c>
      <c r="BH6" s="12">
        <f>STAFF_CWS!BM560</f>
        <v>4</v>
      </c>
      <c r="BI6" s="12">
        <f>STAFF_CWS!BN560</f>
        <v>4</v>
      </c>
      <c r="BJ6" s="12">
        <f>STAFF_CWS!BO560</f>
        <v>4</v>
      </c>
    </row>
    <row r="7" spans="1:62" x14ac:dyDescent="0.15">
      <c r="B7" s="33" t="s">
        <v>152</v>
      </c>
      <c r="C7" s="251">
        <f>STAFF_CWS!H570</f>
        <v>9342424</v>
      </c>
      <c r="D7" s="251">
        <f>STAFF_CWS!I570</f>
        <v>9342424</v>
      </c>
      <c r="E7" s="251">
        <f>STAFF_CWS!J570</f>
        <v>9342424</v>
      </c>
      <c r="F7" s="251">
        <f>STAFF_CWS!K570</f>
        <v>9342424</v>
      </c>
      <c r="G7" s="251">
        <f>STAFF_CWS!L570</f>
        <v>9342424</v>
      </c>
      <c r="H7" s="251">
        <f>STAFF_CWS!M570</f>
        <v>9342424</v>
      </c>
      <c r="I7" s="251">
        <f>STAFF_CWS!N570</f>
        <v>9342424</v>
      </c>
      <c r="J7" s="251">
        <f>STAFF_CWS!O570</f>
        <v>9342424</v>
      </c>
      <c r="K7" s="251">
        <f>STAFF_CWS!P570</f>
        <v>9342424</v>
      </c>
      <c r="L7" s="251">
        <f>STAFF_CWS!Q570</f>
        <v>9343115.620000001</v>
      </c>
      <c r="M7" s="251">
        <f>STAFF_CWS!R570</f>
        <v>9343115.620000001</v>
      </c>
      <c r="N7" s="251">
        <f>STAFF_CWS!S570</f>
        <v>9343770.7599999998</v>
      </c>
      <c r="O7" s="251">
        <f>STAFF_CWS!T570</f>
        <v>10785453.028000001</v>
      </c>
      <c r="P7" s="251">
        <f>STAFF_CWS!U570</f>
        <v>10786497.598000001</v>
      </c>
      <c r="Q7" s="251">
        <f>STAFF_CWS!V570</f>
        <v>10790571.196</v>
      </c>
      <c r="R7" s="251">
        <f>STAFF_CWS!W570</f>
        <v>10790571.196</v>
      </c>
      <c r="S7" s="251">
        <f>STAFF_CWS!X570</f>
        <v>10790571.196</v>
      </c>
      <c r="T7" s="251">
        <f>STAFF_CWS!Y570</f>
        <v>10790571.196</v>
      </c>
      <c r="U7" s="251">
        <f>STAFF_CWS!Z570</f>
        <v>9790571.1960000005</v>
      </c>
      <c r="V7" s="251">
        <f>STAFF_CWS!AA570</f>
        <v>9791615.7660000008</v>
      </c>
      <c r="W7" s="251">
        <f>STAFF_CWS!AB570</f>
        <v>9792660.3359999992</v>
      </c>
      <c r="X7" s="251">
        <f>STAFF_CWS!AC570</f>
        <v>9792696.1484999992</v>
      </c>
      <c r="Y7" s="251">
        <f>STAFF_CWS!AD570</f>
        <v>9794681.1689999998</v>
      </c>
      <c r="Z7" s="251">
        <f>STAFF_CWS!AE570</f>
        <v>9794716.2314999998</v>
      </c>
      <c r="AA7" s="251">
        <f>STAFF_CWS!AF570</f>
        <v>8258808.0559999999</v>
      </c>
      <c r="AB7" s="251">
        <f>STAFF_CWS!AG570</f>
        <v>8268616.4696000004</v>
      </c>
      <c r="AC7" s="251">
        <f>STAFF_CWS!AH570</f>
        <v>8271986.2658000002</v>
      </c>
      <c r="AD7" s="251">
        <f>STAFF_CWS!AI570</f>
        <v>8271986.2658000002</v>
      </c>
      <c r="AE7" s="251">
        <f>STAFF_CWS!AJ570</f>
        <v>8275247.0120000001</v>
      </c>
      <c r="AF7" s="251">
        <f>STAFF_CWS!AK570</f>
        <v>8275247.0120000001</v>
      </c>
      <c r="AG7" s="251">
        <f>STAFF_CWS!AL570</f>
        <v>8275247.0120000001</v>
      </c>
      <c r="AH7" s="251">
        <f>STAFF_CWS!AM570</f>
        <v>8272013.7158000004</v>
      </c>
      <c r="AI7" s="251">
        <f>STAFF_CWS!AN570</f>
        <v>8272041.1657999996</v>
      </c>
      <c r="AJ7" s="251">
        <f>STAFF_CWS!AO570</f>
        <v>8268819.6071000006</v>
      </c>
      <c r="AK7" s="251">
        <f>STAFF_CWS!AP570</f>
        <v>8265608.6609000005</v>
      </c>
      <c r="AL7" s="251">
        <f>STAFF_CWS!AQ570</f>
        <v>8262386.3522000005</v>
      </c>
      <c r="AM7" s="251">
        <f>STAFF_CWS!AR570</f>
        <v>9953168.9249600004</v>
      </c>
      <c r="AN7" s="251">
        <f>STAFF_CWS!AS570</f>
        <v>9971471.2010000013</v>
      </c>
      <c r="AO7" s="251">
        <f>STAFF_CWS!AT570</f>
        <v>9977783.8004599996</v>
      </c>
      <c r="AP7" s="251">
        <f>STAFF_CWS!AU570</f>
        <v>9977783.8004599996</v>
      </c>
      <c r="AQ7" s="251">
        <f>STAFF_CWS!AV570</f>
        <v>9983818.9887499996</v>
      </c>
      <c r="AR7" s="251">
        <f>STAFF_CWS!AW570</f>
        <v>9983818.9887499996</v>
      </c>
      <c r="AS7" s="251">
        <f>STAFF_CWS!AX570</f>
        <v>9983818.9887499996</v>
      </c>
      <c r="AT7" s="251">
        <f>STAFF_CWS!AY570</f>
        <v>9977814.4004600011</v>
      </c>
      <c r="AU7" s="251">
        <f>STAFF_CWS!AZ570</f>
        <v>9977845.0004600007</v>
      </c>
      <c r="AV7" s="251">
        <f>STAFF_CWS!BA570</f>
        <v>9971698.8260000013</v>
      </c>
      <c r="AW7" s="251">
        <f>STAFF_CWS!BB570</f>
        <v>9965713.7377099991</v>
      </c>
      <c r="AX7" s="251">
        <f>STAFF_CWS!BC570</f>
        <v>9959566.5132500008</v>
      </c>
      <c r="AY7" s="251">
        <f>STAFF_CWS!BD570</f>
        <v>13574710.65281</v>
      </c>
      <c r="AZ7" s="251">
        <f>STAFF_CWS!BE570</f>
        <v>13606053.199495999</v>
      </c>
      <c r="BA7" s="251">
        <f>STAFF_CWS!BF570</f>
        <v>13616614.690058</v>
      </c>
      <c r="BB7" s="251">
        <f>STAFF_CWS!BG570</f>
        <v>13616614.690058</v>
      </c>
      <c r="BC7" s="251">
        <f>STAFF_CWS!BH570</f>
        <v>13627047.405620001</v>
      </c>
      <c r="BD7" s="251">
        <f>STAFF_CWS!BI570</f>
        <v>13627047.405620001</v>
      </c>
      <c r="BE7" s="251">
        <f>STAFF_CWS!BJ570</f>
        <v>13627047.405620001</v>
      </c>
      <c r="BF7" s="251">
        <f>STAFF_CWS!BK570</f>
        <v>13616645.290058</v>
      </c>
      <c r="BG7" s="251">
        <f>STAFF_CWS!BL570</f>
        <v>13616675.890058</v>
      </c>
      <c r="BH7" s="251">
        <f>STAFF_CWS!BM570</f>
        <v>13606280.824495999</v>
      </c>
      <c r="BI7" s="251">
        <f>STAFF_CWS!BN570</f>
        <v>13595898.208934</v>
      </c>
      <c r="BJ7" s="251">
        <f>STAFF_CWS!BO570</f>
        <v>13585502.093372</v>
      </c>
    </row>
    <row r="8" spans="1:62" x14ac:dyDescent="0.15">
      <c r="B8" s="33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1"/>
      <c r="AX8" s="251"/>
      <c r="AY8" s="251"/>
      <c r="AZ8" s="251"/>
      <c r="BA8" s="251"/>
      <c r="BB8" s="251"/>
      <c r="BC8" s="251"/>
      <c r="BD8" s="251"/>
      <c r="BE8" s="251"/>
      <c r="BF8" s="251"/>
      <c r="BG8" s="251"/>
      <c r="BH8" s="251"/>
      <c r="BI8" s="251"/>
      <c r="BJ8" s="251"/>
    </row>
    <row r="9" spans="1:62" x14ac:dyDescent="0.15">
      <c r="A9" s="366" t="s">
        <v>154</v>
      </c>
      <c r="B9" s="363"/>
    </row>
    <row r="10" spans="1:62" x14ac:dyDescent="0.15">
      <c r="C10" s="363" t="s">
        <v>35</v>
      </c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 t="s">
        <v>36</v>
      </c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 t="s">
        <v>37</v>
      </c>
      <c r="AB10" s="363"/>
      <c r="AC10" s="363"/>
      <c r="AD10" s="363"/>
      <c r="AE10" s="363"/>
      <c r="AF10" s="363"/>
      <c r="AG10" s="363"/>
      <c r="AH10" s="363"/>
      <c r="AI10" s="363"/>
      <c r="AJ10" s="363"/>
      <c r="AK10" s="363"/>
      <c r="AL10" s="363"/>
      <c r="AM10" s="363" t="s">
        <v>38</v>
      </c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 t="s">
        <v>39</v>
      </c>
      <c r="AZ10" s="363"/>
      <c r="BA10" s="363"/>
      <c r="BB10" s="363"/>
      <c r="BC10" s="363"/>
      <c r="BD10" s="363"/>
      <c r="BE10" s="363"/>
      <c r="BF10" s="363"/>
      <c r="BG10" s="363"/>
      <c r="BH10" s="363"/>
      <c r="BI10" s="363"/>
      <c r="BJ10" s="363"/>
    </row>
    <row r="11" spans="1:62" x14ac:dyDescent="0.15">
      <c r="C11" s="80" t="s">
        <v>40</v>
      </c>
      <c r="D11" s="80" t="s">
        <v>41</v>
      </c>
      <c r="E11" s="80" t="s">
        <v>42</v>
      </c>
      <c r="F11" s="10" t="s">
        <v>43</v>
      </c>
      <c r="G11" s="10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  <c r="M11" s="10" t="s">
        <v>50</v>
      </c>
      <c r="N11" s="10" t="s">
        <v>51</v>
      </c>
      <c r="O11" s="80" t="s">
        <v>40</v>
      </c>
      <c r="P11" s="80" t="s">
        <v>41</v>
      </c>
      <c r="Q11" s="80" t="s">
        <v>42</v>
      </c>
      <c r="R11" s="10" t="s">
        <v>43</v>
      </c>
      <c r="S11" s="10" t="s">
        <v>44</v>
      </c>
      <c r="T11" s="10" t="s">
        <v>45</v>
      </c>
      <c r="U11" s="10" t="s">
        <v>46</v>
      </c>
      <c r="V11" s="10" t="s">
        <v>47</v>
      </c>
      <c r="W11" s="10" t="s">
        <v>48</v>
      </c>
      <c r="X11" s="10" t="s">
        <v>49</v>
      </c>
      <c r="Y11" s="10" t="s">
        <v>50</v>
      </c>
      <c r="Z11" s="10" t="s">
        <v>51</v>
      </c>
      <c r="AA11" s="80" t="s">
        <v>40</v>
      </c>
      <c r="AB11" s="80" t="s">
        <v>41</v>
      </c>
      <c r="AC11" s="80" t="s">
        <v>42</v>
      </c>
      <c r="AD11" s="10" t="s">
        <v>43</v>
      </c>
      <c r="AE11" s="10" t="s">
        <v>44</v>
      </c>
      <c r="AF11" s="10" t="s">
        <v>45</v>
      </c>
      <c r="AG11" s="10" t="s">
        <v>46</v>
      </c>
      <c r="AH11" s="10" t="s">
        <v>47</v>
      </c>
      <c r="AI11" s="10" t="s">
        <v>48</v>
      </c>
      <c r="AJ11" s="10" t="s">
        <v>49</v>
      </c>
      <c r="AK11" s="10" t="s">
        <v>50</v>
      </c>
      <c r="AL11" s="10" t="s">
        <v>51</v>
      </c>
      <c r="AM11" s="80" t="s">
        <v>40</v>
      </c>
      <c r="AN11" s="80" t="s">
        <v>41</v>
      </c>
      <c r="AO11" s="80" t="s">
        <v>42</v>
      </c>
      <c r="AP11" s="10" t="s">
        <v>43</v>
      </c>
      <c r="AQ11" s="10" t="s">
        <v>44</v>
      </c>
      <c r="AR11" s="10" t="s">
        <v>45</v>
      </c>
      <c r="AS11" s="10" t="s">
        <v>46</v>
      </c>
      <c r="AT11" s="10" t="s">
        <v>47</v>
      </c>
      <c r="AU11" s="10" t="s">
        <v>48</v>
      </c>
      <c r="AV11" s="10" t="s">
        <v>49</v>
      </c>
      <c r="AW11" s="10" t="s">
        <v>50</v>
      </c>
      <c r="AX11" s="10" t="s">
        <v>51</v>
      </c>
      <c r="AY11" s="80" t="s">
        <v>40</v>
      </c>
      <c r="AZ11" s="80" t="s">
        <v>41</v>
      </c>
      <c r="BA11" s="80" t="s">
        <v>42</v>
      </c>
      <c r="BB11" s="10" t="s">
        <v>43</v>
      </c>
      <c r="BC11" s="10" t="s">
        <v>44</v>
      </c>
      <c r="BD11" s="10" t="s">
        <v>45</v>
      </c>
      <c r="BE11" s="10" t="s">
        <v>46</v>
      </c>
      <c r="BF11" s="10" t="s">
        <v>47</v>
      </c>
      <c r="BG11" s="10" t="s">
        <v>48</v>
      </c>
      <c r="BH11" s="10" t="s">
        <v>49</v>
      </c>
      <c r="BI11" s="10" t="s">
        <v>50</v>
      </c>
      <c r="BJ11" s="10" t="s">
        <v>51</v>
      </c>
    </row>
    <row r="12" spans="1:62" x14ac:dyDescent="0.15">
      <c r="B12" s="33" t="s">
        <v>155</v>
      </c>
      <c r="C12" s="12">
        <f>STAFF_CWS!H27</f>
        <v>2</v>
      </c>
      <c r="D12" s="12">
        <f>STAFF_CWS!I27</f>
        <v>2</v>
      </c>
      <c r="E12" s="12">
        <f>STAFF_CWS!J27</f>
        <v>2</v>
      </c>
      <c r="F12" s="12">
        <f>STAFF_CWS!K27</f>
        <v>2</v>
      </c>
      <c r="G12" s="12">
        <f>STAFF_CWS!L27</f>
        <v>2</v>
      </c>
      <c r="H12" s="12">
        <f>STAFF_CWS!M27</f>
        <v>2</v>
      </c>
      <c r="I12" s="12">
        <f>STAFF_CWS!N27</f>
        <v>2</v>
      </c>
      <c r="J12" s="12">
        <f>STAFF_CWS!O27</f>
        <v>2</v>
      </c>
      <c r="K12" s="12">
        <f>STAFF_CWS!P27</f>
        <v>2</v>
      </c>
      <c r="L12" s="12">
        <f>STAFF_CWS!Q27</f>
        <v>2</v>
      </c>
      <c r="M12" s="12">
        <f>STAFF_CWS!R27</f>
        <v>2</v>
      </c>
      <c r="N12" s="12">
        <f>STAFF_CWS!S27</f>
        <v>2</v>
      </c>
      <c r="O12" s="12">
        <f>STAFF_CWS!T27</f>
        <v>2</v>
      </c>
      <c r="P12" s="12">
        <f>STAFF_CWS!U27</f>
        <v>2</v>
      </c>
      <c r="Q12" s="12">
        <f>STAFF_CWS!V27</f>
        <v>2</v>
      </c>
      <c r="R12" s="12">
        <f>STAFF_CWS!W27</f>
        <v>2</v>
      </c>
      <c r="S12" s="12">
        <f>STAFF_CWS!X27</f>
        <v>2</v>
      </c>
      <c r="T12" s="12">
        <f>STAFF_CWS!Y27</f>
        <v>2</v>
      </c>
      <c r="U12" s="12">
        <f>STAFF_CWS!Z27</f>
        <v>2</v>
      </c>
      <c r="V12" s="12">
        <f>STAFF_CWS!AA27</f>
        <v>2</v>
      </c>
      <c r="W12" s="12">
        <f>STAFF_CWS!AB27</f>
        <v>2</v>
      </c>
      <c r="X12" s="12">
        <f>STAFF_CWS!AC27</f>
        <v>2</v>
      </c>
      <c r="Y12" s="12">
        <f>STAFF_CWS!AD27</f>
        <v>2</v>
      </c>
      <c r="Z12" s="12">
        <f>STAFF_CWS!AE27</f>
        <v>2</v>
      </c>
      <c r="AA12" s="12">
        <f>STAFF_CWS!AF27</f>
        <v>2</v>
      </c>
      <c r="AB12" s="12">
        <f>STAFF_CWS!AG27</f>
        <v>2</v>
      </c>
      <c r="AC12" s="12">
        <f>STAFF_CWS!AH27</f>
        <v>2</v>
      </c>
      <c r="AD12" s="12">
        <f>STAFF_CWS!AI27</f>
        <v>2</v>
      </c>
      <c r="AE12" s="12">
        <f>STAFF_CWS!AJ27</f>
        <v>2</v>
      </c>
      <c r="AF12" s="12">
        <f>STAFF_CWS!AK27</f>
        <v>2</v>
      </c>
      <c r="AG12" s="12">
        <f>STAFF_CWS!AL27</f>
        <v>2</v>
      </c>
      <c r="AH12" s="12">
        <f>STAFF_CWS!AM27</f>
        <v>2</v>
      </c>
      <c r="AI12" s="12">
        <f>STAFF_CWS!AN27</f>
        <v>2</v>
      </c>
      <c r="AJ12" s="12">
        <f>STAFF_CWS!AO27</f>
        <v>2</v>
      </c>
      <c r="AK12" s="12">
        <f>STAFF_CWS!AP27</f>
        <v>2</v>
      </c>
      <c r="AL12" s="12">
        <f>STAFF_CWS!AQ27</f>
        <v>2</v>
      </c>
      <c r="AM12" s="12">
        <f>STAFF_CWS!AR27</f>
        <v>2</v>
      </c>
      <c r="AN12" s="12">
        <f>STAFF_CWS!AS27</f>
        <v>2</v>
      </c>
      <c r="AO12" s="12">
        <f>STAFF_CWS!AT27</f>
        <v>2</v>
      </c>
      <c r="AP12" s="12">
        <f>STAFF_CWS!AU27</f>
        <v>2</v>
      </c>
      <c r="AQ12" s="12">
        <f>STAFF_CWS!AV27</f>
        <v>2</v>
      </c>
      <c r="AR12" s="12">
        <f>STAFF_CWS!AW27</f>
        <v>2</v>
      </c>
      <c r="AS12" s="12">
        <f>STAFF_CWS!AX27</f>
        <v>2</v>
      </c>
      <c r="AT12" s="12">
        <f>STAFF_CWS!AY27</f>
        <v>2</v>
      </c>
      <c r="AU12" s="12">
        <f>STAFF_CWS!AZ27</f>
        <v>2</v>
      </c>
      <c r="AV12" s="12">
        <f>STAFF_CWS!BA27</f>
        <v>2</v>
      </c>
      <c r="AW12" s="12">
        <f>STAFF_CWS!BB27</f>
        <v>2</v>
      </c>
      <c r="AX12" s="12">
        <f>STAFF_CWS!BC27</f>
        <v>2</v>
      </c>
      <c r="AY12" s="12">
        <f>STAFF_CWS!BD27</f>
        <v>2</v>
      </c>
      <c r="AZ12" s="12">
        <f>STAFF_CWS!BE27</f>
        <v>2</v>
      </c>
      <c r="BA12" s="12">
        <f>STAFF_CWS!BF27</f>
        <v>2</v>
      </c>
      <c r="BB12" s="12">
        <f>STAFF_CWS!BG27</f>
        <v>2</v>
      </c>
      <c r="BC12" s="12">
        <f>STAFF_CWS!BH27</f>
        <v>2</v>
      </c>
      <c r="BD12" s="12">
        <f>STAFF_CWS!BI27</f>
        <v>2</v>
      </c>
      <c r="BE12" s="12">
        <f>STAFF_CWS!BJ27</f>
        <v>2</v>
      </c>
      <c r="BF12" s="12">
        <f>STAFF_CWS!BK27</f>
        <v>2</v>
      </c>
      <c r="BG12" s="12">
        <f>STAFF_CWS!BL27</f>
        <v>2</v>
      </c>
      <c r="BH12" s="12">
        <f>STAFF_CWS!BM27</f>
        <v>2</v>
      </c>
      <c r="BI12" s="12">
        <f>STAFF_CWS!BN27</f>
        <v>2</v>
      </c>
      <c r="BJ12" s="12">
        <f>STAFF_CWS!BO27</f>
        <v>2</v>
      </c>
    </row>
    <row r="13" spans="1:62" x14ac:dyDescent="0.15">
      <c r="B13" s="33" t="s">
        <v>158</v>
      </c>
      <c r="C13" s="12">
        <f>STAFF_CWS!H49</f>
        <v>1</v>
      </c>
      <c r="D13" s="12">
        <f>STAFF_CWS!I49</f>
        <v>1</v>
      </c>
      <c r="E13" s="12">
        <f>STAFF_CWS!J49</f>
        <v>1</v>
      </c>
      <c r="F13" s="12">
        <f>STAFF_CWS!K49</f>
        <v>1</v>
      </c>
      <c r="G13" s="12">
        <f>STAFF_CWS!L49</f>
        <v>1</v>
      </c>
      <c r="H13" s="12">
        <f>STAFF_CWS!M49</f>
        <v>1</v>
      </c>
      <c r="I13" s="12">
        <f>STAFF_CWS!N49</f>
        <v>1</v>
      </c>
      <c r="J13" s="12">
        <f>STAFF_CWS!O49</f>
        <v>1</v>
      </c>
      <c r="K13" s="12">
        <f>STAFF_CWS!P49</f>
        <v>1</v>
      </c>
      <c r="L13" s="12">
        <f>STAFF_CWS!Q49</f>
        <v>1</v>
      </c>
      <c r="M13" s="12">
        <f>STAFF_CWS!R49</f>
        <v>1</v>
      </c>
      <c r="N13" s="12">
        <f>STAFF_CWS!S49</f>
        <v>1</v>
      </c>
      <c r="O13" s="12">
        <f>STAFF_CWS!T49</f>
        <v>1</v>
      </c>
      <c r="P13" s="12">
        <f>STAFF_CWS!U49</f>
        <v>1</v>
      </c>
      <c r="Q13" s="12">
        <f>STAFF_CWS!V49</f>
        <v>1</v>
      </c>
      <c r="R13" s="12">
        <f>STAFF_CWS!W49</f>
        <v>1</v>
      </c>
      <c r="S13" s="12">
        <f>STAFF_CWS!X49</f>
        <v>1</v>
      </c>
      <c r="T13" s="12">
        <f>STAFF_CWS!Y49</f>
        <v>1</v>
      </c>
      <c r="U13" s="12">
        <f>STAFF_CWS!Z49</f>
        <v>1</v>
      </c>
      <c r="V13" s="12">
        <f>STAFF_CWS!AA49</f>
        <v>1</v>
      </c>
      <c r="W13" s="12">
        <f>STAFF_CWS!AB49</f>
        <v>1</v>
      </c>
      <c r="X13" s="12">
        <f>STAFF_CWS!AC49</f>
        <v>1</v>
      </c>
      <c r="Y13" s="12">
        <f>STAFF_CWS!AD49</f>
        <v>1</v>
      </c>
      <c r="Z13" s="12">
        <f>STAFF_CWS!AE49</f>
        <v>1</v>
      </c>
      <c r="AA13" s="12">
        <f>STAFF_CWS!AF49</f>
        <v>0</v>
      </c>
      <c r="AB13" s="12">
        <f>STAFF_CWS!AG49</f>
        <v>0</v>
      </c>
      <c r="AC13" s="12">
        <f>STAFF_CWS!AH49</f>
        <v>0</v>
      </c>
      <c r="AD13" s="12">
        <f>STAFF_CWS!AI49</f>
        <v>0</v>
      </c>
      <c r="AE13" s="12">
        <f>STAFF_CWS!AJ49</f>
        <v>0</v>
      </c>
      <c r="AF13" s="12">
        <f>STAFF_CWS!AK49</f>
        <v>0</v>
      </c>
      <c r="AG13" s="12">
        <f>STAFF_CWS!AL49</f>
        <v>0</v>
      </c>
      <c r="AH13" s="12">
        <f>STAFF_CWS!AM49</f>
        <v>0</v>
      </c>
      <c r="AI13" s="12">
        <f>STAFF_CWS!AN49</f>
        <v>0</v>
      </c>
      <c r="AJ13" s="12">
        <f>STAFF_CWS!AO49</f>
        <v>0</v>
      </c>
      <c r="AK13" s="12">
        <f>STAFF_CWS!AP49</f>
        <v>0</v>
      </c>
      <c r="AL13" s="12">
        <f>STAFF_CWS!AQ49</f>
        <v>0</v>
      </c>
      <c r="AM13" s="12">
        <f>STAFF_CWS!AR49</f>
        <v>0</v>
      </c>
      <c r="AN13" s="12">
        <f>STAFF_CWS!AS49</f>
        <v>0</v>
      </c>
      <c r="AO13" s="12">
        <f>STAFF_CWS!AT49</f>
        <v>0</v>
      </c>
      <c r="AP13" s="12">
        <f>STAFF_CWS!AU49</f>
        <v>0</v>
      </c>
      <c r="AQ13" s="12">
        <f>STAFF_CWS!AV49</f>
        <v>0</v>
      </c>
      <c r="AR13" s="12">
        <f>STAFF_CWS!AW49</f>
        <v>0</v>
      </c>
      <c r="AS13" s="12">
        <f>STAFF_CWS!AX49</f>
        <v>0</v>
      </c>
      <c r="AT13" s="12">
        <f>STAFF_CWS!AY49</f>
        <v>0</v>
      </c>
      <c r="AU13" s="12">
        <f>STAFF_CWS!AZ49</f>
        <v>0</v>
      </c>
      <c r="AV13" s="12">
        <f>STAFF_CWS!BA49</f>
        <v>0</v>
      </c>
      <c r="AW13" s="12">
        <f>STAFF_CWS!BB49</f>
        <v>0</v>
      </c>
      <c r="AX13" s="12">
        <f>STAFF_CWS!BC49</f>
        <v>0</v>
      </c>
      <c r="AY13" s="12">
        <f>STAFF_CWS!BD49</f>
        <v>0</v>
      </c>
      <c r="AZ13" s="12">
        <f>STAFF_CWS!BE49</f>
        <v>0</v>
      </c>
      <c r="BA13" s="12">
        <f>STAFF_CWS!BF49</f>
        <v>0</v>
      </c>
      <c r="BB13" s="12">
        <f>STAFF_CWS!BG49</f>
        <v>0</v>
      </c>
      <c r="BC13" s="12">
        <f>STAFF_CWS!BH49</f>
        <v>0</v>
      </c>
      <c r="BD13" s="12">
        <f>STAFF_CWS!BI49</f>
        <v>0</v>
      </c>
      <c r="BE13" s="12">
        <f>STAFF_CWS!BJ49</f>
        <v>0</v>
      </c>
      <c r="BF13" s="12">
        <f>STAFF_CWS!BK49</f>
        <v>0</v>
      </c>
      <c r="BG13" s="12">
        <f>STAFF_CWS!BL49</f>
        <v>0</v>
      </c>
      <c r="BH13" s="12">
        <f>STAFF_CWS!BM49</f>
        <v>0</v>
      </c>
      <c r="BI13" s="12">
        <f>STAFF_CWS!BN49</f>
        <v>0</v>
      </c>
      <c r="BJ13" s="12">
        <f>STAFF_CWS!BO49</f>
        <v>0</v>
      </c>
    </row>
    <row r="14" spans="1:62" x14ac:dyDescent="0.15">
      <c r="B14" s="33" t="s">
        <v>156</v>
      </c>
      <c r="C14" s="12">
        <f>STAFF_CWS!H77</f>
        <v>0.75</v>
      </c>
      <c r="D14" s="12">
        <f>STAFF_CWS!I77</f>
        <v>0.75</v>
      </c>
      <c r="E14" s="12">
        <f>STAFF_CWS!J77</f>
        <v>0.75</v>
      </c>
      <c r="F14" s="12">
        <f>STAFF_CWS!K77</f>
        <v>0.75</v>
      </c>
      <c r="G14" s="12">
        <f>STAFF_CWS!L77</f>
        <v>0.75</v>
      </c>
      <c r="H14" s="12">
        <f>STAFF_CWS!M77</f>
        <v>0.75</v>
      </c>
      <c r="I14" s="12">
        <f>STAFF_CWS!N77</f>
        <v>0.75</v>
      </c>
      <c r="J14" s="12">
        <f>STAFF_CWS!O77</f>
        <v>0.75</v>
      </c>
      <c r="K14" s="12">
        <f>STAFF_CWS!P77</f>
        <v>0.75</v>
      </c>
      <c r="L14" s="12">
        <f>STAFF_CWS!Q77</f>
        <v>0.75</v>
      </c>
      <c r="M14" s="12">
        <f>STAFF_CWS!R77</f>
        <v>0.75</v>
      </c>
      <c r="N14" s="12">
        <f>STAFF_CWS!S77</f>
        <v>0.75</v>
      </c>
      <c r="O14" s="12">
        <f>STAFF_CWS!T77</f>
        <v>0.75</v>
      </c>
      <c r="P14" s="12">
        <f>STAFF_CWS!U77</f>
        <v>0.75</v>
      </c>
      <c r="Q14" s="12">
        <f>STAFF_CWS!V77</f>
        <v>0.75</v>
      </c>
      <c r="R14" s="12">
        <f>STAFF_CWS!W77</f>
        <v>0.75</v>
      </c>
      <c r="S14" s="12">
        <f>STAFF_CWS!X77</f>
        <v>0.75</v>
      </c>
      <c r="T14" s="12">
        <f>STAFF_CWS!Y77</f>
        <v>0.75</v>
      </c>
      <c r="U14" s="12">
        <f>STAFF_CWS!Z77</f>
        <v>0.25</v>
      </c>
      <c r="V14" s="12">
        <f>STAFF_CWS!AA77</f>
        <v>0.25</v>
      </c>
      <c r="W14" s="12">
        <f>STAFF_CWS!AB77</f>
        <v>0.25</v>
      </c>
      <c r="X14" s="12">
        <f>STAFF_CWS!AC77</f>
        <v>0.25</v>
      </c>
      <c r="Y14" s="12">
        <f>STAFF_CWS!AD77</f>
        <v>0.25</v>
      </c>
      <c r="Z14" s="12">
        <f>STAFF_CWS!AE77</f>
        <v>0.25</v>
      </c>
      <c r="AA14" s="12">
        <f>STAFF_CWS!AF77</f>
        <v>0</v>
      </c>
      <c r="AB14" s="12">
        <f>STAFF_CWS!AG77</f>
        <v>0</v>
      </c>
      <c r="AC14" s="12">
        <f>STAFF_CWS!AH77</f>
        <v>0</v>
      </c>
      <c r="AD14" s="12">
        <f>STAFF_CWS!AI77</f>
        <v>0</v>
      </c>
      <c r="AE14" s="12">
        <f>STAFF_CWS!AJ77</f>
        <v>0</v>
      </c>
      <c r="AF14" s="12">
        <f>STAFF_CWS!AK77</f>
        <v>0</v>
      </c>
      <c r="AG14" s="12">
        <f>STAFF_CWS!AL77</f>
        <v>0</v>
      </c>
      <c r="AH14" s="12">
        <f>STAFF_CWS!AM77</f>
        <v>0</v>
      </c>
      <c r="AI14" s="12">
        <f>STAFF_CWS!AN77</f>
        <v>0</v>
      </c>
      <c r="AJ14" s="12">
        <f>STAFF_CWS!AO77</f>
        <v>0</v>
      </c>
      <c r="AK14" s="12">
        <f>STAFF_CWS!AP77</f>
        <v>0</v>
      </c>
      <c r="AL14" s="12">
        <f>STAFF_CWS!AQ77</f>
        <v>0</v>
      </c>
      <c r="AM14" s="12">
        <f>STAFF_CWS!AR77</f>
        <v>0</v>
      </c>
      <c r="AN14" s="12">
        <f>STAFF_CWS!AS77</f>
        <v>0</v>
      </c>
      <c r="AO14" s="12">
        <f>STAFF_CWS!AT77</f>
        <v>0</v>
      </c>
      <c r="AP14" s="12">
        <f>STAFF_CWS!AU77</f>
        <v>0</v>
      </c>
      <c r="AQ14" s="12">
        <f>STAFF_CWS!AV77</f>
        <v>0</v>
      </c>
      <c r="AR14" s="12">
        <f>STAFF_CWS!AW77</f>
        <v>0</v>
      </c>
      <c r="AS14" s="12">
        <f>STAFF_CWS!AX77</f>
        <v>0</v>
      </c>
      <c r="AT14" s="12">
        <f>STAFF_CWS!AY77</f>
        <v>0</v>
      </c>
      <c r="AU14" s="12">
        <f>STAFF_CWS!AZ77</f>
        <v>0</v>
      </c>
      <c r="AV14" s="12">
        <f>STAFF_CWS!BA77</f>
        <v>0</v>
      </c>
      <c r="AW14" s="12">
        <f>STAFF_CWS!BB77</f>
        <v>0</v>
      </c>
      <c r="AX14" s="12">
        <f>STAFF_CWS!BC77</f>
        <v>0</v>
      </c>
      <c r="AY14" s="12">
        <f>STAFF_CWS!BD77</f>
        <v>0</v>
      </c>
      <c r="AZ14" s="12">
        <f>STAFF_CWS!BE77</f>
        <v>0</v>
      </c>
      <c r="BA14" s="12">
        <f>STAFF_CWS!BF77</f>
        <v>0</v>
      </c>
      <c r="BB14" s="12">
        <f>STAFF_CWS!BG77</f>
        <v>0</v>
      </c>
      <c r="BC14" s="12">
        <f>STAFF_CWS!BH77</f>
        <v>0</v>
      </c>
      <c r="BD14" s="12">
        <f>STAFF_CWS!BI77</f>
        <v>0</v>
      </c>
      <c r="BE14" s="12">
        <f>STAFF_CWS!BJ77</f>
        <v>0</v>
      </c>
      <c r="BF14" s="12">
        <f>STAFF_CWS!BK77</f>
        <v>0</v>
      </c>
      <c r="BG14" s="12">
        <f>STAFF_CWS!BL77</f>
        <v>0</v>
      </c>
      <c r="BH14" s="12">
        <f>STAFF_CWS!BM77</f>
        <v>0</v>
      </c>
      <c r="BI14" s="12">
        <f>STAFF_CWS!BN77</f>
        <v>0</v>
      </c>
      <c r="BJ14" s="12">
        <f>STAFF_CWS!BO77</f>
        <v>0</v>
      </c>
    </row>
    <row r="15" spans="1:62" x14ac:dyDescent="0.15">
      <c r="B15" s="33" t="s">
        <v>159</v>
      </c>
      <c r="C15" s="12">
        <f>STAFF_CWS!H135</f>
        <v>2</v>
      </c>
      <c r="D15" s="12">
        <f>STAFF_CWS!I135</f>
        <v>2</v>
      </c>
      <c r="E15" s="12">
        <f>STAFF_CWS!J135</f>
        <v>2</v>
      </c>
      <c r="F15" s="12">
        <f>STAFF_CWS!K135</f>
        <v>2</v>
      </c>
      <c r="G15" s="12">
        <f>STAFF_CWS!L135</f>
        <v>2</v>
      </c>
      <c r="H15" s="12">
        <f>STAFF_CWS!M135</f>
        <v>2</v>
      </c>
      <c r="I15" s="12">
        <f>STAFF_CWS!N135</f>
        <v>2</v>
      </c>
      <c r="J15" s="12">
        <f>STAFF_CWS!O135</f>
        <v>2</v>
      </c>
      <c r="K15" s="12">
        <f>STAFF_CWS!P135</f>
        <v>2</v>
      </c>
      <c r="L15" s="12">
        <f>STAFF_CWS!Q135</f>
        <v>2</v>
      </c>
      <c r="M15" s="12">
        <f>STAFF_CWS!R135</f>
        <v>2</v>
      </c>
      <c r="N15" s="12">
        <f>STAFF_CWS!S135</f>
        <v>2</v>
      </c>
      <c r="O15" s="12">
        <f>STAFF_CWS!T135</f>
        <v>2</v>
      </c>
      <c r="P15" s="12">
        <f>STAFF_CWS!U135</f>
        <v>2</v>
      </c>
      <c r="Q15" s="12">
        <f>STAFF_CWS!V135</f>
        <v>2</v>
      </c>
      <c r="R15" s="12">
        <f>STAFF_CWS!W135</f>
        <v>2</v>
      </c>
      <c r="S15" s="12">
        <f>STAFF_CWS!X135</f>
        <v>2</v>
      </c>
      <c r="T15" s="12">
        <f>STAFF_CWS!Y135</f>
        <v>2</v>
      </c>
      <c r="U15" s="12">
        <f>STAFF_CWS!Z135</f>
        <v>2</v>
      </c>
      <c r="V15" s="12">
        <f>STAFF_CWS!AA135</f>
        <v>2</v>
      </c>
      <c r="W15" s="12">
        <f>STAFF_CWS!AB135</f>
        <v>2</v>
      </c>
      <c r="X15" s="12">
        <f>STAFF_CWS!AC135</f>
        <v>2</v>
      </c>
      <c r="Y15" s="12">
        <f>STAFF_CWS!AD135</f>
        <v>2</v>
      </c>
      <c r="Z15" s="12">
        <f>STAFF_CWS!AE135</f>
        <v>2</v>
      </c>
      <c r="AA15" s="12">
        <f>STAFF_CWS!AF135</f>
        <v>2</v>
      </c>
      <c r="AB15" s="12">
        <f>STAFF_CWS!AG135</f>
        <v>2</v>
      </c>
      <c r="AC15" s="12">
        <f>STAFF_CWS!AH135</f>
        <v>2</v>
      </c>
      <c r="AD15" s="12">
        <f>STAFF_CWS!AI135</f>
        <v>2</v>
      </c>
      <c r="AE15" s="12">
        <f>STAFF_CWS!AJ135</f>
        <v>2</v>
      </c>
      <c r="AF15" s="12">
        <f>STAFF_CWS!AK135</f>
        <v>2</v>
      </c>
      <c r="AG15" s="12">
        <f>STAFF_CWS!AL135</f>
        <v>2</v>
      </c>
      <c r="AH15" s="12">
        <f>STAFF_CWS!AM135</f>
        <v>2</v>
      </c>
      <c r="AI15" s="12">
        <f>STAFF_CWS!AN135</f>
        <v>2</v>
      </c>
      <c r="AJ15" s="12">
        <f>STAFF_CWS!AO135</f>
        <v>2</v>
      </c>
      <c r="AK15" s="12">
        <f>STAFF_CWS!AP135</f>
        <v>2</v>
      </c>
      <c r="AL15" s="12">
        <f>STAFF_CWS!AQ135</f>
        <v>2</v>
      </c>
      <c r="AM15" s="12">
        <f>STAFF_CWS!AR135</f>
        <v>2</v>
      </c>
      <c r="AN15" s="12">
        <f>STAFF_CWS!AS135</f>
        <v>2</v>
      </c>
      <c r="AO15" s="12">
        <f>STAFF_CWS!AT135</f>
        <v>2</v>
      </c>
      <c r="AP15" s="12">
        <f>STAFF_CWS!AU135</f>
        <v>2</v>
      </c>
      <c r="AQ15" s="12">
        <f>STAFF_CWS!AV135</f>
        <v>2</v>
      </c>
      <c r="AR15" s="12">
        <f>STAFF_CWS!AW135</f>
        <v>2</v>
      </c>
      <c r="AS15" s="12">
        <f>STAFF_CWS!AX135</f>
        <v>2</v>
      </c>
      <c r="AT15" s="12">
        <f>STAFF_CWS!AY135</f>
        <v>2</v>
      </c>
      <c r="AU15" s="12">
        <f>STAFF_CWS!AZ135</f>
        <v>2</v>
      </c>
      <c r="AV15" s="12">
        <f>STAFF_CWS!BA135</f>
        <v>2</v>
      </c>
      <c r="AW15" s="12">
        <f>STAFF_CWS!BB135</f>
        <v>2</v>
      </c>
      <c r="AX15" s="12">
        <f>STAFF_CWS!BC135</f>
        <v>2</v>
      </c>
      <c r="AY15" s="12">
        <f>STAFF_CWS!BD135</f>
        <v>2</v>
      </c>
      <c r="AZ15" s="12">
        <f>STAFF_CWS!BE135</f>
        <v>2</v>
      </c>
      <c r="BA15" s="12">
        <f>STAFF_CWS!BF135</f>
        <v>2</v>
      </c>
      <c r="BB15" s="12">
        <f>STAFF_CWS!BG135</f>
        <v>2</v>
      </c>
      <c r="BC15" s="12">
        <f>STAFF_CWS!BH135</f>
        <v>2</v>
      </c>
      <c r="BD15" s="12">
        <f>STAFF_CWS!BI135</f>
        <v>2</v>
      </c>
      <c r="BE15" s="12">
        <f>STAFF_CWS!BJ135</f>
        <v>2</v>
      </c>
      <c r="BF15" s="12">
        <f>STAFF_CWS!BK135</f>
        <v>2</v>
      </c>
      <c r="BG15" s="12">
        <f>STAFF_CWS!BL135</f>
        <v>2</v>
      </c>
      <c r="BH15" s="12">
        <f>STAFF_CWS!BM135</f>
        <v>2</v>
      </c>
      <c r="BI15" s="12">
        <f>STAFF_CWS!BN135</f>
        <v>2</v>
      </c>
      <c r="BJ15" s="12">
        <f>STAFF_CWS!BO135</f>
        <v>2</v>
      </c>
    </row>
    <row r="16" spans="1:62" x14ac:dyDescent="0.15">
      <c r="B16" s="33" t="s">
        <v>157</v>
      </c>
      <c r="C16" s="12">
        <f>SUM(C12:C15)</f>
        <v>5.75</v>
      </c>
      <c r="D16" s="12">
        <f t="shared" ref="D16:BJ16" si="0">SUM(D12:D15)</f>
        <v>5.75</v>
      </c>
      <c r="E16" s="12">
        <f t="shared" si="0"/>
        <v>5.75</v>
      </c>
      <c r="F16" s="12">
        <f t="shared" si="0"/>
        <v>5.75</v>
      </c>
      <c r="G16" s="12">
        <f t="shared" si="0"/>
        <v>5.75</v>
      </c>
      <c r="H16" s="12">
        <f t="shared" si="0"/>
        <v>5.75</v>
      </c>
      <c r="I16" s="12">
        <f t="shared" si="0"/>
        <v>5.75</v>
      </c>
      <c r="J16" s="12">
        <f t="shared" si="0"/>
        <v>5.75</v>
      </c>
      <c r="K16" s="12">
        <f t="shared" si="0"/>
        <v>5.75</v>
      </c>
      <c r="L16" s="12">
        <f t="shared" si="0"/>
        <v>5.75</v>
      </c>
      <c r="M16" s="12">
        <f t="shared" si="0"/>
        <v>5.75</v>
      </c>
      <c r="N16" s="12">
        <f t="shared" si="0"/>
        <v>5.75</v>
      </c>
      <c r="O16" s="12">
        <f t="shared" si="0"/>
        <v>5.75</v>
      </c>
      <c r="P16" s="12">
        <f t="shared" si="0"/>
        <v>5.75</v>
      </c>
      <c r="Q16" s="12">
        <f t="shared" si="0"/>
        <v>5.75</v>
      </c>
      <c r="R16" s="12">
        <f t="shared" si="0"/>
        <v>5.75</v>
      </c>
      <c r="S16" s="12">
        <f t="shared" si="0"/>
        <v>5.75</v>
      </c>
      <c r="T16" s="12">
        <f t="shared" si="0"/>
        <v>5.75</v>
      </c>
      <c r="U16" s="12">
        <f t="shared" si="0"/>
        <v>5.25</v>
      </c>
      <c r="V16" s="12">
        <f t="shared" si="0"/>
        <v>5.25</v>
      </c>
      <c r="W16" s="12">
        <f t="shared" si="0"/>
        <v>5.25</v>
      </c>
      <c r="X16" s="12">
        <f t="shared" si="0"/>
        <v>5.25</v>
      </c>
      <c r="Y16" s="12">
        <f t="shared" si="0"/>
        <v>5.25</v>
      </c>
      <c r="Z16" s="12">
        <f t="shared" si="0"/>
        <v>5.25</v>
      </c>
      <c r="AA16" s="12">
        <f t="shared" si="0"/>
        <v>4</v>
      </c>
      <c r="AB16" s="12">
        <f t="shared" si="0"/>
        <v>4</v>
      </c>
      <c r="AC16" s="12">
        <f t="shared" si="0"/>
        <v>4</v>
      </c>
      <c r="AD16" s="12">
        <f t="shared" si="0"/>
        <v>4</v>
      </c>
      <c r="AE16" s="12">
        <f t="shared" si="0"/>
        <v>4</v>
      </c>
      <c r="AF16" s="12">
        <f t="shared" si="0"/>
        <v>4</v>
      </c>
      <c r="AG16" s="12">
        <f t="shared" si="0"/>
        <v>4</v>
      </c>
      <c r="AH16" s="12">
        <f t="shared" si="0"/>
        <v>4</v>
      </c>
      <c r="AI16" s="12">
        <f t="shared" si="0"/>
        <v>4</v>
      </c>
      <c r="AJ16" s="12">
        <f t="shared" si="0"/>
        <v>4</v>
      </c>
      <c r="AK16" s="12">
        <f t="shared" si="0"/>
        <v>4</v>
      </c>
      <c r="AL16" s="12">
        <f t="shared" si="0"/>
        <v>4</v>
      </c>
      <c r="AM16" s="12">
        <f t="shared" si="0"/>
        <v>4</v>
      </c>
      <c r="AN16" s="12">
        <f t="shared" si="0"/>
        <v>4</v>
      </c>
      <c r="AO16" s="12">
        <f t="shared" si="0"/>
        <v>4</v>
      </c>
      <c r="AP16" s="12">
        <f t="shared" si="0"/>
        <v>4</v>
      </c>
      <c r="AQ16" s="12">
        <f t="shared" si="0"/>
        <v>4</v>
      </c>
      <c r="AR16" s="12">
        <f t="shared" si="0"/>
        <v>4</v>
      </c>
      <c r="AS16" s="12">
        <f t="shared" si="0"/>
        <v>4</v>
      </c>
      <c r="AT16" s="12">
        <f t="shared" si="0"/>
        <v>4</v>
      </c>
      <c r="AU16" s="12">
        <f t="shared" si="0"/>
        <v>4</v>
      </c>
      <c r="AV16" s="12">
        <f t="shared" si="0"/>
        <v>4</v>
      </c>
      <c r="AW16" s="12">
        <f t="shared" si="0"/>
        <v>4</v>
      </c>
      <c r="AX16" s="12">
        <f t="shared" si="0"/>
        <v>4</v>
      </c>
      <c r="AY16" s="12">
        <f t="shared" si="0"/>
        <v>4</v>
      </c>
      <c r="AZ16" s="12">
        <f t="shared" si="0"/>
        <v>4</v>
      </c>
      <c r="BA16" s="12">
        <f t="shared" si="0"/>
        <v>4</v>
      </c>
      <c r="BB16" s="12">
        <f t="shared" si="0"/>
        <v>4</v>
      </c>
      <c r="BC16" s="12">
        <f t="shared" si="0"/>
        <v>4</v>
      </c>
      <c r="BD16" s="12">
        <f t="shared" si="0"/>
        <v>4</v>
      </c>
      <c r="BE16" s="12">
        <f t="shared" si="0"/>
        <v>4</v>
      </c>
      <c r="BF16" s="12">
        <f t="shared" si="0"/>
        <v>4</v>
      </c>
      <c r="BG16" s="12">
        <f t="shared" si="0"/>
        <v>4</v>
      </c>
      <c r="BH16" s="12">
        <f t="shared" si="0"/>
        <v>4</v>
      </c>
      <c r="BI16" s="12">
        <f t="shared" si="0"/>
        <v>4</v>
      </c>
      <c r="BJ16" s="12">
        <f t="shared" si="0"/>
        <v>4</v>
      </c>
    </row>
    <row r="18" spans="1:62" x14ac:dyDescent="0.15">
      <c r="A18" s="252" t="s">
        <v>597</v>
      </c>
    </row>
    <row r="19" spans="1:62" x14ac:dyDescent="0.15">
      <c r="C19" s="363" t="s">
        <v>35</v>
      </c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 t="s">
        <v>36</v>
      </c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 t="s">
        <v>37</v>
      </c>
      <c r="AB19" s="363"/>
      <c r="AC19" s="363"/>
      <c r="AD19" s="363"/>
      <c r="AE19" s="363"/>
      <c r="AF19" s="363"/>
      <c r="AG19" s="363"/>
      <c r="AH19" s="363"/>
      <c r="AI19" s="363"/>
      <c r="AJ19" s="363"/>
      <c r="AK19" s="363"/>
      <c r="AL19" s="363"/>
      <c r="AM19" s="363" t="s">
        <v>38</v>
      </c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 t="s">
        <v>39</v>
      </c>
      <c r="AZ19" s="363"/>
      <c r="BA19" s="363"/>
      <c r="BB19" s="363"/>
      <c r="BC19" s="363"/>
      <c r="BD19" s="363"/>
      <c r="BE19" s="363"/>
      <c r="BF19" s="363"/>
      <c r="BG19" s="363"/>
      <c r="BH19" s="363"/>
      <c r="BI19" s="363"/>
      <c r="BJ19" s="363"/>
    </row>
    <row r="20" spans="1:62" x14ac:dyDescent="0.15">
      <c r="C20" s="80" t="s">
        <v>40</v>
      </c>
      <c r="D20" s="80" t="s">
        <v>41</v>
      </c>
      <c r="E20" s="80" t="s">
        <v>42</v>
      </c>
      <c r="F20" s="10" t="s">
        <v>43</v>
      </c>
      <c r="G20" s="10" t="s">
        <v>44</v>
      </c>
      <c r="H20" s="10" t="s">
        <v>45</v>
      </c>
      <c r="I20" s="10" t="s">
        <v>46</v>
      </c>
      <c r="J20" s="10" t="s">
        <v>47</v>
      </c>
      <c r="K20" s="10" t="s">
        <v>48</v>
      </c>
      <c r="L20" s="10" t="s">
        <v>49</v>
      </c>
      <c r="M20" s="10" t="s">
        <v>50</v>
      </c>
      <c r="N20" s="10" t="s">
        <v>51</v>
      </c>
      <c r="O20" s="80" t="s">
        <v>40</v>
      </c>
      <c r="P20" s="80" t="s">
        <v>41</v>
      </c>
      <c r="Q20" s="80" t="s">
        <v>42</v>
      </c>
      <c r="R20" s="10" t="s">
        <v>43</v>
      </c>
      <c r="S20" s="10" t="s">
        <v>44</v>
      </c>
      <c r="T20" s="10" t="s">
        <v>45</v>
      </c>
      <c r="U20" s="10" t="s">
        <v>46</v>
      </c>
      <c r="V20" s="10" t="s">
        <v>47</v>
      </c>
      <c r="W20" s="10" t="s">
        <v>48</v>
      </c>
      <c r="X20" s="10" t="s">
        <v>49</v>
      </c>
      <c r="Y20" s="10" t="s">
        <v>50</v>
      </c>
      <c r="Z20" s="10" t="s">
        <v>51</v>
      </c>
      <c r="AA20" s="80" t="s">
        <v>40</v>
      </c>
      <c r="AB20" s="80" t="s">
        <v>41</v>
      </c>
      <c r="AC20" s="80" t="s">
        <v>42</v>
      </c>
      <c r="AD20" s="10" t="s">
        <v>43</v>
      </c>
      <c r="AE20" s="10" t="s">
        <v>44</v>
      </c>
      <c r="AF20" s="10" t="s">
        <v>45</v>
      </c>
      <c r="AG20" s="10" t="s">
        <v>46</v>
      </c>
      <c r="AH20" s="10" t="s">
        <v>47</v>
      </c>
      <c r="AI20" s="10" t="s">
        <v>48</v>
      </c>
      <c r="AJ20" s="10" t="s">
        <v>49</v>
      </c>
      <c r="AK20" s="10" t="s">
        <v>50</v>
      </c>
      <c r="AL20" s="10" t="s">
        <v>51</v>
      </c>
      <c r="AM20" s="80" t="s">
        <v>40</v>
      </c>
      <c r="AN20" s="80" t="s">
        <v>41</v>
      </c>
      <c r="AO20" s="80" t="s">
        <v>42</v>
      </c>
      <c r="AP20" s="10" t="s">
        <v>43</v>
      </c>
      <c r="AQ20" s="10" t="s">
        <v>44</v>
      </c>
      <c r="AR20" s="10" t="s">
        <v>45</v>
      </c>
      <c r="AS20" s="10" t="s">
        <v>46</v>
      </c>
      <c r="AT20" s="10" t="s">
        <v>47</v>
      </c>
      <c r="AU20" s="10" t="s">
        <v>48</v>
      </c>
      <c r="AV20" s="10" t="s">
        <v>49</v>
      </c>
      <c r="AW20" s="10" t="s">
        <v>50</v>
      </c>
      <c r="AX20" s="10" t="s">
        <v>51</v>
      </c>
      <c r="AY20" s="80" t="s">
        <v>40</v>
      </c>
      <c r="AZ20" s="80" t="s">
        <v>41</v>
      </c>
      <c r="BA20" s="80" t="s">
        <v>42</v>
      </c>
      <c r="BB20" s="10" t="s">
        <v>43</v>
      </c>
      <c r="BC20" s="10" t="s">
        <v>44</v>
      </c>
      <c r="BD20" s="10" t="s">
        <v>45</v>
      </c>
      <c r="BE20" s="10" t="s">
        <v>46</v>
      </c>
      <c r="BF20" s="10" t="s">
        <v>47</v>
      </c>
      <c r="BG20" s="10" t="s">
        <v>48</v>
      </c>
      <c r="BH20" s="10" t="s">
        <v>49</v>
      </c>
      <c r="BI20" s="10" t="s">
        <v>50</v>
      </c>
      <c r="BJ20" s="10" t="s">
        <v>51</v>
      </c>
    </row>
    <row r="21" spans="1:62" x14ac:dyDescent="0.15">
      <c r="B21" s="33" t="s">
        <v>215</v>
      </c>
      <c r="C21">
        <f>'REV-REVCALC_CWS'!E6</f>
        <v>0</v>
      </c>
      <c r="D21">
        <f>'REV-REVCALC_CWS'!F6</f>
        <v>0</v>
      </c>
      <c r="E21">
        <f>'REV-REVCALC_CWS'!G6</f>
        <v>0</v>
      </c>
      <c r="F21">
        <f>'REV-REVCALC_CWS'!H6</f>
        <v>0</v>
      </c>
      <c r="G21">
        <f>'REV-REVCALC_CWS'!I6</f>
        <v>0</v>
      </c>
      <c r="H21">
        <f>'REV-REVCALC_CWS'!J6</f>
        <v>0</v>
      </c>
      <c r="I21">
        <f>'REV-REVCALC_CWS'!K6</f>
        <v>0</v>
      </c>
      <c r="J21">
        <f>'REV-REVCALC_CWS'!L6</f>
        <v>0</v>
      </c>
      <c r="K21">
        <f>'REV-REVCALC_CWS'!M6</f>
        <v>0</v>
      </c>
      <c r="L21">
        <f>'REV-REVCALC_CWS'!N6</f>
        <v>19</v>
      </c>
      <c r="M21">
        <f>'REV-REVCALC_CWS'!O6</f>
        <v>19</v>
      </c>
      <c r="N21">
        <f>'REV-REVCALC_CWS'!P6</f>
        <v>37</v>
      </c>
      <c r="O21">
        <f>'REV-REVCALC_CWS'!Q6</f>
        <v>29</v>
      </c>
      <c r="P21">
        <f>'REV-REVCALC_CWS'!R6</f>
        <v>39</v>
      </c>
      <c r="Q21">
        <f>'REV-REVCALC_CWS'!S6</f>
        <v>78</v>
      </c>
      <c r="R21">
        <f>'REV-REVCALC_CWS'!T6</f>
        <v>78</v>
      </c>
      <c r="S21">
        <f>'REV-REVCALC_CWS'!U6</f>
        <v>78</v>
      </c>
      <c r="T21">
        <f>'REV-REVCALC_CWS'!V6</f>
        <v>78</v>
      </c>
      <c r="U21">
        <f>'REV-REVCALC_CWS'!W6</f>
        <v>78</v>
      </c>
      <c r="V21">
        <f>'REV-REVCALC_CWS'!X6</f>
        <v>88</v>
      </c>
      <c r="W21">
        <f>'REV-REVCALC_CWS'!Y6</f>
        <v>98</v>
      </c>
      <c r="X21">
        <f>'REV-REVCALC_CWS'!Z6</f>
        <v>98</v>
      </c>
      <c r="Y21">
        <f>'REV-REVCALC_CWS'!AA6</f>
        <v>117</v>
      </c>
      <c r="Z21">
        <f>'REV-REVCALC_CWS'!AB6</f>
        <v>117</v>
      </c>
      <c r="AA21">
        <f>'REV-REVCALC_CWS'!AC6</f>
        <v>120</v>
      </c>
      <c r="AB21">
        <f>'REV-REVCALC_CWS'!AD6</f>
        <v>192</v>
      </c>
      <c r="AC21">
        <f>'REV-REVCALC_CWS'!AE6</f>
        <v>216</v>
      </c>
      <c r="AD21">
        <f>'REV-REVCALC_CWS'!AF6</f>
        <v>216</v>
      </c>
      <c r="AE21">
        <f>'REV-REVCALC_CWS'!AG6</f>
        <v>240</v>
      </c>
      <c r="AF21">
        <f>'REV-REVCALC_CWS'!AH6</f>
        <v>240</v>
      </c>
      <c r="AG21">
        <f>'REV-REVCALC_CWS'!AI6</f>
        <v>240</v>
      </c>
      <c r="AH21">
        <f>'REV-REVCALC_CWS'!AJ6</f>
        <v>216</v>
      </c>
      <c r="AI21">
        <f>'REV-REVCALC_CWS'!AK6</f>
        <v>216</v>
      </c>
      <c r="AJ21">
        <f>'REV-REVCALC_CWS'!AL6</f>
        <v>192</v>
      </c>
      <c r="AK21">
        <f>'REV-REVCALC_CWS'!AM6</f>
        <v>168</v>
      </c>
      <c r="AL21">
        <f>'REV-REVCALC_CWS'!AN6</f>
        <v>144</v>
      </c>
      <c r="AM21">
        <f>'REV-REVCALC_CWS'!AO6</f>
        <v>188</v>
      </c>
      <c r="AN21">
        <f>'REV-REVCALC_CWS'!AP6</f>
        <v>300</v>
      </c>
      <c r="AO21">
        <f>'REV-REVCALC_CWS'!AQ6</f>
        <v>338</v>
      </c>
      <c r="AP21">
        <f>'REV-REVCALC_CWS'!AR6</f>
        <v>338</v>
      </c>
      <c r="AQ21">
        <f>'REV-REVCALC_CWS'!AS6</f>
        <v>375</v>
      </c>
      <c r="AR21">
        <f>'REV-REVCALC_CWS'!AT6</f>
        <v>375</v>
      </c>
      <c r="AS21">
        <f>'REV-REVCALC_CWS'!AU6</f>
        <v>375</v>
      </c>
      <c r="AT21">
        <f>'REV-REVCALC_CWS'!AV6</f>
        <v>338</v>
      </c>
      <c r="AU21">
        <f>'REV-REVCALC_CWS'!AW6</f>
        <v>338</v>
      </c>
      <c r="AV21">
        <f>'REV-REVCALC_CWS'!AX6</f>
        <v>300</v>
      </c>
      <c r="AW21">
        <f>'REV-REVCALC_CWS'!AY6</f>
        <v>263</v>
      </c>
      <c r="AX21">
        <f>'REV-REVCALC_CWS'!AZ6</f>
        <v>225</v>
      </c>
      <c r="AY21">
        <f>'REV-REVCALC_CWS'!BA6</f>
        <v>270</v>
      </c>
      <c r="AZ21">
        <f>'REV-REVCALC_CWS'!BB6</f>
        <v>432</v>
      </c>
      <c r="BA21">
        <f>'REV-REVCALC_CWS'!BC6</f>
        <v>486</v>
      </c>
      <c r="BB21">
        <f>'REV-REVCALC_CWS'!BD6</f>
        <v>486</v>
      </c>
      <c r="BC21">
        <f>'REV-REVCALC_CWS'!BE6</f>
        <v>540</v>
      </c>
      <c r="BD21">
        <f>'REV-REVCALC_CWS'!BF6</f>
        <v>540</v>
      </c>
      <c r="BE21">
        <f>'REV-REVCALC_CWS'!BG6</f>
        <v>540</v>
      </c>
      <c r="BF21">
        <f>'REV-REVCALC_CWS'!BH6</f>
        <v>486</v>
      </c>
      <c r="BG21">
        <f>'REV-REVCALC_CWS'!BI6</f>
        <v>486</v>
      </c>
      <c r="BH21">
        <f>'REV-REVCALC_CWS'!BJ6</f>
        <v>432</v>
      </c>
      <c r="BI21">
        <f>'REV-REVCALC_CWS'!BK6</f>
        <v>378</v>
      </c>
      <c r="BJ21">
        <f>'REV-REVCALC_CWS'!BL6</f>
        <v>324</v>
      </c>
    </row>
    <row r="22" spans="1:62" x14ac:dyDescent="0.15">
      <c r="B22" s="33" t="s">
        <v>319</v>
      </c>
      <c r="C22" s="251">
        <f>'REV-REVCALC_CWS'!E41</f>
        <v>0</v>
      </c>
      <c r="D22" s="251">
        <f>'REV-REVCALC_CWS'!F41</f>
        <v>0</v>
      </c>
      <c r="E22" s="251">
        <f>'REV-REVCALC_CWS'!G41</f>
        <v>0</v>
      </c>
      <c r="F22" s="251">
        <f>'REV-REVCALC_CWS'!H41</f>
        <v>0</v>
      </c>
      <c r="G22" s="251">
        <f>'REV-REVCALC_CWS'!I41</f>
        <v>0</v>
      </c>
      <c r="H22" s="251">
        <f>'REV-REVCALC_CWS'!J41</f>
        <v>0</v>
      </c>
      <c r="I22" s="251">
        <f>'REV-REVCALC_CWS'!K41</f>
        <v>0</v>
      </c>
      <c r="J22" s="251">
        <f>'REV-REVCALC_CWS'!L41</f>
        <v>0</v>
      </c>
      <c r="K22" s="251">
        <f>'REV-REVCALC_CWS'!M41</f>
        <v>0</v>
      </c>
      <c r="L22" s="251">
        <f>'REV-REVCALC_CWS'!N41</f>
        <v>40325</v>
      </c>
      <c r="M22" s="251">
        <f>'REV-REVCALC_CWS'!O41</f>
        <v>40325</v>
      </c>
      <c r="N22" s="251">
        <f>'REV-REVCALC_CWS'!P41</f>
        <v>78525</v>
      </c>
      <c r="O22" s="251">
        <f>'REV-REVCALC_CWS'!Q41</f>
        <v>125562.5</v>
      </c>
      <c r="P22" s="251">
        <f>'REV-REVCALC_CWS'!R41</f>
        <v>168862.5</v>
      </c>
      <c r="Q22" s="251">
        <f>'REV-REVCALC_CWS'!S41</f>
        <v>337725</v>
      </c>
      <c r="R22" s="251">
        <f>'REV-REVCALC_CWS'!T41</f>
        <v>337725</v>
      </c>
      <c r="S22" s="251">
        <f>'REV-REVCALC_CWS'!U41</f>
        <v>337725</v>
      </c>
      <c r="T22" s="251">
        <f>'REV-REVCALC_CWS'!V41</f>
        <v>337725</v>
      </c>
      <c r="U22" s="251">
        <f>'REV-REVCALC_CWS'!W41</f>
        <v>337725</v>
      </c>
      <c r="V22" s="251">
        <f>'REV-REVCALC_CWS'!X41</f>
        <v>381025</v>
      </c>
      <c r="W22" s="251">
        <f>'REV-REVCALC_CWS'!Y41</f>
        <v>424325</v>
      </c>
      <c r="X22" s="251">
        <f>'REV-REVCALC_CWS'!Z41</f>
        <v>425518.75</v>
      </c>
      <c r="Y22" s="251">
        <f>'REV-REVCALC_CWS'!AA41</f>
        <v>507800</v>
      </c>
      <c r="Z22" s="251">
        <f>'REV-REVCALC_CWS'!AB41</f>
        <v>508968.75</v>
      </c>
      <c r="AA22" s="251">
        <f>'REV-REVCALC_CWS'!AC41</f>
        <v>641690</v>
      </c>
      <c r="AB22" s="251">
        <f>'REV-REVCALC_CWS'!AD41</f>
        <v>1025970</v>
      </c>
      <c r="AC22" s="251">
        <f>'REV-REVCALC_CWS'!AE41</f>
        <v>1157407.5</v>
      </c>
      <c r="AD22" s="251">
        <f>'REV-REVCALC_CWS'!AF41</f>
        <v>1157407.5</v>
      </c>
      <c r="AE22" s="251">
        <f>'REV-REVCALC_CWS'!AG41</f>
        <v>1285210</v>
      </c>
      <c r="AF22" s="251">
        <f>'REV-REVCALC_CWS'!AH41</f>
        <v>1285210</v>
      </c>
      <c r="AG22" s="251">
        <f>'REV-REVCALC_CWS'!AI41</f>
        <v>1285210</v>
      </c>
      <c r="AH22" s="251">
        <f>'REV-REVCALC_CWS'!AJ41</f>
        <v>1158322.5</v>
      </c>
      <c r="AI22" s="251">
        <f>'REV-REVCALC_CWS'!AK41</f>
        <v>1159237.5</v>
      </c>
      <c r="AJ22" s="251">
        <f>'REV-REVCALC_CWS'!AL41</f>
        <v>1032741.25</v>
      </c>
      <c r="AK22" s="251">
        <f>'REV-REVCALC_CWS'!AM41</f>
        <v>906598.75</v>
      </c>
      <c r="AL22" s="251">
        <f>'REV-REVCALC_CWS'!AN41</f>
        <v>780077.5</v>
      </c>
      <c r="AM22" s="251">
        <f>'REV-REVCALC_CWS'!AO41</f>
        <v>1166387.5</v>
      </c>
      <c r="AN22" s="251">
        <f>'REV-REVCALC_CWS'!AP41</f>
        <v>1860795</v>
      </c>
      <c r="AO22" s="251">
        <f>'REV-REVCALC_CWS'!AQ41</f>
        <v>2099827.5</v>
      </c>
      <c r="AP22" s="251">
        <f>'REV-REVCALC_CWS'!AR41</f>
        <v>2099827.5</v>
      </c>
      <c r="AQ22" s="251">
        <f>'REV-REVCALC_CWS'!AS41</f>
        <v>2328860</v>
      </c>
      <c r="AR22" s="251">
        <f>'REV-REVCALC_CWS'!AT41</f>
        <v>2328860</v>
      </c>
      <c r="AS22" s="251">
        <f>'REV-REVCALC_CWS'!AU41</f>
        <v>2328860</v>
      </c>
      <c r="AT22" s="251">
        <f>'REV-REVCALC_CWS'!AV41</f>
        <v>2100847.5</v>
      </c>
      <c r="AU22" s="251">
        <f>'REV-REVCALC_CWS'!AW41</f>
        <v>2101867.5</v>
      </c>
      <c r="AV22" s="251">
        <f>'REV-REVCALC_CWS'!AX41</f>
        <v>1868382.5</v>
      </c>
      <c r="AW22" s="251">
        <f>'REV-REVCALC_CWS'!AY41</f>
        <v>1641020</v>
      </c>
      <c r="AX22" s="251">
        <f>'REV-REVCALC_CWS'!AZ41</f>
        <v>1407500</v>
      </c>
      <c r="AY22" s="251">
        <f>'REV-REVCALC_CWS'!BA41</f>
        <v>1877640</v>
      </c>
      <c r="AZ22" s="251">
        <f>'REV-REVCALC_CWS'!BB41</f>
        <v>3003242.5</v>
      </c>
      <c r="BA22" s="251">
        <f>'REV-REVCALC_CWS'!BC41</f>
        <v>3382242.5</v>
      </c>
      <c r="BB22" s="251">
        <f>'REV-REVCALC_CWS'!BD41</f>
        <v>3382242.5</v>
      </c>
      <c r="BC22" s="251">
        <f>'REV-REVCALC_CWS'!BE41</f>
        <v>3756950</v>
      </c>
      <c r="BD22" s="251">
        <f>'REV-REVCALC_CWS'!BF41</f>
        <v>3756950</v>
      </c>
      <c r="BE22" s="251">
        <f>'REV-REVCALC_CWS'!BG41</f>
        <v>3756950</v>
      </c>
      <c r="BF22" s="251">
        <f>'REV-REVCALC_CWS'!BH41</f>
        <v>3383262.5</v>
      </c>
      <c r="BG22" s="251">
        <f>'REV-REVCALC_CWS'!BI41</f>
        <v>3384282.5</v>
      </c>
      <c r="BH22" s="251">
        <f>'REV-REVCALC_CWS'!BJ41</f>
        <v>3010830</v>
      </c>
      <c r="BI22" s="251">
        <f>'REV-REVCALC_CWS'!BK41</f>
        <v>2637792.5</v>
      </c>
      <c r="BJ22" s="251">
        <f>'REV-REVCALC_CWS'!BL41</f>
        <v>2264305</v>
      </c>
    </row>
    <row r="23" spans="1:62" x14ac:dyDescent="0.15">
      <c r="B23" s="33" t="s">
        <v>601</v>
      </c>
      <c r="C23" s="12">
        <f>STAFF_CWS!H63+STAFF_CWS!H66</f>
        <v>0</v>
      </c>
      <c r="D23" s="12">
        <f>STAFF_CWS!I63+STAFF_CWS!I66</f>
        <v>0</v>
      </c>
      <c r="E23" s="12">
        <f>STAFF_CWS!J63+STAFF_CWS!J66</f>
        <v>0</v>
      </c>
      <c r="F23" s="12">
        <f>STAFF_CWS!K63+STAFF_CWS!K66</f>
        <v>0</v>
      </c>
      <c r="G23" s="12">
        <f>STAFF_CWS!L63+STAFF_CWS!L66</f>
        <v>0</v>
      </c>
      <c r="H23" s="12">
        <f>STAFF_CWS!M63+STAFF_CWS!M66</f>
        <v>0</v>
      </c>
      <c r="I23" s="12">
        <f>STAFF_CWS!N63+STAFF_CWS!N66</f>
        <v>0</v>
      </c>
      <c r="J23" s="12">
        <f>STAFF_CWS!O63+STAFF_CWS!O66</f>
        <v>0</v>
      </c>
      <c r="K23" s="12">
        <f>STAFF_CWS!P63+STAFF_CWS!P66</f>
        <v>0</v>
      </c>
      <c r="L23" s="12">
        <f>STAFF_CWS!Q63+STAFF_CWS!Q66</f>
        <v>0</v>
      </c>
      <c r="M23" s="12">
        <f>STAFF_CWS!R63+STAFF_CWS!R66</f>
        <v>0</v>
      </c>
      <c r="N23" s="12">
        <f>STAFF_CWS!S63+STAFF_CWS!S66</f>
        <v>0</v>
      </c>
      <c r="O23" s="12">
        <f>STAFF_CWS!T63+STAFF_CWS!T66</f>
        <v>0</v>
      </c>
      <c r="P23" s="12">
        <f>STAFF_CWS!U63+STAFF_CWS!U66</f>
        <v>0</v>
      </c>
      <c r="Q23" s="12">
        <f>STAFF_CWS!V63+STAFF_CWS!V66</f>
        <v>0</v>
      </c>
      <c r="R23" s="12">
        <f>STAFF_CWS!W63+STAFF_CWS!W66</f>
        <v>0</v>
      </c>
      <c r="S23" s="12">
        <f>STAFF_CWS!X63+STAFF_CWS!X66</f>
        <v>0</v>
      </c>
      <c r="T23" s="12">
        <f>STAFF_CWS!Y63+STAFF_CWS!Y66</f>
        <v>0</v>
      </c>
      <c r="U23" s="12">
        <f>STAFF_CWS!Z63+STAFF_CWS!Z66</f>
        <v>0</v>
      </c>
      <c r="V23" s="12">
        <f>STAFF_CWS!AA63+STAFF_CWS!AA66</f>
        <v>0</v>
      </c>
      <c r="W23" s="12">
        <f>STAFF_CWS!AB63+STAFF_CWS!AB66</f>
        <v>0</v>
      </c>
      <c r="X23" s="12">
        <f>STAFF_CWS!AC63+STAFF_CWS!AC66</f>
        <v>0</v>
      </c>
      <c r="Y23" s="12">
        <f>STAFF_CWS!AD63+STAFF_CWS!AD66</f>
        <v>0</v>
      </c>
      <c r="Z23" s="12">
        <f>STAFF_CWS!AE63+STAFF_CWS!AE66</f>
        <v>0</v>
      </c>
      <c r="AA23" s="12">
        <f>STAFF_CWS!AF63+STAFF_CWS!AF66</f>
        <v>0</v>
      </c>
      <c r="AB23" s="12">
        <f>STAFF_CWS!AG63+STAFF_CWS!AG66</f>
        <v>0</v>
      </c>
      <c r="AC23" s="12">
        <f>STAFF_CWS!AH63+STAFF_CWS!AH66</f>
        <v>0</v>
      </c>
      <c r="AD23" s="12">
        <f>STAFF_CWS!AI63+STAFF_CWS!AI66</f>
        <v>0</v>
      </c>
      <c r="AE23" s="12">
        <f>STAFF_CWS!AJ63+STAFF_CWS!AJ66</f>
        <v>0</v>
      </c>
      <c r="AF23" s="12">
        <f>STAFF_CWS!AK63+STAFF_CWS!AK66</f>
        <v>0</v>
      </c>
      <c r="AG23" s="12">
        <f>STAFF_CWS!AL63+STAFF_CWS!AL66</f>
        <v>0</v>
      </c>
      <c r="AH23" s="12">
        <f>STAFF_CWS!AM63+STAFF_CWS!AM66</f>
        <v>0</v>
      </c>
      <c r="AI23" s="12">
        <f>STAFF_CWS!AN63+STAFF_CWS!AN66</f>
        <v>0</v>
      </c>
      <c r="AJ23" s="12">
        <f>STAFF_CWS!AO63+STAFF_CWS!AO66</f>
        <v>0</v>
      </c>
      <c r="AK23" s="12">
        <f>STAFF_CWS!AP63+STAFF_CWS!AP66</f>
        <v>0</v>
      </c>
      <c r="AL23" s="12">
        <f>STAFF_CWS!AQ63+STAFF_CWS!AQ66</f>
        <v>0</v>
      </c>
      <c r="AM23" s="12">
        <f>STAFF_CWS!AR63+STAFF_CWS!AR66</f>
        <v>0</v>
      </c>
      <c r="AN23" s="12">
        <f>STAFF_CWS!AS63+STAFF_CWS!AS66</f>
        <v>0</v>
      </c>
      <c r="AO23" s="12">
        <f>STAFF_CWS!AT63+STAFF_CWS!AT66</f>
        <v>0</v>
      </c>
      <c r="AP23" s="12">
        <f>STAFF_CWS!AU63+STAFF_CWS!AU66</f>
        <v>0</v>
      </c>
      <c r="AQ23" s="12">
        <f>STAFF_CWS!AV63+STAFF_CWS!AV66</f>
        <v>0</v>
      </c>
      <c r="AR23" s="12">
        <f>STAFF_CWS!AW63+STAFF_CWS!AW66</f>
        <v>0</v>
      </c>
      <c r="AS23" s="12">
        <f>STAFF_CWS!AX63+STAFF_CWS!AX66</f>
        <v>0</v>
      </c>
      <c r="AT23" s="12">
        <f>STAFF_CWS!AY63+STAFF_CWS!AY66</f>
        <v>0</v>
      </c>
      <c r="AU23" s="12">
        <f>STAFF_CWS!AZ63+STAFF_CWS!AZ66</f>
        <v>0</v>
      </c>
      <c r="AV23" s="12">
        <f>STAFF_CWS!BA63+STAFF_CWS!BA66</f>
        <v>0</v>
      </c>
      <c r="AW23" s="12">
        <f>STAFF_CWS!BB63+STAFF_CWS!BB66</f>
        <v>0</v>
      </c>
      <c r="AX23" s="12">
        <f>STAFF_CWS!BC63+STAFF_CWS!BC66</f>
        <v>0</v>
      </c>
      <c r="AY23" s="12">
        <f>STAFF_CWS!BD63+STAFF_CWS!BD66</f>
        <v>0</v>
      </c>
      <c r="AZ23" s="12">
        <f>STAFF_CWS!BE63+STAFF_CWS!BE66</f>
        <v>0</v>
      </c>
      <c r="BA23" s="12">
        <f>STAFF_CWS!BF63+STAFF_CWS!BF66</f>
        <v>0</v>
      </c>
      <c r="BB23" s="12">
        <f>STAFF_CWS!BG63+STAFF_CWS!BG66</f>
        <v>0</v>
      </c>
      <c r="BC23" s="12">
        <f>STAFF_CWS!BH63+STAFF_CWS!BH66</f>
        <v>0</v>
      </c>
      <c r="BD23" s="12">
        <f>STAFF_CWS!BI63+STAFF_CWS!BI66</f>
        <v>0</v>
      </c>
      <c r="BE23" s="12">
        <f>STAFF_CWS!BJ63+STAFF_CWS!BJ66</f>
        <v>0</v>
      </c>
      <c r="BF23" s="12">
        <f>STAFF_CWS!BK63+STAFF_CWS!BK66</f>
        <v>0</v>
      </c>
      <c r="BG23" s="12">
        <f>STAFF_CWS!BL63+STAFF_CWS!BL66</f>
        <v>0</v>
      </c>
      <c r="BH23" s="12">
        <f>STAFF_CWS!BM63+STAFF_CWS!BM66</f>
        <v>0</v>
      </c>
      <c r="BI23" s="12">
        <f>STAFF_CWS!BN63+STAFF_CWS!BN66</f>
        <v>0</v>
      </c>
      <c r="BJ23" s="12">
        <f>STAFF_CWS!BO63+STAFF_CWS!BO66</f>
        <v>0</v>
      </c>
    </row>
    <row r="24" spans="1:62" x14ac:dyDescent="0.15">
      <c r="B24" s="33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1"/>
      <c r="AX24" s="251"/>
      <c r="AY24" s="251"/>
      <c r="AZ24" s="251"/>
      <c r="BA24" s="251"/>
      <c r="BB24" s="251"/>
      <c r="BC24" s="251"/>
      <c r="BD24" s="251"/>
      <c r="BE24" s="251"/>
      <c r="BF24" s="251"/>
      <c r="BG24" s="251"/>
      <c r="BH24" s="251"/>
      <c r="BI24" s="251"/>
      <c r="BJ24" s="251"/>
    </row>
    <row r="26" spans="1:62" x14ac:dyDescent="0.15">
      <c r="A26" s="252" t="s">
        <v>598</v>
      </c>
      <c r="C26" s="363" t="s">
        <v>35</v>
      </c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 t="s">
        <v>36</v>
      </c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63" t="s">
        <v>37</v>
      </c>
      <c r="AB26" s="363"/>
      <c r="AC26" s="363"/>
      <c r="AD26" s="363"/>
      <c r="AE26" s="363"/>
      <c r="AF26" s="363"/>
      <c r="AG26" s="363"/>
      <c r="AH26" s="363"/>
      <c r="AI26" s="363"/>
      <c r="AJ26" s="363"/>
      <c r="AK26" s="363"/>
      <c r="AL26" s="363"/>
      <c r="AM26" s="363" t="s">
        <v>38</v>
      </c>
      <c r="AN26" s="363"/>
      <c r="AO26" s="363"/>
      <c r="AP26" s="363"/>
      <c r="AQ26" s="363"/>
      <c r="AR26" s="363"/>
      <c r="AS26" s="363"/>
      <c r="AT26" s="363"/>
      <c r="AU26" s="363"/>
      <c r="AV26" s="363"/>
      <c r="AW26" s="363"/>
      <c r="AX26" s="363"/>
      <c r="AY26" s="363" t="s">
        <v>39</v>
      </c>
      <c r="AZ26" s="363"/>
      <c r="BA26" s="363"/>
      <c r="BB26" s="363"/>
      <c r="BC26" s="363"/>
      <c r="BD26" s="363"/>
      <c r="BE26" s="363"/>
      <c r="BF26" s="363"/>
      <c r="BG26" s="363"/>
      <c r="BH26" s="363"/>
      <c r="BI26" s="363"/>
      <c r="BJ26" s="363"/>
    </row>
    <row r="27" spans="1:62" x14ac:dyDescent="0.15">
      <c r="C27" s="80" t="s">
        <v>40</v>
      </c>
      <c r="D27" s="80" t="s">
        <v>41</v>
      </c>
      <c r="E27" s="80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80" t="s">
        <v>40</v>
      </c>
      <c r="P27" s="80" t="s">
        <v>41</v>
      </c>
      <c r="Q27" s="80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80" t="s">
        <v>40</v>
      </c>
      <c r="AB27" s="80" t="s">
        <v>41</v>
      </c>
      <c r="AC27" s="80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80" t="s">
        <v>40</v>
      </c>
      <c r="AN27" s="80" t="s">
        <v>41</v>
      </c>
      <c r="AO27" s="80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80" t="s">
        <v>40</v>
      </c>
      <c r="AZ27" s="80" t="s">
        <v>41</v>
      </c>
      <c r="BA27" s="80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9" spans="1:62" x14ac:dyDescent="0.15">
      <c r="B29" s="33" t="s">
        <v>599</v>
      </c>
      <c r="C29" s="12">
        <f t="shared" ref="C29:AH29" si="1">C16</f>
        <v>5.75</v>
      </c>
      <c r="D29" s="12">
        <f t="shared" si="1"/>
        <v>5.75</v>
      </c>
      <c r="E29" s="12">
        <f t="shared" si="1"/>
        <v>5.75</v>
      </c>
      <c r="F29" s="12">
        <f t="shared" si="1"/>
        <v>5.75</v>
      </c>
      <c r="G29" s="12">
        <f t="shared" si="1"/>
        <v>5.75</v>
      </c>
      <c r="H29" s="12">
        <f t="shared" si="1"/>
        <v>5.75</v>
      </c>
      <c r="I29" s="12">
        <f t="shared" si="1"/>
        <v>5.75</v>
      </c>
      <c r="J29" s="12">
        <f t="shared" si="1"/>
        <v>5.75</v>
      </c>
      <c r="K29" s="12">
        <f t="shared" si="1"/>
        <v>5.75</v>
      </c>
      <c r="L29" s="12">
        <f t="shared" si="1"/>
        <v>5.75</v>
      </c>
      <c r="M29" s="12">
        <f t="shared" si="1"/>
        <v>5.75</v>
      </c>
      <c r="N29" s="12">
        <f t="shared" si="1"/>
        <v>5.75</v>
      </c>
      <c r="O29" s="12">
        <f t="shared" si="1"/>
        <v>5.75</v>
      </c>
      <c r="P29" s="12">
        <f t="shared" si="1"/>
        <v>5.75</v>
      </c>
      <c r="Q29" s="12">
        <f t="shared" si="1"/>
        <v>5.75</v>
      </c>
      <c r="R29" s="12">
        <f t="shared" si="1"/>
        <v>5.75</v>
      </c>
      <c r="S29" s="12">
        <f t="shared" si="1"/>
        <v>5.75</v>
      </c>
      <c r="T29" s="12">
        <f t="shared" si="1"/>
        <v>5.75</v>
      </c>
      <c r="U29" s="12">
        <f t="shared" si="1"/>
        <v>5.25</v>
      </c>
      <c r="V29" s="12">
        <f t="shared" si="1"/>
        <v>5.25</v>
      </c>
      <c r="W29" s="12">
        <f t="shared" si="1"/>
        <v>5.25</v>
      </c>
      <c r="X29" s="12">
        <f t="shared" si="1"/>
        <v>5.25</v>
      </c>
      <c r="Y29" s="12">
        <f t="shared" si="1"/>
        <v>5.25</v>
      </c>
      <c r="Z29" s="12">
        <f t="shared" si="1"/>
        <v>5.25</v>
      </c>
      <c r="AA29" s="12">
        <f t="shared" si="1"/>
        <v>4</v>
      </c>
      <c r="AB29" s="12">
        <f t="shared" si="1"/>
        <v>4</v>
      </c>
      <c r="AC29" s="12">
        <f t="shared" si="1"/>
        <v>4</v>
      </c>
      <c r="AD29" s="12">
        <f t="shared" si="1"/>
        <v>4</v>
      </c>
      <c r="AE29" s="12">
        <f t="shared" si="1"/>
        <v>4</v>
      </c>
      <c r="AF29" s="12">
        <f t="shared" si="1"/>
        <v>4</v>
      </c>
      <c r="AG29" s="12">
        <f t="shared" si="1"/>
        <v>4</v>
      </c>
      <c r="AH29" s="12">
        <f t="shared" si="1"/>
        <v>4</v>
      </c>
      <c r="AI29" s="12">
        <f t="shared" ref="AI29:BJ29" si="2">AI16</f>
        <v>4</v>
      </c>
      <c r="AJ29" s="12">
        <f t="shared" si="2"/>
        <v>4</v>
      </c>
      <c r="AK29" s="12">
        <f t="shared" si="2"/>
        <v>4</v>
      </c>
      <c r="AL29" s="12">
        <f t="shared" si="2"/>
        <v>4</v>
      </c>
      <c r="AM29" s="12">
        <f t="shared" si="2"/>
        <v>4</v>
      </c>
      <c r="AN29" s="12">
        <f t="shared" si="2"/>
        <v>4</v>
      </c>
      <c r="AO29" s="12">
        <f t="shared" si="2"/>
        <v>4</v>
      </c>
      <c r="AP29" s="12">
        <f t="shared" si="2"/>
        <v>4</v>
      </c>
      <c r="AQ29" s="12">
        <f t="shared" si="2"/>
        <v>4</v>
      </c>
      <c r="AR29" s="12">
        <f t="shared" si="2"/>
        <v>4</v>
      </c>
      <c r="AS29" s="12">
        <f t="shared" si="2"/>
        <v>4</v>
      </c>
      <c r="AT29" s="12">
        <f t="shared" si="2"/>
        <v>4</v>
      </c>
      <c r="AU29" s="12">
        <f t="shared" si="2"/>
        <v>4</v>
      </c>
      <c r="AV29" s="12">
        <f t="shared" si="2"/>
        <v>4</v>
      </c>
      <c r="AW29" s="12">
        <f t="shared" si="2"/>
        <v>4</v>
      </c>
      <c r="AX29" s="12">
        <f t="shared" si="2"/>
        <v>4</v>
      </c>
      <c r="AY29" s="12">
        <f t="shared" si="2"/>
        <v>4</v>
      </c>
      <c r="AZ29" s="12">
        <f t="shared" si="2"/>
        <v>4</v>
      </c>
      <c r="BA29" s="12">
        <f t="shared" si="2"/>
        <v>4</v>
      </c>
      <c r="BB29" s="12">
        <f t="shared" si="2"/>
        <v>4</v>
      </c>
      <c r="BC29" s="12">
        <f t="shared" si="2"/>
        <v>4</v>
      </c>
      <c r="BD29" s="12">
        <f t="shared" si="2"/>
        <v>4</v>
      </c>
      <c r="BE29" s="12">
        <f t="shared" si="2"/>
        <v>4</v>
      </c>
      <c r="BF29" s="12">
        <f t="shared" si="2"/>
        <v>4</v>
      </c>
      <c r="BG29" s="12">
        <f t="shared" si="2"/>
        <v>4</v>
      </c>
      <c r="BH29" s="12">
        <f t="shared" si="2"/>
        <v>4</v>
      </c>
      <c r="BI29" s="12">
        <f t="shared" si="2"/>
        <v>4</v>
      </c>
      <c r="BJ29" s="12">
        <f t="shared" si="2"/>
        <v>4</v>
      </c>
    </row>
    <row r="30" spans="1:62" x14ac:dyDescent="0.15">
      <c r="B30" s="33" t="s">
        <v>600</v>
      </c>
      <c r="C30" s="251">
        <f>DEV_CWS!E75</f>
        <v>17890</v>
      </c>
      <c r="D30" s="251">
        <f>DEV_CWS!F75</f>
        <v>11300</v>
      </c>
      <c r="E30" s="251">
        <f>DEV_CWS!G75</f>
        <v>11140</v>
      </c>
      <c r="F30" s="251">
        <f>DEV_CWS!H75</f>
        <v>8300</v>
      </c>
      <c r="G30" s="251">
        <f>DEV_CWS!I75</f>
        <v>47140</v>
      </c>
      <c r="H30" s="251">
        <f>DEV_CWS!J75</f>
        <v>46300</v>
      </c>
      <c r="I30" s="251">
        <f>DEV_CWS!K75</f>
        <v>81040</v>
      </c>
      <c r="J30" s="251">
        <f>DEV_CWS!L75</f>
        <v>47200</v>
      </c>
      <c r="K30" s="251">
        <f>DEV_CWS!M75</f>
        <v>41040</v>
      </c>
      <c r="L30" s="251">
        <f>DEV_CWS!N75</f>
        <v>14405</v>
      </c>
      <c r="M30" s="251">
        <f>DEV_CWS!O75</f>
        <v>13930</v>
      </c>
      <c r="N30" s="251">
        <f>DEV_CWS!P75</f>
        <v>13465</v>
      </c>
      <c r="O30" s="251">
        <f>DEV_CWS!Q75</f>
        <v>14820</v>
      </c>
      <c r="P30" s="251">
        <f>DEV_CWS!R75</f>
        <v>13465</v>
      </c>
      <c r="Q30" s="251">
        <f>DEV_CWS!S75</f>
        <v>13465</v>
      </c>
      <c r="R30" s="251">
        <f>DEV_CWS!T75</f>
        <v>14820</v>
      </c>
      <c r="S30" s="251">
        <f>DEV_CWS!U75</f>
        <v>13465</v>
      </c>
      <c r="T30" s="251">
        <f>DEV_CWS!V75</f>
        <v>13965</v>
      </c>
      <c r="U30" s="251">
        <f>DEV_CWS!W75</f>
        <v>15320</v>
      </c>
      <c r="V30" s="251">
        <f>DEV_CWS!X75</f>
        <v>13965</v>
      </c>
      <c r="W30" s="251">
        <f>DEV_CWS!Y75</f>
        <v>12805</v>
      </c>
      <c r="X30" s="251">
        <f>DEV_CWS!Z75</f>
        <v>14160</v>
      </c>
      <c r="Y30" s="251">
        <f>DEV_CWS!AA75</f>
        <v>12805</v>
      </c>
      <c r="Z30" s="251">
        <f>DEV_CWS!AB75</f>
        <v>13805</v>
      </c>
      <c r="AA30" s="251">
        <f>DEV_CWS!AC75</f>
        <v>10750</v>
      </c>
      <c r="AB30" s="251">
        <f>DEV_CWS!AD75</f>
        <v>13805</v>
      </c>
      <c r="AC30" s="251">
        <f>DEV_CWS!AE75</f>
        <v>9395</v>
      </c>
      <c r="AD30" s="251">
        <f>DEV_CWS!AF75</f>
        <v>12840</v>
      </c>
      <c r="AE30" s="251">
        <f>DEV_CWS!AG75</f>
        <v>9395</v>
      </c>
      <c r="AF30" s="251">
        <f>DEV_CWS!AH75</f>
        <v>11485</v>
      </c>
      <c r="AG30" s="251">
        <f>DEV_CWS!AI75</f>
        <v>10750</v>
      </c>
      <c r="AH30" s="251">
        <f>DEV_CWS!AJ75</f>
        <v>11485</v>
      </c>
      <c r="AI30" s="251">
        <f>DEV_CWS!AK75</f>
        <v>9395</v>
      </c>
      <c r="AJ30" s="251">
        <f>DEV_CWS!AL75</f>
        <v>12840</v>
      </c>
      <c r="AK30" s="251">
        <f>DEV_CWS!AM75</f>
        <v>9395</v>
      </c>
      <c r="AL30" s="251">
        <f>DEV_CWS!AN75</f>
        <v>11485</v>
      </c>
      <c r="AM30" s="251">
        <f>DEV_CWS!AO75</f>
        <v>11250</v>
      </c>
      <c r="AN30" s="251">
        <f>DEV_CWS!AP75</f>
        <v>11985</v>
      </c>
      <c r="AO30" s="251">
        <f>DEV_CWS!AQ75</f>
        <v>9895</v>
      </c>
      <c r="AP30" s="251">
        <f>DEV_CWS!AR75</f>
        <v>13340</v>
      </c>
      <c r="AQ30" s="251">
        <f>DEV_CWS!AS75</f>
        <v>9895</v>
      </c>
      <c r="AR30" s="251">
        <f>DEV_CWS!AT75</f>
        <v>11985</v>
      </c>
      <c r="AS30" s="251">
        <f>DEV_CWS!AU75</f>
        <v>11250</v>
      </c>
      <c r="AT30" s="251">
        <f>DEV_CWS!AV75</f>
        <v>11985</v>
      </c>
      <c r="AU30" s="251">
        <f>DEV_CWS!AW75</f>
        <v>9895</v>
      </c>
      <c r="AV30" s="251">
        <f>DEV_CWS!AX75</f>
        <v>13340</v>
      </c>
      <c r="AW30" s="251">
        <f>DEV_CWS!AY75</f>
        <v>9895</v>
      </c>
      <c r="AX30" s="251">
        <f>DEV_CWS!AZ75</f>
        <v>11985</v>
      </c>
      <c r="AY30" s="251">
        <f>DEV_CWS!BA75</f>
        <v>11250</v>
      </c>
      <c r="AZ30" s="251">
        <f>DEV_CWS!BB75</f>
        <v>11985</v>
      </c>
      <c r="BA30" s="251">
        <f>DEV_CWS!BC75</f>
        <v>9895</v>
      </c>
      <c r="BB30" s="251">
        <f>DEV_CWS!BD75</f>
        <v>13340</v>
      </c>
      <c r="BC30" s="251">
        <f>DEV_CWS!BE75</f>
        <v>9895</v>
      </c>
      <c r="BD30" s="251">
        <f>DEV_CWS!BF75</f>
        <v>11985</v>
      </c>
      <c r="BE30" s="251">
        <f>DEV_CWS!BG75</f>
        <v>11250</v>
      </c>
      <c r="BF30" s="251">
        <f>DEV_CWS!BH75</f>
        <v>11985</v>
      </c>
      <c r="BG30" s="251">
        <f>DEV_CWS!BI75</f>
        <v>9895</v>
      </c>
      <c r="BH30" s="251">
        <f>DEV_CWS!BJ75</f>
        <v>13340</v>
      </c>
      <c r="BI30" s="251">
        <f>DEV_CWS!BK75</f>
        <v>9895</v>
      </c>
      <c r="BJ30" s="251">
        <f>DEV_CWS!BL75</f>
        <v>7575</v>
      </c>
    </row>
    <row r="31" spans="1:62" x14ac:dyDescent="0.15">
      <c r="C31" s="363" t="s">
        <v>35</v>
      </c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 t="s">
        <v>36</v>
      </c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 t="s">
        <v>37</v>
      </c>
      <c r="AB31" s="363"/>
      <c r="AC31" s="363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 t="s">
        <v>38</v>
      </c>
      <c r="AN31" s="363"/>
      <c r="AO31" s="363"/>
      <c r="AP31" s="363"/>
      <c r="AQ31" s="363"/>
      <c r="AR31" s="363"/>
      <c r="AS31" s="363"/>
      <c r="AT31" s="363"/>
      <c r="AU31" s="363"/>
      <c r="AV31" s="363"/>
      <c r="AW31" s="363"/>
      <c r="AX31" s="363"/>
      <c r="AY31" s="363" t="s">
        <v>39</v>
      </c>
      <c r="AZ31" s="363"/>
      <c r="BA31" s="363"/>
      <c r="BB31" s="363"/>
      <c r="BC31" s="363"/>
      <c r="BD31" s="363"/>
      <c r="BE31" s="363"/>
      <c r="BF31" s="363"/>
      <c r="BG31" s="363"/>
      <c r="BH31" s="363"/>
      <c r="BI31" s="363"/>
      <c r="BJ31" s="363"/>
    </row>
    <row r="32" spans="1:6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4" x14ac:dyDescent="0.15">
      <c r="C33" s="80" t="s">
        <v>40</v>
      </c>
      <c r="D33" s="80" t="s">
        <v>41</v>
      </c>
      <c r="E33" s="80" t="s">
        <v>42</v>
      </c>
      <c r="F33" s="10" t="s">
        <v>43</v>
      </c>
      <c r="G33" s="10" t="s">
        <v>44</v>
      </c>
      <c r="H33" s="10" t="s">
        <v>45</v>
      </c>
      <c r="I33" s="10" t="s">
        <v>46</v>
      </c>
      <c r="J33" s="10" t="s">
        <v>47</v>
      </c>
      <c r="K33" s="10" t="s">
        <v>48</v>
      </c>
      <c r="L33" s="10" t="s">
        <v>49</v>
      </c>
      <c r="M33" s="10" t="s">
        <v>50</v>
      </c>
      <c r="N33" s="10" t="s">
        <v>51</v>
      </c>
      <c r="O33" s="80" t="s">
        <v>40</v>
      </c>
      <c r="P33" s="80" t="s">
        <v>41</v>
      </c>
      <c r="Q33" s="80" t="s">
        <v>42</v>
      </c>
      <c r="R33" s="10" t="s">
        <v>43</v>
      </c>
      <c r="S33" s="10" t="s">
        <v>44</v>
      </c>
      <c r="T33" s="10" t="s">
        <v>45</v>
      </c>
      <c r="U33" s="10" t="s">
        <v>46</v>
      </c>
      <c r="V33" s="10" t="s">
        <v>47</v>
      </c>
      <c r="W33" s="10" t="s">
        <v>48</v>
      </c>
      <c r="X33" s="10" t="s">
        <v>49</v>
      </c>
      <c r="Y33" s="10" t="s">
        <v>50</v>
      </c>
      <c r="Z33" s="10" t="s">
        <v>51</v>
      </c>
      <c r="AA33" s="80" t="s">
        <v>40</v>
      </c>
      <c r="AB33" s="80" t="s">
        <v>41</v>
      </c>
      <c r="AC33" s="80" t="s">
        <v>42</v>
      </c>
      <c r="AD33" s="10" t="s">
        <v>43</v>
      </c>
      <c r="AE33" s="10" t="s">
        <v>44</v>
      </c>
      <c r="AF33" s="10" t="s">
        <v>45</v>
      </c>
      <c r="AG33" s="10" t="s">
        <v>46</v>
      </c>
      <c r="AH33" s="10" t="s">
        <v>47</v>
      </c>
      <c r="AI33" s="10" t="s">
        <v>48</v>
      </c>
      <c r="AJ33" s="10" t="s">
        <v>49</v>
      </c>
      <c r="AK33" s="10" t="s">
        <v>50</v>
      </c>
      <c r="AL33" s="10" t="s">
        <v>51</v>
      </c>
      <c r="AM33" s="80" t="s">
        <v>40</v>
      </c>
      <c r="AN33" s="80" t="s">
        <v>41</v>
      </c>
      <c r="AO33" s="80" t="s">
        <v>42</v>
      </c>
      <c r="AP33" s="10" t="s">
        <v>43</v>
      </c>
      <c r="AQ33" s="10" t="s">
        <v>44</v>
      </c>
      <c r="AR33" s="10" t="s">
        <v>45</v>
      </c>
      <c r="AS33" s="10" t="s">
        <v>46</v>
      </c>
      <c r="AT33" s="10" t="s">
        <v>47</v>
      </c>
      <c r="AU33" s="10" t="s">
        <v>48</v>
      </c>
      <c r="AV33" s="10" t="s">
        <v>49</v>
      </c>
      <c r="AW33" s="10" t="s">
        <v>50</v>
      </c>
      <c r="AX33" s="10" t="s">
        <v>51</v>
      </c>
      <c r="AY33" s="80" t="s">
        <v>40</v>
      </c>
      <c r="AZ33" s="80" t="s">
        <v>41</v>
      </c>
      <c r="BA33" s="80" t="s">
        <v>42</v>
      </c>
      <c r="BB33" s="10" t="s">
        <v>43</v>
      </c>
      <c r="BC33" s="10" t="s">
        <v>44</v>
      </c>
      <c r="BD33" s="10" t="s">
        <v>45</v>
      </c>
      <c r="BE33" s="10" t="s">
        <v>46</v>
      </c>
      <c r="BF33" s="10" t="s">
        <v>47</v>
      </c>
      <c r="BG33" s="10" t="s">
        <v>48</v>
      </c>
      <c r="BH33" s="10" t="s">
        <v>49</v>
      </c>
      <c r="BI33" s="10" t="s">
        <v>50</v>
      </c>
      <c r="BJ33" s="10" t="s">
        <v>51</v>
      </c>
    </row>
    <row r="34" spans="1:64" x14ac:dyDescent="0.15">
      <c r="B34" t="str">
        <f>DEV_CWS!B15</f>
        <v>Total IT</v>
      </c>
      <c r="C34" s="251">
        <f>DEV_CWS!E15</f>
        <v>500</v>
      </c>
      <c r="D34" s="251">
        <f>DEV_CWS!F15</f>
        <v>750</v>
      </c>
      <c r="E34" s="251">
        <f>DEV_CWS!G15</f>
        <v>750</v>
      </c>
      <c r="F34" s="251">
        <f>DEV_CWS!H15</f>
        <v>750</v>
      </c>
      <c r="G34" s="251">
        <f>DEV_CWS!I15</f>
        <v>750</v>
      </c>
      <c r="H34" s="251">
        <f>DEV_CWS!J15</f>
        <v>750</v>
      </c>
      <c r="I34" s="251">
        <f>DEV_CWS!K15</f>
        <v>750</v>
      </c>
      <c r="J34" s="251">
        <f>DEV_CWS!L15</f>
        <v>750</v>
      </c>
      <c r="K34" s="251">
        <f>DEV_CWS!M15</f>
        <v>750</v>
      </c>
      <c r="L34" s="251">
        <f>DEV_CWS!N15</f>
        <v>750</v>
      </c>
      <c r="M34" s="251">
        <f>DEV_CWS!O15</f>
        <v>750</v>
      </c>
      <c r="N34" s="251">
        <f>DEV_CWS!P15</f>
        <v>285</v>
      </c>
      <c r="O34" s="251">
        <f>DEV_CWS!Q15</f>
        <v>285</v>
      </c>
      <c r="P34" s="251">
        <f>DEV_CWS!R15</f>
        <v>285</v>
      </c>
      <c r="Q34" s="251">
        <f>DEV_CWS!S15</f>
        <v>285</v>
      </c>
      <c r="R34" s="251">
        <f>DEV_CWS!T15</f>
        <v>285</v>
      </c>
      <c r="S34" s="251">
        <f>DEV_CWS!U15</f>
        <v>285</v>
      </c>
      <c r="T34" s="251">
        <f>DEV_CWS!V15</f>
        <v>285</v>
      </c>
      <c r="U34" s="251">
        <f>DEV_CWS!W15</f>
        <v>285</v>
      </c>
      <c r="V34" s="251">
        <f>DEV_CWS!X15</f>
        <v>285</v>
      </c>
      <c r="W34" s="251">
        <f>DEV_CWS!Y15</f>
        <v>285</v>
      </c>
      <c r="X34" s="251">
        <f>DEV_CWS!Z15</f>
        <v>285</v>
      </c>
      <c r="Y34" s="251">
        <f>DEV_CWS!AA15</f>
        <v>285</v>
      </c>
      <c r="Z34" s="251">
        <f>DEV_CWS!AB15</f>
        <v>285</v>
      </c>
      <c r="AA34" s="251">
        <f>DEV_CWS!AC15</f>
        <v>285</v>
      </c>
      <c r="AB34" s="251">
        <f>DEV_CWS!AD15</f>
        <v>285</v>
      </c>
      <c r="AC34" s="251">
        <f>DEV_CWS!AE15</f>
        <v>285</v>
      </c>
      <c r="AD34" s="251">
        <f>DEV_CWS!AF15</f>
        <v>285</v>
      </c>
      <c r="AE34" s="251">
        <f>DEV_CWS!AG15</f>
        <v>285</v>
      </c>
      <c r="AF34" s="251">
        <f>DEV_CWS!AH15</f>
        <v>285</v>
      </c>
      <c r="AG34" s="251">
        <f>DEV_CWS!AI15</f>
        <v>285</v>
      </c>
      <c r="AH34" s="251">
        <f>DEV_CWS!AJ15</f>
        <v>285</v>
      </c>
      <c r="AI34" s="251">
        <f>DEV_CWS!AK15</f>
        <v>285</v>
      </c>
      <c r="AJ34" s="251">
        <f>DEV_CWS!AL15</f>
        <v>285</v>
      </c>
      <c r="AK34" s="251">
        <f>DEV_CWS!AM15</f>
        <v>285</v>
      </c>
      <c r="AL34" s="251">
        <f>DEV_CWS!AN15</f>
        <v>285</v>
      </c>
      <c r="AM34" s="251">
        <f>DEV_CWS!AO15</f>
        <v>285</v>
      </c>
      <c r="AN34" s="251">
        <f>DEV_CWS!AP15</f>
        <v>285</v>
      </c>
      <c r="AO34" s="251">
        <f>DEV_CWS!AQ15</f>
        <v>285</v>
      </c>
      <c r="AP34" s="251">
        <f>DEV_CWS!AR15</f>
        <v>285</v>
      </c>
      <c r="AQ34" s="251">
        <f>DEV_CWS!AS15</f>
        <v>285</v>
      </c>
      <c r="AR34" s="251">
        <f>DEV_CWS!AT15</f>
        <v>285</v>
      </c>
      <c r="AS34" s="251">
        <f>DEV_CWS!AU15</f>
        <v>285</v>
      </c>
      <c r="AT34" s="251">
        <f>DEV_CWS!AV15</f>
        <v>285</v>
      </c>
      <c r="AU34" s="251">
        <f>DEV_CWS!AW15</f>
        <v>285</v>
      </c>
      <c r="AV34" s="251">
        <f>DEV_CWS!AX15</f>
        <v>285</v>
      </c>
      <c r="AW34" s="251">
        <f>DEV_CWS!AY15</f>
        <v>285</v>
      </c>
      <c r="AX34" s="251">
        <f>DEV_CWS!AZ15</f>
        <v>285</v>
      </c>
      <c r="AY34" s="251">
        <f>DEV_CWS!BA15</f>
        <v>285</v>
      </c>
      <c r="AZ34" s="251">
        <f>DEV_CWS!BB15</f>
        <v>285</v>
      </c>
      <c r="BA34" s="251">
        <f>DEV_CWS!BC15</f>
        <v>285</v>
      </c>
      <c r="BB34" s="251">
        <f>DEV_CWS!BD15</f>
        <v>285</v>
      </c>
      <c r="BC34" s="251">
        <f>DEV_CWS!BE15</f>
        <v>285</v>
      </c>
      <c r="BD34" s="251">
        <f>DEV_CWS!BF15</f>
        <v>285</v>
      </c>
      <c r="BE34" s="251">
        <f>DEV_CWS!BG15</f>
        <v>285</v>
      </c>
      <c r="BF34" s="251">
        <f>DEV_CWS!BH15</f>
        <v>285</v>
      </c>
      <c r="BG34" s="251">
        <f>DEV_CWS!BI15</f>
        <v>285</v>
      </c>
      <c r="BH34" s="251">
        <f>DEV_CWS!BJ15</f>
        <v>285</v>
      </c>
      <c r="BI34" s="251">
        <f>DEV_CWS!BK15</f>
        <v>285</v>
      </c>
      <c r="BJ34" s="251">
        <f>DEV_CWS!BL15</f>
        <v>285</v>
      </c>
    </row>
    <row r="35" spans="1:64" x14ac:dyDescent="0.15">
      <c r="B35" t="str">
        <f>DEV_CWS!B30</f>
        <v>Total Systems Integration</v>
      </c>
      <c r="C35" s="251">
        <f>DEV_CWS!E30</f>
        <v>3690</v>
      </c>
      <c r="D35" s="251">
        <f>DEV_CWS!F30</f>
        <v>3690</v>
      </c>
      <c r="E35" s="251">
        <f>DEV_CWS!G30</f>
        <v>3690</v>
      </c>
      <c r="F35" s="251">
        <f>DEV_CWS!H30</f>
        <v>2690</v>
      </c>
      <c r="G35" s="251">
        <f>DEV_CWS!I30</f>
        <v>2690</v>
      </c>
      <c r="H35" s="251">
        <f>DEV_CWS!J30</f>
        <v>2690</v>
      </c>
      <c r="I35" s="251">
        <f>DEV_CWS!K30</f>
        <v>3590</v>
      </c>
      <c r="J35" s="251">
        <f>DEV_CWS!L30</f>
        <v>3590</v>
      </c>
      <c r="K35" s="251">
        <f>DEV_CWS!M30</f>
        <v>3590</v>
      </c>
      <c r="L35" s="251">
        <f>DEV_CWS!N30</f>
        <v>3590</v>
      </c>
      <c r="M35" s="251">
        <f>DEV_CWS!O30</f>
        <v>3590</v>
      </c>
      <c r="N35" s="251">
        <f>DEV_CWS!P30</f>
        <v>3590</v>
      </c>
      <c r="O35" s="251">
        <f>DEV_CWS!Q30</f>
        <v>3590</v>
      </c>
      <c r="P35" s="251">
        <f>DEV_CWS!R30</f>
        <v>3590</v>
      </c>
      <c r="Q35" s="251">
        <f>DEV_CWS!S30</f>
        <v>3590</v>
      </c>
      <c r="R35" s="251">
        <f>DEV_CWS!T30</f>
        <v>3590</v>
      </c>
      <c r="S35" s="251">
        <f>DEV_CWS!U30</f>
        <v>3590</v>
      </c>
      <c r="T35" s="251">
        <f>DEV_CWS!V30</f>
        <v>4090</v>
      </c>
      <c r="U35" s="251">
        <f>DEV_CWS!W30</f>
        <v>4090</v>
      </c>
      <c r="V35" s="251">
        <f>DEV_CWS!X30</f>
        <v>4090</v>
      </c>
      <c r="W35" s="251">
        <f>DEV_CWS!Y30</f>
        <v>4090</v>
      </c>
      <c r="X35" s="251">
        <f>DEV_CWS!Z30</f>
        <v>4090</v>
      </c>
      <c r="Y35" s="251">
        <f>DEV_CWS!AA30</f>
        <v>4090</v>
      </c>
      <c r="Z35" s="251">
        <f>DEV_CWS!AB30</f>
        <v>5090</v>
      </c>
      <c r="AA35" s="251">
        <f>DEV_CWS!AC30</f>
        <v>5090</v>
      </c>
      <c r="AB35" s="251">
        <f>DEV_CWS!AD30</f>
        <v>5090</v>
      </c>
      <c r="AC35" s="251">
        <f>DEV_CWS!AE30</f>
        <v>5090</v>
      </c>
      <c r="AD35" s="251">
        <f>DEV_CWS!AF30</f>
        <v>5090</v>
      </c>
      <c r="AE35" s="251">
        <f>DEV_CWS!AG30</f>
        <v>5090</v>
      </c>
      <c r="AF35" s="251">
        <f>DEV_CWS!AH30</f>
        <v>5090</v>
      </c>
      <c r="AG35" s="251">
        <f>DEV_CWS!AI30</f>
        <v>5090</v>
      </c>
      <c r="AH35" s="251">
        <f>DEV_CWS!AJ30</f>
        <v>5090</v>
      </c>
      <c r="AI35" s="251">
        <f>DEV_CWS!AK30</f>
        <v>5090</v>
      </c>
      <c r="AJ35" s="251">
        <f>DEV_CWS!AL30</f>
        <v>5090</v>
      </c>
      <c r="AK35" s="251">
        <f>DEV_CWS!AM30</f>
        <v>5090</v>
      </c>
      <c r="AL35" s="251">
        <f>DEV_CWS!AN30</f>
        <v>5090</v>
      </c>
      <c r="AM35" s="251">
        <f>DEV_CWS!AO30</f>
        <v>5590</v>
      </c>
      <c r="AN35" s="251">
        <f>DEV_CWS!AP30</f>
        <v>5590</v>
      </c>
      <c r="AO35" s="251">
        <f>DEV_CWS!AQ30</f>
        <v>5590</v>
      </c>
      <c r="AP35" s="251">
        <f>DEV_CWS!AR30</f>
        <v>5590</v>
      </c>
      <c r="AQ35" s="251">
        <f>DEV_CWS!AS30</f>
        <v>5590</v>
      </c>
      <c r="AR35" s="251">
        <f>DEV_CWS!AT30</f>
        <v>5590</v>
      </c>
      <c r="AS35" s="251">
        <f>DEV_CWS!AU30</f>
        <v>5590</v>
      </c>
      <c r="AT35" s="251">
        <f>DEV_CWS!AV30</f>
        <v>5590</v>
      </c>
      <c r="AU35" s="251">
        <f>DEV_CWS!AW30</f>
        <v>5590</v>
      </c>
      <c r="AV35" s="251">
        <f>DEV_CWS!AX30</f>
        <v>5590</v>
      </c>
      <c r="AW35" s="251">
        <f>DEV_CWS!AY30</f>
        <v>5590</v>
      </c>
      <c r="AX35" s="251">
        <f>DEV_CWS!AZ30</f>
        <v>5590</v>
      </c>
      <c r="AY35" s="251">
        <f>DEV_CWS!BA30</f>
        <v>5590</v>
      </c>
      <c r="AZ35" s="251">
        <f>DEV_CWS!BB30</f>
        <v>5590</v>
      </c>
      <c r="BA35" s="251">
        <f>DEV_CWS!BC30</f>
        <v>5590</v>
      </c>
      <c r="BB35" s="251">
        <f>DEV_CWS!BD30</f>
        <v>5590</v>
      </c>
      <c r="BC35" s="251">
        <f>DEV_CWS!BE30</f>
        <v>5590</v>
      </c>
      <c r="BD35" s="251">
        <f>DEV_CWS!BF30</f>
        <v>5590</v>
      </c>
      <c r="BE35" s="251">
        <f>DEV_CWS!BG30</f>
        <v>5590</v>
      </c>
      <c r="BF35" s="251">
        <f>DEV_CWS!BH30</f>
        <v>5590</v>
      </c>
      <c r="BG35" s="251">
        <f>DEV_CWS!BI30</f>
        <v>5590</v>
      </c>
      <c r="BH35" s="251">
        <f>DEV_CWS!BJ30</f>
        <v>5590</v>
      </c>
      <c r="BI35" s="251">
        <f>DEV_CWS!BK30</f>
        <v>5590</v>
      </c>
      <c r="BJ35" s="251">
        <f>DEV_CWS!BL30</f>
        <v>5590</v>
      </c>
    </row>
    <row r="36" spans="1:64" x14ac:dyDescent="0.15">
      <c r="B36" t="str">
        <f>DEV_CWS!B43</f>
        <v>Total Software Development</v>
      </c>
      <c r="C36" s="251">
        <f>DEV_CWS!E43</f>
        <v>7050</v>
      </c>
      <c r="D36" s="251">
        <f>DEV_CWS!F43</f>
        <v>1550</v>
      </c>
      <c r="E36" s="251">
        <f>DEV_CWS!G43</f>
        <v>1550</v>
      </c>
      <c r="F36" s="251">
        <f>DEV_CWS!H43</f>
        <v>1050</v>
      </c>
      <c r="G36" s="251">
        <f>DEV_CWS!I43</f>
        <v>1050</v>
      </c>
      <c r="H36" s="251">
        <f>DEV_CWS!J43</f>
        <v>1050</v>
      </c>
      <c r="I36" s="251">
        <f>DEV_CWS!K43</f>
        <v>1050</v>
      </c>
      <c r="J36" s="251">
        <f>DEV_CWS!L43</f>
        <v>1050</v>
      </c>
      <c r="K36" s="251">
        <f>DEV_CWS!M43</f>
        <v>1050</v>
      </c>
      <c r="L36" s="251">
        <f>DEV_CWS!N43</f>
        <v>1050</v>
      </c>
      <c r="M36" s="251">
        <f>DEV_CWS!O43</f>
        <v>1050</v>
      </c>
      <c r="N36" s="251">
        <f>DEV_CWS!P43</f>
        <v>1050</v>
      </c>
      <c r="O36" s="251">
        <f>DEV_CWS!Q43</f>
        <v>1050</v>
      </c>
      <c r="P36" s="251">
        <f>DEV_CWS!R43</f>
        <v>1050</v>
      </c>
      <c r="Q36" s="251">
        <f>DEV_CWS!S43</f>
        <v>1050</v>
      </c>
      <c r="R36" s="251">
        <f>DEV_CWS!T43</f>
        <v>1050</v>
      </c>
      <c r="S36" s="251">
        <f>DEV_CWS!U43</f>
        <v>1050</v>
      </c>
      <c r="T36" s="251">
        <f>DEV_CWS!V43</f>
        <v>1050</v>
      </c>
      <c r="U36" s="251">
        <f>DEV_CWS!W43</f>
        <v>1050</v>
      </c>
      <c r="V36" s="251">
        <f>DEV_CWS!X43</f>
        <v>1050</v>
      </c>
      <c r="W36" s="251">
        <f>DEV_CWS!Y43</f>
        <v>1050</v>
      </c>
      <c r="X36" s="251">
        <f>DEV_CWS!Z43</f>
        <v>1050</v>
      </c>
      <c r="Y36" s="251">
        <f>DEV_CWS!AA43</f>
        <v>1050</v>
      </c>
      <c r="Z36" s="251">
        <f>DEV_CWS!AB43</f>
        <v>1050</v>
      </c>
      <c r="AA36" s="251">
        <f>DEV_CWS!AC43</f>
        <v>1050</v>
      </c>
      <c r="AB36" s="251">
        <f>DEV_CWS!AD43</f>
        <v>1050</v>
      </c>
      <c r="AC36" s="251">
        <f>DEV_CWS!AE43</f>
        <v>1050</v>
      </c>
      <c r="AD36" s="251">
        <f>DEV_CWS!AF43</f>
        <v>1050</v>
      </c>
      <c r="AE36" s="251">
        <f>DEV_CWS!AG43</f>
        <v>1050</v>
      </c>
      <c r="AF36" s="251">
        <f>DEV_CWS!AH43</f>
        <v>1050</v>
      </c>
      <c r="AG36" s="251">
        <f>DEV_CWS!AI43</f>
        <v>1050</v>
      </c>
      <c r="AH36" s="251">
        <f>DEV_CWS!AJ43</f>
        <v>1050</v>
      </c>
      <c r="AI36" s="251">
        <f>DEV_CWS!AK43</f>
        <v>1050</v>
      </c>
      <c r="AJ36" s="251">
        <f>DEV_CWS!AL43</f>
        <v>1050</v>
      </c>
      <c r="AK36" s="251">
        <f>DEV_CWS!AM43</f>
        <v>1050</v>
      </c>
      <c r="AL36" s="251">
        <f>DEV_CWS!AN43</f>
        <v>1050</v>
      </c>
      <c r="AM36" s="251">
        <f>DEV_CWS!AO43</f>
        <v>1050</v>
      </c>
      <c r="AN36" s="251">
        <f>DEV_CWS!AP43</f>
        <v>1050</v>
      </c>
      <c r="AO36" s="251">
        <f>DEV_CWS!AQ43</f>
        <v>1050</v>
      </c>
      <c r="AP36" s="251">
        <f>DEV_CWS!AR43</f>
        <v>1050</v>
      </c>
      <c r="AQ36" s="251">
        <f>DEV_CWS!AS43</f>
        <v>1050</v>
      </c>
      <c r="AR36" s="251">
        <f>DEV_CWS!AT43</f>
        <v>1050</v>
      </c>
      <c r="AS36" s="251">
        <f>DEV_CWS!AU43</f>
        <v>1050</v>
      </c>
      <c r="AT36" s="251">
        <f>DEV_CWS!AV43</f>
        <v>1050</v>
      </c>
      <c r="AU36" s="251">
        <f>DEV_CWS!AW43</f>
        <v>1050</v>
      </c>
      <c r="AV36" s="251">
        <f>DEV_CWS!AX43</f>
        <v>1050</v>
      </c>
      <c r="AW36" s="251">
        <f>DEV_CWS!AY43</f>
        <v>1050</v>
      </c>
      <c r="AX36" s="251">
        <f>DEV_CWS!AZ43</f>
        <v>1050</v>
      </c>
      <c r="AY36" s="251">
        <f>DEV_CWS!BA43</f>
        <v>1050</v>
      </c>
      <c r="AZ36" s="251">
        <f>DEV_CWS!BB43</f>
        <v>1050</v>
      </c>
      <c r="BA36" s="251">
        <f>DEV_CWS!BC43</f>
        <v>1050</v>
      </c>
      <c r="BB36" s="251">
        <f>DEV_CWS!BD43</f>
        <v>1050</v>
      </c>
      <c r="BC36" s="251">
        <f>DEV_CWS!BE43</f>
        <v>1050</v>
      </c>
      <c r="BD36" s="251">
        <f>DEV_CWS!BF43</f>
        <v>1050</v>
      </c>
      <c r="BE36" s="251">
        <f>DEV_CWS!BG43</f>
        <v>1050</v>
      </c>
      <c r="BF36" s="251">
        <f>DEV_CWS!BH43</f>
        <v>1050</v>
      </c>
      <c r="BG36" s="251">
        <f>DEV_CWS!BI43</f>
        <v>1050</v>
      </c>
      <c r="BH36" s="251">
        <f>DEV_CWS!BJ43</f>
        <v>1050</v>
      </c>
      <c r="BI36" s="251">
        <f>DEV_CWS!BK43</f>
        <v>1050</v>
      </c>
      <c r="BJ36" s="251">
        <f>DEV_CWS!BL43</f>
        <v>1050</v>
      </c>
    </row>
    <row r="37" spans="1:64" x14ac:dyDescent="0.15">
      <c r="B37" t="str">
        <f>DEV_CWS!B57</f>
        <v>Total Hardware &amp; Manufacturing</v>
      </c>
      <c r="C37" s="251">
        <f>DEV_CWS!E57</f>
        <v>5600</v>
      </c>
      <c r="D37" s="251">
        <f>DEV_CWS!F57</f>
        <v>3100</v>
      </c>
      <c r="E37" s="251">
        <f>DEV_CWS!G57</f>
        <v>3100</v>
      </c>
      <c r="F37" s="251">
        <f>DEV_CWS!H57</f>
        <v>600</v>
      </c>
      <c r="G37" s="251">
        <f>DEV_CWS!I57</f>
        <v>40600</v>
      </c>
      <c r="H37" s="251">
        <f>DEV_CWS!J57</f>
        <v>40600</v>
      </c>
      <c r="I37" s="251">
        <f>DEV_CWS!K57</f>
        <v>75600</v>
      </c>
      <c r="J37" s="251">
        <f>DEV_CWS!L57</f>
        <v>40600</v>
      </c>
      <c r="K37" s="251">
        <f>DEV_CWS!M57</f>
        <v>35600</v>
      </c>
      <c r="L37" s="251">
        <f>DEV_CWS!N57</f>
        <v>5600</v>
      </c>
      <c r="M37" s="251">
        <f>DEV_CWS!O57</f>
        <v>600</v>
      </c>
      <c r="N37" s="251">
        <f>DEV_CWS!P57</f>
        <v>600</v>
      </c>
      <c r="O37" s="251">
        <f>DEV_CWS!Q57</f>
        <v>600</v>
      </c>
      <c r="P37" s="251">
        <f>DEV_CWS!R57</f>
        <v>600</v>
      </c>
      <c r="Q37" s="251">
        <f>DEV_CWS!S57</f>
        <v>600</v>
      </c>
      <c r="R37" s="251">
        <f>DEV_CWS!T57</f>
        <v>600</v>
      </c>
      <c r="S37" s="251">
        <f>DEV_CWS!U57</f>
        <v>600</v>
      </c>
      <c r="T37" s="251">
        <f>DEV_CWS!V57</f>
        <v>600</v>
      </c>
      <c r="U37" s="251">
        <f>DEV_CWS!W57</f>
        <v>600</v>
      </c>
      <c r="V37" s="251">
        <f>DEV_CWS!X57</f>
        <v>600</v>
      </c>
      <c r="W37" s="251">
        <f>DEV_CWS!Y57</f>
        <v>600</v>
      </c>
      <c r="X37" s="251">
        <f>DEV_CWS!Z57</f>
        <v>600</v>
      </c>
      <c r="Y37" s="251">
        <f>DEV_CWS!AA57</f>
        <v>600</v>
      </c>
      <c r="Z37" s="251">
        <f>DEV_CWS!AB57</f>
        <v>600</v>
      </c>
      <c r="AA37" s="251">
        <f>DEV_CWS!AC57</f>
        <v>600</v>
      </c>
      <c r="AB37" s="251">
        <f>DEV_CWS!AD57</f>
        <v>600</v>
      </c>
      <c r="AC37" s="251">
        <f>DEV_CWS!AE57</f>
        <v>600</v>
      </c>
      <c r="AD37" s="251">
        <f>DEV_CWS!AF57</f>
        <v>600</v>
      </c>
      <c r="AE37" s="251">
        <f>DEV_CWS!AG57</f>
        <v>600</v>
      </c>
      <c r="AF37" s="251">
        <f>DEV_CWS!AH57</f>
        <v>600</v>
      </c>
      <c r="AG37" s="251">
        <f>DEV_CWS!AI57</f>
        <v>600</v>
      </c>
      <c r="AH37" s="251">
        <f>DEV_CWS!AJ57</f>
        <v>600</v>
      </c>
      <c r="AI37" s="251">
        <f>DEV_CWS!AK57</f>
        <v>600</v>
      </c>
      <c r="AJ37" s="251">
        <f>DEV_CWS!AL57</f>
        <v>600</v>
      </c>
      <c r="AK37" s="251">
        <f>DEV_CWS!AM57</f>
        <v>600</v>
      </c>
      <c r="AL37" s="251">
        <f>DEV_CWS!AN57</f>
        <v>600</v>
      </c>
      <c r="AM37" s="251">
        <f>DEV_CWS!AO57</f>
        <v>600</v>
      </c>
      <c r="AN37" s="251">
        <f>DEV_CWS!AP57</f>
        <v>600</v>
      </c>
      <c r="AO37" s="251">
        <f>DEV_CWS!AQ57</f>
        <v>600</v>
      </c>
      <c r="AP37" s="251">
        <f>DEV_CWS!AR57</f>
        <v>600</v>
      </c>
      <c r="AQ37" s="251">
        <f>DEV_CWS!AS57</f>
        <v>600</v>
      </c>
      <c r="AR37" s="251">
        <f>DEV_CWS!AT57</f>
        <v>600</v>
      </c>
      <c r="AS37" s="251">
        <f>DEV_CWS!AU57</f>
        <v>600</v>
      </c>
      <c r="AT37" s="251">
        <f>DEV_CWS!AV57</f>
        <v>600</v>
      </c>
      <c r="AU37" s="251">
        <f>DEV_CWS!AW57</f>
        <v>600</v>
      </c>
      <c r="AV37" s="251">
        <f>DEV_CWS!AX57</f>
        <v>600</v>
      </c>
      <c r="AW37" s="251">
        <f>DEV_CWS!AY57</f>
        <v>600</v>
      </c>
      <c r="AX37" s="251">
        <f>DEV_CWS!AZ57</f>
        <v>600</v>
      </c>
      <c r="AY37" s="251">
        <f>DEV_CWS!BA57</f>
        <v>600</v>
      </c>
      <c r="AZ37" s="251">
        <f>DEV_CWS!BB57</f>
        <v>600</v>
      </c>
      <c r="BA37" s="251">
        <f>DEV_CWS!BC57</f>
        <v>600</v>
      </c>
      <c r="BB37" s="251">
        <f>DEV_CWS!BD57</f>
        <v>600</v>
      </c>
      <c r="BC37" s="251">
        <f>DEV_CWS!BE57</f>
        <v>600</v>
      </c>
      <c r="BD37" s="251">
        <f>DEV_CWS!BF57</f>
        <v>600</v>
      </c>
      <c r="BE37" s="251">
        <f>DEV_CWS!BG57</f>
        <v>600</v>
      </c>
      <c r="BF37" s="251">
        <f>DEV_CWS!BH57</f>
        <v>600</v>
      </c>
      <c r="BG37" s="251">
        <f>DEV_CWS!BI57</f>
        <v>600</v>
      </c>
      <c r="BH37" s="251">
        <f>DEV_CWS!BJ57</f>
        <v>600</v>
      </c>
      <c r="BI37" s="251">
        <f>DEV_CWS!BK57</f>
        <v>600</v>
      </c>
      <c r="BJ37" s="251">
        <f>DEV_CWS!BL57</f>
        <v>600</v>
      </c>
    </row>
    <row r="38" spans="1:64" x14ac:dyDescent="0.15">
      <c r="B38" t="str">
        <f>DEV_CWS!B71</f>
        <v>Total Test Engineering</v>
      </c>
      <c r="C38" s="251">
        <f>DEV_CWS!E71</f>
        <v>1050</v>
      </c>
      <c r="D38" s="251">
        <f>DEV_CWS!F71</f>
        <v>1050</v>
      </c>
      <c r="E38" s="251">
        <f>DEV_CWS!G71</f>
        <v>2050</v>
      </c>
      <c r="F38" s="251">
        <f>DEV_CWS!H71</f>
        <v>2050</v>
      </c>
      <c r="G38" s="251">
        <f>DEV_CWS!I71</f>
        <v>2050</v>
      </c>
      <c r="H38" s="251">
        <f>DEV_CWS!J71</f>
        <v>50</v>
      </c>
      <c r="I38" s="251">
        <f>DEV_CWS!K71</f>
        <v>50</v>
      </c>
      <c r="J38" s="251">
        <f>DEV_CWS!L71</f>
        <v>50</v>
      </c>
      <c r="K38" s="251">
        <f>DEV_CWS!M71</f>
        <v>50</v>
      </c>
      <c r="L38" s="251">
        <f>DEV_CWS!N71</f>
        <v>50</v>
      </c>
      <c r="M38" s="251">
        <f>DEV_CWS!O71</f>
        <v>50</v>
      </c>
      <c r="N38" s="251">
        <f>DEV_CWS!P71</f>
        <v>50</v>
      </c>
      <c r="O38" s="251">
        <f>DEV_CWS!Q71</f>
        <v>50</v>
      </c>
      <c r="P38" s="251">
        <f>DEV_CWS!R71</f>
        <v>50</v>
      </c>
      <c r="Q38" s="251">
        <f>DEV_CWS!S71</f>
        <v>50</v>
      </c>
      <c r="R38" s="251">
        <f>DEV_CWS!T71</f>
        <v>50</v>
      </c>
      <c r="S38" s="251">
        <f>DEV_CWS!U71</f>
        <v>50</v>
      </c>
      <c r="T38" s="251">
        <f>DEV_CWS!V71</f>
        <v>50</v>
      </c>
      <c r="U38" s="251">
        <f>DEV_CWS!W71</f>
        <v>50</v>
      </c>
      <c r="V38" s="251">
        <f>DEV_CWS!X71</f>
        <v>50</v>
      </c>
      <c r="W38" s="251">
        <f>DEV_CWS!Y71</f>
        <v>50</v>
      </c>
      <c r="X38" s="251">
        <f>DEV_CWS!Z71</f>
        <v>50</v>
      </c>
      <c r="Y38" s="251">
        <f>DEV_CWS!AA71</f>
        <v>50</v>
      </c>
      <c r="Z38" s="251">
        <f>DEV_CWS!AB71</f>
        <v>50</v>
      </c>
      <c r="AA38" s="251">
        <f>DEV_CWS!AC71</f>
        <v>50</v>
      </c>
      <c r="AB38" s="251">
        <f>DEV_CWS!AD71</f>
        <v>50</v>
      </c>
      <c r="AC38" s="251">
        <f>DEV_CWS!AE71</f>
        <v>50</v>
      </c>
      <c r="AD38" s="251">
        <f>DEV_CWS!AF71</f>
        <v>50</v>
      </c>
      <c r="AE38" s="251">
        <f>DEV_CWS!AG71</f>
        <v>50</v>
      </c>
      <c r="AF38" s="251">
        <f>DEV_CWS!AH71</f>
        <v>50</v>
      </c>
      <c r="AG38" s="251">
        <f>DEV_CWS!AI71</f>
        <v>50</v>
      </c>
      <c r="AH38" s="251">
        <f>DEV_CWS!AJ71</f>
        <v>50</v>
      </c>
      <c r="AI38" s="251">
        <f>DEV_CWS!AK71</f>
        <v>50</v>
      </c>
      <c r="AJ38" s="251">
        <f>DEV_CWS!AL71</f>
        <v>50</v>
      </c>
      <c r="AK38" s="251">
        <f>DEV_CWS!AM71</f>
        <v>50</v>
      </c>
      <c r="AL38" s="251">
        <f>DEV_CWS!AN71</f>
        <v>50</v>
      </c>
      <c r="AM38" s="251">
        <f>DEV_CWS!AO71</f>
        <v>50</v>
      </c>
      <c r="AN38" s="251">
        <f>DEV_CWS!AP71</f>
        <v>50</v>
      </c>
      <c r="AO38" s="251">
        <f>DEV_CWS!AQ71</f>
        <v>50</v>
      </c>
      <c r="AP38" s="251">
        <f>DEV_CWS!AR71</f>
        <v>50</v>
      </c>
      <c r="AQ38" s="251">
        <f>DEV_CWS!AS71</f>
        <v>50</v>
      </c>
      <c r="AR38" s="251">
        <f>DEV_CWS!AT71</f>
        <v>50</v>
      </c>
      <c r="AS38" s="251">
        <f>DEV_CWS!AU71</f>
        <v>50</v>
      </c>
      <c r="AT38" s="251">
        <f>DEV_CWS!AV71</f>
        <v>50</v>
      </c>
      <c r="AU38" s="251">
        <f>DEV_CWS!AW71</f>
        <v>50</v>
      </c>
      <c r="AV38" s="251">
        <f>DEV_CWS!AX71</f>
        <v>50</v>
      </c>
      <c r="AW38" s="251">
        <f>DEV_CWS!AY71</f>
        <v>50</v>
      </c>
      <c r="AX38" s="251">
        <f>DEV_CWS!AZ71</f>
        <v>50</v>
      </c>
      <c r="AY38" s="251">
        <f>DEV_CWS!BA71</f>
        <v>50</v>
      </c>
      <c r="AZ38" s="251">
        <f>DEV_CWS!BB71</f>
        <v>50</v>
      </c>
      <c r="BA38" s="251">
        <f>DEV_CWS!BC71</f>
        <v>50</v>
      </c>
      <c r="BB38" s="251">
        <f>DEV_CWS!BD71</f>
        <v>50</v>
      </c>
      <c r="BC38" s="251">
        <f>DEV_CWS!BE71</f>
        <v>50</v>
      </c>
      <c r="BD38" s="251">
        <f>DEV_CWS!BF71</f>
        <v>50</v>
      </c>
      <c r="BE38" s="251">
        <f>DEV_CWS!BG71</f>
        <v>50</v>
      </c>
      <c r="BF38" s="251">
        <f>DEV_CWS!BH71</f>
        <v>50</v>
      </c>
      <c r="BG38" s="251">
        <f>DEV_CWS!BI71</f>
        <v>50</v>
      </c>
      <c r="BH38" s="251">
        <f>DEV_CWS!BJ71</f>
        <v>50</v>
      </c>
      <c r="BI38" s="251">
        <f>DEV_CWS!BK71</f>
        <v>50</v>
      </c>
      <c r="BJ38" s="251">
        <f>DEV_CWS!BL71</f>
        <v>50</v>
      </c>
    </row>
    <row r="40" spans="1:64" x14ac:dyDescent="0.15">
      <c r="A40" s="252" t="s">
        <v>1042</v>
      </c>
      <c r="C40" s="74" t="s">
        <v>147</v>
      </c>
      <c r="D40" s="363" t="s">
        <v>35</v>
      </c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 t="s">
        <v>36</v>
      </c>
      <c r="Q40" s="363"/>
      <c r="R40" s="363"/>
      <c r="S40" s="363"/>
      <c r="T40" s="363"/>
      <c r="U40" s="363"/>
      <c r="V40" s="363"/>
      <c r="W40" s="363"/>
      <c r="X40" s="363"/>
      <c r="Y40" s="363"/>
      <c r="Z40" s="363"/>
      <c r="AA40" s="363"/>
      <c r="AB40" s="363" t="s">
        <v>37</v>
      </c>
      <c r="AC40" s="363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 t="s">
        <v>38</v>
      </c>
      <c r="AO40" s="363"/>
      <c r="AP40" s="363"/>
      <c r="AQ40" s="363"/>
      <c r="AR40" s="363"/>
      <c r="AS40" s="363"/>
      <c r="AT40" s="363"/>
      <c r="AU40" s="363"/>
      <c r="AV40" s="363"/>
      <c r="AW40" s="363"/>
      <c r="AX40" s="363"/>
      <c r="AY40" s="363"/>
      <c r="AZ40" s="363" t="s">
        <v>39</v>
      </c>
      <c r="BA40" s="363"/>
      <c r="BB40" s="363"/>
      <c r="BC40" s="363"/>
      <c r="BD40" s="363"/>
      <c r="BE40" s="363"/>
      <c r="BF40" s="363"/>
      <c r="BG40" s="363"/>
      <c r="BH40" s="363"/>
      <c r="BI40" s="363"/>
      <c r="BJ40" s="363"/>
      <c r="BK40" s="363"/>
    </row>
    <row r="41" spans="1:64" x14ac:dyDescent="0.15">
      <c r="C41" s="74"/>
      <c r="D41" s="80" t="s">
        <v>40</v>
      </c>
      <c r="E41" s="80" t="s">
        <v>41</v>
      </c>
      <c r="F41" s="80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10" t="s">
        <v>40</v>
      </c>
      <c r="Q41" s="10" t="s">
        <v>41</v>
      </c>
      <c r="R41" s="10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10" t="s">
        <v>40</v>
      </c>
      <c r="AC41" s="10" t="s">
        <v>41</v>
      </c>
      <c r="AD41" s="10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10" t="s">
        <v>40</v>
      </c>
      <c r="AO41" s="10" t="s">
        <v>41</v>
      </c>
      <c r="AP41" s="10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10" t="s">
        <v>40</v>
      </c>
      <c r="BA41" s="10" t="s">
        <v>41</v>
      </c>
      <c r="BB41" s="10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1:64" x14ac:dyDescent="0.15">
      <c r="B42" t="s">
        <v>811</v>
      </c>
      <c r="C42" s="251">
        <f>+'FIN-P&amp;L_CWS'!D207</f>
        <v>-28592</v>
      </c>
      <c r="D42" s="251">
        <f>+'FIN-P&amp;L_CWS'!E207</f>
        <v>-9388940.666666666</v>
      </c>
      <c r="E42" s="251">
        <f>+'FIN-P&amp;L_CWS'!F207</f>
        <v>-9361632.333333334</v>
      </c>
      <c r="F42" s="251">
        <f>+'FIN-P&amp;L_CWS'!G207</f>
        <v>-9364689</v>
      </c>
      <c r="G42" s="251">
        <f>+'FIN-P&amp;L_CWS'!H207</f>
        <v>-9360715.666666666</v>
      </c>
      <c r="H42" s="251">
        <f>+'FIN-P&amp;L_CWS'!I207</f>
        <v>-9396355.666666666</v>
      </c>
      <c r="I42" s="251">
        <f>+'FIN-P&amp;L_CWS'!J207</f>
        <v>-9397465.666666666</v>
      </c>
      <c r="J42" s="251">
        <f>+'FIN-P&amp;L_CWS'!K207</f>
        <v>-9430255.666666666</v>
      </c>
      <c r="K42" s="251">
        <f>+'FIN-P&amp;L_CWS'!L207</f>
        <v>-9397915.666666666</v>
      </c>
      <c r="L42" s="251">
        <f>+'FIN-P&amp;L_CWS'!M207</f>
        <v>-9392305.666666666</v>
      </c>
      <c r="M42" s="251">
        <f>+'FIN-P&amp;L_CWS'!N207</f>
        <v>-9357808.2866666652</v>
      </c>
      <c r="N42" s="251">
        <f>+'FIN-P&amp;L_CWS'!O207</f>
        <v>-9343833.2866666652</v>
      </c>
      <c r="O42" s="251">
        <f>+'FIN-P&amp;L_CWS'!P207</f>
        <v>-9322735.4266666658</v>
      </c>
      <c r="P42" s="251">
        <f>+'FIN-P&amp;L_CWS'!Q207</f>
        <v>-10725888.719666665</v>
      </c>
      <c r="Q42" s="251">
        <f>+'FIN-P&amp;L_CWS'!R207</f>
        <v>-10677809.289666668</v>
      </c>
      <c r="R42" s="251">
        <f>+'FIN-P&amp;L_CWS'!S207</f>
        <v>-10545546.287666667</v>
      </c>
      <c r="S42" s="251">
        <f>+'FIN-P&amp;L_CWS'!T207</f>
        <v>-10565111.287666667</v>
      </c>
      <c r="T42" s="251">
        <f>+'FIN-P&amp;L_CWS'!U207</f>
        <v>-10549146.287666667</v>
      </c>
      <c r="U42" s="251">
        <f>+'FIN-P&amp;L_CWS'!V207</f>
        <v>-10553856.287666667</v>
      </c>
      <c r="V42" s="251">
        <f>+'FIN-P&amp;L_CWS'!W207</f>
        <v>-9555717.9543333352</v>
      </c>
      <c r="W42" s="251">
        <f>+'FIN-P&amp;L_CWS'!X207</f>
        <v>-9522298.5243333336</v>
      </c>
      <c r="X42" s="251">
        <f>+'FIN-P&amp;L_CWS'!Y207</f>
        <v>-9485654.0943333339</v>
      </c>
      <c r="Y42" s="251">
        <f>+'FIN-P&amp;L_CWS'!Z207</f>
        <v>-9503011.1568333339</v>
      </c>
      <c r="Z42" s="251">
        <f>+'FIN-P&amp;L_CWS'!AA207</f>
        <v>-9420313.827333333</v>
      </c>
      <c r="AA42" s="251">
        <f>+'FIN-P&amp;L_CWS'!AB207</f>
        <v>-9422390.139833333</v>
      </c>
      <c r="AB42" s="251">
        <f>+'FIN-P&amp;L_CWS'!AC207</f>
        <v>-7752231.7382916659</v>
      </c>
      <c r="AC42" s="251">
        <f>+'FIN-P&amp;L_CWS'!AD207</f>
        <v>-7434949.6985583333</v>
      </c>
      <c r="AD42" s="251">
        <f>+'FIN-P&amp;L_CWS'!AE207</f>
        <v>-7319872.954758333</v>
      </c>
      <c r="AE42" s="251">
        <f>+'FIN-P&amp;L_CWS'!AF207</f>
        <v>-7341977.954758333</v>
      </c>
      <c r="AF42" s="251">
        <f>+'FIN-P&amp;L_CWS'!AG207</f>
        <v>-7214442.1609583329</v>
      </c>
      <c r="AG42" s="251">
        <f>+'FIN-P&amp;L_CWS'!AH207</f>
        <v>-7220742.1609583329</v>
      </c>
      <c r="AH42" s="251">
        <f>+'FIN-P&amp;L_CWS'!AI207</f>
        <v>-7215797.1609583329</v>
      </c>
      <c r="AI42" s="251">
        <f>+'FIN-P&amp;L_CWS'!AJ207</f>
        <v>-7322785.4047583332</v>
      </c>
      <c r="AJ42" s="251">
        <f>+'FIN-P&amp;L_CWS'!AK207</f>
        <v>-7318097.8547583325</v>
      </c>
      <c r="AK42" s="251">
        <f>+'FIN-P&amp;L_CWS'!AL207</f>
        <v>-7442866.5860583335</v>
      </c>
      <c r="AL42" s="251">
        <f>+'FIN-P&amp;L_CWS'!AM207</f>
        <v>-7526082.1798583334</v>
      </c>
      <c r="AM42" s="251">
        <f>+'FIN-P&amp;L_CWS'!AN207</f>
        <v>-7633520.1611583335</v>
      </c>
      <c r="AN42" s="251">
        <f>+'FIN-P&amp;L_CWS'!AO207</f>
        <v>-8975799.4123089593</v>
      </c>
      <c r="AO42" s="251">
        <f>+'FIN-P&amp;L_CWS'!AP207</f>
        <v>-8381470.8203489603</v>
      </c>
      <c r="AP42" s="251">
        <f>+'FIN-P&amp;L_CWS'!AQ207</f>
        <v>-8173563.4378089588</v>
      </c>
      <c r="AQ42" s="251">
        <f>+'FIN-P&amp;L_CWS'!AR207</f>
        <v>-8195668.4378089588</v>
      </c>
      <c r="AR42" s="251">
        <f>+'FIN-P&amp;L_CWS'!AS207</f>
        <v>-7978425.6830989588</v>
      </c>
      <c r="AS42" s="251">
        <f>+'FIN-P&amp;L_CWS'!AT207</f>
        <v>-7984725.6830989588</v>
      </c>
      <c r="AT42" s="251">
        <f>+'FIN-P&amp;L_CWS'!AU207</f>
        <v>-7979780.6830989588</v>
      </c>
      <c r="AU42" s="251">
        <f>+'FIN-P&amp;L_CWS'!AV207</f>
        <v>-8176374.0378089603</v>
      </c>
      <c r="AV42" s="251">
        <f>+'FIN-P&amp;L_CWS'!AW207</f>
        <v>-8171584.6378089599</v>
      </c>
      <c r="AW42" s="251">
        <f>+'FIN-P&amp;L_CWS'!AX207</f>
        <v>-8390915.9453489613</v>
      </c>
      <c r="AX42" s="251">
        <f>+'FIN-P&amp;L_CWS'!AY207</f>
        <v>-8563828.8000589591</v>
      </c>
      <c r="AY42" s="251">
        <f>+'FIN-P&amp;L_CWS'!AZ207</f>
        <v>-8765839.0575989597</v>
      </c>
      <c r="AZ42" s="251">
        <f>+'FIN-P&amp;L_CWS'!BA207</f>
        <v>-11883005.887746852</v>
      </c>
      <c r="BA42" s="251">
        <f>+'FIN-P&amp;L_CWS'!BB207</f>
        <v>-10867041.878232848</v>
      </c>
      <c r="BB42" s="251">
        <f>+'FIN-P&amp;L_CWS'!BC207</f>
        <v>-10521753.683394847</v>
      </c>
      <c r="BC42" s="251">
        <f>+'FIN-P&amp;L_CWS'!BD207</f>
        <v>-10543858.683394847</v>
      </c>
      <c r="BD42" s="251">
        <f>+'FIN-P&amp;L_CWS'!BE207</f>
        <v>-10184429.21355685</v>
      </c>
      <c r="BE42" s="251">
        <f>+'FIN-P&amp;L_CWS'!BF207</f>
        <v>-10190729.21355685</v>
      </c>
      <c r="BF42" s="251">
        <f>+'FIN-P&amp;L_CWS'!BG207</f>
        <v>-10185784.21355685</v>
      </c>
      <c r="BG42" s="251">
        <f>+'FIN-P&amp;L_CWS'!BH207</f>
        <v>-10524564.283394847</v>
      </c>
      <c r="BH42" s="251">
        <f>+'FIN-P&amp;L_CWS'!BI207</f>
        <v>-10519774.883394849</v>
      </c>
      <c r="BI42" s="251">
        <f>+'FIN-P&amp;L_CWS'!BJ207</f>
        <v>-10876487.003232848</v>
      </c>
      <c r="BJ42" s="251">
        <f>+'FIN-P&amp;L_CWS'!BK207</f>
        <v>-11191586.57307085</v>
      </c>
      <c r="BK42" s="251">
        <f>+'FIN-P&amp;L_CWS'!BL207</f>
        <v>-11525407.642908849</v>
      </c>
    </row>
    <row r="43" spans="1:64" x14ac:dyDescent="0.15">
      <c r="B43" s="33" t="s">
        <v>1130</v>
      </c>
      <c r="C43" s="251">
        <f>+'FIN-P&amp;L_CWS'!D208</f>
        <v>-28592</v>
      </c>
      <c r="D43" s="251">
        <f>+'FIN-P&amp;L_CWS'!E208</f>
        <v>-9417532.666666666</v>
      </c>
      <c r="E43" s="251">
        <f>+'FIN-P&amp;L_CWS'!F208</f>
        <v>-18779165</v>
      </c>
      <c r="F43" s="251">
        <f>+'FIN-P&amp;L_CWS'!G208</f>
        <v>-28143854</v>
      </c>
      <c r="G43" s="251">
        <f>+'FIN-P&amp;L_CWS'!H208</f>
        <v>-37504569.666666664</v>
      </c>
      <c r="H43" s="251">
        <f>+'FIN-P&amp;L_CWS'!I208</f>
        <v>-46900925.333333328</v>
      </c>
      <c r="I43" s="251">
        <f>+'FIN-P&amp;L_CWS'!J208</f>
        <v>-56298390.999999993</v>
      </c>
      <c r="J43" s="251">
        <f>+'FIN-P&amp;L_CWS'!K208</f>
        <v>-65728646.666666657</v>
      </c>
      <c r="K43" s="251">
        <f>+'FIN-P&amp;L_CWS'!L208</f>
        <v>-75126562.333333328</v>
      </c>
      <c r="L43" s="251">
        <f>+'FIN-P&amp;L_CWS'!M208</f>
        <v>-84518868</v>
      </c>
      <c r="M43" s="251">
        <f>+'FIN-P&amp;L_CWS'!N208</f>
        <v>-93876676.286666662</v>
      </c>
      <c r="N43" s="251">
        <f>+'FIN-P&amp;L_CWS'!O208</f>
        <v>-103220509.57333332</v>
      </c>
      <c r="O43" s="251">
        <f>+'FIN-P&amp;L_CWS'!P208</f>
        <v>-112543244.99999999</v>
      </c>
      <c r="P43" s="251">
        <f>+'FIN-P&amp;L_CWS'!Q208</f>
        <v>-123269133.71966664</v>
      </c>
      <c r="Q43" s="251">
        <f>+'FIN-P&amp;L_CWS'!R208</f>
        <v>-133946943.00933331</v>
      </c>
      <c r="R43" s="251">
        <f>+'FIN-P&amp;L_CWS'!S208</f>
        <v>-144492489.29699999</v>
      </c>
      <c r="S43" s="251">
        <f>+'FIN-P&amp;L_CWS'!T208</f>
        <v>-155057600.58466667</v>
      </c>
      <c r="T43" s="251">
        <f>+'FIN-P&amp;L_CWS'!U208</f>
        <v>-165606746.87233335</v>
      </c>
      <c r="U43" s="251">
        <f>+'FIN-P&amp;L_CWS'!V208</f>
        <v>-176160603.16000003</v>
      </c>
      <c r="V43" s="251">
        <f>+'FIN-P&amp;L_CWS'!W208</f>
        <v>-185716321.11433336</v>
      </c>
      <c r="W43" s="251">
        <f>+'FIN-P&amp;L_CWS'!X208</f>
        <v>-195238619.63866669</v>
      </c>
      <c r="X43" s="251">
        <f>+'FIN-P&amp;L_CWS'!Y208</f>
        <v>-204724273.73300001</v>
      </c>
      <c r="Y43" s="251">
        <f>+'FIN-P&amp;L_CWS'!Z208</f>
        <v>-214227284.88983333</v>
      </c>
      <c r="Z43" s="251">
        <f>+'FIN-P&amp;L_CWS'!AA208</f>
        <v>-223647598.71716666</v>
      </c>
      <c r="AA43" s="251">
        <f>+'FIN-P&amp;L_CWS'!AB208</f>
        <v>-233069988.85699999</v>
      </c>
      <c r="AB43" s="251">
        <f>+'FIN-P&amp;L_CWS'!AC208</f>
        <v>-240822220.59529167</v>
      </c>
      <c r="AC43" s="251">
        <f>+'FIN-P&amp;L_CWS'!AD208</f>
        <v>-248257170.29385</v>
      </c>
      <c r="AD43" s="251">
        <f>+'FIN-P&amp;L_CWS'!AE208</f>
        <v>-255577043.24860835</v>
      </c>
      <c r="AE43" s="251">
        <f>+'FIN-P&amp;L_CWS'!AF208</f>
        <v>-262919021.2033667</v>
      </c>
      <c r="AF43" s="251">
        <f>+'FIN-P&amp;L_CWS'!AG208</f>
        <v>-270133463.36432505</v>
      </c>
      <c r="AG43" s="251">
        <f>+'FIN-P&amp;L_CWS'!AH208</f>
        <v>-277354205.5252834</v>
      </c>
      <c r="AH43" s="251">
        <f>+'FIN-P&amp;L_CWS'!AI208</f>
        <v>-284570002.68624175</v>
      </c>
      <c r="AI43" s="251">
        <f>+'FIN-P&amp;L_CWS'!AJ208</f>
        <v>-291892788.09100008</v>
      </c>
      <c r="AJ43" s="251">
        <f>+'FIN-P&amp;L_CWS'!AK208</f>
        <v>-299210885.9457584</v>
      </c>
      <c r="AK43" s="251">
        <f>+'FIN-P&amp;L_CWS'!AL208</f>
        <v>-306653752.53181672</v>
      </c>
      <c r="AL43" s="251">
        <f>+'FIN-P&amp;L_CWS'!AM208</f>
        <v>-314179834.71167505</v>
      </c>
      <c r="AM43" s="251">
        <f>+'FIN-P&amp;L_CWS'!AN208</f>
        <v>-321813354.87283337</v>
      </c>
      <c r="AN43" s="251">
        <f>+'FIN-P&amp;L_CWS'!AO208</f>
        <v>-330789154.2851423</v>
      </c>
      <c r="AO43" s="251">
        <f>+'FIN-P&amp;L_CWS'!AP208</f>
        <v>-339170625.10549128</v>
      </c>
      <c r="AP43" s="251">
        <f>+'FIN-P&amp;L_CWS'!AQ208</f>
        <v>-347344188.54330021</v>
      </c>
      <c r="AQ43" s="251">
        <f>+'FIN-P&amp;L_CWS'!AR208</f>
        <v>-355539856.98110914</v>
      </c>
      <c r="AR43" s="251">
        <f>+'FIN-P&amp;L_CWS'!AS208</f>
        <v>-363518282.66420811</v>
      </c>
      <c r="AS43" s="251">
        <f>+'FIN-P&amp;L_CWS'!AT208</f>
        <v>-371503008.34730709</v>
      </c>
      <c r="AT43" s="251">
        <f>+'FIN-P&amp;L_CWS'!AU208</f>
        <v>-379482789.03040606</v>
      </c>
      <c r="AU43" s="251">
        <f>+'FIN-P&amp;L_CWS'!AV208</f>
        <v>-387659163.06821501</v>
      </c>
      <c r="AV43" s="251">
        <f>+'FIN-P&amp;L_CWS'!AW208</f>
        <v>-395830747.70602399</v>
      </c>
      <c r="AW43" s="251">
        <f>+'FIN-P&amp;L_CWS'!AX208</f>
        <v>-404221663.65137297</v>
      </c>
      <c r="AX43" s="251">
        <f>+'FIN-P&amp;L_CWS'!AY208</f>
        <v>-412785492.45143193</v>
      </c>
      <c r="AY43" s="251">
        <f>+'FIN-P&amp;L_CWS'!AZ208</f>
        <v>-421551331.50903088</v>
      </c>
      <c r="AZ43" s="251">
        <f>+'FIN-P&amp;L_CWS'!BA208</f>
        <v>-433434337.39677775</v>
      </c>
      <c r="BA43" s="251">
        <f>+'FIN-P&amp;L_CWS'!BB208</f>
        <v>-444301379.27501059</v>
      </c>
      <c r="BB43" s="251">
        <f>+'FIN-P&amp;L_CWS'!BC208</f>
        <v>-454823132.95840544</v>
      </c>
      <c r="BC43" s="251">
        <f>+'FIN-P&amp;L_CWS'!BD208</f>
        <v>-465366991.64180028</v>
      </c>
      <c r="BD43" s="251">
        <f>+'FIN-P&amp;L_CWS'!BE208</f>
        <v>-475551420.85535711</v>
      </c>
      <c r="BE43" s="251">
        <f>+'FIN-P&amp;L_CWS'!BF208</f>
        <v>-485742150.06891394</v>
      </c>
      <c r="BF43" s="251">
        <f>+'FIN-P&amp;L_CWS'!BG208</f>
        <v>-495927934.28247076</v>
      </c>
      <c r="BG43" s="251">
        <f>+'FIN-P&amp;L_CWS'!BH208</f>
        <v>-506452498.56586564</v>
      </c>
      <c r="BH43" s="251">
        <f>+'FIN-P&amp;L_CWS'!BI208</f>
        <v>-516972273.44926047</v>
      </c>
      <c r="BI43" s="251">
        <f>+'FIN-P&amp;L_CWS'!BJ208</f>
        <v>-527848760.45249331</v>
      </c>
      <c r="BJ43" s="251">
        <f>+'FIN-P&amp;L_CWS'!BK208</f>
        <v>-539040347.02556419</v>
      </c>
      <c r="BK43" s="251">
        <f>+'FIN-P&amp;L_CWS'!BL208</f>
        <v>-550565754.66847301</v>
      </c>
    </row>
    <row r="44" spans="1:64" x14ac:dyDescent="0.15">
      <c r="B44" s="33" t="s">
        <v>1132</v>
      </c>
      <c r="C44" s="251">
        <f>+'FIN-CASHFLOW_CWS'!C67</f>
        <v>-28592</v>
      </c>
      <c r="D44" s="251">
        <f>+'FIN-CASHFLOW_CWS'!D67</f>
        <v>-9431224</v>
      </c>
      <c r="E44" s="251">
        <f>+'FIN-CASHFLOW_CWS'!E67</f>
        <v>-9395824</v>
      </c>
      <c r="F44" s="251">
        <f>+'FIN-CASHFLOW_CWS'!F67</f>
        <v>-9373214</v>
      </c>
      <c r="G44" s="251">
        <f>+'FIN-CASHFLOW_CWS'!G67</f>
        <v>-9369074</v>
      </c>
      <c r="H44" s="251">
        <f>+'FIN-CASHFLOW_CWS'!H67</f>
        <v>-9394714</v>
      </c>
      <c r="I44" s="251">
        <f>+'FIN-CASHFLOW_CWS'!I67</f>
        <v>-9395824</v>
      </c>
      <c r="J44" s="251">
        <f>+'FIN-CASHFLOW_CWS'!J67</f>
        <v>-9428614</v>
      </c>
      <c r="K44" s="251">
        <f>+'FIN-CASHFLOW_CWS'!K67</f>
        <v>-9396274</v>
      </c>
      <c r="L44" s="251">
        <f>+'FIN-CASHFLOW_CWS'!L67</f>
        <v>-9404914</v>
      </c>
      <c r="M44" s="251">
        <f>+'FIN-CASHFLOW_CWS'!M67</f>
        <v>-9396491.6199999992</v>
      </c>
      <c r="N44" s="251">
        <f>+'FIN-CASHFLOW_CWS'!N67</f>
        <v>-9355691.6199999992</v>
      </c>
      <c r="O44" s="251">
        <f>+'FIN-CASHFLOW_CWS'!O67</f>
        <v>-9353293.7599999998</v>
      </c>
      <c r="P44" s="251">
        <f>+'FIN-CASHFLOW_CWS'!P67</f>
        <v>-10780959.552999999</v>
      </c>
      <c r="Q44" s="251">
        <f>+'FIN-CASHFLOW_CWS'!Q67</f>
        <v>-10751642.623000002</v>
      </c>
      <c r="R44" s="251">
        <f>+'FIN-CASHFLOW_CWS'!R67</f>
        <v>-10712767.121000001</v>
      </c>
      <c r="S44" s="251">
        <f>+'FIN-CASHFLOW_CWS'!S67</f>
        <v>-10563469.621000001</v>
      </c>
      <c r="T44" s="251">
        <f>+'FIN-CASHFLOW_CWS'!T67</f>
        <v>-10547504.621000001</v>
      </c>
      <c r="U44" s="251">
        <f>+'FIN-CASHFLOW_CWS'!U67</f>
        <v>-10552214.621000001</v>
      </c>
      <c r="V44" s="251">
        <f>+'FIN-CASHFLOW_CWS'!V67</f>
        <v>-9567709.6210000012</v>
      </c>
      <c r="W44" s="251">
        <f>+'FIN-CASHFLOW_CWS'!W67</f>
        <v>-9570590.1909999996</v>
      </c>
      <c r="X44" s="251">
        <f>+'FIN-CASHFLOW_CWS'!X67</f>
        <v>-9527195.7609999999</v>
      </c>
      <c r="Y44" s="251">
        <f>+'FIN-CASHFLOW_CWS'!Y67</f>
        <v>-9515271.5734999999</v>
      </c>
      <c r="Z44" s="251">
        <f>+'FIN-CASHFLOW_CWS'!Z67</f>
        <v>-9500836.743999999</v>
      </c>
      <c r="AA44" s="251">
        <f>+'FIN-CASHFLOW_CWS'!AA67</f>
        <v>-9423825.556499999</v>
      </c>
      <c r="AB44" s="251">
        <f>+'FIN-CASHFLOW_CWS'!AB67</f>
        <v>-7934486.3216249989</v>
      </c>
      <c r="AC44" s="251">
        <f>+'FIN-CASHFLOW_CWS'!AC67</f>
        <v>-7846631.3652250003</v>
      </c>
      <c r="AD44" s="251">
        <f>+'FIN-CASHFLOW_CWS'!AD67</f>
        <v>-7449552.121425</v>
      </c>
      <c r="AE44" s="251">
        <f>+'FIN-CASHFLOW_CWS'!AE67</f>
        <v>-7354799.621425</v>
      </c>
      <c r="AF44" s="251">
        <f>+'FIN-CASHFLOW_CWS'!AF67</f>
        <v>-7340486.3276249999</v>
      </c>
      <c r="AG44" s="251">
        <f>+'FIN-CASHFLOW_CWS'!AG67</f>
        <v>-7218983.8276249999</v>
      </c>
      <c r="AH44" s="251">
        <f>+'FIN-CASHFLOW_CWS'!AH67</f>
        <v>-7199458.8276249999</v>
      </c>
      <c r="AI44" s="251">
        <f>+'FIN-CASHFLOW_CWS'!AI67</f>
        <v>-7194139.5714250002</v>
      </c>
      <c r="AJ44" s="251">
        <f>+'FIN-CASHFLOW_CWS'!AJ67</f>
        <v>-7302674.5214249995</v>
      </c>
      <c r="AK44" s="251">
        <f>+'FIN-CASHFLOW_CWS'!AK67</f>
        <v>-7300032.0027250005</v>
      </c>
      <c r="AL44" s="251">
        <f>+'FIN-CASHFLOW_CWS'!AL67</f>
        <v>-7383601.3465250004</v>
      </c>
      <c r="AM44" s="251">
        <f>+'FIN-CASHFLOW_CWS'!AM67</f>
        <v>-7531970.5778250005</v>
      </c>
      <c r="AN44" s="251">
        <f>+'FIN-CASHFLOW_CWS'!AN67</f>
        <v>-9439812.0789756253</v>
      </c>
      <c r="AO44" s="251">
        <f>+'FIN-CASHFLOW_CWS'!AO67</f>
        <v>-9115429.9870156273</v>
      </c>
      <c r="AP44" s="251">
        <f>+'FIN-CASHFLOW_CWS'!AP67</f>
        <v>-8410837.6044756249</v>
      </c>
      <c r="AQ44" s="251">
        <f>+'FIN-CASHFLOW_CWS'!AQ67</f>
        <v>-8214139.8544756258</v>
      </c>
      <c r="AR44" s="251">
        <f>+'FIN-CASHFLOW_CWS'!AR67</f>
        <v>-8205699.8497656258</v>
      </c>
      <c r="AS44" s="251">
        <f>+'FIN-CASHFLOW_CWS'!AS67</f>
        <v>-7982967.3497656258</v>
      </c>
      <c r="AT44" s="251">
        <f>+'FIN-CASHFLOW_CWS'!AT67</f>
        <v>-7957792.5997656258</v>
      </c>
      <c r="AU44" s="251">
        <f>+'FIN-CASHFLOW_CWS'!AU67</f>
        <v>-7946603.2044756273</v>
      </c>
      <c r="AV44" s="251">
        <f>+'FIN-CASHFLOW_CWS'!AV67</f>
        <v>-8150069.8044756269</v>
      </c>
      <c r="AW44" s="251">
        <f>+'FIN-CASHFLOW_CWS'!AW67</f>
        <v>-8135442.8620156283</v>
      </c>
      <c r="AX44" s="251">
        <f>+'FIN-CASHFLOW_CWS'!AX67</f>
        <v>-8313931.466725626</v>
      </c>
      <c r="AY44" s="251">
        <f>+'FIN-CASHFLOW_CWS'!AY67</f>
        <v>-8555164.4742656257</v>
      </c>
      <c r="AZ44" s="251">
        <f>+'FIN-CASHFLOW_CWS'!AZ67</f>
        <v>-12454723.304413518</v>
      </c>
      <c r="BA44" s="251">
        <f>+'FIN-CASHFLOW_CWS'!BA67</f>
        <v>-12044030.144899515</v>
      </c>
      <c r="BB44" s="251">
        <f>+'FIN-CASHFLOW_CWS'!BB67</f>
        <v>-10898995.350061513</v>
      </c>
      <c r="BC44" s="251">
        <f>+'FIN-CASHFLOW_CWS'!BC67</f>
        <v>-10568672.400061514</v>
      </c>
      <c r="BD44" s="251">
        <f>+'FIN-CASHFLOW_CWS'!BD67</f>
        <v>-10557378.380223516</v>
      </c>
      <c r="BE44" s="251">
        <f>+'FIN-CASHFLOW_CWS'!BE67</f>
        <v>-10188970.880223516</v>
      </c>
      <c r="BF44" s="251">
        <f>+'FIN-CASHFLOW_CWS'!BF67</f>
        <v>-10157453.830223517</v>
      </c>
      <c r="BG44" s="251">
        <f>+'FIN-CASHFLOW_CWS'!BG67</f>
        <v>-10149118.450061513</v>
      </c>
      <c r="BH44" s="251">
        <f>+'FIN-CASHFLOW_CWS'!BH67</f>
        <v>-10492464.500061516</v>
      </c>
      <c r="BI44" s="251">
        <f>+'FIN-CASHFLOW_CWS'!BI67</f>
        <v>-10474704.119899515</v>
      </c>
      <c r="BJ44" s="251">
        <f>+'FIN-CASHFLOW_CWS'!BJ67</f>
        <v>-10790218.689737517</v>
      </c>
      <c r="BK44" s="251">
        <f>+'FIN-CASHFLOW_CWS'!BK67</f>
        <v>-11236767.009575516</v>
      </c>
      <c r="BL44" s="66"/>
    </row>
    <row r="45" spans="1:64" x14ac:dyDescent="0.15">
      <c r="B45" s="33" t="s">
        <v>1131</v>
      </c>
      <c r="C45" s="251">
        <f>+'FIN-CASHFLOW_CWS'!C70</f>
        <v>-28592</v>
      </c>
      <c r="D45" s="251">
        <f>+'FIN-CASHFLOW_CWS'!D70</f>
        <v>-9459816</v>
      </c>
      <c r="E45" s="251">
        <f>+'FIN-CASHFLOW_CWS'!E70</f>
        <v>-18855640</v>
      </c>
      <c r="F45" s="251">
        <f>+'FIN-CASHFLOW_CWS'!F70</f>
        <v>-28228854</v>
      </c>
      <c r="G45" s="251">
        <f>+'FIN-CASHFLOW_CWS'!G70</f>
        <v>-37597928</v>
      </c>
      <c r="H45" s="251">
        <f>+'FIN-CASHFLOW_CWS'!H70</f>
        <v>-46992642</v>
      </c>
      <c r="I45" s="251">
        <f>+'FIN-CASHFLOW_CWS'!I70</f>
        <v>-56388466</v>
      </c>
      <c r="J45" s="251">
        <f>+'FIN-CASHFLOW_CWS'!J70</f>
        <v>-65817080</v>
      </c>
      <c r="K45" s="251">
        <f>+'FIN-CASHFLOW_CWS'!K70</f>
        <v>-75213354</v>
      </c>
      <c r="L45" s="251">
        <f>+'FIN-CASHFLOW_CWS'!L70</f>
        <v>-84618268</v>
      </c>
      <c r="M45" s="251">
        <f>+'FIN-CASHFLOW_CWS'!M70</f>
        <v>-94014759.620000005</v>
      </c>
      <c r="N45" s="251">
        <f>+'FIN-CASHFLOW_CWS'!N70</f>
        <v>-103370451.24000001</v>
      </c>
      <c r="O45" s="251">
        <f>+'FIN-CASHFLOW_CWS'!O70</f>
        <v>-112723745.00000001</v>
      </c>
      <c r="P45" s="251">
        <f>+'FIN-CASHFLOW_CWS'!P70</f>
        <v>-123504704.55300002</v>
      </c>
      <c r="Q45" s="251">
        <f>+'FIN-CASHFLOW_CWS'!Q70</f>
        <v>-134256347.17600003</v>
      </c>
      <c r="R45" s="251">
        <f>+'FIN-CASHFLOW_CWS'!R70</f>
        <v>-144969114.29700002</v>
      </c>
      <c r="S45" s="251">
        <f>+'FIN-CASHFLOW_CWS'!S70</f>
        <v>-155532583.91800001</v>
      </c>
      <c r="T45" s="251">
        <f>+'FIN-CASHFLOW_CWS'!T70</f>
        <v>-166080088.539</v>
      </c>
      <c r="U45" s="251">
        <f>+'FIN-CASHFLOW_CWS'!U70</f>
        <v>-176632303.16</v>
      </c>
      <c r="V45" s="251">
        <f>+'FIN-CASHFLOW_CWS'!V70</f>
        <v>-186200012.78099999</v>
      </c>
      <c r="W45" s="251">
        <f>+'FIN-CASHFLOW_CWS'!W70</f>
        <v>-195770602.972</v>
      </c>
      <c r="X45" s="251">
        <f>+'FIN-CASHFLOW_CWS'!X70</f>
        <v>-205297798.73300001</v>
      </c>
      <c r="Y45" s="251">
        <f>+'FIN-CASHFLOW_CWS'!Y70</f>
        <v>-214813070.30650002</v>
      </c>
      <c r="Z45" s="251">
        <f>+'FIN-CASHFLOW_CWS'!Z70</f>
        <v>-224313907.05050001</v>
      </c>
      <c r="AA45" s="251">
        <f>+'FIN-CASHFLOW_CWS'!AA70</f>
        <v>-233737732.60699999</v>
      </c>
      <c r="AB45" s="251">
        <f>+'FIN-CASHFLOW_CWS'!AB70</f>
        <v>-241672218.92862499</v>
      </c>
      <c r="AC45" s="251">
        <f>+'FIN-CASHFLOW_CWS'!AC70</f>
        <v>-249518850.29384997</v>
      </c>
      <c r="AD45" s="251">
        <f>+'FIN-CASHFLOW_CWS'!AD70</f>
        <v>-256968402.41527498</v>
      </c>
      <c r="AE45" s="251">
        <f>+'FIN-CASHFLOW_CWS'!AE70</f>
        <v>-264323202.03669998</v>
      </c>
      <c r="AF45" s="251">
        <f>+'FIN-CASHFLOW_CWS'!AF70</f>
        <v>-271663688.36432499</v>
      </c>
      <c r="AG45" s="251">
        <f>+'FIN-CASHFLOW_CWS'!AG70</f>
        <v>-278882672.19194996</v>
      </c>
      <c r="AH45" s="251">
        <f>+'FIN-CASHFLOW_CWS'!AH70</f>
        <v>-286082131.01957494</v>
      </c>
      <c r="AI45" s="251">
        <f>+'FIN-CASHFLOW_CWS'!AI70</f>
        <v>-293276270.59099996</v>
      </c>
      <c r="AJ45" s="251">
        <f>+'FIN-CASHFLOW_CWS'!AJ70</f>
        <v>-300578945.11242497</v>
      </c>
      <c r="AK45" s="251">
        <f>+'FIN-CASHFLOW_CWS'!AK70</f>
        <v>-307878977.11514997</v>
      </c>
      <c r="AL45" s="251">
        <f>+'FIN-CASHFLOW_CWS'!AL70</f>
        <v>-315262578.46167499</v>
      </c>
      <c r="AM45" s="251">
        <f>+'FIN-CASHFLOW_CWS'!AM70</f>
        <v>-322794549.0395</v>
      </c>
      <c r="AN45" s="251">
        <f>+'FIN-CASHFLOW_CWS'!AN70</f>
        <v>-332234361.11847562</v>
      </c>
      <c r="AO45" s="251">
        <f>+'FIN-CASHFLOW_CWS'!AO70</f>
        <v>-341349791.10549122</v>
      </c>
      <c r="AP45" s="251">
        <f>+'FIN-CASHFLOW_CWS'!AP70</f>
        <v>-349760628.70996684</v>
      </c>
      <c r="AQ45" s="251">
        <f>+'FIN-CASHFLOW_CWS'!AQ70</f>
        <v>-357974768.56444246</v>
      </c>
      <c r="AR45" s="251">
        <f>+'FIN-CASHFLOW_CWS'!AR70</f>
        <v>-366180468.41420805</v>
      </c>
      <c r="AS45" s="251">
        <f>+'FIN-CASHFLOW_CWS'!AS70</f>
        <v>-374163435.76397365</v>
      </c>
      <c r="AT45" s="251">
        <f>+'FIN-CASHFLOW_CWS'!AT70</f>
        <v>-382121228.36373925</v>
      </c>
      <c r="AU45" s="251">
        <f>+'FIN-CASHFLOW_CWS'!AU70</f>
        <v>-390067831.56821489</v>
      </c>
      <c r="AV45" s="251">
        <f>+'FIN-CASHFLOW_CWS'!AV70</f>
        <v>-398217901.3726905</v>
      </c>
      <c r="AW45" s="251">
        <f>+'FIN-CASHFLOW_CWS'!AW70</f>
        <v>-406353344.2347061</v>
      </c>
      <c r="AX45" s="251">
        <f>+'FIN-CASHFLOW_CWS'!AX70</f>
        <v>-414667275.70143175</v>
      </c>
      <c r="AY45" s="251">
        <f>+'FIN-CASHFLOW_CWS'!AY70</f>
        <v>-423222440.17569739</v>
      </c>
      <c r="AZ45" s="251">
        <f>+'FIN-CASHFLOW_CWS'!AZ70</f>
        <v>-435677163.48011088</v>
      </c>
      <c r="BA45" s="251">
        <f>+'FIN-CASHFLOW_CWS'!BA70</f>
        <v>-447721193.62501037</v>
      </c>
      <c r="BB45" s="251">
        <f>+'FIN-CASHFLOW_CWS'!BB70</f>
        <v>-458620188.97507191</v>
      </c>
      <c r="BC45" s="251">
        <f>+'FIN-CASHFLOW_CWS'!BC70</f>
        <v>-469188861.3751334</v>
      </c>
      <c r="BD45" s="251">
        <f>+'FIN-CASHFLOW_CWS'!BD70</f>
        <v>-479746239.75535691</v>
      </c>
      <c r="BE45" s="251">
        <f>+'FIN-CASHFLOW_CWS'!BE70</f>
        <v>-489935210.63558042</v>
      </c>
      <c r="BF45" s="251">
        <f>+'FIN-CASHFLOW_CWS'!BF70</f>
        <v>-500092664.46580392</v>
      </c>
      <c r="BG45" s="251">
        <f>+'FIN-CASHFLOW_CWS'!BG70</f>
        <v>-510241782.91586542</v>
      </c>
      <c r="BH45" s="251">
        <f>+'FIN-CASHFLOW_CWS'!BH70</f>
        <v>-520734247.41592693</v>
      </c>
      <c r="BI45" s="251">
        <f>+'FIN-CASHFLOW_CWS'!BI70</f>
        <v>-531208951.53582644</v>
      </c>
      <c r="BJ45" s="251">
        <f>+'FIN-CASHFLOW_CWS'!BJ70</f>
        <v>-541999170.225564</v>
      </c>
      <c r="BK45" s="251">
        <f>+'FIN-CASHFLOW_CWS'!BK70</f>
        <v>-553235937.23513949</v>
      </c>
    </row>
    <row r="47" spans="1:64" x14ac:dyDescent="0.15">
      <c r="A47" s="252" t="s">
        <v>971</v>
      </c>
      <c r="C47" s="74" t="s">
        <v>147</v>
      </c>
      <c r="D47" s="363" t="s">
        <v>35</v>
      </c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 t="s">
        <v>36</v>
      </c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 t="s">
        <v>37</v>
      </c>
      <c r="AC47" s="363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 t="s">
        <v>38</v>
      </c>
      <c r="AO47" s="363"/>
      <c r="AP47" s="363"/>
      <c r="AQ47" s="363"/>
      <c r="AR47" s="363"/>
      <c r="AS47" s="363"/>
      <c r="AT47" s="363"/>
      <c r="AU47" s="363"/>
      <c r="AV47" s="363"/>
      <c r="AW47" s="363"/>
      <c r="AX47" s="363"/>
      <c r="AY47" s="363"/>
      <c r="AZ47" s="363" t="s">
        <v>39</v>
      </c>
      <c r="BA47" s="363"/>
      <c r="BB47" s="363"/>
      <c r="BC47" s="363"/>
      <c r="BD47" s="363"/>
      <c r="BE47" s="363"/>
      <c r="BF47" s="363"/>
      <c r="BG47" s="363"/>
      <c r="BH47" s="363"/>
      <c r="BI47" s="363"/>
      <c r="BJ47" s="363"/>
      <c r="BK47" s="363"/>
    </row>
    <row r="48" spans="1:64" x14ac:dyDescent="0.15">
      <c r="C48" s="74"/>
      <c r="D48" s="80" t="s">
        <v>40</v>
      </c>
      <c r="E48" s="80" t="s">
        <v>41</v>
      </c>
      <c r="F48" s="80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</row>
    <row r="49" spans="1:64" x14ac:dyDescent="0.15">
      <c r="B49" t="s">
        <v>811</v>
      </c>
      <c r="C49" s="251">
        <f>+C42</f>
        <v>-28592</v>
      </c>
      <c r="D49" s="251">
        <f t="shared" ref="D49:BK49" si="3">+D42</f>
        <v>-9388940.666666666</v>
      </c>
      <c r="E49" s="251">
        <f t="shared" si="3"/>
        <v>-9361632.333333334</v>
      </c>
      <c r="F49" s="251">
        <f t="shared" si="3"/>
        <v>-9364689</v>
      </c>
      <c r="G49" s="251">
        <f t="shared" si="3"/>
        <v>-9360715.666666666</v>
      </c>
      <c r="H49" s="251">
        <f t="shared" si="3"/>
        <v>-9396355.666666666</v>
      </c>
      <c r="I49" s="251">
        <f t="shared" si="3"/>
        <v>-9397465.666666666</v>
      </c>
      <c r="J49" s="251">
        <f t="shared" si="3"/>
        <v>-9430255.666666666</v>
      </c>
      <c r="K49" s="251">
        <f t="shared" si="3"/>
        <v>-9397915.666666666</v>
      </c>
      <c r="L49" s="251">
        <f t="shared" si="3"/>
        <v>-9392305.666666666</v>
      </c>
      <c r="M49" s="251">
        <f t="shared" si="3"/>
        <v>-9357808.2866666652</v>
      </c>
      <c r="N49" s="251">
        <f t="shared" si="3"/>
        <v>-9343833.2866666652</v>
      </c>
      <c r="O49" s="251">
        <f t="shared" si="3"/>
        <v>-9322735.4266666658</v>
      </c>
      <c r="P49" s="251">
        <f t="shared" si="3"/>
        <v>-10725888.719666665</v>
      </c>
      <c r="Q49" s="251">
        <f t="shared" si="3"/>
        <v>-10677809.289666668</v>
      </c>
      <c r="R49" s="251">
        <f t="shared" si="3"/>
        <v>-10545546.287666667</v>
      </c>
      <c r="S49" s="251">
        <f t="shared" si="3"/>
        <v>-10565111.287666667</v>
      </c>
      <c r="T49" s="251">
        <f t="shared" si="3"/>
        <v>-10549146.287666667</v>
      </c>
      <c r="U49" s="251">
        <f t="shared" si="3"/>
        <v>-10553856.287666667</v>
      </c>
      <c r="V49" s="251">
        <f t="shared" si="3"/>
        <v>-9555717.9543333352</v>
      </c>
      <c r="W49" s="251">
        <f t="shared" si="3"/>
        <v>-9522298.5243333336</v>
      </c>
      <c r="X49" s="251">
        <f t="shared" si="3"/>
        <v>-9485654.0943333339</v>
      </c>
      <c r="Y49" s="251">
        <f t="shared" si="3"/>
        <v>-9503011.1568333339</v>
      </c>
      <c r="Z49" s="251">
        <f t="shared" si="3"/>
        <v>-9420313.827333333</v>
      </c>
      <c r="AA49" s="251">
        <f t="shared" si="3"/>
        <v>-9422390.139833333</v>
      </c>
      <c r="AB49" s="251">
        <f t="shared" si="3"/>
        <v>-7752231.7382916659</v>
      </c>
      <c r="AC49" s="251">
        <f t="shared" si="3"/>
        <v>-7434949.6985583333</v>
      </c>
      <c r="AD49" s="251">
        <f t="shared" si="3"/>
        <v>-7319872.954758333</v>
      </c>
      <c r="AE49" s="251">
        <f t="shared" si="3"/>
        <v>-7341977.954758333</v>
      </c>
      <c r="AF49" s="251">
        <f t="shared" si="3"/>
        <v>-7214442.1609583329</v>
      </c>
      <c r="AG49" s="251">
        <f t="shared" si="3"/>
        <v>-7220742.1609583329</v>
      </c>
      <c r="AH49" s="251">
        <f t="shared" si="3"/>
        <v>-7215797.1609583329</v>
      </c>
      <c r="AI49" s="251">
        <f t="shared" si="3"/>
        <v>-7322785.4047583332</v>
      </c>
      <c r="AJ49" s="251">
        <f t="shared" si="3"/>
        <v>-7318097.8547583325</v>
      </c>
      <c r="AK49" s="251">
        <f t="shared" si="3"/>
        <v>-7442866.5860583335</v>
      </c>
      <c r="AL49" s="251">
        <f t="shared" si="3"/>
        <v>-7526082.1798583334</v>
      </c>
      <c r="AM49" s="251">
        <f t="shared" si="3"/>
        <v>-7633520.1611583335</v>
      </c>
      <c r="AN49" s="251">
        <f t="shared" si="3"/>
        <v>-8975799.4123089593</v>
      </c>
      <c r="AO49" s="251">
        <f t="shared" si="3"/>
        <v>-8381470.8203489603</v>
      </c>
      <c r="AP49" s="251">
        <f t="shared" si="3"/>
        <v>-8173563.4378089588</v>
      </c>
      <c r="AQ49" s="251">
        <f t="shared" si="3"/>
        <v>-8195668.4378089588</v>
      </c>
      <c r="AR49" s="251">
        <f t="shared" si="3"/>
        <v>-7978425.6830989588</v>
      </c>
      <c r="AS49" s="251">
        <f t="shared" si="3"/>
        <v>-7984725.6830989588</v>
      </c>
      <c r="AT49" s="251">
        <f t="shared" si="3"/>
        <v>-7979780.6830989588</v>
      </c>
      <c r="AU49" s="251">
        <f t="shared" si="3"/>
        <v>-8176374.0378089603</v>
      </c>
      <c r="AV49" s="251">
        <f t="shared" si="3"/>
        <v>-8171584.6378089599</v>
      </c>
      <c r="AW49" s="251">
        <f t="shared" si="3"/>
        <v>-8390915.9453489613</v>
      </c>
      <c r="AX49" s="251">
        <f t="shared" si="3"/>
        <v>-8563828.8000589591</v>
      </c>
      <c r="AY49" s="251">
        <f t="shared" si="3"/>
        <v>-8765839.0575989597</v>
      </c>
      <c r="AZ49" s="251">
        <f t="shared" si="3"/>
        <v>-11883005.887746852</v>
      </c>
      <c r="BA49" s="251">
        <f t="shared" si="3"/>
        <v>-10867041.878232848</v>
      </c>
      <c r="BB49" s="251">
        <f t="shared" si="3"/>
        <v>-10521753.683394847</v>
      </c>
      <c r="BC49" s="251">
        <f t="shared" si="3"/>
        <v>-10543858.683394847</v>
      </c>
      <c r="BD49" s="251">
        <f t="shared" si="3"/>
        <v>-10184429.21355685</v>
      </c>
      <c r="BE49" s="251">
        <f t="shared" si="3"/>
        <v>-10190729.21355685</v>
      </c>
      <c r="BF49" s="251">
        <f t="shared" si="3"/>
        <v>-10185784.21355685</v>
      </c>
      <c r="BG49" s="251">
        <f t="shared" si="3"/>
        <v>-10524564.283394847</v>
      </c>
      <c r="BH49" s="251">
        <f t="shared" si="3"/>
        <v>-10519774.883394849</v>
      </c>
      <c r="BI49" s="251">
        <f t="shared" si="3"/>
        <v>-10876487.003232848</v>
      </c>
      <c r="BJ49" s="251">
        <f t="shared" si="3"/>
        <v>-11191586.57307085</v>
      </c>
      <c r="BK49" s="251">
        <f t="shared" si="3"/>
        <v>-11525407.642908849</v>
      </c>
    </row>
    <row r="50" spans="1:64" x14ac:dyDescent="0.15">
      <c r="B50" s="33" t="s">
        <v>970</v>
      </c>
      <c r="C50" s="251">
        <f>+C44</f>
        <v>-28592</v>
      </c>
      <c r="D50" s="251">
        <f t="shared" ref="D50:BK50" si="4">+D44</f>
        <v>-9431224</v>
      </c>
      <c r="E50" s="251">
        <f t="shared" si="4"/>
        <v>-9395824</v>
      </c>
      <c r="F50" s="251">
        <f t="shared" si="4"/>
        <v>-9373214</v>
      </c>
      <c r="G50" s="251">
        <f t="shared" si="4"/>
        <v>-9369074</v>
      </c>
      <c r="H50" s="251">
        <f t="shared" si="4"/>
        <v>-9394714</v>
      </c>
      <c r="I50" s="251">
        <f t="shared" si="4"/>
        <v>-9395824</v>
      </c>
      <c r="J50" s="251">
        <f t="shared" si="4"/>
        <v>-9428614</v>
      </c>
      <c r="K50" s="251">
        <f t="shared" si="4"/>
        <v>-9396274</v>
      </c>
      <c r="L50" s="251">
        <f t="shared" si="4"/>
        <v>-9404914</v>
      </c>
      <c r="M50" s="251">
        <f t="shared" si="4"/>
        <v>-9396491.6199999992</v>
      </c>
      <c r="N50" s="251">
        <f t="shared" si="4"/>
        <v>-9355691.6199999992</v>
      </c>
      <c r="O50" s="251">
        <f t="shared" si="4"/>
        <v>-9353293.7599999998</v>
      </c>
      <c r="P50" s="251">
        <f t="shared" si="4"/>
        <v>-10780959.552999999</v>
      </c>
      <c r="Q50" s="251">
        <f t="shared" si="4"/>
        <v>-10751642.623000002</v>
      </c>
      <c r="R50" s="251">
        <f t="shared" si="4"/>
        <v>-10712767.121000001</v>
      </c>
      <c r="S50" s="251">
        <f t="shared" si="4"/>
        <v>-10563469.621000001</v>
      </c>
      <c r="T50" s="251">
        <f t="shared" si="4"/>
        <v>-10547504.621000001</v>
      </c>
      <c r="U50" s="251">
        <f t="shared" si="4"/>
        <v>-10552214.621000001</v>
      </c>
      <c r="V50" s="251">
        <f t="shared" si="4"/>
        <v>-9567709.6210000012</v>
      </c>
      <c r="W50" s="251">
        <f t="shared" si="4"/>
        <v>-9570590.1909999996</v>
      </c>
      <c r="X50" s="251">
        <f t="shared" si="4"/>
        <v>-9527195.7609999999</v>
      </c>
      <c r="Y50" s="251">
        <f t="shared" si="4"/>
        <v>-9515271.5734999999</v>
      </c>
      <c r="Z50" s="251">
        <f t="shared" si="4"/>
        <v>-9500836.743999999</v>
      </c>
      <c r="AA50" s="251">
        <f t="shared" si="4"/>
        <v>-9423825.556499999</v>
      </c>
      <c r="AB50" s="251">
        <f t="shared" si="4"/>
        <v>-7934486.3216249989</v>
      </c>
      <c r="AC50" s="251">
        <f t="shared" si="4"/>
        <v>-7846631.3652250003</v>
      </c>
      <c r="AD50" s="251">
        <f t="shared" si="4"/>
        <v>-7449552.121425</v>
      </c>
      <c r="AE50" s="251">
        <f t="shared" si="4"/>
        <v>-7354799.621425</v>
      </c>
      <c r="AF50" s="251">
        <f t="shared" si="4"/>
        <v>-7340486.3276249999</v>
      </c>
      <c r="AG50" s="251">
        <f t="shared" si="4"/>
        <v>-7218983.8276249999</v>
      </c>
      <c r="AH50" s="251">
        <f t="shared" si="4"/>
        <v>-7199458.8276249999</v>
      </c>
      <c r="AI50" s="251">
        <f t="shared" si="4"/>
        <v>-7194139.5714250002</v>
      </c>
      <c r="AJ50" s="251">
        <f t="shared" si="4"/>
        <v>-7302674.5214249995</v>
      </c>
      <c r="AK50" s="251">
        <f t="shared" si="4"/>
        <v>-7300032.0027250005</v>
      </c>
      <c r="AL50" s="251">
        <f t="shared" si="4"/>
        <v>-7383601.3465250004</v>
      </c>
      <c r="AM50" s="251">
        <f t="shared" si="4"/>
        <v>-7531970.5778250005</v>
      </c>
      <c r="AN50" s="251">
        <f t="shared" si="4"/>
        <v>-9439812.0789756253</v>
      </c>
      <c r="AO50" s="251">
        <f t="shared" si="4"/>
        <v>-9115429.9870156273</v>
      </c>
      <c r="AP50" s="251">
        <f t="shared" si="4"/>
        <v>-8410837.6044756249</v>
      </c>
      <c r="AQ50" s="251">
        <f t="shared" si="4"/>
        <v>-8214139.8544756258</v>
      </c>
      <c r="AR50" s="251">
        <f t="shared" si="4"/>
        <v>-8205699.8497656258</v>
      </c>
      <c r="AS50" s="251">
        <f t="shared" si="4"/>
        <v>-7982967.3497656258</v>
      </c>
      <c r="AT50" s="251">
        <f t="shared" si="4"/>
        <v>-7957792.5997656258</v>
      </c>
      <c r="AU50" s="251">
        <f t="shared" si="4"/>
        <v>-7946603.2044756273</v>
      </c>
      <c r="AV50" s="251">
        <f t="shared" si="4"/>
        <v>-8150069.8044756269</v>
      </c>
      <c r="AW50" s="251">
        <f t="shared" si="4"/>
        <v>-8135442.8620156283</v>
      </c>
      <c r="AX50" s="251">
        <f t="shared" si="4"/>
        <v>-8313931.466725626</v>
      </c>
      <c r="AY50" s="251">
        <f t="shared" si="4"/>
        <v>-8555164.4742656257</v>
      </c>
      <c r="AZ50" s="251">
        <f t="shared" si="4"/>
        <v>-12454723.304413518</v>
      </c>
      <c r="BA50" s="251">
        <f t="shared" si="4"/>
        <v>-12044030.144899515</v>
      </c>
      <c r="BB50" s="251">
        <f t="shared" si="4"/>
        <v>-10898995.350061513</v>
      </c>
      <c r="BC50" s="251">
        <f t="shared" si="4"/>
        <v>-10568672.400061514</v>
      </c>
      <c r="BD50" s="251">
        <f t="shared" si="4"/>
        <v>-10557378.380223516</v>
      </c>
      <c r="BE50" s="251">
        <f t="shared" si="4"/>
        <v>-10188970.880223516</v>
      </c>
      <c r="BF50" s="251">
        <f t="shared" si="4"/>
        <v>-10157453.830223517</v>
      </c>
      <c r="BG50" s="251">
        <f t="shared" si="4"/>
        <v>-10149118.450061513</v>
      </c>
      <c r="BH50" s="251">
        <f t="shared" si="4"/>
        <v>-10492464.500061516</v>
      </c>
      <c r="BI50" s="251">
        <f t="shared" si="4"/>
        <v>-10474704.119899515</v>
      </c>
      <c r="BJ50" s="251">
        <f t="shared" si="4"/>
        <v>-10790218.689737517</v>
      </c>
      <c r="BK50" s="251">
        <f t="shared" si="4"/>
        <v>-11236767.009575516</v>
      </c>
      <c r="BL50" s="66"/>
    </row>
    <row r="51" spans="1:64" x14ac:dyDescent="0.15">
      <c r="B51" s="33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1"/>
      <c r="AL51" s="251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1"/>
      <c r="BG51" s="251"/>
      <c r="BH51" s="251"/>
      <c r="BI51" s="251"/>
      <c r="BJ51" s="251"/>
      <c r="BK51" s="251"/>
      <c r="BL51" s="66"/>
    </row>
    <row r="52" spans="1:64" x14ac:dyDescent="0.15">
      <c r="A52" s="252" t="s">
        <v>1043</v>
      </c>
    </row>
    <row r="53" spans="1:64" x14ac:dyDescent="0.15">
      <c r="A53"/>
      <c r="C53" s="74" t="s">
        <v>147</v>
      </c>
      <c r="D53" s="363" t="s">
        <v>35</v>
      </c>
      <c r="E53" s="363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 t="s">
        <v>36</v>
      </c>
      <c r="Q53" s="363"/>
      <c r="R53" s="363"/>
      <c r="S53" s="363"/>
      <c r="T53" s="363"/>
      <c r="U53" s="363"/>
      <c r="V53" s="363"/>
      <c r="W53" s="363"/>
      <c r="X53" s="363"/>
      <c r="Y53" s="363"/>
      <c r="Z53" s="363"/>
      <c r="AA53" s="363"/>
      <c r="AB53" s="363" t="s">
        <v>37</v>
      </c>
      <c r="AC53" s="363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 t="s">
        <v>38</v>
      </c>
      <c r="AO53" s="363"/>
      <c r="AP53" s="363"/>
      <c r="AQ53" s="363"/>
      <c r="AR53" s="363"/>
      <c r="AS53" s="363"/>
      <c r="AT53" s="363"/>
      <c r="AU53" s="363"/>
      <c r="AV53" s="363"/>
      <c r="AW53" s="363"/>
      <c r="AX53" s="363"/>
      <c r="AY53" s="363"/>
      <c r="AZ53" s="363" t="s">
        <v>39</v>
      </c>
      <c r="BA53" s="363"/>
      <c r="BB53" s="363"/>
      <c r="BC53" s="363"/>
      <c r="BD53" s="363"/>
      <c r="BE53" s="363"/>
      <c r="BF53" s="363"/>
      <c r="BG53" s="363"/>
      <c r="BH53" s="363"/>
      <c r="BI53" s="363"/>
      <c r="BJ53" s="363"/>
      <c r="BK53" s="363"/>
    </row>
    <row r="54" spans="1:64" x14ac:dyDescent="0.15">
      <c r="C54" s="74"/>
      <c r="D54" s="80" t="s">
        <v>40</v>
      </c>
      <c r="E54" s="80" t="s">
        <v>41</v>
      </c>
      <c r="F54" s="80" t="s">
        <v>42</v>
      </c>
      <c r="G54" s="10" t="s">
        <v>43</v>
      </c>
      <c r="H54" s="10" t="s">
        <v>44</v>
      </c>
      <c r="I54" s="10" t="s">
        <v>45</v>
      </c>
      <c r="J54" s="10" t="s">
        <v>46</v>
      </c>
      <c r="K54" s="10" t="s">
        <v>47</v>
      </c>
      <c r="L54" s="10" t="s">
        <v>48</v>
      </c>
      <c r="M54" s="10" t="s">
        <v>49</v>
      </c>
      <c r="N54" s="10" t="s">
        <v>50</v>
      </c>
      <c r="O54" s="10" t="s">
        <v>51</v>
      </c>
      <c r="P54" s="10" t="s">
        <v>40</v>
      </c>
      <c r="Q54" s="10" t="s">
        <v>41</v>
      </c>
      <c r="R54" s="10" t="s">
        <v>42</v>
      </c>
      <c r="S54" s="10" t="s">
        <v>43</v>
      </c>
      <c r="T54" s="10" t="s">
        <v>44</v>
      </c>
      <c r="U54" s="10" t="s">
        <v>45</v>
      </c>
      <c r="V54" s="10" t="s">
        <v>46</v>
      </c>
      <c r="W54" s="10" t="s">
        <v>47</v>
      </c>
      <c r="X54" s="10" t="s">
        <v>48</v>
      </c>
      <c r="Y54" s="10" t="s">
        <v>49</v>
      </c>
      <c r="Z54" s="10" t="s">
        <v>50</v>
      </c>
      <c r="AA54" s="10" t="s">
        <v>51</v>
      </c>
      <c r="AB54" s="10" t="s">
        <v>40</v>
      </c>
      <c r="AC54" s="10" t="s">
        <v>41</v>
      </c>
      <c r="AD54" s="10" t="s">
        <v>42</v>
      </c>
      <c r="AE54" s="10" t="s">
        <v>43</v>
      </c>
      <c r="AF54" s="10" t="s">
        <v>44</v>
      </c>
      <c r="AG54" s="10" t="s">
        <v>45</v>
      </c>
      <c r="AH54" s="10" t="s">
        <v>46</v>
      </c>
      <c r="AI54" s="10" t="s">
        <v>47</v>
      </c>
      <c r="AJ54" s="10" t="s">
        <v>48</v>
      </c>
      <c r="AK54" s="10" t="s">
        <v>49</v>
      </c>
      <c r="AL54" s="10" t="s">
        <v>50</v>
      </c>
      <c r="AM54" s="10" t="s">
        <v>51</v>
      </c>
      <c r="AN54" s="10" t="s">
        <v>40</v>
      </c>
      <c r="AO54" s="10" t="s">
        <v>41</v>
      </c>
      <c r="AP54" s="10" t="s">
        <v>42</v>
      </c>
      <c r="AQ54" s="10" t="s">
        <v>43</v>
      </c>
      <c r="AR54" s="10" t="s">
        <v>44</v>
      </c>
      <c r="AS54" s="10" t="s">
        <v>45</v>
      </c>
      <c r="AT54" s="10" t="s">
        <v>46</v>
      </c>
      <c r="AU54" s="10" t="s">
        <v>47</v>
      </c>
      <c r="AV54" s="10" t="s">
        <v>48</v>
      </c>
      <c r="AW54" s="10" t="s">
        <v>49</v>
      </c>
      <c r="AX54" s="10" t="s">
        <v>50</v>
      </c>
      <c r="AY54" s="10" t="s">
        <v>51</v>
      </c>
      <c r="AZ54" s="10" t="s">
        <v>40</v>
      </c>
      <c r="BA54" s="10" t="s">
        <v>41</v>
      </c>
      <c r="BB54" s="10" t="s">
        <v>42</v>
      </c>
      <c r="BC54" s="10" t="s">
        <v>43</v>
      </c>
      <c r="BD54" s="10" t="s">
        <v>44</v>
      </c>
      <c r="BE54" s="10" t="s">
        <v>45</v>
      </c>
      <c r="BF54" s="10" t="s">
        <v>46</v>
      </c>
      <c r="BG54" s="10" t="s">
        <v>47</v>
      </c>
      <c r="BH54" s="10" t="s">
        <v>48</v>
      </c>
      <c r="BI54" s="10" t="s">
        <v>49</v>
      </c>
      <c r="BJ54" s="10" t="s">
        <v>50</v>
      </c>
      <c r="BK54" s="10" t="s">
        <v>51</v>
      </c>
    </row>
    <row r="55" spans="1:64" x14ac:dyDescent="0.15">
      <c r="B55" t="s">
        <v>811</v>
      </c>
      <c r="C55" s="251">
        <f>+C42</f>
        <v>-28592</v>
      </c>
      <c r="D55" s="251">
        <f t="shared" ref="D55:BK58" si="5">+D42</f>
        <v>-9388940.666666666</v>
      </c>
      <c r="E55" s="251">
        <f t="shared" si="5"/>
        <v>-9361632.333333334</v>
      </c>
      <c r="F55" s="251">
        <f t="shared" si="5"/>
        <v>-9364689</v>
      </c>
      <c r="G55" s="251">
        <f t="shared" si="5"/>
        <v>-9360715.666666666</v>
      </c>
      <c r="H55" s="251">
        <f t="shared" si="5"/>
        <v>-9396355.666666666</v>
      </c>
      <c r="I55" s="251">
        <f t="shared" si="5"/>
        <v>-9397465.666666666</v>
      </c>
      <c r="J55" s="251">
        <f t="shared" si="5"/>
        <v>-9430255.666666666</v>
      </c>
      <c r="K55" s="251">
        <f t="shared" si="5"/>
        <v>-9397915.666666666</v>
      </c>
      <c r="L55" s="251">
        <f t="shared" si="5"/>
        <v>-9392305.666666666</v>
      </c>
      <c r="M55" s="251">
        <f t="shared" si="5"/>
        <v>-9357808.2866666652</v>
      </c>
      <c r="N55" s="251">
        <f t="shared" si="5"/>
        <v>-9343833.2866666652</v>
      </c>
      <c r="O55" s="251">
        <f t="shared" si="5"/>
        <v>-9322735.4266666658</v>
      </c>
      <c r="P55" s="251">
        <f t="shared" si="5"/>
        <v>-10725888.719666665</v>
      </c>
      <c r="Q55" s="251">
        <f t="shared" si="5"/>
        <v>-10677809.289666668</v>
      </c>
      <c r="R55" s="251">
        <f t="shared" si="5"/>
        <v>-10545546.287666667</v>
      </c>
      <c r="S55" s="251">
        <f t="shared" si="5"/>
        <v>-10565111.287666667</v>
      </c>
      <c r="T55" s="251">
        <f t="shared" si="5"/>
        <v>-10549146.287666667</v>
      </c>
      <c r="U55" s="251">
        <f t="shared" si="5"/>
        <v>-10553856.287666667</v>
      </c>
      <c r="V55" s="251">
        <f t="shared" si="5"/>
        <v>-9555717.9543333352</v>
      </c>
      <c r="W55" s="251">
        <f t="shared" si="5"/>
        <v>-9522298.5243333336</v>
      </c>
      <c r="X55" s="251">
        <f t="shared" si="5"/>
        <v>-9485654.0943333339</v>
      </c>
      <c r="Y55" s="251">
        <f t="shared" si="5"/>
        <v>-9503011.1568333339</v>
      </c>
      <c r="Z55" s="251">
        <f t="shared" si="5"/>
        <v>-9420313.827333333</v>
      </c>
      <c r="AA55" s="251">
        <f t="shared" si="5"/>
        <v>-9422390.139833333</v>
      </c>
      <c r="AB55" s="251">
        <f t="shared" si="5"/>
        <v>-7752231.7382916659</v>
      </c>
      <c r="AC55" s="251">
        <f t="shared" si="5"/>
        <v>-7434949.6985583333</v>
      </c>
      <c r="AD55" s="251">
        <f t="shared" si="5"/>
        <v>-7319872.954758333</v>
      </c>
      <c r="AE55" s="251">
        <f t="shared" si="5"/>
        <v>-7341977.954758333</v>
      </c>
      <c r="AF55" s="251">
        <f t="shared" si="5"/>
        <v>-7214442.1609583329</v>
      </c>
      <c r="AG55" s="251">
        <f t="shared" si="5"/>
        <v>-7220742.1609583329</v>
      </c>
      <c r="AH55" s="251">
        <f t="shared" si="5"/>
        <v>-7215797.1609583329</v>
      </c>
      <c r="AI55" s="251">
        <f t="shared" si="5"/>
        <v>-7322785.4047583332</v>
      </c>
      <c r="AJ55" s="251">
        <f t="shared" si="5"/>
        <v>-7318097.8547583325</v>
      </c>
      <c r="AK55" s="251">
        <f t="shared" si="5"/>
        <v>-7442866.5860583335</v>
      </c>
      <c r="AL55" s="251">
        <f t="shared" si="5"/>
        <v>-7526082.1798583334</v>
      </c>
      <c r="AM55" s="251">
        <f t="shared" si="5"/>
        <v>-7633520.1611583335</v>
      </c>
      <c r="AN55" s="251">
        <f t="shared" si="5"/>
        <v>-8975799.4123089593</v>
      </c>
      <c r="AO55" s="251">
        <f t="shared" si="5"/>
        <v>-8381470.8203489603</v>
      </c>
      <c r="AP55" s="251">
        <f t="shared" si="5"/>
        <v>-8173563.4378089588</v>
      </c>
      <c r="AQ55" s="251">
        <f t="shared" si="5"/>
        <v>-8195668.4378089588</v>
      </c>
      <c r="AR55" s="251">
        <f t="shared" si="5"/>
        <v>-7978425.6830989588</v>
      </c>
      <c r="AS55" s="251">
        <f t="shared" si="5"/>
        <v>-7984725.6830989588</v>
      </c>
      <c r="AT55" s="251">
        <f t="shared" si="5"/>
        <v>-7979780.6830989588</v>
      </c>
      <c r="AU55" s="251">
        <f t="shared" si="5"/>
        <v>-8176374.0378089603</v>
      </c>
      <c r="AV55" s="251">
        <f t="shared" si="5"/>
        <v>-8171584.6378089599</v>
      </c>
      <c r="AW55" s="251">
        <f t="shared" si="5"/>
        <v>-8390915.9453489613</v>
      </c>
      <c r="AX55" s="251">
        <f t="shared" si="5"/>
        <v>-8563828.8000589591</v>
      </c>
      <c r="AY55" s="251">
        <f t="shared" si="5"/>
        <v>-8765839.0575989597</v>
      </c>
      <c r="AZ55" s="251">
        <f t="shared" si="5"/>
        <v>-11883005.887746852</v>
      </c>
      <c r="BA55" s="251">
        <f t="shared" si="5"/>
        <v>-10867041.878232848</v>
      </c>
      <c r="BB55" s="251">
        <f t="shared" si="5"/>
        <v>-10521753.683394847</v>
      </c>
      <c r="BC55" s="251">
        <f t="shared" si="5"/>
        <v>-10543858.683394847</v>
      </c>
      <c r="BD55" s="251">
        <f t="shared" si="5"/>
        <v>-10184429.21355685</v>
      </c>
      <c r="BE55" s="251">
        <f t="shared" si="5"/>
        <v>-10190729.21355685</v>
      </c>
      <c r="BF55" s="251">
        <f t="shared" si="5"/>
        <v>-10185784.21355685</v>
      </c>
      <c r="BG55" s="251">
        <f t="shared" si="5"/>
        <v>-10524564.283394847</v>
      </c>
      <c r="BH55" s="251">
        <f t="shared" si="5"/>
        <v>-10519774.883394849</v>
      </c>
      <c r="BI55" s="251">
        <f t="shared" si="5"/>
        <v>-10876487.003232848</v>
      </c>
      <c r="BJ55" s="251">
        <f t="shared" si="5"/>
        <v>-11191586.57307085</v>
      </c>
      <c r="BK55" s="251">
        <f t="shared" si="5"/>
        <v>-11525407.642908849</v>
      </c>
    </row>
    <row r="56" spans="1:64" x14ac:dyDescent="0.15">
      <c r="B56" s="33" t="s">
        <v>1130</v>
      </c>
      <c r="C56" s="251">
        <f>+C43</f>
        <v>-28592</v>
      </c>
      <c r="D56" s="251">
        <f t="shared" ref="D56:R56" si="6">+D43</f>
        <v>-9417532.666666666</v>
      </c>
      <c r="E56" s="251">
        <f t="shared" si="6"/>
        <v>-18779165</v>
      </c>
      <c r="F56" s="251">
        <f t="shared" si="6"/>
        <v>-28143854</v>
      </c>
      <c r="G56" s="251">
        <f t="shared" si="6"/>
        <v>-37504569.666666664</v>
      </c>
      <c r="H56" s="251">
        <f t="shared" si="6"/>
        <v>-46900925.333333328</v>
      </c>
      <c r="I56" s="251">
        <f t="shared" si="6"/>
        <v>-56298390.999999993</v>
      </c>
      <c r="J56" s="251">
        <f t="shared" si="6"/>
        <v>-65728646.666666657</v>
      </c>
      <c r="K56" s="251">
        <f t="shared" si="6"/>
        <v>-75126562.333333328</v>
      </c>
      <c r="L56" s="251">
        <f t="shared" si="6"/>
        <v>-84518868</v>
      </c>
      <c r="M56" s="251">
        <f t="shared" si="6"/>
        <v>-93876676.286666662</v>
      </c>
      <c r="N56" s="251">
        <f t="shared" si="6"/>
        <v>-103220509.57333332</v>
      </c>
      <c r="O56" s="251">
        <f t="shared" si="6"/>
        <v>-112543244.99999999</v>
      </c>
      <c r="P56" s="251">
        <f t="shared" si="6"/>
        <v>-123269133.71966664</v>
      </c>
      <c r="Q56" s="251">
        <f t="shared" si="6"/>
        <v>-133946943.00933331</v>
      </c>
      <c r="R56" s="251">
        <f t="shared" si="6"/>
        <v>-144492489.29699999</v>
      </c>
      <c r="S56" s="251">
        <f t="shared" si="5"/>
        <v>-155057600.58466667</v>
      </c>
      <c r="T56" s="251">
        <f t="shared" si="5"/>
        <v>-165606746.87233335</v>
      </c>
      <c r="U56" s="251">
        <f t="shared" si="5"/>
        <v>-176160603.16000003</v>
      </c>
      <c r="V56" s="251">
        <f t="shared" si="5"/>
        <v>-185716321.11433336</v>
      </c>
      <c r="W56" s="251">
        <f t="shared" si="5"/>
        <v>-195238619.63866669</v>
      </c>
      <c r="X56" s="251">
        <f t="shared" si="5"/>
        <v>-204724273.73300001</v>
      </c>
      <c r="Y56" s="251">
        <f t="shared" si="5"/>
        <v>-214227284.88983333</v>
      </c>
      <c r="Z56" s="251">
        <f t="shared" si="5"/>
        <v>-223647598.71716666</v>
      </c>
      <c r="AA56" s="251">
        <f t="shared" si="5"/>
        <v>-233069988.85699999</v>
      </c>
      <c r="AB56" s="251">
        <f t="shared" si="5"/>
        <v>-240822220.59529167</v>
      </c>
      <c r="AC56" s="251">
        <f t="shared" si="5"/>
        <v>-248257170.29385</v>
      </c>
      <c r="AD56" s="251">
        <f t="shared" si="5"/>
        <v>-255577043.24860835</v>
      </c>
      <c r="AE56" s="251">
        <f t="shared" si="5"/>
        <v>-262919021.2033667</v>
      </c>
      <c r="AF56" s="251">
        <f t="shared" si="5"/>
        <v>-270133463.36432505</v>
      </c>
      <c r="AG56" s="251">
        <f t="shared" si="5"/>
        <v>-277354205.5252834</v>
      </c>
      <c r="AH56" s="251">
        <f t="shared" si="5"/>
        <v>-284570002.68624175</v>
      </c>
      <c r="AI56" s="251">
        <f t="shared" si="5"/>
        <v>-291892788.09100008</v>
      </c>
      <c r="AJ56" s="251">
        <f t="shared" si="5"/>
        <v>-299210885.9457584</v>
      </c>
      <c r="AK56" s="251">
        <f t="shared" si="5"/>
        <v>-306653752.53181672</v>
      </c>
      <c r="AL56" s="251">
        <f t="shared" si="5"/>
        <v>-314179834.71167505</v>
      </c>
      <c r="AM56" s="251">
        <f t="shared" si="5"/>
        <v>-321813354.87283337</v>
      </c>
      <c r="AN56" s="251">
        <f t="shared" si="5"/>
        <v>-330789154.2851423</v>
      </c>
      <c r="AO56" s="251">
        <f t="shared" si="5"/>
        <v>-339170625.10549128</v>
      </c>
      <c r="AP56" s="251">
        <f t="shared" si="5"/>
        <v>-347344188.54330021</v>
      </c>
      <c r="AQ56" s="251">
        <f t="shared" si="5"/>
        <v>-355539856.98110914</v>
      </c>
      <c r="AR56" s="251">
        <f t="shared" si="5"/>
        <v>-363518282.66420811</v>
      </c>
      <c r="AS56" s="251">
        <f t="shared" si="5"/>
        <v>-371503008.34730709</v>
      </c>
      <c r="AT56" s="251">
        <f t="shared" si="5"/>
        <v>-379482789.03040606</v>
      </c>
      <c r="AU56" s="251">
        <f t="shared" si="5"/>
        <v>-387659163.06821501</v>
      </c>
      <c r="AV56" s="251">
        <f t="shared" si="5"/>
        <v>-395830747.70602399</v>
      </c>
      <c r="AW56" s="251">
        <f t="shared" si="5"/>
        <v>-404221663.65137297</v>
      </c>
      <c r="AX56" s="251">
        <f t="shared" si="5"/>
        <v>-412785492.45143193</v>
      </c>
      <c r="AY56" s="251">
        <f t="shared" si="5"/>
        <v>-421551331.50903088</v>
      </c>
      <c r="AZ56" s="251">
        <f t="shared" si="5"/>
        <v>-433434337.39677775</v>
      </c>
      <c r="BA56" s="251">
        <f t="shared" si="5"/>
        <v>-444301379.27501059</v>
      </c>
      <c r="BB56" s="251">
        <f t="shared" si="5"/>
        <v>-454823132.95840544</v>
      </c>
      <c r="BC56" s="251">
        <f t="shared" si="5"/>
        <v>-465366991.64180028</v>
      </c>
      <c r="BD56" s="251">
        <f t="shared" si="5"/>
        <v>-475551420.85535711</v>
      </c>
      <c r="BE56" s="251">
        <f t="shared" si="5"/>
        <v>-485742150.06891394</v>
      </c>
      <c r="BF56" s="251">
        <f t="shared" si="5"/>
        <v>-495927934.28247076</v>
      </c>
      <c r="BG56" s="251">
        <f t="shared" si="5"/>
        <v>-506452498.56586564</v>
      </c>
      <c r="BH56" s="251">
        <f t="shared" si="5"/>
        <v>-516972273.44926047</v>
      </c>
      <c r="BI56" s="251">
        <f t="shared" si="5"/>
        <v>-527848760.45249331</v>
      </c>
      <c r="BJ56" s="251">
        <f t="shared" si="5"/>
        <v>-539040347.02556419</v>
      </c>
      <c r="BK56" s="251">
        <f t="shared" si="5"/>
        <v>-550565754.66847301</v>
      </c>
    </row>
    <row r="57" spans="1:64" x14ac:dyDescent="0.15">
      <c r="B57" s="33" t="s">
        <v>970</v>
      </c>
      <c r="C57" s="251">
        <f>+C44</f>
        <v>-28592</v>
      </c>
      <c r="D57" s="251">
        <f t="shared" si="5"/>
        <v>-9431224</v>
      </c>
      <c r="E57" s="251">
        <f t="shared" si="5"/>
        <v>-9395824</v>
      </c>
      <c r="F57" s="251">
        <f t="shared" si="5"/>
        <v>-9373214</v>
      </c>
      <c r="G57" s="251">
        <f t="shared" si="5"/>
        <v>-9369074</v>
      </c>
      <c r="H57" s="251">
        <f t="shared" si="5"/>
        <v>-9394714</v>
      </c>
      <c r="I57" s="251">
        <f t="shared" si="5"/>
        <v>-9395824</v>
      </c>
      <c r="J57" s="251">
        <f t="shared" si="5"/>
        <v>-9428614</v>
      </c>
      <c r="K57" s="251">
        <f t="shared" si="5"/>
        <v>-9396274</v>
      </c>
      <c r="L57" s="251">
        <f t="shared" si="5"/>
        <v>-9404914</v>
      </c>
      <c r="M57" s="251">
        <f t="shared" si="5"/>
        <v>-9396491.6199999992</v>
      </c>
      <c r="N57" s="251">
        <f t="shared" si="5"/>
        <v>-9355691.6199999992</v>
      </c>
      <c r="O57" s="251">
        <f t="shared" si="5"/>
        <v>-9353293.7599999998</v>
      </c>
      <c r="P57" s="251">
        <f t="shared" si="5"/>
        <v>-10780959.552999999</v>
      </c>
      <c r="Q57" s="251">
        <f t="shared" si="5"/>
        <v>-10751642.623000002</v>
      </c>
      <c r="R57" s="251">
        <f t="shared" si="5"/>
        <v>-10712767.121000001</v>
      </c>
      <c r="S57" s="251">
        <f t="shared" si="5"/>
        <v>-10563469.621000001</v>
      </c>
      <c r="T57" s="251">
        <f t="shared" si="5"/>
        <v>-10547504.621000001</v>
      </c>
      <c r="U57" s="251">
        <f t="shared" si="5"/>
        <v>-10552214.621000001</v>
      </c>
      <c r="V57" s="251">
        <f t="shared" si="5"/>
        <v>-9567709.6210000012</v>
      </c>
      <c r="W57" s="251">
        <f t="shared" si="5"/>
        <v>-9570590.1909999996</v>
      </c>
      <c r="X57" s="251">
        <f t="shared" si="5"/>
        <v>-9527195.7609999999</v>
      </c>
      <c r="Y57" s="251">
        <f t="shared" si="5"/>
        <v>-9515271.5734999999</v>
      </c>
      <c r="Z57" s="251">
        <f t="shared" si="5"/>
        <v>-9500836.743999999</v>
      </c>
      <c r="AA57" s="251">
        <f t="shared" si="5"/>
        <v>-9423825.556499999</v>
      </c>
      <c r="AB57" s="251">
        <f t="shared" si="5"/>
        <v>-7934486.3216249989</v>
      </c>
      <c r="AC57" s="251">
        <f t="shared" si="5"/>
        <v>-7846631.3652250003</v>
      </c>
      <c r="AD57" s="251">
        <f t="shared" si="5"/>
        <v>-7449552.121425</v>
      </c>
      <c r="AE57" s="251">
        <f t="shared" si="5"/>
        <v>-7354799.621425</v>
      </c>
      <c r="AF57" s="251">
        <f t="shared" si="5"/>
        <v>-7340486.3276249999</v>
      </c>
      <c r="AG57" s="251">
        <f t="shared" si="5"/>
        <v>-7218983.8276249999</v>
      </c>
      <c r="AH57" s="251">
        <f t="shared" si="5"/>
        <v>-7199458.8276249999</v>
      </c>
      <c r="AI57" s="251">
        <f t="shared" si="5"/>
        <v>-7194139.5714250002</v>
      </c>
      <c r="AJ57" s="251">
        <f t="shared" si="5"/>
        <v>-7302674.5214249995</v>
      </c>
      <c r="AK57" s="251">
        <f t="shared" si="5"/>
        <v>-7300032.0027250005</v>
      </c>
      <c r="AL57" s="251">
        <f t="shared" si="5"/>
        <v>-7383601.3465250004</v>
      </c>
      <c r="AM57" s="251">
        <f t="shared" si="5"/>
        <v>-7531970.5778250005</v>
      </c>
      <c r="AN57" s="251">
        <f t="shared" si="5"/>
        <v>-9439812.0789756253</v>
      </c>
      <c r="AO57" s="251">
        <f t="shared" si="5"/>
        <v>-9115429.9870156273</v>
      </c>
      <c r="AP57" s="251">
        <f t="shared" si="5"/>
        <v>-8410837.6044756249</v>
      </c>
      <c r="AQ57" s="251">
        <f t="shared" si="5"/>
        <v>-8214139.8544756258</v>
      </c>
      <c r="AR57" s="251">
        <f t="shared" si="5"/>
        <v>-8205699.8497656258</v>
      </c>
      <c r="AS57" s="251">
        <f t="shared" si="5"/>
        <v>-7982967.3497656258</v>
      </c>
      <c r="AT57" s="251">
        <f t="shared" si="5"/>
        <v>-7957792.5997656258</v>
      </c>
      <c r="AU57" s="251">
        <f t="shared" si="5"/>
        <v>-7946603.2044756273</v>
      </c>
      <c r="AV57" s="251">
        <f t="shared" si="5"/>
        <v>-8150069.8044756269</v>
      </c>
      <c r="AW57" s="251">
        <f t="shared" si="5"/>
        <v>-8135442.8620156283</v>
      </c>
      <c r="AX57" s="251">
        <f t="shared" si="5"/>
        <v>-8313931.466725626</v>
      </c>
      <c r="AY57" s="251">
        <f t="shared" si="5"/>
        <v>-8555164.4742656257</v>
      </c>
      <c r="AZ57" s="251">
        <f t="shared" si="5"/>
        <v>-12454723.304413518</v>
      </c>
      <c r="BA57" s="251">
        <f t="shared" si="5"/>
        <v>-12044030.144899515</v>
      </c>
      <c r="BB57" s="251">
        <f t="shared" si="5"/>
        <v>-10898995.350061513</v>
      </c>
      <c r="BC57" s="251">
        <f t="shared" si="5"/>
        <v>-10568672.400061514</v>
      </c>
      <c r="BD57" s="251">
        <f t="shared" si="5"/>
        <v>-10557378.380223516</v>
      </c>
      <c r="BE57" s="251">
        <f t="shared" si="5"/>
        <v>-10188970.880223516</v>
      </c>
      <c r="BF57" s="251">
        <f t="shared" si="5"/>
        <v>-10157453.830223517</v>
      </c>
      <c r="BG57" s="251">
        <f t="shared" si="5"/>
        <v>-10149118.450061513</v>
      </c>
      <c r="BH57" s="251">
        <f t="shared" si="5"/>
        <v>-10492464.500061516</v>
      </c>
      <c r="BI57" s="251">
        <f t="shared" si="5"/>
        <v>-10474704.119899515</v>
      </c>
      <c r="BJ57" s="251">
        <f t="shared" si="5"/>
        <v>-10790218.689737517</v>
      </c>
      <c r="BK57" s="251">
        <f t="shared" si="5"/>
        <v>-11236767.009575516</v>
      </c>
      <c r="BL57" s="66"/>
    </row>
    <row r="58" spans="1:64" x14ac:dyDescent="0.15">
      <c r="B58" s="33" t="s">
        <v>1131</v>
      </c>
      <c r="C58" s="251">
        <f>+C45</f>
        <v>-28592</v>
      </c>
      <c r="D58" s="251">
        <f t="shared" si="5"/>
        <v>-9459816</v>
      </c>
      <c r="E58" s="251">
        <f t="shared" si="5"/>
        <v>-18855640</v>
      </c>
      <c r="F58" s="251">
        <f t="shared" si="5"/>
        <v>-28228854</v>
      </c>
      <c r="G58" s="251">
        <f t="shared" si="5"/>
        <v>-37597928</v>
      </c>
      <c r="H58" s="251">
        <f t="shared" si="5"/>
        <v>-46992642</v>
      </c>
      <c r="I58" s="251">
        <f t="shared" si="5"/>
        <v>-56388466</v>
      </c>
      <c r="J58" s="251">
        <f t="shared" si="5"/>
        <v>-65817080</v>
      </c>
      <c r="K58" s="251">
        <f t="shared" si="5"/>
        <v>-75213354</v>
      </c>
      <c r="L58" s="251">
        <f t="shared" si="5"/>
        <v>-84618268</v>
      </c>
      <c r="M58" s="251">
        <f t="shared" si="5"/>
        <v>-94014759.620000005</v>
      </c>
      <c r="N58" s="251">
        <f t="shared" si="5"/>
        <v>-103370451.24000001</v>
      </c>
      <c r="O58" s="251">
        <f t="shared" si="5"/>
        <v>-112723745.00000001</v>
      </c>
      <c r="P58" s="251">
        <f t="shared" si="5"/>
        <v>-123504704.55300002</v>
      </c>
      <c r="Q58" s="251">
        <f t="shared" si="5"/>
        <v>-134256347.17600003</v>
      </c>
      <c r="R58" s="251">
        <f t="shared" si="5"/>
        <v>-144969114.29700002</v>
      </c>
      <c r="S58" s="251">
        <f t="shared" si="5"/>
        <v>-155532583.91800001</v>
      </c>
      <c r="T58" s="251">
        <f t="shared" si="5"/>
        <v>-166080088.539</v>
      </c>
      <c r="U58" s="251">
        <f t="shared" si="5"/>
        <v>-176632303.16</v>
      </c>
      <c r="V58" s="251">
        <f t="shared" si="5"/>
        <v>-186200012.78099999</v>
      </c>
      <c r="W58" s="251">
        <f t="shared" si="5"/>
        <v>-195770602.972</v>
      </c>
      <c r="X58" s="251">
        <f t="shared" si="5"/>
        <v>-205297798.73300001</v>
      </c>
      <c r="Y58" s="251">
        <f t="shared" si="5"/>
        <v>-214813070.30650002</v>
      </c>
      <c r="Z58" s="251">
        <f t="shared" si="5"/>
        <v>-224313907.05050001</v>
      </c>
      <c r="AA58" s="251">
        <f t="shared" si="5"/>
        <v>-233737732.60699999</v>
      </c>
      <c r="AB58" s="251">
        <f t="shared" si="5"/>
        <v>-241672218.92862499</v>
      </c>
      <c r="AC58" s="251">
        <f t="shared" si="5"/>
        <v>-249518850.29384997</v>
      </c>
      <c r="AD58" s="251">
        <f t="shared" si="5"/>
        <v>-256968402.41527498</v>
      </c>
      <c r="AE58" s="251">
        <f t="shared" si="5"/>
        <v>-264323202.03669998</v>
      </c>
      <c r="AF58" s="251">
        <f t="shared" si="5"/>
        <v>-271663688.36432499</v>
      </c>
      <c r="AG58" s="251">
        <f t="shared" si="5"/>
        <v>-278882672.19194996</v>
      </c>
      <c r="AH58" s="251">
        <f t="shared" si="5"/>
        <v>-286082131.01957494</v>
      </c>
      <c r="AI58" s="251">
        <f t="shared" si="5"/>
        <v>-293276270.59099996</v>
      </c>
      <c r="AJ58" s="251">
        <f t="shared" si="5"/>
        <v>-300578945.11242497</v>
      </c>
      <c r="AK58" s="251">
        <f t="shared" si="5"/>
        <v>-307878977.11514997</v>
      </c>
      <c r="AL58" s="251">
        <f t="shared" si="5"/>
        <v>-315262578.46167499</v>
      </c>
      <c r="AM58" s="251">
        <f t="shared" si="5"/>
        <v>-322794549.0395</v>
      </c>
      <c r="AN58" s="251">
        <f t="shared" si="5"/>
        <v>-332234361.11847562</v>
      </c>
      <c r="AO58" s="251">
        <f t="shared" si="5"/>
        <v>-341349791.10549122</v>
      </c>
      <c r="AP58" s="251">
        <f t="shared" si="5"/>
        <v>-349760628.70996684</v>
      </c>
      <c r="AQ58" s="251">
        <f t="shared" si="5"/>
        <v>-357974768.56444246</v>
      </c>
      <c r="AR58" s="251">
        <f t="shared" si="5"/>
        <v>-366180468.41420805</v>
      </c>
      <c r="AS58" s="251">
        <f t="shared" si="5"/>
        <v>-374163435.76397365</v>
      </c>
      <c r="AT58" s="251">
        <f t="shared" si="5"/>
        <v>-382121228.36373925</v>
      </c>
      <c r="AU58" s="251">
        <f t="shared" si="5"/>
        <v>-390067831.56821489</v>
      </c>
      <c r="AV58" s="251">
        <f t="shared" si="5"/>
        <v>-398217901.3726905</v>
      </c>
      <c r="AW58" s="251">
        <f t="shared" si="5"/>
        <v>-406353344.2347061</v>
      </c>
      <c r="AX58" s="251">
        <f t="shared" si="5"/>
        <v>-414667275.70143175</v>
      </c>
      <c r="AY58" s="251">
        <f t="shared" si="5"/>
        <v>-423222440.17569739</v>
      </c>
      <c r="AZ58" s="251">
        <f t="shared" si="5"/>
        <v>-435677163.48011088</v>
      </c>
      <c r="BA58" s="251">
        <f t="shared" si="5"/>
        <v>-447721193.62501037</v>
      </c>
      <c r="BB58" s="251">
        <f t="shared" si="5"/>
        <v>-458620188.97507191</v>
      </c>
      <c r="BC58" s="251">
        <f t="shared" si="5"/>
        <v>-469188861.3751334</v>
      </c>
      <c r="BD58" s="251">
        <f t="shared" si="5"/>
        <v>-479746239.75535691</v>
      </c>
      <c r="BE58" s="251">
        <f t="shared" si="5"/>
        <v>-489935210.63558042</v>
      </c>
      <c r="BF58" s="251">
        <f t="shared" si="5"/>
        <v>-500092664.46580392</v>
      </c>
      <c r="BG58" s="251">
        <f t="shared" si="5"/>
        <v>-510241782.91586542</v>
      </c>
      <c r="BH58" s="251">
        <f t="shared" si="5"/>
        <v>-520734247.41592693</v>
      </c>
      <c r="BI58" s="251">
        <f t="shared" si="5"/>
        <v>-531208951.53582644</v>
      </c>
      <c r="BJ58" s="251">
        <f t="shared" si="5"/>
        <v>-541999170.225564</v>
      </c>
      <c r="BK58" s="251">
        <f t="shared" si="5"/>
        <v>-553235937.23513949</v>
      </c>
    </row>
    <row r="59" spans="1:64" x14ac:dyDescent="0.15">
      <c r="B59" s="33" t="s">
        <v>1133</v>
      </c>
      <c r="C59" s="260">
        <f>+'FIN-CASHFLOW_CWS'!C58</f>
        <v>46964050</v>
      </c>
      <c r="D59" s="260">
        <f>+'FIN-CASHFLOW_CWS'!D58</f>
        <v>37532826</v>
      </c>
      <c r="E59" s="260">
        <f>+'FIN-CASHFLOW_CWS'!E58</f>
        <v>28137002</v>
      </c>
      <c r="F59" s="260">
        <f>+'FIN-CASHFLOW_CWS'!F58</f>
        <v>18763788</v>
      </c>
      <c r="G59" s="260">
        <f>+'FIN-CASHFLOW_CWS'!G58</f>
        <v>9394714</v>
      </c>
      <c r="H59" s="260">
        <f>+'FIN-CASHFLOW_CWS'!H58</f>
        <v>56377809.24000001</v>
      </c>
      <c r="I59" s="260">
        <f>+'FIN-CASHFLOW_CWS'!I58</f>
        <v>46981985.24000001</v>
      </c>
      <c r="J59" s="260">
        <f>+'FIN-CASHFLOW_CWS'!J58</f>
        <v>37553371.24000001</v>
      </c>
      <c r="K59" s="260">
        <f>+'FIN-CASHFLOW_CWS'!K58</f>
        <v>28157097.24000001</v>
      </c>
      <c r="L59" s="260">
        <f>+'FIN-CASHFLOW_CWS'!L58</f>
        <v>18752183.24000001</v>
      </c>
      <c r="M59" s="260">
        <f>+'FIN-CASHFLOW_CWS'!M58</f>
        <v>9355691.6200000104</v>
      </c>
      <c r="N59" s="260">
        <f>+'FIN-CASHFLOW_CWS'!N58</f>
        <v>52162132.678000018</v>
      </c>
      <c r="O59" s="260">
        <f>+'FIN-CASHFLOW_CWS'!O58</f>
        <v>42808838.91800002</v>
      </c>
      <c r="P59" s="260">
        <f>+'FIN-CASHFLOW_CWS'!P58</f>
        <v>32027879.365000021</v>
      </c>
      <c r="Q59" s="260">
        <f>+'FIN-CASHFLOW_CWS'!Q58</f>
        <v>21276236.742000021</v>
      </c>
      <c r="R59" s="260">
        <f>+'FIN-CASHFLOW_CWS'!R58</f>
        <v>10563469.62100002</v>
      </c>
      <c r="S59" s="260">
        <f>+'FIN-CASHFLOW_CWS'!S58</f>
        <v>1.862645149230957E-8</v>
      </c>
      <c r="T59" s="260">
        <f>+'FIN-CASHFLOW_CWS'!T58</f>
        <v>-10547504.620999983</v>
      </c>
      <c r="U59" s="260">
        <f>+'FIN-CASHFLOW_CWS'!U58</f>
        <v>-21099719.241999984</v>
      </c>
      <c r="V59" s="260">
        <f>+'FIN-CASHFLOW_CWS'!V58</f>
        <v>-30667428.862999983</v>
      </c>
      <c r="W59" s="260">
        <f>+'FIN-CASHFLOW_CWS'!W58</f>
        <v>-40238019.053999983</v>
      </c>
      <c r="X59" s="260">
        <f>+'FIN-CASHFLOW_CWS'!X58</f>
        <v>-49765214.814999983</v>
      </c>
      <c r="Y59" s="260">
        <f>+'FIN-CASHFLOW_CWS'!Y58</f>
        <v>-59280486.388499983</v>
      </c>
      <c r="Z59" s="260">
        <f>+'FIN-CASHFLOW_CWS'!Z58</f>
        <v>-68781323.132499978</v>
      </c>
      <c r="AA59" s="260">
        <f>+'FIN-CASHFLOW_CWS'!AA58</f>
        <v>-78205148.688999981</v>
      </c>
      <c r="AB59" s="260">
        <f>+'FIN-CASHFLOW_CWS'!AB58</f>
        <v>-86139635.010624975</v>
      </c>
      <c r="AC59" s="260">
        <f>+'FIN-CASHFLOW_CWS'!AC58</f>
        <v>-93986266.375849977</v>
      </c>
      <c r="AD59" s="260">
        <f>+'FIN-CASHFLOW_CWS'!AD58</f>
        <v>-101435818.49727498</v>
      </c>
      <c r="AE59" s="260">
        <f>+'FIN-CASHFLOW_CWS'!AE58</f>
        <v>-108790618.11869998</v>
      </c>
      <c r="AF59" s="260">
        <f>+'FIN-CASHFLOW_CWS'!AF58</f>
        <v>-116131104.44632499</v>
      </c>
      <c r="AG59" s="260">
        <f>+'FIN-CASHFLOW_CWS'!AG58</f>
        <v>-123350088.27395</v>
      </c>
      <c r="AH59" s="260">
        <f>+'FIN-CASHFLOW_CWS'!AH58</f>
        <v>-130549547.101575</v>
      </c>
      <c r="AI59" s="260">
        <f>+'FIN-CASHFLOW_CWS'!AI58</f>
        <v>-137743686.67300001</v>
      </c>
      <c r="AJ59" s="260">
        <f>+'FIN-CASHFLOW_CWS'!AJ58</f>
        <v>-145046361.19442502</v>
      </c>
      <c r="AK59" s="260">
        <f>+'FIN-CASHFLOW_CWS'!AK58</f>
        <v>-152346393.19715002</v>
      </c>
      <c r="AL59" s="260">
        <f>+'FIN-CASHFLOW_CWS'!AL58</f>
        <v>-159729994.54367504</v>
      </c>
      <c r="AM59" s="260">
        <f>+'FIN-CASHFLOW_CWS'!AM58</f>
        <v>-167261965.12150005</v>
      </c>
      <c r="AN59" s="260">
        <f>+'FIN-CASHFLOW_CWS'!AN58</f>
        <v>-176701777.20047566</v>
      </c>
      <c r="AO59" s="260">
        <f>+'FIN-CASHFLOW_CWS'!AO58</f>
        <v>-185817207.1874913</v>
      </c>
      <c r="AP59" s="260">
        <f>+'FIN-CASHFLOW_CWS'!AP58</f>
        <v>-194228044.79196692</v>
      </c>
      <c r="AQ59" s="260">
        <f>+'FIN-CASHFLOW_CWS'!AQ58</f>
        <v>-202442184.64644253</v>
      </c>
      <c r="AR59" s="260">
        <f>+'FIN-CASHFLOW_CWS'!AR58</f>
        <v>-210647884.49620816</v>
      </c>
      <c r="AS59" s="260">
        <f>+'FIN-CASHFLOW_CWS'!AS58</f>
        <v>-218630851.84597379</v>
      </c>
      <c r="AT59" s="260">
        <f>+'FIN-CASHFLOW_CWS'!AT58</f>
        <v>-226588644.44573942</v>
      </c>
      <c r="AU59" s="260">
        <f>+'FIN-CASHFLOW_CWS'!AU58</f>
        <v>-234535247.65021506</v>
      </c>
      <c r="AV59" s="260">
        <f>+'FIN-CASHFLOW_CWS'!AV58</f>
        <v>-242685317.45469069</v>
      </c>
      <c r="AW59" s="260">
        <f>+'FIN-CASHFLOW_CWS'!AW58</f>
        <v>-250820760.31670633</v>
      </c>
      <c r="AX59" s="260">
        <f>+'FIN-CASHFLOW_CWS'!AX58</f>
        <v>-259134691.78343195</v>
      </c>
      <c r="AY59" s="260">
        <f>+'FIN-CASHFLOW_CWS'!AY58</f>
        <v>-267689856.25769758</v>
      </c>
      <c r="AZ59" s="260">
        <f>+'FIN-CASHFLOW_CWS'!AZ58</f>
        <v>-280144579.56211108</v>
      </c>
      <c r="BA59" s="260">
        <f>+'FIN-CASHFLOW_CWS'!BA58</f>
        <v>-292188609.70701057</v>
      </c>
      <c r="BB59" s="260">
        <f>+'FIN-CASHFLOW_CWS'!BB58</f>
        <v>-303087605.0570721</v>
      </c>
      <c r="BC59" s="260">
        <f>+'FIN-CASHFLOW_CWS'!BC58</f>
        <v>-313656277.45713359</v>
      </c>
      <c r="BD59" s="260">
        <f>+'FIN-CASHFLOW_CWS'!BD58</f>
        <v>-324213655.8373571</v>
      </c>
      <c r="BE59" s="260">
        <f>+'FIN-CASHFLOW_CWS'!BE58</f>
        <v>-334402626.71758062</v>
      </c>
      <c r="BF59" s="260">
        <f>+'FIN-CASHFLOW_CWS'!BF58</f>
        <v>-344560080.54780412</v>
      </c>
      <c r="BG59" s="260">
        <f>+'FIN-CASHFLOW_CWS'!BG58</f>
        <v>-354709198.99786562</v>
      </c>
      <c r="BH59" s="260">
        <f>+'FIN-CASHFLOW_CWS'!BH58</f>
        <v>-365201663.49792713</v>
      </c>
      <c r="BI59" s="260">
        <f>+'FIN-CASHFLOW_CWS'!BI58</f>
        <v>-375676367.61782664</v>
      </c>
      <c r="BJ59" s="260">
        <f>+'FIN-CASHFLOW_CWS'!BJ58</f>
        <v>-386466586.30756414</v>
      </c>
      <c r="BK59" s="260">
        <f>+'FIN-CASHFLOW_CWS'!BK58</f>
        <v>-397703353.31713963</v>
      </c>
    </row>
  </sheetData>
  <mergeCells count="42">
    <mergeCell ref="D53:O53"/>
    <mergeCell ref="P53:AA53"/>
    <mergeCell ref="AB53:AM53"/>
    <mergeCell ref="AN53:AY53"/>
    <mergeCell ref="AZ53:BK53"/>
    <mergeCell ref="D47:O47"/>
    <mergeCell ref="P47:AA47"/>
    <mergeCell ref="AB47:AM47"/>
    <mergeCell ref="AN47:AY47"/>
    <mergeCell ref="AZ47:BK47"/>
    <mergeCell ref="D40:O40"/>
    <mergeCell ref="P40:AA40"/>
    <mergeCell ref="AB40:AM40"/>
    <mergeCell ref="AN40:AY40"/>
    <mergeCell ref="AZ40:BK40"/>
    <mergeCell ref="C31:N31"/>
    <mergeCell ref="O31:Z31"/>
    <mergeCell ref="AA31:AL31"/>
    <mergeCell ref="AM31:AX31"/>
    <mergeCell ref="AY31:BJ31"/>
    <mergeCell ref="C26:N26"/>
    <mergeCell ref="O26:Z26"/>
    <mergeCell ref="AA26:AL26"/>
    <mergeCell ref="AM26:AX26"/>
    <mergeCell ref="AY26:BJ26"/>
    <mergeCell ref="AM4:AX4"/>
    <mergeCell ref="AY4:BJ4"/>
    <mergeCell ref="C19:N19"/>
    <mergeCell ref="O19:Z19"/>
    <mergeCell ref="AA19:AL19"/>
    <mergeCell ref="AY19:BJ19"/>
    <mergeCell ref="C10:N10"/>
    <mergeCell ref="O10:Z10"/>
    <mergeCell ref="AA10:AL10"/>
    <mergeCell ref="AM10:AX10"/>
    <mergeCell ref="AY10:BJ10"/>
    <mergeCell ref="AM19:AX19"/>
    <mergeCell ref="A9:B9"/>
    <mergeCell ref="A3:B3"/>
    <mergeCell ref="C4:N4"/>
    <mergeCell ref="O4:Z4"/>
    <mergeCell ref="AA4:A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J13"/>
  <sheetViews>
    <sheetView topLeftCell="A2" zoomScaleNormal="100" workbookViewId="0"/>
  </sheetViews>
  <sheetFormatPr baseColWidth="10" defaultColWidth="8.83203125" defaultRowHeight="13" x14ac:dyDescent="0.15"/>
  <cols>
    <col min="1" max="1" width="2" customWidth="1"/>
    <col min="2" max="2" width="38.33203125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10" width="10.5" customWidth="1"/>
    <col min="11" max="11" width="12.33203125" customWidth="1"/>
    <col min="12" max="63" width="13.83203125" customWidth="1"/>
    <col min="64" max="64" width="15" bestFit="1" customWidth="1"/>
  </cols>
  <sheetData>
    <row r="1" spans="1:62" hidden="1" x14ac:dyDescent="0.15"/>
    <row r="2" spans="1:62" x14ac:dyDescent="0.15">
      <c r="A2" s="363" t="s">
        <v>318</v>
      </c>
      <c r="B2" s="363"/>
      <c r="C2" s="197"/>
    </row>
    <row r="3" spans="1:62" x14ac:dyDescent="0.15">
      <c r="A3" s="10"/>
      <c r="B3" s="10" t="s">
        <v>763</v>
      </c>
      <c r="C3" s="197"/>
    </row>
    <row r="4" spans="1:62" x14ac:dyDescent="0.15">
      <c r="C4" s="363" t="s">
        <v>35</v>
      </c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 t="s">
        <v>36</v>
      </c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 t="s">
        <v>37</v>
      </c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 t="s">
        <v>38</v>
      </c>
      <c r="AN4" s="363"/>
      <c r="AO4" s="363"/>
      <c r="AP4" s="363"/>
      <c r="AQ4" s="363"/>
      <c r="AR4" s="363"/>
      <c r="AS4" s="363"/>
      <c r="AT4" s="363"/>
      <c r="AU4" s="363"/>
      <c r="AV4" s="363"/>
      <c r="AW4" s="363"/>
      <c r="AX4" s="363"/>
      <c r="AY4" s="363" t="s">
        <v>39</v>
      </c>
      <c r="AZ4" s="363"/>
      <c r="BA4" s="363"/>
      <c r="BB4" s="363"/>
      <c r="BC4" s="363"/>
      <c r="BD4" s="363"/>
      <c r="BE4" s="363"/>
      <c r="BF4" s="363"/>
      <c r="BG4" s="363"/>
      <c r="BH4" s="363"/>
      <c r="BI4" s="363"/>
      <c r="BJ4" s="363"/>
    </row>
    <row r="5" spans="1:62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C6"/>
    </row>
    <row r="7" spans="1:62" x14ac:dyDescent="0.15">
      <c r="B7" s="127" t="s">
        <v>421</v>
      </c>
      <c r="C7" s="70">
        <f>DEV_DB!D57</f>
        <v>500</v>
      </c>
      <c r="D7" s="70">
        <f>DEV_DB!E57</f>
        <v>750</v>
      </c>
      <c r="E7" s="70">
        <f>DEV_DB!F57</f>
        <v>750</v>
      </c>
      <c r="F7" s="70">
        <f>DEV_DB!G57</f>
        <v>750</v>
      </c>
      <c r="G7" s="70">
        <f>DEV_DB!H57</f>
        <v>750</v>
      </c>
      <c r="H7" s="70">
        <f>DEV_DB!I57</f>
        <v>750</v>
      </c>
      <c r="I7" s="70">
        <f>DEV_DB!J57</f>
        <v>750</v>
      </c>
      <c r="J7" s="70">
        <f>DEV_DB!K57</f>
        <v>750</v>
      </c>
      <c r="K7" s="70">
        <f>DEV_DB!L57</f>
        <v>750</v>
      </c>
      <c r="L7" s="70">
        <f>DEV_DB!M57</f>
        <v>750</v>
      </c>
      <c r="M7" s="70">
        <f>DEV_DB!N57</f>
        <v>750</v>
      </c>
      <c r="N7" s="70">
        <f>DEV_DB!O57</f>
        <v>285</v>
      </c>
      <c r="O7" s="70">
        <f>DEV_DB!P57</f>
        <v>285</v>
      </c>
      <c r="P7" s="70">
        <f>DEV_DB!Q57</f>
        <v>285</v>
      </c>
      <c r="Q7" s="70">
        <f>DEV_DB!R57</f>
        <v>285</v>
      </c>
      <c r="R7" s="70">
        <f>DEV_DB!S57</f>
        <v>285</v>
      </c>
      <c r="S7" s="70">
        <f>DEV_DB!T57</f>
        <v>285</v>
      </c>
      <c r="T7" s="70">
        <f>DEV_DB!U57</f>
        <v>285</v>
      </c>
      <c r="U7" s="70">
        <f>DEV_DB!V57</f>
        <v>285</v>
      </c>
      <c r="V7" s="70">
        <f>DEV_DB!W57</f>
        <v>285</v>
      </c>
      <c r="W7" s="70">
        <f>DEV_DB!X57</f>
        <v>285</v>
      </c>
      <c r="X7" s="70">
        <f>DEV_DB!Y57</f>
        <v>285</v>
      </c>
      <c r="Y7" s="70">
        <f>DEV_DB!Z57</f>
        <v>285</v>
      </c>
      <c r="Z7" s="70">
        <f>DEV_DB!AA57</f>
        <v>285</v>
      </c>
      <c r="AA7" s="70">
        <f>DEV_DB!AB57</f>
        <v>285</v>
      </c>
      <c r="AB7" s="70">
        <f>DEV_DB!AC57</f>
        <v>285</v>
      </c>
      <c r="AC7" s="70">
        <f>DEV_DB!AD57</f>
        <v>285</v>
      </c>
      <c r="AD7" s="70">
        <f>DEV_DB!AE57</f>
        <v>285</v>
      </c>
      <c r="AE7" s="70">
        <f>DEV_DB!AF57</f>
        <v>285</v>
      </c>
      <c r="AF7" s="70">
        <f>DEV_DB!AG57</f>
        <v>285</v>
      </c>
      <c r="AG7" s="70">
        <f>DEV_DB!AH57</f>
        <v>285</v>
      </c>
      <c r="AH7" s="70">
        <f>DEV_DB!AI57</f>
        <v>285</v>
      </c>
      <c r="AI7" s="70">
        <f>DEV_DB!AJ57</f>
        <v>285</v>
      </c>
      <c r="AJ7" s="70">
        <f>DEV_DB!AK57</f>
        <v>285</v>
      </c>
      <c r="AK7" s="70">
        <f>DEV_DB!AL57</f>
        <v>285</v>
      </c>
      <c r="AL7" s="70">
        <f>DEV_DB!AM57</f>
        <v>285</v>
      </c>
      <c r="AM7" s="70">
        <f>DEV_DB!AN57</f>
        <v>285</v>
      </c>
      <c r="AN7" s="70">
        <f>DEV_DB!AO57</f>
        <v>285</v>
      </c>
      <c r="AO7" s="70">
        <f>DEV_DB!AP57</f>
        <v>285</v>
      </c>
      <c r="AP7" s="70">
        <f>DEV_DB!AQ57</f>
        <v>285</v>
      </c>
      <c r="AQ7" s="70">
        <f>DEV_DB!AR57</f>
        <v>285</v>
      </c>
      <c r="AR7" s="70">
        <f>DEV_DB!AS57</f>
        <v>285</v>
      </c>
      <c r="AS7" s="70">
        <f>DEV_DB!AT57</f>
        <v>285</v>
      </c>
      <c r="AT7" s="70">
        <f>DEV_DB!AU57</f>
        <v>285</v>
      </c>
      <c r="AU7" s="70">
        <f>DEV_DB!AV57</f>
        <v>285</v>
      </c>
      <c r="AV7" s="70">
        <f>DEV_DB!AW57</f>
        <v>285</v>
      </c>
      <c r="AW7" s="70">
        <f>DEV_DB!AX57</f>
        <v>285</v>
      </c>
      <c r="AX7" s="70">
        <f>DEV_DB!AY57</f>
        <v>285</v>
      </c>
      <c r="AY7" s="70">
        <f>DEV_DB!AZ57</f>
        <v>285</v>
      </c>
      <c r="AZ7" s="70">
        <f>DEV_DB!BA57</f>
        <v>285</v>
      </c>
      <c r="BA7" s="70">
        <f>DEV_DB!BB57</f>
        <v>285</v>
      </c>
      <c r="BB7" s="70">
        <f>DEV_DB!BC57</f>
        <v>285</v>
      </c>
      <c r="BC7" s="70">
        <f>DEV_DB!BD57</f>
        <v>285</v>
      </c>
      <c r="BD7" s="70">
        <f>DEV_DB!BE57</f>
        <v>285</v>
      </c>
      <c r="BE7" s="70">
        <f>DEV_DB!BF57</f>
        <v>285</v>
      </c>
      <c r="BF7" s="70">
        <f>DEV_DB!BG57</f>
        <v>285</v>
      </c>
      <c r="BG7" s="70">
        <f>DEV_DB!BH57</f>
        <v>285</v>
      </c>
      <c r="BH7" s="70">
        <f>DEV_DB!BI57</f>
        <v>285</v>
      </c>
      <c r="BI7" s="70">
        <f>DEV_DB!BJ57</f>
        <v>285</v>
      </c>
      <c r="BJ7" s="70">
        <f>DEV_DB!BK57</f>
        <v>285</v>
      </c>
    </row>
    <row r="8" spans="1:62" x14ac:dyDescent="0.15">
      <c r="B8" s="128" t="s">
        <v>424</v>
      </c>
      <c r="C8" s="203">
        <f>DEV_DB!D72</f>
        <v>3690</v>
      </c>
      <c r="D8" s="203">
        <f>DEV_DB!E72</f>
        <v>3690</v>
      </c>
      <c r="E8" s="203">
        <f>DEV_DB!F72</f>
        <v>3690</v>
      </c>
      <c r="F8" s="203">
        <f>DEV_DB!G72</f>
        <v>2690</v>
      </c>
      <c r="G8" s="203">
        <f>DEV_DB!H72</f>
        <v>2690</v>
      </c>
      <c r="H8" s="203">
        <f>DEV_DB!I72</f>
        <v>2690</v>
      </c>
      <c r="I8" s="203">
        <f>DEV_DB!J72</f>
        <v>3590</v>
      </c>
      <c r="J8" s="203">
        <f>DEV_DB!K72</f>
        <v>3590</v>
      </c>
      <c r="K8" s="203">
        <f>DEV_DB!L72</f>
        <v>3590</v>
      </c>
      <c r="L8" s="203">
        <f>DEV_DB!M72</f>
        <v>3590</v>
      </c>
      <c r="M8" s="203">
        <f>DEV_DB!N72</f>
        <v>3590</v>
      </c>
      <c r="N8" s="203">
        <f>DEV_DB!O72</f>
        <v>3590</v>
      </c>
      <c r="O8" s="203">
        <f>DEV_DB!P72</f>
        <v>3590</v>
      </c>
      <c r="P8" s="203">
        <f>DEV_DB!Q72</f>
        <v>3590</v>
      </c>
      <c r="Q8" s="203">
        <f>DEV_DB!R72</f>
        <v>3590</v>
      </c>
      <c r="R8" s="203">
        <f>DEV_DB!S72</f>
        <v>3590</v>
      </c>
      <c r="S8" s="203">
        <f>DEV_DB!T72</f>
        <v>3590</v>
      </c>
      <c r="T8" s="203">
        <f>DEV_DB!U72</f>
        <v>4090</v>
      </c>
      <c r="U8" s="203">
        <f>DEV_DB!V72</f>
        <v>4090</v>
      </c>
      <c r="V8" s="203">
        <f>DEV_DB!W72</f>
        <v>4090</v>
      </c>
      <c r="W8" s="203">
        <f>DEV_DB!X72</f>
        <v>4090</v>
      </c>
      <c r="X8" s="203">
        <f>DEV_DB!Y72</f>
        <v>4090</v>
      </c>
      <c r="Y8" s="203">
        <f>DEV_DB!Z72</f>
        <v>4090</v>
      </c>
      <c r="Z8" s="203">
        <f>DEV_DB!AA72</f>
        <v>5090</v>
      </c>
      <c r="AA8" s="203">
        <f>DEV_DB!AB72</f>
        <v>5090</v>
      </c>
      <c r="AB8" s="203">
        <f>DEV_DB!AC72</f>
        <v>5090</v>
      </c>
      <c r="AC8" s="203">
        <f>DEV_DB!AD72</f>
        <v>5090</v>
      </c>
      <c r="AD8" s="203">
        <f>DEV_DB!AE72</f>
        <v>5090</v>
      </c>
      <c r="AE8" s="203">
        <f>DEV_DB!AF72</f>
        <v>5090</v>
      </c>
      <c r="AF8" s="203">
        <f>DEV_DB!AG72</f>
        <v>5090</v>
      </c>
      <c r="AG8" s="203">
        <f>DEV_DB!AH72</f>
        <v>5090</v>
      </c>
      <c r="AH8" s="203">
        <f>DEV_DB!AI72</f>
        <v>5090</v>
      </c>
      <c r="AI8" s="203">
        <f>DEV_DB!AJ72</f>
        <v>5090</v>
      </c>
      <c r="AJ8" s="203">
        <f>DEV_DB!AK72</f>
        <v>5090</v>
      </c>
      <c r="AK8" s="203">
        <f>DEV_DB!AL72</f>
        <v>5090</v>
      </c>
      <c r="AL8" s="203">
        <f>DEV_DB!AM72</f>
        <v>5090</v>
      </c>
      <c r="AM8" s="203">
        <f>DEV_DB!AN72</f>
        <v>5590</v>
      </c>
      <c r="AN8" s="203">
        <f>DEV_DB!AO72</f>
        <v>5590</v>
      </c>
      <c r="AO8" s="203">
        <f>DEV_DB!AP72</f>
        <v>5590</v>
      </c>
      <c r="AP8" s="203">
        <f>DEV_DB!AQ72</f>
        <v>5590</v>
      </c>
      <c r="AQ8" s="203">
        <f>DEV_DB!AR72</f>
        <v>5590</v>
      </c>
      <c r="AR8" s="203">
        <f>DEV_DB!AS72</f>
        <v>5590</v>
      </c>
      <c r="AS8" s="203">
        <f>DEV_DB!AT72</f>
        <v>5590</v>
      </c>
      <c r="AT8" s="203">
        <f>DEV_DB!AU72</f>
        <v>5590</v>
      </c>
      <c r="AU8" s="203">
        <f>DEV_DB!AV72</f>
        <v>5590</v>
      </c>
      <c r="AV8" s="203">
        <f>DEV_DB!AW72</f>
        <v>5590</v>
      </c>
      <c r="AW8" s="203">
        <f>DEV_DB!AX72</f>
        <v>5590</v>
      </c>
      <c r="AX8" s="203">
        <f>DEV_DB!AY72</f>
        <v>5590</v>
      </c>
      <c r="AY8" s="203">
        <f>DEV_DB!AZ72</f>
        <v>5590</v>
      </c>
      <c r="AZ8" s="203">
        <f>DEV_DB!BA72</f>
        <v>5590</v>
      </c>
      <c r="BA8" s="203">
        <f>DEV_DB!BB72</f>
        <v>5590</v>
      </c>
      <c r="BB8" s="203">
        <f>DEV_DB!BC72</f>
        <v>5590</v>
      </c>
      <c r="BC8" s="203">
        <f>DEV_DB!BD72</f>
        <v>5590</v>
      </c>
      <c r="BD8" s="203">
        <f>DEV_DB!BE72</f>
        <v>5590</v>
      </c>
      <c r="BE8" s="203">
        <f>DEV_DB!BF72</f>
        <v>5590</v>
      </c>
      <c r="BF8" s="203">
        <f>DEV_DB!BG72</f>
        <v>5590</v>
      </c>
      <c r="BG8" s="203">
        <f>DEV_DB!BH72</f>
        <v>5590</v>
      </c>
      <c r="BH8" s="203">
        <f>DEV_DB!BI72</f>
        <v>5590</v>
      </c>
      <c r="BI8" s="203">
        <f>DEV_DB!BJ72</f>
        <v>5590</v>
      </c>
      <c r="BJ8" s="203">
        <f>DEV_DB!BK72</f>
        <v>5590</v>
      </c>
    </row>
    <row r="9" spans="1:62" x14ac:dyDescent="0.15">
      <c r="B9" s="127" t="s">
        <v>422</v>
      </c>
      <c r="C9" s="203">
        <f>DEV_DB!D85</f>
        <v>7050</v>
      </c>
      <c r="D9" s="203">
        <f>DEV_DB!E85</f>
        <v>1550</v>
      </c>
      <c r="E9" s="203">
        <f>DEV_DB!F85</f>
        <v>1550</v>
      </c>
      <c r="F9" s="203">
        <f>DEV_DB!G85</f>
        <v>1050</v>
      </c>
      <c r="G9" s="203">
        <f>DEV_DB!H85</f>
        <v>1050</v>
      </c>
      <c r="H9" s="203">
        <f>DEV_DB!I85</f>
        <v>1050</v>
      </c>
      <c r="I9" s="203">
        <f>DEV_DB!J85</f>
        <v>1050</v>
      </c>
      <c r="J9" s="203">
        <f>DEV_DB!K85</f>
        <v>1050</v>
      </c>
      <c r="K9" s="203">
        <f>DEV_DB!L85</f>
        <v>1050</v>
      </c>
      <c r="L9" s="203">
        <f>DEV_DB!M85</f>
        <v>1050</v>
      </c>
      <c r="M9" s="203">
        <f>DEV_DB!N85</f>
        <v>1050</v>
      </c>
      <c r="N9" s="203">
        <f>DEV_DB!O85</f>
        <v>1050</v>
      </c>
      <c r="O9" s="203">
        <f>DEV_DB!P85</f>
        <v>1050</v>
      </c>
      <c r="P9" s="203">
        <f>DEV_DB!Q85</f>
        <v>1050</v>
      </c>
      <c r="Q9" s="203">
        <f>DEV_DB!R85</f>
        <v>1050</v>
      </c>
      <c r="R9" s="203">
        <f>DEV_DB!S85</f>
        <v>1050</v>
      </c>
      <c r="S9" s="203">
        <f>DEV_DB!T85</f>
        <v>1050</v>
      </c>
      <c r="T9" s="203">
        <f>DEV_DB!U85</f>
        <v>1050</v>
      </c>
      <c r="U9" s="203">
        <f>DEV_DB!V85</f>
        <v>1050</v>
      </c>
      <c r="V9" s="203">
        <f>DEV_DB!W85</f>
        <v>1050</v>
      </c>
      <c r="W9" s="203">
        <f>DEV_DB!X85</f>
        <v>1050</v>
      </c>
      <c r="X9" s="203">
        <f>DEV_DB!Y85</f>
        <v>1050</v>
      </c>
      <c r="Y9" s="203">
        <f>DEV_DB!Z85</f>
        <v>1050</v>
      </c>
      <c r="Z9" s="203">
        <f>DEV_DB!AA85</f>
        <v>1050</v>
      </c>
      <c r="AA9" s="203">
        <f>DEV_DB!AB85</f>
        <v>1050</v>
      </c>
      <c r="AB9" s="203">
        <f>DEV_DB!AC85</f>
        <v>1050</v>
      </c>
      <c r="AC9" s="203">
        <f>DEV_DB!AD85</f>
        <v>1050</v>
      </c>
      <c r="AD9" s="203">
        <f>DEV_DB!AE85</f>
        <v>1050</v>
      </c>
      <c r="AE9" s="203">
        <f>DEV_DB!AF85</f>
        <v>1050</v>
      </c>
      <c r="AF9" s="203">
        <f>DEV_DB!AG85</f>
        <v>1050</v>
      </c>
      <c r="AG9" s="203">
        <f>DEV_DB!AH85</f>
        <v>1050</v>
      </c>
      <c r="AH9" s="203">
        <f>DEV_DB!AI85</f>
        <v>1050</v>
      </c>
      <c r="AI9" s="203">
        <f>DEV_DB!AJ85</f>
        <v>1050</v>
      </c>
      <c r="AJ9" s="203">
        <f>DEV_DB!AK85</f>
        <v>1050</v>
      </c>
      <c r="AK9" s="203">
        <f>DEV_DB!AL85</f>
        <v>1050</v>
      </c>
      <c r="AL9" s="203">
        <f>DEV_DB!AM85</f>
        <v>1050</v>
      </c>
      <c r="AM9" s="203">
        <f>DEV_DB!AN85</f>
        <v>1050</v>
      </c>
      <c r="AN9" s="203">
        <f>DEV_DB!AO85</f>
        <v>1050</v>
      </c>
      <c r="AO9" s="203">
        <f>DEV_DB!AP85</f>
        <v>1050</v>
      </c>
      <c r="AP9" s="203">
        <f>DEV_DB!AQ85</f>
        <v>1050</v>
      </c>
      <c r="AQ9" s="203">
        <f>DEV_DB!AR85</f>
        <v>1050</v>
      </c>
      <c r="AR9" s="203">
        <f>DEV_DB!AS85</f>
        <v>1050</v>
      </c>
      <c r="AS9" s="203">
        <f>DEV_DB!AT85</f>
        <v>1050</v>
      </c>
      <c r="AT9" s="203">
        <f>DEV_DB!AU85</f>
        <v>1050</v>
      </c>
      <c r="AU9" s="203">
        <f>DEV_DB!AV85</f>
        <v>1050</v>
      </c>
      <c r="AV9" s="203">
        <f>DEV_DB!AW85</f>
        <v>1050</v>
      </c>
      <c r="AW9" s="203">
        <f>DEV_DB!AX85</f>
        <v>1050</v>
      </c>
      <c r="AX9" s="203">
        <f>DEV_DB!AY85</f>
        <v>1050</v>
      </c>
      <c r="AY9" s="203">
        <f>DEV_DB!AZ85</f>
        <v>1050</v>
      </c>
      <c r="AZ9" s="203">
        <f>DEV_DB!BA85</f>
        <v>1050</v>
      </c>
      <c r="BA9" s="203">
        <f>DEV_DB!BB85</f>
        <v>1050</v>
      </c>
      <c r="BB9" s="203">
        <f>DEV_DB!BC85</f>
        <v>1050</v>
      </c>
      <c r="BC9" s="203">
        <f>DEV_DB!BD85</f>
        <v>1050</v>
      </c>
      <c r="BD9" s="203">
        <f>DEV_DB!BE85</f>
        <v>1050</v>
      </c>
      <c r="BE9" s="203">
        <f>DEV_DB!BF85</f>
        <v>1050</v>
      </c>
      <c r="BF9" s="203">
        <f>DEV_DB!BG85</f>
        <v>1050</v>
      </c>
      <c r="BG9" s="203">
        <f>DEV_DB!BH85</f>
        <v>1050</v>
      </c>
      <c r="BH9" s="203">
        <f>DEV_DB!BI85</f>
        <v>1050</v>
      </c>
      <c r="BI9" s="203">
        <f>DEV_DB!BJ85</f>
        <v>1050</v>
      </c>
      <c r="BJ9" s="203">
        <f>DEV_DB!BK85</f>
        <v>1050</v>
      </c>
    </row>
    <row r="10" spans="1:62" x14ac:dyDescent="0.15">
      <c r="B10" s="127" t="s">
        <v>754</v>
      </c>
      <c r="C10" s="203">
        <f>DEV_DB!D99</f>
        <v>5600</v>
      </c>
      <c r="D10" s="203">
        <f>DEV_DB!E99</f>
        <v>3100</v>
      </c>
      <c r="E10" s="203">
        <f>DEV_DB!F99</f>
        <v>3100</v>
      </c>
      <c r="F10" s="203">
        <f>DEV_DB!G99</f>
        <v>600</v>
      </c>
      <c r="G10" s="203">
        <f>DEV_DB!H99</f>
        <v>40600</v>
      </c>
      <c r="H10" s="203">
        <f>DEV_DB!I99</f>
        <v>40600</v>
      </c>
      <c r="I10" s="203">
        <f>DEV_DB!J99</f>
        <v>75600</v>
      </c>
      <c r="J10" s="203">
        <f>DEV_DB!K99</f>
        <v>40600</v>
      </c>
      <c r="K10" s="203">
        <f>DEV_DB!L99</f>
        <v>35600</v>
      </c>
      <c r="L10" s="203">
        <f>DEV_DB!M99</f>
        <v>5600</v>
      </c>
      <c r="M10" s="203">
        <f>DEV_DB!N99</f>
        <v>600</v>
      </c>
      <c r="N10" s="203">
        <f>DEV_DB!O99</f>
        <v>600</v>
      </c>
      <c r="O10" s="203">
        <f>DEV_DB!P99</f>
        <v>600</v>
      </c>
      <c r="P10" s="203">
        <f>DEV_DB!Q99</f>
        <v>600</v>
      </c>
      <c r="Q10" s="203">
        <f>DEV_DB!R99</f>
        <v>600</v>
      </c>
      <c r="R10" s="203">
        <f>DEV_DB!S99</f>
        <v>600</v>
      </c>
      <c r="S10" s="203">
        <f>DEV_DB!T99</f>
        <v>600</v>
      </c>
      <c r="T10" s="203">
        <f>DEV_DB!U99</f>
        <v>600</v>
      </c>
      <c r="U10" s="203">
        <f>DEV_DB!V99</f>
        <v>600</v>
      </c>
      <c r="V10" s="203">
        <f>DEV_DB!W99</f>
        <v>600</v>
      </c>
      <c r="W10" s="203">
        <f>DEV_DB!X99</f>
        <v>600</v>
      </c>
      <c r="X10" s="203">
        <f>DEV_DB!Y99</f>
        <v>600</v>
      </c>
      <c r="Y10" s="203">
        <f>DEV_DB!Z99</f>
        <v>600</v>
      </c>
      <c r="Z10" s="203">
        <f>DEV_DB!AA99</f>
        <v>600</v>
      </c>
      <c r="AA10" s="203">
        <f>DEV_DB!AB99</f>
        <v>600</v>
      </c>
      <c r="AB10" s="203">
        <f>DEV_DB!AC99</f>
        <v>600</v>
      </c>
      <c r="AC10" s="203">
        <f>DEV_DB!AD99</f>
        <v>600</v>
      </c>
      <c r="AD10" s="203">
        <f>DEV_DB!AE99</f>
        <v>600</v>
      </c>
      <c r="AE10" s="203">
        <f>DEV_DB!AF99</f>
        <v>600</v>
      </c>
      <c r="AF10" s="203">
        <f>DEV_DB!AG99</f>
        <v>600</v>
      </c>
      <c r="AG10" s="203">
        <f>DEV_DB!AH99</f>
        <v>600</v>
      </c>
      <c r="AH10" s="203">
        <f>DEV_DB!AI99</f>
        <v>600</v>
      </c>
      <c r="AI10" s="203">
        <f>DEV_DB!AJ99</f>
        <v>600</v>
      </c>
      <c r="AJ10" s="203">
        <f>DEV_DB!AK99</f>
        <v>600</v>
      </c>
      <c r="AK10" s="203">
        <f>DEV_DB!AL99</f>
        <v>600</v>
      </c>
      <c r="AL10" s="203">
        <f>DEV_DB!AM99</f>
        <v>600</v>
      </c>
      <c r="AM10" s="203">
        <f>DEV_DB!AN99</f>
        <v>600</v>
      </c>
      <c r="AN10" s="203">
        <f>DEV_DB!AO99</f>
        <v>600</v>
      </c>
      <c r="AO10" s="203">
        <f>DEV_DB!AP99</f>
        <v>600</v>
      </c>
      <c r="AP10" s="203">
        <f>DEV_DB!AQ99</f>
        <v>600</v>
      </c>
      <c r="AQ10" s="203">
        <f>DEV_DB!AR99</f>
        <v>600</v>
      </c>
      <c r="AR10" s="203">
        <f>DEV_DB!AS99</f>
        <v>600</v>
      </c>
      <c r="AS10" s="203">
        <f>DEV_DB!AT99</f>
        <v>600</v>
      </c>
      <c r="AT10" s="203">
        <f>DEV_DB!AU99</f>
        <v>600</v>
      </c>
      <c r="AU10" s="203">
        <f>DEV_DB!AV99</f>
        <v>600</v>
      </c>
      <c r="AV10" s="203">
        <f>DEV_DB!AW99</f>
        <v>600</v>
      </c>
      <c r="AW10" s="203">
        <f>DEV_DB!AX99</f>
        <v>600</v>
      </c>
      <c r="AX10" s="203">
        <f>DEV_DB!AY99</f>
        <v>600</v>
      </c>
      <c r="AY10" s="203">
        <f>DEV_DB!AZ99</f>
        <v>600</v>
      </c>
      <c r="AZ10" s="203">
        <f>DEV_DB!BA99</f>
        <v>600</v>
      </c>
      <c r="BA10" s="203">
        <f>DEV_DB!BB99</f>
        <v>600</v>
      </c>
      <c r="BB10" s="203">
        <f>DEV_DB!BC99</f>
        <v>600</v>
      </c>
      <c r="BC10" s="203">
        <f>DEV_DB!BD99</f>
        <v>600</v>
      </c>
      <c r="BD10" s="203">
        <f>DEV_DB!BE99</f>
        <v>600</v>
      </c>
      <c r="BE10" s="203">
        <f>DEV_DB!BF99</f>
        <v>600</v>
      </c>
      <c r="BF10" s="203">
        <f>DEV_DB!BG99</f>
        <v>600</v>
      </c>
      <c r="BG10" s="203">
        <f>DEV_DB!BH99</f>
        <v>600</v>
      </c>
      <c r="BH10" s="203">
        <f>DEV_DB!BI99</f>
        <v>600</v>
      </c>
      <c r="BI10" s="203">
        <f>DEV_DB!BJ99</f>
        <v>600</v>
      </c>
      <c r="BJ10" s="203">
        <f>DEV_DB!BK99</f>
        <v>600</v>
      </c>
    </row>
    <row r="11" spans="1:62" x14ac:dyDescent="0.15">
      <c r="B11" s="124" t="s">
        <v>425</v>
      </c>
      <c r="C11" s="64">
        <f>DEV_DB!D113</f>
        <v>1050</v>
      </c>
      <c r="D11" s="64">
        <f>DEV_DB!E113</f>
        <v>1050</v>
      </c>
      <c r="E11" s="64">
        <f>DEV_DB!F113</f>
        <v>2050</v>
      </c>
      <c r="F11" s="64">
        <f>DEV_DB!G113</f>
        <v>2050</v>
      </c>
      <c r="G11" s="64">
        <f>DEV_DB!H113</f>
        <v>2050</v>
      </c>
      <c r="H11" s="64">
        <f>DEV_DB!I113</f>
        <v>50</v>
      </c>
      <c r="I11" s="64">
        <f>DEV_DB!J113</f>
        <v>50</v>
      </c>
      <c r="J11" s="64">
        <f>DEV_DB!K113</f>
        <v>50</v>
      </c>
      <c r="K11" s="64">
        <f>DEV_DB!L113</f>
        <v>50</v>
      </c>
      <c r="L11" s="64">
        <f>DEV_DB!M113</f>
        <v>50</v>
      </c>
      <c r="M11" s="64">
        <f>DEV_DB!N113</f>
        <v>50</v>
      </c>
      <c r="N11" s="64">
        <f>DEV_DB!O113</f>
        <v>50</v>
      </c>
      <c r="O11" s="64">
        <f>DEV_DB!P113</f>
        <v>50</v>
      </c>
      <c r="P11" s="64">
        <f>DEV_DB!Q113</f>
        <v>50</v>
      </c>
      <c r="Q11" s="64">
        <f>DEV_DB!R113</f>
        <v>50</v>
      </c>
      <c r="R11" s="64">
        <f>DEV_DB!S113</f>
        <v>50</v>
      </c>
      <c r="S11" s="64">
        <f>DEV_DB!T113</f>
        <v>50</v>
      </c>
      <c r="T11" s="64">
        <f>DEV_DB!U113</f>
        <v>50</v>
      </c>
      <c r="U11" s="64">
        <f>DEV_DB!V113</f>
        <v>50</v>
      </c>
      <c r="V11" s="64">
        <f>DEV_DB!W113</f>
        <v>50</v>
      </c>
      <c r="W11" s="64">
        <f>DEV_DB!X113</f>
        <v>50</v>
      </c>
      <c r="X11" s="64">
        <f>DEV_DB!Y113</f>
        <v>50</v>
      </c>
      <c r="Y11" s="64">
        <f>DEV_DB!Z113</f>
        <v>50</v>
      </c>
      <c r="Z11" s="64">
        <f>DEV_DB!AA113</f>
        <v>50</v>
      </c>
      <c r="AA11" s="64">
        <f>DEV_DB!AB113</f>
        <v>50</v>
      </c>
      <c r="AB11" s="64">
        <f>DEV_DB!AC113</f>
        <v>50</v>
      </c>
      <c r="AC11" s="64">
        <f>DEV_DB!AD113</f>
        <v>50</v>
      </c>
      <c r="AD11" s="64">
        <f>DEV_DB!AE113</f>
        <v>50</v>
      </c>
      <c r="AE11" s="64">
        <f>DEV_DB!AF113</f>
        <v>50</v>
      </c>
      <c r="AF11" s="64">
        <f>DEV_DB!AG113</f>
        <v>50</v>
      </c>
      <c r="AG11" s="64">
        <f>DEV_DB!AH113</f>
        <v>50</v>
      </c>
      <c r="AH11" s="64">
        <f>DEV_DB!AI113</f>
        <v>50</v>
      </c>
      <c r="AI11" s="64">
        <f>DEV_DB!AJ113</f>
        <v>50</v>
      </c>
      <c r="AJ11" s="64">
        <f>DEV_DB!AK113</f>
        <v>50</v>
      </c>
      <c r="AK11" s="64">
        <f>DEV_DB!AL113</f>
        <v>50</v>
      </c>
      <c r="AL11" s="64">
        <f>DEV_DB!AM113</f>
        <v>50</v>
      </c>
      <c r="AM11" s="64">
        <f>DEV_DB!AN113</f>
        <v>50</v>
      </c>
      <c r="AN11" s="64">
        <f>DEV_DB!AO113</f>
        <v>50</v>
      </c>
      <c r="AO11" s="64">
        <f>DEV_DB!AP113</f>
        <v>50</v>
      </c>
      <c r="AP11" s="64">
        <f>DEV_DB!AQ113</f>
        <v>50</v>
      </c>
      <c r="AQ11" s="64">
        <f>DEV_DB!AR113</f>
        <v>50</v>
      </c>
      <c r="AR11" s="64">
        <f>DEV_DB!AS113</f>
        <v>50</v>
      </c>
      <c r="AS11" s="64">
        <f>DEV_DB!AT113</f>
        <v>50</v>
      </c>
      <c r="AT11" s="64">
        <f>DEV_DB!AU113</f>
        <v>50</v>
      </c>
      <c r="AU11" s="64">
        <f>DEV_DB!AV113</f>
        <v>50</v>
      </c>
      <c r="AV11" s="64">
        <f>DEV_DB!AW113</f>
        <v>50</v>
      </c>
      <c r="AW11" s="64">
        <f>DEV_DB!AX113</f>
        <v>50</v>
      </c>
      <c r="AX11" s="64">
        <f>DEV_DB!AY113</f>
        <v>50</v>
      </c>
      <c r="AY11" s="64">
        <f>DEV_DB!AZ113</f>
        <v>50</v>
      </c>
      <c r="AZ11" s="64">
        <f>DEV_DB!BA113</f>
        <v>50</v>
      </c>
      <c r="BA11" s="64">
        <f>DEV_DB!BB113</f>
        <v>50</v>
      </c>
      <c r="BB11" s="64">
        <f>DEV_DB!BC113</f>
        <v>50</v>
      </c>
      <c r="BC11" s="64">
        <f>DEV_DB!BD113</f>
        <v>50</v>
      </c>
      <c r="BD11" s="64">
        <f>DEV_DB!BE113</f>
        <v>50</v>
      </c>
      <c r="BE11" s="64">
        <f>DEV_DB!BF113</f>
        <v>50</v>
      </c>
      <c r="BF11" s="64">
        <f>DEV_DB!BG113</f>
        <v>50</v>
      </c>
      <c r="BG11" s="64">
        <f>DEV_DB!BH113</f>
        <v>50</v>
      </c>
      <c r="BH11" s="64">
        <f>DEV_DB!BI113</f>
        <v>50</v>
      </c>
      <c r="BI11" s="64">
        <f>DEV_DB!BJ113</f>
        <v>50</v>
      </c>
      <c r="BJ11" s="64">
        <f>DEV_DB!BK113</f>
        <v>50</v>
      </c>
    </row>
    <row r="12" spans="1:62" x14ac:dyDescent="0.15">
      <c r="B12" s="124" t="s">
        <v>755</v>
      </c>
      <c r="C12" s="9">
        <f>DEV_DB!D115</f>
        <v>0</v>
      </c>
      <c r="D12" s="9">
        <f>DEV_DB!E115</f>
        <v>1160</v>
      </c>
      <c r="E12" s="9">
        <f>DEV_DB!F115</f>
        <v>0</v>
      </c>
      <c r="F12" s="9">
        <f>DEV_DB!G115</f>
        <v>1160</v>
      </c>
      <c r="G12" s="9">
        <f>DEV_DB!H115</f>
        <v>0</v>
      </c>
      <c r="H12" s="9">
        <f>DEV_DB!I115</f>
        <v>1160</v>
      </c>
      <c r="I12" s="9">
        <f>DEV_DB!J115</f>
        <v>0</v>
      </c>
      <c r="J12" s="9">
        <f>DEV_DB!K115</f>
        <v>1160</v>
      </c>
      <c r="K12" s="9">
        <f>DEV_DB!L115</f>
        <v>0</v>
      </c>
      <c r="L12" s="9">
        <f>DEV_DB!M115</f>
        <v>3365</v>
      </c>
      <c r="M12" s="9">
        <f>DEV_DB!N115</f>
        <v>7890</v>
      </c>
      <c r="N12" s="9">
        <f>DEV_DB!O115</f>
        <v>7890</v>
      </c>
      <c r="O12" s="9">
        <f>DEV_DB!P115</f>
        <v>9245</v>
      </c>
      <c r="P12" s="9">
        <f>DEV_DB!Q115</f>
        <v>7890</v>
      </c>
      <c r="Q12" s="9">
        <f>DEV_DB!R115</f>
        <v>7890</v>
      </c>
      <c r="R12" s="9">
        <f>DEV_DB!S115</f>
        <v>9245</v>
      </c>
      <c r="S12" s="9">
        <f>DEV_DB!T115</f>
        <v>7890</v>
      </c>
      <c r="T12" s="9">
        <f>DEV_DB!U115</f>
        <v>7890</v>
      </c>
      <c r="U12" s="9">
        <f>DEV_DB!V115</f>
        <v>9245</v>
      </c>
      <c r="V12" s="9">
        <f>DEV_DB!W115</f>
        <v>7890</v>
      </c>
      <c r="W12" s="9">
        <f>DEV_DB!X115</f>
        <v>6730</v>
      </c>
      <c r="X12" s="9">
        <f>DEV_DB!Y115</f>
        <v>8085</v>
      </c>
      <c r="Y12" s="9">
        <f>DEV_DB!Z115</f>
        <v>6730</v>
      </c>
      <c r="Z12" s="9">
        <f>DEV_DB!AA115</f>
        <v>6730</v>
      </c>
      <c r="AA12" s="9">
        <f>DEV_DB!AB115</f>
        <v>3675</v>
      </c>
      <c r="AB12" s="9">
        <f>DEV_DB!AC115</f>
        <v>6730</v>
      </c>
      <c r="AC12" s="9">
        <f>DEV_DB!AD115</f>
        <v>2320</v>
      </c>
      <c r="AD12" s="9">
        <f>DEV_DB!AE115</f>
        <v>5765</v>
      </c>
      <c r="AE12" s="9">
        <f>DEV_DB!AF115</f>
        <v>2320</v>
      </c>
      <c r="AF12" s="9">
        <f>DEV_DB!AG115</f>
        <v>4410</v>
      </c>
      <c r="AG12" s="9">
        <f>DEV_DB!AH115</f>
        <v>3675</v>
      </c>
      <c r="AH12" s="9">
        <f>DEV_DB!AI115</f>
        <v>4410</v>
      </c>
      <c r="AI12" s="9">
        <f>DEV_DB!AJ115</f>
        <v>2320</v>
      </c>
      <c r="AJ12" s="9">
        <f>DEV_DB!AK115</f>
        <v>5765</v>
      </c>
      <c r="AK12" s="9">
        <f>DEV_DB!AL115</f>
        <v>2320</v>
      </c>
      <c r="AL12" s="9">
        <f>DEV_DB!AM115</f>
        <v>4410</v>
      </c>
      <c r="AM12" s="9">
        <f>DEV_DB!AN115</f>
        <v>3675</v>
      </c>
      <c r="AN12" s="9">
        <f>DEV_DB!AO115</f>
        <v>4410</v>
      </c>
      <c r="AO12" s="9">
        <f>DEV_DB!AP115</f>
        <v>2320</v>
      </c>
      <c r="AP12" s="9">
        <f>DEV_DB!AQ115</f>
        <v>5765</v>
      </c>
      <c r="AQ12" s="9">
        <f>DEV_DB!AR115</f>
        <v>2320</v>
      </c>
      <c r="AR12" s="9">
        <f>DEV_DB!AS115</f>
        <v>4410</v>
      </c>
      <c r="AS12" s="9">
        <f>DEV_DB!AT115</f>
        <v>3675</v>
      </c>
      <c r="AT12" s="9">
        <f>DEV_DB!AU115</f>
        <v>4410</v>
      </c>
      <c r="AU12" s="9">
        <f>DEV_DB!AV115</f>
        <v>2320</v>
      </c>
      <c r="AV12" s="9">
        <f>DEV_DB!AW115</f>
        <v>5765</v>
      </c>
      <c r="AW12" s="9">
        <f>DEV_DB!AX115</f>
        <v>2320</v>
      </c>
      <c r="AX12" s="9">
        <f>DEV_DB!AY115</f>
        <v>4410</v>
      </c>
      <c r="AY12" s="9">
        <f>DEV_DB!AZ115</f>
        <v>3675</v>
      </c>
      <c r="AZ12" s="9">
        <f>DEV_DB!BA115</f>
        <v>4410</v>
      </c>
      <c r="BA12" s="9">
        <f>DEV_DB!BB115</f>
        <v>2320</v>
      </c>
      <c r="BB12" s="9">
        <f>DEV_DB!BC115</f>
        <v>5765</v>
      </c>
      <c r="BC12" s="9">
        <f>DEV_DB!BD115</f>
        <v>2320</v>
      </c>
      <c r="BD12" s="9">
        <f>DEV_DB!BE115</f>
        <v>4410</v>
      </c>
      <c r="BE12" s="9">
        <f>DEV_DB!BF115</f>
        <v>3675</v>
      </c>
      <c r="BF12" s="9">
        <f>DEV_DB!BG115</f>
        <v>4410</v>
      </c>
      <c r="BG12" s="9">
        <f>DEV_DB!BH115</f>
        <v>2320</v>
      </c>
      <c r="BH12" s="9">
        <f>DEV_DB!BI115</f>
        <v>5765</v>
      </c>
      <c r="BI12" s="9">
        <f>DEV_DB!BJ115</f>
        <v>2320</v>
      </c>
      <c r="BJ12" s="9">
        <f>DEV_DB!BK115</f>
        <v>0</v>
      </c>
    </row>
    <row r="13" spans="1:62" x14ac:dyDescent="0.15">
      <c r="B13" s="127" t="s">
        <v>764</v>
      </c>
      <c r="C13" s="9">
        <f>DEV_DB!D117</f>
        <v>17890</v>
      </c>
      <c r="D13" s="9">
        <f>DEV_DB!E117</f>
        <v>11300</v>
      </c>
      <c r="E13" s="9">
        <f>DEV_DB!F117</f>
        <v>11140</v>
      </c>
      <c r="F13" s="9">
        <f>DEV_DB!G117</f>
        <v>8300</v>
      </c>
      <c r="G13" s="9">
        <f>DEV_DB!H117</f>
        <v>47140</v>
      </c>
      <c r="H13" s="9">
        <f>DEV_DB!I117</f>
        <v>46300</v>
      </c>
      <c r="I13" s="9">
        <f>DEV_DB!J117</f>
        <v>81040</v>
      </c>
      <c r="J13" s="9">
        <f>DEV_DB!K117</f>
        <v>47200</v>
      </c>
      <c r="K13" s="9">
        <f>DEV_DB!L117</f>
        <v>41040</v>
      </c>
      <c r="L13" s="9">
        <f>DEV_DB!M117</f>
        <v>14405</v>
      </c>
      <c r="M13" s="9">
        <f>DEV_DB!N117</f>
        <v>13930</v>
      </c>
      <c r="N13" s="9">
        <f>DEV_DB!O117</f>
        <v>13465</v>
      </c>
      <c r="O13" s="9">
        <f>DEV_DB!P117</f>
        <v>14820</v>
      </c>
      <c r="P13" s="9">
        <f>DEV_DB!Q117</f>
        <v>13465</v>
      </c>
      <c r="Q13" s="9">
        <f>DEV_DB!R117</f>
        <v>13465</v>
      </c>
      <c r="R13" s="9">
        <f>DEV_DB!S117</f>
        <v>14820</v>
      </c>
      <c r="S13" s="9">
        <f>DEV_DB!T117</f>
        <v>13465</v>
      </c>
      <c r="T13" s="9">
        <f>DEV_DB!U117</f>
        <v>13965</v>
      </c>
      <c r="U13" s="9">
        <f>DEV_DB!V117</f>
        <v>15320</v>
      </c>
      <c r="V13" s="9">
        <f>DEV_DB!W117</f>
        <v>13965</v>
      </c>
      <c r="W13" s="9">
        <f>DEV_DB!X117</f>
        <v>12805</v>
      </c>
      <c r="X13" s="9">
        <f>DEV_DB!Y117</f>
        <v>14160</v>
      </c>
      <c r="Y13" s="9">
        <f>DEV_DB!Z117</f>
        <v>12805</v>
      </c>
      <c r="Z13" s="9">
        <f>DEV_DB!AA117</f>
        <v>13805</v>
      </c>
      <c r="AA13" s="9">
        <f>DEV_DB!AB117</f>
        <v>10750</v>
      </c>
      <c r="AB13" s="9">
        <f>DEV_DB!AC117</f>
        <v>13805</v>
      </c>
      <c r="AC13" s="9">
        <f>DEV_DB!AD117</f>
        <v>9395</v>
      </c>
      <c r="AD13" s="9">
        <f>DEV_DB!AE117</f>
        <v>12840</v>
      </c>
      <c r="AE13" s="9">
        <f>DEV_DB!AF117</f>
        <v>9395</v>
      </c>
      <c r="AF13" s="9">
        <f>DEV_DB!AG117</f>
        <v>11485</v>
      </c>
      <c r="AG13" s="9">
        <f>DEV_DB!AH117</f>
        <v>10750</v>
      </c>
      <c r="AH13" s="9">
        <f>DEV_DB!AI117</f>
        <v>11485</v>
      </c>
      <c r="AI13" s="9">
        <f>DEV_DB!AJ117</f>
        <v>9395</v>
      </c>
      <c r="AJ13" s="9">
        <f>DEV_DB!AK117</f>
        <v>12840</v>
      </c>
      <c r="AK13" s="9">
        <f>DEV_DB!AL117</f>
        <v>9395</v>
      </c>
      <c r="AL13" s="9">
        <f>DEV_DB!AM117</f>
        <v>11485</v>
      </c>
      <c r="AM13" s="9">
        <f>DEV_DB!AN117</f>
        <v>11250</v>
      </c>
      <c r="AN13" s="9">
        <f>DEV_DB!AO117</f>
        <v>11985</v>
      </c>
      <c r="AO13" s="9">
        <f>DEV_DB!AP117</f>
        <v>9895</v>
      </c>
      <c r="AP13" s="9">
        <f>DEV_DB!AQ117</f>
        <v>13340</v>
      </c>
      <c r="AQ13" s="9">
        <f>DEV_DB!AR117</f>
        <v>9895</v>
      </c>
      <c r="AR13" s="9">
        <f>DEV_DB!AS117</f>
        <v>11985</v>
      </c>
      <c r="AS13" s="9">
        <f>DEV_DB!AT117</f>
        <v>11250</v>
      </c>
      <c r="AT13" s="9">
        <f>DEV_DB!AU117</f>
        <v>11985</v>
      </c>
      <c r="AU13" s="9">
        <f>DEV_DB!AV117</f>
        <v>9895</v>
      </c>
      <c r="AV13" s="9">
        <f>DEV_DB!AW117</f>
        <v>13340</v>
      </c>
      <c r="AW13" s="9">
        <f>DEV_DB!AX117</f>
        <v>9895</v>
      </c>
      <c r="AX13" s="9">
        <f>DEV_DB!AY117</f>
        <v>11985</v>
      </c>
      <c r="AY13" s="9">
        <f>DEV_DB!AZ117</f>
        <v>11250</v>
      </c>
      <c r="AZ13" s="9">
        <f>DEV_DB!BA117</f>
        <v>11985</v>
      </c>
      <c r="BA13" s="9">
        <f>DEV_DB!BB117</f>
        <v>9895</v>
      </c>
      <c r="BB13" s="9">
        <f>DEV_DB!BC117</f>
        <v>13340</v>
      </c>
      <c r="BC13" s="9">
        <f>DEV_DB!BD117</f>
        <v>9895</v>
      </c>
      <c r="BD13" s="9">
        <f>DEV_DB!BE117</f>
        <v>11985</v>
      </c>
      <c r="BE13" s="9">
        <f>DEV_DB!BF117</f>
        <v>11250</v>
      </c>
      <c r="BF13" s="9">
        <f>DEV_DB!BG117</f>
        <v>11985</v>
      </c>
      <c r="BG13" s="9">
        <f>DEV_DB!BH117</f>
        <v>9895</v>
      </c>
      <c r="BH13" s="9">
        <f>DEV_DB!BI117</f>
        <v>13340</v>
      </c>
      <c r="BI13" s="9">
        <f>DEV_DB!BJ117</f>
        <v>9895</v>
      </c>
      <c r="BJ13" s="9">
        <f>DEV_DB!BK117</f>
        <v>7575</v>
      </c>
    </row>
  </sheetData>
  <mergeCells count="6">
    <mergeCell ref="AY4:BJ4"/>
    <mergeCell ref="A2:B2"/>
    <mergeCell ref="C4:N4"/>
    <mergeCell ref="O4:Z4"/>
    <mergeCell ref="AA4:AL4"/>
    <mergeCell ref="AM4:AX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BW39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34" sqref="R34"/>
    </sheetView>
  </sheetViews>
  <sheetFormatPr baseColWidth="10" defaultColWidth="9.1640625" defaultRowHeight="13" x14ac:dyDescent="0.15"/>
  <cols>
    <col min="1" max="1" width="1.83203125" style="48" hidden="1" customWidth="1"/>
    <col min="2" max="2" width="34.5" style="75" customWidth="1"/>
    <col min="3" max="3" width="10.5" style="48" customWidth="1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10" width="14" style="48" bestFit="1" customWidth="1"/>
    <col min="11" max="22" width="9.1640625" style="48"/>
    <col min="23" max="63" width="10.1640625" style="48" customWidth="1"/>
    <col min="64" max="64" width="11.6640625" style="37" customWidth="1"/>
    <col min="65" max="65" width="11.83203125" style="65" customWidth="1"/>
    <col min="66" max="66" width="11.33203125" style="48" bestFit="1" customWidth="1"/>
    <col min="67" max="16384" width="9.1640625" style="48"/>
  </cols>
  <sheetData>
    <row r="1" spans="2:75" s="14" customFormat="1" x14ac:dyDescent="0.15">
      <c r="B1" s="10"/>
      <c r="C1" s="10" t="s">
        <v>718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36" t="s">
        <v>762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181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181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666</v>
      </c>
      <c r="C3" s="10"/>
      <c r="D3" s="184">
        <f>REV_DB!E20</f>
        <v>75</v>
      </c>
      <c r="E3" s="184">
        <f>REV_DB!F20</f>
        <v>976</v>
      </c>
      <c r="F3" s="184">
        <f>REV_DB!G20</f>
        <v>2400</v>
      </c>
      <c r="G3" s="184">
        <f>REV_DB!H20</f>
        <v>3753</v>
      </c>
      <c r="H3" s="184">
        <f>REV_DB!I20</f>
        <v>5400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181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376</v>
      </c>
      <c r="C4" s="34"/>
      <c r="D4" s="63">
        <f>REV_DB!E24</f>
        <v>150000</v>
      </c>
      <c r="E4" s="63">
        <f>REV_DB!F24</f>
        <v>4026000</v>
      </c>
      <c r="F4" s="63">
        <f>REV_DB!G24</f>
        <v>12240000</v>
      </c>
      <c r="G4" s="63">
        <f>REV_DB!H24</f>
        <v>21955050</v>
      </c>
      <c r="H4" s="63">
        <f>REV_DB!I24</f>
        <v>35235000</v>
      </c>
      <c r="I4" s="181">
        <f>SUM(D4:H4)</f>
        <v>73606050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181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381</v>
      </c>
      <c r="C5" s="34"/>
      <c r="D5" s="63">
        <f>REV_DB!E17</f>
        <v>91000</v>
      </c>
      <c r="E5" s="63">
        <f>REV_DB!F17</f>
        <v>3402941.9</v>
      </c>
      <c r="F5" s="63">
        <f>REV_DB!G17</f>
        <v>10963986.5</v>
      </c>
      <c r="G5" s="63">
        <f>REV_DB!H17</f>
        <v>20507172.366999999</v>
      </c>
      <c r="H5" s="63">
        <f>REV_DB!I17</f>
        <v>34901658.539999999</v>
      </c>
      <c r="I5" s="181">
        <f>SUM(D5:H5)</f>
        <v>69866759.306999996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181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741</v>
      </c>
      <c r="C6" s="34"/>
      <c r="D6" s="34"/>
      <c r="E6" s="34"/>
      <c r="F6" s="34"/>
      <c r="G6" s="34"/>
      <c r="H6" s="34"/>
      <c r="I6" s="18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181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x14ac:dyDescent="0.15">
      <c r="B7" t="s">
        <v>22</v>
      </c>
      <c r="C7" s="211">
        <f>C149</f>
        <v>0</v>
      </c>
      <c r="D7" s="211">
        <f>O149</f>
        <v>0</v>
      </c>
      <c r="E7" s="211">
        <f>AA149</f>
        <v>0</v>
      </c>
      <c r="F7" s="211">
        <f>AM149</f>
        <v>0</v>
      </c>
      <c r="G7" s="211">
        <f>AY149</f>
        <v>0</v>
      </c>
      <c r="H7" s="211">
        <f>BK149</f>
        <v>0</v>
      </c>
      <c r="I7" s="37"/>
    </row>
    <row r="8" spans="2:75" x14ac:dyDescent="0.15">
      <c r="B8" s="2" t="s">
        <v>31</v>
      </c>
      <c r="C8" s="211">
        <f>C152</f>
        <v>0</v>
      </c>
      <c r="D8" s="211">
        <f>O152</f>
        <v>0</v>
      </c>
      <c r="E8" s="211">
        <f>AA152</f>
        <v>0</v>
      </c>
      <c r="F8" s="211">
        <f>AM152</f>
        <v>0</v>
      </c>
      <c r="G8" s="211">
        <f>AY152</f>
        <v>0</v>
      </c>
      <c r="H8" s="211">
        <f>BK152</f>
        <v>0</v>
      </c>
      <c r="I8" s="37"/>
    </row>
    <row r="9" spans="2:75" x14ac:dyDescent="0.15">
      <c r="B9" s="33" t="s">
        <v>110</v>
      </c>
      <c r="C9" s="211">
        <f>C155</f>
        <v>0</v>
      </c>
      <c r="D9" s="211">
        <f>O155</f>
        <v>0</v>
      </c>
      <c r="E9" s="211">
        <f>AA155</f>
        <v>0</v>
      </c>
      <c r="F9" s="211">
        <f>AM155</f>
        <v>0</v>
      </c>
      <c r="G9" s="211">
        <f>AY155</f>
        <v>0</v>
      </c>
      <c r="H9" s="211">
        <f>BK155</f>
        <v>0</v>
      </c>
      <c r="I9" s="37"/>
    </row>
    <row r="10" spans="2:75" x14ac:dyDescent="0.15">
      <c r="B10" t="s">
        <v>32</v>
      </c>
      <c r="C10" s="211">
        <f>C158</f>
        <v>0</v>
      </c>
      <c r="D10" s="211">
        <f>O158</f>
        <v>0</v>
      </c>
      <c r="E10" s="211">
        <f>AA158</f>
        <v>0</v>
      </c>
      <c r="F10" s="211">
        <f>AM158</f>
        <v>0</v>
      </c>
      <c r="G10" s="211">
        <f>AY158</f>
        <v>0</v>
      </c>
      <c r="H10" s="211">
        <f>BK158</f>
        <v>0</v>
      </c>
      <c r="I10" s="37"/>
    </row>
    <row r="11" spans="2:75" x14ac:dyDescent="0.15">
      <c r="B11" s="2" t="s">
        <v>29</v>
      </c>
      <c r="C11" s="211">
        <f>C161</f>
        <v>0</v>
      </c>
      <c r="D11" s="211">
        <f>O161</f>
        <v>0</v>
      </c>
      <c r="E11" s="211">
        <f>AA161</f>
        <v>0</v>
      </c>
      <c r="F11" s="211">
        <f>AM161</f>
        <v>0</v>
      </c>
      <c r="G11" s="211">
        <f>AY161</f>
        <v>0</v>
      </c>
      <c r="H11" s="211">
        <f>BK161</f>
        <v>0</v>
      </c>
      <c r="I11" s="37"/>
    </row>
    <row r="12" spans="2:75" x14ac:dyDescent="0.15">
      <c r="B12" s="2" t="s">
        <v>30</v>
      </c>
      <c r="C12" s="211">
        <f>C164</f>
        <v>0</v>
      </c>
      <c r="D12" s="211">
        <f>O164</f>
        <v>0</v>
      </c>
      <c r="E12" s="211">
        <f>AA164</f>
        <v>0</v>
      </c>
      <c r="F12" s="211">
        <f>AM164</f>
        <v>0</v>
      </c>
      <c r="G12" s="211">
        <f>AY164</f>
        <v>0</v>
      </c>
      <c r="H12" s="211">
        <f>BK164</f>
        <v>0</v>
      </c>
      <c r="I12" s="37"/>
    </row>
    <row r="13" spans="2:75" x14ac:dyDescent="0.15">
      <c r="B13" s="33" t="s">
        <v>111</v>
      </c>
      <c r="C13" s="211">
        <f>C167</f>
        <v>0</v>
      </c>
      <c r="D13" s="211">
        <f>O167</f>
        <v>0</v>
      </c>
      <c r="E13" s="211">
        <f>AA167</f>
        <v>0</v>
      </c>
      <c r="F13" s="211">
        <f>AM167</f>
        <v>0</v>
      </c>
      <c r="G13" s="211">
        <f>AY167</f>
        <v>0</v>
      </c>
      <c r="H13" s="211">
        <f>BK167</f>
        <v>0</v>
      </c>
      <c r="I13" s="37"/>
    </row>
    <row r="14" spans="2:75" x14ac:dyDescent="0.15">
      <c r="B14" s="2" t="s">
        <v>28</v>
      </c>
      <c r="C14" s="211">
        <f>C170</f>
        <v>0</v>
      </c>
      <c r="D14" s="211">
        <f>O170</f>
        <v>1</v>
      </c>
      <c r="E14" s="211">
        <f>AA170</f>
        <v>1</v>
      </c>
      <c r="F14" s="211">
        <f>AM170</f>
        <v>1</v>
      </c>
      <c r="G14" s="211">
        <f>AY170</f>
        <v>1</v>
      </c>
      <c r="H14" s="211">
        <f>BK170</f>
        <v>1</v>
      </c>
      <c r="I14" s="37"/>
    </row>
    <row r="15" spans="2:75" x14ac:dyDescent="0.15">
      <c r="B15" s="2" t="s">
        <v>55</v>
      </c>
      <c r="C15" s="211">
        <f>C173</f>
        <v>0</v>
      </c>
      <c r="D15" s="211">
        <f>O173</f>
        <v>1</v>
      </c>
      <c r="E15" s="211">
        <f>AA173</f>
        <v>1</v>
      </c>
      <c r="F15" s="211">
        <f>AM173</f>
        <v>1</v>
      </c>
      <c r="G15" s="211">
        <f>AY173</f>
        <v>1</v>
      </c>
      <c r="H15" s="211">
        <f>BK173</f>
        <v>1</v>
      </c>
      <c r="I15" s="37"/>
    </row>
    <row r="16" spans="2:75" x14ac:dyDescent="0.15">
      <c r="B16" s="33" t="s">
        <v>112</v>
      </c>
      <c r="C16" s="211">
        <f>C176</f>
        <v>0</v>
      </c>
      <c r="D16" s="211">
        <f>O176</f>
        <v>0</v>
      </c>
      <c r="E16" s="211">
        <f>AA176</f>
        <v>0</v>
      </c>
      <c r="F16" s="211">
        <f>AM176</f>
        <v>0</v>
      </c>
      <c r="G16" s="211">
        <f>AY176</f>
        <v>0</v>
      </c>
      <c r="H16" s="211">
        <f>BK176</f>
        <v>0</v>
      </c>
      <c r="I16" s="37"/>
    </row>
    <row r="17" spans="2:75" x14ac:dyDescent="0.15">
      <c r="B17" s="2" t="s">
        <v>56</v>
      </c>
      <c r="C17" s="211">
        <f>C179</f>
        <v>0</v>
      </c>
      <c r="D17" s="211">
        <f>O179</f>
        <v>0</v>
      </c>
      <c r="E17" s="211">
        <f>AA179</f>
        <v>0</v>
      </c>
      <c r="F17" s="211">
        <f>AM179</f>
        <v>0</v>
      </c>
      <c r="G17" s="211">
        <f>AY179</f>
        <v>0</v>
      </c>
      <c r="H17" s="211">
        <f>BK179</f>
        <v>0</v>
      </c>
      <c r="I17" s="37"/>
    </row>
    <row r="18" spans="2:75" x14ac:dyDescent="0.15">
      <c r="B18" s="2" t="s">
        <v>57</v>
      </c>
      <c r="C18" s="211">
        <f>C182</f>
        <v>0</v>
      </c>
      <c r="D18" s="211">
        <f>O182</f>
        <v>0</v>
      </c>
      <c r="E18" s="211">
        <f>AA182</f>
        <v>0</v>
      </c>
      <c r="F18" s="211">
        <f>AM182</f>
        <v>0</v>
      </c>
      <c r="G18" s="211">
        <f>AY182</f>
        <v>0</v>
      </c>
      <c r="H18" s="211">
        <f>BK182</f>
        <v>0</v>
      </c>
      <c r="I18" s="37"/>
    </row>
    <row r="19" spans="2:75" x14ac:dyDescent="0.15">
      <c r="B19" s="2" t="s">
        <v>113</v>
      </c>
      <c r="C19" s="211">
        <f>C185</f>
        <v>0</v>
      </c>
      <c r="D19" s="211">
        <f>O185</f>
        <v>0</v>
      </c>
      <c r="E19" s="211">
        <f>AA185</f>
        <v>0</v>
      </c>
      <c r="F19" s="211">
        <f>AM185</f>
        <v>0</v>
      </c>
      <c r="G19" s="211">
        <f>AY185</f>
        <v>0</v>
      </c>
      <c r="H19" s="211">
        <f>BK185</f>
        <v>0</v>
      </c>
      <c r="I19" s="37"/>
    </row>
    <row r="20" spans="2:75" x14ac:dyDescent="0.15">
      <c r="B20" s="2" t="s">
        <v>58</v>
      </c>
      <c r="C20" s="211">
        <f>C188</f>
        <v>0</v>
      </c>
      <c r="D20" s="211">
        <f>O188</f>
        <v>0</v>
      </c>
      <c r="E20" s="211">
        <f>AA188</f>
        <v>0</v>
      </c>
      <c r="F20" s="211">
        <f>AM188</f>
        <v>0</v>
      </c>
      <c r="G20" s="211">
        <f>AY188</f>
        <v>0</v>
      </c>
      <c r="H20" s="211">
        <f>BK188</f>
        <v>0</v>
      </c>
      <c r="I20" s="37"/>
    </row>
    <row r="21" spans="2:75" x14ac:dyDescent="0.15">
      <c r="B21" s="2" t="s">
        <v>59</v>
      </c>
      <c r="C21" s="211">
        <f>C191</f>
        <v>0</v>
      </c>
      <c r="D21" s="211">
        <f>O191</f>
        <v>0</v>
      </c>
      <c r="E21" s="211">
        <f>AA191</f>
        <v>0</v>
      </c>
      <c r="F21" s="211">
        <f>AM191</f>
        <v>0</v>
      </c>
      <c r="G21" s="211">
        <f>AY191</f>
        <v>0</v>
      </c>
      <c r="H21" s="211">
        <f>BK191</f>
        <v>0</v>
      </c>
      <c r="I21" s="37"/>
    </row>
    <row r="22" spans="2:75" x14ac:dyDescent="0.15">
      <c r="B22" s="2" t="s">
        <v>60</v>
      </c>
      <c r="C22" s="211">
        <f>C194</f>
        <v>0</v>
      </c>
      <c r="D22" s="211">
        <f>O194</f>
        <v>0</v>
      </c>
      <c r="E22" s="211">
        <f>AA194</f>
        <v>0</v>
      </c>
      <c r="F22" s="211">
        <f>AM194</f>
        <v>0</v>
      </c>
      <c r="G22" s="211">
        <f>AY194</f>
        <v>0</v>
      </c>
      <c r="H22" s="211">
        <f>BK194</f>
        <v>0</v>
      </c>
      <c r="I22" s="37"/>
    </row>
    <row r="23" spans="2:75" s="50" customFormat="1" x14ac:dyDescent="0.15">
      <c r="B23" s="14" t="s">
        <v>157</v>
      </c>
      <c r="C23" s="216">
        <f t="shared" ref="C23:H23" si="0">SUM(C7:C22)</f>
        <v>0</v>
      </c>
      <c r="D23" s="216">
        <f t="shared" si="0"/>
        <v>2</v>
      </c>
      <c r="E23" s="216">
        <f t="shared" si="0"/>
        <v>2</v>
      </c>
      <c r="F23" s="216">
        <f t="shared" si="0"/>
        <v>2</v>
      </c>
      <c r="G23" s="216">
        <f t="shared" si="0"/>
        <v>2</v>
      </c>
      <c r="H23" s="216">
        <f t="shared" si="0"/>
        <v>2</v>
      </c>
      <c r="I23" s="35"/>
      <c r="BL23" s="35"/>
      <c r="BM23" s="182"/>
    </row>
    <row r="24" spans="2:75" s="50" customFormat="1" x14ac:dyDescent="0.15">
      <c r="B24" s="14" t="s">
        <v>1138</v>
      </c>
      <c r="C24" s="216">
        <f>C198</f>
        <v>0</v>
      </c>
      <c r="D24" s="216">
        <f>O198</f>
        <v>0</v>
      </c>
      <c r="E24" s="216">
        <f>AA198</f>
        <v>0</v>
      </c>
      <c r="F24" s="216">
        <f>AM198</f>
        <v>0</v>
      </c>
      <c r="G24" s="216">
        <f>AY198</f>
        <v>0</v>
      </c>
      <c r="H24" s="216">
        <f>BK198</f>
        <v>0</v>
      </c>
      <c r="I24" s="35"/>
      <c r="BL24" s="35"/>
      <c r="BM24" s="182"/>
    </row>
    <row r="25" spans="2:75" s="14" customFormat="1" x14ac:dyDescent="0.15">
      <c r="B25" s="208" t="s">
        <v>703</v>
      </c>
      <c r="C25" s="67"/>
      <c r="D25" s="194"/>
      <c r="E25" s="194"/>
      <c r="F25" s="194"/>
      <c r="G25" s="194"/>
      <c r="H25" s="194"/>
      <c r="I25" s="3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181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162" t="s">
        <v>714</v>
      </c>
      <c r="C26" s="67">
        <f>C352</f>
        <v>0</v>
      </c>
      <c r="D26" s="67">
        <f>SUM(D352:O352)</f>
        <v>28800000</v>
      </c>
      <c r="E26" s="67">
        <f>SUM(P352:AA352)</f>
        <v>33600000</v>
      </c>
      <c r="F26" s="67">
        <f>SUM(AB352:AM352)</f>
        <v>33600000</v>
      </c>
      <c r="G26" s="67">
        <f>SUM(AN352:AY352)</f>
        <v>40800000</v>
      </c>
      <c r="H26" s="67">
        <f>SUM(AZ352:BK352)</f>
        <v>48000000</v>
      </c>
      <c r="I26" s="181">
        <f>SUM(C26:H26)</f>
        <v>184800000</v>
      </c>
      <c r="J26" s="181">
        <f>BM352</f>
        <v>184800000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181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712</v>
      </c>
      <c r="C27" s="67">
        <f>C353</f>
        <v>0</v>
      </c>
      <c r="D27" s="67">
        <f>SUM(D353:O353)</f>
        <v>0</v>
      </c>
      <c r="E27" s="67">
        <f>SUM(P353:AA353)</f>
        <v>0</v>
      </c>
      <c r="F27" s="67">
        <f>SUM(AB353:AM353)</f>
        <v>0</v>
      </c>
      <c r="G27" s="67">
        <f>SUM(AN353:AY353)</f>
        <v>0</v>
      </c>
      <c r="H27" s="67">
        <f>SUM(AZ353:BK353)</f>
        <v>0</v>
      </c>
      <c r="I27" s="181">
        <f t="shared" ref="I27:I32" si="1">SUM(C27:H27)</f>
        <v>0</v>
      </c>
      <c r="J27" s="181">
        <f>BM353</f>
        <v>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181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162" t="s">
        <v>715</v>
      </c>
      <c r="C28" s="67">
        <f>C368</f>
        <v>0</v>
      </c>
      <c r="D28" s="67">
        <f>SUM(D368:O368)</f>
        <v>5760000</v>
      </c>
      <c r="E28" s="67">
        <f>SUM(P368:AA368)</f>
        <v>6720000</v>
      </c>
      <c r="F28" s="67">
        <f>SUM(AB368:AM368)</f>
        <v>6720000</v>
      </c>
      <c r="G28" s="67">
        <f>SUM(AN368:AY368)</f>
        <v>8160000</v>
      </c>
      <c r="H28" s="67">
        <f>SUM(AZ368:BK368)</f>
        <v>9600000</v>
      </c>
      <c r="I28" s="181">
        <f t="shared" si="1"/>
        <v>36960000</v>
      </c>
      <c r="J28" s="181">
        <f>BL368</f>
        <v>36960000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181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62" t="s">
        <v>716</v>
      </c>
      <c r="C29" s="67">
        <f>C370</f>
        <v>0</v>
      </c>
      <c r="D29" s="67">
        <f>SUM(D371:O371)</f>
        <v>3374544</v>
      </c>
      <c r="E29" s="67">
        <f>SUM(P371:AA371)</f>
        <v>3374544</v>
      </c>
      <c r="F29" s="67">
        <f>SUM(AB371:AM371)</f>
        <v>3374544</v>
      </c>
      <c r="G29" s="67">
        <f>SUM(AN371:AY371)</f>
        <v>3374544</v>
      </c>
      <c r="H29" s="67">
        <f>SUM(AZ371:BK371)</f>
        <v>3374544</v>
      </c>
      <c r="I29" s="181">
        <f t="shared" si="1"/>
        <v>16872720</v>
      </c>
      <c r="J29" s="181">
        <f>BM371</f>
        <v>16872720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181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62" t="s">
        <v>18</v>
      </c>
      <c r="C30" s="67">
        <f>C372</f>
        <v>0</v>
      </c>
      <c r="D30" s="67">
        <f>SUM(D372:O372)</f>
        <v>0</v>
      </c>
      <c r="E30" s="67">
        <f>SUM(P372:AA372)</f>
        <v>0</v>
      </c>
      <c r="F30" s="67">
        <f>SUM(AB372:AM372)</f>
        <v>0</v>
      </c>
      <c r="G30" s="67">
        <f>SUM(AN372:AY372)</f>
        <v>0</v>
      </c>
      <c r="H30" s="67">
        <f>SUM(AZ372:BK372)</f>
        <v>0</v>
      </c>
      <c r="I30" s="181">
        <f t="shared" si="1"/>
        <v>0</v>
      </c>
      <c r="J30" s="181">
        <f>BM372</f>
        <v>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181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62" t="s">
        <v>760</v>
      </c>
      <c r="C31" s="67">
        <f>C356</f>
        <v>0</v>
      </c>
      <c r="D31" s="67">
        <f>SUM(D356:O356)</f>
        <v>0</v>
      </c>
      <c r="E31" s="67">
        <f>SUM(P356:AA356)</f>
        <v>0</v>
      </c>
      <c r="F31" s="67">
        <f>SUM(AB356:AM356)</f>
        <v>0</v>
      </c>
      <c r="G31" s="67">
        <f>SUM(AN356:AY356)</f>
        <v>0</v>
      </c>
      <c r="H31" s="67">
        <f>SUM(AZ356:BK356)</f>
        <v>0</v>
      </c>
      <c r="I31" s="181">
        <f t="shared" si="1"/>
        <v>0</v>
      </c>
      <c r="J31" s="181">
        <f>BM356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181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215" t="s">
        <v>717</v>
      </c>
      <c r="C32" s="192">
        <f>C376</f>
        <v>0</v>
      </c>
      <c r="D32" s="192">
        <f>SUM(D376:O376)</f>
        <v>37934544</v>
      </c>
      <c r="E32" s="192">
        <f>SUM(P376:AA376)</f>
        <v>43694544</v>
      </c>
      <c r="F32" s="192">
        <f>SUM(AB376:AM376)</f>
        <v>43694544</v>
      </c>
      <c r="G32" s="192">
        <f>SUM(AN376:AY376)</f>
        <v>52334544</v>
      </c>
      <c r="H32" s="192">
        <f>SUM(AZ376:BK376)</f>
        <v>60974544</v>
      </c>
      <c r="I32" s="181">
        <f t="shared" si="1"/>
        <v>238632720</v>
      </c>
      <c r="J32" s="181">
        <f>BM376</f>
        <v>238632720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181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2:75" s="14" customFormat="1" x14ac:dyDescent="0.15">
      <c r="B33" s="209" t="s">
        <v>742</v>
      </c>
      <c r="C33" s="67"/>
      <c r="D33" s="63"/>
      <c r="E33" s="63"/>
      <c r="F33" s="63"/>
      <c r="G33" s="63"/>
      <c r="H33" s="63"/>
      <c r="I33" s="36"/>
      <c r="J33" s="64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181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2:75" s="14" customFormat="1" x14ac:dyDescent="0.15">
      <c r="B34" s="127" t="s">
        <v>421</v>
      </c>
      <c r="C34" s="67">
        <f>C57</f>
        <v>0</v>
      </c>
      <c r="D34" s="67">
        <f>SUM(D57:O57)</f>
        <v>8285</v>
      </c>
      <c r="E34" s="67">
        <f>SUM(P57:AA57)</f>
        <v>3420</v>
      </c>
      <c r="F34" s="67">
        <f>SUM(AB57:AM57)</f>
        <v>3420</v>
      </c>
      <c r="G34" s="67">
        <f>SUM(AN57:AY57)</f>
        <v>3420</v>
      </c>
      <c r="H34" s="67">
        <f>SUM(AZ57:BK57)</f>
        <v>3420</v>
      </c>
      <c r="I34" s="181">
        <f>SUM(C34:H34)</f>
        <v>21965</v>
      </c>
      <c r="J34" s="181">
        <f>BL57</f>
        <v>21965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36"/>
      <c r="BM34" s="181"/>
      <c r="BN34" s="10"/>
      <c r="BO34" s="10"/>
      <c r="BP34" s="10"/>
      <c r="BQ34" s="10"/>
      <c r="BR34" s="10"/>
      <c r="BS34" s="10"/>
      <c r="BT34" s="10"/>
      <c r="BU34" s="10"/>
      <c r="BV34" s="10"/>
      <c r="BW34" s="10"/>
    </row>
    <row r="35" spans="2:75" s="14" customFormat="1" x14ac:dyDescent="0.15">
      <c r="B35" s="128" t="s">
        <v>424</v>
      </c>
      <c r="C35" s="67">
        <f>C72</f>
        <v>250</v>
      </c>
      <c r="D35" s="67">
        <f>SUM(D72:O72)</f>
        <v>40680</v>
      </c>
      <c r="E35" s="67">
        <f>SUM(P72:AA72)</f>
        <v>47580</v>
      </c>
      <c r="F35" s="67">
        <f>SUM(AB72:AM72)</f>
        <v>61080</v>
      </c>
      <c r="G35" s="67">
        <f>SUM(AN72:AY72)</f>
        <v>67080</v>
      </c>
      <c r="H35" s="67">
        <f>SUM(AZ72:BK72)</f>
        <v>67080</v>
      </c>
      <c r="I35" s="181">
        <f t="shared" ref="I35:I42" si="2">SUM(C35:H35)</f>
        <v>283750</v>
      </c>
      <c r="J35" s="181">
        <f>BL72</f>
        <v>283750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181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2:75" s="14" customFormat="1" x14ac:dyDescent="0.15">
      <c r="B36" s="127" t="s">
        <v>422</v>
      </c>
      <c r="C36" s="67">
        <f>C85</f>
        <v>250</v>
      </c>
      <c r="D36" s="67">
        <f>SUM(D85:O85)</f>
        <v>19600</v>
      </c>
      <c r="E36" s="67">
        <f>SUM(P85:AA85)</f>
        <v>12600</v>
      </c>
      <c r="F36" s="67">
        <f>SUM(AB85:AM85)</f>
        <v>12600</v>
      </c>
      <c r="G36" s="67">
        <f>SUM(AN85:AY85)</f>
        <v>12600</v>
      </c>
      <c r="H36" s="67">
        <f>SUM(AZ85:BK85)</f>
        <v>12600</v>
      </c>
      <c r="I36" s="181">
        <f t="shared" si="2"/>
        <v>70250</v>
      </c>
      <c r="J36" s="181">
        <f>BL85</f>
        <v>70250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181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2:75" s="14" customFormat="1" x14ac:dyDescent="0.15">
      <c r="B37" s="127" t="s">
        <v>754</v>
      </c>
      <c r="C37" s="67">
        <f>C99</f>
        <v>250</v>
      </c>
      <c r="D37" s="67">
        <f>SUM(D99:O99)</f>
        <v>252200</v>
      </c>
      <c r="E37" s="67">
        <f>SUM(P99:AA99)</f>
        <v>7200</v>
      </c>
      <c r="F37" s="67">
        <f>SUM(AB99:AM99)</f>
        <v>7200</v>
      </c>
      <c r="G37" s="67">
        <f>SUM(AN99:AY99)</f>
        <v>7200</v>
      </c>
      <c r="H37" s="67">
        <f>SUM(AZ99:BK99)</f>
        <v>7200</v>
      </c>
      <c r="I37" s="181">
        <f t="shared" si="2"/>
        <v>281250</v>
      </c>
      <c r="J37" s="181">
        <f>BL99</f>
        <v>281250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181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2:75" s="14" customFormat="1" x14ac:dyDescent="0.15">
      <c r="B38" s="124" t="s">
        <v>425</v>
      </c>
      <c r="C38" s="67">
        <f>C113</f>
        <v>1050</v>
      </c>
      <c r="D38" s="67">
        <f>SUM(D113:O113)</f>
        <v>8600</v>
      </c>
      <c r="E38" s="67">
        <f>SUM(P113:AA113)</f>
        <v>600</v>
      </c>
      <c r="F38" s="67">
        <f>SUM(AB113:AM113)</f>
        <v>600</v>
      </c>
      <c r="G38" s="67">
        <f>SUM(AN113:AY113)</f>
        <v>600</v>
      </c>
      <c r="H38" s="67">
        <f>SUM(AZ113:BK113)</f>
        <v>600</v>
      </c>
      <c r="I38" s="181">
        <f t="shared" si="2"/>
        <v>12050</v>
      </c>
      <c r="J38" s="181">
        <f>BL113</f>
        <v>12050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181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2:75" s="14" customFormat="1" x14ac:dyDescent="0.15">
      <c r="B39" s="124" t="s">
        <v>755</v>
      </c>
      <c r="C39" s="67">
        <f>C115</f>
        <v>0</v>
      </c>
      <c r="D39" s="67">
        <f>SUM(D115:O115)</f>
        <v>23785</v>
      </c>
      <c r="E39" s="67">
        <f>SUM(P115:AA115)</f>
        <v>95460</v>
      </c>
      <c r="F39" s="67">
        <f>SUM(AB115:AM115)</f>
        <v>48120</v>
      </c>
      <c r="G39" s="67">
        <f>SUM(AN115:AY115)</f>
        <v>45800</v>
      </c>
      <c r="H39" s="67">
        <f>SUM(AZ115:BK115)</f>
        <v>41390</v>
      </c>
      <c r="I39" s="181">
        <f t="shared" si="2"/>
        <v>254555</v>
      </c>
      <c r="J39" s="181">
        <f>BL115</f>
        <v>254555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36"/>
      <c r="BM39" s="181"/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2:75" s="14" customFormat="1" x14ac:dyDescent="0.15">
      <c r="B40" s="214" t="s">
        <v>758</v>
      </c>
      <c r="C40" s="192">
        <f>C117</f>
        <v>1800</v>
      </c>
      <c r="D40" s="192">
        <f>SUM(D34:D39)</f>
        <v>353150</v>
      </c>
      <c r="E40" s="192">
        <f>SUM(E34:E39)</f>
        <v>166860</v>
      </c>
      <c r="F40" s="192">
        <f>SUM(F34:F39)</f>
        <v>133020</v>
      </c>
      <c r="G40" s="192">
        <f>SUM(G34:G39)</f>
        <v>136700</v>
      </c>
      <c r="H40" s="192">
        <f>SUM(H34:H39)</f>
        <v>132290</v>
      </c>
      <c r="I40" s="181">
        <f t="shared" si="2"/>
        <v>923820</v>
      </c>
      <c r="J40" s="181">
        <f>SUM(J34:J39)</f>
        <v>923820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181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2:75" s="14" customFormat="1" x14ac:dyDescent="0.15">
      <c r="B41" s="73" t="s">
        <v>756</v>
      </c>
      <c r="C41" s="192">
        <f t="shared" ref="C41:J41" si="3">C40+C32</f>
        <v>1800</v>
      </c>
      <c r="D41" s="192">
        <f t="shared" si="3"/>
        <v>38287694</v>
      </c>
      <c r="E41" s="192">
        <f t="shared" si="3"/>
        <v>43861404</v>
      </c>
      <c r="F41" s="192">
        <f t="shared" si="3"/>
        <v>43827564</v>
      </c>
      <c r="G41" s="192">
        <f t="shared" si="3"/>
        <v>52471244</v>
      </c>
      <c r="H41" s="192">
        <f t="shared" si="3"/>
        <v>61106834</v>
      </c>
      <c r="I41" s="213">
        <f t="shared" si="3"/>
        <v>239556540</v>
      </c>
      <c r="J41" s="213">
        <f t="shared" si="3"/>
        <v>239556540</v>
      </c>
      <c r="K41" s="10"/>
      <c r="L41" s="10"/>
      <c r="M41" s="10"/>
      <c r="N41" s="10"/>
      <c r="O41" s="10"/>
      <c r="P41" s="363" t="s">
        <v>36</v>
      </c>
      <c r="Q41" s="363"/>
      <c r="R41" s="363"/>
      <c r="S41" s="363"/>
      <c r="T41" s="363"/>
      <c r="U41" s="363"/>
      <c r="V41" s="363"/>
      <c r="W41" s="363"/>
      <c r="X41" s="363"/>
      <c r="Y41" s="363"/>
      <c r="Z41" s="363"/>
      <c r="AA41" s="363"/>
      <c r="AB41" s="363" t="s">
        <v>37</v>
      </c>
      <c r="AC41" s="363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 t="s">
        <v>38</v>
      </c>
      <c r="AO41" s="363"/>
      <c r="AP41" s="363"/>
      <c r="AQ41" s="363"/>
      <c r="AR41" s="363"/>
      <c r="AS41" s="363"/>
      <c r="AT41" s="363"/>
      <c r="AU41" s="363"/>
      <c r="AV41" s="363"/>
      <c r="AW41" s="363"/>
      <c r="AX41" s="363"/>
      <c r="AY41" s="363"/>
      <c r="AZ41" s="363" t="s">
        <v>39</v>
      </c>
      <c r="BA41" s="363"/>
      <c r="BB41" s="363"/>
      <c r="BC41" s="363"/>
      <c r="BD41" s="363"/>
      <c r="BE41" s="363"/>
      <c r="BF41" s="363"/>
      <c r="BG41" s="363"/>
      <c r="BH41" s="363"/>
      <c r="BI41" s="363"/>
      <c r="BJ41" s="363"/>
      <c r="BK41" s="363"/>
      <c r="BL41" s="35"/>
      <c r="BM41" s="212"/>
    </row>
    <row r="42" spans="2:75" s="14" customFormat="1" x14ac:dyDescent="0.15">
      <c r="B42" s="73" t="s">
        <v>719</v>
      </c>
      <c r="C42" s="67">
        <f>C119</f>
        <v>0</v>
      </c>
      <c r="D42" s="67">
        <f>SUM(D119:O119)</f>
        <v>68500</v>
      </c>
      <c r="E42" s="67">
        <f>SUM(P119:AA119)</f>
        <v>7000</v>
      </c>
      <c r="F42" s="67">
        <f>SUM(AB119:AM119)</f>
        <v>0</v>
      </c>
      <c r="G42" s="67">
        <f>SUM(AN119:AY119)</f>
        <v>0</v>
      </c>
      <c r="H42" s="67">
        <f>SUM(AZ119:BK119)</f>
        <v>0</v>
      </c>
      <c r="I42" s="181">
        <f t="shared" si="2"/>
        <v>75500</v>
      </c>
      <c r="J42" s="181">
        <f>BL141</f>
        <v>75500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181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2:75" s="14" customFormat="1" x14ac:dyDescent="0.15">
      <c r="C43" s="67"/>
      <c r="D43" s="63"/>
      <c r="E43" s="63"/>
      <c r="F43" s="63"/>
      <c r="G43" s="63"/>
      <c r="H43" s="6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36"/>
      <c r="BM43" s="181"/>
      <c r="BN43" s="10"/>
      <c r="BO43" s="10"/>
      <c r="BP43" s="10"/>
      <c r="BQ43" s="10"/>
      <c r="BR43" s="10"/>
      <c r="BS43" s="10"/>
      <c r="BT43" s="10"/>
      <c r="BU43" s="10"/>
      <c r="BV43" s="10"/>
      <c r="BW43" s="10"/>
    </row>
    <row r="44" spans="2:75" customFormat="1" x14ac:dyDescent="0.15">
      <c r="D44" s="75"/>
      <c r="E44" s="363" t="s">
        <v>35</v>
      </c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 t="s">
        <v>36</v>
      </c>
      <c r="R44" s="363"/>
      <c r="S44" s="363"/>
      <c r="T44" s="363"/>
      <c r="U44" s="363"/>
      <c r="V44" s="363"/>
      <c r="W44" s="363"/>
      <c r="X44" s="363"/>
      <c r="Y44" s="363"/>
      <c r="Z44" s="363"/>
      <c r="AA44" s="363"/>
      <c r="AB44" s="363"/>
      <c r="AC44" s="363" t="s">
        <v>37</v>
      </c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 t="s">
        <v>38</v>
      </c>
      <c r="AP44" s="363"/>
      <c r="AQ44" s="363"/>
      <c r="AR44" s="363"/>
      <c r="AS44" s="363"/>
      <c r="AT44" s="363"/>
      <c r="AU44" s="363"/>
      <c r="AV44" s="363"/>
      <c r="AW44" s="363"/>
      <c r="AX44" s="363"/>
      <c r="AY44" s="363"/>
      <c r="AZ44" s="363"/>
      <c r="BA44" s="363" t="s">
        <v>39</v>
      </c>
      <c r="BB44" s="363"/>
      <c r="BC44" s="363"/>
      <c r="BD44" s="363"/>
      <c r="BE44" s="363"/>
      <c r="BF44" s="363"/>
      <c r="BG44" s="363"/>
      <c r="BH44" s="363"/>
      <c r="BI44" s="363"/>
      <c r="BJ44" s="363"/>
      <c r="BK44" s="363"/>
      <c r="BL44" s="363"/>
      <c r="BM44" s="65"/>
    </row>
    <row r="45" spans="2:75" customFormat="1" x14ac:dyDescent="0.15">
      <c r="B45" s="14" t="s">
        <v>753</v>
      </c>
      <c r="C45" s="74" t="s">
        <v>147</v>
      </c>
      <c r="D45" s="27" t="s">
        <v>40</v>
      </c>
      <c r="E45" s="27" t="s">
        <v>41</v>
      </c>
      <c r="F45" s="27" t="s">
        <v>42</v>
      </c>
      <c r="G45" s="10" t="s">
        <v>43</v>
      </c>
      <c r="H45" s="10" t="s">
        <v>44</v>
      </c>
      <c r="I45" s="10" t="s">
        <v>45</v>
      </c>
      <c r="J45" s="10" t="s">
        <v>46</v>
      </c>
      <c r="K45" s="10" t="s">
        <v>47</v>
      </c>
      <c r="L45" s="10" t="s">
        <v>48</v>
      </c>
      <c r="M45" s="10" t="s">
        <v>49</v>
      </c>
      <c r="N45" s="10" t="s">
        <v>50</v>
      </c>
      <c r="O45" s="10" t="s">
        <v>51</v>
      </c>
      <c r="P45" s="10" t="s">
        <v>40</v>
      </c>
      <c r="Q45" s="10" t="s">
        <v>41</v>
      </c>
      <c r="R45" s="10" t="s">
        <v>42</v>
      </c>
      <c r="S45" s="10" t="s">
        <v>43</v>
      </c>
      <c r="T45" s="10" t="s">
        <v>44</v>
      </c>
      <c r="U45" s="10" t="s">
        <v>45</v>
      </c>
      <c r="V45" s="10" t="s">
        <v>46</v>
      </c>
      <c r="W45" s="10" t="s">
        <v>47</v>
      </c>
      <c r="X45" s="10" t="s">
        <v>48</v>
      </c>
      <c r="Y45" s="10" t="s">
        <v>49</v>
      </c>
      <c r="Z45" s="10" t="s">
        <v>50</v>
      </c>
      <c r="AA45" s="10" t="s">
        <v>51</v>
      </c>
      <c r="AB45" s="10" t="s">
        <v>40</v>
      </c>
      <c r="AC45" s="10" t="s">
        <v>41</v>
      </c>
      <c r="AD45" s="10" t="s">
        <v>42</v>
      </c>
      <c r="AE45" s="10" t="s">
        <v>43</v>
      </c>
      <c r="AF45" s="10" t="s">
        <v>44</v>
      </c>
      <c r="AG45" s="10" t="s">
        <v>45</v>
      </c>
      <c r="AH45" s="10" t="s">
        <v>46</v>
      </c>
      <c r="AI45" s="10" t="s">
        <v>47</v>
      </c>
      <c r="AJ45" s="10" t="s">
        <v>48</v>
      </c>
      <c r="AK45" s="10" t="s">
        <v>49</v>
      </c>
      <c r="AL45" s="10" t="s">
        <v>50</v>
      </c>
      <c r="AM45" s="10" t="s">
        <v>51</v>
      </c>
      <c r="AN45" s="10" t="s">
        <v>40</v>
      </c>
      <c r="AO45" s="10" t="s">
        <v>41</v>
      </c>
      <c r="AP45" s="10" t="s">
        <v>42</v>
      </c>
      <c r="AQ45" s="10" t="s">
        <v>43</v>
      </c>
      <c r="AR45" s="10" t="s">
        <v>44</v>
      </c>
      <c r="AS45" s="10" t="s">
        <v>45</v>
      </c>
      <c r="AT45" s="10" t="s">
        <v>46</v>
      </c>
      <c r="AU45" s="10" t="s">
        <v>47</v>
      </c>
      <c r="AV45" s="10" t="s">
        <v>48</v>
      </c>
      <c r="AW45" s="10" t="s">
        <v>49</v>
      </c>
      <c r="AX45" s="10" t="s">
        <v>50</v>
      </c>
      <c r="AY45" s="10" t="s">
        <v>51</v>
      </c>
      <c r="AZ45" s="10" t="s">
        <v>40</v>
      </c>
      <c r="BA45" s="10" t="s">
        <v>41</v>
      </c>
      <c r="BB45" s="10" t="s">
        <v>42</v>
      </c>
      <c r="BC45" s="10" t="s">
        <v>43</v>
      </c>
      <c r="BD45" s="10" t="s">
        <v>44</v>
      </c>
      <c r="BE45" s="10" t="s">
        <v>45</v>
      </c>
      <c r="BF45" s="10" t="s">
        <v>46</v>
      </c>
      <c r="BG45" s="10" t="s">
        <v>47</v>
      </c>
      <c r="BH45" s="10" t="s">
        <v>48</v>
      </c>
      <c r="BI45" s="10" t="s">
        <v>49</v>
      </c>
      <c r="BJ45" s="10" t="s">
        <v>50</v>
      </c>
      <c r="BK45" s="10" t="s">
        <v>51</v>
      </c>
      <c r="BL45" s="37"/>
      <c r="BM45" s="65"/>
    </row>
    <row r="46" spans="2:75" customFormat="1" x14ac:dyDescent="0.15">
      <c r="B46" s="14" t="s">
        <v>421</v>
      </c>
      <c r="C46" s="74"/>
      <c r="D46" s="27"/>
      <c r="E46" s="27"/>
      <c r="F46" s="2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37"/>
      <c r="BM46" s="65"/>
    </row>
    <row r="47" spans="2:75" customFormat="1" x14ac:dyDescent="0.15">
      <c r="B47" s="14"/>
      <c r="C47" s="74"/>
      <c r="D47" s="27"/>
      <c r="E47" s="27"/>
      <c r="F47" s="2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37"/>
      <c r="BM47" s="65"/>
    </row>
    <row r="48" spans="2:75" customFormat="1" x14ac:dyDescent="0.15">
      <c r="B48" s="47" t="s">
        <v>428</v>
      </c>
      <c r="C48" s="63">
        <f>DEV_CWS!D6</f>
        <v>0</v>
      </c>
      <c r="D48" s="63">
        <f>DEV_CWS!E6</f>
        <v>0</v>
      </c>
      <c r="E48" s="63">
        <f>DEV_CWS!F6</f>
        <v>0</v>
      </c>
      <c r="F48" s="63">
        <f>DEV_CWS!G6</f>
        <v>0</v>
      </c>
      <c r="G48" s="63">
        <f>DEV_CWS!H6</f>
        <v>0</v>
      </c>
      <c r="H48" s="63">
        <f>DEV_CWS!I6</f>
        <v>0</v>
      </c>
      <c r="I48" s="63">
        <f>DEV_CWS!J6</f>
        <v>0</v>
      </c>
      <c r="J48" s="63">
        <f>DEV_CWS!K6</f>
        <v>0</v>
      </c>
      <c r="K48" s="63">
        <f>DEV_CWS!L6</f>
        <v>0</v>
      </c>
      <c r="L48" s="63">
        <f>DEV_CWS!M6</f>
        <v>0</v>
      </c>
      <c r="M48" s="63">
        <f>DEV_CWS!N6</f>
        <v>0</v>
      </c>
      <c r="N48" s="63">
        <f>DEV_CWS!O6</f>
        <v>0</v>
      </c>
      <c r="O48" s="63">
        <f>DEV_CWS!P6</f>
        <v>0</v>
      </c>
      <c r="P48" s="63">
        <f>DEV_CWS!Q6</f>
        <v>0</v>
      </c>
      <c r="Q48" s="63">
        <f>DEV_CWS!R6</f>
        <v>0</v>
      </c>
      <c r="R48" s="63">
        <f>DEV_CWS!S6</f>
        <v>0</v>
      </c>
      <c r="S48" s="63">
        <f>DEV_CWS!T6</f>
        <v>0</v>
      </c>
      <c r="T48" s="63">
        <f>DEV_CWS!U6</f>
        <v>0</v>
      </c>
      <c r="U48" s="63">
        <f>DEV_CWS!V6</f>
        <v>0</v>
      </c>
      <c r="V48" s="63">
        <f>DEV_CWS!W6</f>
        <v>0</v>
      </c>
      <c r="W48" s="63">
        <f>DEV_CWS!X6</f>
        <v>0</v>
      </c>
      <c r="X48" s="63">
        <f>DEV_CWS!Y6</f>
        <v>0</v>
      </c>
      <c r="Y48" s="63">
        <f>DEV_CWS!Z6</f>
        <v>0</v>
      </c>
      <c r="Z48" s="63">
        <f>DEV_CWS!AA6</f>
        <v>0</v>
      </c>
      <c r="AA48" s="63">
        <f>DEV_CWS!AB6</f>
        <v>0</v>
      </c>
      <c r="AB48" s="63">
        <f>DEV_CWS!AC6</f>
        <v>0</v>
      </c>
      <c r="AC48" s="63">
        <f>DEV_CWS!AD6</f>
        <v>0</v>
      </c>
      <c r="AD48" s="63">
        <f>DEV_CWS!AE6</f>
        <v>0</v>
      </c>
      <c r="AE48" s="63">
        <f>DEV_CWS!AF6</f>
        <v>0</v>
      </c>
      <c r="AF48" s="63">
        <f>DEV_CWS!AG6</f>
        <v>0</v>
      </c>
      <c r="AG48" s="63">
        <f>DEV_CWS!AH6</f>
        <v>0</v>
      </c>
      <c r="AH48" s="63">
        <f>DEV_CWS!AI6</f>
        <v>0</v>
      </c>
      <c r="AI48" s="63">
        <f>DEV_CWS!AJ6</f>
        <v>0</v>
      </c>
      <c r="AJ48" s="63">
        <f>DEV_CWS!AK6</f>
        <v>0</v>
      </c>
      <c r="AK48" s="63">
        <f>DEV_CWS!AL6</f>
        <v>0</v>
      </c>
      <c r="AL48" s="63">
        <f>DEV_CWS!AM6</f>
        <v>0</v>
      </c>
      <c r="AM48" s="63">
        <f>DEV_CWS!AN6</f>
        <v>0</v>
      </c>
      <c r="AN48" s="63">
        <f>DEV_CWS!AO6</f>
        <v>0</v>
      </c>
      <c r="AO48" s="63">
        <f>DEV_CWS!AP6</f>
        <v>0</v>
      </c>
      <c r="AP48" s="63">
        <f>DEV_CWS!AQ6</f>
        <v>0</v>
      </c>
      <c r="AQ48" s="63">
        <f>DEV_CWS!AR6</f>
        <v>0</v>
      </c>
      <c r="AR48" s="63">
        <f>DEV_CWS!AS6</f>
        <v>0</v>
      </c>
      <c r="AS48" s="63">
        <f>DEV_CWS!AT6</f>
        <v>0</v>
      </c>
      <c r="AT48" s="63">
        <f>DEV_CWS!AU6</f>
        <v>0</v>
      </c>
      <c r="AU48" s="63">
        <f>DEV_CWS!AV6</f>
        <v>0</v>
      </c>
      <c r="AV48" s="63">
        <f>DEV_CWS!AW6</f>
        <v>0</v>
      </c>
      <c r="AW48" s="63">
        <f>DEV_CWS!AX6</f>
        <v>0</v>
      </c>
      <c r="AX48" s="63">
        <f>DEV_CWS!AY6</f>
        <v>0</v>
      </c>
      <c r="AY48" s="63">
        <f>DEV_CWS!AZ6</f>
        <v>0</v>
      </c>
      <c r="AZ48" s="63">
        <f>DEV_CWS!BA6</f>
        <v>0</v>
      </c>
      <c r="BA48" s="63">
        <f>DEV_CWS!BB6</f>
        <v>0</v>
      </c>
      <c r="BB48" s="63">
        <f>DEV_CWS!BC6</f>
        <v>0</v>
      </c>
      <c r="BC48" s="63">
        <f>DEV_CWS!BD6</f>
        <v>0</v>
      </c>
      <c r="BD48" s="63">
        <f>DEV_CWS!BE6</f>
        <v>0</v>
      </c>
      <c r="BE48" s="63">
        <f>DEV_CWS!BF6</f>
        <v>0</v>
      </c>
      <c r="BF48" s="63">
        <f>DEV_CWS!BG6</f>
        <v>0</v>
      </c>
      <c r="BG48" s="63">
        <f>DEV_CWS!BH6</f>
        <v>0</v>
      </c>
      <c r="BH48" s="63">
        <f>DEV_CWS!BI6</f>
        <v>0</v>
      </c>
      <c r="BI48" s="63">
        <f>DEV_CWS!BJ6</f>
        <v>0</v>
      </c>
      <c r="BJ48" s="63">
        <f>DEV_CWS!BK6</f>
        <v>0</v>
      </c>
      <c r="BK48" s="63">
        <f>DEV_CWS!BL6</f>
        <v>0</v>
      </c>
      <c r="BL48" s="37"/>
      <c r="BM48" s="65"/>
    </row>
    <row r="49" spans="1:65" customFormat="1" x14ac:dyDescent="0.15">
      <c r="B49" s="47" t="s">
        <v>431</v>
      </c>
      <c r="C49" s="63">
        <f>DEV_CWS!D7</f>
        <v>0</v>
      </c>
      <c r="D49" s="63">
        <f>DEV_CWS!E7</f>
        <v>0</v>
      </c>
      <c r="E49" s="63">
        <f>DEV_CWS!F7</f>
        <v>0</v>
      </c>
      <c r="F49" s="63">
        <f>DEV_CWS!G7</f>
        <v>0</v>
      </c>
      <c r="G49" s="63">
        <f>DEV_CWS!H7</f>
        <v>0</v>
      </c>
      <c r="H49" s="63">
        <f>DEV_CWS!I7</f>
        <v>0</v>
      </c>
      <c r="I49" s="63">
        <f>DEV_CWS!J7</f>
        <v>0</v>
      </c>
      <c r="J49" s="63">
        <f>DEV_CWS!K7</f>
        <v>0</v>
      </c>
      <c r="K49" s="63">
        <f>DEV_CWS!L7</f>
        <v>0</v>
      </c>
      <c r="L49" s="63">
        <f>DEV_CWS!M7</f>
        <v>0</v>
      </c>
      <c r="M49" s="63">
        <f>DEV_CWS!N7</f>
        <v>0</v>
      </c>
      <c r="N49" s="63">
        <f>DEV_CWS!O7</f>
        <v>0</v>
      </c>
      <c r="O49" s="63">
        <f>DEV_CWS!P7</f>
        <v>0</v>
      </c>
      <c r="P49" s="63">
        <f>DEV_CWS!Q7</f>
        <v>0</v>
      </c>
      <c r="Q49" s="63">
        <f>DEV_CWS!R7</f>
        <v>0</v>
      </c>
      <c r="R49" s="63">
        <f>DEV_CWS!S7</f>
        <v>0</v>
      </c>
      <c r="S49" s="63">
        <f>DEV_CWS!T7</f>
        <v>0</v>
      </c>
      <c r="T49" s="63">
        <f>DEV_CWS!U7</f>
        <v>0</v>
      </c>
      <c r="U49" s="63">
        <f>DEV_CWS!V7</f>
        <v>0</v>
      </c>
      <c r="V49" s="63">
        <f>DEV_CWS!W7</f>
        <v>0</v>
      </c>
      <c r="W49" s="63">
        <f>DEV_CWS!X7</f>
        <v>0</v>
      </c>
      <c r="X49" s="63">
        <f>DEV_CWS!Y7</f>
        <v>0</v>
      </c>
      <c r="Y49" s="63">
        <f>DEV_CWS!Z7</f>
        <v>0</v>
      </c>
      <c r="Z49" s="63">
        <f>DEV_CWS!AA7</f>
        <v>0</v>
      </c>
      <c r="AA49" s="63">
        <f>DEV_CWS!AB7</f>
        <v>0</v>
      </c>
      <c r="AB49" s="63">
        <f>DEV_CWS!AC7</f>
        <v>0</v>
      </c>
      <c r="AC49" s="63">
        <f>DEV_CWS!AD7</f>
        <v>0</v>
      </c>
      <c r="AD49" s="63">
        <f>DEV_CWS!AE7</f>
        <v>0</v>
      </c>
      <c r="AE49" s="63">
        <f>DEV_CWS!AF7</f>
        <v>0</v>
      </c>
      <c r="AF49" s="63">
        <f>DEV_CWS!AG7</f>
        <v>0</v>
      </c>
      <c r="AG49" s="63">
        <f>DEV_CWS!AH7</f>
        <v>0</v>
      </c>
      <c r="AH49" s="63">
        <f>DEV_CWS!AI7</f>
        <v>0</v>
      </c>
      <c r="AI49" s="63">
        <f>DEV_CWS!AJ7</f>
        <v>0</v>
      </c>
      <c r="AJ49" s="63">
        <f>DEV_CWS!AK7</f>
        <v>0</v>
      </c>
      <c r="AK49" s="63">
        <f>DEV_CWS!AL7</f>
        <v>0</v>
      </c>
      <c r="AL49" s="63">
        <f>DEV_CWS!AM7</f>
        <v>0</v>
      </c>
      <c r="AM49" s="63">
        <f>DEV_CWS!AN7</f>
        <v>0</v>
      </c>
      <c r="AN49" s="63">
        <f>DEV_CWS!AO7</f>
        <v>0</v>
      </c>
      <c r="AO49" s="63">
        <f>DEV_CWS!AP7</f>
        <v>0</v>
      </c>
      <c r="AP49" s="63">
        <f>DEV_CWS!AQ7</f>
        <v>0</v>
      </c>
      <c r="AQ49" s="63">
        <f>DEV_CWS!AR7</f>
        <v>0</v>
      </c>
      <c r="AR49" s="63">
        <f>DEV_CWS!AS7</f>
        <v>0</v>
      </c>
      <c r="AS49" s="63">
        <f>DEV_CWS!AT7</f>
        <v>0</v>
      </c>
      <c r="AT49" s="63">
        <f>DEV_CWS!AU7</f>
        <v>0</v>
      </c>
      <c r="AU49" s="63">
        <f>DEV_CWS!AV7</f>
        <v>0</v>
      </c>
      <c r="AV49" s="63">
        <f>DEV_CWS!AW7</f>
        <v>0</v>
      </c>
      <c r="AW49" s="63">
        <f>DEV_CWS!AX7</f>
        <v>0</v>
      </c>
      <c r="AX49" s="63">
        <f>DEV_CWS!AY7</f>
        <v>0</v>
      </c>
      <c r="AY49" s="63">
        <f>DEV_CWS!AZ7</f>
        <v>0</v>
      </c>
      <c r="AZ49" s="63">
        <f>DEV_CWS!BA7</f>
        <v>0</v>
      </c>
      <c r="BA49" s="63">
        <f>DEV_CWS!BB7</f>
        <v>0</v>
      </c>
      <c r="BB49" s="63">
        <f>DEV_CWS!BC7</f>
        <v>0</v>
      </c>
      <c r="BC49" s="63">
        <f>DEV_CWS!BD7</f>
        <v>0</v>
      </c>
      <c r="BD49" s="63">
        <f>DEV_CWS!BE7</f>
        <v>0</v>
      </c>
      <c r="BE49" s="63">
        <f>DEV_CWS!BF7</f>
        <v>0</v>
      </c>
      <c r="BF49" s="63">
        <f>DEV_CWS!BG7</f>
        <v>0</v>
      </c>
      <c r="BG49" s="63">
        <f>DEV_CWS!BH7</f>
        <v>0</v>
      </c>
      <c r="BH49" s="63">
        <f>DEV_CWS!BI7</f>
        <v>0</v>
      </c>
      <c r="BI49" s="63">
        <f>DEV_CWS!BJ7</f>
        <v>0</v>
      </c>
      <c r="BJ49" s="63">
        <f>DEV_CWS!BK7</f>
        <v>0</v>
      </c>
      <c r="BK49" s="63">
        <f>DEV_CWS!BL7</f>
        <v>0</v>
      </c>
      <c r="BL49" s="37"/>
      <c r="BM49" s="65"/>
    </row>
    <row r="50" spans="1:65" customFormat="1" x14ac:dyDescent="0.15">
      <c r="B50" s="47" t="s">
        <v>432</v>
      </c>
      <c r="C50" s="63">
        <f>DEV_CWS!D8</f>
        <v>0</v>
      </c>
      <c r="D50" s="63">
        <f>DEV_CWS!E8</f>
        <v>500</v>
      </c>
      <c r="E50" s="63">
        <f>DEV_CWS!F8</f>
        <v>500</v>
      </c>
      <c r="F50" s="63">
        <f>DEV_CWS!G8</f>
        <v>500</v>
      </c>
      <c r="G50" s="63">
        <f>DEV_CWS!H8</f>
        <v>500</v>
      </c>
      <c r="H50" s="63">
        <f>DEV_CWS!I8</f>
        <v>500</v>
      </c>
      <c r="I50" s="63">
        <f>DEV_CWS!J8</f>
        <v>500</v>
      </c>
      <c r="J50" s="63">
        <f>DEV_CWS!K8</f>
        <v>500</v>
      </c>
      <c r="K50" s="63">
        <f>DEV_CWS!L8</f>
        <v>500</v>
      </c>
      <c r="L50" s="63">
        <f>DEV_CWS!M8</f>
        <v>500</v>
      </c>
      <c r="M50" s="63">
        <f>DEV_CWS!N8</f>
        <v>500</v>
      </c>
      <c r="N50" s="63">
        <f>DEV_CWS!O8</f>
        <v>500</v>
      </c>
      <c r="O50" s="63">
        <f>DEV_CWS!P8</f>
        <v>35</v>
      </c>
      <c r="P50" s="63">
        <f>DEV_CWS!Q8</f>
        <v>35</v>
      </c>
      <c r="Q50" s="63">
        <f>DEV_CWS!R8</f>
        <v>35</v>
      </c>
      <c r="R50" s="63">
        <f>DEV_CWS!S8</f>
        <v>35</v>
      </c>
      <c r="S50" s="63">
        <f>DEV_CWS!T8</f>
        <v>35</v>
      </c>
      <c r="T50" s="63">
        <f>DEV_CWS!U8</f>
        <v>35</v>
      </c>
      <c r="U50" s="63">
        <f>DEV_CWS!V8</f>
        <v>35</v>
      </c>
      <c r="V50" s="63">
        <f>DEV_CWS!W8</f>
        <v>35</v>
      </c>
      <c r="W50" s="63">
        <f>DEV_CWS!X8</f>
        <v>35</v>
      </c>
      <c r="X50" s="63">
        <f>DEV_CWS!Y8</f>
        <v>35</v>
      </c>
      <c r="Y50" s="63">
        <f>DEV_CWS!Z8</f>
        <v>35</v>
      </c>
      <c r="Z50" s="63">
        <f>DEV_CWS!AA8</f>
        <v>35</v>
      </c>
      <c r="AA50" s="63">
        <f>DEV_CWS!AB8</f>
        <v>35</v>
      </c>
      <c r="AB50" s="63">
        <f>DEV_CWS!AC8</f>
        <v>35</v>
      </c>
      <c r="AC50" s="63">
        <f>DEV_CWS!AD8</f>
        <v>35</v>
      </c>
      <c r="AD50" s="63">
        <f>DEV_CWS!AE8</f>
        <v>35</v>
      </c>
      <c r="AE50" s="63">
        <f>DEV_CWS!AF8</f>
        <v>35</v>
      </c>
      <c r="AF50" s="63">
        <f>DEV_CWS!AG8</f>
        <v>35</v>
      </c>
      <c r="AG50" s="63">
        <f>DEV_CWS!AH8</f>
        <v>35</v>
      </c>
      <c r="AH50" s="63">
        <f>DEV_CWS!AI8</f>
        <v>35</v>
      </c>
      <c r="AI50" s="63">
        <f>DEV_CWS!AJ8</f>
        <v>35</v>
      </c>
      <c r="AJ50" s="63">
        <f>DEV_CWS!AK8</f>
        <v>35</v>
      </c>
      <c r="AK50" s="63">
        <f>DEV_CWS!AL8</f>
        <v>35</v>
      </c>
      <c r="AL50" s="63">
        <f>DEV_CWS!AM8</f>
        <v>35</v>
      </c>
      <c r="AM50" s="63">
        <f>DEV_CWS!AN8</f>
        <v>35</v>
      </c>
      <c r="AN50" s="63">
        <f>DEV_CWS!AO8</f>
        <v>35</v>
      </c>
      <c r="AO50" s="63">
        <f>DEV_CWS!AP8</f>
        <v>35</v>
      </c>
      <c r="AP50" s="63">
        <f>DEV_CWS!AQ8</f>
        <v>35</v>
      </c>
      <c r="AQ50" s="63">
        <f>DEV_CWS!AR8</f>
        <v>35</v>
      </c>
      <c r="AR50" s="63">
        <f>DEV_CWS!AS8</f>
        <v>35</v>
      </c>
      <c r="AS50" s="63">
        <f>DEV_CWS!AT8</f>
        <v>35</v>
      </c>
      <c r="AT50" s="63">
        <f>DEV_CWS!AU8</f>
        <v>35</v>
      </c>
      <c r="AU50" s="63">
        <f>DEV_CWS!AV8</f>
        <v>35</v>
      </c>
      <c r="AV50" s="63">
        <f>DEV_CWS!AW8</f>
        <v>35</v>
      </c>
      <c r="AW50" s="63">
        <f>DEV_CWS!AX8</f>
        <v>35</v>
      </c>
      <c r="AX50" s="63">
        <f>DEV_CWS!AY8</f>
        <v>35</v>
      </c>
      <c r="AY50" s="63">
        <f>DEV_CWS!AZ8</f>
        <v>35</v>
      </c>
      <c r="AZ50" s="63">
        <f>DEV_CWS!BA8</f>
        <v>35</v>
      </c>
      <c r="BA50" s="63">
        <f>DEV_CWS!BB8</f>
        <v>35</v>
      </c>
      <c r="BB50" s="63">
        <f>DEV_CWS!BC8</f>
        <v>35</v>
      </c>
      <c r="BC50" s="63">
        <f>DEV_CWS!BD8</f>
        <v>35</v>
      </c>
      <c r="BD50" s="63">
        <f>DEV_CWS!BE8</f>
        <v>35</v>
      </c>
      <c r="BE50" s="63">
        <f>DEV_CWS!BF8</f>
        <v>35</v>
      </c>
      <c r="BF50" s="63">
        <f>DEV_CWS!BG8</f>
        <v>35</v>
      </c>
      <c r="BG50" s="63">
        <f>DEV_CWS!BH8</f>
        <v>35</v>
      </c>
      <c r="BH50" s="63">
        <f>DEV_CWS!BI8</f>
        <v>35</v>
      </c>
      <c r="BI50" s="63">
        <f>DEV_CWS!BJ8</f>
        <v>35</v>
      </c>
      <c r="BJ50" s="63">
        <f>DEV_CWS!BK8</f>
        <v>35</v>
      </c>
      <c r="BK50" s="63">
        <f>DEV_CWS!BL8</f>
        <v>35</v>
      </c>
      <c r="BL50" s="37"/>
      <c r="BM50" s="65"/>
    </row>
    <row r="51" spans="1:65" customFormat="1" x14ac:dyDescent="0.15">
      <c r="B51" s="47" t="s">
        <v>430</v>
      </c>
      <c r="C51" s="63">
        <f>DEV_CWS!D9</f>
        <v>0</v>
      </c>
      <c r="D51" s="63">
        <f>DEV_CWS!E9</f>
        <v>0</v>
      </c>
      <c r="E51" s="63">
        <f>DEV_CWS!F9</f>
        <v>0</v>
      </c>
      <c r="F51" s="63">
        <f>DEV_CWS!G9</f>
        <v>0</v>
      </c>
      <c r="G51" s="63">
        <f>DEV_CWS!H9</f>
        <v>0</v>
      </c>
      <c r="H51" s="63">
        <f>DEV_CWS!I9</f>
        <v>0</v>
      </c>
      <c r="I51" s="63">
        <f>DEV_CWS!J9</f>
        <v>0</v>
      </c>
      <c r="J51" s="63">
        <f>DEV_CWS!K9</f>
        <v>0</v>
      </c>
      <c r="K51" s="63">
        <f>DEV_CWS!L9</f>
        <v>0</v>
      </c>
      <c r="L51" s="63">
        <f>DEV_CWS!M9</f>
        <v>0</v>
      </c>
      <c r="M51" s="63">
        <f>DEV_CWS!N9</f>
        <v>0</v>
      </c>
      <c r="N51" s="63">
        <f>DEV_CWS!O9</f>
        <v>0</v>
      </c>
      <c r="O51" s="63">
        <f>DEV_CWS!P9</f>
        <v>0</v>
      </c>
      <c r="P51" s="63">
        <f>DEV_CWS!Q9</f>
        <v>0</v>
      </c>
      <c r="Q51" s="63">
        <f>DEV_CWS!R9</f>
        <v>0</v>
      </c>
      <c r="R51" s="63">
        <f>DEV_CWS!S9</f>
        <v>0</v>
      </c>
      <c r="S51" s="63">
        <f>DEV_CWS!T9</f>
        <v>0</v>
      </c>
      <c r="T51" s="63">
        <f>DEV_CWS!U9</f>
        <v>0</v>
      </c>
      <c r="U51" s="63">
        <f>DEV_CWS!V9</f>
        <v>0</v>
      </c>
      <c r="V51" s="63">
        <f>DEV_CWS!W9</f>
        <v>0</v>
      </c>
      <c r="W51" s="63">
        <f>DEV_CWS!X9</f>
        <v>0</v>
      </c>
      <c r="X51" s="63">
        <f>DEV_CWS!Y9</f>
        <v>0</v>
      </c>
      <c r="Y51" s="63">
        <f>DEV_CWS!Z9</f>
        <v>0</v>
      </c>
      <c r="Z51" s="63">
        <f>DEV_CWS!AA9</f>
        <v>0</v>
      </c>
      <c r="AA51" s="63">
        <f>DEV_CWS!AB9</f>
        <v>0</v>
      </c>
      <c r="AB51" s="63">
        <f>DEV_CWS!AC9</f>
        <v>0</v>
      </c>
      <c r="AC51" s="63">
        <f>DEV_CWS!AD9</f>
        <v>0</v>
      </c>
      <c r="AD51" s="63">
        <f>DEV_CWS!AE9</f>
        <v>0</v>
      </c>
      <c r="AE51" s="63">
        <f>DEV_CWS!AF9</f>
        <v>0</v>
      </c>
      <c r="AF51" s="63">
        <f>DEV_CWS!AG9</f>
        <v>0</v>
      </c>
      <c r="AG51" s="63">
        <f>DEV_CWS!AH9</f>
        <v>0</v>
      </c>
      <c r="AH51" s="63">
        <f>DEV_CWS!AI9</f>
        <v>0</v>
      </c>
      <c r="AI51" s="63">
        <f>DEV_CWS!AJ9</f>
        <v>0</v>
      </c>
      <c r="AJ51" s="63">
        <f>DEV_CWS!AK9</f>
        <v>0</v>
      </c>
      <c r="AK51" s="63">
        <f>DEV_CWS!AL9</f>
        <v>0</v>
      </c>
      <c r="AL51" s="63">
        <f>DEV_CWS!AM9</f>
        <v>0</v>
      </c>
      <c r="AM51" s="63">
        <f>DEV_CWS!AN9</f>
        <v>0</v>
      </c>
      <c r="AN51" s="63">
        <f>DEV_CWS!AO9</f>
        <v>0</v>
      </c>
      <c r="AO51" s="63">
        <f>DEV_CWS!AP9</f>
        <v>0</v>
      </c>
      <c r="AP51" s="63">
        <f>DEV_CWS!AQ9</f>
        <v>0</v>
      </c>
      <c r="AQ51" s="63">
        <f>DEV_CWS!AR9</f>
        <v>0</v>
      </c>
      <c r="AR51" s="63">
        <f>DEV_CWS!AS9</f>
        <v>0</v>
      </c>
      <c r="AS51" s="63">
        <f>DEV_CWS!AT9</f>
        <v>0</v>
      </c>
      <c r="AT51" s="63">
        <f>DEV_CWS!AU9</f>
        <v>0</v>
      </c>
      <c r="AU51" s="63">
        <f>DEV_CWS!AV9</f>
        <v>0</v>
      </c>
      <c r="AV51" s="63">
        <f>DEV_CWS!AW9</f>
        <v>0</v>
      </c>
      <c r="AW51" s="63">
        <f>DEV_CWS!AX9</f>
        <v>0</v>
      </c>
      <c r="AX51" s="63">
        <f>DEV_CWS!AY9</f>
        <v>0</v>
      </c>
      <c r="AY51" s="63">
        <f>DEV_CWS!AZ9</f>
        <v>0</v>
      </c>
      <c r="AZ51" s="63">
        <f>DEV_CWS!BA9</f>
        <v>0</v>
      </c>
      <c r="BA51" s="63">
        <f>DEV_CWS!BB9</f>
        <v>0</v>
      </c>
      <c r="BB51" s="63">
        <f>DEV_CWS!BC9</f>
        <v>0</v>
      </c>
      <c r="BC51" s="63">
        <f>DEV_CWS!BD9</f>
        <v>0</v>
      </c>
      <c r="BD51" s="63">
        <f>DEV_CWS!BE9</f>
        <v>0</v>
      </c>
      <c r="BE51" s="63">
        <f>DEV_CWS!BF9</f>
        <v>0</v>
      </c>
      <c r="BF51" s="63">
        <f>DEV_CWS!BG9</f>
        <v>0</v>
      </c>
      <c r="BG51" s="63">
        <f>DEV_CWS!BH9</f>
        <v>0</v>
      </c>
      <c r="BH51" s="63">
        <f>DEV_CWS!BI9</f>
        <v>0</v>
      </c>
      <c r="BI51" s="63">
        <f>DEV_CWS!BJ9</f>
        <v>0</v>
      </c>
      <c r="BJ51" s="63">
        <f>DEV_CWS!BK9</f>
        <v>0</v>
      </c>
      <c r="BK51" s="63">
        <f>DEV_CWS!BL9</f>
        <v>0</v>
      </c>
      <c r="BL51" s="37"/>
      <c r="BM51" s="65"/>
    </row>
    <row r="52" spans="1:65" x14ac:dyDescent="0.15">
      <c r="A52" s="75"/>
      <c r="B52" s="47" t="s">
        <v>397</v>
      </c>
      <c r="C52" s="63">
        <f>DEV_CWS!D10</f>
        <v>0</v>
      </c>
      <c r="D52" s="63">
        <f>DEV_CWS!E10</f>
        <v>0</v>
      </c>
      <c r="E52" s="63">
        <f>DEV_CWS!F10</f>
        <v>0</v>
      </c>
      <c r="F52" s="63">
        <f>DEV_CWS!G10</f>
        <v>0</v>
      </c>
      <c r="G52" s="63">
        <f>DEV_CWS!H10</f>
        <v>0</v>
      </c>
      <c r="H52" s="63">
        <f>DEV_CWS!I10</f>
        <v>0</v>
      </c>
      <c r="I52" s="63">
        <f>DEV_CWS!J10</f>
        <v>0</v>
      </c>
      <c r="J52" s="63">
        <f>DEV_CWS!K10</f>
        <v>0</v>
      </c>
      <c r="K52" s="63">
        <f>DEV_CWS!L10</f>
        <v>0</v>
      </c>
      <c r="L52" s="63">
        <f>DEV_CWS!M10</f>
        <v>0</v>
      </c>
      <c r="M52" s="63">
        <f>DEV_CWS!N10</f>
        <v>0</v>
      </c>
      <c r="N52" s="63">
        <f>DEV_CWS!O10</f>
        <v>0</v>
      </c>
      <c r="O52" s="63">
        <f>DEV_CWS!P10</f>
        <v>0</v>
      </c>
      <c r="P52" s="63">
        <f>DEV_CWS!Q10</f>
        <v>0</v>
      </c>
      <c r="Q52" s="63">
        <f>DEV_CWS!R10</f>
        <v>0</v>
      </c>
      <c r="R52" s="63">
        <f>DEV_CWS!S10</f>
        <v>0</v>
      </c>
      <c r="S52" s="63">
        <f>DEV_CWS!T10</f>
        <v>0</v>
      </c>
      <c r="T52" s="63">
        <f>DEV_CWS!U10</f>
        <v>0</v>
      </c>
      <c r="U52" s="63">
        <f>DEV_CWS!V10</f>
        <v>0</v>
      </c>
      <c r="V52" s="63">
        <f>DEV_CWS!W10</f>
        <v>0</v>
      </c>
      <c r="W52" s="63">
        <f>DEV_CWS!X10</f>
        <v>0</v>
      </c>
      <c r="X52" s="63">
        <f>DEV_CWS!Y10</f>
        <v>0</v>
      </c>
      <c r="Y52" s="63">
        <f>DEV_CWS!Z10</f>
        <v>0</v>
      </c>
      <c r="Z52" s="63">
        <f>DEV_CWS!AA10</f>
        <v>0</v>
      </c>
      <c r="AA52" s="63">
        <f>DEV_CWS!AB10</f>
        <v>0</v>
      </c>
      <c r="AB52" s="63">
        <f>DEV_CWS!AC10</f>
        <v>0</v>
      </c>
      <c r="AC52" s="63">
        <f>DEV_CWS!AD10</f>
        <v>0</v>
      </c>
      <c r="AD52" s="63">
        <f>DEV_CWS!AE10</f>
        <v>0</v>
      </c>
      <c r="AE52" s="63">
        <f>DEV_CWS!AF10</f>
        <v>0</v>
      </c>
      <c r="AF52" s="63">
        <f>DEV_CWS!AG10</f>
        <v>0</v>
      </c>
      <c r="AG52" s="63">
        <f>DEV_CWS!AH10</f>
        <v>0</v>
      </c>
      <c r="AH52" s="63">
        <f>DEV_CWS!AI10</f>
        <v>0</v>
      </c>
      <c r="AI52" s="63">
        <f>DEV_CWS!AJ10</f>
        <v>0</v>
      </c>
      <c r="AJ52" s="63">
        <f>DEV_CWS!AK10</f>
        <v>0</v>
      </c>
      <c r="AK52" s="63">
        <f>DEV_CWS!AL10</f>
        <v>0</v>
      </c>
      <c r="AL52" s="63">
        <f>DEV_CWS!AM10</f>
        <v>0</v>
      </c>
      <c r="AM52" s="63">
        <f>DEV_CWS!AN10</f>
        <v>0</v>
      </c>
      <c r="AN52" s="63">
        <f>DEV_CWS!AO10</f>
        <v>0</v>
      </c>
      <c r="AO52" s="63">
        <f>DEV_CWS!AP10</f>
        <v>0</v>
      </c>
      <c r="AP52" s="63">
        <f>DEV_CWS!AQ10</f>
        <v>0</v>
      </c>
      <c r="AQ52" s="63">
        <f>DEV_CWS!AR10</f>
        <v>0</v>
      </c>
      <c r="AR52" s="63">
        <f>DEV_CWS!AS10</f>
        <v>0</v>
      </c>
      <c r="AS52" s="63">
        <f>DEV_CWS!AT10</f>
        <v>0</v>
      </c>
      <c r="AT52" s="63">
        <f>DEV_CWS!AU10</f>
        <v>0</v>
      </c>
      <c r="AU52" s="63">
        <f>DEV_CWS!AV10</f>
        <v>0</v>
      </c>
      <c r="AV52" s="63">
        <f>DEV_CWS!AW10</f>
        <v>0</v>
      </c>
      <c r="AW52" s="63">
        <f>DEV_CWS!AX10</f>
        <v>0</v>
      </c>
      <c r="AX52" s="63">
        <f>DEV_CWS!AY10</f>
        <v>0</v>
      </c>
      <c r="AY52" s="63">
        <f>DEV_CWS!AZ10</f>
        <v>0</v>
      </c>
      <c r="AZ52" s="63">
        <f>DEV_CWS!BA10</f>
        <v>0</v>
      </c>
      <c r="BA52" s="63">
        <f>DEV_CWS!BB10</f>
        <v>0</v>
      </c>
      <c r="BB52" s="63">
        <f>DEV_CWS!BC10</f>
        <v>0</v>
      </c>
      <c r="BC52" s="63">
        <f>DEV_CWS!BD10</f>
        <v>0</v>
      </c>
      <c r="BD52" s="63">
        <f>DEV_CWS!BE10</f>
        <v>0</v>
      </c>
      <c r="BE52" s="63">
        <f>DEV_CWS!BF10</f>
        <v>0</v>
      </c>
      <c r="BF52" s="63">
        <f>DEV_CWS!BG10</f>
        <v>0</v>
      </c>
      <c r="BG52" s="63">
        <f>DEV_CWS!BH10</f>
        <v>0</v>
      </c>
      <c r="BH52" s="63">
        <f>DEV_CWS!BI10</f>
        <v>0</v>
      </c>
      <c r="BI52" s="63">
        <f>DEV_CWS!BJ10</f>
        <v>0</v>
      </c>
      <c r="BJ52" s="63">
        <f>DEV_CWS!BK10</f>
        <v>0</v>
      </c>
      <c r="BK52" s="63">
        <f>DEV_CWS!BL10</f>
        <v>0</v>
      </c>
    </row>
    <row r="53" spans="1:65" x14ac:dyDescent="0.15">
      <c r="A53" s="75"/>
      <c r="B53" s="47" t="s">
        <v>398</v>
      </c>
      <c r="C53" s="63">
        <f>DEV_CWS!D11</f>
        <v>0</v>
      </c>
      <c r="D53" s="63">
        <f>DEV_CWS!E11</f>
        <v>0</v>
      </c>
      <c r="E53" s="63">
        <f>DEV_CWS!F11</f>
        <v>0</v>
      </c>
      <c r="F53" s="63">
        <f>DEV_CWS!G11</f>
        <v>0</v>
      </c>
      <c r="G53" s="63">
        <f>DEV_CWS!H11</f>
        <v>0</v>
      </c>
      <c r="H53" s="63">
        <f>DEV_CWS!I11</f>
        <v>0</v>
      </c>
      <c r="I53" s="63">
        <f>DEV_CWS!J11</f>
        <v>0</v>
      </c>
      <c r="J53" s="63">
        <f>DEV_CWS!K11</f>
        <v>0</v>
      </c>
      <c r="K53" s="63">
        <f>DEV_CWS!L11</f>
        <v>0</v>
      </c>
      <c r="L53" s="63">
        <f>DEV_CWS!M11</f>
        <v>0</v>
      </c>
      <c r="M53" s="63">
        <f>DEV_CWS!N11</f>
        <v>0</v>
      </c>
      <c r="N53" s="63">
        <f>DEV_CWS!O11</f>
        <v>0</v>
      </c>
      <c r="O53" s="63">
        <f>DEV_CWS!P11</f>
        <v>0</v>
      </c>
      <c r="P53" s="63">
        <f>DEV_CWS!Q11</f>
        <v>0</v>
      </c>
      <c r="Q53" s="63">
        <f>DEV_CWS!R11</f>
        <v>0</v>
      </c>
      <c r="R53" s="63">
        <f>DEV_CWS!S11</f>
        <v>0</v>
      </c>
      <c r="S53" s="63">
        <f>DEV_CWS!T11</f>
        <v>0</v>
      </c>
      <c r="T53" s="63">
        <f>DEV_CWS!U11</f>
        <v>0</v>
      </c>
      <c r="U53" s="63">
        <f>DEV_CWS!V11</f>
        <v>0</v>
      </c>
      <c r="V53" s="63">
        <f>DEV_CWS!W11</f>
        <v>0</v>
      </c>
      <c r="W53" s="63">
        <f>DEV_CWS!X11</f>
        <v>0</v>
      </c>
      <c r="X53" s="63">
        <f>DEV_CWS!Y11</f>
        <v>0</v>
      </c>
      <c r="Y53" s="63">
        <f>DEV_CWS!Z11</f>
        <v>0</v>
      </c>
      <c r="Z53" s="63">
        <f>DEV_CWS!AA11</f>
        <v>0</v>
      </c>
      <c r="AA53" s="63">
        <f>DEV_CWS!AB11</f>
        <v>0</v>
      </c>
      <c r="AB53" s="63">
        <f>DEV_CWS!AC11</f>
        <v>0</v>
      </c>
      <c r="AC53" s="63">
        <f>DEV_CWS!AD11</f>
        <v>0</v>
      </c>
      <c r="AD53" s="63">
        <f>DEV_CWS!AE11</f>
        <v>0</v>
      </c>
      <c r="AE53" s="63">
        <f>DEV_CWS!AF11</f>
        <v>0</v>
      </c>
      <c r="AF53" s="63">
        <f>DEV_CWS!AG11</f>
        <v>0</v>
      </c>
      <c r="AG53" s="63">
        <f>DEV_CWS!AH11</f>
        <v>0</v>
      </c>
      <c r="AH53" s="63">
        <f>DEV_CWS!AI11</f>
        <v>0</v>
      </c>
      <c r="AI53" s="63">
        <f>DEV_CWS!AJ11</f>
        <v>0</v>
      </c>
      <c r="AJ53" s="63">
        <f>DEV_CWS!AK11</f>
        <v>0</v>
      </c>
      <c r="AK53" s="63">
        <f>DEV_CWS!AL11</f>
        <v>0</v>
      </c>
      <c r="AL53" s="63">
        <f>DEV_CWS!AM11</f>
        <v>0</v>
      </c>
      <c r="AM53" s="63">
        <f>DEV_CWS!AN11</f>
        <v>0</v>
      </c>
      <c r="AN53" s="63">
        <f>DEV_CWS!AO11</f>
        <v>0</v>
      </c>
      <c r="AO53" s="63">
        <f>DEV_CWS!AP11</f>
        <v>0</v>
      </c>
      <c r="AP53" s="63">
        <f>DEV_CWS!AQ11</f>
        <v>0</v>
      </c>
      <c r="AQ53" s="63">
        <f>DEV_CWS!AR11</f>
        <v>0</v>
      </c>
      <c r="AR53" s="63">
        <f>DEV_CWS!AS11</f>
        <v>0</v>
      </c>
      <c r="AS53" s="63">
        <f>DEV_CWS!AT11</f>
        <v>0</v>
      </c>
      <c r="AT53" s="63">
        <f>DEV_CWS!AU11</f>
        <v>0</v>
      </c>
      <c r="AU53" s="63">
        <f>DEV_CWS!AV11</f>
        <v>0</v>
      </c>
      <c r="AV53" s="63">
        <f>DEV_CWS!AW11</f>
        <v>0</v>
      </c>
      <c r="AW53" s="63">
        <f>DEV_CWS!AX11</f>
        <v>0</v>
      </c>
      <c r="AX53" s="63">
        <f>DEV_CWS!AY11</f>
        <v>0</v>
      </c>
      <c r="AY53" s="63">
        <f>DEV_CWS!AZ11</f>
        <v>0</v>
      </c>
      <c r="AZ53" s="63">
        <f>DEV_CWS!BA11</f>
        <v>0</v>
      </c>
      <c r="BA53" s="63">
        <f>DEV_CWS!BB11</f>
        <v>0</v>
      </c>
      <c r="BB53" s="63">
        <f>DEV_CWS!BC11</f>
        <v>0</v>
      </c>
      <c r="BC53" s="63">
        <f>DEV_CWS!BD11</f>
        <v>0</v>
      </c>
      <c r="BD53" s="63">
        <f>DEV_CWS!BE11</f>
        <v>0</v>
      </c>
      <c r="BE53" s="63">
        <f>DEV_CWS!BF11</f>
        <v>0</v>
      </c>
      <c r="BF53" s="63">
        <f>DEV_CWS!BG11</f>
        <v>0</v>
      </c>
      <c r="BG53" s="63">
        <f>DEV_CWS!BH11</f>
        <v>0</v>
      </c>
      <c r="BH53" s="63">
        <f>DEV_CWS!BI11</f>
        <v>0</v>
      </c>
      <c r="BI53" s="63">
        <f>DEV_CWS!BJ11</f>
        <v>0</v>
      </c>
      <c r="BJ53" s="63">
        <f>DEV_CWS!BK11</f>
        <v>0</v>
      </c>
      <c r="BK53" s="63">
        <f>DEV_CWS!BL11</f>
        <v>0</v>
      </c>
    </row>
    <row r="54" spans="1:65" customFormat="1" x14ac:dyDescent="0.15">
      <c r="B54" s="47" t="s">
        <v>427</v>
      </c>
      <c r="C54" s="63">
        <f>DEV_CWS!D12</f>
        <v>0</v>
      </c>
      <c r="D54" s="63">
        <f>DEV_CWS!E12</f>
        <v>0</v>
      </c>
      <c r="E54" s="63">
        <f>DEV_CWS!F12</f>
        <v>250</v>
      </c>
      <c r="F54" s="63">
        <f>DEV_CWS!G12</f>
        <v>250</v>
      </c>
      <c r="G54" s="63">
        <f>DEV_CWS!H12</f>
        <v>250</v>
      </c>
      <c r="H54" s="63">
        <f>DEV_CWS!I12</f>
        <v>250</v>
      </c>
      <c r="I54" s="63">
        <f>DEV_CWS!J12</f>
        <v>250</v>
      </c>
      <c r="J54" s="63">
        <f>DEV_CWS!K12</f>
        <v>250</v>
      </c>
      <c r="K54" s="63">
        <f>DEV_CWS!L12</f>
        <v>250</v>
      </c>
      <c r="L54" s="63">
        <f>DEV_CWS!M12</f>
        <v>250</v>
      </c>
      <c r="M54" s="63">
        <f>DEV_CWS!N12</f>
        <v>250</v>
      </c>
      <c r="N54" s="63">
        <f>DEV_CWS!O12</f>
        <v>250</v>
      </c>
      <c r="O54" s="63">
        <f>DEV_CWS!P12</f>
        <v>250</v>
      </c>
      <c r="P54" s="63">
        <f>DEV_CWS!Q12</f>
        <v>250</v>
      </c>
      <c r="Q54" s="63">
        <f>DEV_CWS!R12</f>
        <v>250</v>
      </c>
      <c r="R54" s="63">
        <f>DEV_CWS!S12</f>
        <v>250</v>
      </c>
      <c r="S54" s="63">
        <f>DEV_CWS!T12</f>
        <v>250</v>
      </c>
      <c r="T54" s="63">
        <f>DEV_CWS!U12</f>
        <v>250</v>
      </c>
      <c r="U54" s="63">
        <f>DEV_CWS!V12</f>
        <v>250</v>
      </c>
      <c r="V54" s="63">
        <f>DEV_CWS!W12</f>
        <v>250</v>
      </c>
      <c r="W54" s="63">
        <f>DEV_CWS!X12</f>
        <v>250</v>
      </c>
      <c r="X54" s="63">
        <f>DEV_CWS!Y12</f>
        <v>250</v>
      </c>
      <c r="Y54" s="63">
        <f>DEV_CWS!Z12</f>
        <v>250</v>
      </c>
      <c r="Z54" s="63">
        <f>DEV_CWS!AA12</f>
        <v>250</v>
      </c>
      <c r="AA54" s="63">
        <f>DEV_CWS!AB12</f>
        <v>250</v>
      </c>
      <c r="AB54" s="63">
        <f>DEV_CWS!AC12</f>
        <v>250</v>
      </c>
      <c r="AC54" s="63">
        <f>DEV_CWS!AD12</f>
        <v>250</v>
      </c>
      <c r="AD54" s="63">
        <f>DEV_CWS!AE12</f>
        <v>250</v>
      </c>
      <c r="AE54" s="63">
        <f>DEV_CWS!AF12</f>
        <v>250</v>
      </c>
      <c r="AF54" s="63">
        <f>DEV_CWS!AG12</f>
        <v>250</v>
      </c>
      <c r="AG54" s="63">
        <f>DEV_CWS!AH12</f>
        <v>250</v>
      </c>
      <c r="AH54" s="63">
        <f>DEV_CWS!AI12</f>
        <v>250</v>
      </c>
      <c r="AI54" s="63">
        <f>DEV_CWS!AJ12</f>
        <v>250</v>
      </c>
      <c r="AJ54" s="63">
        <f>DEV_CWS!AK12</f>
        <v>250</v>
      </c>
      <c r="AK54" s="63">
        <f>DEV_CWS!AL12</f>
        <v>250</v>
      </c>
      <c r="AL54" s="63">
        <f>DEV_CWS!AM12</f>
        <v>250</v>
      </c>
      <c r="AM54" s="63">
        <f>DEV_CWS!AN12</f>
        <v>250</v>
      </c>
      <c r="AN54" s="63">
        <f>DEV_CWS!AO12</f>
        <v>250</v>
      </c>
      <c r="AO54" s="63">
        <f>DEV_CWS!AP12</f>
        <v>250</v>
      </c>
      <c r="AP54" s="63">
        <f>DEV_CWS!AQ12</f>
        <v>250</v>
      </c>
      <c r="AQ54" s="63">
        <f>DEV_CWS!AR12</f>
        <v>250</v>
      </c>
      <c r="AR54" s="63">
        <f>DEV_CWS!AS12</f>
        <v>250</v>
      </c>
      <c r="AS54" s="63">
        <f>DEV_CWS!AT12</f>
        <v>250</v>
      </c>
      <c r="AT54" s="63">
        <f>DEV_CWS!AU12</f>
        <v>250</v>
      </c>
      <c r="AU54" s="63">
        <f>DEV_CWS!AV12</f>
        <v>250</v>
      </c>
      <c r="AV54" s="63">
        <f>DEV_CWS!AW12</f>
        <v>250</v>
      </c>
      <c r="AW54" s="63">
        <f>DEV_CWS!AX12</f>
        <v>250</v>
      </c>
      <c r="AX54" s="63">
        <f>DEV_CWS!AY12</f>
        <v>250</v>
      </c>
      <c r="AY54" s="63">
        <f>DEV_CWS!AZ12</f>
        <v>250</v>
      </c>
      <c r="AZ54" s="63">
        <f>DEV_CWS!BA12</f>
        <v>250</v>
      </c>
      <c r="BA54" s="63">
        <f>DEV_CWS!BB12</f>
        <v>250</v>
      </c>
      <c r="BB54" s="63">
        <f>DEV_CWS!BC12</f>
        <v>250</v>
      </c>
      <c r="BC54" s="63">
        <f>DEV_CWS!BD12</f>
        <v>250</v>
      </c>
      <c r="BD54" s="63">
        <f>DEV_CWS!BE12</f>
        <v>250</v>
      </c>
      <c r="BE54" s="63">
        <f>DEV_CWS!BF12</f>
        <v>250</v>
      </c>
      <c r="BF54" s="63">
        <f>DEV_CWS!BG12</f>
        <v>250</v>
      </c>
      <c r="BG54" s="63">
        <f>DEV_CWS!BH12</f>
        <v>250</v>
      </c>
      <c r="BH54" s="63">
        <f>DEV_CWS!BI12</f>
        <v>250</v>
      </c>
      <c r="BI54" s="63">
        <f>DEV_CWS!BJ12</f>
        <v>250</v>
      </c>
      <c r="BJ54" s="63">
        <f>DEV_CWS!BK12</f>
        <v>250</v>
      </c>
      <c r="BK54" s="63">
        <f>DEV_CWS!BL12</f>
        <v>250</v>
      </c>
      <c r="BL54" s="37"/>
      <c r="BM54" s="65"/>
    </row>
    <row r="55" spans="1:65" x14ac:dyDescent="0.15">
      <c r="A55" s="75"/>
      <c r="B55" s="47" t="s">
        <v>429</v>
      </c>
      <c r="C55" s="63">
        <f>DEV_CWS!D13</f>
        <v>0</v>
      </c>
      <c r="D55" s="63">
        <f>DEV_CWS!E13</f>
        <v>0</v>
      </c>
      <c r="E55" s="63">
        <f>DEV_CWS!F13</f>
        <v>0</v>
      </c>
      <c r="F55" s="63">
        <f>DEV_CWS!G13</f>
        <v>0</v>
      </c>
      <c r="G55" s="63">
        <f>DEV_CWS!H13</f>
        <v>0</v>
      </c>
      <c r="H55" s="63">
        <f>DEV_CWS!I13</f>
        <v>0</v>
      </c>
      <c r="I55" s="63">
        <f>DEV_CWS!J13</f>
        <v>0</v>
      </c>
      <c r="J55" s="63">
        <f>DEV_CWS!K13</f>
        <v>0</v>
      </c>
      <c r="K55" s="63">
        <f>DEV_CWS!L13</f>
        <v>0</v>
      </c>
      <c r="L55" s="63">
        <f>DEV_CWS!M13</f>
        <v>0</v>
      </c>
      <c r="M55" s="63">
        <f>DEV_CWS!N13</f>
        <v>0</v>
      </c>
      <c r="N55" s="63">
        <f>DEV_CWS!O13</f>
        <v>0</v>
      </c>
      <c r="O55" s="63">
        <f>DEV_CWS!P13</f>
        <v>0</v>
      </c>
      <c r="P55" s="63">
        <f>DEV_CWS!Q13</f>
        <v>0</v>
      </c>
      <c r="Q55" s="63">
        <f>DEV_CWS!R13</f>
        <v>0</v>
      </c>
      <c r="R55" s="63">
        <f>DEV_CWS!S13</f>
        <v>0</v>
      </c>
      <c r="S55" s="63">
        <f>DEV_CWS!T13</f>
        <v>0</v>
      </c>
      <c r="T55" s="63">
        <f>DEV_CWS!U13</f>
        <v>0</v>
      </c>
      <c r="U55" s="63">
        <f>DEV_CWS!V13</f>
        <v>0</v>
      </c>
      <c r="V55" s="63">
        <f>DEV_CWS!W13</f>
        <v>0</v>
      </c>
      <c r="W55" s="63">
        <f>DEV_CWS!X13</f>
        <v>0</v>
      </c>
      <c r="X55" s="63">
        <f>DEV_CWS!Y13</f>
        <v>0</v>
      </c>
      <c r="Y55" s="63">
        <f>DEV_CWS!Z13</f>
        <v>0</v>
      </c>
      <c r="Z55" s="63">
        <f>DEV_CWS!AA13</f>
        <v>0</v>
      </c>
      <c r="AA55" s="63">
        <f>DEV_CWS!AB13</f>
        <v>0</v>
      </c>
      <c r="AB55" s="63">
        <f>DEV_CWS!AC13</f>
        <v>0</v>
      </c>
      <c r="AC55" s="63">
        <f>DEV_CWS!AD13</f>
        <v>0</v>
      </c>
      <c r="AD55" s="63">
        <f>DEV_CWS!AE13</f>
        <v>0</v>
      </c>
      <c r="AE55" s="63">
        <f>DEV_CWS!AF13</f>
        <v>0</v>
      </c>
      <c r="AF55" s="63">
        <f>DEV_CWS!AG13</f>
        <v>0</v>
      </c>
      <c r="AG55" s="63">
        <f>DEV_CWS!AH13</f>
        <v>0</v>
      </c>
      <c r="AH55" s="63">
        <f>DEV_CWS!AI13</f>
        <v>0</v>
      </c>
      <c r="AI55" s="63">
        <f>DEV_CWS!AJ13</f>
        <v>0</v>
      </c>
      <c r="AJ55" s="63">
        <f>DEV_CWS!AK13</f>
        <v>0</v>
      </c>
      <c r="AK55" s="63">
        <f>DEV_CWS!AL13</f>
        <v>0</v>
      </c>
      <c r="AL55" s="63">
        <f>DEV_CWS!AM13</f>
        <v>0</v>
      </c>
      <c r="AM55" s="63">
        <f>DEV_CWS!AN13</f>
        <v>0</v>
      </c>
      <c r="AN55" s="63">
        <f>DEV_CWS!AO13</f>
        <v>0</v>
      </c>
      <c r="AO55" s="63">
        <f>DEV_CWS!AP13</f>
        <v>0</v>
      </c>
      <c r="AP55" s="63">
        <f>DEV_CWS!AQ13</f>
        <v>0</v>
      </c>
      <c r="AQ55" s="63">
        <f>DEV_CWS!AR13</f>
        <v>0</v>
      </c>
      <c r="AR55" s="63">
        <f>DEV_CWS!AS13</f>
        <v>0</v>
      </c>
      <c r="AS55" s="63">
        <f>DEV_CWS!AT13</f>
        <v>0</v>
      </c>
      <c r="AT55" s="63">
        <f>DEV_CWS!AU13</f>
        <v>0</v>
      </c>
      <c r="AU55" s="63">
        <f>DEV_CWS!AV13</f>
        <v>0</v>
      </c>
      <c r="AV55" s="63">
        <f>DEV_CWS!AW13</f>
        <v>0</v>
      </c>
      <c r="AW55" s="63">
        <f>DEV_CWS!AX13</f>
        <v>0</v>
      </c>
      <c r="AX55" s="63">
        <f>DEV_CWS!AY13</f>
        <v>0</v>
      </c>
      <c r="AY55" s="63">
        <f>DEV_CWS!AZ13</f>
        <v>0</v>
      </c>
      <c r="AZ55" s="63">
        <f>DEV_CWS!BA13</f>
        <v>0</v>
      </c>
      <c r="BA55" s="63">
        <f>DEV_CWS!BB13</f>
        <v>0</v>
      </c>
      <c r="BB55" s="63">
        <f>DEV_CWS!BC13</f>
        <v>0</v>
      </c>
      <c r="BC55" s="63">
        <f>DEV_CWS!BD13</f>
        <v>0</v>
      </c>
      <c r="BD55" s="63">
        <f>DEV_CWS!BE13</f>
        <v>0</v>
      </c>
      <c r="BE55" s="63">
        <f>DEV_CWS!BF13</f>
        <v>0</v>
      </c>
      <c r="BF55" s="63">
        <f>DEV_CWS!BG13</f>
        <v>0</v>
      </c>
      <c r="BG55" s="63">
        <f>DEV_CWS!BH13</f>
        <v>0</v>
      </c>
      <c r="BH55" s="63">
        <f>DEV_CWS!BI13</f>
        <v>0</v>
      </c>
      <c r="BI55" s="63">
        <f>DEV_CWS!BJ13</f>
        <v>0</v>
      </c>
      <c r="BJ55" s="63">
        <f>DEV_CWS!BK13</f>
        <v>0</v>
      </c>
      <c r="BK55" s="63">
        <f>DEV_CWS!BL13</f>
        <v>0</v>
      </c>
    </row>
    <row r="56" spans="1:65" x14ac:dyDescent="0.15">
      <c r="A56" s="75"/>
      <c r="B56" s="47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</row>
    <row r="57" spans="1:65" x14ac:dyDescent="0.15">
      <c r="A57" s="75"/>
      <c r="B57" s="47" t="s">
        <v>433</v>
      </c>
      <c r="C57" s="63">
        <f>DEV_CWS!D15</f>
        <v>0</v>
      </c>
      <c r="D57" s="63">
        <f>DEV_CWS!E15</f>
        <v>500</v>
      </c>
      <c r="E57" s="63">
        <f>DEV_CWS!F15</f>
        <v>750</v>
      </c>
      <c r="F57" s="63">
        <f>DEV_CWS!G15</f>
        <v>750</v>
      </c>
      <c r="G57" s="63">
        <f>DEV_CWS!H15</f>
        <v>750</v>
      </c>
      <c r="H57" s="63">
        <f>DEV_CWS!I15</f>
        <v>750</v>
      </c>
      <c r="I57" s="63">
        <f>DEV_CWS!J15</f>
        <v>750</v>
      </c>
      <c r="J57" s="63">
        <f>DEV_CWS!K15</f>
        <v>750</v>
      </c>
      <c r="K57" s="63">
        <f>DEV_CWS!L15</f>
        <v>750</v>
      </c>
      <c r="L57" s="63">
        <f>DEV_CWS!M15</f>
        <v>750</v>
      </c>
      <c r="M57" s="63">
        <f>DEV_CWS!N15</f>
        <v>750</v>
      </c>
      <c r="N57" s="63">
        <f>DEV_CWS!O15</f>
        <v>750</v>
      </c>
      <c r="O57" s="63">
        <f>DEV_CWS!P15</f>
        <v>285</v>
      </c>
      <c r="P57" s="63">
        <f>DEV_CWS!Q15</f>
        <v>285</v>
      </c>
      <c r="Q57" s="63">
        <f>DEV_CWS!R15</f>
        <v>285</v>
      </c>
      <c r="R57" s="63">
        <f>DEV_CWS!S15</f>
        <v>285</v>
      </c>
      <c r="S57" s="63">
        <f>DEV_CWS!T15</f>
        <v>285</v>
      </c>
      <c r="T57" s="63">
        <f>DEV_CWS!U15</f>
        <v>285</v>
      </c>
      <c r="U57" s="63">
        <f>DEV_CWS!V15</f>
        <v>285</v>
      </c>
      <c r="V57" s="63">
        <f>DEV_CWS!W15</f>
        <v>285</v>
      </c>
      <c r="W57" s="63">
        <f>DEV_CWS!X15</f>
        <v>285</v>
      </c>
      <c r="X57" s="63">
        <f>DEV_CWS!Y15</f>
        <v>285</v>
      </c>
      <c r="Y57" s="63">
        <f>DEV_CWS!Z15</f>
        <v>285</v>
      </c>
      <c r="Z57" s="63">
        <f>DEV_CWS!AA15</f>
        <v>285</v>
      </c>
      <c r="AA57" s="63">
        <f>DEV_CWS!AB15</f>
        <v>285</v>
      </c>
      <c r="AB57" s="63">
        <f>DEV_CWS!AC15</f>
        <v>285</v>
      </c>
      <c r="AC57" s="63">
        <f>DEV_CWS!AD15</f>
        <v>285</v>
      </c>
      <c r="AD57" s="63">
        <f>DEV_CWS!AE15</f>
        <v>285</v>
      </c>
      <c r="AE57" s="63">
        <f>DEV_CWS!AF15</f>
        <v>285</v>
      </c>
      <c r="AF57" s="63">
        <f>DEV_CWS!AG15</f>
        <v>285</v>
      </c>
      <c r="AG57" s="63">
        <f>DEV_CWS!AH15</f>
        <v>285</v>
      </c>
      <c r="AH57" s="63">
        <f>DEV_CWS!AI15</f>
        <v>285</v>
      </c>
      <c r="AI57" s="63">
        <f>DEV_CWS!AJ15</f>
        <v>285</v>
      </c>
      <c r="AJ57" s="63">
        <f>DEV_CWS!AK15</f>
        <v>285</v>
      </c>
      <c r="AK57" s="63">
        <f>DEV_CWS!AL15</f>
        <v>285</v>
      </c>
      <c r="AL57" s="63">
        <f>DEV_CWS!AM15</f>
        <v>285</v>
      </c>
      <c r="AM57" s="63">
        <f>DEV_CWS!AN15</f>
        <v>285</v>
      </c>
      <c r="AN57" s="63">
        <f>DEV_CWS!AO15</f>
        <v>285</v>
      </c>
      <c r="AO57" s="63">
        <f>DEV_CWS!AP15</f>
        <v>285</v>
      </c>
      <c r="AP57" s="63">
        <f>DEV_CWS!AQ15</f>
        <v>285</v>
      </c>
      <c r="AQ57" s="63">
        <f>DEV_CWS!AR15</f>
        <v>285</v>
      </c>
      <c r="AR57" s="63">
        <f>DEV_CWS!AS15</f>
        <v>285</v>
      </c>
      <c r="AS57" s="63">
        <f>DEV_CWS!AT15</f>
        <v>285</v>
      </c>
      <c r="AT57" s="63">
        <f>DEV_CWS!AU15</f>
        <v>285</v>
      </c>
      <c r="AU57" s="63">
        <f>DEV_CWS!AV15</f>
        <v>285</v>
      </c>
      <c r="AV57" s="63">
        <f>DEV_CWS!AW15</f>
        <v>285</v>
      </c>
      <c r="AW57" s="63">
        <f>DEV_CWS!AX15</f>
        <v>285</v>
      </c>
      <c r="AX57" s="63">
        <f>DEV_CWS!AY15</f>
        <v>285</v>
      </c>
      <c r="AY57" s="63">
        <f>DEV_CWS!AZ15</f>
        <v>285</v>
      </c>
      <c r="AZ57" s="63">
        <f>DEV_CWS!BA15</f>
        <v>285</v>
      </c>
      <c r="BA57" s="63">
        <f>DEV_CWS!BB15</f>
        <v>285</v>
      </c>
      <c r="BB57" s="63">
        <f>DEV_CWS!BC15</f>
        <v>285</v>
      </c>
      <c r="BC57" s="63">
        <f>DEV_CWS!BD15</f>
        <v>285</v>
      </c>
      <c r="BD57" s="63">
        <f>DEV_CWS!BE15</f>
        <v>285</v>
      </c>
      <c r="BE57" s="63">
        <f>DEV_CWS!BF15</f>
        <v>285</v>
      </c>
      <c r="BF57" s="63">
        <f>DEV_CWS!BG15</f>
        <v>285</v>
      </c>
      <c r="BG57" s="63">
        <f>DEV_CWS!BH15</f>
        <v>285</v>
      </c>
      <c r="BH57" s="63">
        <f>DEV_CWS!BI15</f>
        <v>285</v>
      </c>
      <c r="BI57" s="63">
        <f>DEV_CWS!BJ15</f>
        <v>285</v>
      </c>
      <c r="BJ57" s="63">
        <f>DEV_CWS!BK15</f>
        <v>285</v>
      </c>
      <c r="BK57" s="63">
        <f>DEV_CWS!BL15</f>
        <v>285</v>
      </c>
      <c r="BL57" s="38">
        <f>SUM(C57:BK57)</f>
        <v>21965</v>
      </c>
    </row>
    <row r="58" spans="1:65" x14ac:dyDescent="0.15">
      <c r="A58" s="75"/>
      <c r="B58" s="47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</row>
    <row r="59" spans="1:65" customFormat="1" x14ac:dyDescent="0.15">
      <c r="B59" s="14" t="s">
        <v>424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37"/>
      <c r="BM59" s="65"/>
    </row>
    <row r="60" spans="1:65" customFormat="1" x14ac:dyDescent="0.15">
      <c r="B60" s="1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37"/>
      <c r="BM60" s="65"/>
    </row>
    <row r="61" spans="1:65" customFormat="1" x14ac:dyDescent="0.15">
      <c r="B61" s="47" t="s">
        <v>428</v>
      </c>
      <c r="C61" s="63">
        <f>DEV_CWS!D19</f>
        <v>0</v>
      </c>
      <c r="D61" s="63">
        <f>DEV_CWS!E19</f>
        <v>0</v>
      </c>
      <c r="E61" s="63">
        <f>DEV_CWS!F19</f>
        <v>0</v>
      </c>
      <c r="F61" s="63">
        <f>DEV_CWS!G19</f>
        <v>0</v>
      </c>
      <c r="G61" s="63">
        <f>DEV_CWS!H19</f>
        <v>0</v>
      </c>
      <c r="H61" s="63">
        <f>DEV_CWS!I19</f>
        <v>0</v>
      </c>
      <c r="I61" s="63">
        <f>DEV_CWS!J19</f>
        <v>0</v>
      </c>
      <c r="J61" s="63">
        <f>DEV_CWS!K19</f>
        <v>0</v>
      </c>
      <c r="K61" s="63">
        <f>DEV_CWS!L19</f>
        <v>0</v>
      </c>
      <c r="L61" s="63">
        <f>DEV_CWS!M19</f>
        <v>0</v>
      </c>
      <c r="M61" s="63">
        <f>DEV_CWS!N19</f>
        <v>0</v>
      </c>
      <c r="N61" s="63">
        <f>DEV_CWS!O19</f>
        <v>0</v>
      </c>
      <c r="O61" s="63">
        <f>DEV_CWS!P19</f>
        <v>0</v>
      </c>
      <c r="P61" s="63">
        <f>DEV_CWS!Q19</f>
        <v>0</v>
      </c>
      <c r="Q61" s="63">
        <f>DEV_CWS!R19</f>
        <v>0</v>
      </c>
      <c r="R61" s="63">
        <f>DEV_CWS!S19</f>
        <v>0</v>
      </c>
      <c r="S61" s="63">
        <f>DEV_CWS!T19</f>
        <v>0</v>
      </c>
      <c r="T61" s="63">
        <f>DEV_CWS!U19</f>
        <v>0</v>
      </c>
      <c r="U61" s="63">
        <f>DEV_CWS!V19</f>
        <v>0</v>
      </c>
      <c r="V61" s="63">
        <f>DEV_CWS!W19</f>
        <v>0</v>
      </c>
      <c r="W61" s="63">
        <f>DEV_CWS!X19</f>
        <v>0</v>
      </c>
      <c r="X61" s="63">
        <f>DEV_CWS!Y19</f>
        <v>0</v>
      </c>
      <c r="Y61" s="63">
        <f>DEV_CWS!Z19</f>
        <v>0</v>
      </c>
      <c r="Z61" s="63">
        <f>DEV_CWS!AA19</f>
        <v>0</v>
      </c>
      <c r="AA61" s="63">
        <f>DEV_CWS!AB19</f>
        <v>0</v>
      </c>
      <c r="AB61" s="63">
        <f>DEV_CWS!AC19</f>
        <v>0</v>
      </c>
      <c r="AC61" s="63">
        <f>DEV_CWS!AD19</f>
        <v>0</v>
      </c>
      <c r="AD61" s="63">
        <f>DEV_CWS!AE19</f>
        <v>0</v>
      </c>
      <c r="AE61" s="63">
        <f>DEV_CWS!AF19</f>
        <v>0</v>
      </c>
      <c r="AF61" s="63">
        <f>DEV_CWS!AG19</f>
        <v>0</v>
      </c>
      <c r="AG61" s="63">
        <f>DEV_CWS!AH19</f>
        <v>0</v>
      </c>
      <c r="AH61" s="63">
        <f>DEV_CWS!AI19</f>
        <v>0</v>
      </c>
      <c r="AI61" s="63">
        <f>DEV_CWS!AJ19</f>
        <v>0</v>
      </c>
      <c r="AJ61" s="63">
        <f>DEV_CWS!AK19</f>
        <v>0</v>
      </c>
      <c r="AK61" s="63">
        <f>DEV_CWS!AL19</f>
        <v>0</v>
      </c>
      <c r="AL61" s="63">
        <f>DEV_CWS!AM19</f>
        <v>0</v>
      </c>
      <c r="AM61" s="63">
        <f>DEV_CWS!AN19</f>
        <v>0</v>
      </c>
      <c r="AN61" s="63">
        <f>DEV_CWS!AO19</f>
        <v>0</v>
      </c>
      <c r="AO61" s="63">
        <f>DEV_CWS!AP19</f>
        <v>0</v>
      </c>
      <c r="AP61" s="63">
        <f>DEV_CWS!AQ19</f>
        <v>0</v>
      </c>
      <c r="AQ61" s="63">
        <f>DEV_CWS!AR19</f>
        <v>0</v>
      </c>
      <c r="AR61" s="63">
        <f>DEV_CWS!AS19</f>
        <v>0</v>
      </c>
      <c r="AS61" s="63">
        <f>DEV_CWS!AT19</f>
        <v>0</v>
      </c>
      <c r="AT61" s="63">
        <f>DEV_CWS!AU19</f>
        <v>0</v>
      </c>
      <c r="AU61" s="63">
        <f>DEV_CWS!AV19</f>
        <v>0</v>
      </c>
      <c r="AV61" s="63">
        <f>DEV_CWS!AW19</f>
        <v>0</v>
      </c>
      <c r="AW61" s="63">
        <f>DEV_CWS!AX19</f>
        <v>0</v>
      </c>
      <c r="AX61" s="63">
        <f>DEV_CWS!AY19</f>
        <v>0</v>
      </c>
      <c r="AY61" s="63">
        <f>DEV_CWS!AZ19</f>
        <v>0</v>
      </c>
      <c r="AZ61" s="63">
        <f>DEV_CWS!BA19</f>
        <v>0</v>
      </c>
      <c r="BA61" s="63">
        <f>DEV_CWS!BB19</f>
        <v>0</v>
      </c>
      <c r="BB61" s="63">
        <f>DEV_CWS!BC19</f>
        <v>0</v>
      </c>
      <c r="BC61" s="63">
        <f>DEV_CWS!BD19</f>
        <v>0</v>
      </c>
      <c r="BD61" s="63">
        <f>DEV_CWS!BE19</f>
        <v>0</v>
      </c>
      <c r="BE61" s="63">
        <f>DEV_CWS!BF19</f>
        <v>0</v>
      </c>
      <c r="BF61" s="63">
        <f>DEV_CWS!BG19</f>
        <v>0</v>
      </c>
      <c r="BG61" s="63">
        <f>DEV_CWS!BH19</f>
        <v>0</v>
      </c>
      <c r="BH61" s="63">
        <f>DEV_CWS!BI19</f>
        <v>0</v>
      </c>
      <c r="BI61" s="63">
        <f>DEV_CWS!BJ19</f>
        <v>0</v>
      </c>
      <c r="BJ61" s="63">
        <f>DEV_CWS!BK19</f>
        <v>0</v>
      </c>
      <c r="BK61" s="63">
        <f>DEV_CWS!BL19</f>
        <v>0</v>
      </c>
      <c r="BL61" s="37"/>
      <c r="BM61" s="65"/>
    </row>
    <row r="62" spans="1:65" customFormat="1" x14ac:dyDescent="0.15">
      <c r="B62" s="47" t="s">
        <v>550</v>
      </c>
      <c r="C62" s="63">
        <f>DEV_CWS!D20</f>
        <v>0</v>
      </c>
      <c r="D62" s="63">
        <f>DEV_CWS!E20</f>
        <v>2500</v>
      </c>
      <c r="E62" s="63">
        <f>DEV_CWS!F20</f>
        <v>2500</v>
      </c>
      <c r="F62" s="63">
        <f>DEV_CWS!G20</f>
        <v>2500</v>
      </c>
      <c r="G62" s="63">
        <f>DEV_CWS!H20</f>
        <v>2500</v>
      </c>
      <c r="H62" s="63">
        <f>DEV_CWS!I20</f>
        <v>2500</v>
      </c>
      <c r="I62" s="63">
        <f>DEV_CWS!J20</f>
        <v>2500</v>
      </c>
      <c r="J62" s="63">
        <f>DEV_CWS!K20</f>
        <v>2500</v>
      </c>
      <c r="K62" s="63">
        <f>DEV_CWS!L20</f>
        <v>2500</v>
      </c>
      <c r="L62" s="63">
        <f>DEV_CWS!M20</f>
        <v>2500</v>
      </c>
      <c r="M62" s="63">
        <f>DEV_CWS!N20</f>
        <v>2500</v>
      </c>
      <c r="N62" s="63">
        <f>DEV_CWS!O20</f>
        <v>2500</v>
      </c>
      <c r="O62" s="63">
        <f>DEV_CWS!P20</f>
        <v>2500</v>
      </c>
      <c r="P62" s="63">
        <f>DEV_CWS!Q20</f>
        <v>2500</v>
      </c>
      <c r="Q62" s="63">
        <f>DEV_CWS!R20</f>
        <v>2500</v>
      </c>
      <c r="R62" s="63">
        <f>DEV_CWS!S20</f>
        <v>2500</v>
      </c>
      <c r="S62" s="63">
        <f>DEV_CWS!T20</f>
        <v>2500</v>
      </c>
      <c r="T62" s="63">
        <f>DEV_CWS!U20</f>
        <v>2500</v>
      </c>
      <c r="U62" s="63">
        <f>DEV_CWS!V20</f>
        <v>2500</v>
      </c>
      <c r="V62" s="63">
        <f>DEV_CWS!W20</f>
        <v>2500</v>
      </c>
      <c r="W62" s="63">
        <f>DEV_CWS!X20</f>
        <v>2500</v>
      </c>
      <c r="X62" s="63">
        <f>DEV_CWS!Y20</f>
        <v>2500</v>
      </c>
      <c r="Y62" s="63">
        <f>DEV_CWS!Z20</f>
        <v>2500</v>
      </c>
      <c r="Z62" s="63">
        <f>DEV_CWS!AA20</f>
        <v>2500</v>
      </c>
      <c r="AA62" s="63">
        <f>DEV_CWS!AB20</f>
        <v>3500</v>
      </c>
      <c r="AB62" s="63">
        <f>DEV_CWS!AC20</f>
        <v>3500</v>
      </c>
      <c r="AC62" s="63">
        <f>DEV_CWS!AD20</f>
        <v>3500</v>
      </c>
      <c r="AD62" s="63">
        <f>DEV_CWS!AE20</f>
        <v>3500</v>
      </c>
      <c r="AE62" s="63">
        <f>DEV_CWS!AF20</f>
        <v>3500</v>
      </c>
      <c r="AF62" s="63">
        <f>DEV_CWS!AG20</f>
        <v>3500</v>
      </c>
      <c r="AG62" s="63">
        <f>DEV_CWS!AH20</f>
        <v>3500</v>
      </c>
      <c r="AH62" s="63">
        <f>DEV_CWS!AI20</f>
        <v>3500</v>
      </c>
      <c r="AI62" s="63">
        <f>DEV_CWS!AJ20</f>
        <v>3500</v>
      </c>
      <c r="AJ62" s="63">
        <f>DEV_CWS!AK20</f>
        <v>3500</v>
      </c>
      <c r="AK62" s="63">
        <f>DEV_CWS!AL20</f>
        <v>3500</v>
      </c>
      <c r="AL62" s="63">
        <f>DEV_CWS!AM20</f>
        <v>3500</v>
      </c>
      <c r="AM62" s="63">
        <f>DEV_CWS!AN20</f>
        <v>3500</v>
      </c>
      <c r="AN62" s="63">
        <f>DEV_CWS!AO20</f>
        <v>4000</v>
      </c>
      <c r="AO62" s="63">
        <f>DEV_CWS!AP20</f>
        <v>4000</v>
      </c>
      <c r="AP62" s="63">
        <f>DEV_CWS!AQ20</f>
        <v>4000</v>
      </c>
      <c r="AQ62" s="63">
        <f>DEV_CWS!AR20</f>
        <v>4000</v>
      </c>
      <c r="AR62" s="63">
        <f>DEV_CWS!AS20</f>
        <v>4000</v>
      </c>
      <c r="AS62" s="63">
        <f>DEV_CWS!AT20</f>
        <v>4000</v>
      </c>
      <c r="AT62" s="63">
        <f>DEV_CWS!AU20</f>
        <v>4000</v>
      </c>
      <c r="AU62" s="63">
        <f>DEV_CWS!AV20</f>
        <v>4000</v>
      </c>
      <c r="AV62" s="63">
        <f>DEV_CWS!AW20</f>
        <v>4000</v>
      </c>
      <c r="AW62" s="63">
        <f>DEV_CWS!AX20</f>
        <v>4000</v>
      </c>
      <c r="AX62" s="63">
        <f>DEV_CWS!AY20</f>
        <v>4000</v>
      </c>
      <c r="AY62" s="63">
        <f>DEV_CWS!AZ20</f>
        <v>4000</v>
      </c>
      <c r="AZ62" s="63">
        <f>DEV_CWS!BA20</f>
        <v>4000</v>
      </c>
      <c r="BA62" s="63">
        <f>DEV_CWS!BB20</f>
        <v>4000</v>
      </c>
      <c r="BB62" s="63">
        <f>DEV_CWS!BC20</f>
        <v>4000</v>
      </c>
      <c r="BC62" s="63">
        <f>DEV_CWS!BD20</f>
        <v>4000</v>
      </c>
      <c r="BD62" s="63">
        <f>DEV_CWS!BE20</f>
        <v>4000</v>
      </c>
      <c r="BE62" s="63">
        <f>DEV_CWS!BF20</f>
        <v>4000</v>
      </c>
      <c r="BF62" s="63">
        <f>DEV_CWS!BG20</f>
        <v>4000</v>
      </c>
      <c r="BG62" s="63">
        <f>DEV_CWS!BH20</f>
        <v>4000</v>
      </c>
      <c r="BH62" s="63">
        <f>DEV_CWS!BI20</f>
        <v>4000</v>
      </c>
      <c r="BI62" s="63">
        <f>DEV_CWS!BJ20</f>
        <v>4000</v>
      </c>
      <c r="BJ62" s="63">
        <f>DEV_CWS!BK20</f>
        <v>4000</v>
      </c>
      <c r="BK62" s="63">
        <f>DEV_CWS!BL20</f>
        <v>4000</v>
      </c>
      <c r="BL62" s="37"/>
      <c r="BM62" s="65"/>
    </row>
    <row r="63" spans="1:65" customFormat="1" x14ac:dyDescent="0.15">
      <c r="B63" s="47" t="s">
        <v>595</v>
      </c>
      <c r="C63" s="63">
        <f>DEV_CWS!D21</f>
        <v>0</v>
      </c>
      <c r="D63" s="63">
        <f>DEV_CWS!E21</f>
        <v>90</v>
      </c>
      <c r="E63" s="63">
        <f>DEV_CWS!F21</f>
        <v>90</v>
      </c>
      <c r="F63" s="63">
        <f>DEV_CWS!G21</f>
        <v>90</v>
      </c>
      <c r="G63" s="63">
        <f>DEV_CWS!H21</f>
        <v>90</v>
      </c>
      <c r="H63" s="63">
        <f>DEV_CWS!I21</f>
        <v>90</v>
      </c>
      <c r="I63" s="63">
        <f>DEV_CWS!J21</f>
        <v>90</v>
      </c>
      <c r="J63" s="63">
        <f>DEV_CWS!K21</f>
        <v>90</v>
      </c>
      <c r="K63" s="63">
        <f>DEV_CWS!L21</f>
        <v>90</v>
      </c>
      <c r="L63" s="63">
        <f>DEV_CWS!M21</f>
        <v>90</v>
      </c>
      <c r="M63" s="63">
        <f>DEV_CWS!N21</f>
        <v>90</v>
      </c>
      <c r="N63" s="63">
        <f>DEV_CWS!O21</f>
        <v>90</v>
      </c>
      <c r="O63" s="63">
        <f>DEV_CWS!P21</f>
        <v>90</v>
      </c>
      <c r="P63" s="63">
        <f>DEV_CWS!Q21</f>
        <v>90</v>
      </c>
      <c r="Q63" s="63">
        <f>DEV_CWS!R21</f>
        <v>90</v>
      </c>
      <c r="R63" s="63">
        <f>DEV_CWS!S21</f>
        <v>90</v>
      </c>
      <c r="S63" s="63">
        <f>DEV_CWS!T21</f>
        <v>90</v>
      </c>
      <c r="T63" s="63">
        <f>DEV_CWS!U21</f>
        <v>90</v>
      </c>
      <c r="U63" s="63">
        <f>DEV_CWS!V21</f>
        <v>90</v>
      </c>
      <c r="V63" s="63">
        <f>DEV_CWS!W21</f>
        <v>90</v>
      </c>
      <c r="W63" s="63">
        <f>DEV_CWS!X21</f>
        <v>90</v>
      </c>
      <c r="X63" s="63">
        <f>DEV_CWS!Y21</f>
        <v>90</v>
      </c>
      <c r="Y63" s="63">
        <f>DEV_CWS!Z21</f>
        <v>90</v>
      </c>
      <c r="Z63" s="63">
        <f>DEV_CWS!AA21</f>
        <v>90</v>
      </c>
      <c r="AA63" s="63">
        <f>DEV_CWS!AB21</f>
        <v>90</v>
      </c>
      <c r="AB63" s="63">
        <f>DEV_CWS!AC21</f>
        <v>90</v>
      </c>
      <c r="AC63" s="63">
        <f>DEV_CWS!AD21</f>
        <v>90</v>
      </c>
      <c r="AD63" s="63">
        <f>DEV_CWS!AE21</f>
        <v>90</v>
      </c>
      <c r="AE63" s="63">
        <f>DEV_CWS!AF21</f>
        <v>90</v>
      </c>
      <c r="AF63" s="63">
        <f>DEV_CWS!AG21</f>
        <v>90</v>
      </c>
      <c r="AG63" s="63">
        <f>DEV_CWS!AH21</f>
        <v>90</v>
      </c>
      <c r="AH63" s="63">
        <f>DEV_CWS!AI21</f>
        <v>90</v>
      </c>
      <c r="AI63" s="63">
        <f>DEV_CWS!AJ21</f>
        <v>90</v>
      </c>
      <c r="AJ63" s="63">
        <f>DEV_CWS!AK21</f>
        <v>90</v>
      </c>
      <c r="AK63" s="63">
        <f>DEV_CWS!AL21</f>
        <v>90</v>
      </c>
      <c r="AL63" s="63">
        <f>DEV_CWS!AM21</f>
        <v>90</v>
      </c>
      <c r="AM63" s="63">
        <f>DEV_CWS!AN21</f>
        <v>90</v>
      </c>
      <c r="AN63" s="63">
        <f>DEV_CWS!AO21</f>
        <v>90</v>
      </c>
      <c r="AO63" s="63">
        <f>DEV_CWS!AP21</f>
        <v>90</v>
      </c>
      <c r="AP63" s="63">
        <f>DEV_CWS!AQ21</f>
        <v>90</v>
      </c>
      <c r="AQ63" s="63">
        <f>DEV_CWS!AR21</f>
        <v>90</v>
      </c>
      <c r="AR63" s="63">
        <f>DEV_CWS!AS21</f>
        <v>90</v>
      </c>
      <c r="AS63" s="63">
        <f>DEV_CWS!AT21</f>
        <v>90</v>
      </c>
      <c r="AT63" s="63">
        <f>DEV_CWS!AU21</f>
        <v>90</v>
      </c>
      <c r="AU63" s="63">
        <f>DEV_CWS!AV21</f>
        <v>90</v>
      </c>
      <c r="AV63" s="63">
        <f>DEV_CWS!AW21</f>
        <v>90</v>
      </c>
      <c r="AW63" s="63">
        <f>DEV_CWS!AX21</f>
        <v>90</v>
      </c>
      <c r="AX63" s="63">
        <f>DEV_CWS!AY21</f>
        <v>90</v>
      </c>
      <c r="AY63" s="63">
        <f>DEV_CWS!AZ21</f>
        <v>90</v>
      </c>
      <c r="AZ63" s="63">
        <f>DEV_CWS!BA21</f>
        <v>90</v>
      </c>
      <c r="BA63" s="63">
        <f>DEV_CWS!BB21</f>
        <v>90</v>
      </c>
      <c r="BB63" s="63">
        <f>DEV_CWS!BC21</f>
        <v>90</v>
      </c>
      <c r="BC63" s="63">
        <f>DEV_CWS!BD21</f>
        <v>90</v>
      </c>
      <c r="BD63" s="63">
        <f>DEV_CWS!BE21</f>
        <v>90</v>
      </c>
      <c r="BE63" s="63">
        <f>DEV_CWS!BF21</f>
        <v>90</v>
      </c>
      <c r="BF63" s="63">
        <f>DEV_CWS!BG21</f>
        <v>90</v>
      </c>
      <c r="BG63" s="63">
        <f>DEV_CWS!BH21</f>
        <v>90</v>
      </c>
      <c r="BH63" s="63">
        <f>DEV_CWS!BI21</f>
        <v>90</v>
      </c>
      <c r="BI63" s="63">
        <f>DEV_CWS!BJ21</f>
        <v>90</v>
      </c>
      <c r="BJ63" s="63">
        <f>DEV_CWS!BK21</f>
        <v>90</v>
      </c>
      <c r="BK63" s="63">
        <f>DEV_CWS!BL21</f>
        <v>90</v>
      </c>
      <c r="BL63" s="37"/>
      <c r="BM63" s="65"/>
    </row>
    <row r="64" spans="1:65" customFormat="1" x14ac:dyDescent="0.15">
      <c r="B64" s="47" t="s">
        <v>596</v>
      </c>
      <c r="C64" s="63">
        <f>DEV_CWS!D22</f>
        <v>0</v>
      </c>
      <c r="D64" s="63">
        <f>DEV_CWS!E22</f>
        <v>1000</v>
      </c>
      <c r="E64" s="63">
        <f>DEV_CWS!F22</f>
        <v>1000</v>
      </c>
      <c r="F64" s="63">
        <f>DEV_CWS!G22</f>
        <v>1000</v>
      </c>
      <c r="G64" s="63">
        <f>DEV_CWS!H22</f>
        <v>0</v>
      </c>
      <c r="H64" s="63">
        <f>DEV_CWS!I22</f>
        <v>0</v>
      </c>
      <c r="I64" s="63">
        <f>DEV_CWS!J22</f>
        <v>0</v>
      </c>
      <c r="J64" s="63">
        <f>DEV_CWS!K22</f>
        <v>0</v>
      </c>
      <c r="K64" s="63">
        <f>DEV_CWS!L22</f>
        <v>0</v>
      </c>
      <c r="L64" s="63">
        <f>DEV_CWS!M22</f>
        <v>0</v>
      </c>
      <c r="M64" s="63">
        <f>DEV_CWS!N22</f>
        <v>0</v>
      </c>
      <c r="N64" s="63">
        <f>DEV_CWS!O22</f>
        <v>0</v>
      </c>
      <c r="O64" s="63">
        <f>DEV_CWS!P22</f>
        <v>0</v>
      </c>
      <c r="P64" s="63">
        <f>DEV_CWS!Q22</f>
        <v>0</v>
      </c>
      <c r="Q64" s="63">
        <f>DEV_CWS!R22</f>
        <v>0</v>
      </c>
      <c r="R64" s="63">
        <f>DEV_CWS!S22</f>
        <v>0</v>
      </c>
      <c r="S64" s="63">
        <f>DEV_CWS!T22</f>
        <v>0</v>
      </c>
      <c r="T64" s="63">
        <f>DEV_CWS!U22</f>
        <v>0</v>
      </c>
      <c r="U64" s="63">
        <f>DEV_CWS!V22</f>
        <v>0</v>
      </c>
      <c r="V64" s="63">
        <f>DEV_CWS!W22</f>
        <v>0</v>
      </c>
      <c r="W64" s="63">
        <f>DEV_CWS!X22</f>
        <v>0</v>
      </c>
      <c r="X64" s="63">
        <f>DEV_CWS!Y22</f>
        <v>0</v>
      </c>
      <c r="Y64" s="63">
        <f>DEV_CWS!Z22</f>
        <v>0</v>
      </c>
      <c r="Z64" s="63">
        <f>DEV_CWS!AA22</f>
        <v>0</v>
      </c>
      <c r="AA64" s="63">
        <f>DEV_CWS!AB22</f>
        <v>0</v>
      </c>
      <c r="AB64" s="63">
        <f>DEV_CWS!AC22</f>
        <v>0</v>
      </c>
      <c r="AC64" s="63">
        <f>DEV_CWS!AD22</f>
        <v>0</v>
      </c>
      <c r="AD64" s="63">
        <f>DEV_CWS!AE22</f>
        <v>0</v>
      </c>
      <c r="AE64" s="63">
        <f>DEV_CWS!AF22</f>
        <v>0</v>
      </c>
      <c r="AF64" s="63">
        <f>DEV_CWS!AG22</f>
        <v>0</v>
      </c>
      <c r="AG64" s="63">
        <f>DEV_CWS!AH22</f>
        <v>0</v>
      </c>
      <c r="AH64" s="63">
        <f>DEV_CWS!AI22</f>
        <v>0</v>
      </c>
      <c r="AI64" s="63">
        <f>DEV_CWS!AJ22</f>
        <v>0</v>
      </c>
      <c r="AJ64" s="63">
        <f>DEV_CWS!AK22</f>
        <v>0</v>
      </c>
      <c r="AK64" s="63">
        <f>DEV_CWS!AL22</f>
        <v>0</v>
      </c>
      <c r="AL64" s="63">
        <f>DEV_CWS!AM22</f>
        <v>0</v>
      </c>
      <c r="AM64" s="63">
        <f>DEV_CWS!AN22</f>
        <v>0</v>
      </c>
      <c r="AN64" s="63">
        <f>DEV_CWS!AO22</f>
        <v>0</v>
      </c>
      <c r="AO64" s="63">
        <f>DEV_CWS!AP22</f>
        <v>0</v>
      </c>
      <c r="AP64" s="63">
        <f>DEV_CWS!AQ22</f>
        <v>0</v>
      </c>
      <c r="AQ64" s="63">
        <f>DEV_CWS!AR22</f>
        <v>0</v>
      </c>
      <c r="AR64" s="63">
        <f>DEV_CWS!AS22</f>
        <v>0</v>
      </c>
      <c r="AS64" s="63">
        <f>DEV_CWS!AT22</f>
        <v>0</v>
      </c>
      <c r="AT64" s="63">
        <f>DEV_CWS!AU22</f>
        <v>0</v>
      </c>
      <c r="AU64" s="63">
        <f>DEV_CWS!AV22</f>
        <v>0</v>
      </c>
      <c r="AV64" s="63">
        <f>DEV_CWS!AW22</f>
        <v>0</v>
      </c>
      <c r="AW64" s="63">
        <f>DEV_CWS!AX22</f>
        <v>0</v>
      </c>
      <c r="AX64" s="63">
        <f>DEV_CWS!AY22</f>
        <v>0</v>
      </c>
      <c r="AY64" s="63">
        <f>DEV_CWS!AZ22</f>
        <v>0</v>
      </c>
      <c r="AZ64" s="63">
        <f>DEV_CWS!BA22</f>
        <v>0</v>
      </c>
      <c r="BA64" s="63">
        <f>DEV_CWS!BB22</f>
        <v>0</v>
      </c>
      <c r="BB64" s="63">
        <f>DEV_CWS!BC22</f>
        <v>0</v>
      </c>
      <c r="BC64" s="63">
        <f>DEV_CWS!BD22</f>
        <v>0</v>
      </c>
      <c r="BD64" s="63">
        <f>DEV_CWS!BE22</f>
        <v>0</v>
      </c>
      <c r="BE64" s="63">
        <f>DEV_CWS!BF22</f>
        <v>0</v>
      </c>
      <c r="BF64" s="63">
        <f>DEV_CWS!BG22</f>
        <v>0</v>
      </c>
      <c r="BG64" s="63">
        <f>DEV_CWS!BH22</f>
        <v>0</v>
      </c>
      <c r="BH64" s="63">
        <f>DEV_CWS!BI22</f>
        <v>0</v>
      </c>
      <c r="BI64" s="63">
        <f>DEV_CWS!BJ22</f>
        <v>0</v>
      </c>
      <c r="BJ64" s="63">
        <f>DEV_CWS!BK22</f>
        <v>0</v>
      </c>
      <c r="BK64" s="63">
        <f>DEV_CWS!BL22</f>
        <v>0</v>
      </c>
      <c r="BL64" s="37"/>
      <c r="BM64" s="65"/>
    </row>
    <row r="65" spans="1:65" customFormat="1" x14ac:dyDescent="0.15">
      <c r="B65" s="47" t="s">
        <v>432</v>
      </c>
      <c r="C65" s="63">
        <f>DEV_CWS!D23</f>
        <v>0</v>
      </c>
      <c r="D65" s="63">
        <f>DEV_CWS!E23</f>
        <v>0</v>
      </c>
      <c r="E65" s="63">
        <f>DEV_CWS!F23</f>
        <v>0</v>
      </c>
      <c r="F65" s="63">
        <f>DEV_CWS!G23</f>
        <v>0</v>
      </c>
      <c r="G65" s="63">
        <f>DEV_CWS!H23</f>
        <v>0</v>
      </c>
      <c r="H65" s="63">
        <f>DEV_CWS!I23</f>
        <v>0</v>
      </c>
      <c r="I65" s="63">
        <f>DEV_CWS!J23</f>
        <v>0</v>
      </c>
      <c r="J65" s="63">
        <f>DEV_CWS!K23</f>
        <v>250</v>
      </c>
      <c r="K65" s="63">
        <f>DEV_CWS!L23</f>
        <v>250</v>
      </c>
      <c r="L65" s="63">
        <f>DEV_CWS!M23</f>
        <v>250</v>
      </c>
      <c r="M65" s="63">
        <f>DEV_CWS!N23</f>
        <v>250</v>
      </c>
      <c r="N65" s="63">
        <f>DEV_CWS!O23</f>
        <v>250</v>
      </c>
      <c r="O65" s="63">
        <f>DEV_CWS!P23</f>
        <v>250</v>
      </c>
      <c r="P65" s="63">
        <f>DEV_CWS!Q23</f>
        <v>250</v>
      </c>
      <c r="Q65" s="63">
        <f>DEV_CWS!R23</f>
        <v>250</v>
      </c>
      <c r="R65" s="63">
        <f>DEV_CWS!S23</f>
        <v>250</v>
      </c>
      <c r="S65" s="63">
        <f>DEV_CWS!T23</f>
        <v>250</v>
      </c>
      <c r="T65" s="63">
        <f>DEV_CWS!U23</f>
        <v>250</v>
      </c>
      <c r="U65" s="63">
        <f>DEV_CWS!V23</f>
        <v>250</v>
      </c>
      <c r="V65" s="63">
        <f>DEV_CWS!W23</f>
        <v>250</v>
      </c>
      <c r="W65" s="63">
        <f>DEV_CWS!X23</f>
        <v>250</v>
      </c>
      <c r="X65" s="63">
        <f>DEV_CWS!Y23</f>
        <v>250</v>
      </c>
      <c r="Y65" s="63">
        <f>DEV_CWS!Z23</f>
        <v>250</v>
      </c>
      <c r="Z65" s="63">
        <f>DEV_CWS!AA23</f>
        <v>250</v>
      </c>
      <c r="AA65" s="63">
        <f>DEV_CWS!AB23</f>
        <v>250</v>
      </c>
      <c r="AB65" s="63">
        <f>DEV_CWS!AC23</f>
        <v>250</v>
      </c>
      <c r="AC65" s="63">
        <f>DEV_CWS!AD23</f>
        <v>250</v>
      </c>
      <c r="AD65" s="63">
        <f>DEV_CWS!AE23</f>
        <v>250</v>
      </c>
      <c r="AE65" s="63">
        <f>DEV_CWS!AF23</f>
        <v>250</v>
      </c>
      <c r="AF65" s="63">
        <f>DEV_CWS!AG23</f>
        <v>250</v>
      </c>
      <c r="AG65" s="63">
        <f>DEV_CWS!AH23</f>
        <v>250</v>
      </c>
      <c r="AH65" s="63">
        <f>DEV_CWS!AI23</f>
        <v>250</v>
      </c>
      <c r="AI65" s="63">
        <f>DEV_CWS!AJ23</f>
        <v>250</v>
      </c>
      <c r="AJ65" s="63">
        <f>DEV_CWS!AK23</f>
        <v>250</v>
      </c>
      <c r="AK65" s="63">
        <f>DEV_CWS!AL23</f>
        <v>250</v>
      </c>
      <c r="AL65" s="63">
        <f>DEV_CWS!AM23</f>
        <v>250</v>
      </c>
      <c r="AM65" s="63">
        <f>DEV_CWS!AN23</f>
        <v>250</v>
      </c>
      <c r="AN65" s="63">
        <f>DEV_CWS!AO23</f>
        <v>250</v>
      </c>
      <c r="AO65" s="63">
        <f>DEV_CWS!AP23</f>
        <v>250</v>
      </c>
      <c r="AP65" s="63">
        <f>DEV_CWS!AQ23</f>
        <v>250</v>
      </c>
      <c r="AQ65" s="63">
        <f>DEV_CWS!AR23</f>
        <v>250</v>
      </c>
      <c r="AR65" s="63">
        <f>DEV_CWS!AS23</f>
        <v>250</v>
      </c>
      <c r="AS65" s="63">
        <f>DEV_CWS!AT23</f>
        <v>250</v>
      </c>
      <c r="AT65" s="63">
        <f>DEV_CWS!AU23</f>
        <v>250</v>
      </c>
      <c r="AU65" s="63">
        <f>DEV_CWS!AV23</f>
        <v>250</v>
      </c>
      <c r="AV65" s="63">
        <f>DEV_CWS!AW23</f>
        <v>250</v>
      </c>
      <c r="AW65" s="63">
        <f>DEV_CWS!AX23</f>
        <v>250</v>
      </c>
      <c r="AX65" s="63">
        <f>DEV_CWS!AY23</f>
        <v>250</v>
      </c>
      <c r="AY65" s="63">
        <f>DEV_CWS!AZ23</f>
        <v>250</v>
      </c>
      <c r="AZ65" s="63">
        <f>DEV_CWS!BA23</f>
        <v>250</v>
      </c>
      <c r="BA65" s="63">
        <f>DEV_CWS!BB23</f>
        <v>250</v>
      </c>
      <c r="BB65" s="63">
        <f>DEV_CWS!BC23</f>
        <v>250</v>
      </c>
      <c r="BC65" s="63">
        <f>DEV_CWS!BD23</f>
        <v>250</v>
      </c>
      <c r="BD65" s="63">
        <f>DEV_CWS!BE23</f>
        <v>250</v>
      </c>
      <c r="BE65" s="63">
        <f>DEV_CWS!BF23</f>
        <v>250</v>
      </c>
      <c r="BF65" s="63">
        <f>DEV_CWS!BG23</f>
        <v>250</v>
      </c>
      <c r="BG65" s="63">
        <f>DEV_CWS!BH23</f>
        <v>250</v>
      </c>
      <c r="BH65" s="63">
        <f>DEV_CWS!BI23</f>
        <v>250</v>
      </c>
      <c r="BI65" s="63">
        <f>DEV_CWS!BJ23</f>
        <v>250</v>
      </c>
      <c r="BJ65" s="63">
        <f>DEV_CWS!BK23</f>
        <v>250</v>
      </c>
      <c r="BK65" s="63">
        <f>DEV_CWS!BL23</f>
        <v>250</v>
      </c>
      <c r="BL65" s="37"/>
      <c r="BM65" s="65"/>
    </row>
    <row r="66" spans="1:65" customFormat="1" x14ac:dyDescent="0.15">
      <c r="B66" s="47" t="s">
        <v>430</v>
      </c>
      <c r="C66" s="63">
        <f>DEV_CWS!D24</f>
        <v>0</v>
      </c>
      <c r="D66" s="63">
        <f>DEV_CWS!E24</f>
        <v>0</v>
      </c>
      <c r="E66" s="63">
        <f>DEV_CWS!F24</f>
        <v>0</v>
      </c>
      <c r="F66" s="63">
        <f>DEV_CWS!G24</f>
        <v>0</v>
      </c>
      <c r="G66" s="63">
        <f>DEV_CWS!H24</f>
        <v>0</v>
      </c>
      <c r="H66" s="63">
        <f>DEV_CWS!I24</f>
        <v>0</v>
      </c>
      <c r="I66" s="63">
        <f>DEV_CWS!J24</f>
        <v>0</v>
      </c>
      <c r="J66" s="63">
        <f>DEV_CWS!K24</f>
        <v>150</v>
      </c>
      <c r="K66" s="63">
        <f>DEV_CWS!L24</f>
        <v>150</v>
      </c>
      <c r="L66" s="63">
        <f>DEV_CWS!M24</f>
        <v>150</v>
      </c>
      <c r="M66" s="63">
        <f>DEV_CWS!N24</f>
        <v>150</v>
      </c>
      <c r="N66" s="63">
        <f>DEV_CWS!O24</f>
        <v>150</v>
      </c>
      <c r="O66" s="63">
        <f>DEV_CWS!P24</f>
        <v>150</v>
      </c>
      <c r="P66" s="63">
        <f>DEV_CWS!Q24</f>
        <v>150</v>
      </c>
      <c r="Q66" s="63">
        <f>DEV_CWS!R24</f>
        <v>150</v>
      </c>
      <c r="R66" s="63">
        <f>DEV_CWS!S24</f>
        <v>150</v>
      </c>
      <c r="S66" s="63">
        <f>DEV_CWS!T24</f>
        <v>150</v>
      </c>
      <c r="T66" s="63">
        <f>DEV_CWS!U24</f>
        <v>150</v>
      </c>
      <c r="U66" s="63">
        <f>DEV_CWS!V24</f>
        <v>150</v>
      </c>
      <c r="V66" s="63">
        <f>DEV_CWS!W24</f>
        <v>150</v>
      </c>
      <c r="W66" s="63">
        <f>DEV_CWS!X24</f>
        <v>150</v>
      </c>
      <c r="X66" s="63">
        <f>DEV_CWS!Y24</f>
        <v>150</v>
      </c>
      <c r="Y66" s="63">
        <f>DEV_CWS!Z24</f>
        <v>150</v>
      </c>
      <c r="Z66" s="63">
        <f>DEV_CWS!AA24</f>
        <v>150</v>
      </c>
      <c r="AA66" s="63">
        <f>DEV_CWS!AB24</f>
        <v>150</v>
      </c>
      <c r="AB66" s="63">
        <f>DEV_CWS!AC24</f>
        <v>150</v>
      </c>
      <c r="AC66" s="63">
        <f>DEV_CWS!AD24</f>
        <v>150</v>
      </c>
      <c r="AD66" s="63">
        <f>DEV_CWS!AE24</f>
        <v>150</v>
      </c>
      <c r="AE66" s="63">
        <f>DEV_CWS!AF24</f>
        <v>150</v>
      </c>
      <c r="AF66" s="63">
        <f>DEV_CWS!AG24</f>
        <v>150</v>
      </c>
      <c r="AG66" s="63">
        <f>DEV_CWS!AH24</f>
        <v>150</v>
      </c>
      <c r="AH66" s="63">
        <f>DEV_CWS!AI24</f>
        <v>150</v>
      </c>
      <c r="AI66" s="63">
        <f>DEV_CWS!AJ24</f>
        <v>150</v>
      </c>
      <c r="AJ66" s="63">
        <f>DEV_CWS!AK24</f>
        <v>150</v>
      </c>
      <c r="AK66" s="63">
        <f>DEV_CWS!AL24</f>
        <v>150</v>
      </c>
      <c r="AL66" s="63">
        <f>DEV_CWS!AM24</f>
        <v>150</v>
      </c>
      <c r="AM66" s="63">
        <f>DEV_CWS!AN24</f>
        <v>150</v>
      </c>
      <c r="AN66" s="63">
        <f>DEV_CWS!AO24</f>
        <v>150</v>
      </c>
      <c r="AO66" s="63">
        <f>DEV_CWS!AP24</f>
        <v>150</v>
      </c>
      <c r="AP66" s="63">
        <f>DEV_CWS!AQ24</f>
        <v>150</v>
      </c>
      <c r="AQ66" s="63">
        <f>DEV_CWS!AR24</f>
        <v>150</v>
      </c>
      <c r="AR66" s="63">
        <f>DEV_CWS!AS24</f>
        <v>150</v>
      </c>
      <c r="AS66" s="63">
        <f>DEV_CWS!AT24</f>
        <v>150</v>
      </c>
      <c r="AT66" s="63">
        <f>DEV_CWS!AU24</f>
        <v>150</v>
      </c>
      <c r="AU66" s="63">
        <f>DEV_CWS!AV24</f>
        <v>150</v>
      </c>
      <c r="AV66" s="63">
        <f>DEV_CWS!AW24</f>
        <v>150</v>
      </c>
      <c r="AW66" s="63">
        <f>DEV_CWS!AX24</f>
        <v>150</v>
      </c>
      <c r="AX66" s="63">
        <f>DEV_CWS!AY24</f>
        <v>150</v>
      </c>
      <c r="AY66" s="63">
        <f>DEV_CWS!AZ24</f>
        <v>150</v>
      </c>
      <c r="AZ66" s="63">
        <f>DEV_CWS!BA24</f>
        <v>150</v>
      </c>
      <c r="BA66" s="63">
        <f>DEV_CWS!BB24</f>
        <v>150</v>
      </c>
      <c r="BB66" s="63">
        <f>DEV_CWS!BC24</f>
        <v>150</v>
      </c>
      <c r="BC66" s="63">
        <f>DEV_CWS!BD24</f>
        <v>150</v>
      </c>
      <c r="BD66" s="63">
        <f>DEV_CWS!BE24</f>
        <v>150</v>
      </c>
      <c r="BE66" s="63">
        <f>DEV_CWS!BF24</f>
        <v>150</v>
      </c>
      <c r="BF66" s="63">
        <f>DEV_CWS!BG24</f>
        <v>150</v>
      </c>
      <c r="BG66" s="63">
        <f>DEV_CWS!BH24</f>
        <v>150</v>
      </c>
      <c r="BH66" s="63">
        <f>DEV_CWS!BI24</f>
        <v>150</v>
      </c>
      <c r="BI66" s="63">
        <f>DEV_CWS!BJ24</f>
        <v>150</v>
      </c>
      <c r="BJ66" s="63">
        <f>DEV_CWS!BK24</f>
        <v>150</v>
      </c>
      <c r="BK66" s="63">
        <f>DEV_CWS!BL24</f>
        <v>150</v>
      </c>
      <c r="BL66" s="37"/>
      <c r="BM66" s="65"/>
    </row>
    <row r="67" spans="1:65" x14ac:dyDescent="0.15">
      <c r="A67" s="75"/>
      <c r="B67" s="47" t="s">
        <v>397</v>
      </c>
      <c r="C67" s="63">
        <f>DEV_CWS!D25</f>
        <v>0</v>
      </c>
      <c r="D67" s="63">
        <f>DEV_CWS!E25</f>
        <v>0</v>
      </c>
      <c r="E67" s="63">
        <f>DEV_CWS!F25</f>
        <v>0</v>
      </c>
      <c r="F67" s="63">
        <f>DEV_CWS!G25</f>
        <v>0</v>
      </c>
      <c r="G67" s="63">
        <f>DEV_CWS!H25</f>
        <v>0</v>
      </c>
      <c r="H67" s="63">
        <f>DEV_CWS!I25</f>
        <v>0</v>
      </c>
      <c r="I67" s="63">
        <f>DEV_CWS!J25</f>
        <v>0</v>
      </c>
      <c r="J67" s="63">
        <f>DEV_CWS!K25</f>
        <v>0</v>
      </c>
      <c r="K67" s="63">
        <f>DEV_CWS!L25</f>
        <v>0</v>
      </c>
      <c r="L67" s="63">
        <f>DEV_CWS!M25</f>
        <v>0</v>
      </c>
      <c r="M67" s="63">
        <f>DEV_CWS!N25</f>
        <v>0</v>
      </c>
      <c r="N67" s="63">
        <f>DEV_CWS!O25</f>
        <v>0</v>
      </c>
      <c r="O67" s="63">
        <f>DEV_CWS!P25</f>
        <v>0</v>
      </c>
      <c r="P67" s="63">
        <f>DEV_CWS!Q25</f>
        <v>0</v>
      </c>
      <c r="Q67" s="63">
        <f>DEV_CWS!R25</f>
        <v>0</v>
      </c>
      <c r="R67" s="63">
        <f>DEV_CWS!S25</f>
        <v>0</v>
      </c>
      <c r="S67" s="63">
        <f>DEV_CWS!T25</f>
        <v>0</v>
      </c>
      <c r="T67" s="63">
        <f>DEV_CWS!U25</f>
        <v>0</v>
      </c>
      <c r="U67" s="63">
        <f>DEV_CWS!V25</f>
        <v>0</v>
      </c>
      <c r="V67" s="63">
        <f>DEV_CWS!W25</f>
        <v>0</v>
      </c>
      <c r="W67" s="63">
        <f>DEV_CWS!X25</f>
        <v>0</v>
      </c>
      <c r="X67" s="63">
        <f>DEV_CWS!Y25</f>
        <v>0</v>
      </c>
      <c r="Y67" s="63">
        <f>DEV_CWS!Z25</f>
        <v>0</v>
      </c>
      <c r="Z67" s="63">
        <f>DEV_CWS!AA25</f>
        <v>0</v>
      </c>
      <c r="AA67" s="63">
        <f>DEV_CWS!AB25</f>
        <v>0</v>
      </c>
      <c r="AB67" s="63">
        <f>DEV_CWS!AC25</f>
        <v>0</v>
      </c>
      <c r="AC67" s="63">
        <f>DEV_CWS!AD25</f>
        <v>0</v>
      </c>
      <c r="AD67" s="63">
        <f>DEV_CWS!AE25</f>
        <v>0</v>
      </c>
      <c r="AE67" s="63">
        <f>DEV_CWS!AF25</f>
        <v>0</v>
      </c>
      <c r="AF67" s="63">
        <f>DEV_CWS!AG25</f>
        <v>0</v>
      </c>
      <c r="AG67" s="63">
        <f>DEV_CWS!AH25</f>
        <v>0</v>
      </c>
      <c r="AH67" s="63">
        <f>DEV_CWS!AI25</f>
        <v>0</v>
      </c>
      <c r="AI67" s="63">
        <f>DEV_CWS!AJ25</f>
        <v>0</v>
      </c>
      <c r="AJ67" s="63">
        <f>DEV_CWS!AK25</f>
        <v>0</v>
      </c>
      <c r="AK67" s="63">
        <f>DEV_CWS!AL25</f>
        <v>0</v>
      </c>
      <c r="AL67" s="63">
        <f>DEV_CWS!AM25</f>
        <v>0</v>
      </c>
      <c r="AM67" s="63">
        <f>DEV_CWS!AN25</f>
        <v>0</v>
      </c>
      <c r="AN67" s="63">
        <f>DEV_CWS!AO25</f>
        <v>0</v>
      </c>
      <c r="AO67" s="63">
        <f>DEV_CWS!AP25</f>
        <v>0</v>
      </c>
      <c r="AP67" s="63">
        <f>DEV_CWS!AQ25</f>
        <v>0</v>
      </c>
      <c r="AQ67" s="63">
        <f>DEV_CWS!AR25</f>
        <v>0</v>
      </c>
      <c r="AR67" s="63">
        <f>DEV_CWS!AS25</f>
        <v>0</v>
      </c>
      <c r="AS67" s="63">
        <f>DEV_CWS!AT25</f>
        <v>0</v>
      </c>
      <c r="AT67" s="63">
        <f>DEV_CWS!AU25</f>
        <v>0</v>
      </c>
      <c r="AU67" s="63">
        <f>DEV_CWS!AV25</f>
        <v>0</v>
      </c>
      <c r="AV67" s="63">
        <f>DEV_CWS!AW25</f>
        <v>0</v>
      </c>
      <c r="AW67" s="63">
        <f>DEV_CWS!AX25</f>
        <v>0</v>
      </c>
      <c r="AX67" s="63">
        <f>DEV_CWS!AY25</f>
        <v>0</v>
      </c>
      <c r="AY67" s="63">
        <f>DEV_CWS!AZ25</f>
        <v>0</v>
      </c>
      <c r="AZ67" s="63">
        <f>DEV_CWS!BA25</f>
        <v>0</v>
      </c>
      <c r="BA67" s="63">
        <f>DEV_CWS!BB25</f>
        <v>0</v>
      </c>
      <c r="BB67" s="63">
        <f>DEV_CWS!BC25</f>
        <v>0</v>
      </c>
      <c r="BC67" s="63">
        <f>DEV_CWS!BD25</f>
        <v>0</v>
      </c>
      <c r="BD67" s="63">
        <f>DEV_CWS!BE25</f>
        <v>0</v>
      </c>
      <c r="BE67" s="63">
        <f>DEV_CWS!BF25</f>
        <v>0</v>
      </c>
      <c r="BF67" s="63">
        <f>DEV_CWS!BG25</f>
        <v>0</v>
      </c>
      <c r="BG67" s="63">
        <f>DEV_CWS!BH25</f>
        <v>0</v>
      </c>
      <c r="BH67" s="63">
        <f>DEV_CWS!BI25</f>
        <v>0</v>
      </c>
      <c r="BI67" s="63">
        <f>DEV_CWS!BJ25</f>
        <v>0</v>
      </c>
      <c r="BJ67" s="63">
        <f>DEV_CWS!BK25</f>
        <v>0</v>
      </c>
      <c r="BK67" s="63">
        <f>DEV_CWS!BL25</f>
        <v>0</v>
      </c>
    </row>
    <row r="68" spans="1:65" x14ac:dyDescent="0.15">
      <c r="A68" s="75"/>
      <c r="B68" s="47" t="s">
        <v>398</v>
      </c>
      <c r="C68" s="63">
        <f>DEV_CWS!D26</f>
        <v>0</v>
      </c>
      <c r="D68" s="63">
        <f>DEV_CWS!E26</f>
        <v>0</v>
      </c>
      <c r="E68" s="63">
        <f>DEV_CWS!F26</f>
        <v>0</v>
      </c>
      <c r="F68" s="63">
        <f>DEV_CWS!G26</f>
        <v>0</v>
      </c>
      <c r="G68" s="63">
        <f>DEV_CWS!H26</f>
        <v>0</v>
      </c>
      <c r="H68" s="63">
        <f>DEV_CWS!I26</f>
        <v>0</v>
      </c>
      <c r="I68" s="63">
        <f>DEV_CWS!J26</f>
        <v>0</v>
      </c>
      <c r="J68" s="63">
        <f>DEV_CWS!K26</f>
        <v>500</v>
      </c>
      <c r="K68" s="63">
        <f>DEV_CWS!L26</f>
        <v>500</v>
      </c>
      <c r="L68" s="63">
        <f>DEV_CWS!M26</f>
        <v>500</v>
      </c>
      <c r="M68" s="63">
        <f>DEV_CWS!N26</f>
        <v>500</v>
      </c>
      <c r="N68" s="63">
        <f>DEV_CWS!O26</f>
        <v>500</v>
      </c>
      <c r="O68" s="63">
        <f>DEV_CWS!P26</f>
        <v>500</v>
      </c>
      <c r="P68" s="63">
        <f>DEV_CWS!Q26</f>
        <v>500</v>
      </c>
      <c r="Q68" s="63">
        <f>DEV_CWS!R26</f>
        <v>500</v>
      </c>
      <c r="R68" s="63">
        <f>DEV_CWS!S26</f>
        <v>500</v>
      </c>
      <c r="S68" s="63">
        <f>DEV_CWS!T26</f>
        <v>500</v>
      </c>
      <c r="T68" s="63">
        <f>DEV_CWS!U26</f>
        <v>500</v>
      </c>
      <c r="U68" s="63">
        <f>DEV_CWS!V26</f>
        <v>1000</v>
      </c>
      <c r="V68" s="63">
        <f>DEV_CWS!W26</f>
        <v>1000</v>
      </c>
      <c r="W68" s="63">
        <f>DEV_CWS!X26</f>
        <v>1000</v>
      </c>
      <c r="X68" s="63">
        <f>DEV_CWS!Y26</f>
        <v>1000</v>
      </c>
      <c r="Y68" s="63">
        <f>DEV_CWS!Z26</f>
        <v>1000</v>
      </c>
      <c r="Z68" s="63">
        <f>DEV_CWS!AA26</f>
        <v>1000</v>
      </c>
      <c r="AA68" s="63">
        <f>DEV_CWS!AB26</f>
        <v>1000</v>
      </c>
      <c r="AB68" s="63">
        <f>DEV_CWS!AC26</f>
        <v>1000</v>
      </c>
      <c r="AC68" s="63">
        <f>DEV_CWS!AD26</f>
        <v>1000</v>
      </c>
      <c r="AD68" s="63">
        <f>DEV_CWS!AE26</f>
        <v>1000</v>
      </c>
      <c r="AE68" s="63">
        <f>DEV_CWS!AF26</f>
        <v>1000</v>
      </c>
      <c r="AF68" s="63">
        <f>DEV_CWS!AG26</f>
        <v>1000</v>
      </c>
      <c r="AG68" s="63">
        <f>DEV_CWS!AH26</f>
        <v>1000</v>
      </c>
      <c r="AH68" s="63">
        <f>DEV_CWS!AI26</f>
        <v>1000</v>
      </c>
      <c r="AI68" s="63">
        <f>DEV_CWS!AJ26</f>
        <v>1000</v>
      </c>
      <c r="AJ68" s="63">
        <f>DEV_CWS!AK26</f>
        <v>1000</v>
      </c>
      <c r="AK68" s="63">
        <f>DEV_CWS!AL26</f>
        <v>1000</v>
      </c>
      <c r="AL68" s="63">
        <f>DEV_CWS!AM26</f>
        <v>1000</v>
      </c>
      <c r="AM68" s="63">
        <f>DEV_CWS!AN26</f>
        <v>1000</v>
      </c>
      <c r="AN68" s="63">
        <f>DEV_CWS!AO26</f>
        <v>1000</v>
      </c>
      <c r="AO68" s="63">
        <f>DEV_CWS!AP26</f>
        <v>1000</v>
      </c>
      <c r="AP68" s="63">
        <f>DEV_CWS!AQ26</f>
        <v>1000</v>
      </c>
      <c r="AQ68" s="63">
        <f>DEV_CWS!AR26</f>
        <v>1000</v>
      </c>
      <c r="AR68" s="63">
        <f>DEV_CWS!AS26</f>
        <v>1000</v>
      </c>
      <c r="AS68" s="63">
        <f>DEV_CWS!AT26</f>
        <v>1000</v>
      </c>
      <c r="AT68" s="63">
        <f>DEV_CWS!AU26</f>
        <v>1000</v>
      </c>
      <c r="AU68" s="63">
        <f>DEV_CWS!AV26</f>
        <v>1000</v>
      </c>
      <c r="AV68" s="63">
        <f>DEV_CWS!AW26</f>
        <v>1000</v>
      </c>
      <c r="AW68" s="63">
        <f>DEV_CWS!AX26</f>
        <v>1000</v>
      </c>
      <c r="AX68" s="63">
        <f>DEV_CWS!AY26</f>
        <v>1000</v>
      </c>
      <c r="AY68" s="63">
        <f>DEV_CWS!AZ26</f>
        <v>1000</v>
      </c>
      <c r="AZ68" s="63">
        <f>DEV_CWS!BA26</f>
        <v>1000</v>
      </c>
      <c r="BA68" s="63">
        <f>DEV_CWS!BB26</f>
        <v>1000</v>
      </c>
      <c r="BB68" s="63">
        <f>DEV_CWS!BC26</f>
        <v>1000</v>
      </c>
      <c r="BC68" s="63">
        <f>DEV_CWS!BD26</f>
        <v>1000</v>
      </c>
      <c r="BD68" s="63">
        <f>DEV_CWS!BE26</f>
        <v>1000</v>
      </c>
      <c r="BE68" s="63">
        <f>DEV_CWS!BF26</f>
        <v>1000</v>
      </c>
      <c r="BF68" s="63">
        <f>DEV_CWS!BG26</f>
        <v>1000</v>
      </c>
      <c r="BG68" s="63">
        <f>DEV_CWS!BH26</f>
        <v>1000</v>
      </c>
      <c r="BH68" s="63">
        <f>DEV_CWS!BI26</f>
        <v>1000</v>
      </c>
      <c r="BI68" s="63">
        <f>DEV_CWS!BJ26</f>
        <v>1000</v>
      </c>
      <c r="BJ68" s="63">
        <f>DEV_CWS!BK26</f>
        <v>1000</v>
      </c>
      <c r="BK68" s="63">
        <f>DEV_CWS!BL26</f>
        <v>1000</v>
      </c>
    </row>
    <row r="69" spans="1:65" customFormat="1" x14ac:dyDescent="0.15">
      <c r="B69" s="47" t="s">
        <v>427</v>
      </c>
      <c r="C69" s="63">
        <f>DEV_CWS!D27</f>
        <v>250</v>
      </c>
      <c r="D69" s="63">
        <f>DEV_CWS!E27</f>
        <v>100</v>
      </c>
      <c r="E69" s="63">
        <f>DEV_CWS!F27</f>
        <v>100</v>
      </c>
      <c r="F69" s="63">
        <f>DEV_CWS!G27</f>
        <v>100</v>
      </c>
      <c r="G69" s="63">
        <f>DEV_CWS!H27</f>
        <v>100</v>
      </c>
      <c r="H69" s="63">
        <f>DEV_CWS!I27</f>
        <v>100</v>
      </c>
      <c r="I69" s="63">
        <f>DEV_CWS!J27</f>
        <v>100</v>
      </c>
      <c r="J69" s="63">
        <f>DEV_CWS!K27</f>
        <v>100</v>
      </c>
      <c r="K69" s="63">
        <f>DEV_CWS!L27</f>
        <v>100</v>
      </c>
      <c r="L69" s="63">
        <f>DEV_CWS!M27</f>
        <v>100</v>
      </c>
      <c r="M69" s="63">
        <f>DEV_CWS!N27</f>
        <v>100</v>
      </c>
      <c r="N69" s="63">
        <f>DEV_CWS!O27</f>
        <v>100</v>
      </c>
      <c r="O69" s="63">
        <f>DEV_CWS!P27</f>
        <v>100</v>
      </c>
      <c r="P69" s="63">
        <f>DEV_CWS!Q27</f>
        <v>100</v>
      </c>
      <c r="Q69" s="63">
        <f>DEV_CWS!R27</f>
        <v>100</v>
      </c>
      <c r="R69" s="63">
        <f>DEV_CWS!S27</f>
        <v>100</v>
      </c>
      <c r="S69" s="63">
        <f>DEV_CWS!T27</f>
        <v>100</v>
      </c>
      <c r="T69" s="63">
        <f>DEV_CWS!U27</f>
        <v>100</v>
      </c>
      <c r="U69" s="63">
        <f>DEV_CWS!V27</f>
        <v>100</v>
      </c>
      <c r="V69" s="63">
        <f>DEV_CWS!W27</f>
        <v>100</v>
      </c>
      <c r="W69" s="63">
        <f>DEV_CWS!X27</f>
        <v>100</v>
      </c>
      <c r="X69" s="63">
        <f>DEV_CWS!Y27</f>
        <v>100</v>
      </c>
      <c r="Y69" s="63">
        <f>DEV_CWS!Z27</f>
        <v>100</v>
      </c>
      <c r="Z69" s="63">
        <f>DEV_CWS!AA27</f>
        <v>100</v>
      </c>
      <c r="AA69" s="63">
        <f>DEV_CWS!AB27</f>
        <v>100</v>
      </c>
      <c r="AB69" s="63">
        <f>DEV_CWS!AC27</f>
        <v>100</v>
      </c>
      <c r="AC69" s="63">
        <f>DEV_CWS!AD27</f>
        <v>100</v>
      </c>
      <c r="AD69" s="63">
        <f>DEV_CWS!AE27</f>
        <v>100</v>
      </c>
      <c r="AE69" s="63">
        <f>DEV_CWS!AF27</f>
        <v>100</v>
      </c>
      <c r="AF69" s="63">
        <f>DEV_CWS!AG27</f>
        <v>100</v>
      </c>
      <c r="AG69" s="63">
        <f>DEV_CWS!AH27</f>
        <v>100</v>
      </c>
      <c r="AH69" s="63">
        <f>DEV_CWS!AI27</f>
        <v>100</v>
      </c>
      <c r="AI69" s="63">
        <f>DEV_CWS!AJ27</f>
        <v>100</v>
      </c>
      <c r="AJ69" s="63">
        <f>DEV_CWS!AK27</f>
        <v>100</v>
      </c>
      <c r="AK69" s="63">
        <f>DEV_CWS!AL27</f>
        <v>100</v>
      </c>
      <c r="AL69" s="63">
        <f>DEV_CWS!AM27</f>
        <v>100</v>
      </c>
      <c r="AM69" s="63">
        <f>DEV_CWS!AN27</f>
        <v>100</v>
      </c>
      <c r="AN69" s="63">
        <f>DEV_CWS!AO27</f>
        <v>100</v>
      </c>
      <c r="AO69" s="63">
        <f>DEV_CWS!AP27</f>
        <v>100</v>
      </c>
      <c r="AP69" s="63">
        <f>DEV_CWS!AQ27</f>
        <v>100</v>
      </c>
      <c r="AQ69" s="63">
        <f>DEV_CWS!AR27</f>
        <v>100</v>
      </c>
      <c r="AR69" s="63">
        <f>DEV_CWS!AS27</f>
        <v>100</v>
      </c>
      <c r="AS69" s="63">
        <f>DEV_CWS!AT27</f>
        <v>100</v>
      </c>
      <c r="AT69" s="63">
        <f>DEV_CWS!AU27</f>
        <v>100</v>
      </c>
      <c r="AU69" s="63">
        <f>DEV_CWS!AV27</f>
        <v>100</v>
      </c>
      <c r="AV69" s="63">
        <f>DEV_CWS!AW27</f>
        <v>100</v>
      </c>
      <c r="AW69" s="63">
        <f>DEV_CWS!AX27</f>
        <v>100</v>
      </c>
      <c r="AX69" s="63">
        <f>DEV_CWS!AY27</f>
        <v>100</v>
      </c>
      <c r="AY69" s="63">
        <f>DEV_CWS!AZ27</f>
        <v>100</v>
      </c>
      <c r="AZ69" s="63">
        <f>DEV_CWS!BA27</f>
        <v>100</v>
      </c>
      <c r="BA69" s="63">
        <f>DEV_CWS!BB27</f>
        <v>100</v>
      </c>
      <c r="BB69" s="63">
        <f>DEV_CWS!BC27</f>
        <v>100</v>
      </c>
      <c r="BC69" s="63">
        <f>DEV_CWS!BD27</f>
        <v>100</v>
      </c>
      <c r="BD69" s="63">
        <f>DEV_CWS!BE27</f>
        <v>100</v>
      </c>
      <c r="BE69" s="63">
        <f>DEV_CWS!BF27</f>
        <v>100</v>
      </c>
      <c r="BF69" s="63">
        <f>DEV_CWS!BG27</f>
        <v>100</v>
      </c>
      <c r="BG69" s="63">
        <f>DEV_CWS!BH27</f>
        <v>100</v>
      </c>
      <c r="BH69" s="63">
        <f>DEV_CWS!BI27</f>
        <v>100</v>
      </c>
      <c r="BI69" s="63">
        <f>DEV_CWS!BJ27</f>
        <v>100</v>
      </c>
      <c r="BJ69" s="63">
        <f>DEV_CWS!BK27</f>
        <v>100</v>
      </c>
      <c r="BK69" s="63">
        <f>DEV_CWS!BL27</f>
        <v>100</v>
      </c>
      <c r="BL69" s="37"/>
      <c r="BM69" s="65"/>
    </row>
    <row r="70" spans="1:65" x14ac:dyDescent="0.15">
      <c r="A70" s="75"/>
      <c r="B70" s="47" t="s">
        <v>429</v>
      </c>
      <c r="C70" s="63">
        <f>DEV_CWS!D28</f>
        <v>0</v>
      </c>
      <c r="D70" s="63">
        <f>DEV_CWS!E28</f>
        <v>0</v>
      </c>
      <c r="E70" s="63">
        <f>DEV_CWS!F28</f>
        <v>0</v>
      </c>
      <c r="F70" s="63">
        <f>DEV_CWS!G28</f>
        <v>0</v>
      </c>
      <c r="G70" s="63">
        <f>DEV_CWS!H28</f>
        <v>0</v>
      </c>
      <c r="H70" s="63">
        <f>DEV_CWS!I28</f>
        <v>0</v>
      </c>
      <c r="I70" s="63">
        <f>DEV_CWS!J28</f>
        <v>0</v>
      </c>
      <c r="J70" s="63">
        <f>DEV_CWS!K28</f>
        <v>0</v>
      </c>
      <c r="K70" s="63">
        <f>DEV_CWS!L28</f>
        <v>0</v>
      </c>
      <c r="L70" s="63">
        <f>DEV_CWS!M28</f>
        <v>0</v>
      </c>
      <c r="M70" s="63">
        <f>DEV_CWS!N28</f>
        <v>0</v>
      </c>
      <c r="N70" s="63">
        <f>DEV_CWS!O28</f>
        <v>0</v>
      </c>
      <c r="O70" s="63">
        <f>DEV_CWS!P28</f>
        <v>0</v>
      </c>
      <c r="P70" s="63">
        <f>DEV_CWS!Q28</f>
        <v>0</v>
      </c>
      <c r="Q70" s="63">
        <f>DEV_CWS!R28</f>
        <v>0</v>
      </c>
      <c r="R70" s="63">
        <f>DEV_CWS!S28</f>
        <v>0</v>
      </c>
      <c r="S70" s="63">
        <f>DEV_CWS!T28</f>
        <v>0</v>
      </c>
      <c r="T70" s="63">
        <f>DEV_CWS!U28</f>
        <v>0</v>
      </c>
      <c r="U70" s="63">
        <f>DEV_CWS!V28</f>
        <v>0</v>
      </c>
      <c r="V70" s="63">
        <f>DEV_CWS!W28</f>
        <v>0</v>
      </c>
      <c r="W70" s="63">
        <f>DEV_CWS!X28</f>
        <v>0</v>
      </c>
      <c r="X70" s="63">
        <f>DEV_CWS!Y28</f>
        <v>0</v>
      </c>
      <c r="Y70" s="63">
        <f>DEV_CWS!Z28</f>
        <v>0</v>
      </c>
      <c r="Z70" s="63">
        <f>DEV_CWS!AA28</f>
        <v>0</v>
      </c>
      <c r="AA70" s="63">
        <f>DEV_CWS!AB28</f>
        <v>0</v>
      </c>
      <c r="AB70" s="63">
        <f>DEV_CWS!AC28</f>
        <v>0</v>
      </c>
      <c r="AC70" s="63">
        <f>DEV_CWS!AD28</f>
        <v>0</v>
      </c>
      <c r="AD70" s="63">
        <f>DEV_CWS!AE28</f>
        <v>0</v>
      </c>
      <c r="AE70" s="63">
        <f>DEV_CWS!AF28</f>
        <v>0</v>
      </c>
      <c r="AF70" s="63">
        <f>DEV_CWS!AG28</f>
        <v>0</v>
      </c>
      <c r="AG70" s="63">
        <f>DEV_CWS!AH28</f>
        <v>0</v>
      </c>
      <c r="AH70" s="63">
        <f>DEV_CWS!AI28</f>
        <v>0</v>
      </c>
      <c r="AI70" s="63">
        <f>DEV_CWS!AJ28</f>
        <v>0</v>
      </c>
      <c r="AJ70" s="63">
        <f>DEV_CWS!AK28</f>
        <v>0</v>
      </c>
      <c r="AK70" s="63">
        <f>DEV_CWS!AL28</f>
        <v>0</v>
      </c>
      <c r="AL70" s="63">
        <f>DEV_CWS!AM28</f>
        <v>0</v>
      </c>
      <c r="AM70" s="63">
        <f>DEV_CWS!AN28</f>
        <v>0</v>
      </c>
      <c r="AN70" s="63">
        <f>DEV_CWS!AO28</f>
        <v>0</v>
      </c>
      <c r="AO70" s="63">
        <f>DEV_CWS!AP28</f>
        <v>0</v>
      </c>
      <c r="AP70" s="63">
        <f>DEV_CWS!AQ28</f>
        <v>0</v>
      </c>
      <c r="AQ70" s="63">
        <f>DEV_CWS!AR28</f>
        <v>0</v>
      </c>
      <c r="AR70" s="63">
        <f>DEV_CWS!AS28</f>
        <v>0</v>
      </c>
      <c r="AS70" s="63">
        <f>DEV_CWS!AT28</f>
        <v>0</v>
      </c>
      <c r="AT70" s="63">
        <f>DEV_CWS!AU28</f>
        <v>0</v>
      </c>
      <c r="AU70" s="63">
        <f>DEV_CWS!AV28</f>
        <v>0</v>
      </c>
      <c r="AV70" s="63">
        <f>DEV_CWS!AW28</f>
        <v>0</v>
      </c>
      <c r="AW70" s="63">
        <f>DEV_CWS!AX28</f>
        <v>0</v>
      </c>
      <c r="AX70" s="63">
        <f>DEV_CWS!AY28</f>
        <v>0</v>
      </c>
      <c r="AY70" s="63">
        <f>DEV_CWS!AZ28</f>
        <v>0</v>
      </c>
      <c r="AZ70" s="63">
        <f>DEV_CWS!BA28</f>
        <v>0</v>
      </c>
      <c r="BA70" s="63">
        <f>DEV_CWS!BB28</f>
        <v>0</v>
      </c>
      <c r="BB70" s="63">
        <f>DEV_CWS!BC28</f>
        <v>0</v>
      </c>
      <c r="BC70" s="63">
        <f>DEV_CWS!BD28</f>
        <v>0</v>
      </c>
      <c r="BD70" s="63">
        <f>DEV_CWS!BE28</f>
        <v>0</v>
      </c>
      <c r="BE70" s="63">
        <f>DEV_CWS!BF28</f>
        <v>0</v>
      </c>
      <c r="BF70" s="63">
        <f>DEV_CWS!BG28</f>
        <v>0</v>
      </c>
      <c r="BG70" s="63">
        <f>DEV_CWS!BH28</f>
        <v>0</v>
      </c>
      <c r="BH70" s="63">
        <f>DEV_CWS!BI28</f>
        <v>0</v>
      </c>
      <c r="BI70" s="63">
        <f>DEV_CWS!BJ28</f>
        <v>0</v>
      </c>
      <c r="BJ70" s="63">
        <f>DEV_CWS!BK28</f>
        <v>0</v>
      </c>
      <c r="BK70" s="63">
        <f>DEV_CWS!BL28</f>
        <v>0</v>
      </c>
    </row>
    <row r="71" spans="1:65" x14ac:dyDescent="0.15">
      <c r="A71" s="75"/>
      <c r="B71" s="47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</row>
    <row r="72" spans="1:65" x14ac:dyDescent="0.15">
      <c r="A72" s="75"/>
      <c r="B72" s="47" t="s">
        <v>434</v>
      </c>
      <c r="C72" s="63">
        <f>DEV_CWS!D30</f>
        <v>250</v>
      </c>
      <c r="D72" s="63">
        <f>DEV_CWS!E30</f>
        <v>3690</v>
      </c>
      <c r="E72" s="63">
        <f>DEV_CWS!F30</f>
        <v>3690</v>
      </c>
      <c r="F72" s="63">
        <f>DEV_CWS!G30</f>
        <v>3690</v>
      </c>
      <c r="G72" s="63">
        <f>DEV_CWS!H30</f>
        <v>2690</v>
      </c>
      <c r="H72" s="63">
        <f>DEV_CWS!I30</f>
        <v>2690</v>
      </c>
      <c r="I72" s="63">
        <f>DEV_CWS!J30</f>
        <v>2690</v>
      </c>
      <c r="J72" s="63">
        <f>DEV_CWS!K30</f>
        <v>3590</v>
      </c>
      <c r="K72" s="63">
        <f>DEV_CWS!L30</f>
        <v>3590</v>
      </c>
      <c r="L72" s="63">
        <f>DEV_CWS!M30</f>
        <v>3590</v>
      </c>
      <c r="M72" s="63">
        <f>DEV_CWS!N30</f>
        <v>3590</v>
      </c>
      <c r="N72" s="63">
        <f>DEV_CWS!O30</f>
        <v>3590</v>
      </c>
      <c r="O72" s="63">
        <f>DEV_CWS!P30</f>
        <v>3590</v>
      </c>
      <c r="P72" s="63">
        <f>DEV_CWS!Q30</f>
        <v>3590</v>
      </c>
      <c r="Q72" s="63">
        <f>DEV_CWS!R30</f>
        <v>3590</v>
      </c>
      <c r="R72" s="63">
        <f>DEV_CWS!S30</f>
        <v>3590</v>
      </c>
      <c r="S72" s="63">
        <f>DEV_CWS!T30</f>
        <v>3590</v>
      </c>
      <c r="T72" s="63">
        <f>DEV_CWS!U30</f>
        <v>3590</v>
      </c>
      <c r="U72" s="63">
        <f>DEV_CWS!V30</f>
        <v>4090</v>
      </c>
      <c r="V72" s="63">
        <f>DEV_CWS!W30</f>
        <v>4090</v>
      </c>
      <c r="W72" s="63">
        <f>DEV_CWS!X30</f>
        <v>4090</v>
      </c>
      <c r="X72" s="63">
        <f>DEV_CWS!Y30</f>
        <v>4090</v>
      </c>
      <c r="Y72" s="63">
        <f>DEV_CWS!Z30</f>
        <v>4090</v>
      </c>
      <c r="Z72" s="63">
        <f>DEV_CWS!AA30</f>
        <v>4090</v>
      </c>
      <c r="AA72" s="63">
        <f>DEV_CWS!AB30</f>
        <v>5090</v>
      </c>
      <c r="AB72" s="63">
        <f>DEV_CWS!AC30</f>
        <v>5090</v>
      </c>
      <c r="AC72" s="63">
        <f>DEV_CWS!AD30</f>
        <v>5090</v>
      </c>
      <c r="AD72" s="63">
        <f>DEV_CWS!AE30</f>
        <v>5090</v>
      </c>
      <c r="AE72" s="63">
        <f>DEV_CWS!AF30</f>
        <v>5090</v>
      </c>
      <c r="AF72" s="63">
        <f>DEV_CWS!AG30</f>
        <v>5090</v>
      </c>
      <c r="AG72" s="63">
        <f>DEV_CWS!AH30</f>
        <v>5090</v>
      </c>
      <c r="AH72" s="63">
        <f>DEV_CWS!AI30</f>
        <v>5090</v>
      </c>
      <c r="AI72" s="63">
        <f>DEV_CWS!AJ30</f>
        <v>5090</v>
      </c>
      <c r="AJ72" s="63">
        <f>DEV_CWS!AK30</f>
        <v>5090</v>
      </c>
      <c r="AK72" s="63">
        <f>DEV_CWS!AL30</f>
        <v>5090</v>
      </c>
      <c r="AL72" s="63">
        <f>DEV_CWS!AM30</f>
        <v>5090</v>
      </c>
      <c r="AM72" s="63">
        <f>DEV_CWS!AN30</f>
        <v>5090</v>
      </c>
      <c r="AN72" s="63">
        <f>DEV_CWS!AO30</f>
        <v>5590</v>
      </c>
      <c r="AO72" s="63">
        <f>DEV_CWS!AP30</f>
        <v>5590</v>
      </c>
      <c r="AP72" s="63">
        <f>DEV_CWS!AQ30</f>
        <v>5590</v>
      </c>
      <c r="AQ72" s="63">
        <f>DEV_CWS!AR30</f>
        <v>5590</v>
      </c>
      <c r="AR72" s="63">
        <f>DEV_CWS!AS30</f>
        <v>5590</v>
      </c>
      <c r="AS72" s="63">
        <f>DEV_CWS!AT30</f>
        <v>5590</v>
      </c>
      <c r="AT72" s="63">
        <f>DEV_CWS!AU30</f>
        <v>5590</v>
      </c>
      <c r="AU72" s="63">
        <f>DEV_CWS!AV30</f>
        <v>5590</v>
      </c>
      <c r="AV72" s="63">
        <f>DEV_CWS!AW30</f>
        <v>5590</v>
      </c>
      <c r="AW72" s="63">
        <f>DEV_CWS!AX30</f>
        <v>5590</v>
      </c>
      <c r="AX72" s="63">
        <f>DEV_CWS!AY30</f>
        <v>5590</v>
      </c>
      <c r="AY72" s="63">
        <f>DEV_CWS!AZ30</f>
        <v>5590</v>
      </c>
      <c r="AZ72" s="63">
        <f>DEV_CWS!BA30</f>
        <v>5590</v>
      </c>
      <c r="BA72" s="63">
        <f>DEV_CWS!BB30</f>
        <v>5590</v>
      </c>
      <c r="BB72" s="63">
        <f>DEV_CWS!BC30</f>
        <v>5590</v>
      </c>
      <c r="BC72" s="63">
        <f>DEV_CWS!BD30</f>
        <v>5590</v>
      </c>
      <c r="BD72" s="63">
        <f>DEV_CWS!BE30</f>
        <v>5590</v>
      </c>
      <c r="BE72" s="63">
        <f>DEV_CWS!BF30</f>
        <v>5590</v>
      </c>
      <c r="BF72" s="63">
        <f>DEV_CWS!BG30</f>
        <v>5590</v>
      </c>
      <c r="BG72" s="63">
        <f>DEV_CWS!BH30</f>
        <v>5590</v>
      </c>
      <c r="BH72" s="63">
        <f>DEV_CWS!BI30</f>
        <v>5590</v>
      </c>
      <c r="BI72" s="63">
        <f>DEV_CWS!BJ30</f>
        <v>5590</v>
      </c>
      <c r="BJ72" s="63">
        <f>DEV_CWS!BK30</f>
        <v>5590</v>
      </c>
      <c r="BK72" s="63">
        <f>DEV_CWS!BL30</f>
        <v>5590</v>
      </c>
      <c r="BL72" s="38">
        <f>SUM(C72:BK72)</f>
        <v>283750</v>
      </c>
    </row>
    <row r="73" spans="1:65" x14ac:dyDescent="0.15">
      <c r="A73" s="75"/>
      <c r="B73" s="73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</row>
    <row r="74" spans="1:65" customFormat="1" x14ac:dyDescent="0.15">
      <c r="B74" s="14" t="s">
        <v>422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37"/>
      <c r="BM74" s="65"/>
    </row>
    <row r="75" spans="1:65" customFormat="1" x14ac:dyDescent="0.15">
      <c r="B75" s="14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37"/>
      <c r="BM75" s="65"/>
    </row>
    <row r="76" spans="1:65" customFormat="1" x14ac:dyDescent="0.15">
      <c r="B76" s="47" t="s">
        <v>428</v>
      </c>
      <c r="C76" s="63">
        <f>DEV_CWS!D34</f>
        <v>0</v>
      </c>
      <c r="D76" s="63">
        <f>DEV_CWS!E34</f>
        <v>5500</v>
      </c>
      <c r="E76" s="63">
        <f>DEV_CWS!F34</f>
        <v>0</v>
      </c>
      <c r="F76" s="63">
        <f>DEV_CWS!G34</f>
        <v>0</v>
      </c>
      <c r="G76" s="63">
        <f>DEV_CWS!H34</f>
        <v>0</v>
      </c>
      <c r="H76" s="63">
        <f>DEV_CWS!I34</f>
        <v>0</v>
      </c>
      <c r="I76" s="63">
        <f>DEV_CWS!J34</f>
        <v>0</v>
      </c>
      <c r="J76" s="63">
        <f>DEV_CWS!K34</f>
        <v>0</v>
      </c>
      <c r="K76" s="63">
        <f>DEV_CWS!L34</f>
        <v>0</v>
      </c>
      <c r="L76" s="63">
        <f>DEV_CWS!M34</f>
        <v>0</v>
      </c>
      <c r="M76" s="63">
        <f>DEV_CWS!N34</f>
        <v>0</v>
      </c>
      <c r="N76" s="63">
        <f>DEV_CWS!O34</f>
        <v>0</v>
      </c>
      <c r="O76" s="63">
        <f>DEV_CWS!P34</f>
        <v>0</v>
      </c>
      <c r="P76" s="63">
        <f>DEV_CWS!Q34</f>
        <v>0</v>
      </c>
      <c r="Q76" s="63">
        <f>DEV_CWS!R34</f>
        <v>0</v>
      </c>
      <c r="R76" s="63">
        <f>DEV_CWS!S34</f>
        <v>0</v>
      </c>
      <c r="S76" s="63">
        <f>DEV_CWS!T34</f>
        <v>0</v>
      </c>
      <c r="T76" s="63">
        <f>DEV_CWS!U34</f>
        <v>0</v>
      </c>
      <c r="U76" s="63">
        <f>DEV_CWS!V34</f>
        <v>0</v>
      </c>
      <c r="V76" s="63">
        <f>DEV_CWS!W34</f>
        <v>0</v>
      </c>
      <c r="W76" s="63">
        <f>DEV_CWS!X34</f>
        <v>0</v>
      </c>
      <c r="X76" s="63">
        <f>DEV_CWS!Y34</f>
        <v>0</v>
      </c>
      <c r="Y76" s="63">
        <f>DEV_CWS!Z34</f>
        <v>0</v>
      </c>
      <c r="Z76" s="63">
        <f>DEV_CWS!AA34</f>
        <v>0</v>
      </c>
      <c r="AA76" s="63">
        <f>DEV_CWS!AB34</f>
        <v>0</v>
      </c>
      <c r="AB76" s="63">
        <f>DEV_CWS!AC34</f>
        <v>0</v>
      </c>
      <c r="AC76" s="63">
        <f>DEV_CWS!AD34</f>
        <v>0</v>
      </c>
      <c r="AD76" s="63">
        <f>DEV_CWS!AE34</f>
        <v>0</v>
      </c>
      <c r="AE76" s="63">
        <f>DEV_CWS!AF34</f>
        <v>0</v>
      </c>
      <c r="AF76" s="63">
        <f>DEV_CWS!AG34</f>
        <v>0</v>
      </c>
      <c r="AG76" s="63">
        <f>DEV_CWS!AH34</f>
        <v>0</v>
      </c>
      <c r="AH76" s="63">
        <f>DEV_CWS!AI34</f>
        <v>0</v>
      </c>
      <c r="AI76" s="63">
        <f>DEV_CWS!AJ34</f>
        <v>0</v>
      </c>
      <c r="AJ76" s="63">
        <f>DEV_CWS!AK34</f>
        <v>0</v>
      </c>
      <c r="AK76" s="63">
        <f>DEV_CWS!AL34</f>
        <v>0</v>
      </c>
      <c r="AL76" s="63">
        <f>DEV_CWS!AM34</f>
        <v>0</v>
      </c>
      <c r="AM76" s="63">
        <f>DEV_CWS!AN34</f>
        <v>0</v>
      </c>
      <c r="AN76" s="63">
        <f>DEV_CWS!AO34</f>
        <v>0</v>
      </c>
      <c r="AO76" s="63">
        <f>DEV_CWS!AP34</f>
        <v>0</v>
      </c>
      <c r="AP76" s="63">
        <f>DEV_CWS!AQ34</f>
        <v>0</v>
      </c>
      <c r="AQ76" s="63">
        <f>DEV_CWS!AR34</f>
        <v>0</v>
      </c>
      <c r="AR76" s="63">
        <f>DEV_CWS!AS34</f>
        <v>0</v>
      </c>
      <c r="AS76" s="63">
        <f>DEV_CWS!AT34</f>
        <v>0</v>
      </c>
      <c r="AT76" s="63">
        <f>DEV_CWS!AU34</f>
        <v>0</v>
      </c>
      <c r="AU76" s="63">
        <f>DEV_CWS!AV34</f>
        <v>0</v>
      </c>
      <c r="AV76" s="63">
        <f>DEV_CWS!AW34</f>
        <v>0</v>
      </c>
      <c r="AW76" s="63">
        <f>DEV_CWS!AX34</f>
        <v>0</v>
      </c>
      <c r="AX76" s="63">
        <f>DEV_CWS!AY34</f>
        <v>0</v>
      </c>
      <c r="AY76" s="63">
        <f>DEV_CWS!AZ34</f>
        <v>0</v>
      </c>
      <c r="AZ76" s="63">
        <f>DEV_CWS!BA34</f>
        <v>0</v>
      </c>
      <c r="BA76" s="63">
        <f>DEV_CWS!BB34</f>
        <v>0</v>
      </c>
      <c r="BB76" s="63">
        <f>DEV_CWS!BC34</f>
        <v>0</v>
      </c>
      <c r="BC76" s="63">
        <f>DEV_CWS!BD34</f>
        <v>0</v>
      </c>
      <c r="BD76" s="63">
        <f>DEV_CWS!BE34</f>
        <v>0</v>
      </c>
      <c r="BE76" s="63">
        <f>DEV_CWS!BF34</f>
        <v>0</v>
      </c>
      <c r="BF76" s="63">
        <f>DEV_CWS!BG34</f>
        <v>0</v>
      </c>
      <c r="BG76" s="63">
        <f>DEV_CWS!BH34</f>
        <v>0</v>
      </c>
      <c r="BH76" s="63">
        <f>DEV_CWS!BI34</f>
        <v>0</v>
      </c>
      <c r="BI76" s="63">
        <f>DEV_CWS!BJ34</f>
        <v>0</v>
      </c>
      <c r="BJ76" s="63">
        <f>DEV_CWS!BK34</f>
        <v>0</v>
      </c>
      <c r="BK76" s="63">
        <f>DEV_CWS!BL34</f>
        <v>0</v>
      </c>
      <c r="BL76" s="37"/>
      <c r="BM76" s="65"/>
    </row>
    <row r="77" spans="1:65" customFormat="1" x14ac:dyDescent="0.15">
      <c r="B77" s="47" t="s">
        <v>431</v>
      </c>
      <c r="C77" s="63">
        <f>DEV_CWS!D35</f>
        <v>0</v>
      </c>
      <c r="D77" s="63">
        <f>DEV_CWS!E35</f>
        <v>500</v>
      </c>
      <c r="E77" s="63">
        <f>DEV_CWS!F35</f>
        <v>500</v>
      </c>
      <c r="F77" s="63">
        <f>DEV_CWS!G35</f>
        <v>500</v>
      </c>
      <c r="G77" s="63">
        <f>DEV_CWS!H35</f>
        <v>0</v>
      </c>
      <c r="H77" s="63">
        <f>DEV_CWS!I35</f>
        <v>0</v>
      </c>
      <c r="I77" s="63">
        <f>DEV_CWS!J35</f>
        <v>0</v>
      </c>
      <c r="J77" s="63">
        <f>DEV_CWS!K35</f>
        <v>0</v>
      </c>
      <c r="K77" s="63">
        <f>DEV_CWS!L35</f>
        <v>0</v>
      </c>
      <c r="L77" s="63">
        <f>DEV_CWS!M35</f>
        <v>0</v>
      </c>
      <c r="M77" s="63">
        <f>DEV_CWS!N35</f>
        <v>0</v>
      </c>
      <c r="N77" s="63">
        <f>DEV_CWS!O35</f>
        <v>0</v>
      </c>
      <c r="O77" s="63">
        <f>DEV_CWS!P35</f>
        <v>0</v>
      </c>
      <c r="P77" s="63">
        <f>DEV_CWS!Q35</f>
        <v>0</v>
      </c>
      <c r="Q77" s="63">
        <f>DEV_CWS!R35</f>
        <v>0</v>
      </c>
      <c r="R77" s="63">
        <f>DEV_CWS!S35</f>
        <v>0</v>
      </c>
      <c r="S77" s="63">
        <f>DEV_CWS!T35</f>
        <v>0</v>
      </c>
      <c r="T77" s="63">
        <f>DEV_CWS!U35</f>
        <v>0</v>
      </c>
      <c r="U77" s="63">
        <f>DEV_CWS!V35</f>
        <v>0</v>
      </c>
      <c r="V77" s="63">
        <f>DEV_CWS!W35</f>
        <v>0</v>
      </c>
      <c r="W77" s="63">
        <f>DEV_CWS!X35</f>
        <v>0</v>
      </c>
      <c r="X77" s="63">
        <f>DEV_CWS!Y35</f>
        <v>0</v>
      </c>
      <c r="Y77" s="63">
        <f>DEV_CWS!Z35</f>
        <v>0</v>
      </c>
      <c r="Z77" s="63">
        <f>DEV_CWS!AA35</f>
        <v>0</v>
      </c>
      <c r="AA77" s="63">
        <f>DEV_CWS!AB35</f>
        <v>0</v>
      </c>
      <c r="AB77" s="63">
        <f>DEV_CWS!AC35</f>
        <v>0</v>
      </c>
      <c r="AC77" s="63">
        <f>DEV_CWS!AD35</f>
        <v>0</v>
      </c>
      <c r="AD77" s="63">
        <f>DEV_CWS!AE35</f>
        <v>0</v>
      </c>
      <c r="AE77" s="63">
        <f>DEV_CWS!AF35</f>
        <v>0</v>
      </c>
      <c r="AF77" s="63">
        <f>DEV_CWS!AG35</f>
        <v>0</v>
      </c>
      <c r="AG77" s="63">
        <f>DEV_CWS!AH35</f>
        <v>0</v>
      </c>
      <c r="AH77" s="63">
        <f>DEV_CWS!AI35</f>
        <v>0</v>
      </c>
      <c r="AI77" s="63">
        <f>DEV_CWS!AJ35</f>
        <v>0</v>
      </c>
      <c r="AJ77" s="63">
        <f>DEV_CWS!AK35</f>
        <v>0</v>
      </c>
      <c r="AK77" s="63">
        <f>DEV_CWS!AL35</f>
        <v>0</v>
      </c>
      <c r="AL77" s="63">
        <f>DEV_CWS!AM35</f>
        <v>0</v>
      </c>
      <c r="AM77" s="63">
        <f>DEV_CWS!AN35</f>
        <v>0</v>
      </c>
      <c r="AN77" s="63">
        <f>DEV_CWS!AO35</f>
        <v>0</v>
      </c>
      <c r="AO77" s="63">
        <f>DEV_CWS!AP35</f>
        <v>0</v>
      </c>
      <c r="AP77" s="63">
        <f>DEV_CWS!AQ35</f>
        <v>0</v>
      </c>
      <c r="AQ77" s="63">
        <f>DEV_CWS!AR35</f>
        <v>0</v>
      </c>
      <c r="AR77" s="63">
        <f>DEV_CWS!AS35</f>
        <v>0</v>
      </c>
      <c r="AS77" s="63">
        <f>DEV_CWS!AT35</f>
        <v>0</v>
      </c>
      <c r="AT77" s="63">
        <f>DEV_CWS!AU35</f>
        <v>0</v>
      </c>
      <c r="AU77" s="63">
        <f>DEV_CWS!AV35</f>
        <v>0</v>
      </c>
      <c r="AV77" s="63">
        <f>DEV_CWS!AW35</f>
        <v>0</v>
      </c>
      <c r="AW77" s="63">
        <f>DEV_CWS!AX35</f>
        <v>0</v>
      </c>
      <c r="AX77" s="63">
        <f>DEV_CWS!AY35</f>
        <v>0</v>
      </c>
      <c r="AY77" s="63">
        <f>DEV_CWS!AZ35</f>
        <v>0</v>
      </c>
      <c r="AZ77" s="63">
        <f>DEV_CWS!BA35</f>
        <v>0</v>
      </c>
      <c r="BA77" s="63">
        <f>DEV_CWS!BB35</f>
        <v>0</v>
      </c>
      <c r="BB77" s="63">
        <f>DEV_CWS!BC35</f>
        <v>0</v>
      </c>
      <c r="BC77" s="63">
        <f>DEV_CWS!BD35</f>
        <v>0</v>
      </c>
      <c r="BD77" s="63">
        <f>DEV_CWS!BE35</f>
        <v>0</v>
      </c>
      <c r="BE77" s="63">
        <f>DEV_CWS!BF35</f>
        <v>0</v>
      </c>
      <c r="BF77" s="63">
        <f>DEV_CWS!BG35</f>
        <v>0</v>
      </c>
      <c r="BG77" s="63">
        <f>DEV_CWS!BH35</f>
        <v>0</v>
      </c>
      <c r="BH77" s="63">
        <f>DEV_CWS!BI35</f>
        <v>0</v>
      </c>
      <c r="BI77" s="63">
        <f>DEV_CWS!BJ35</f>
        <v>0</v>
      </c>
      <c r="BJ77" s="63">
        <f>DEV_CWS!BK35</f>
        <v>0</v>
      </c>
      <c r="BK77" s="63">
        <f>DEV_CWS!BL35</f>
        <v>0</v>
      </c>
      <c r="BL77" s="37"/>
      <c r="BM77" s="65"/>
    </row>
    <row r="78" spans="1:65" customFormat="1" x14ac:dyDescent="0.15">
      <c r="B78" s="47" t="s">
        <v>432</v>
      </c>
      <c r="C78" s="63">
        <f>DEV_CWS!D36</f>
        <v>0</v>
      </c>
      <c r="D78" s="63">
        <f>DEV_CWS!E36</f>
        <v>450</v>
      </c>
      <c r="E78" s="63">
        <f>DEV_CWS!F36</f>
        <v>450</v>
      </c>
      <c r="F78" s="63">
        <f>DEV_CWS!G36</f>
        <v>450</v>
      </c>
      <c r="G78" s="63">
        <f>DEV_CWS!H36</f>
        <v>450</v>
      </c>
      <c r="H78" s="63">
        <f>DEV_CWS!I36</f>
        <v>450</v>
      </c>
      <c r="I78" s="63">
        <f>DEV_CWS!J36</f>
        <v>450</v>
      </c>
      <c r="J78" s="63">
        <f>DEV_CWS!K36</f>
        <v>450</v>
      </c>
      <c r="K78" s="63">
        <f>DEV_CWS!L36</f>
        <v>450</v>
      </c>
      <c r="L78" s="63">
        <f>DEV_CWS!M36</f>
        <v>450</v>
      </c>
      <c r="M78" s="63">
        <f>DEV_CWS!N36</f>
        <v>450</v>
      </c>
      <c r="N78" s="63">
        <f>DEV_CWS!O36</f>
        <v>450</v>
      </c>
      <c r="O78" s="63">
        <f>DEV_CWS!P36</f>
        <v>450</v>
      </c>
      <c r="P78" s="63">
        <f>DEV_CWS!Q36</f>
        <v>450</v>
      </c>
      <c r="Q78" s="63">
        <f>DEV_CWS!R36</f>
        <v>450</v>
      </c>
      <c r="R78" s="63">
        <f>DEV_CWS!S36</f>
        <v>450</v>
      </c>
      <c r="S78" s="63">
        <f>DEV_CWS!T36</f>
        <v>450</v>
      </c>
      <c r="T78" s="63">
        <f>DEV_CWS!U36</f>
        <v>450</v>
      </c>
      <c r="U78" s="63">
        <f>DEV_CWS!V36</f>
        <v>450</v>
      </c>
      <c r="V78" s="63">
        <f>DEV_CWS!W36</f>
        <v>450</v>
      </c>
      <c r="W78" s="63">
        <f>DEV_CWS!X36</f>
        <v>450</v>
      </c>
      <c r="X78" s="63">
        <f>DEV_CWS!Y36</f>
        <v>450</v>
      </c>
      <c r="Y78" s="63">
        <f>DEV_CWS!Z36</f>
        <v>450</v>
      </c>
      <c r="Z78" s="63">
        <f>DEV_CWS!AA36</f>
        <v>450</v>
      </c>
      <c r="AA78" s="63">
        <f>DEV_CWS!AB36</f>
        <v>450</v>
      </c>
      <c r="AB78" s="63">
        <f>DEV_CWS!AC36</f>
        <v>450</v>
      </c>
      <c r="AC78" s="63">
        <f>DEV_CWS!AD36</f>
        <v>450</v>
      </c>
      <c r="AD78" s="63">
        <f>DEV_CWS!AE36</f>
        <v>450</v>
      </c>
      <c r="AE78" s="63">
        <f>DEV_CWS!AF36</f>
        <v>450</v>
      </c>
      <c r="AF78" s="63">
        <f>DEV_CWS!AG36</f>
        <v>450</v>
      </c>
      <c r="AG78" s="63">
        <f>DEV_CWS!AH36</f>
        <v>450</v>
      </c>
      <c r="AH78" s="63">
        <f>DEV_CWS!AI36</f>
        <v>450</v>
      </c>
      <c r="AI78" s="63">
        <f>DEV_CWS!AJ36</f>
        <v>450</v>
      </c>
      <c r="AJ78" s="63">
        <f>DEV_CWS!AK36</f>
        <v>450</v>
      </c>
      <c r="AK78" s="63">
        <f>DEV_CWS!AL36</f>
        <v>450</v>
      </c>
      <c r="AL78" s="63">
        <f>DEV_CWS!AM36</f>
        <v>450</v>
      </c>
      <c r="AM78" s="63">
        <f>DEV_CWS!AN36</f>
        <v>450</v>
      </c>
      <c r="AN78" s="63">
        <f>DEV_CWS!AO36</f>
        <v>450</v>
      </c>
      <c r="AO78" s="63">
        <f>DEV_CWS!AP36</f>
        <v>450</v>
      </c>
      <c r="AP78" s="63">
        <f>DEV_CWS!AQ36</f>
        <v>450</v>
      </c>
      <c r="AQ78" s="63">
        <f>DEV_CWS!AR36</f>
        <v>450</v>
      </c>
      <c r="AR78" s="63">
        <f>DEV_CWS!AS36</f>
        <v>450</v>
      </c>
      <c r="AS78" s="63">
        <f>DEV_CWS!AT36</f>
        <v>450</v>
      </c>
      <c r="AT78" s="63">
        <f>DEV_CWS!AU36</f>
        <v>450</v>
      </c>
      <c r="AU78" s="63">
        <f>DEV_CWS!AV36</f>
        <v>450</v>
      </c>
      <c r="AV78" s="63">
        <f>DEV_CWS!AW36</f>
        <v>450</v>
      </c>
      <c r="AW78" s="63">
        <f>DEV_CWS!AX36</f>
        <v>450</v>
      </c>
      <c r="AX78" s="63">
        <f>DEV_CWS!AY36</f>
        <v>450</v>
      </c>
      <c r="AY78" s="63">
        <f>DEV_CWS!AZ36</f>
        <v>450</v>
      </c>
      <c r="AZ78" s="63">
        <f>DEV_CWS!BA36</f>
        <v>450</v>
      </c>
      <c r="BA78" s="63">
        <f>DEV_CWS!BB36</f>
        <v>450</v>
      </c>
      <c r="BB78" s="63">
        <f>DEV_CWS!BC36</f>
        <v>450</v>
      </c>
      <c r="BC78" s="63">
        <f>DEV_CWS!BD36</f>
        <v>450</v>
      </c>
      <c r="BD78" s="63">
        <f>DEV_CWS!BE36</f>
        <v>450</v>
      </c>
      <c r="BE78" s="63">
        <f>DEV_CWS!BF36</f>
        <v>450</v>
      </c>
      <c r="BF78" s="63">
        <f>DEV_CWS!BG36</f>
        <v>450</v>
      </c>
      <c r="BG78" s="63">
        <f>DEV_CWS!BH36</f>
        <v>450</v>
      </c>
      <c r="BH78" s="63">
        <f>DEV_CWS!BI36</f>
        <v>450</v>
      </c>
      <c r="BI78" s="63">
        <f>DEV_CWS!BJ36</f>
        <v>450</v>
      </c>
      <c r="BJ78" s="63">
        <f>DEV_CWS!BK36</f>
        <v>450</v>
      </c>
      <c r="BK78" s="63">
        <f>DEV_CWS!BL36</f>
        <v>450</v>
      </c>
      <c r="BL78" s="37"/>
      <c r="BM78" s="65"/>
    </row>
    <row r="79" spans="1:65" customFormat="1" x14ac:dyDescent="0.15">
      <c r="B79" s="47" t="s">
        <v>430</v>
      </c>
      <c r="C79" s="63">
        <f>DEV_CWS!D37</f>
        <v>0</v>
      </c>
      <c r="D79" s="63">
        <f>DEV_CWS!E37</f>
        <v>500</v>
      </c>
      <c r="E79" s="63">
        <f>DEV_CWS!F37</f>
        <v>500</v>
      </c>
      <c r="F79" s="63">
        <f>DEV_CWS!G37</f>
        <v>500</v>
      </c>
      <c r="G79" s="63">
        <f>DEV_CWS!H37</f>
        <v>500</v>
      </c>
      <c r="H79" s="63">
        <f>DEV_CWS!I37</f>
        <v>500</v>
      </c>
      <c r="I79" s="63">
        <f>DEV_CWS!J37</f>
        <v>500</v>
      </c>
      <c r="J79" s="63">
        <f>DEV_CWS!K37</f>
        <v>500</v>
      </c>
      <c r="K79" s="63">
        <f>DEV_CWS!L37</f>
        <v>500</v>
      </c>
      <c r="L79" s="63">
        <f>DEV_CWS!M37</f>
        <v>500</v>
      </c>
      <c r="M79" s="63">
        <f>DEV_CWS!N37</f>
        <v>500</v>
      </c>
      <c r="N79" s="63">
        <f>DEV_CWS!O37</f>
        <v>500</v>
      </c>
      <c r="O79" s="63">
        <f>DEV_CWS!P37</f>
        <v>500</v>
      </c>
      <c r="P79" s="63">
        <f>DEV_CWS!Q37</f>
        <v>500</v>
      </c>
      <c r="Q79" s="63">
        <f>DEV_CWS!R37</f>
        <v>500</v>
      </c>
      <c r="R79" s="63">
        <f>DEV_CWS!S37</f>
        <v>500</v>
      </c>
      <c r="S79" s="63">
        <f>DEV_CWS!T37</f>
        <v>500</v>
      </c>
      <c r="T79" s="63">
        <f>DEV_CWS!U37</f>
        <v>500</v>
      </c>
      <c r="U79" s="63">
        <f>DEV_CWS!V37</f>
        <v>500</v>
      </c>
      <c r="V79" s="63">
        <f>DEV_CWS!W37</f>
        <v>500</v>
      </c>
      <c r="W79" s="63">
        <f>DEV_CWS!X37</f>
        <v>500</v>
      </c>
      <c r="X79" s="63">
        <f>DEV_CWS!Y37</f>
        <v>500</v>
      </c>
      <c r="Y79" s="63">
        <f>DEV_CWS!Z37</f>
        <v>500</v>
      </c>
      <c r="Z79" s="63">
        <f>DEV_CWS!AA37</f>
        <v>500</v>
      </c>
      <c r="AA79" s="63">
        <f>DEV_CWS!AB37</f>
        <v>500</v>
      </c>
      <c r="AB79" s="63">
        <f>DEV_CWS!AC37</f>
        <v>500</v>
      </c>
      <c r="AC79" s="63">
        <f>DEV_CWS!AD37</f>
        <v>500</v>
      </c>
      <c r="AD79" s="63">
        <f>DEV_CWS!AE37</f>
        <v>500</v>
      </c>
      <c r="AE79" s="63">
        <f>DEV_CWS!AF37</f>
        <v>500</v>
      </c>
      <c r="AF79" s="63">
        <f>DEV_CWS!AG37</f>
        <v>500</v>
      </c>
      <c r="AG79" s="63">
        <f>DEV_CWS!AH37</f>
        <v>500</v>
      </c>
      <c r="AH79" s="63">
        <f>DEV_CWS!AI37</f>
        <v>500</v>
      </c>
      <c r="AI79" s="63">
        <f>DEV_CWS!AJ37</f>
        <v>500</v>
      </c>
      <c r="AJ79" s="63">
        <f>DEV_CWS!AK37</f>
        <v>500</v>
      </c>
      <c r="AK79" s="63">
        <f>DEV_CWS!AL37</f>
        <v>500</v>
      </c>
      <c r="AL79" s="63">
        <f>DEV_CWS!AM37</f>
        <v>500</v>
      </c>
      <c r="AM79" s="63">
        <f>DEV_CWS!AN37</f>
        <v>500</v>
      </c>
      <c r="AN79" s="63">
        <f>DEV_CWS!AO37</f>
        <v>500</v>
      </c>
      <c r="AO79" s="63">
        <f>DEV_CWS!AP37</f>
        <v>500</v>
      </c>
      <c r="AP79" s="63">
        <f>DEV_CWS!AQ37</f>
        <v>500</v>
      </c>
      <c r="AQ79" s="63">
        <f>DEV_CWS!AR37</f>
        <v>500</v>
      </c>
      <c r="AR79" s="63">
        <f>DEV_CWS!AS37</f>
        <v>500</v>
      </c>
      <c r="AS79" s="63">
        <f>DEV_CWS!AT37</f>
        <v>500</v>
      </c>
      <c r="AT79" s="63">
        <f>DEV_CWS!AU37</f>
        <v>500</v>
      </c>
      <c r="AU79" s="63">
        <f>DEV_CWS!AV37</f>
        <v>500</v>
      </c>
      <c r="AV79" s="63">
        <f>DEV_CWS!AW37</f>
        <v>500</v>
      </c>
      <c r="AW79" s="63">
        <f>DEV_CWS!AX37</f>
        <v>500</v>
      </c>
      <c r="AX79" s="63">
        <f>DEV_CWS!AY37</f>
        <v>500</v>
      </c>
      <c r="AY79" s="63">
        <f>DEV_CWS!AZ37</f>
        <v>500</v>
      </c>
      <c r="AZ79" s="63">
        <f>DEV_CWS!BA37</f>
        <v>500</v>
      </c>
      <c r="BA79" s="63">
        <f>DEV_CWS!BB37</f>
        <v>500</v>
      </c>
      <c r="BB79" s="63">
        <f>DEV_CWS!BC37</f>
        <v>500</v>
      </c>
      <c r="BC79" s="63">
        <f>DEV_CWS!BD37</f>
        <v>500</v>
      </c>
      <c r="BD79" s="63">
        <f>DEV_CWS!BE37</f>
        <v>500</v>
      </c>
      <c r="BE79" s="63">
        <f>DEV_CWS!BF37</f>
        <v>500</v>
      </c>
      <c r="BF79" s="63">
        <f>DEV_CWS!BG37</f>
        <v>500</v>
      </c>
      <c r="BG79" s="63">
        <f>DEV_CWS!BH37</f>
        <v>500</v>
      </c>
      <c r="BH79" s="63">
        <f>DEV_CWS!BI37</f>
        <v>500</v>
      </c>
      <c r="BI79" s="63">
        <f>DEV_CWS!BJ37</f>
        <v>500</v>
      </c>
      <c r="BJ79" s="63">
        <f>DEV_CWS!BK37</f>
        <v>500</v>
      </c>
      <c r="BK79" s="63">
        <f>DEV_CWS!BL37</f>
        <v>500</v>
      </c>
      <c r="BL79" s="37"/>
      <c r="BM79" s="65"/>
    </row>
    <row r="80" spans="1:65" x14ac:dyDescent="0.15">
      <c r="A80" s="75"/>
      <c r="B80" s="47" t="s">
        <v>397</v>
      </c>
      <c r="C80" s="63">
        <f>DEV_CWS!D38</f>
        <v>0</v>
      </c>
      <c r="D80" s="63">
        <f>DEV_CWS!E38</f>
        <v>0</v>
      </c>
      <c r="E80" s="63">
        <f>DEV_CWS!F38</f>
        <v>0</v>
      </c>
      <c r="F80" s="63">
        <f>DEV_CWS!G38</f>
        <v>0</v>
      </c>
      <c r="G80" s="63">
        <f>DEV_CWS!H38</f>
        <v>0</v>
      </c>
      <c r="H80" s="63">
        <f>DEV_CWS!I38</f>
        <v>0</v>
      </c>
      <c r="I80" s="63">
        <f>DEV_CWS!J38</f>
        <v>0</v>
      </c>
      <c r="J80" s="63">
        <f>DEV_CWS!K38</f>
        <v>0</v>
      </c>
      <c r="K80" s="63">
        <f>DEV_CWS!L38</f>
        <v>0</v>
      </c>
      <c r="L80" s="63">
        <f>DEV_CWS!M38</f>
        <v>0</v>
      </c>
      <c r="M80" s="63">
        <f>DEV_CWS!N38</f>
        <v>0</v>
      </c>
      <c r="N80" s="63">
        <f>DEV_CWS!O38</f>
        <v>0</v>
      </c>
      <c r="O80" s="63">
        <f>DEV_CWS!P38</f>
        <v>0</v>
      </c>
      <c r="P80" s="63">
        <f>DEV_CWS!Q38</f>
        <v>0</v>
      </c>
      <c r="Q80" s="63">
        <f>DEV_CWS!R38</f>
        <v>0</v>
      </c>
      <c r="R80" s="63">
        <f>DEV_CWS!S38</f>
        <v>0</v>
      </c>
      <c r="S80" s="63">
        <f>DEV_CWS!T38</f>
        <v>0</v>
      </c>
      <c r="T80" s="63">
        <f>DEV_CWS!U38</f>
        <v>0</v>
      </c>
      <c r="U80" s="63">
        <f>DEV_CWS!V38</f>
        <v>0</v>
      </c>
      <c r="V80" s="63">
        <f>DEV_CWS!W38</f>
        <v>0</v>
      </c>
      <c r="W80" s="63">
        <f>DEV_CWS!X38</f>
        <v>0</v>
      </c>
      <c r="X80" s="63">
        <f>DEV_CWS!Y38</f>
        <v>0</v>
      </c>
      <c r="Y80" s="63">
        <f>DEV_CWS!Z38</f>
        <v>0</v>
      </c>
      <c r="Z80" s="63">
        <f>DEV_CWS!AA38</f>
        <v>0</v>
      </c>
      <c r="AA80" s="63">
        <f>DEV_CWS!AB38</f>
        <v>0</v>
      </c>
      <c r="AB80" s="63">
        <f>DEV_CWS!AC38</f>
        <v>0</v>
      </c>
      <c r="AC80" s="63">
        <f>DEV_CWS!AD38</f>
        <v>0</v>
      </c>
      <c r="AD80" s="63">
        <f>DEV_CWS!AE38</f>
        <v>0</v>
      </c>
      <c r="AE80" s="63">
        <f>DEV_CWS!AF38</f>
        <v>0</v>
      </c>
      <c r="AF80" s="63">
        <f>DEV_CWS!AG38</f>
        <v>0</v>
      </c>
      <c r="AG80" s="63">
        <f>DEV_CWS!AH38</f>
        <v>0</v>
      </c>
      <c r="AH80" s="63">
        <f>DEV_CWS!AI38</f>
        <v>0</v>
      </c>
      <c r="AI80" s="63">
        <f>DEV_CWS!AJ38</f>
        <v>0</v>
      </c>
      <c r="AJ80" s="63">
        <f>DEV_CWS!AK38</f>
        <v>0</v>
      </c>
      <c r="AK80" s="63">
        <f>DEV_CWS!AL38</f>
        <v>0</v>
      </c>
      <c r="AL80" s="63">
        <f>DEV_CWS!AM38</f>
        <v>0</v>
      </c>
      <c r="AM80" s="63">
        <f>DEV_CWS!AN38</f>
        <v>0</v>
      </c>
      <c r="AN80" s="63">
        <f>DEV_CWS!AO38</f>
        <v>0</v>
      </c>
      <c r="AO80" s="63">
        <f>DEV_CWS!AP38</f>
        <v>0</v>
      </c>
      <c r="AP80" s="63">
        <f>DEV_CWS!AQ38</f>
        <v>0</v>
      </c>
      <c r="AQ80" s="63">
        <f>DEV_CWS!AR38</f>
        <v>0</v>
      </c>
      <c r="AR80" s="63">
        <f>DEV_CWS!AS38</f>
        <v>0</v>
      </c>
      <c r="AS80" s="63">
        <f>DEV_CWS!AT38</f>
        <v>0</v>
      </c>
      <c r="AT80" s="63">
        <f>DEV_CWS!AU38</f>
        <v>0</v>
      </c>
      <c r="AU80" s="63">
        <f>DEV_CWS!AV38</f>
        <v>0</v>
      </c>
      <c r="AV80" s="63">
        <f>DEV_CWS!AW38</f>
        <v>0</v>
      </c>
      <c r="AW80" s="63">
        <f>DEV_CWS!AX38</f>
        <v>0</v>
      </c>
      <c r="AX80" s="63">
        <f>DEV_CWS!AY38</f>
        <v>0</v>
      </c>
      <c r="AY80" s="63">
        <f>DEV_CWS!AZ38</f>
        <v>0</v>
      </c>
      <c r="AZ80" s="63">
        <f>DEV_CWS!BA38</f>
        <v>0</v>
      </c>
      <c r="BA80" s="63">
        <f>DEV_CWS!BB38</f>
        <v>0</v>
      </c>
      <c r="BB80" s="63">
        <f>DEV_CWS!BC38</f>
        <v>0</v>
      </c>
      <c r="BC80" s="63">
        <f>DEV_CWS!BD38</f>
        <v>0</v>
      </c>
      <c r="BD80" s="63">
        <f>DEV_CWS!BE38</f>
        <v>0</v>
      </c>
      <c r="BE80" s="63">
        <f>DEV_CWS!BF38</f>
        <v>0</v>
      </c>
      <c r="BF80" s="63">
        <f>DEV_CWS!BG38</f>
        <v>0</v>
      </c>
      <c r="BG80" s="63">
        <f>DEV_CWS!BH38</f>
        <v>0</v>
      </c>
      <c r="BH80" s="63">
        <f>DEV_CWS!BI38</f>
        <v>0</v>
      </c>
      <c r="BI80" s="63">
        <f>DEV_CWS!BJ38</f>
        <v>0</v>
      </c>
      <c r="BJ80" s="63">
        <f>DEV_CWS!BK38</f>
        <v>0</v>
      </c>
      <c r="BK80" s="63">
        <f>DEV_CWS!BL38</f>
        <v>0</v>
      </c>
    </row>
    <row r="81" spans="1:65" x14ac:dyDescent="0.15">
      <c r="A81" s="75"/>
      <c r="B81" s="47" t="s">
        <v>398</v>
      </c>
      <c r="C81" s="63">
        <f>DEV_CWS!D39</f>
        <v>0</v>
      </c>
      <c r="D81" s="63">
        <f>DEV_CWS!E39</f>
        <v>0</v>
      </c>
      <c r="E81" s="63">
        <f>DEV_CWS!F39</f>
        <v>0</v>
      </c>
      <c r="F81" s="63">
        <f>DEV_CWS!G39</f>
        <v>0</v>
      </c>
      <c r="G81" s="63">
        <f>DEV_CWS!H39</f>
        <v>0</v>
      </c>
      <c r="H81" s="63">
        <f>DEV_CWS!I39</f>
        <v>0</v>
      </c>
      <c r="I81" s="63">
        <f>DEV_CWS!J39</f>
        <v>0</v>
      </c>
      <c r="J81" s="63">
        <f>DEV_CWS!K39</f>
        <v>0</v>
      </c>
      <c r="K81" s="63">
        <f>DEV_CWS!L39</f>
        <v>0</v>
      </c>
      <c r="L81" s="63">
        <f>DEV_CWS!M39</f>
        <v>0</v>
      </c>
      <c r="M81" s="63">
        <f>DEV_CWS!N39</f>
        <v>0</v>
      </c>
      <c r="N81" s="63">
        <f>DEV_CWS!O39</f>
        <v>0</v>
      </c>
      <c r="O81" s="63">
        <f>DEV_CWS!P39</f>
        <v>0</v>
      </c>
      <c r="P81" s="63">
        <f>DEV_CWS!Q39</f>
        <v>0</v>
      </c>
      <c r="Q81" s="63">
        <f>DEV_CWS!R39</f>
        <v>0</v>
      </c>
      <c r="R81" s="63">
        <f>DEV_CWS!S39</f>
        <v>0</v>
      </c>
      <c r="S81" s="63">
        <f>DEV_CWS!T39</f>
        <v>0</v>
      </c>
      <c r="T81" s="63">
        <f>DEV_CWS!U39</f>
        <v>0</v>
      </c>
      <c r="U81" s="63">
        <f>DEV_CWS!V39</f>
        <v>0</v>
      </c>
      <c r="V81" s="63">
        <f>DEV_CWS!W39</f>
        <v>0</v>
      </c>
      <c r="W81" s="63">
        <f>DEV_CWS!X39</f>
        <v>0</v>
      </c>
      <c r="X81" s="63">
        <f>DEV_CWS!Y39</f>
        <v>0</v>
      </c>
      <c r="Y81" s="63">
        <f>DEV_CWS!Z39</f>
        <v>0</v>
      </c>
      <c r="Z81" s="63">
        <f>DEV_CWS!AA39</f>
        <v>0</v>
      </c>
      <c r="AA81" s="63">
        <f>DEV_CWS!AB39</f>
        <v>0</v>
      </c>
      <c r="AB81" s="63">
        <f>DEV_CWS!AC39</f>
        <v>0</v>
      </c>
      <c r="AC81" s="63">
        <f>DEV_CWS!AD39</f>
        <v>0</v>
      </c>
      <c r="AD81" s="63">
        <f>DEV_CWS!AE39</f>
        <v>0</v>
      </c>
      <c r="AE81" s="63">
        <f>DEV_CWS!AF39</f>
        <v>0</v>
      </c>
      <c r="AF81" s="63">
        <f>DEV_CWS!AG39</f>
        <v>0</v>
      </c>
      <c r="AG81" s="63">
        <f>DEV_CWS!AH39</f>
        <v>0</v>
      </c>
      <c r="AH81" s="63">
        <f>DEV_CWS!AI39</f>
        <v>0</v>
      </c>
      <c r="AI81" s="63">
        <f>DEV_CWS!AJ39</f>
        <v>0</v>
      </c>
      <c r="AJ81" s="63">
        <f>DEV_CWS!AK39</f>
        <v>0</v>
      </c>
      <c r="AK81" s="63">
        <f>DEV_CWS!AL39</f>
        <v>0</v>
      </c>
      <c r="AL81" s="63">
        <f>DEV_CWS!AM39</f>
        <v>0</v>
      </c>
      <c r="AM81" s="63">
        <f>DEV_CWS!AN39</f>
        <v>0</v>
      </c>
      <c r="AN81" s="63">
        <f>DEV_CWS!AO39</f>
        <v>0</v>
      </c>
      <c r="AO81" s="63">
        <f>DEV_CWS!AP39</f>
        <v>0</v>
      </c>
      <c r="AP81" s="63">
        <f>DEV_CWS!AQ39</f>
        <v>0</v>
      </c>
      <c r="AQ81" s="63">
        <f>DEV_CWS!AR39</f>
        <v>0</v>
      </c>
      <c r="AR81" s="63">
        <f>DEV_CWS!AS39</f>
        <v>0</v>
      </c>
      <c r="AS81" s="63">
        <f>DEV_CWS!AT39</f>
        <v>0</v>
      </c>
      <c r="AT81" s="63">
        <f>DEV_CWS!AU39</f>
        <v>0</v>
      </c>
      <c r="AU81" s="63">
        <f>DEV_CWS!AV39</f>
        <v>0</v>
      </c>
      <c r="AV81" s="63">
        <f>DEV_CWS!AW39</f>
        <v>0</v>
      </c>
      <c r="AW81" s="63">
        <f>DEV_CWS!AX39</f>
        <v>0</v>
      </c>
      <c r="AX81" s="63">
        <f>DEV_CWS!AY39</f>
        <v>0</v>
      </c>
      <c r="AY81" s="63">
        <f>DEV_CWS!AZ39</f>
        <v>0</v>
      </c>
      <c r="AZ81" s="63">
        <f>DEV_CWS!BA39</f>
        <v>0</v>
      </c>
      <c r="BA81" s="63">
        <f>DEV_CWS!BB39</f>
        <v>0</v>
      </c>
      <c r="BB81" s="63">
        <f>DEV_CWS!BC39</f>
        <v>0</v>
      </c>
      <c r="BC81" s="63">
        <f>DEV_CWS!BD39</f>
        <v>0</v>
      </c>
      <c r="BD81" s="63">
        <f>DEV_CWS!BE39</f>
        <v>0</v>
      </c>
      <c r="BE81" s="63">
        <f>DEV_CWS!BF39</f>
        <v>0</v>
      </c>
      <c r="BF81" s="63">
        <f>DEV_CWS!BG39</f>
        <v>0</v>
      </c>
      <c r="BG81" s="63">
        <f>DEV_CWS!BH39</f>
        <v>0</v>
      </c>
      <c r="BH81" s="63">
        <f>DEV_CWS!BI39</f>
        <v>0</v>
      </c>
      <c r="BI81" s="63">
        <f>DEV_CWS!BJ39</f>
        <v>0</v>
      </c>
      <c r="BJ81" s="63">
        <f>DEV_CWS!BK39</f>
        <v>0</v>
      </c>
      <c r="BK81" s="63">
        <f>DEV_CWS!BL39</f>
        <v>0</v>
      </c>
    </row>
    <row r="82" spans="1:65" customFormat="1" x14ac:dyDescent="0.15">
      <c r="B82" s="47" t="s">
        <v>427</v>
      </c>
      <c r="C82" s="63">
        <f>DEV_CWS!D40</f>
        <v>250</v>
      </c>
      <c r="D82" s="63">
        <f>DEV_CWS!E40</f>
        <v>100</v>
      </c>
      <c r="E82" s="63">
        <f>DEV_CWS!F40</f>
        <v>100</v>
      </c>
      <c r="F82" s="63">
        <f>DEV_CWS!G40</f>
        <v>100</v>
      </c>
      <c r="G82" s="63">
        <f>DEV_CWS!H40</f>
        <v>100</v>
      </c>
      <c r="H82" s="63">
        <f>DEV_CWS!I40</f>
        <v>100</v>
      </c>
      <c r="I82" s="63">
        <f>DEV_CWS!J40</f>
        <v>100</v>
      </c>
      <c r="J82" s="63">
        <f>DEV_CWS!K40</f>
        <v>100</v>
      </c>
      <c r="K82" s="63">
        <f>DEV_CWS!L40</f>
        <v>100</v>
      </c>
      <c r="L82" s="63">
        <f>DEV_CWS!M40</f>
        <v>100</v>
      </c>
      <c r="M82" s="63">
        <f>DEV_CWS!N40</f>
        <v>100</v>
      </c>
      <c r="N82" s="63">
        <f>DEV_CWS!O40</f>
        <v>100</v>
      </c>
      <c r="O82" s="63">
        <f>DEV_CWS!P40</f>
        <v>100</v>
      </c>
      <c r="P82" s="63">
        <f>DEV_CWS!Q40</f>
        <v>100</v>
      </c>
      <c r="Q82" s="63">
        <f>DEV_CWS!R40</f>
        <v>100</v>
      </c>
      <c r="R82" s="63">
        <f>DEV_CWS!S40</f>
        <v>100</v>
      </c>
      <c r="S82" s="63">
        <f>DEV_CWS!T40</f>
        <v>100</v>
      </c>
      <c r="T82" s="63">
        <f>DEV_CWS!U40</f>
        <v>100</v>
      </c>
      <c r="U82" s="63">
        <f>DEV_CWS!V40</f>
        <v>100</v>
      </c>
      <c r="V82" s="63">
        <f>DEV_CWS!W40</f>
        <v>100</v>
      </c>
      <c r="W82" s="63">
        <f>DEV_CWS!X40</f>
        <v>100</v>
      </c>
      <c r="X82" s="63">
        <f>DEV_CWS!Y40</f>
        <v>100</v>
      </c>
      <c r="Y82" s="63">
        <f>DEV_CWS!Z40</f>
        <v>100</v>
      </c>
      <c r="Z82" s="63">
        <f>DEV_CWS!AA40</f>
        <v>100</v>
      </c>
      <c r="AA82" s="63">
        <f>DEV_CWS!AB40</f>
        <v>100</v>
      </c>
      <c r="AB82" s="63">
        <f>DEV_CWS!AC40</f>
        <v>100</v>
      </c>
      <c r="AC82" s="63">
        <f>DEV_CWS!AD40</f>
        <v>100</v>
      </c>
      <c r="AD82" s="63">
        <f>DEV_CWS!AE40</f>
        <v>100</v>
      </c>
      <c r="AE82" s="63">
        <f>DEV_CWS!AF40</f>
        <v>100</v>
      </c>
      <c r="AF82" s="63">
        <f>DEV_CWS!AG40</f>
        <v>100</v>
      </c>
      <c r="AG82" s="63">
        <f>DEV_CWS!AH40</f>
        <v>100</v>
      </c>
      <c r="AH82" s="63">
        <f>DEV_CWS!AI40</f>
        <v>100</v>
      </c>
      <c r="AI82" s="63">
        <f>DEV_CWS!AJ40</f>
        <v>100</v>
      </c>
      <c r="AJ82" s="63">
        <f>DEV_CWS!AK40</f>
        <v>100</v>
      </c>
      <c r="AK82" s="63">
        <f>DEV_CWS!AL40</f>
        <v>100</v>
      </c>
      <c r="AL82" s="63">
        <f>DEV_CWS!AM40</f>
        <v>100</v>
      </c>
      <c r="AM82" s="63">
        <f>DEV_CWS!AN40</f>
        <v>100</v>
      </c>
      <c r="AN82" s="63">
        <f>DEV_CWS!AO40</f>
        <v>100</v>
      </c>
      <c r="AO82" s="63">
        <f>DEV_CWS!AP40</f>
        <v>100</v>
      </c>
      <c r="AP82" s="63">
        <f>DEV_CWS!AQ40</f>
        <v>100</v>
      </c>
      <c r="AQ82" s="63">
        <f>DEV_CWS!AR40</f>
        <v>100</v>
      </c>
      <c r="AR82" s="63">
        <f>DEV_CWS!AS40</f>
        <v>100</v>
      </c>
      <c r="AS82" s="63">
        <f>DEV_CWS!AT40</f>
        <v>100</v>
      </c>
      <c r="AT82" s="63">
        <f>DEV_CWS!AU40</f>
        <v>100</v>
      </c>
      <c r="AU82" s="63">
        <f>DEV_CWS!AV40</f>
        <v>100</v>
      </c>
      <c r="AV82" s="63">
        <f>DEV_CWS!AW40</f>
        <v>100</v>
      </c>
      <c r="AW82" s="63">
        <f>DEV_CWS!AX40</f>
        <v>100</v>
      </c>
      <c r="AX82" s="63">
        <f>DEV_CWS!AY40</f>
        <v>100</v>
      </c>
      <c r="AY82" s="63">
        <f>DEV_CWS!AZ40</f>
        <v>100</v>
      </c>
      <c r="AZ82" s="63">
        <f>DEV_CWS!BA40</f>
        <v>100</v>
      </c>
      <c r="BA82" s="63">
        <f>DEV_CWS!BB40</f>
        <v>100</v>
      </c>
      <c r="BB82" s="63">
        <f>DEV_CWS!BC40</f>
        <v>100</v>
      </c>
      <c r="BC82" s="63">
        <f>DEV_CWS!BD40</f>
        <v>100</v>
      </c>
      <c r="BD82" s="63">
        <f>DEV_CWS!BE40</f>
        <v>100</v>
      </c>
      <c r="BE82" s="63">
        <f>DEV_CWS!BF40</f>
        <v>100</v>
      </c>
      <c r="BF82" s="63">
        <f>DEV_CWS!BG40</f>
        <v>100</v>
      </c>
      <c r="BG82" s="63">
        <f>DEV_CWS!BH40</f>
        <v>100</v>
      </c>
      <c r="BH82" s="63">
        <f>DEV_CWS!BI40</f>
        <v>100</v>
      </c>
      <c r="BI82" s="63">
        <f>DEV_CWS!BJ40</f>
        <v>100</v>
      </c>
      <c r="BJ82" s="63">
        <f>DEV_CWS!BK40</f>
        <v>100</v>
      </c>
      <c r="BK82" s="63">
        <f>DEV_CWS!BL40</f>
        <v>100</v>
      </c>
      <c r="BL82" s="37"/>
      <c r="BM82" s="65"/>
    </row>
    <row r="83" spans="1:65" x14ac:dyDescent="0.15">
      <c r="A83" s="75"/>
      <c r="B83" s="47" t="s">
        <v>429</v>
      </c>
      <c r="C83" s="63">
        <f>DEV_CWS!D41</f>
        <v>0</v>
      </c>
      <c r="D83" s="63">
        <f>DEV_CWS!E41</f>
        <v>0</v>
      </c>
      <c r="E83" s="63">
        <f>DEV_CWS!F41</f>
        <v>0</v>
      </c>
      <c r="F83" s="63">
        <f>DEV_CWS!G41</f>
        <v>0</v>
      </c>
      <c r="G83" s="63">
        <f>DEV_CWS!H41</f>
        <v>0</v>
      </c>
      <c r="H83" s="63">
        <f>DEV_CWS!I41</f>
        <v>0</v>
      </c>
      <c r="I83" s="63">
        <f>DEV_CWS!J41</f>
        <v>0</v>
      </c>
      <c r="J83" s="63">
        <f>DEV_CWS!K41</f>
        <v>0</v>
      </c>
      <c r="K83" s="63">
        <f>DEV_CWS!L41</f>
        <v>0</v>
      </c>
      <c r="L83" s="63">
        <f>DEV_CWS!M41</f>
        <v>0</v>
      </c>
      <c r="M83" s="63">
        <f>DEV_CWS!N41</f>
        <v>0</v>
      </c>
      <c r="N83" s="63">
        <f>DEV_CWS!O41</f>
        <v>0</v>
      </c>
      <c r="O83" s="63">
        <f>DEV_CWS!P41</f>
        <v>0</v>
      </c>
      <c r="P83" s="63">
        <f>DEV_CWS!Q41</f>
        <v>0</v>
      </c>
      <c r="Q83" s="63">
        <f>DEV_CWS!R41</f>
        <v>0</v>
      </c>
      <c r="R83" s="63">
        <f>DEV_CWS!S41</f>
        <v>0</v>
      </c>
      <c r="S83" s="63">
        <f>DEV_CWS!T41</f>
        <v>0</v>
      </c>
      <c r="T83" s="63">
        <f>DEV_CWS!U41</f>
        <v>0</v>
      </c>
      <c r="U83" s="63">
        <f>DEV_CWS!V41</f>
        <v>0</v>
      </c>
      <c r="V83" s="63">
        <f>DEV_CWS!W41</f>
        <v>0</v>
      </c>
      <c r="W83" s="63">
        <f>DEV_CWS!X41</f>
        <v>0</v>
      </c>
      <c r="X83" s="63">
        <f>DEV_CWS!Y41</f>
        <v>0</v>
      </c>
      <c r="Y83" s="63">
        <f>DEV_CWS!Z41</f>
        <v>0</v>
      </c>
      <c r="Z83" s="63">
        <f>DEV_CWS!AA41</f>
        <v>0</v>
      </c>
      <c r="AA83" s="63">
        <f>DEV_CWS!AB41</f>
        <v>0</v>
      </c>
      <c r="AB83" s="63">
        <f>DEV_CWS!AC41</f>
        <v>0</v>
      </c>
      <c r="AC83" s="63">
        <f>DEV_CWS!AD41</f>
        <v>0</v>
      </c>
      <c r="AD83" s="63">
        <f>DEV_CWS!AE41</f>
        <v>0</v>
      </c>
      <c r="AE83" s="63">
        <f>DEV_CWS!AF41</f>
        <v>0</v>
      </c>
      <c r="AF83" s="63">
        <f>DEV_CWS!AG41</f>
        <v>0</v>
      </c>
      <c r="AG83" s="63">
        <f>DEV_CWS!AH41</f>
        <v>0</v>
      </c>
      <c r="AH83" s="63">
        <f>DEV_CWS!AI41</f>
        <v>0</v>
      </c>
      <c r="AI83" s="63">
        <f>DEV_CWS!AJ41</f>
        <v>0</v>
      </c>
      <c r="AJ83" s="63">
        <f>DEV_CWS!AK41</f>
        <v>0</v>
      </c>
      <c r="AK83" s="63">
        <f>DEV_CWS!AL41</f>
        <v>0</v>
      </c>
      <c r="AL83" s="63">
        <f>DEV_CWS!AM41</f>
        <v>0</v>
      </c>
      <c r="AM83" s="63">
        <f>DEV_CWS!AN41</f>
        <v>0</v>
      </c>
      <c r="AN83" s="63">
        <f>DEV_CWS!AO41</f>
        <v>0</v>
      </c>
      <c r="AO83" s="63">
        <f>DEV_CWS!AP41</f>
        <v>0</v>
      </c>
      <c r="AP83" s="63">
        <f>DEV_CWS!AQ41</f>
        <v>0</v>
      </c>
      <c r="AQ83" s="63">
        <f>DEV_CWS!AR41</f>
        <v>0</v>
      </c>
      <c r="AR83" s="63">
        <f>DEV_CWS!AS41</f>
        <v>0</v>
      </c>
      <c r="AS83" s="63">
        <f>DEV_CWS!AT41</f>
        <v>0</v>
      </c>
      <c r="AT83" s="63">
        <f>DEV_CWS!AU41</f>
        <v>0</v>
      </c>
      <c r="AU83" s="63">
        <f>DEV_CWS!AV41</f>
        <v>0</v>
      </c>
      <c r="AV83" s="63">
        <f>DEV_CWS!AW41</f>
        <v>0</v>
      </c>
      <c r="AW83" s="63">
        <f>DEV_CWS!AX41</f>
        <v>0</v>
      </c>
      <c r="AX83" s="63">
        <f>DEV_CWS!AY41</f>
        <v>0</v>
      </c>
      <c r="AY83" s="63">
        <f>DEV_CWS!AZ41</f>
        <v>0</v>
      </c>
      <c r="AZ83" s="63">
        <f>DEV_CWS!BA41</f>
        <v>0</v>
      </c>
      <c r="BA83" s="63">
        <f>DEV_CWS!BB41</f>
        <v>0</v>
      </c>
      <c r="BB83" s="63">
        <f>DEV_CWS!BC41</f>
        <v>0</v>
      </c>
      <c r="BC83" s="63">
        <f>DEV_CWS!BD41</f>
        <v>0</v>
      </c>
      <c r="BD83" s="63">
        <f>DEV_CWS!BE41</f>
        <v>0</v>
      </c>
      <c r="BE83" s="63">
        <f>DEV_CWS!BF41</f>
        <v>0</v>
      </c>
      <c r="BF83" s="63">
        <f>DEV_CWS!BG41</f>
        <v>0</v>
      </c>
      <c r="BG83" s="63">
        <f>DEV_CWS!BH41</f>
        <v>0</v>
      </c>
      <c r="BH83" s="63">
        <f>DEV_CWS!BI41</f>
        <v>0</v>
      </c>
      <c r="BI83" s="63">
        <f>DEV_CWS!BJ41</f>
        <v>0</v>
      </c>
      <c r="BJ83" s="63">
        <f>DEV_CWS!BK41</f>
        <v>0</v>
      </c>
      <c r="BK83" s="63">
        <f>DEV_CWS!BL41</f>
        <v>0</v>
      </c>
    </row>
    <row r="84" spans="1:65" x14ac:dyDescent="0.15">
      <c r="A84" s="75"/>
      <c r="B84" s="47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</row>
    <row r="85" spans="1:65" s="50" customFormat="1" x14ac:dyDescent="0.15">
      <c r="A85" s="74"/>
      <c r="B85" s="73" t="s">
        <v>435</v>
      </c>
      <c r="C85" s="63">
        <f>DEV_CWS!D43</f>
        <v>250</v>
      </c>
      <c r="D85" s="63">
        <f>DEV_CWS!E43</f>
        <v>7050</v>
      </c>
      <c r="E85" s="63">
        <f>DEV_CWS!F43</f>
        <v>1550</v>
      </c>
      <c r="F85" s="63">
        <f>DEV_CWS!G43</f>
        <v>1550</v>
      </c>
      <c r="G85" s="63">
        <f>DEV_CWS!H43</f>
        <v>1050</v>
      </c>
      <c r="H85" s="63">
        <f>DEV_CWS!I43</f>
        <v>1050</v>
      </c>
      <c r="I85" s="63">
        <f>DEV_CWS!J43</f>
        <v>1050</v>
      </c>
      <c r="J85" s="63">
        <f>DEV_CWS!K43</f>
        <v>1050</v>
      </c>
      <c r="K85" s="63">
        <f>DEV_CWS!L43</f>
        <v>1050</v>
      </c>
      <c r="L85" s="63">
        <f>DEV_CWS!M43</f>
        <v>1050</v>
      </c>
      <c r="M85" s="63">
        <f>DEV_CWS!N43</f>
        <v>1050</v>
      </c>
      <c r="N85" s="63">
        <f>DEV_CWS!O43</f>
        <v>1050</v>
      </c>
      <c r="O85" s="63">
        <f>DEV_CWS!P43</f>
        <v>1050</v>
      </c>
      <c r="P85" s="63">
        <f>DEV_CWS!Q43</f>
        <v>1050</v>
      </c>
      <c r="Q85" s="63">
        <f>DEV_CWS!R43</f>
        <v>1050</v>
      </c>
      <c r="R85" s="63">
        <f>DEV_CWS!S43</f>
        <v>1050</v>
      </c>
      <c r="S85" s="63">
        <f>DEV_CWS!T43</f>
        <v>1050</v>
      </c>
      <c r="T85" s="63">
        <f>DEV_CWS!U43</f>
        <v>1050</v>
      </c>
      <c r="U85" s="63">
        <f>DEV_CWS!V43</f>
        <v>1050</v>
      </c>
      <c r="V85" s="63">
        <f>DEV_CWS!W43</f>
        <v>1050</v>
      </c>
      <c r="W85" s="63">
        <f>DEV_CWS!X43</f>
        <v>1050</v>
      </c>
      <c r="X85" s="63">
        <f>DEV_CWS!Y43</f>
        <v>1050</v>
      </c>
      <c r="Y85" s="63">
        <f>DEV_CWS!Z43</f>
        <v>1050</v>
      </c>
      <c r="Z85" s="63">
        <f>DEV_CWS!AA43</f>
        <v>1050</v>
      </c>
      <c r="AA85" s="63">
        <f>DEV_CWS!AB43</f>
        <v>1050</v>
      </c>
      <c r="AB85" s="63">
        <f>DEV_CWS!AC43</f>
        <v>1050</v>
      </c>
      <c r="AC85" s="63">
        <f>DEV_CWS!AD43</f>
        <v>1050</v>
      </c>
      <c r="AD85" s="63">
        <f>DEV_CWS!AE43</f>
        <v>1050</v>
      </c>
      <c r="AE85" s="63">
        <f>DEV_CWS!AF43</f>
        <v>1050</v>
      </c>
      <c r="AF85" s="63">
        <f>DEV_CWS!AG43</f>
        <v>1050</v>
      </c>
      <c r="AG85" s="63">
        <f>DEV_CWS!AH43</f>
        <v>1050</v>
      </c>
      <c r="AH85" s="63">
        <f>DEV_CWS!AI43</f>
        <v>1050</v>
      </c>
      <c r="AI85" s="63">
        <f>DEV_CWS!AJ43</f>
        <v>1050</v>
      </c>
      <c r="AJ85" s="63">
        <f>DEV_CWS!AK43</f>
        <v>1050</v>
      </c>
      <c r="AK85" s="63">
        <f>DEV_CWS!AL43</f>
        <v>1050</v>
      </c>
      <c r="AL85" s="63">
        <f>DEV_CWS!AM43</f>
        <v>1050</v>
      </c>
      <c r="AM85" s="63">
        <f>DEV_CWS!AN43</f>
        <v>1050</v>
      </c>
      <c r="AN85" s="63">
        <f>DEV_CWS!AO43</f>
        <v>1050</v>
      </c>
      <c r="AO85" s="63">
        <f>DEV_CWS!AP43</f>
        <v>1050</v>
      </c>
      <c r="AP85" s="63">
        <f>DEV_CWS!AQ43</f>
        <v>1050</v>
      </c>
      <c r="AQ85" s="63">
        <f>DEV_CWS!AR43</f>
        <v>1050</v>
      </c>
      <c r="AR85" s="63">
        <f>DEV_CWS!AS43</f>
        <v>1050</v>
      </c>
      <c r="AS85" s="63">
        <f>DEV_CWS!AT43</f>
        <v>1050</v>
      </c>
      <c r="AT85" s="63">
        <f>DEV_CWS!AU43</f>
        <v>1050</v>
      </c>
      <c r="AU85" s="63">
        <f>DEV_CWS!AV43</f>
        <v>1050</v>
      </c>
      <c r="AV85" s="63">
        <f>DEV_CWS!AW43</f>
        <v>1050</v>
      </c>
      <c r="AW85" s="63">
        <f>DEV_CWS!AX43</f>
        <v>1050</v>
      </c>
      <c r="AX85" s="63">
        <f>DEV_CWS!AY43</f>
        <v>1050</v>
      </c>
      <c r="AY85" s="63">
        <f>DEV_CWS!AZ43</f>
        <v>1050</v>
      </c>
      <c r="AZ85" s="63">
        <f>DEV_CWS!BA43</f>
        <v>1050</v>
      </c>
      <c r="BA85" s="63">
        <f>DEV_CWS!BB43</f>
        <v>1050</v>
      </c>
      <c r="BB85" s="63">
        <f>DEV_CWS!BC43</f>
        <v>1050</v>
      </c>
      <c r="BC85" s="63">
        <f>DEV_CWS!BD43</f>
        <v>1050</v>
      </c>
      <c r="BD85" s="63">
        <f>DEV_CWS!BE43</f>
        <v>1050</v>
      </c>
      <c r="BE85" s="63">
        <f>DEV_CWS!BF43</f>
        <v>1050</v>
      </c>
      <c r="BF85" s="63">
        <f>DEV_CWS!BG43</f>
        <v>1050</v>
      </c>
      <c r="BG85" s="63">
        <f>DEV_CWS!BH43</f>
        <v>1050</v>
      </c>
      <c r="BH85" s="63">
        <f>DEV_CWS!BI43</f>
        <v>1050</v>
      </c>
      <c r="BI85" s="63">
        <f>DEV_CWS!BJ43</f>
        <v>1050</v>
      </c>
      <c r="BJ85" s="63">
        <f>DEV_CWS!BK43</f>
        <v>1050</v>
      </c>
      <c r="BK85" s="63">
        <f>DEV_CWS!BL43</f>
        <v>1050</v>
      </c>
      <c r="BL85" s="38">
        <f>SUM(C85:BK85)</f>
        <v>70250</v>
      </c>
      <c r="BM85" s="182"/>
    </row>
    <row r="86" spans="1:65" x14ac:dyDescent="0.15">
      <c r="A86" s="75"/>
      <c r="B86" s="73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</row>
    <row r="87" spans="1:65" customFormat="1" x14ac:dyDescent="0.15">
      <c r="B87" s="14" t="s">
        <v>436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37"/>
      <c r="BM87" s="65"/>
    </row>
    <row r="88" spans="1:65" customFormat="1" x14ac:dyDescent="0.15">
      <c r="B88" s="1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37"/>
      <c r="BM88" s="65"/>
    </row>
    <row r="89" spans="1:65" customFormat="1" x14ac:dyDescent="0.15">
      <c r="B89" s="47" t="s">
        <v>428</v>
      </c>
      <c r="C89" s="63">
        <f>DEV_CWS!D47</f>
        <v>0</v>
      </c>
      <c r="D89" s="63">
        <f>DEV_CWS!E47</f>
        <v>0</v>
      </c>
      <c r="E89" s="63">
        <f>DEV_CWS!F47</f>
        <v>0</v>
      </c>
      <c r="F89" s="63">
        <f>DEV_CWS!G47</f>
        <v>0</v>
      </c>
      <c r="G89" s="63">
        <f>DEV_CWS!H47</f>
        <v>0</v>
      </c>
      <c r="H89" s="63">
        <f>DEV_CWS!I47</f>
        <v>0</v>
      </c>
      <c r="I89" s="63">
        <f>DEV_CWS!J47</f>
        <v>0</v>
      </c>
      <c r="J89" s="63">
        <f>DEV_CWS!K47</f>
        <v>0</v>
      </c>
      <c r="K89" s="63">
        <f>DEV_CWS!L47</f>
        <v>0</v>
      </c>
      <c r="L89" s="63">
        <f>DEV_CWS!M47</f>
        <v>0</v>
      </c>
      <c r="M89" s="63">
        <f>DEV_CWS!N47</f>
        <v>0</v>
      </c>
      <c r="N89" s="63">
        <f>DEV_CWS!O47</f>
        <v>0</v>
      </c>
      <c r="O89" s="63">
        <f>DEV_CWS!P47</f>
        <v>0</v>
      </c>
      <c r="P89" s="63">
        <f>DEV_CWS!Q47</f>
        <v>0</v>
      </c>
      <c r="Q89" s="63">
        <f>DEV_CWS!R47</f>
        <v>0</v>
      </c>
      <c r="R89" s="63">
        <f>DEV_CWS!S47</f>
        <v>0</v>
      </c>
      <c r="S89" s="63">
        <f>DEV_CWS!T47</f>
        <v>0</v>
      </c>
      <c r="T89" s="63">
        <f>DEV_CWS!U47</f>
        <v>0</v>
      </c>
      <c r="U89" s="63">
        <f>DEV_CWS!V47</f>
        <v>0</v>
      </c>
      <c r="V89" s="63">
        <f>DEV_CWS!W47</f>
        <v>0</v>
      </c>
      <c r="W89" s="63">
        <f>DEV_CWS!X47</f>
        <v>0</v>
      </c>
      <c r="X89" s="63">
        <f>DEV_CWS!Y47</f>
        <v>0</v>
      </c>
      <c r="Y89" s="63">
        <f>DEV_CWS!Z47</f>
        <v>0</v>
      </c>
      <c r="Z89" s="63">
        <f>DEV_CWS!AA47</f>
        <v>0</v>
      </c>
      <c r="AA89" s="63">
        <f>DEV_CWS!AB47</f>
        <v>0</v>
      </c>
      <c r="AB89" s="63">
        <f>DEV_CWS!AC47</f>
        <v>0</v>
      </c>
      <c r="AC89" s="63">
        <f>DEV_CWS!AD47</f>
        <v>0</v>
      </c>
      <c r="AD89" s="63">
        <f>DEV_CWS!AE47</f>
        <v>0</v>
      </c>
      <c r="AE89" s="63">
        <f>DEV_CWS!AF47</f>
        <v>0</v>
      </c>
      <c r="AF89" s="63">
        <f>DEV_CWS!AG47</f>
        <v>0</v>
      </c>
      <c r="AG89" s="63">
        <f>DEV_CWS!AH47</f>
        <v>0</v>
      </c>
      <c r="AH89" s="63">
        <f>DEV_CWS!AI47</f>
        <v>0</v>
      </c>
      <c r="AI89" s="63">
        <f>DEV_CWS!AJ47</f>
        <v>0</v>
      </c>
      <c r="AJ89" s="63">
        <f>DEV_CWS!AK47</f>
        <v>0</v>
      </c>
      <c r="AK89" s="63">
        <f>DEV_CWS!AL47</f>
        <v>0</v>
      </c>
      <c r="AL89" s="63">
        <f>DEV_CWS!AM47</f>
        <v>0</v>
      </c>
      <c r="AM89" s="63">
        <f>DEV_CWS!AN47</f>
        <v>0</v>
      </c>
      <c r="AN89" s="63">
        <f>DEV_CWS!AO47</f>
        <v>0</v>
      </c>
      <c r="AO89" s="63">
        <f>DEV_CWS!AP47</f>
        <v>0</v>
      </c>
      <c r="AP89" s="63">
        <f>DEV_CWS!AQ47</f>
        <v>0</v>
      </c>
      <c r="AQ89" s="63">
        <f>DEV_CWS!AR47</f>
        <v>0</v>
      </c>
      <c r="AR89" s="63">
        <f>DEV_CWS!AS47</f>
        <v>0</v>
      </c>
      <c r="AS89" s="63">
        <f>DEV_CWS!AT47</f>
        <v>0</v>
      </c>
      <c r="AT89" s="63">
        <f>DEV_CWS!AU47</f>
        <v>0</v>
      </c>
      <c r="AU89" s="63">
        <f>DEV_CWS!AV47</f>
        <v>0</v>
      </c>
      <c r="AV89" s="63">
        <f>DEV_CWS!AW47</f>
        <v>0</v>
      </c>
      <c r="AW89" s="63">
        <f>DEV_CWS!AX47</f>
        <v>0</v>
      </c>
      <c r="AX89" s="63">
        <f>DEV_CWS!AY47</f>
        <v>0</v>
      </c>
      <c r="AY89" s="63">
        <f>DEV_CWS!AZ47</f>
        <v>0</v>
      </c>
      <c r="AZ89" s="63">
        <f>DEV_CWS!BA47</f>
        <v>0</v>
      </c>
      <c r="BA89" s="63">
        <f>DEV_CWS!BB47</f>
        <v>0</v>
      </c>
      <c r="BB89" s="63">
        <f>DEV_CWS!BC47</f>
        <v>0</v>
      </c>
      <c r="BC89" s="63">
        <f>DEV_CWS!BD47</f>
        <v>0</v>
      </c>
      <c r="BD89" s="63">
        <f>DEV_CWS!BE47</f>
        <v>0</v>
      </c>
      <c r="BE89" s="63">
        <f>DEV_CWS!BF47</f>
        <v>0</v>
      </c>
      <c r="BF89" s="63">
        <f>DEV_CWS!BG47</f>
        <v>0</v>
      </c>
      <c r="BG89" s="63">
        <f>DEV_CWS!BH47</f>
        <v>0</v>
      </c>
      <c r="BH89" s="63">
        <f>DEV_CWS!BI47</f>
        <v>0</v>
      </c>
      <c r="BI89" s="63">
        <f>DEV_CWS!BJ47</f>
        <v>0</v>
      </c>
      <c r="BJ89" s="63">
        <f>DEV_CWS!BK47</f>
        <v>0</v>
      </c>
      <c r="BK89" s="63">
        <f>DEV_CWS!BL47</f>
        <v>0</v>
      </c>
      <c r="BL89" s="37"/>
      <c r="BM89" s="65"/>
    </row>
    <row r="90" spans="1:65" customFormat="1" x14ac:dyDescent="0.15">
      <c r="B90" s="47" t="s">
        <v>768</v>
      </c>
      <c r="C90" s="63">
        <f>DEV_CWS!D48</f>
        <v>0</v>
      </c>
      <c r="D90" s="63">
        <f>DEV_CWS!E48</f>
        <v>5000</v>
      </c>
      <c r="E90" s="63">
        <f>DEV_CWS!F48</f>
        <v>2500</v>
      </c>
      <c r="F90" s="63">
        <f>DEV_CWS!G48</f>
        <v>2500</v>
      </c>
      <c r="G90" s="63">
        <f>DEV_CWS!H48</f>
        <v>0</v>
      </c>
      <c r="H90" s="63">
        <f>DEV_CWS!I48</f>
        <v>35000</v>
      </c>
      <c r="I90" s="63">
        <f>DEV_CWS!J48</f>
        <v>35000</v>
      </c>
      <c r="J90" s="63">
        <f>DEV_CWS!K48</f>
        <v>65000</v>
      </c>
      <c r="K90" s="63">
        <f>DEV_CWS!L48</f>
        <v>35000</v>
      </c>
      <c r="L90" s="63">
        <f>DEV_CWS!M48</f>
        <v>30000</v>
      </c>
      <c r="M90" s="63">
        <f>DEV_CWS!N48</f>
        <v>0</v>
      </c>
      <c r="N90" s="63">
        <f>DEV_CWS!O48</f>
        <v>0</v>
      </c>
      <c r="O90" s="63">
        <f>DEV_CWS!P48</f>
        <v>0</v>
      </c>
      <c r="P90" s="63">
        <f>DEV_CWS!Q48</f>
        <v>0</v>
      </c>
      <c r="Q90" s="63">
        <f>DEV_CWS!R48</f>
        <v>0</v>
      </c>
      <c r="R90" s="63">
        <f>DEV_CWS!S48</f>
        <v>0</v>
      </c>
      <c r="S90" s="63">
        <f>DEV_CWS!T48</f>
        <v>0</v>
      </c>
      <c r="T90" s="63">
        <f>DEV_CWS!U48</f>
        <v>0</v>
      </c>
      <c r="U90" s="63">
        <f>DEV_CWS!V48</f>
        <v>0</v>
      </c>
      <c r="V90" s="63">
        <f>DEV_CWS!W48</f>
        <v>0</v>
      </c>
      <c r="W90" s="63">
        <f>DEV_CWS!X48</f>
        <v>0</v>
      </c>
      <c r="X90" s="63">
        <f>DEV_CWS!Y48</f>
        <v>0</v>
      </c>
      <c r="Y90" s="63">
        <f>DEV_CWS!Z48</f>
        <v>0</v>
      </c>
      <c r="Z90" s="63">
        <f>DEV_CWS!AA48</f>
        <v>0</v>
      </c>
      <c r="AA90" s="63">
        <f>DEV_CWS!AB48</f>
        <v>0</v>
      </c>
      <c r="AB90" s="63">
        <f>DEV_CWS!AC48</f>
        <v>0</v>
      </c>
      <c r="AC90" s="63">
        <f>DEV_CWS!AD48</f>
        <v>0</v>
      </c>
      <c r="AD90" s="63">
        <f>DEV_CWS!AE48</f>
        <v>0</v>
      </c>
      <c r="AE90" s="63">
        <f>DEV_CWS!AF48</f>
        <v>0</v>
      </c>
      <c r="AF90" s="63">
        <f>DEV_CWS!AG48</f>
        <v>0</v>
      </c>
      <c r="AG90" s="63">
        <f>DEV_CWS!AH48</f>
        <v>0</v>
      </c>
      <c r="AH90" s="63">
        <f>DEV_CWS!AI48</f>
        <v>0</v>
      </c>
      <c r="AI90" s="63">
        <f>DEV_CWS!AJ48</f>
        <v>0</v>
      </c>
      <c r="AJ90" s="63">
        <f>DEV_CWS!AK48</f>
        <v>0</v>
      </c>
      <c r="AK90" s="63">
        <f>DEV_CWS!AL48</f>
        <v>0</v>
      </c>
      <c r="AL90" s="63">
        <f>DEV_CWS!AM48</f>
        <v>0</v>
      </c>
      <c r="AM90" s="63">
        <f>DEV_CWS!AN48</f>
        <v>0</v>
      </c>
      <c r="AN90" s="63">
        <f>DEV_CWS!AO48</f>
        <v>0</v>
      </c>
      <c r="AO90" s="63">
        <f>DEV_CWS!AP48</f>
        <v>0</v>
      </c>
      <c r="AP90" s="63">
        <f>DEV_CWS!AQ48</f>
        <v>0</v>
      </c>
      <c r="AQ90" s="63">
        <f>DEV_CWS!AR48</f>
        <v>0</v>
      </c>
      <c r="AR90" s="63">
        <f>DEV_CWS!AS48</f>
        <v>0</v>
      </c>
      <c r="AS90" s="63">
        <f>DEV_CWS!AT48</f>
        <v>0</v>
      </c>
      <c r="AT90" s="63">
        <f>DEV_CWS!AU48</f>
        <v>0</v>
      </c>
      <c r="AU90" s="63">
        <f>DEV_CWS!AV48</f>
        <v>0</v>
      </c>
      <c r="AV90" s="63">
        <f>DEV_CWS!AW48</f>
        <v>0</v>
      </c>
      <c r="AW90" s="63">
        <f>DEV_CWS!AX48</f>
        <v>0</v>
      </c>
      <c r="AX90" s="63">
        <f>DEV_CWS!AY48</f>
        <v>0</v>
      </c>
      <c r="AY90" s="63">
        <f>DEV_CWS!AZ48</f>
        <v>0</v>
      </c>
      <c r="AZ90" s="63">
        <f>DEV_CWS!BA48</f>
        <v>0</v>
      </c>
      <c r="BA90" s="63">
        <f>DEV_CWS!BB48</f>
        <v>0</v>
      </c>
      <c r="BB90" s="63">
        <f>DEV_CWS!BC48</f>
        <v>0</v>
      </c>
      <c r="BC90" s="63">
        <f>DEV_CWS!BD48</f>
        <v>0</v>
      </c>
      <c r="BD90" s="63">
        <f>DEV_CWS!BE48</f>
        <v>0</v>
      </c>
      <c r="BE90" s="63">
        <f>DEV_CWS!BF48</f>
        <v>0</v>
      </c>
      <c r="BF90" s="63">
        <f>DEV_CWS!BG48</f>
        <v>0</v>
      </c>
      <c r="BG90" s="63">
        <f>DEV_CWS!BH48</f>
        <v>0</v>
      </c>
      <c r="BH90" s="63">
        <f>DEV_CWS!BI48</f>
        <v>0</v>
      </c>
      <c r="BI90" s="63">
        <f>DEV_CWS!BJ48</f>
        <v>0</v>
      </c>
      <c r="BJ90" s="63">
        <f>DEV_CWS!BK48</f>
        <v>0</v>
      </c>
      <c r="BK90" s="63">
        <f>DEV_CWS!BL48</f>
        <v>0</v>
      </c>
      <c r="BL90" s="37"/>
      <c r="BM90" s="65"/>
    </row>
    <row r="91" spans="1:65" customFormat="1" x14ac:dyDescent="0.15">
      <c r="B91" s="47" t="s">
        <v>769</v>
      </c>
      <c r="C91" s="63">
        <f>DEV_CWS!D49</f>
        <v>0</v>
      </c>
      <c r="D91" s="63">
        <f>DEV_CWS!E49</f>
        <v>0</v>
      </c>
      <c r="E91" s="63">
        <f>DEV_CWS!F49</f>
        <v>0</v>
      </c>
      <c r="F91" s="63">
        <f>DEV_CWS!G49</f>
        <v>0</v>
      </c>
      <c r="G91" s="63">
        <f>DEV_CWS!H49</f>
        <v>0</v>
      </c>
      <c r="H91" s="63">
        <f>DEV_CWS!I49</f>
        <v>5000</v>
      </c>
      <c r="I91" s="63">
        <f>DEV_CWS!J49</f>
        <v>5000</v>
      </c>
      <c r="J91" s="63">
        <f>DEV_CWS!K49</f>
        <v>10000</v>
      </c>
      <c r="K91" s="63">
        <f>DEV_CWS!L49</f>
        <v>5000</v>
      </c>
      <c r="L91" s="63">
        <f>DEV_CWS!M49</f>
        <v>5000</v>
      </c>
      <c r="M91" s="63">
        <f>DEV_CWS!N49</f>
        <v>5000</v>
      </c>
      <c r="N91" s="63">
        <f>DEV_CWS!O49</f>
        <v>0</v>
      </c>
      <c r="O91" s="63">
        <f>DEV_CWS!P49</f>
        <v>0</v>
      </c>
      <c r="P91" s="63">
        <f>DEV_CWS!Q49</f>
        <v>0</v>
      </c>
      <c r="Q91" s="63">
        <f>DEV_CWS!R49</f>
        <v>0</v>
      </c>
      <c r="R91" s="63">
        <f>DEV_CWS!S49</f>
        <v>0</v>
      </c>
      <c r="S91" s="63">
        <f>DEV_CWS!T49</f>
        <v>0</v>
      </c>
      <c r="T91" s="63">
        <f>DEV_CWS!U49</f>
        <v>0</v>
      </c>
      <c r="U91" s="63">
        <f>DEV_CWS!V49</f>
        <v>0</v>
      </c>
      <c r="V91" s="63">
        <f>DEV_CWS!W49</f>
        <v>0</v>
      </c>
      <c r="W91" s="63">
        <f>DEV_CWS!X49</f>
        <v>0</v>
      </c>
      <c r="X91" s="63">
        <f>DEV_CWS!Y49</f>
        <v>0</v>
      </c>
      <c r="Y91" s="63">
        <f>DEV_CWS!Z49</f>
        <v>0</v>
      </c>
      <c r="Z91" s="63">
        <f>DEV_CWS!AA49</f>
        <v>0</v>
      </c>
      <c r="AA91" s="63">
        <f>DEV_CWS!AB49</f>
        <v>0</v>
      </c>
      <c r="AB91" s="63">
        <f>DEV_CWS!AC49</f>
        <v>0</v>
      </c>
      <c r="AC91" s="63">
        <f>DEV_CWS!AD49</f>
        <v>0</v>
      </c>
      <c r="AD91" s="63">
        <f>DEV_CWS!AE49</f>
        <v>0</v>
      </c>
      <c r="AE91" s="63">
        <f>DEV_CWS!AF49</f>
        <v>0</v>
      </c>
      <c r="AF91" s="63">
        <f>DEV_CWS!AG49</f>
        <v>0</v>
      </c>
      <c r="AG91" s="63">
        <f>DEV_CWS!AH49</f>
        <v>0</v>
      </c>
      <c r="AH91" s="63">
        <f>DEV_CWS!AI49</f>
        <v>0</v>
      </c>
      <c r="AI91" s="63">
        <f>DEV_CWS!AJ49</f>
        <v>0</v>
      </c>
      <c r="AJ91" s="63">
        <f>DEV_CWS!AK49</f>
        <v>0</v>
      </c>
      <c r="AK91" s="63">
        <f>DEV_CWS!AL49</f>
        <v>0</v>
      </c>
      <c r="AL91" s="63">
        <f>DEV_CWS!AM49</f>
        <v>0</v>
      </c>
      <c r="AM91" s="63">
        <f>DEV_CWS!AN49</f>
        <v>0</v>
      </c>
      <c r="AN91" s="63">
        <f>DEV_CWS!AO49</f>
        <v>0</v>
      </c>
      <c r="AO91" s="63">
        <f>DEV_CWS!AP49</f>
        <v>0</v>
      </c>
      <c r="AP91" s="63">
        <f>DEV_CWS!AQ49</f>
        <v>0</v>
      </c>
      <c r="AQ91" s="63">
        <f>DEV_CWS!AR49</f>
        <v>0</v>
      </c>
      <c r="AR91" s="63">
        <f>DEV_CWS!AS49</f>
        <v>0</v>
      </c>
      <c r="AS91" s="63">
        <f>DEV_CWS!AT49</f>
        <v>0</v>
      </c>
      <c r="AT91" s="63">
        <f>DEV_CWS!AU49</f>
        <v>0</v>
      </c>
      <c r="AU91" s="63">
        <f>DEV_CWS!AV49</f>
        <v>0</v>
      </c>
      <c r="AV91" s="63">
        <f>DEV_CWS!AW49</f>
        <v>0</v>
      </c>
      <c r="AW91" s="63">
        <f>DEV_CWS!AX49</f>
        <v>0</v>
      </c>
      <c r="AX91" s="63">
        <f>DEV_CWS!AY49</f>
        <v>0</v>
      </c>
      <c r="AY91" s="63">
        <f>DEV_CWS!AZ49</f>
        <v>0</v>
      </c>
      <c r="AZ91" s="63">
        <f>DEV_CWS!BA49</f>
        <v>0</v>
      </c>
      <c r="BA91" s="63">
        <f>DEV_CWS!BB49</f>
        <v>0</v>
      </c>
      <c r="BB91" s="63">
        <f>DEV_CWS!BC49</f>
        <v>0</v>
      </c>
      <c r="BC91" s="63">
        <f>DEV_CWS!BD49</f>
        <v>0</v>
      </c>
      <c r="BD91" s="63">
        <f>DEV_CWS!BE49</f>
        <v>0</v>
      </c>
      <c r="BE91" s="63">
        <f>DEV_CWS!BF49</f>
        <v>0</v>
      </c>
      <c r="BF91" s="63">
        <f>DEV_CWS!BG49</f>
        <v>0</v>
      </c>
      <c r="BG91" s="63">
        <f>DEV_CWS!BH49</f>
        <v>0</v>
      </c>
      <c r="BH91" s="63">
        <f>DEV_CWS!BI49</f>
        <v>0</v>
      </c>
      <c r="BI91" s="63">
        <f>DEV_CWS!BJ49</f>
        <v>0</v>
      </c>
      <c r="BJ91" s="63">
        <f>DEV_CWS!BK49</f>
        <v>0</v>
      </c>
      <c r="BK91" s="63">
        <f>DEV_CWS!BL49</f>
        <v>0</v>
      </c>
      <c r="BL91" s="37"/>
      <c r="BM91" s="65"/>
    </row>
    <row r="92" spans="1:65" customFormat="1" x14ac:dyDescent="0.15">
      <c r="B92" s="47" t="s">
        <v>432</v>
      </c>
      <c r="C92" s="63">
        <f>DEV_CWS!D50</f>
        <v>0</v>
      </c>
      <c r="D92" s="63">
        <f>DEV_CWS!E50</f>
        <v>0</v>
      </c>
      <c r="E92" s="63">
        <f>DEV_CWS!F50</f>
        <v>0</v>
      </c>
      <c r="F92" s="63">
        <f>DEV_CWS!G50</f>
        <v>0</v>
      </c>
      <c r="G92" s="63">
        <f>DEV_CWS!H50</f>
        <v>0</v>
      </c>
      <c r="H92" s="63">
        <f>DEV_CWS!I50</f>
        <v>0</v>
      </c>
      <c r="I92" s="63">
        <f>DEV_CWS!J50</f>
        <v>0</v>
      </c>
      <c r="J92" s="63">
        <f>DEV_CWS!K50</f>
        <v>0</v>
      </c>
      <c r="K92" s="63">
        <f>DEV_CWS!L50</f>
        <v>0</v>
      </c>
      <c r="L92" s="63">
        <f>DEV_CWS!M50</f>
        <v>0</v>
      </c>
      <c r="M92" s="63">
        <f>DEV_CWS!N50</f>
        <v>0</v>
      </c>
      <c r="N92" s="63">
        <f>DEV_CWS!O50</f>
        <v>0</v>
      </c>
      <c r="O92" s="63">
        <f>DEV_CWS!P50</f>
        <v>0</v>
      </c>
      <c r="P92" s="63">
        <f>DEV_CWS!Q50</f>
        <v>0</v>
      </c>
      <c r="Q92" s="63">
        <f>DEV_CWS!R50</f>
        <v>0</v>
      </c>
      <c r="R92" s="63">
        <f>DEV_CWS!S50</f>
        <v>0</v>
      </c>
      <c r="S92" s="63">
        <f>DEV_CWS!T50</f>
        <v>0</v>
      </c>
      <c r="T92" s="63">
        <f>DEV_CWS!U50</f>
        <v>0</v>
      </c>
      <c r="U92" s="63">
        <f>DEV_CWS!V50</f>
        <v>0</v>
      </c>
      <c r="V92" s="63">
        <f>DEV_CWS!W50</f>
        <v>0</v>
      </c>
      <c r="W92" s="63">
        <f>DEV_CWS!X50</f>
        <v>0</v>
      </c>
      <c r="X92" s="63">
        <f>DEV_CWS!Y50</f>
        <v>0</v>
      </c>
      <c r="Y92" s="63">
        <f>DEV_CWS!Z50</f>
        <v>0</v>
      </c>
      <c r="Z92" s="63">
        <f>DEV_CWS!AA50</f>
        <v>0</v>
      </c>
      <c r="AA92" s="63">
        <f>DEV_CWS!AB50</f>
        <v>0</v>
      </c>
      <c r="AB92" s="63">
        <f>DEV_CWS!AC50</f>
        <v>0</v>
      </c>
      <c r="AC92" s="63">
        <f>DEV_CWS!AD50</f>
        <v>0</v>
      </c>
      <c r="AD92" s="63">
        <f>DEV_CWS!AE50</f>
        <v>0</v>
      </c>
      <c r="AE92" s="63">
        <f>DEV_CWS!AF50</f>
        <v>0</v>
      </c>
      <c r="AF92" s="63">
        <f>DEV_CWS!AG50</f>
        <v>0</v>
      </c>
      <c r="AG92" s="63">
        <f>DEV_CWS!AH50</f>
        <v>0</v>
      </c>
      <c r="AH92" s="63">
        <f>DEV_CWS!AI50</f>
        <v>0</v>
      </c>
      <c r="AI92" s="63">
        <f>DEV_CWS!AJ50</f>
        <v>0</v>
      </c>
      <c r="AJ92" s="63">
        <f>DEV_CWS!AK50</f>
        <v>0</v>
      </c>
      <c r="AK92" s="63">
        <f>DEV_CWS!AL50</f>
        <v>0</v>
      </c>
      <c r="AL92" s="63">
        <f>DEV_CWS!AM50</f>
        <v>0</v>
      </c>
      <c r="AM92" s="63">
        <f>DEV_CWS!AN50</f>
        <v>0</v>
      </c>
      <c r="AN92" s="63">
        <f>DEV_CWS!AO50</f>
        <v>0</v>
      </c>
      <c r="AO92" s="63">
        <f>DEV_CWS!AP50</f>
        <v>0</v>
      </c>
      <c r="AP92" s="63">
        <f>DEV_CWS!AQ50</f>
        <v>0</v>
      </c>
      <c r="AQ92" s="63">
        <f>DEV_CWS!AR50</f>
        <v>0</v>
      </c>
      <c r="AR92" s="63">
        <f>DEV_CWS!AS50</f>
        <v>0</v>
      </c>
      <c r="AS92" s="63">
        <f>DEV_CWS!AT50</f>
        <v>0</v>
      </c>
      <c r="AT92" s="63">
        <f>DEV_CWS!AU50</f>
        <v>0</v>
      </c>
      <c r="AU92" s="63">
        <f>DEV_CWS!AV50</f>
        <v>0</v>
      </c>
      <c r="AV92" s="63">
        <f>DEV_CWS!AW50</f>
        <v>0</v>
      </c>
      <c r="AW92" s="63">
        <f>DEV_CWS!AX50</f>
        <v>0</v>
      </c>
      <c r="AX92" s="63">
        <f>DEV_CWS!AY50</f>
        <v>0</v>
      </c>
      <c r="AY92" s="63">
        <f>DEV_CWS!AZ50</f>
        <v>0</v>
      </c>
      <c r="AZ92" s="63">
        <f>DEV_CWS!BA50</f>
        <v>0</v>
      </c>
      <c r="BA92" s="63">
        <f>DEV_CWS!BB50</f>
        <v>0</v>
      </c>
      <c r="BB92" s="63">
        <f>DEV_CWS!BC50</f>
        <v>0</v>
      </c>
      <c r="BC92" s="63">
        <f>DEV_CWS!BD50</f>
        <v>0</v>
      </c>
      <c r="BD92" s="63">
        <f>DEV_CWS!BE50</f>
        <v>0</v>
      </c>
      <c r="BE92" s="63">
        <f>DEV_CWS!BF50</f>
        <v>0</v>
      </c>
      <c r="BF92" s="63">
        <f>DEV_CWS!BG50</f>
        <v>0</v>
      </c>
      <c r="BG92" s="63">
        <f>DEV_CWS!BH50</f>
        <v>0</v>
      </c>
      <c r="BH92" s="63">
        <f>DEV_CWS!BI50</f>
        <v>0</v>
      </c>
      <c r="BI92" s="63">
        <f>DEV_CWS!BJ50</f>
        <v>0</v>
      </c>
      <c r="BJ92" s="63">
        <f>DEV_CWS!BK50</f>
        <v>0</v>
      </c>
      <c r="BK92" s="63">
        <f>DEV_CWS!BL50</f>
        <v>0</v>
      </c>
      <c r="BL92" s="37"/>
      <c r="BM92" s="65"/>
    </row>
    <row r="93" spans="1:65" customFormat="1" x14ac:dyDescent="0.15">
      <c r="B93" s="47" t="s">
        <v>430</v>
      </c>
      <c r="C93" s="63">
        <f>DEV_CWS!D51</f>
        <v>0</v>
      </c>
      <c r="D93" s="63">
        <f>DEV_CWS!E51</f>
        <v>0</v>
      </c>
      <c r="E93" s="63">
        <f>DEV_CWS!F51</f>
        <v>0</v>
      </c>
      <c r="F93" s="63">
        <f>DEV_CWS!G51</f>
        <v>0</v>
      </c>
      <c r="G93" s="63">
        <f>DEV_CWS!H51</f>
        <v>0</v>
      </c>
      <c r="H93" s="63">
        <f>DEV_CWS!I51</f>
        <v>0</v>
      </c>
      <c r="I93" s="63">
        <f>DEV_CWS!J51</f>
        <v>0</v>
      </c>
      <c r="J93" s="63">
        <f>DEV_CWS!K51</f>
        <v>0</v>
      </c>
      <c r="K93" s="63">
        <f>DEV_CWS!L51</f>
        <v>0</v>
      </c>
      <c r="L93" s="63">
        <f>DEV_CWS!M51</f>
        <v>0</v>
      </c>
      <c r="M93" s="63">
        <f>DEV_CWS!N51</f>
        <v>0</v>
      </c>
      <c r="N93" s="63">
        <f>DEV_CWS!O51</f>
        <v>0</v>
      </c>
      <c r="O93" s="63">
        <f>DEV_CWS!P51</f>
        <v>0</v>
      </c>
      <c r="P93" s="63">
        <f>DEV_CWS!Q51</f>
        <v>0</v>
      </c>
      <c r="Q93" s="63">
        <f>DEV_CWS!R51</f>
        <v>0</v>
      </c>
      <c r="R93" s="63">
        <f>DEV_CWS!S51</f>
        <v>0</v>
      </c>
      <c r="S93" s="63">
        <f>DEV_CWS!T51</f>
        <v>0</v>
      </c>
      <c r="T93" s="63">
        <f>DEV_CWS!U51</f>
        <v>0</v>
      </c>
      <c r="U93" s="63">
        <f>DEV_CWS!V51</f>
        <v>0</v>
      </c>
      <c r="V93" s="63">
        <f>DEV_CWS!W51</f>
        <v>0</v>
      </c>
      <c r="W93" s="63">
        <f>DEV_CWS!X51</f>
        <v>0</v>
      </c>
      <c r="X93" s="63">
        <f>DEV_CWS!Y51</f>
        <v>0</v>
      </c>
      <c r="Y93" s="63">
        <f>DEV_CWS!Z51</f>
        <v>0</v>
      </c>
      <c r="Z93" s="63">
        <f>DEV_CWS!AA51</f>
        <v>0</v>
      </c>
      <c r="AA93" s="63">
        <f>DEV_CWS!AB51</f>
        <v>0</v>
      </c>
      <c r="AB93" s="63">
        <f>DEV_CWS!AC51</f>
        <v>0</v>
      </c>
      <c r="AC93" s="63">
        <f>DEV_CWS!AD51</f>
        <v>0</v>
      </c>
      <c r="AD93" s="63">
        <f>DEV_CWS!AE51</f>
        <v>0</v>
      </c>
      <c r="AE93" s="63">
        <f>DEV_CWS!AF51</f>
        <v>0</v>
      </c>
      <c r="AF93" s="63">
        <f>DEV_CWS!AG51</f>
        <v>0</v>
      </c>
      <c r="AG93" s="63">
        <f>DEV_CWS!AH51</f>
        <v>0</v>
      </c>
      <c r="AH93" s="63">
        <f>DEV_CWS!AI51</f>
        <v>0</v>
      </c>
      <c r="AI93" s="63">
        <f>DEV_CWS!AJ51</f>
        <v>0</v>
      </c>
      <c r="AJ93" s="63">
        <f>DEV_CWS!AK51</f>
        <v>0</v>
      </c>
      <c r="AK93" s="63">
        <f>DEV_CWS!AL51</f>
        <v>0</v>
      </c>
      <c r="AL93" s="63">
        <f>DEV_CWS!AM51</f>
        <v>0</v>
      </c>
      <c r="AM93" s="63">
        <f>DEV_CWS!AN51</f>
        <v>0</v>
      </c>
      <c r="AN93" s="63">
        <f>DEV_CWS!AO51</f>
        <v>0</v>
      </c>
      <c r="AO93" s="63">
        <f>DEV_CWS!AP51</f>
        <v>0</v>
      </c>
      <c r="AP93" s="63">
        <f>DEV_CWS!AQ51</f>
        <v>0</v>
      </c>
      <c r="AQ93" s="63">
        <f>DEV_CWS!AR51</f>
        <v>0</v>
      </c>
      <c r="AR93" s="63">
        <f>DEV_CWS!AS51</f>
        <v>0</v>
      </c>
      <c r="AS93" s="63">
        <f>DEV_CWS!AT51</f>
        <v>0</v>
      </c>
      <c r="AT93" s="63">
        <f>DEV_CWS!AU51</f>
        <v>0</v>
      </c>
      <c r="AU93" s="63">
        <f>DEV_CWS!AV51</f>
        <v>0</v>
      </c>
      <c r="AV93" s="63">
        <f>DEV_CWS!AW51</f>
        <v>0</v>
      </c>
      <c r="AW93" s="63">
        <f>DEV_CWS!AX51</f>
        <v>0</v>
      </c>
      <c r="AX93" s="63">
        <f>DEV_CWS!AY51</f>
        <v>0</v>
      </c>
      <c r="AY93" s="63">
        <f>DEV_CWS!AZ51</f>
        <v>0</v>
      </c>
      <c r="AZ93" s="63">
        <f>DEV_CWS!BA51</f>
        <v>0</v>
      </c>
      <c r="BA93" s="63">
        <f>DEV_CWS!BB51</f>
        <v>0</v>
      </c>
      <c r="BB93" s="63">
        <f>DEV_CWS!BC51</f>
        <v>0</v>
      </c>
      <c r="BC93" s="63">
        <f>DEV_CWS!BD51</f>
        <v>0</v>
      </c>
      <c r="BD93" s="63">
        <f>DEV_CWS!BE51</f>
        <v>0</v>
      </c>
      <c r="BE93" s="63">
        <f>DEV_CWS!BF51</f>
        <v>0</v>
      </c>
      <c r="BF93" s="63">
        <f>DEV_CWS!BG51</f>
        <v>0</v>
      </c>
      <c r="BG93" s="63">
        <f>DEV_CWS!BH51</f>
        <v>0</v>
      </c>
      <c r="BH93" s="63">
        <f>DEV_CWS!BI51</f>
        <v>0</v>
      </c>
      <c r="BI93" s="63">
        <f>DEV_CWS!BJ51</f>
        <v>0</v>
      </c>
      <c r="BJ93" s="63">
        <f>DEV_CWS!BK51</f>
        <v>0</v>
      </c>
      <c r="BK93" s="63">
        <f>DEV_CWS!BL51</f>
        <v>0</v>
      </c>
      <c r="BL93" s="37"/>
      <c r="BM93" s="65"/>
    </row>
    <row r="94" spans="1:65" x14ac:dyDescent="0.15">
      <c r="A94" s="75"/>
      <c r="B94" s="47" t="s">
        <v>397</v>
      </c>
      <c r="C94" s="63">
        <f>DEV_CWS!D52</f>
        <v>0</v>
      </c>
      <c r="D94" s="63">
        <f>DEV_CWS!E52</f>
        <v>400</v>
      </c>
      <c r="E94" s="63">
        <f>DEV_CWS!F52</f>
        <v>400</v>
      </c>
      <c r="F94" s="63">
        <f>DEV_CWS!G52</f>
        <v>400</v>
      </c>
      <c r="G94" s="63">
        <f>DEV_CWS!H52</f>
        <v>400</v>
      </c>
      <c r="H94" s="63">
        <f>DEV_CWS!I52</f>
        <v>400</v>
      </c>
      <c r="I94" s="63">
        <f>DEV_CWS!J52</f>
        <v>400</v>
      </c>
      <c r="J94" s="63">
        <f>DEV_CWS!K52</f>
        <v>400</v>
      </c>
      <c r="K94" s="63">
        <f>DEV_CWS!L52</f>
        <v>400</v>
      </c>
      <c r="L94" s="63">
        <f>DEV_CWS!M52</f>
        <v>400</v>
      </c>
      <c r="M94" s="63">
        <f>DEV_CWS!N52</f>
        <v>400</v>
      </c>
      <c r="N94" s="63">
        <f>DEV_CWS!O52</f>
        <v>400</v>
      </c>
      <c r="O94" s="63">
        <f>DEV_CWS!P52</f>
        <v>400</v>
      </c>
      <c r="P94" s="63">
        <f>DEV_CWS!Q52</f>
        <v>400</v>
      </c>
      <c r="Q94" s="63">
        <f>DEV_CWS!R52</f>
        <v>400</v>
      </c>
      <c r="R94" s="63">
        <f>DEV_CWS!S52</f>
        <v>400</v>
      </c>
      <c r="S94" s="63">
        <f>DEV_CWS!T52</f>
        <v>400</v>
      </c>
      <c r="T94" s="63">
        <f>DEV_CWS!U52</f>
        <v>400</v>
      </c>
      <c r="U94" s="63">
        <f>DEV_CWS!V52</f>
        <v>400</v>
      </c>
      <c r="V94" s="63">
        <f>DEV_CWS!W52</f>
        <v>400</v>
      </c>
      <c r="W94" s="63">
        <f>DEV_CWS!X52</f>
        <v>400</v>
      </c>
      <c r="X94" s="63">
        <f>DEV_CWS!Y52</f>
        <v>400</v>
      </c>
      <c r="Y94" s="63">
        <f>DEV_CWS!Z52</f>
        <v>400</v>
      </c>
      <c r="Z94" s="63">
        <f>DEV_CWS!AA52</f>
        <v>400</v>
      </c>
      <c r="AA94" s="63">
        <f>DEV_CWS!AB52</f>
        <v>400</v>
      </c>
      <c r="AB94" s="63">
        <f>DEV_CWS!AC52</f>
        <v>400</v>
      </c>
      <c r="AC94" s="63">
        <f>DEV_CWS!AD52</f>
        <v>400</v>
      </c>
      <c r="AD94" s="63">
        <f>DEV_CWS!AE52</f>
        <v>400</v>
      </c>
      <c r="AE94" s="63">
        <f>DEV_CWS!AF52</f>
        <v>400</v>
      </c>
      <c r="AF94" s="63">
        <f>DEV_CWS!AG52</f>
        <v>400</v>
      </c>
      <c r="AG94" s="63">
        <f>DEV_CWS!AH52</f>
        <v>400</v>
      </c>
      <c r="AH94" s="63">
        <f>DEV_CWS!AI52</f>
        <v>400</v>
      </c>
      <c r="AI94" s="63">
        <f>DEV_CWS!AJ52</f>
        <v>400</v>
      </c>
      <c r="AJ94" s="63">
        <f>DEV_CWS!AK52</f>
        <v>400</v>
      </c>
      <c r="AK94" s="63">
        <f>DEV_CWS!AL52</f>
        <v>400</v>
      </c>
      <c r="AL94" s="63">
        <f>DEV_CWS!AM52</f>
        <v>400</v>
      </c>
      <c r="AM94" s="63">
        <f>DEV_CWS!AN52</f>
        <v>400</v>
      </c>
      <c r="AN94" s="63">
        <f>DEV_CWS!AO52</f>
        <v>400</v>
      </c>
      <c r="AO94" s="63">
        <f>DEV_CWS!AP52</f>
        <v>400</v>
      </c>
      <c r="AP94" s="63">
        <f>DEV_CWS!AQ52</f>
        <v>400</v>
      </c>
      <c r="AQ94" s="63">
        <f>DEV_CWS!AR52</f>
        <v>400</v>
      </c>
      <c r="AR94" s="63">
        <f>DEV_CWS!AS52</f>
        <v>400</v>
      </c>
      <c r="AS94" s="63">
        <f>DEV_CWS!AT52</f>
        <v>400</v>
      </c>
      <c r="AT94" s="63">
        <f>DEV_CWS!AU52</f>
        <v>400</v>
      </c>
      <c r="AU94" s="63">
        <f>DEV_CWS!AV52</f>
        <v>400</v>
      </c>
      <c r="AV94" s="63">
        <f>DEV_CWS!AW52</f>
        <v>400</v>
      </c>
      <c r="AW94" s="63">
        <f>DEV_CWS!AX52</f>
        <v>400</v>
      </c>
      <c r="AX94" s="63">
        <f>DEV_CWS!AY52</f>
        <v>400</v>
      </c>
      <c r="AY94" s="63">
        <f>DEV_CWS!AZ52</f>
        <v>400</v>
      </c>
      <c r="AZ94" s="63">
        <f>DEV_CWS!BA52</f>
        <v>400</v>
      </c>
      <c r="BA94" s="63">
        <f>DEV_CWS!BB52</f>
        <v>400</v>
      </c>
      <c r="BB94" s="63">
        <f>DEV_CWS!BC52</f>
        <v>400</v>
      </c>
      <c r="BC94" s="63">
        <f>DEV_CWS!BD52</f>
        <v>400</v>
      </c>
      <c r="BD94" s="63">
        <f>DEV_CWS!BE52</f>
        <v>400</v>
      </c>
      <c r="BE94" s="63">
        <f>DEV_CWS!BF52</f>
        <v>400</v>
      </c>
      <c r="BF94" s="63">
        <f>DEV_CWS!BG52</f>
        <v>400</v>
      </c>
      <c r="BG94" s="63">
        <f>DEV_CWS!BH52</f>
        <v>400</v>
      </c>
      <c r="BH94" s="63">
        <f>DEV_CWS!BI52</f>
        <v>400</v>
      </c>
      <c r="BI94" s="63">
        <f>DEV_CWS!BJ52</f>
        <v>400</v>
      </c>
      <c r="BJ94" s="63">
        <f>DEV_CWS!BK52</f>
        <v>400</v>
      </c>
      <c r="BK94" s="63">
        <f>DEV_CWS!BL52</f>
        <v>400</v>
      </c>
    </row>
    <row r="95" spans="1:65" x14ac:dyDescent="0.15">
      <c r="A95" s="75"/>
      <c r="B95" s="47" t="s">
        <v>398</v>
      </c>
      <c r="C95" s="63">
        <f>DEV_CWS!D53</f>
        <v>250</v>
      </c>
      <c r="D95" s="63">
        <f>DEV_CWS!E53</f>
        <v>100</v>
      </c>
      <c r="E95" s="63">
        <f>DEV_CWS!F53</f>
        <v>100</v>
      </c>
      <c r="F95" s="63">
        <f>DEV_CWS!G53</f>
        <v>100</v>
      </c>
      <c r="G95" s="63">
        <f>DEV_CWS!H53</f>
        <v>100</v>
      </c>
      <c r="H95" s="63">
        <f>DEV_CWS!I53</f>
        <v>100</v>
      </c>
      <c r="I95" s="63">
        <f>DEV_CWS!J53</f>
        <v>100</v>
      </c>
      <c r="J95" s="63">
        <f>DEV_CWS!K53</f>
        <v>100</v>
      </c>
      <c r="K95" s="63">
        <f>DEV_CWS!L53</f>
        <v>100</v>
      </c>
      <c r="L95" s="63">
        <f>DEV_CWS!M53</f>
        <v>100</v>
      </c>
      <c r="M95" s="63">
        <f>DEV_CWS!N53</f>
        <v>100</v>
      </c>
      <c r="N95" s="63">
        <f>DEV_CWS!O53</f>
        <v>100</v>
      </c>
      <c r="O95" s="63">
        <f>DEV_CWS!P53</f>
        <v>100</v>
      </c>
      <c r="P95" s="63">
        <f>DEV_CWS!Q53</f>
        <v>100</v>
      </c>
      <c r="Q95" s="63">
        <f>DEV_CWS!R53</f>
        <v>100</v>
      </c>
      <c r="R95" s="63">
        <f>DEV_CWS!S53</f>
        <v>100</v>
      </c>
      <c r="S95" s="63">
        <f>DEV_CWS!T53</f>
        <v>100</v>
      </c>
      <c r="T95" s="63">
        <f>DEV_CWS!U53</f>
        <v>100</v>
      </c>
      <c r="U95" s="63">
        <f>DEV_CWS!V53</f>
        <v>100</v>
      </c>
      <c r="V95" s="63">
        <f>DEV_CWS!W53</f>
        <v>100</v>
      </c>
      <c r="W95" s="63">
        <f>DEV_CWS!X53</f>
        <v>100</v>
      </c>
      <c r="X95" s="63">
        <f>DEV_CWS!Y53</f>
        <v>100</v>
      </c>
      <c r="Y95" s="63">
        <f>DEV_CWS!Z53</f>
        <v>100</v>
      </c>
      <c r="Z95" s="63">
        <f>DEV_CWS!AA53</f>
        <v>100</v>
      </c>
      <c r="AA95" s="63">
        <f>DEV_CWS!AB53</f>
        <v>100</v>
      </c>
      <c r="AB95" s="63">
        <f>DEV_CWS!AC53</f>
        <v>100</v>
      </c>
      <c r="AC95" s="63">
        <f>DEV_CWS!AD53</f>
        <v>100</v>
      </c>
      <c r="AD95" s="63">
        <f>DEV_CWS!AE53</f>
        <v>100</v>
      </c>
      <c r="AE95" s="63">
        <f>DEV_CWS!AF53</f>
        <v>100</v>
      </c>
      <c r="AF95" s="63">
        <f>DEV_CWS!AG53</f>
        <v>100</v>
      </c>
      <c r="AG95" s="63">
        <f>DEV_CWS!AH53</f>
        <v>100</v>
      </c>
      <c r="AH95" s="63">
        <f>DEV_CWS!AI53</f>
        <v>100</v>
      </c>
      <c r="AI95" s="63">
        <f>DEV_CWS!AJ53</f>
        <v>100</v>
      </c>
      <c r="AJ95" s="63">
        <f>DEV_CWS!AK53</f>
        <v>100</v>
      </c>
      <c r="AK95" s="63">
        <f>DEV_CWS!AL53</f>
        <v>100</v>
      </c>
      <c r="AL95" s="63">
        <f>DEV_CWS!AM53</f>
        <v>100</v>
      </c>
      <c r="AM95" s="63">
        <f>DEV_CWS!AN53</f>
        <v>100</v>
      </c>
      <c r="AN95" s="63">
        <f>DEV_CWS!AO53</f>
        <v>100</v>
      </c>
      <c r="AO95" s="63">
        <f>DEV_CWS!AP53</f>
        <v>100</v>
      </c>
      <c r="AP95" s="63">
        <f>DEV_CWS!AQ53</f>
        <v>100</v>
      </c>
      <c r="AQ95" s="63">
        <f>DEV_CWS!AR53</f>
        <v>100</v>
      </c>
      <c r="AR95" s="63">
        <f>DEV_CWS!AS53</f>
        <v>100</v>
      </c>
      <c r="AS95" s="63">
        <f>DEV_CWS!AT53</f>
        <v>100</v>
      </c>
      <c r="AT95" s="63">
        <f>DEV_CWS!AU53</f>
        <v>100</v>
      </c>
      <c r="AU95" s="63">
        <f>DEV_CWS!AV53</f>
        <v>100</v>
      </c>
      <c r="AV95" s="63">
        <f>DEV_CWS!AW53</f>
        <v>100</v>
      </c>
      <c r="AW95" s="63">
        <f>DEV_CWS!AX53</f>
        <v>100</v>
      </c>
      <c r="AX95" s="63">
        <f>DEV_CWS!AY53</f>
        <v>100</v>
      </c>
      <c r="AY95" s="63">
        <f>DEV_CWS!AZ53</f>
        <v>100</v>
      </c>
      <c r="AZ95" s="63">
        <f>DEV_CWS!BA53</f>
        <v>100</v>
      </c>
      <c r="BA95" s="63">
        <f>DEV_CWS!BB53</f>
        <v>100</v>
      </c>
      <c r="BB95" s="63">
        <f>DEV_CWS!BC53</f>
        <v>100</v>
      </c>
      <c r="BC95" s="63">
        <f>DEV_CWS!BD53</f>
        <v>100</v>
      </c>
      <c r="BD95" s="63">
        <f>DEV_CWS!BE53</f>
        <v>100</v>
      </c>
      <c r="BE95" s="63">
        <f>DEV_CWS!BF53</f>
        <v>100</v>
      </c>
      <c r="BF95" s="63">
        <f>DEV_CWS!BG53</f>
        <v>100</v>
      </c>
      <c r="BG95" s="63">
        <f>DEV_CWS!BH53</f>
        <v>100</v>
      </c>
      <c r="BH95" s="63">
        <f>DEV_CWS!BI53</f>
        <v>100</v>
      </c>
      <c r="BI95" s="63">
        <f>DEV_CWS!BJ53</f>
        <v>100</v>
      </c>
      <c r="BJ95" s="63">
        <f>DEV_CWS!BK53</f>
        <v>100</v>
      </c>
      <c r="BK95" s="63">
        <f>DEV_CWS!BL53</f>
        <v>100</v>
      </c>
    </row>
    <row r="96" spans="1:65" customFormat="1" x14ac:dyDescent="0.15">
      <c r="B96" s="47" t="s">
        <v>427</v>
      </c>
      <c r="C96" s="63">
        <f>DEV_CWS!D54</f>
        <v>0</v>
      </c>
      <c r="D96" s="63">
        <f>DEV_CWS!E54</f>
        <v>100</v>
      </c>
      <c r="E96" s="63">
        <f>DEV_CWS!F54</f>
        <v>100</v>
      </c>
      <c r="F96" s="63">
        <f>DEV_CWS!G54</f>
        <v>100</v>
      </c>
      <c r="G96" s="63">
        <f>DEV_CWS!H54</f>
        <v>100</v>
      </c>
      <c r="H96" s="63">
        <f>DEV_CWS!I54</f>
        <v>100</v>
      </c>
      <c r="I96" s="63">
        <f>DEV_CWS!J54</f>
        <v>100</v>
      </c>
      <c r="J96" s="63">
        <f>DEV_CWS!K54</f>
        <v>100</v>
      </c>
      <c r="K96" s="63">
        <f>DEV_CWS!L54</f>
        <v>100</v>
      </c>
      <c r="L96" s="63">
        <f>DEV_CWS!M54</f>
        <v>100</v>
      </c>
      <c r="M96" s="63">
        <f>DEV_CWS!N54</f>
        <v>100</v>
      </c>
      <c r="N96" s="63">
        <f>DEV_CWS!O54</f>
        <v>100</v>
      </c>
      <c r="O96" s="63">
        <f>DEV_CWS!P54</f>
        <v>100</v>
      </c>
      <c r="P96" s="63">
        <f>DEV_CWS!Q54</f>
        <v>100</v>
      </c>
      <c r="Q96" s="63">
        <f>DEV_CWS!R54</f>
        <v>100</v>
      </c>
      <c r="R96" s="63">
        <f>DEV_CWS!S54</f>
        <v>100</v>
      </c>
      <c r="S96" s="63">
        <f>DEV_CWS!T54</f>
        <v>100</v>
      </c>
      <c r="T96" s="63">
        <f>DEV_CWS!U54</f>
        <v>100</v>
      </c>
      <c r="U96" s="63">
        <f>DEV_CWS!V54</f>
        <v>100</v>
      </c>
      <c r="V96" s="63">
        <f>DEV_CWS!W54</f>
        <v>100</v>
      </c>
      <c r="W96" s="63">
        <f>DEV_CWS!X54</f>
        <v>100</v>
      </c>
      <c r="X96" s="63">
        <f>DEV_CWS!Y54</f>
        <v>100</v>
      </c>
      <c r="Y96" s="63">
        <f>DEV_CWS!Z54</f>
        <v>100</v>
      </c>
      <c r="Z96" s="63">
        <f>DEV_CWS!AA54</f>
        <v>100</v>
      </c>
      <c r="AA96" s="63">
        <f>DEV_CWS!AB54</f>
        <v>100</v>
      </c>
      <c r="AB96" s="63">
        <f>DEV_CWS!AC54</f>
        <v>100</v>
      </c>
      <c r="AC96" s="63">
        <f>DEV_CWS!AD54</f>
        <v>100</v>
      </c>
      <c r="AD96" s="63">
        <f>DEV_CWS!AE54</f>
        <v>100</v>
      </c>
      <c r="AE96" s="63">
        <f>DEV_CWS!AF54</f>
        <v>100</v>
      </c>
      <c r="AF96" s="63">
        <f>DEV_CWS!AG54</f>
        <v>100</v>
      </c>
      <c r="AG96" s="63">
        <f>DEV_CWS!AH54</f>
        <v>100</v>
      </c>
      <c r="AH96" s="63">
        <f>DEV_CWS!AI54</f>
        <v>100</v>
      </c>
      <c r="AI96" s="63">
        <f>DEV_CWS!AJ54</f>
        <v>100</v>
      </c>
      <c r="AJ96" s="63">
        <f>DEV_CWS!AK54</f>
        <v>100</v>
      </c>
      <c r="AK96" s="63">
        <f>DEV_CWS!AL54</f>
        <v>100</v>
      </c>
      <c r="AL96" s="63">
        <f>DEV_CWS!AM54</f>
        <v>100</v>
      </c>
      <c r="AM96" s="63">
        <f>DEV_CWS!AN54</f>
        <v>100</v>
      </c>
      <c r="AN96" s="63">
        <f>DEV_CWS!AO54</f>
        <v>100</v>
      </c>
      <c r="AO96" s="63">
        <f>DEV_CWS!AP54</f>
        <v>100</v>
      </c>
      <c r="AP96" s="63">
        <f>DEV_CWS!AQ54</f>
        <v>100</v>
      </c>
      <c r="AQ96" s="63">
        <f>DEV_CWS!AR54</f>
        <v>100</v>
      </c>
      <c r="AR96" s="63">
        <f>DEV_CWS!AS54</f>
        <v>100</v>
      </c>
      <c r="AS96" s="63">
        <f>DEV_CWS!AT54</f>
        <v>100</v>
      </c>
      <c r="AT96" s="63">
        <f>DEV_CWS!AU54</f>
        <v>100</v>
      </c>
      <c r="AU96" s="63">
        <f>DEV_CWS!AV54</f>
        <v>100</v>
      </c>
      <c r="AV96" s="63">
        <f>DEV_CWS!AW54</f>
        <v>100</v>
      </c>
      <c r="AW96" s="63">
        <f>DEV_CWS!AX54</f>
        <v>100</v>
      </c>
      <c r="AX96" s="63">
        <f>DEV_CWS!AY54</f>
        <v>100</v>
      </c>
      <c r="AY96" s="63">
        <f>DEV_CWS!AZ54</f>
        <v>100</v>
      </c>
      <c r="AZ96" s="63">
        <f>DEV_CWS!BA54</f>
        <v>100</v>
      </c>
      <c r="BA96" s="63">
        <f>DEV_CWS!BB54</f>
        <v>100</v>
      </c>
      <c r="BB96" s="63">
        <f>DEV_CWS!BC54</f>
        <v>100</v>
      </c>
      <c r="BC96" s="63">
        <f>DEV_CWS!BD54</f>
        <v>100</v>
      </c>
      <c r="BD96" s="63">
        <f>DEV_CWS!BE54</f>
        <v>100</v>
      </c>
      <c r="BE96" s="63">
        <f>DEV_CWS!BF54</f>
        <v>100</v>
      </c>
      <c r="BF96" s="63">
        <f>DEV_CWS!BG54</f>
        <v>100</v>
      </c>
      <c r="BG96" s="63">
        <f>DEV_CWS!BH54</f>
        <v>100</v>
      </c>
      <c r="BH96" s="63">
        <f>DEV_CWS!BI54</f>
        <v>100</v>
      </c>
      <c r="BI96" s="63">
        <f>DEV_CWS!BJ54</f>
        <v>100</v>
      </c>
      <c r="BJ96" s="63">
        <f>DEV_CWS!BK54</f>
        <v>100</v>
      </c>
      <c r="BK96" s="63">
        <f>DEV_CWS!BL54</f>
        <v>100</v>
      </c>
      <c r="BL96" s="37"/>
      <c r="BM96" s="65"/>
    </row>
    <row r="97" spans="1:65" x14ac:dyDescent="0.15">
      <c r="A97" s="75"/>
      <c r="B97" s="47" t="s">
        <v>429</v>
      </c>
      <c r="C97" s="63">
        <f>DEV_CWS!D55</f>
        <v>0</v>
      </c>
      <c r="D97" s="63">
        <f>DEV_CWS!E55</f>
        <v>0</v>
      </c>
      <c r="E97" s="63">
        <f>DEV_CWS!F55</f>
        <v>0</v>
      </c>
      <c r="F97" s="63">
        <f>DEV_CWS!G55</f>
        <v>0</v>
      </c>
      <c r="G97" s="63">
        <f>DEV_CWS!H55</f>
        <v>0</v>
      </c>
      <c r="H97" s="63">
        <f>DEV_CWS!I55</f>
        <v>0</v>
      </c>
      <c r="I97" s="63">
        <f>DEV_CWS!J55</f>
        <v>0</v>
      </c>
      <c r="J97" s="63">
        <f>DEV_CWS!K55</f>
        <v>0</v>
      </c>
      <c r="K97" s="63">
        <f>DEV_CWS!L55</f>
        <v>0</v>
      </c>
      <c r="L97" s="63">
        <f>DEV_CWS!M55</f>
        <v>0</v>
      </c>
      <c r="M97" s="63">
        <f>DEV_CWS!N55</f>
        <v>0</v>
      </c>
      <c r="N97" s="63">
        <f>DEV_CWS!O55</f>
        <v>0</v>
      </c>
      <c r="O97" s="63">
        <f>DEV_CWS!P55</f>
        <v>0</v>
      </c>
      <c r="P97" s="63">
        <f>DEV_CWS!Q55</f>
        <v>0</v>
      </c>
      <c r="Q97" s="63">
        <f>DEV_CWS!R55</f>
        <v>0</v>
      </c>
      <c r="R97" s="63">
        <f>DEV_CWS!S55</f>
        <v>0</v>
      </c>
      <c r="S97" s="63">
        <f>DEV_CWS!T55</f>
        <v>0</v>
      </c>
      <c r="T97" s="63">
        <f>DEV_CWS!U55</f>
        <v>0</v>
      </c>
      <c r="U97" s="63">
        <f>DEV_CWS!V55</f>
        <v>0</v>
      </c>
      <c r="V97" s="63">
        <f>DEV_CWS!W55</f>
        <v>0</v>
      </c>
      <c r="W97" s="63">
        <f>DEV_CWS!X55</f>
        <v>0</v>
      </c>
      <c r="X97" s="63">
        <f>DEV_CWS!Y55</f>
        <v>0</v>
      </c>
      <c r="Y97" s="63">
        <f>DEV_CWS!Z55</f>
        <v>0</v>
      </c>
      <c r="Z97" s="63">
        <f>DEV_CWS!AA55</f>
        <v>0</v>
      </c>
      <c r="AA97" s="63">
        <f>DEV_CWS!AB55</f>
        <v>0</v>
      </c>
      <c r="AB97" s="63">
        <f>DEV_CWS!AC55</f>
        <v>0</v>
      </c>
      <c r="AC97" s="63">
        <f>DEV_CWS!AD55</f>
        <v>0</v>
      </c>
      <c r="AD97" s="63">
        <f>DEV_CWS!AE55</f>
        <v>0</v>
      </c>
      <c r="AE97" s="63">
        <f>DEV_CWS!AF55</f>
        <v>0</v>
      </c>
      <c r="AF97" s="63">
        <f>DEV_CWS!AG55</f>
        <v>0</v>
      </c>
      <c r="AG97" s="63">
        <f>DEV_CWS!AH55</f>
        <v>0</v>
      </c>
      <c r="AH97" s="63">
        <f>DEV_CWS!AI55</f>
        <v>0</v>
      </c>
      <c r="AI97" s="63">
        <f>DEV_CWS!AJ55</f>
        <v>0</v>
      </c>
      <c r="AJ97" s="63">
        <f>DEV_CWS!AK55</f>
        <v>0</v>
      </c>
      <c r="AK97" s="63">
        <f>DEV_CWS!AL55</f>
        <v>0</v>
      </c>
      <c r="AL97" s="63">
        <f>DEV_CWS!AM55</f>
        <v>0</v>
      </c>
      <c r="AM97" s="63">
        <f>DEV_CWS!AN55</f>
        <v>0</v>
      </c>
      <c r="AN97" s="63">
        <f>DEV_CWS!AO55</f>
        <v>0</v>
      </c>
      <c r="AO97" s="63">
        <f>DEV_CWS!AP55</f>
        <v>0</v>
      </c>
      <c r="AP97" s="63">
        <f>DEV_CWS!AQ55</f>
        <v>0</v>
      </c>
      <c r="AQ97" s="63">
        <f>DEV_CWS!AR55</f>
        <v>0</v>
      </c>
      <c r="AR97" s="63">
        <f>DEV_CWS!AS55</f>
        <v>0</v>
      </c>
      <c r="AS97" s="63">
        <f>DEV_CWS!AT55</f>
        <v>0</v>
      </c>
      <c r="AT97" s="63">
        <f>DEV_CWS!AU55</f>
        <v>0</v>
      </c>
      <c r="AU97" s="63">
        <f>DEV_CWS!AV55</f>
        <v>0</v>
      </c>
      <c r="AV97" s="63">
        <f>DEV_CWS!AW55</f>
        <v>0</v>
      </c>
      <c r="AW97" s="63">
        <f>DEV_CWS!AX55</f>
        <v>0</v>
      </c>
      <c r="AX97" s="63">
        <f>DEV_CWS!AY55</f>
        <v>0</v>
      </c>
      <c r="AY97" s="63">
        <f>DEV_CWS!AZ55</f>
        <v>0</v>
      </c>
      <c r="AZ97" s="63">
        <f>DEV_CWS!BA55</f>
        <v>0</v>
      </c>
      <c r="BA97" s="63">
        <f>DEV_CWS!BB55</f>
        <v>0</v>
      </c>
      <c r="BB97" s="63">
        <f>DEV_CWS!BC55</f>
        <v>0</v>
      </c>
      <c r="BC97" s="63">
        <f>DEV_CWS!BD55</f>
        <v>0</v>
      </c>
      <c r="BD97" s="63">
        <f>DEV_CWS!BE55</f>
        <v>0</v>
      </c>
      <c r="BE97" s="63">
        <f>DEV_CWS!BF55</f>
        <v>0</v>
      </c>
      <c r="BF97" s="63">
        <f>DEV_CWS!BG55</f>
        <v>0</v>
      </c>
      <c r="BG97" s="63">
        <f>DEV_CWS!BH55</f>
        <v>0</v>
      </c>
      <c r="BH97" s="63">
        <f>DEV_CWS!BI55</f>
        <v>0</v>
      </c>
      <c r="BI97" s="63">
        <f>DEV_CWS!BJ55</f>
        <v>0</v>
      </c>
      <c r="BJ97" s="63">
        <f>DEV_CWS!BK55</f>
        <v>0</v>
      </c>
      <c r="BK97" s="63">
        <f>DEV_CWS!BL55</f>
        <v>0</v>
      </c>
    </row>
    <row r="98" spans="1:65" x14ac:dyDescent="0.15">
      <c r="A98" s="75"/>
      <c r="B98" s="47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</row>
    <row r="99" spans="1:65" s="50" customFormat="1" x14ac:dyDescent="0.15">
      <c r="A99" s="74"/>
      <c r="B99" s="73" t="s">
        <v>437</v>
      </c>
      <c r="C99" s="63">
        <f>DEV_CWS!D57</f>
        <v>250</v>
      </c>
      <c r="D99" s="63">
        <f>DEV_CWS!E57</f>
        <v>5600</v>
      </c>
      <c r="E99" s="63">
        <f>DEV_CWS!F57</f>
        <v>3100</v>
      </c>
      <c r="F99" s="63">
        <f>DEV_CWS!G57</f>
        <v>3100</v>
      </c>
      <c r="G99" s="63">
        <f>DEV_CWS!H57</f>
        <v>600</v>
      </c>
      <c r="H99" s="63">
        <f>DEV_CWS!I57</f>
        <v>40600</v>
      </c>
      <c r="I99" s="63">
        <f>DEV_CWS!J57</f>
        <v>40600</v>
      </c>
      <c r="J99" s="63">
        <f>DEV_CWS!K57</f>
        <v>75600</v>
      </c>
      <c r="K99" s="63">
        <f>DEV_CWS!L57</f>
        <v>40600</v>
      </c>
      <c r="L99" s="63">
        <f>DEV_CWS!M57</f>
        <v>35600</v>
      </c>
      <c r="M99" s="63">
        <f>DEV_CWS!N57</f>
        <v>5600</v>
      </c>
      <c r="N99" s="63">
        <f>DEV_CWS!O57</f>
        <v>600</v>
      </c>
      <c r="O99" s="63">
        <f>DEV_CWS!P57</f>
        <v>600</v>
      </c>
      <c r="P99" s="63">
        <f>DEV_CWS!Q57</f>
        <v>600</v>
      </c>
      <c r="Q99" s="63">
        <f>DEV_CWS!R57</f>
        <v>600</v>
      </c>
      <c r="R99" s="63">
        <f>DEV_CWS!S57</f>
        <v>600</v>
      </c>
      <c r="S99" s="63">
        <f>DEV_CWS!T57</f>
        <v>600</v>
      </c>
      <c r="T99" s="63">
        <f>DEV_CWS!U57</f>
        <v>600</v>
      </c>
      <c r="U99" s="63">
        <f>DEV_CWS!V57</f>
        <v>600</v>
      </c>
      <c r="V99" s="63">
        <f>DEV_CWS!W57</f>
        <v>600</v>
      </c>
      <c r="W99" s="63">
        <f>DEV_CWS!X57</f>
        <v>600</v>
      </c>
      <c r="X99" s="63">
        <f>DEV_CWS!Y57</f>
        <v>600</v>
      </c>
      <c r="Y99" s="63">
        <f>DEV_CWS!Z57</f>
        <v>600</v>
      </c>
      <c r="Z99" s="63">
        <f>DEV_CWS!AA57</f>
        <v>600</v>
      </c>
      <c r="AA99" s="63">
        <f>DEV_CWS!AB57</f>
        <v>600</v>
      </c>
      <c r="AB99" s="63">
        <f>DEV_CWS!AC57</f>
        <v>600</v>
      </c>
      <c r="AC99" s="63">
        <f>DEV_CWS!AD57</f>
        <v>600</v>
      </c>
      <c r="AD99" s="63">
        <f>DEV_CWS!AE57</f>
        <v>600</v>
      </c>
      <c r="AE99" s="63">
        <f>DEV_CWS!AF57</f>
        <v>600</v>
      </c>
      <c r="AF99" s="63">
        <f>DEV_CWS!AG57</f>
        <v>600</v>
      </c>
      <c r="AG99" s="63">
        <f>DEV_CWS!AH57</f>
        <v>600</v>
      </c>
      <c r="AH99" s="63">
        <f>DEV_CWS!AI57</f>
        <v>600</v>
      </c>
      <c r="AI99" s="63">
        <f>DEV_CWS!AJ57</f>
        <v>600</v>
      </c>
      <c r="AJ99" s="63">
        <f>DEV_CWS!AK57</f>
        <v>600</v>
      </c>
      <c r="AK99" s="63">
        <f>DEV_CWS!AL57</f>
        <v>600</v>
      </c>
      <c r="AL99" s="63">
        <f>DEV_CWS!AM57</f>
        <v>600</v>
      </c>
      <c r="AM99" s="63">
        <f>DEV_CWS!AN57</f>
        <v>600</v>
      </c>
      <c r="AN99" s="63">
        <f>DEV_CWS!AO57</f>
        <v>600</v>
      </c>
      <c r="AO99" s="63">
        <f>DEV_CWS!AP57</f>
        <v>600</v>
      </c>
      <c r="AP99" s="63">
        <f>DEV_CWS!AQ57</f>
        <v>600</v>
      </c>
      <c r="AQ99" s="63">
        <f>DEV_CWS!AR57</f>
        <v>600</v>
      </c>
      <c r="AR99" s="63">
        <f>DEV_CWS!AS57</f>
        <v>600</v>
      </c>
      <c r="AS99" s="63">
        <f>DEV_CWS!AT57</f>
        <v>600</v>
      </c>
      <c r="AT99" s="63">
        <f>DEV_CWS!AU57</f>
        <v>600</v>
      </c>
      <c r="AU99" s="63">
        <f>DEV_CWS!AV57</f>
        <v>600</v>
      </c>
      <c r="AV99" s="63">
        <f>DEV_CWS!AW57</f>
        <v>600</v>
      </c>
      <c r="AW99" s="63">
        <f>DEV_CWS!AX57</f>
        <v>600</v>
      </c>
      <c r="AX99" s="63">
        <f>DEV_CWS!AY57</f>
        <v>600</v>
      </c>
      <c r="AY99" s="63">
        <f>DEV_CWS!AZ57</f>
        <v>600</v>
      </c>
      <c r="AZ99" s="63">
        <f>DEV_CWS!BA57</f>
        <v>600</v>
      </c>
      <c r="BA99" s="63">
        <f>DEV_CWS!BB57</f>
        <v>600</v>
      </c>
      <c r="BB99" s="63">
        <f>DEV_CWS!BC57</f>
        <v>600</v>
      </c>
      <c r="BC99" s="63">
        <f>DEV_CWS!BD57</f>
        <v>600</v>
      </c>
      <c r="BD99" s="63">
        <f>DEV_CWS!BE57</f>
        <v>600</v>
      </c>
      <c r="BE99" s="63">
        <f>DEV_CWS!BF57</f>
        <v>600</v>
      </c>
      <c r="BF99" s="63">
        <f>DEV_CWS!BG57</f>
        <v>600</v>
      </c>
      <c r="BG99" s="63">
        <f>DEV_CWS!BH57</f>
        <v>600</v>
      </c>
      <c r="BH99" s="63">
        <f>DEV_CWS!BI57</f>
        <v>600</v>
      </c>
      <c r="BI99" s="63">
        <f>DEV_CWS!BJ57</f>
        <v>600</v>
      </c>
      <c r="BJ99" s="63">
        <f>DEV_CWS!BK57</f>
        <v>600</v>
      </c>
      <c r="BK99" s="63">
        <f>DEV_CWS!BL57</f>
        <v>600</v>
      </c>
      <c r="BL99" s="38">
        <f>SUM(C99:BK99)</f>
        <v>281250</v>
      </c>
      <c r="BM99" s="182"/>
    </row>
    <row r="100" spans="1:65" x14ac:dyDescent="0.15">
      <c r="A100" s="75"/>
      <c r="B100" s="73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</row>
    <row r="101" spans="1:65" customFormat="1" x14ac:dyDescent="0.15">
      <c r="B101" s="73" t="s">
        <v>425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37"/>
      <c r="BM101" s="65"/>
    </row>
    <row r="102" spans="1:65" customFormat="1" x14ac:dyDescent="0.15">
      <c r="B102" s="73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37"/>
      <c r="BM102" s="65"/>
    </row>
    <row r="103" spans="1:65" customFormat="1" x14ac:dyDescent="0.15">
      <c r="B103" s="47" t="s">
        <v>428</v>
      </c>
      <c r="C103" s="63">
        <f>DEV_CWS!D61</f>
        <v>0</v>
      </c>
      <c r="D103" s="63">
        <f>DEV_CWS!E61</f>
        <v>0</v>
      </c>
      <c r="E103" s="63">
        <f>DEV_CWS!F61</f>
        <v>0</v>
      </c>
      <c r="F103" s="63">
        <f>DEV_CWS!G61</f>
        <v>1000</v>
      </c>
      <c r="G103" s="63">
        <f>DEV_CWS!H61</f>
        <v>1000</v>
      </c>
      <c r="H103" s="63">
        <f>DEV_CWS!I61</f>
        <v>1000</v>
      </c>
      <c r="I103" s="63">
        <f>DEV_CWS!J61</f>
        <v>0</v>
      </c>
      <c r="J103" s="63">
        <f>DEV_CWS!K61</f>
        <v>0</v>
      </c>
      <c r="K103" s="63">
        <f>DEV_CWS!L61</f>
        <v>0</v>
      </c>
      <c r="L103" s="63">
        <f>DEV_CWS!M61</f>
        <v>0</v>
      </c>
      <c r="M103" s="63">
        <f>DEV_CWS!N61</f>
        <v>0</v>
      </c>
      <c r="N103" s="63">
        <f>DEV_CWS!O61</f>
        <v>0</v>
      </c>
      <c r="O103" s="63">
        <f>DEV_CWS!P61</f>
        <v>0</v>
      </c>
      <c r="P103" s="63">
        <f>DEV_CWS!Q61</f>
        <v>0</v>
      </c>
      <c r="Q103" s="63">
        <f>DEV_CWS!R61</f>
        <v>0</v>
      </c>
      <c r="R103" s="63">
        <f>DEV_CWS!S61</f>
        <v>0</v>
      </c>
      <c r="S103" s="63">
        <f>DEV_CWS!T61</f>
        <v>0</v>
      </c>
      <c r="T103" s="63">
        <f>DEV_CWS!U61</f>
        <v>0</v>
      </c>
      <c r="U103" s="63">
        <f>DEV_CWS!V61</f>
        <v>0</v>
      </c>
      <c r="V103" s="63">
        <f>DEV_CWS!W61</f>
        <v>0</v>
      </c>
      <c r="W103" s="63">
        <f>DEV_CWS!X61</f>
        <v>0</v>
      </c>
      <c r="X103" s="63">
        <f>DEV_CWS!Y61</f>
        <v>0</v>
      </c>
      <c r="Y103" s="63">
        <f>DEV_CWS!Z61</f>
        <v>0</v>
      </c>
      <c r="Z103" s="63">
        <f>DEV_CWS!AA61</f>
        <v>0</v>
      </c>
      <c r="AA103" s="63">
        <f>DEV_CWS!AB61</f>
        <v>0</v>
      </c>
      <c r="AB103" s="63">
        <f>DEV_CWS!AC61</f>
        <v>0</v>
      </c>
      <c r="AC103" s="63">
        <f>DEV_CWS!AD61</f>
        <v>0</v>
      </c>
      <c r="AD103" s="63">
        <f>DEV_CWS!AE61</f>
        <v>0</v>
      </c>
      <c r="AE103" s="63">
        <f>DEV_CWS!AF61</f>
        <v>0</v>
      </c>
      <c r="AF103" s="63">
        <f>DEV_CWS!AG61</f>
        <v>0</v>
      </c>
      <c r="AG103" s="63">
        <f>DEV_CWS!AH61</f>
        <v>0</v>
      </c>
      <c r="AH103" s="63">
        <f>DEV_CWS!AI61</f>
        <v>0</v>
      </c>
      <c r="AI103" s="63">
        <f>DEV_CWS!AJ61</f>
        <v>0</v>
      </c>
      <c r="AJ103" s="63">
        <f>DEV_CWS!AK61</f>
        <v>0</v>
      </c>
      <c r="AK103" s="63">
        <f>DEV_CWS!AL61</f>
        <v>0</v>
      </c>
      <c r="AL103" s="63">
        <f>DEV_CWS!AM61</f>
        <v>0</v>
      </c>
      <c r="AM103" s="63">
        <f>DEV_CWS!AN61</f>
        <v>0</v>
      </c>
      <c r="AN103" s="63">
        <f>DEV_CWS!AO61</f>
        <v>0</v>
      </c>
      <c r="AO103" s="63">
        <f>DEV_CWS!AP61</f>
        <v>0</v>
      </c>
      <c r="AP103" s="63">
        <f>DEV_CWS!AQ61</f>
        <v>0</v>
      </c>
      <c r="AQ103" s="63">
        <f>DEV_CWS!AR61</f>
        <v>0</v>
      </c>
      <c r="AR103" s="63">
        <f>DEV_CWS!AS61</f>
        <v>0</v>
      </c>
      <c r="AS103" s="63">
        <f>DEV_CWS!AT61</f>
        <v>0</v>
      </c>
      <c r="AT103" s="63">
        <f>DEV_CWS!AU61</f>
        <v>0</v>
      </c>
      <c r="AU103" s="63">
        <f>DEV_CWS!AV61</f>
        <v>0</v>
      </c>
      <c r="AV103" s="63">
        <f>DEV_CWS!AW61</f>
        <v>0</v>
      </c>
      <c r="AW103" s="63">
        <f>DEV_CWS!AX61</f>
        <v>0</v>
      </c>
      <c r="AX103" s="63">
        <f>DEV_CWS!AY61</f>
        <v>0</v>
      </c>
      <c r="AY103" s="63">
        <f>DEV_CWS!AZ61</f>
        <v>0</v>
      </c>
      <c r="AZ103" s="63">
        <f>DEV_CWS!BA61</f>
        <v>0</v>
      </c>
      <c r="BA103" s="63">
        <f>DEV_CWS!BB61</f>
        <v>0</v>
      </c>
      <c r="BB103" s="63">
        <f>DEV_CWS!BC61</f>
        <v>0</v>
      </c>
      <c r="BC103" s="63">
        <f>DEV_CWS!BD61</f>
        <v>0</v>
      </c>
      <c r="BD103" s="63">
        <f>DEV_CWS!BE61</f>
        <v>0</v>
      </c>
      <c r="BE103" s="63">
        <f>DEV_CWS!BF61</f>
        <v>0</v>
      </c>
      <c r="BF103" s="63">
        <f>DEV_CWS!BG61</f>
        <v>0</v>
      </c>
      <c r="BG103" s="63">
        <f>DEV_CWS!BH61</f>
        <v>0</v>
      </c>
      <c r="BH103" s="63">
        <f>DEV_CWS!BI61</f>
        <v>0</v>
      </c>
      <c r="BI103" s="63">
        <f>DEV_CWS!BJ61</f>
        <v>0</v>
      </c>
      <c r="BJ103" s="63">
        <f>DEV_CWS!BK61</f>
        <v>0</v>
      </c>
      <c r="BK103" s="63">
        <f>DEV_CWS!BL61</f>
        <v>0</v>
      </c>
      <c r="BL103" s="37"/>
      <c r="BM103" s="65"/>
    </row>
    <row r="104" spans="1:65" customFormat="1" x14ac:dyDescent="0.15">
      <c r="B104" s="47" t="s">
        <v>431</v>
      </c>
      <c r="C104" s="63">
        <f>DEV_CWS!D62</f>
        <v>1000</v>
      </c>
      <c r="D104" s="63">
        <f>DEV_CWS!E62</f>
        <v>1000</v>
      </c>
      <c r="E104" s="63">
        <f>DEV_CWS!F62</f>
        <v>1000</v>
      </c>
      <c r="F104" s="63">
        <f>DEV_CWS!G62</f>
        <v>1000</v>
      </c>
      <c r="G104" s="63">
        <f>DEV_CWS!H62</f>
        <v>1000</v>
      </c>
      <c r="H104" s="63">
        <f>DEV_CWS!I62</f>
        <v>1000</v>
      </c>
      <c r="I104" s="63">
        <f>DEV_CWS!J62</f>
        <v>0</v>
      </c>
      <c r="J104" s="63">
        <f>DEV_CWS!K62</f>
        <v>0</v>
      </c>
      <c r="K104" s="63">
        <f>DEV_CWS!L62</f>
        <v>0</v>
      </c>
      <c r="L104" s="63">
        <f>DEV_CWS!M62</f>
        <v>0</v>
      </c>
      <c r="M104" s="63">
        <f>DEV_CWS!N62</f>
        <v>0</v>
      </c>
      <c r="N104" s="63">
        <f>DEV_CWS!O62</f>
        <v>0</v>
      </c>
      <c r="O104" s="63">
        <f>DEV_CWS!P62</f>
        <v>0</v>
      </c>
      <c r="P104" s="63">
        <f>DEV_CWS!Q62</f>
        <v>0</v>
      </c>
      <c r="Q104" s="63">
        <f>DEV_CWS!R62</f>
        <v>0</v>
      </c>
      <c r="R104" s="63">
        <f>DEV_CWS!S62</f>
        <v>0</v>
      </c>
      <c r="S104" s="63">
        <f>DEV_CWS!T62</f>
        <v>0</v>
      </c>
      <c r="T104" s="63">
        <f>DEV_CWS!U62</f>
        <v>0</v>
      </c>
      <c r="U104" s="63">
        <f>DEV_CWS!V62</f>
        <v>0</v>
      </c>
      <c r="V104" s="63">
        <f>DEV_CWS!W62</f>
        <v>0</v>
      </c>
      <c r="W104" s="63">
        <f>DEV_CWS!X62</f>
        <v>0</v>
      </c>
      <c r="X104" s="63">
        <f>DEV_CWS!Y62</f>
        <v>0</v>
      </c>
      <c r="Y104" s="63">
        <f>DEV_CWS!Z62</f>
        <v>0</v>
      </c>
      <c r="Z104" s="63">
        <f>DEV_CWS!AA62</f>
        <v>0</v>
      </c>
      <c r="AA104" s="63">
        <f>DEV_CWS!AB62</f>
        <v>0</v>
      </c>
      <c r="AB104" s="63">
        <f>DEV_CWS!AC62</f>
        <v>0</v>
      </c>
      <c r="AC104" s="63">
        <f>DEV_CWS!AD62</f>
        <v>0</v>
      </c>
      <c r="AD104" s="63">
        <f>DEV_CWS!AE62</f>
        <v>0</v>
      </c>
      <c r="AE104" s="63">
        <f>DEV_CWS!AF62</f>
        <v>0</v>
      </c>
      <c r="AF104" s="63">
        <f>DEV_CWS!AG62</f>
        <v>0</v>
      </c>
      <c r="AG104" s="63">
        <f>DEV_CWS!AH62</f>
        <v>0</v>
      </c>
      <c r="AH104" s="63">
        <f>DEV_CWS!AI62</f>
        <v>0</v>
      </c>
      <c r="AI104" s="63">
        <f>DEV_CWS!AJ62</f>
        <v>0</v>
      </c>
      <c r="AJ104" s="63">
        <f>DEV_CWS!AK62</f>
        <v>0</v>
      </c>
      <c r="AK104" s="63">
        <f>DEV_CWS!AL62</f>
        <v>0</v>
      </c>
      <c r="AL104" s="63">
        <f>DEV_CWS!AM62</f>
        <v>0</v>
      </c>
      <c r="AM104" s="63">
        <f>DEV_CWS!AN62</f>
        <v>0</v>
      </c>
      <c r="AN104" s="63">
        <f>DEV_CWS!AO62</f>
        <v>0</v>
      </c>
      <c r="AO104" s="63">
        <f>DEV_CWS!AP62</f>
        <v>0</v>
      </c>
      <c r="AP104" s="63">
        <f>DEV_CWS!AQ62</f>
        <v>0</v>
      </c>
      <c r="AQ104" s="63">
        <f>DEV_CWS!AR62</f>
        <v>0</v>
      </c>
      <c r="AR104" s="63">
        <f>DEV_CWS!AS62</f>
        <v>0</v>
      </c>
      <c r="AS104" s="63">
        <f>DEV_CWS!AT62</f>
        <v>0</v>
      </c>
      <c r="AT104" s="63">
        <f>DEV_CWS!AU62</f>
        <v>0</v>
      </c>
      <c r="AU104" s="63">
        <f>DEV_CWS!AV62</f>
        <v>0</v>
      </c>
      <c r="AV104" s="63">
        <f>DEV_CWS!AW62</f>
        <v>0</v>
      </c>
      <c r="AW104" s="63">
        <f>DEV_CWS!AX62</f>
        <v>0</v>
      </c>
      <c r="AX104" s="63">
        <f>DEV_CWS!AY62</f>
        <v>0</v>
      </c>
      <c r="AY104" s="63">
        <f>DEV_CWS!AZ62</f>
        <v>0</v>
      </c>
      <c r="AZ104" s="63">
        <f>DEV_CWS!BA62</f>
        <v>0</v>
      </c>
      <c r="BA104" s="63">
        <f>DEV_CWS!BB62</f>
        <v>0</v>
      </c>
      <c r="BB104" s="63">
        <f>DEV_CWS!BC62</f>
        <v>0</v>
      </c>
      <c r="BC104" s="63">
        <f>DEV_CWS!BD62</f>
        <v>0</v>
      </c>
      <c r="BD104" s="63">
        <f>DEV_CWS!BE62</f>
        <v>0</v>
      </c>
      <c r="BE104" s="63">
        <f>DEV_CWS!BF62</f>
        <v>0</v>
      </c>
      <c r="BF104" s="63">
        <f>DEV_CWS!BG62</f>
        <v>0</v>
      </c>
      <c r="BG104" s="63">
        <f>DEV_CWS!BH62</f>
        <v>0</v>
      </c>
      <c r="BH104" s="63">
        <f>DEV_CWS!BI62</f>
        <v>0</v>
      </c>
      <c r="BI104" s="63">
        <f>DEV_CWS!BJ62</f>
        <v>0</v>
      </c>
      <c r="BJ104" s="63">
        <f>DEV_CWS!BK62</f>
        <v>0</v>
      </c>
      <c r="BK104" s="63">
        <f>DEV_CWS!BL62</f>
        <v>0</v>
      </c>
      <c r="BL104" s="37"/>
      <c r="BM104" s="65"/>
    </row>
    <row r="105" spans="1:65" customFormat="1" x14ac:dyDescent="0.15">
      <c r="B105" s="47" t="s">
        <v>186</v>
      </c>
      <c r="C105" s="63">
        <f>DEV_CWS!D63</f>
        <v>0</v>
      </c>
      <c r="D105" s="63">
        <f>DEV_CWS!E63</f>
        <v>0</v>
      </c>
      <c r="E105" s="63">
        <f>DEV_CWS!F63</f>
        <v>0</v>
      </c>
      <c r="F105" s="63">
        <f>DEV_CWS!G63</f>
        <v>0</v>
      </c>
      <c r="G105" s="63">
        <f>DEV_CWS!H63</f>
        <v>0</v>
      </c>
      <c r="H105" s="63">
        <f>DEV_CWS!I63</f>
        <v>0</v>
      </c>
      <c r="I105" s="63">
        <f>DEV_CWS!J63</f>
        <v>0</v>
      </c>
      <c r="J105" s="63">
        <f>DEV_CWS!K63</f>
        <v>0</v>
      </c>
      <c r="K105" s="63">
        <f>DEV_CWS!L63</f>
        <v>0</v>
      </c>
      <c r="L105" s="63">
        <f>DEV_CWS!M63</f>
        <v>0</v>
      </c>
      <c r="M105" s="63">
        <f>DEV_CWS!N63</f>
        <v>0</v>
      </c>
      <c r="N105" s="63">
        <f>DEV_CWS!O63</f>
        <v>0</v>
      </c>
      <c r="O105" s="63">
        <f>DEV_CWS!P63</f>
        <v>0</v>
      </c>
      <c r="P105" s="63">
        <f>DEV_CWS!Q63</f>
        <v>0</v>
      </c>
      <c r="Q105" s="63">
        <f>DEV_CWS!R63</f>
        <v>0</v>
      </c>
      <c r="R105" s="63">
        <f>DEV_CWS!S63</f>
        <v>0</v>
      </c>
      <c r="S105" s="63">
        <f>DEV_CWS!T63</f>
        <v>0</v>
      </c>
      <c r="T105" s="63">
        <f>DEV_CWS!U63</f>
        <v>0</v>
      </c>
      <c r="U105" s="63">
        <f>DEV_CWS!V63</f>
        <v>0</v>
      </c>
      <c r="V105" s="63">
        <f>DEV_CWS!W63</f>
        <v>0</v>
      </c>
      <c r="W105" s="63">
        <f>DEV_CWS!X63</f>
        <v>0</v>
      </c>
      <c r="X105" s="63">
        <f>DEV_CWS!Y63</f>
        <v>0</v>
      </c>
      <c r="Y105" s="63">
        <f>DEV_CWS!Z63</f>
        <v>0</v>
      </c>
      <c r="Z105" s="63">
        <f>DEV_CWS!AA63</f>
        <v>0</v>
      </c>
      <c r="AA105" s="63">
        <f>DEV_CWS!AB63</f>
        <v>0</v>
      </c>
      <c r="AB105" s="63">
        <f>DEV_CWS!AC63</f>
        <v>0</v>
      </c>
      <c r="AC105" s="63">
        <f>DEV_CWS!AD63</f>
        <v>0</v>
      </c>
      <c r="AD105" s="63">
        <f>DEV_CWS!AE63</f>
        <v>0</v>
      </c>
      <c r="AE105" s="63">
        <f>DEV_CWS!AF63</f>
        <v>0</v>
      </c>
      <c r="AF105" s="63">
        <f>DEV_CWS!AG63</f>
        <v>0</v>
      </c>
      <c r="AG105" s="63">
        <f>DEV_CWS!AH63</f>
        <v>0</v>
      </c>
      <c r="AH105" s="63">
        <f>DEV_CWS!AI63</f>
        <v>0</v>
      </c>
      <c r="AI105" s="63">
        <f>DEV_CWS!AJ63</f>
        <v>0</v>
      </c>
      <c r="AJ105" s="63">
        <f>DEV_CWS!AK63</f>
        <v>0</v>
      </c>
      <c r="AK105" s="63">
        <f>DEV_CWS!AL63</f>
        <v>0</v>
      </c>
      <c r="AL105" s="63">
        <f>DEV_CWS!AM63</f>
        <v>0</v>
      </c>
      <c r="AM105" s="63">
        <f>DEV_CWS!AN63</f>
        <v>0</v>
      </c>
      <c r="AN105" s="63">
        <f>DEV_CWS!AO63</f>
        <v>0</v>
      </c>
      <c r="AO105" s="63">
        <f>DEV_CWS!AP63</f>
        <v>0</v>
      </c>
      <c r="AP105" s="63">
        <f>DEV_CWS!AQ63</f>
        <v>0</v>
      </c>
      <c r="AQ105" s="63">
        <f>DEV_CWS!AR63</f>
        <v>0</v>
      </c>
      <c r="AR105" s="63">
        <f>DEV_CWS!AS63</f>
        <v>0</v>
      </c>
      <c r="AS105" s="63">
        <f>DEV_CWS!AT63</f>
        <v>0</v>
      </c>
      <c r="AT105" s="63">
        <f>DEV_CWS!AU63</f>
        <v>0</v>
      </c>
      <c r="AU105" s="63">
        <f>DEV_CWS!AV63</f>
        <v>0</v>
      </c>
      <c r="AV105" s="63">
        <f>DEV_CWS!AW63</f>
        <v>0</v>
      </c>
      <c r="AW105" s="63">
        <f>DEV_CWS!AX63</f>
        <v>0</v>
      </c>
      <c r="AX105" s="63">
        <f>DEV_CWS!AY63</f>
        <v>0</v>
      </c>
      <c r="AY105" s="63">
        <f>DEV_CWS!AZ63</f>
        <v>0</v>
      </c>
      <c r="AZ105" s="63">
        <f>DEV_CWS!BA63</f>
        <v>0</v>
      </c>
      <c r="BA105" s="63">
        <f>DEV_CWS!BB63</f>
        <v>0</v>
      </c>
      <c r="BB105" s="63">
        <f>DEV_CWS!BC63</f>
        <v>0</v>
      </c>
      <c r="BC105" s="63">
        <f>DEV_CWS!BD63</f>
        <v>0</v>
      </c>
      <c r="BD105" s="63">
        <f>DEV_CWS!BE63</f>
        <v>0</v>
      </c>
      <c r="BE105" s="63">
        <f>DEV_CWS!BF63</f>
        <v>0</v>
      </c>
      <c r="BF105" s="63">
        <f>DEV_CWS!BG63</f>
        <v>0</v>
      </c>
      <c r="BG105" s="63">
        <f>DEV_CWS!BH63</f>
        <v>0</v>
      </c>
      <c r="BH105" s="63">
        <f>DEV_CWS!BI63</f>
        <v>0</v>
      </c>
      <c r="BI105" s="63">
        <f>DEV_CWS!BJ63</f>
        <v>0</v>
      </c>
      <c r="BJ105" s="63">
        <f>DEV_CWS!BK63</f>
        <v>0</v>
      </c>
      <c r="BK105" s="63">
        <f>DEV_CWS!BL63</f>
        <v>0</v>
      </c>
      <c r="BL105" s="37"/>
      <c r="BM105" s="65"/>
    </row>
    <row r="106" spans="1:65" customFormat="1" x14ac:dyDescent="0.15">
      <c r="B106" s="47" t="s">
        <v>432</v>
      </c>
      <c r="C106" s="63">
        <f>DEV_CWS!D64</f>
        <v>0</v>
      </c>
      <c r="D106" s="63">
        <f>DEV_CWS!E64</f>
        <v>0</v>
      </c>
      <c r="E106" s="63">
        <f>DEV_CWS!F64</f>
        <v>0</v>
      </c>
      <c r="F106" s="63">
        <f>DEV_CWS!G64</f>
        <v>0</v>
      </c>
      <c r="G106" s="63">
        <f>DEV_CWS!H64</f>
        <v>0</v>
      </c>
      <c r="H106" s="63">
        <f>DEV_CWS!I64</f>
        <v>0</v>
      </c>
      <c r="I106" s="63">
        <f>DEV_CWS!J64</f>
        <v>0</v>
      </c>
      <c r="J106" s="63">
        <f>DEV_CWS!K64</f>
        <v>0</v>
      </c>
      <c r="K106" s="63">
        <f>DEV_CWS!L64</f>
        <v>0</v>
      </c>
      <c r="L106" s="63">
        <f>DEV_CWS!M64</f>
        <v>0</v>
      </c>
      <c r="M106" s="63">
        <f>DEV_CWS!N64</f>
        <v>0</v>
      </c>
      <c r="N106" s="63">
        <f>DEV_CWS!O64</f>
        <v>0</v>
      </c>
      <c r="O106" s="63">
        <f>DEV_CWS!P64</f>
        <v>0</v>
      </c>
      <c r="P106" s="63">
        <f>DEV_CWS!Q64</f>
        <v>0</v>
      </c>
      <c r="Q106" s="63">
        <f>DEV_CWS!R64</f>
        <v>0</v>
      </c>
      <c r="R106" s="63">
        <f>DEV_CWS!S64</f>
        <v>0</v>
      </c>
      <c r="S106" s="63">
        <f>DEV_CWS!T64</f>
        <v>0</v>
      </c>
      <c r="T106" s="63">
        <f>DEV_CWS!U64</f>
        <v>0</v>
      </c>
      <c r="U106" s="63">
        <f>DEV_CWS!V64</f>
        <v>0</v>
      </c>
      <c r="V106" s="63">
        <f>DEV_CWS!W64</f>
        <v>0</v>
      </c>
      <c r="W106" s="63">
        <f>DEV_CWS!X64</f>
        <v>0</v>
      </c>
      <c r="X106" s="63">
        <f>DEV_CWS!Y64</f>
        <v>0</v>
      </c>
      <c r="Y106" s="63">
        <f>DEV_CWS!Z64</f>
        <v>0</v>
      </c>
      <c r="Z106" s="63">
        <f>DEV_CWS!AA64</f>
        <v>0</v>
      </c>
      <c r="AA106" s="63">
        <f>DEV_CWS!AB64</f>
        <v>0</v>
      </c>
      <c r="AB106" s="63">
        <f>DEV_CWS!AC64</f>
        <v>0</v>
      </c>
      <c r="AC106" s="63">
        <f>DEV_CWS!AD64</f>
        <v>0</v>
      </c>
      <c r="AD106" s="63">
        <f>DEV_CWS!AE64</f>
        <v>0</v>
      </c>
      <c r="AE106" s="63">
        <f>DEV_CWS!AF64</f>
        <v>0</v>
      </c>
      <c r="AF106" s="63">
        <f>DEV_CWS!AG64</f>
        <v>0</v>
      </c>
      <c r="AG106" s="63">
        <f>DEV_CWS!AH64</f>
        <v>0</v>
      </c>
      <c r="AH106" s="63">
        <f>DEV_CWS!AI64</f>
        <v>0</v>
      </c>
      <c r="AI106" s="63">
        <f>DEV_CWS!AJ64</f>
        <v>0</v>
      </c>
      <c r="AJ106" s="63">
        <f>DEV_CWS!AK64</f>
        <v>0</v>
      </c>
      <c r="AK106" s="63">
        <f>DEV_CWS!AL64</f>
        <v>0</v>
      </c>
      <c r="AL106" s="63">
        <f>DEV_CWS!AM64</f>
        <v>0</v>
      </c>
      <c r="AM106" s="63">
        <f>DEV_CWS!AN64</f>
        <v>0</v>
      </c>
      <c r="AN106" s="63">
        <f>DEV_CWS!AO64</f>
        <v>0</v>
      </c>
      <c r="AO106" s="63">
        <f>DEV_CWS!AP64</f>
        <v>0</v>
      </c>
      <c r="AP106" s="63">
        <f>DEV_CWS!AQ64</f>
        <v>0</v>
      </c>
      <c r="AQ106" s="63">
        <f>DEV_CWS!AR64</f>
        <v>0</v>
      </c>
      <c r="AR106" s="63">
        <f>DEV_CWS!AS64</f>
        <v>0</v>
      </c>
      <c r="AS106" s="63">
        <f>DEV_CWS!AT64</f>
        <v>0</v>
      </c>
      <c r="AT106" s="63">
        <f>DEV_CWS!AU64</f>
        <v>0</v>
      </c>
      <c r="AU106" s="63">
        <f>DEV_CWS!AV64</f>
        <v>0</v>
      </c>
      <c r="AV106" s="63">
        <f>DEV_CWS!AW64</f>
        <v>0</v>
      </c>
      <c r="AW106" s="63">
        <f>DEV_CWS!AX64</f>
        <v>0</v>
      </c>
      <c r="AX106" s="63">
        <f>DEV_CWS!AY64</f>
        <v>0</v>
      </c>
      <c r="AY106" s="63">
        <f>DEV_CWS!AZ64</f>
        <v>0</v>
      </c>
      <c r="AZ106" s="63">
        <f>DEV_CWS!BA64</f>
        <v>0</v>
      </c>
      <c r="BA106" s="63">
        <f>DEV_CWS!BB64</f>
        <v>0</v>
      </c>
      <c r="BB106" s="63">
        <f>DEV_CWS!BC64</f>
        <v>0</v>
      </c>
      <c r="BC106" s="63">
        <f>DEV_CWS!BD64</f>
        <v>0</v>
      </c>
      <c r="BD106" s="63">
        <f>DEV_CWS!BE64</f>
        <v>0</v>
      </c>
      <c r="BE106" s="63">
        <f>DEV_CWS!BF64</f>
        <v>0</v>
      </c>
      <c r="BF106" s="63">
        <f>DEV_CWS!BG64</f>
        <v>0</v>
      </c>
      <c r="BG106" s="63">
        <f>DEV_CWS!BH64</f>
        <v>0</v>
      </c>
      <c r="BH106" s="63">
        <f>DEV_CWS!BI64</f>
        <v>0</v>
      </c>
      <c r="BI106" s="63">
        <f>DEV_CWS!BJ64</f>
        <v>0</v>
      </c>
      <c r="BJ106" s="63">
        <f>DEV_CWS!BK64</f>
        <v>0</v>
      </c>
      <c r="BK106" s="63">
        <f>DEV_CWS!BL64</f>
        <v>0</v>
      </c>
      <c r="BL106" s="37"/>
      <c r="BM106" s="65"/>
    </row>
    <row r="107" spans="1:65" customFormat="1" x14ac:dyDescent="0.15">
      <c r="B107" s="47" t="s">
        <v>430</v>
      </c>
      <c r="C107" s="63">
        <f>DEV_CWS!D65</f>
        <v>0</v>
      </c>
      <c r="D107" s="63">
        <f>DEV_CWS!E65</f>
        <v>0</v>
      </c>
      <c r="E107" s="63">
        <f>DEV_CWS!F65</f>
        <v>0</v>
      </c>
      <c r="F107" s="63">
        <f>DEV_CWS!G65</f>
        <v>0</v>
      </c>
      <c r="G107" s="63">
        <f>DEV_CWS!H65</f>
        <v>0</v>
      </c>
      <c r="H107" s="63">
        <f>DEV_CWS!I65</f>
        <v>0</v>
      </c>
      <c r="I107" s="63">
        <f>DEV_CWS!J65</f>
        <v>0</v>
      </c>
      <c r="J107" s="63">
        <f>DEV_CWS!K65</f>
        <v>0</v>
      </c>
      <c r="K107" s="63">
        <f>DEV_CWS!L65</f>
        <v>0</v>
      </c>
      <c r="L107" s="63">
        <f>DEV_CWS!M65</f>
        <v>0</v>
      </c>
      <c r="M107" s="63">
        <f>DEV_CWS!N65</f>
        <v>0</v>
      </c>
      <c r="N107" s="63">
        <f>DEV_CWS!O65</f>
        <v>0</v>
      </c>
      <c r="O107" s="63">
        <f>DEV_CWS!P65</f>
        <v>0</v>
      </c>
      <c r="P107" s="63">
        <f>DEV_CWS!Q65</f>
        <v>0</v>
      </c>
      <c r="Q107" s="63">
        <f>DEV_CWS!R65</f>
        <v>0</v>
      </c>
      <c r="R107" s="63">
        <f>DEV_CWS!S65</f>
        <v>0</v>
      </c>
      <c r="S107" s="63">
        <f>DEV_CWS!T65</f>
        <v>0</v>
      </c>
      <c r="T107" s="63">
        <f>DEV_CWS!U65</f>
        <v>0</v>
      </c>
      <c r="U107" s="63">
        <f>DEV_CWS!V65</f>
        <v>0</v>
      </c>
      <c r="V107" s="63">
        <f>DEV_CWS!W65</f>
        <v>0</v>
      </c>
      <c r="W107" s="63">
        <f>DEV_CWS!X65</f>
        <v>0</v>
      </c>
      <c r="X107" s="63">
        <f>DEV_CWS!Y65</f>
        <v>0</v>
      </c>
      <c r="Y107" s="63">
        <f>DEV_CWS!Z65</f>
        <v>0</v>
      </c>
      <c r="Z107" s="63">
        <f>DEV_CWS!AA65</f>
        <v>0</v>
      </c>
      <c r="AA107" s="63">
        <f>DEV_CWS!AB65</f>
        <v>0</v>
      </c>
      <c r="AB107" s="63">
        <f>DEV_CWS!AC65</f>
        <v>0</v>
      </c>
      <c r="AC107" s="63">
        <f>DEV_CWS!AD65</f>
        <v>0</v>
      </c>
      <c r="AD107" s="63">
        <f>DEV_CWS!AE65</f>
        <v>0</v>
      </c>
      <c r="AE107" s="63">
        <f>DEV_CWS!AF65</f>
        <v>0</v>
      </c>
      <c r="AF107" s="63">
        <f>DEV_CWS!AG65</f>
        <v>0</v>
      </c>
      <c r="AG107" s="63">
        <f>DEV_CWS!AH65</f>
        <v>0</v>
      </c>
      <c r="AH107" s="63">
        <f>DEV_CWS!AI65</f>
        <v>0</v>
      </c>
      <c r="AI107" s="63">
        <f>DEV_CWS!AJ65</f>
        <v>0</v>
      </c>
      <c r="AJ107" s="63">
        <f>DEV_CWS!AK65</f>
        <v>0</v>
      </c>
      <c r="AK107" s="63">
        <f>DEV_CWS!AL65</f>
        <v>0</v>
      </c>
      <c r="AL107" s="63">
        <f>DEV_CWS!AM65</f>
        <v>0</v>
      </c>
      <c r="AM107" s="63">
        <f>DEV_CWS!AN65</f>
        <v>0</v>
      </c>
      <c r="AN107" s="63">
        <f>DEV_CWS!AO65</f>
        <v>0</v>
      </c>
      <c r="AO107" s="63">
        <f>DEV_CWS!AP65</f>
        <v>0</v>
      </c>
      <c r="AP107" s="63">
        <f>DEV_CWS!AQ65</f>
        <v>0</v>
      </c>
      <c r="AQ107" s="63">
        <f>DEV_CWS!AR65</f>
        <v>0</v>
      </c>
      <c r="AR107" s="63">
        <f>DEV_CWS!AS65</f>
        <v>0</v>
      </c>
      <c r="AS107" s="63">
        <f>DEV_CWS!AT65</f>
        <v>0</v>
      </c>
      <c r="AT107" s="63">
        <f>DEV_CWS!AU65</f>
        <v>0</v>
      </c>
      <c r="AU107" s="63">
        <f>DEV_CWS!AV65</f>
        <v>0</v>
      </c>
      <c r="AV107" s="63">
        <f>DEV_CWS!AW65</f>
        <v>0</v>
      </c>
      <c r="AW107" s="63">
        <f>DEV_CWS!AX65</f>
        <v>0</v>
      </c>
      <c r="AX107" s="63">
        <f>DEV_CWS!AY65</f>
        <v>0</v>
      </c>
      <c r="AY107" s="63">
        <f>DEV_CWS!AZ65</f>
        <v>0</v>
      </c>
      <c r="AZ107" s="63">
        <f>DEV_CWS!BA65</f>
        <v>0</v>
      </c>
      <c r="BA107" s="63">
        <f>DEV_CWS!BB65</f>
        <v>0</v>
      </c>
      <c r="BB107" s="63">
        <f>DEV_CWS!BC65</f>
        <v>0</v>
      </c>
      <c r="BC107" s="63">
        <f>DEV_CWS!BD65</f>
        <v>0</v>
      </c>
      <c r="BD107" s="63">
        <f>DEV_CWS!BE65</f>
        <v>0</v>
      </c>
      <c r="BE107" s="63">
        <f>DEV_CWS!BF65</f>
        <v>0</v>
      </c>
      <c r="BF107" s="63">
        <f>DEV_CWS!BG65</f>
        <v>0</v>
      </c>
      <c r="BG107" s="63">
        <f>DEV_CWS!BH65</f>
        <v>0</v>
      </c>
      <c r="BH107" s="63">
        <f>DEV_CWS!BI65</f>
        <v>0</v>
      </c>
      <c r="BI107" s="63">
        <f>DEV_CWS!BJ65</f>
        <v>0</v>
      </c>
      <c r="BJ107" s="63">
        <f>DEV_CWS!BK65</f>
        <v>0</v>
      </c>
      <c r="BK107" s="63">
        <f>DEV_CWS!BL65</f>
        <v>0</v>
      </c>
      <c r="BL107" s="37"/>
      <c r="BM107" s="65"/>
    </row>
    <row r="108" spans="1:65" x14ac:dyDescent="0.15">
      <c r="A108" s="75"/>
      <c r="B108" s="47" t="s">
        <v>397</v>
      </c>
      <c r="C108" s="63">
        <f>DEV_CWS!D66</f>
        <v>0</v>
      </c>
      <c r="D108" s="63">
        <f>DEV_CWS!E66</f>
        <v>0</v>
      </c>
      <c r="E108" s="63">
        <f>DEV_CWS!F66</f>
        <v>0</v>
      </c>
      <c r="F108" s="63">
        <f>DEV_CWS!G66</f>
        <v>0</v>
      </c>
      <c r="G108" s="63">
        <f>DEV_CWS!H66</f>
        <v>0</v>
      </c>
      <c r="H108" s="63">
        <f>DEV_CWS!I66</f>
        <v>0</v>
      </c>
      <c r="I108" s="63">
        <f>DEV_CWS!J66</f>
        <v>0</v>
      </c>
      <c r="J108" s="63">
        <f>DEV_CWS!K66</f>
        <v>0</v>
      </c>
      <c r="K108" s="63">
        <f>DEV_CWS!L66</f>
        <v>0</v>
      </c>
      <c r="L108" s="63">
        <f>DEV_CWS!M66</f>
        <v>0</v>
      </c>
      <c r="M108" s="63">
        <f>DEV_CWS!N66</f>
        <v>0</v>
      </c>
      <c r="N108" s="63">
        <f>DEV_CWS!O66</f>
        <v>0</v>
      </c>
      <c r="O108" s="63">
        <f>DEV_CWS!P66</f>
        <v>0</v>
      </c>
      <c r="P108" s="63">
        <f>DEV_CWS!Q66</f>
        <v>0</v>
      </c>
      <c r="Q108" s="63">
        <f>DEV_CWS!R66</f>
        <v>0</v>
      </c>
      <c r="R108" s="63">
        <f>DEV_CWS!S66</f>
        <v>0</v>
      </c>
      <c r="S108" s="63">
        <f>DEV_CWS!T66</f>
        <v>0</v>
      </c>
      <c r="T108" s="63">
        <f>DEV_CWS!U66</f>
        <v>0</v>
      </c>
      <c r="U108" s="63">
        <f>DEV_CWS!V66</f>
        <v>0</v>
      </c>
      <c r="V108" s="63">
        <f>DEV_CWS!W66</f>
        <v>0</v>
      </c>
      <c r="W108" s="63">
        <f>DEV_CWS!X66</f>
        <v>0</v>
      </c>
      <c r="X108" s="63">
        <f>DEV_CWS!Y66</f>
        <v>0</v>
      </c>
      <c r="Y108" s="63">
        <f>DEV_CWS!Z66</f>
        <v>0</v>
      </c>
      <c r="Z108" s="63">
        <f>DEV_CWS!AA66</f>
        <v>0</v>
      </c>
      <c r="AA108" s="63">
        <f>DEV_CWS!AB66</f>
        <v>0</v>
      </c>
      <c r="AB108" s="63">
        <f>DEV_CWS!AC66</f>
        <v>0</v>
      </c>
      <c r="AC108" s="63">
        <f>DEV_CWS!AD66</f>
        <v>0</v>
      </c>
      <c r="AD108" s="63">
        <f>DEV_CWS!AE66</f>
        <v>0</v>
      </c>
      <c r="AE108" s="63">
        <f>DEV_CWS!AF66</f>
        <v>0</v>
      </c>
      <c r="AF108" s="63">
        <f>DEV_CWS!AG66</f>
        <v>0</v>
      </c>
      <c r="AG108" s="63">
        <f>DEV_CWS!AH66</f>
        <v>0</v>
      </c>
      <c r="AH108" s="63">
        <f>DEV_CWS!AI66</f>
        <v>0</v>
      </c>
      <c r="AI108" s="63">
        <f>DEV_CWS!AJ66</f>
        <v>0</v>
      </c>
      <c r="AJ108" s="63">
        <f>DEV_CWS!AK66</f>
        <v>0</v>
      </c>
      <c r="AK108" s="63">
        <f>DEV_CWS!AL66</f>
        <v>0</v>
      </c>
      <c r="AL108" s="63">
        <f>DEV_CWS!AM66</f>
        <v>0</v>
      </c>
      <c r="AM108" s="63">
        <f>DEV_CWS!AN66</f>
        <v>0</v>
      </c>
      <c r="AN108" s="63">
        <f>DEV_CWS!AO66</f>
        <v>0</v>
      </c>
      <c r="AO108" s="63">
        <f>DEV_CWS!AP66</f>
        <v>0</v>
      </c>
      <c r="AP108" s="63">
        <f>DEV_CWS!AQ66</f>
        <v>0</v>
      </c>
      <c r="AQ108" s="63">
        <f>DEV_CWS!AR66</f>
        <v>0</v>
      </c>
      <c r="AR108" s="63">
        <f>DEV_CWS!AS66</f>
        <v>0</v>
      </c>
      <c r="AS108" s="63">
        <f>DEV_CWS!AT66</f>
        <v>0</v>
      </c>
      <c r="AT108" s="63">
        <f>DEV_CWS!AU66</f>
        <v>0</v>
      </c>
      <c r="AU108" s="63">
        <f>DEV_CWS!AV66</f>
        <v>0</v>
      </c>
      <c r="AV108" s="63">
        <f>DEV_CWS!AW66</f>
        <v>0</v>
      </c>
      <c r="AW108" s="63">
        <f>DEV_CWS!AX66</f>
        <v>0</v>
      </c>
      <c r="AX108" s="63">
        <f>DEV_CWS!AY66</f>
        <v>0</v>
      </c>
      <c r="AY108" s="63">
        <f>DEV_CWS!AZ66</f>
        <v>0</v>
      </c>
      <c r="AZ108" s="63">
        <f>DEV_CWS!BA66</f>
        <v>0</v>
      </c>
      <c r="BA108" s="63">
        <f>DEV_CWS!BB66</f>
        <v>0</v>
      </c>
      <c r="BB108" s="63">
        <f>DEV_CWS!BC66</f>
        <v>0</v>
      </c>
      <c r="BC108" s="63">
        <f>DEV_CWS!BD66</f>
        <v>0</v>
      </c>
      <c r="BD108" s="63">
        <f>DEV_CWS!BE66</f>
        <v>0</v>
      </c>
      <c r="BE108" s="63">
        <f>DEV_CWS!BF66</f>
        <v>0</v>
      </c>
      <c r="BF108" s="63">
        <f>DEV_CWS!BG66</f>
        <v>0</v>
      </c>
      <c r="BG108" s="63">
        <f>DEV_CWS!BH66</f>
        <v>0</v>
      </c>
      <c r="BH108" s="63">
        <f>DEV_CWS!BI66</f>
        <v>0</v>
      </c>
      <c r="BI108" s="63">
        <f>DEV_CWS!BJ66</f>
        <v>0</v>
      </c>
      <c r="BJ108" s="63">
        <f>DEV_CWS!BK66</f>
        <v>0</v>
      </c>
      <c r="BK108" s="63">
        <f>DEV_CWS!BL66</f>
        <v>0</v>
      </c>
    </row>
    <row r="109" spans="1:65" x14ac:dyDescent="0.15">
      <c r="A109" s="75"/>
      <c r="B109" s="47" t="s">
        <v>398</v>
      </c>
      <c r="C109" s="63">
        <f>DEV_CWS!D67</f>
        <v>0</v>
      </c>
      <c r="D109" s="63">
        <f>DEV_CWS!E67</f>
        <v>0</v>
      </c>
      <c r="E109" s="63">
        <f>DEV_CWS!F67</f>
        <v>0</v>
      </c>
      <c r="F109" s="63">
        <f>DEV_CWS!G67</f>
        <v>0</v>
      </c>
      <c r="G109" s="63">
        <f>DEV_CWS!H67</f>
        <v>0</v>
      </c>
      <c r="H109" s="63">
        <f>DEV_CWS!I67</f>
        <v>0</v>
      </c>
      <c r="I109" s="63">
        <f>DEV_CWS!J67</f>
        <v>0</v>
      </c>
      <c r="J109" s="63">
        <f>DEV_CWS!K67</f>
        <v>0</v>
      </c>
      <c r="K109" s="63">
        <f>DEV_CWS!L67</f>
        <v>0</v>
      </c>
      <c r="L109" s="63">
        <f>DEV_CWS!M67</f>
        <v>0</v>
      </c>
      <c r="M109" s="63">
        <f>DEV_CWS!N67</f>
        <v>0</v>
      </c>
      <c r="N109" s="63">
        <f>DEV_CWS!O67</f>
        <v>0</v>
      </c>
      <c r="O109" s="63">
        <f>DEV_CWS!P67</f>
        <v>0</v>
      </c>
      <c r="P109" s="63">
        <f>DEV_CWS!Q67</f>
        <v>0</v>
      </c>
      <c r="Q109" s="63">
        <f>DEV_CWS!R67</f>
        <v>0</v>
      </c>
      <c r="R109" s="63">
        <f>DEV_CWS!S67</f>
        <v>0</v>
      </c>
      <c r="S109" s="63">
        <f>DEV_CWS!T67</f>
        <v>0</v>
      </c>
      <c r="T109" s="63">
        <f>DEV_CWS!U67</f>
        <v>0</v>
      </c>
      <c r="U109" s="63">
        <f>DEV_CWS!V67</f>
        <v>0</v>
      </c>
      <c r="V109" s="63">
        <f>DEV_CWS!W67</f>
        <v>0</v>
      </c>
      <c r="W109" s="63">
        <f>DEV_CWS!X67</f>
        <v>0</v>
      </c>
      <c r="X109" s="63">
        <f>DEV_CWS!Y67</f>
        <v>0</v>
      </c>
      <c r="Y109" s="63">
        <f>DEV_CWS!Z67</f>
        <v>0</v>
      </c>
      <c r="Z109" s="63">
        <f>DEV_CWS!AA67</f>
        <v>0</v>
      </c>
      <c r="AA109" s="63">
        <f>DEV_CWS!AB67</f>
        <v>0</v>
      </c>
      <c r="AB109" s="63">
        <f>DEV_CWS!AC67</f>
        <v>0</v>
      </c>
      <c r="AC109" s="63">
        <f>DEV_CWS!AD67</f>
        <v>0</v>
      </c>
      <c r="AD109" s="63">
        <f>DEV_CWS!AE67</f>
        <v>0</v>
      </c>
      <c r="AE109" s="63">
        <f>DEV_CWS!AF67</f>
        <v>0</v>
      </c>
      <c r="AF109" s="63">
        <f>DEV_CWS!AG67</f>
        <v>0</v>
      </c>
      <c r="AG109" s="63">
        <f>DEV_CWS!AH67</f>
        <v>0</v>
      </c>
      <c r="AH109" s="63">
        <f>DEV_CWS!AI67</f>
        <v>0</v>
      </c>
      <c r="AI109" s="63">
        <f>DEV_CWS!AJ67</f>
        <v>0</v>
      </c>
      <c r="AJ109" s="63">
        <f>DEV_CWS!AK67</f>
        <v>0</v>
      </c>
      <c r="AK109" s="63">
        <f>DEV_CWS!AL67</f>
        <v>0</v>
      </c>
      <c r="AL109" s="63">
        <f>DEV_CWS!AM67</f>
        <v>0</v>
      </c>
      <c r="AM109" s="63">
        <f>DEV_CWS!AN67</f>
        <v>0</v>
      </c>
      <c r="AN109" s="63">
        <f>DEV_CWS!AO67</f>
        <v>0</v>
      </c>
      <c r="AO109" s="63">
        <f>DEV_CWS!AP67</f>
        <v>0</v>
      </c>
      <c r="AP109" s="63">
        <f>DEV_CWS!AQ67</f>
        <v>0</v>
      </c>
      <c r="AQ109" s="63">
        <f>DEV_CWS!AR67</f>
        <v>0</v>
      </c>
      <c r="AR109" s="63">
        <f>DEV_CWS!AS67</f>
        <v>0</v>
      </c>
      <c r="AS109" s="63">
        <f>DEV_CWS!AT67</f>
        <v>0</v>
      </c>
      <c r="AT109" s="63">
        <f>DEV_CWS!AU67</f>
        <v>0</v>
      </c>
      <c r="AU109" s="63">
        <f>DEV_CWS!AV67</f>
        <v>0</v>
      </c>
      <c r="AV109" s="63">
        <f>DEV_CWS!AW67</f>
        <v>0</v>
      </c>
      <c r="AW109" s="63">
        <f>DEV_CWS!AX67</f>
        <v>0</v>
      </c>
      <c r="AX109" s="63">
        <f>DEV_CWS!AY67</f>
        <v>0</v>
      </c>
      <c r="AY109" s="63">
        <f>DEV_CWS!AZ67</f>
        <v>0</v>
      </c>
      <c r="AZ109" s="63">
        <f>DEV_CWS!BA67</f>
        <v>0</v>
      </c>
      <c r="BA109" s="63">
        <f>DEV_CWS!BB67</f>
        <v>0</v>
      </c>
      <c r="BB109" s="63">
        <f>DEV_CWS!BC67</f>
        <v>0</v>
      </c>
      <c r="BC109" s="63">
        <f>DEV_CWS!BD67</f>
        <v>0</v>
      </c>
      <c r="BD109" s="63">
        <f>DEV_CWS!BE67</f>
        <v>0</v>
      </c>
      <c r="BE109" s="63">
        <f>DEV_CWS!BF67</f>
        <v>0</v>
      </c>
      <c r="BF109" s="63">
        <f>DEV_CWS!BG67</f>
        <v>0</v>
      </c>
      <c r="BG109" s="63">
        <f>DEV_CWS!BH67</f>
        <v>0</v>
      </c>
      <c r="BH109" s="63">
        <f>DEV_CWS!BI67</f>
        <v>0</v>
      </c>
      <c r="BI109" s="63">
        <f>DEV_CWS!BJ67</f>
        <v>0</v>
      </c>
      <c r="BJ109" s="63">
        <f>DEV_CWS!BK67</f>
        <v>0</v>
      </c>
      <c r="BK109" s="63">
        <f>DEV_CWS!BL67</f>
        <v>0</v>
      </c>
    </row>
    <row r="110" spans="1:65" customFormat="1" x14ac:dyDescent="0.15">
      <c r="B110" s="47" t="s">
        <v>427</v>
      </c>
      <c r="C110" s="63">
        <f>DEV_CWS!D68</f>
        <v>50</v>
      </c>
      <c r="D110" s="63">
        <f>DEV_CWS!E68</f>
        <v>50</v>
      </c>
      <c r="E110" s="63">
        <f>DEV_CWS!F68</f>
        <v>50</v>
      </c>
      <c r="F110" s="63">
        <f>DEV_CWS!G68</f>
        <v>50</v>
      </c>
      <c r="G110" s="63">
        <f>DEV_CWS!H68</f>
        <v>50</v>
      </c>
      <c r="H110" s="63">
        <f>DEV_CWS!I68</f>
        <v>50</v>
      </c>
      <c r="I110" s="63">
        <f>DEV_CWS!J68</f>
        <v>50</v>
      </c>
      <c r="J110" s="63">
        <f>DEV_CWS!K68</f>
        <v>50</v>
      </c>
      <c r="K110" s="63">
        <f>DEV_CWS!L68</f>
        <v>50</v>
      </c>
      <c r="L110" s="63">
        <f>DEV_CWS!M68</f>
        <v>50</v>
      </c>
      <c r="M110" s="63">
        <f>DEV_CWS!N68</f>
        <v>50</v>
      </c>
      <c r="N110" s="63">
        <f>DEV_CWS!O68</f>
        <v>50</v>
      </c>
      <c r="O110" s="63">
        <f>DEV_CWS!P68</f>
        <v>50</v>
      </c>
      <c r="P110" s="63">
        <f>DEV_CWS!Q68</f>
        <v>50</v>
      </c>
      <c r="Q110" s="63">
        <f>DEV_CWS!R68</f>
        <v>50</v>
      </c>
      <c r="R110" s="63">
        <f>DEV_CWS!S68</f>
        <v>50</v>
      </c>
      <c r="S110" s="63">
        <f>DEV_CWS!T68</f>
        <v>50</v>
      </c>
      <c r="T110" s="63">
        <f>DEV_CWS!U68</f>
        <v>50</v>
      </c>
      <c r="U110" s="63">
        <f>DEV_CWS!V68</f>
        <v>50</v>
      </c>
      <c r="V110" s="63">
        <f>DEV_CWS!W68</f>
        <v>50</v>
      </c>
      <c r="W110" s="63">
        <f>DEV_CWS!X68</f>
        <v>50</v>
      </c>
      <c r="X110" s="63">
        <f>DEV_CWS!Y68</f>
        <v>50</v>
      </c>
      <c r="Y110" s="63">
        <f>DEV_CWS!Z68</f>
        <v>50</v>
      </c>
      <c r="Z110" s="63">
        <f>DEV_CWS!AA68</f>
        <v>50</v>
      </c>
      <c r="AA110" s="63">
        <f>DEV_CWS!AB68</f>
        <v>50</v>
      </c>
      <c r="AB110" s="63">
        <f>DEV_CWS!AC68</f>
        <v>50</v>
      </c>
      <c r="AC110" s="63">
        <f>DEV_CWS!AD68</f>
        <v>50</v>
      </c>
      <c r="AD110" s="63">
        <f>DEV_CWS!AE68</f>
        <v>50</v>
      </c>
      <c r="AE110" s="63">
        <f>DEV_CWS!AF68</f>
        <v>50</v>
      </c>
      <c r="AF110" s="63">
        <f>DEV_CWS!AG68</f>
        <v>50</v>
      </c>
      <c r="AG110" s="63">
        <f>DEV_CWS!AH68</f>
        <v>50</v>
      </c>
      <c r="AH110" s="63">
        <f>DEV_CWS!AI68</f>
        <v>50</v>
      </c>
      <c r="AI110" s="63">
        <f>DEV_CWS!AJ68</f>
        <v>50</v>
      </c>
      <c r="AJ110" s="63">
        <f>DEV_CWS!AK68</f>
        <v>50</v>
      </c>
      <c r="AK110" s="63">
        <f>DEV_CWS!AL68</f>
        <v>50</v>
      </c>
      <c r="AL110" s="63">
        <f>DEV_CWS!AM68</f>
        <v>50</v>
      </c>
      <c r="AM110" s="63">
        <f>DEV_CWS!AN68</f>
        <v>50</v>
      </c>
      <c r="AN110" s="63">
        <f>DEV_CWS!AO68</f>
        <v>50</v>
      </c>
      <c r="AO110" s="63">
        <f>DEV_CWS!AP68</f>
        <v>50</v>
      </c>
      <c r="AP110" s="63">
        <f>DEV_CWS!AQ68</f>
        <v>50</v>
      </c>
      <c r="AQ110" s="63">
        <f>DEV_CWS!AR68</f>
        <v>50</v>
      </c>
      <c r="AR110" s="63">
        <f>DEV_CWS!AS68</f>
        <v>50</v>
      </c>
      <c r="AS110" s="63">
        <f>DEV_CWS!AT68</f>
        <v>50</v>
      </c>
      <c r="AT110" s="63">
        <f>DEV_CWS!AU68</f>
        <v>50</v>
      </c>
      <c r="AU110" s="63">
        <f>DEV_CWS!AV68</f>
        <v>50</v>
      </c>
      <c r="AV110" s="63">
        <f>DEV_CWS!AW68</f>
        <v>50</v>
      </c>
      <c r="AW110" s="63">
        <f>DEV_CWS!AX68</f>
        <v>50</v>
      </c>
      <c r="AX110" s="63">
        <f>DEV_CWS!AY68</f>
        <v>50</v>
      </c>
      <c r="AY110" s="63">
        <f>DEV_CWS!AZ68</f>
        <v>50</v>
      </c>
      <c r="AZ110" s="63">
        <f>DEV_CWS!BA68</f>
        <v>50</v>
      </c>
      <c r="BA110" s="63">
        <f>DEV_CWS!BB68</f>
        <v>50</v>
      </c>
      <c r="BB110" s="63">
        <f>DEV_CWS!BC68</f>
        <v>50</v>
      </c>
      <c r="BC110" s="63">
        <f>DEV_CWS!BD68</f>
        <v>50</v>
      </c>
      <c r="BD110" s="63">
        <f>DEV_CWS!BE68</f>
        <v>50</v>
      </c>
      <c r="BE110" s="63">
        <f>DEV_CWS!BF68</f>
        <v>50</v>
      </c>
      <c r="BF110" s="63">
        <f>DEV_CWS!BG68</f>
        <v>50</v>
      </c>
      <c r="BG110" s="63">
        <f>DEV_CWS!BH68</f>
        <v>50</v>
      </c>
      <c r="BH110" s="63">
        <f>DEV_CWS!BI68</f>
        <v>50</v>
      </c>
      <c r="BI110" s="63">
        <f>DEV_CWS!BJ68</f>
        <v>50</v>
      </c>
      <c r="BJ110" s="63">
        <f>DEV_CWS!BK68</f>
        <v>50</v>
      </c>
      <c r="BK110" s="63">
        <f>DEV_CWS!BL68</f>
        <v>50</v>
      </c>
      <c r="BL110" s="37"/>
      <c r="BM110" s="65"/>
    </row>
    <row r="111" spans="1:65" x14ac:dyDescent="0.15">
      <c r="A111" s="75"/>
      <c r="B111" s="47" t="s">
        <v>429</v>
      </c>
      <c r="C111" s="63">
        <f>DEV_CWS!D69</f>
        <v>0</v>
      </c>
      <c r="D111" s="63">
        <f>DEV_CWS!E69</f>
        <v>0</v>
      </c>
      <c r="E111" s="63">
        <f>DEV_CWS!F69</f>
        <v>0</v>
      </c>
      <c r="F111" s="63">
        <f>DEV_CWS!G69</f>
        <v>0</v>
      </c>
      <c r="G111" s="63">
        <f>DEV_CWS!H69</f>
        <v>0</v>
      </c>
      <c r="H111" s="63">
        <f>DEV_CWS!I69</f>
        <v>0</v>
      </c>
      <c r="I111" s="63">
        <f>DEV_CWS!J69</f>
        <v>0</v>
      </c>
      <c r="J111" s="63">
        <f>DEV_CWS!K69</f>
        <v>0</v>
      </c>
      <c r="K111" s="63">
        <f>DEV_CWS!L69</f>
        <v>0</v>
      </c>
      <c r="L111" s="63">
        <f>DEV_CWS!M69</f>
        <v>0</v>
      </c>
      <c r="M111" s="63">
        <f>DEV_CWS!N69</f>
        <v>0</v>
      </c>
      <c r="N111" s="63">
        <f>DEV_CWS!O69</f>
        <v>0</v>
      </c>
      <c r="O111" s="63">
        <f>DEV_CWS!P69</f>
        <v>0</v>
      </c>
      <c r="P111" s="63">
        <f>DEV_CWS!Q69</f>
        <v>0</v>
      </c>
      <c r="Q111" s="63">
        <f>DEV_CWS!R69</f>
        <v>0</v>
      </c>
      <c r="R111" s="63">
        <f>DEV_CWS!S69</f>
        <v>0</v>
      </c>
      <c r="S111" s="63">
        <f>DEV_CWS!T69</f>
        <v>0</v>
      </c>
      <c r="T111" s="63">
        <f>DEV_CWS!U69</f>
        <v>0</v>
      </c>
      <c r="U111" s="63">
        <f>DEV_CWS!V69</f>
        <v>0</v>
      </c>
      <c r="V111" s="63">
        <f>DEV_CWS!W69</f>
        <v>0</v>
      </c>
      <c r="W111" s="63">
        <f>DEV_CWS!X69</f>
        <v>0</v>
      </c>
      <c r="X111" s="63">
        <f>DEV_CWS!Y69</f>
        <v>0</v>
      </c>
      <c r="Y111" s="63">
        <f>DEV_CWS!Z69</f>
        <v>0</v>
      </c>
      <c r="Z111" s="63">
        <f>DEV_CWS!AA69</f>
        <v>0</v>
      </c>
      <c r="AA111" s="63">
        <f>DEV_CWS!AB69</f>
        <v>0</v>
      </c>
      <c r="AB111" s="63">
        <f>DEV_CWS!AC69</f>
        <v>0</v>
      </c>
      <c r="AC111" s="63">
        <f>DEV_CWS!AD69</f>
        <v>0</v>
      </c>
      <c r="AD111" s="63">
        <f>DEV_CWS!AE69</f>
        <v>0</v>
      </c>
      <c r="AE111" s="63">
        <f>DEV_CWS!AF69</f>
        <v>0</v>
      </c>
      <c r="AF111" s="63">
        <f>DEV_CWS!AG69</f>
        <v>0</v>
      </c>
      <c r="AG111" s="63">
        <f>DEV_CWS!AH69</f>
        <v>0</v>
      </c>
      <c r="AH111" s="63">
        <f>DEV_CWS!AI69</f>
        <v>0</v>
      </c>
      <c r="AI111" s="63">
        <f>DEV_CWS!AJ69</f>
        <v>0</v>
      </c>
      <c r="AJ111" s="63">
        <f>DEV_CWS!AK69</f>
        <v>0</v>
      </c>
      <c r="AK111" s="63">
        <f>DEV_CWS!AL69</f>
        <v>0</v>
      </c>
      <c r="AL111" s="63">
        <f>DEV_CWS!AM69</f>
        <v>0</v>
      </c>
      <c r="AM111" s="63">
        <f>DEV_CWS!AN69</f>
        <v>0</v>
      </c>
      <c r="AN111" s="63">
        <f>DEV_CWS!AO69</f>
        <v>0</v>
      </c>
      <c r="AO111" s="63">
        <f>DEV_CWS!AP69</f>
        <v>0</v>
      </c>
      <c r="AP111" s="63">
        <f>DEV_CWS!AQ69</f>
        <v>0</v>
      </c>
      <c r="AQ111" s="63">
        <f>DEV_CWS!AR69</f>
        <v>0</v>
      </c>
      <c r="AR111" s="63">
        <f>DEV_CWS!AS69</f>
        <v>0</v>
      </c>
      <c r="AS111" s="63">
        <f>DEV_CWS!AT69</f>
        <v>0</v>
      </c>
      <c r="AT111" s="63">
        <f>DEV_CWS!AU69</f>
        <v>0</v>
      </c>
      <c r="AU111" s="63">
        <f>DEV_CWS!AV69</f>
        <v>0</v>
      </c>
      <c r="AV111" s="63">
        <f>DEV_CWS!AW69</f>
        <v>0</v>
      </c>
      <c r="AW111" s="63">
        <f>DEV_CWS!AX69</f>
        <v>0</v>
      </c>
      <c r="AX111" s="63">
        <f>DEV_CWS!AY69</f>
        <v>0</v>
      </c>
      <c r="AY111" s="63">
        <f>DEV_CWS!AZ69</f>
        <v>0</v>
      </c>
      <c r="AZ111" s="63">
        <f>DEV_CWS!BA69</f>
        <v>0</v>
      </c>
      <c r="BA111" s="63">
        <f>DEV_CWS!BB69</f>
        <v>0</v>
      </c>
      <c r="BB111" s="63">
        <f>DEV_CWS!BC69</f>
        <v>0</v>
      </c>
      <c r="BC111" s="63">
        <f>DEV_CWS!BD69</f>
        <v>0</v>
      </c>
      <c r="BD111" s="63">
        <f>DEV_CWS!BE69</f>
        <v>0</v>
      </c>
      <c r="BE111" s="63">
        <f>DEV_CWS!BF69</f>
        <v>0</v>
      </c>
      <c r="BF111" s="63">
        <f>DEV_CWS!BG69</f>
        <v>0</v>
      </c>
      <c r="BG111" s="63">
        <f>DEV_CWS!BH69</f>
        <v>0</v>
      </c>
      <c r="BH111" s="63">
        <f>DEV_CWS!BI69</f>
        <v>0</v>
      </c>
      <c r="BI111" s="63">
        <f>DEV_CWS!BJ69</f>
        <v>0</v>
      </c>
      <c r="BJ111" s="63">
        <f>DEV_CWS!BK69</f>
        <v>0</v>
      </c>
      <c r="BK111" s="63">
        <f>DEV_CWS!BL69</f>
        <v>0</v>
      </c>
    </row>
    <row r="112" spans="1:65" x14ac:dyDescent="0.15">
      <c r="A112" s="75"/>
      <c r="B112" s="47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</row>
    <row r="113" spans="1:65" s="50" customFormat="1" x14ac:dyDescent="0.15">
      <c r="A113" s="74"/>
      <c r="B113" s="73" t="s">
        <v>438</v>
      </c>
      <c r="C113" s="63">
        <f>DEV_CWS!D71</f>
        <v>1050</v>
      </c>
      <c r="D113" s="63">
        <f>DEV_CWS!E71</f>
        <v>1050</v>
      </c>
      <c r="E113" s="63">
        <f>DEV_CWS!F71</f>
        <v>1050</v>
      </c>
      <c r="F113" s="63">
        <f>DEV_CWS!G71</f>
        <v>2050</v>
      </c>
      <c r="G113" s="63">
        <f>DEV_CWS!H71</f>
        <v>2050</v>
      </c>
      <c r="H113" s="63">
        <f>DEV_CWS!I71</f>
        <v>2050</v>
      </c>
      <c r="I113" s="63">
        <f>DEV_CWS!J71</f>
        <v>50</v>
      </c>
      <c r="J113" s="63">
        <f>DEV_CWS!K71</f>
        <v>50</v>
      </c>
      <c r="K113" s="63">
        <f>DEV_CWS!L71</f>
        <v>50</v>
      </c>
      <c r="L113" s="63">
        <f>DEV_CWS!M71</f>
        <v>50</v>
      </c>
      <c r="M113" s="63">
        <f>DEV_CWS!N71</f>
        <v>50</v>
      </c>
      <c r="N113" s="63">
        <f>DEV_CWS!O71</f>
        <v>50</v>
      </c>
      <c r="O113" s="63">
        <f>DEV_CWS!P71</f>
        <v>50</v>
      </c>
      <c r="P113" s="63">
        <f>DEV_CWS!Q71</f>
        <v>50</v>
      </c>
      <c r="Q113" s="63">
        <f>DEV_CWS!R71</f>
        <v>50</v>
      </c>
      <c r="R113" s="63">
        <f>DEV_CWS!S71</f>
        <v>50</v>
      </c>
      <c r="S113" s="63">
        <f>DEV_CWS!T71</f>
        <v>50</v>
      </c>
      <c r="T113" s="63">
        <f>DEV_CWS!U71</f>
        <v>50</v>
      </c>
      <c r="U113" s="63">
        <f>DEV_CWS!V71</f>
        <v>50</v>
      </c>
      <c r="V113" s="63">
        <f>DEV_CWS!W71</f>
        <v>50</v>
      </c>
      <c r="W113" s="63">
        <f>DEV_CWS!X71</f>
        <v>50</v>
      </c>
      <c r="X113" s="63">
        <f>DEV_CWS!Y71</f>
        <v>50</v>
      </c>
      <c r="Y113" s="63">
        <f>DEV_CWS!Z71</f>
        <v>50</v>
      </c>
      <c r="Z113" s="63">
        <f>DEV_CWS!AA71</f>
        <v>50</v>
      </c>
      <c r="AA113" s="63">
        <f>DEV_CWS!AB71</f>
        <v>50</v>
      </c>
      <c r="AB113" s="63">
        <f>DEV_CWS!AC71</f>
        <v>50</v>
      </c>
      <c r="AC113" s="63">
        <f>DEV_CWS!AD71</f>
        <v>50</v>
      </c>
      <c r="AD113" s="63">
        <f>DEV_CWS!AE71</f>
        <v>50</v>
      </c>
      <c r="AE113" s="63">
        <f>DEV_CWS!AF71</f>
        <v>50</v>
      </c>
      <c r="AF113" s="63">
        <f>DEV_CWS!AG71</f>
        <v>50</v>
      </c>
      <c r="AG113" s="63">
        <f>DEV_CWS!AH71</f>
        <v>50</v>
      </c>
      <c r="AH113" s="63">
        <f>DEV_CWS!AI71</f>
        <v>50</v>
      </c>
      <c r="AI113" s="63">
        <f>DEV_CWS!AJ71</f>
        <v>50</v>
      </c>
      <c r="AJ113" s="63">
        <f>DEV_CWS!AK71</f>
        <v>50</v>
      </c>
      <c r="AK113" s="63">
        <f>DEV_CWS!AL71</f>
        <v>50</v>
      </c>
      <c r="AL113" s="63">
        <f>DEV_CWS!AM71</f>
        <v>50</v>
      </c>
      <c r="AM113" s="63">
        <f>DEV_CWS!AN71</f>
        <v>50</v>
      </c>
      <c r="AN113" s="63">
        <f>DEV_CWS!AO71</f>
        <v>50</v>
      </c>
      <c r="AO113" s="63">
        <f>DEV_CWS!AP71</f>
        <v>50</v>
      </c>
      <c r="AP113" s="63">
        <f>DEV_CWS!AQ71</f>
        <v>50</v>
      </c>
      <c r="AQ113" s="63">
        <f>DEV_CWS!AR71</f>
        <v>50</v>
      </c>
      <c r="AR113" s="63">
        <f>DEV_CWS!AS71</f>
        <v>50</v>
      </c>
      <c r="AS113" s="63">
        <f>DEV_CWS!AT71</f>
        <v>50</v>
      </c>
      <c r="AT113" s="63">
        <f>DEV_CWS!AU71</f>
        <v>50</v>
      </c>
      <c r="AU113" s="63">
        <f>DEV_CWS!AV71</f>
        <v>50</v>
      </c>
      <c r="AV113" s="63">
        <f>DEV_CWS!AW71</f>
        <v>50</v>
      </c>
      <c r="AW113" s="63">
        <f>DEV_CWS!AX71</f>
        <v>50</v>
      </c>
      <c r="AX113" s="63">
        <f>DEV_CWS!AY71</f>
        <v>50</v>
      </c>
      <c r="AY113" s="63">
        <f>DEV_CWS!AZ71</f>
        <v>50</v>
      </c>
      <c r="AZ113" s="63">
        <f>DEV_CWS!BA71</f>
        <v>50</v>
      </c>
      <c r="BA113" s="63">
        <f>DEV_CWS!BB71</f>
        <v>50</v>
      </c>
      <c r="BB113" s="63">
        <f>DEV_CWS!BC71</f>
        <v>50</v>
      </c>
      <c r="BC113" s="63">
        <f>DEV_CWS!BD71</f>
        <v>50</v>
      </c>
      <c r="BD113" s="63">
        <f>DEV_CWS!BE71</f>
        <v>50</v>
      </c>
      <c r="BE113" s="63">
        <f>DEV_CWS!BF71</f>
        <v>50</v>
      </c>
      <c r="BF113" s="63">
        <f>DEV_CWS!BG71</f>
        <v>50</v>
      </c>
      <c r="BG113" s="63">
        <f>DEV_CWS!BH71</f>
        <v>50</v>
      </c>
      <c r="BH113" s="63">
        <f>DEV_CWS!BI71</f>
        <v>50</v>
      </c>
      <c r="BI113" s="63">
        <f>DEV_CWS!BJ71</f>
        <v>50</v>
      </c>
      <c r="BJ113" s="63">
        <f>DEV_CWS!BK71</f>
        <v>50</v>
      </c>
      <c r="BK113" s="63">
        <f>DEV_CWS!BL71</f>
        <v>50</v>
      </c>
      <c r="BL113" s="38">
        <f>SUM(C113:BK113)</f>
        <v>12050</v>
      </c>
      <c r="BM113" s="182"/>
    </row>
    <row r="114" spans="1:65" x14ac:dyDescent="0.15">
      <c r="A114" s="75"/>
      <c r="B114" s="73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</row>
    <row r="115" spans="1:65" x14ac:dyDescent="0.15">
      <c r="A115" s="75"/>
      <c r="B115" s="73" t="s">
        <v>466</v>
      </c>
      <c r="C115" s="63">
        <f>DEV_CWS!D73</f>
        <v>0</v>
      </c>
      <c r="D115" s="63">
        <f>DEV_CWS!E73</f>
        <v>0</v>
      </c>
      <c r="E115" s="63">
        <f>DEV_CWS!F73</f>
        <v>1160</v>
      </c>
      <c r="F115" s="63">
        <f>DEV_CWS!G73</f>
        <v>0</v>
      </c>
      <c r="G115" s="63">
        <f>DEV_CWS!H73</f>
        <v>1160</v>
      </c>
      <c r="H115" s="63">
        <f>DEV_CWS!I73</f>
        <v>0</v>
      </c>
      <c r="I115" s="63">
        <f>DEV_CWS!J73</f>
        <v>1160</v>
      </c>
      <c r="J115" s="63">
        <f>DEV_CWS!K73</f>
        <v>0</v>
      </c>
      <c r="K115" s="63">
        <f>DEV_CWS!L73</f>
        <v>1160</v>
      </c>
      <c r="L115" s="63">
        <f>DEV_CWS!M73</f>
        <v>0</v>
      </c>
      <c r="M115" s="63">
        <f>DEV_CWS!N73</f>
        <v>3365</v>
      </c>
      <c r="N115" s="63">
        <f>DEV_CWS!O73</f>
        <v>7890</v>
      </c>
      <c r="O115" s="63">
        <f>DEV_CWS!P73</f>
        <v>7890</v>
      </c>
      <c r="P115" s="63">
        <f>DEV_CWS!Q73</f>
        <v>9245</v>
      </c>
      <c r="Q115" s="63">
        <f>DEV_CWS!R73</f>
        <v>7890</v>
      </c>
      <c r="R115" s="63">
        <f>DEV_CWS!S73</f>
        <v>7890</v>
      </c>
      <c r="S115" s="63">
        <f>DEV_CWS!T73</f>
        <v>9245</v>
      </c>
      <c r="T115" s="63">
        <f>DEV_CWS!U73</f>
        <v>7890</v>
      </c>
      <c r="U115" s="63">
        <f>DEV_CWS!V73</f>
        <v>7890</v>
      </c>
      <c r="V115" s="63">
        <f>DEV_CWS!W73</f>
        <v>9245</v>
      </c>
      <c r="W115" s="63">
        <f>DEV_CWS!X73</f>
        <v>7890</v>
      </c>
      <c r="X115" s="63">
        <f>DEV_CWS!Y73</f>
        <v>6730</v>
      </c>
      <c r="Y115" s="63">
        <f>DEV_CWS!Z73</f>
        <v>8085</v>
      </c>
      <c r="Z115" s="63">
        <f>DEV_CWS!AA73</f>
        <v>6730</v>
      </c>
      <c r="AA115" s="63">
        <f>DEV_CWS!AB73</f>
        <v>6730</v>
      </c>
      <c r="AB115" s="63">
        <f>DEV_CWS!AC73</f>
        <v>3675</v>
      </c>
      <c r="AC115" s="63">
        <f>DEV_CWS!AD73</f>
        <v>6730</v>
      </c>
      <c r="AD115" s="63">
        <f>DEV_CWS!AE73</f>
        <v>2320</v>
      </c>
      <c r="AE115" s="63">
        <f>DEV_CWS!AF73</f>
        <v>5765</v>
      </c>
      <c r="AF115" s="63">
        <f>DEV_CWS!AG73</f>
        <v>2320</v>
      </c>
      <c r="AG115" s="63">
        <f>DEV_CWS!AH73</f>
        <v>4410</v>
      </c>
      <c r="AH115" s="63">
        <f>DEV_CWS!AI73</f>
        <v>3675</v>
      </c>
      <c r="AI115" s="63">
        <f>DEV_CWS!AJ73</f>
        <v>4410</v>
      </c>
      <c r="AJ115" s="63">
        <f>DEV_CWS!AK73</f>
        <v>2320</v>
      </c>
      <c r="AK115" s="63">
        <f>DEV_CWS!AL73</f>
        <v>5765</v>
      </c>
      <c r="AL115" s="63">
        <f>DEV_CWS!AM73</f>
        <v>2320</v>
      </c>
      <c r="AM115" s="63">
        <f>DEV_CWS!AN73</f>
        <v>4410</v>
      </c>
      <c r="AN115" s="63">
        <f>DEV_CWS!AO73</f>
        <v>3675</v>
      </c>
      <c r="AO115" s="63">
        <f>DEV_CWS!AP73</f>
        <v>4410</v>
      </c>
      <c r="AP115" s="63">
        <f>DEV_CWS!AQ73</f>
        <v>2320</v>
      </c>
      <c r="AQ115" s="63">
        <f>DEV_CWS!AR73</f>
        <v>5765</v>
      </c>
      <c r="AR115" s="63">
        <f>DEV_CWS!AS73</f>
        <v>2320</v>
      </c>
      <c r="AS115" s="63">
        <f>DEV_CWS!AT73</f>
        <v>4410</v>
      </c>
      <c r="AT115" s="63">
        <f>DEV_CWS!AU73</f>
        <v>3675</v>
      </c>
      <c r="AU115" s="63">
        <f>DEV_CWS!AV73</f>
        <v>4410</v>
      </c>
      <c r="AV115" s="63">
        <f>DEV_CWS!AW73</f>
        <v>2320</v>
      </c>
      <c r="AW115" s="63">
        <f>DEV_CWS!AX73</f>
        <v>5765</v>
      </c>
      <c r="AX115" s="63">
        <f>DEV_CWS!AY73</f>
        <v>2320</v>
      </c>
      <c r="AY115" s="63">
        <f>DEV_CWS!AZ73</f>
        <v>4410</v>
      </c>
      <c r="AZ115" s="63">
        <f>DEV_CWS!BA73</f>
        <v>3675</v>
      </c>
      <c r="BA115" s="63">
        <f>DEV_CWS!BB73</f>
        <v>4410</v>
      </c>
      <c r="BB115" s="63">
        <f>DEV_CWS!BC73</f>
        <v>2320</v>
      </c>
      <c r="BC115" s="63">
        <f>DEV_CWS!BD73</f>
        <v>5765</v>
      </c>
      <c r="BD115" s="63">
        <f>DEV_CWS!BE73</f>
        <v>2320</v>
      </c>
      <c r="BE115" s="63">
        <f>DEV_CWS!BF73</f>
        <v>4410</v>
      </c>
      <c r="BF115" s="63">
        <f>DEV_CWS!BG73</f>
        <v>3675</v>
      </c>
      <c r="BG115" s="63">
        <f>DEV_CWS!BH73</f>
        <v>4410</v>
      </c>
      <c r="BH115" s="63">
        <f>DEV_CWS!BI73</f>
        <v>2320</v>
      </c>
      <c r="BI115" s="63">
        <f>DEV_CWS!BJ73</f>
        <v>5765</v>
      </c>
      <c r="BJ115" s="63">
        <f>DEV_CWS!BK73</f>
        <v>2320</v>
      </c>
      <c r="BK115" s="63">
        <f>DEV_CWS!BL73</f>
        <v>0</v>
      </c>
      <c r="BL115" s="38">
        <f>SUM(C115:BK115)</f>
        <v>254555</v>
      </c>
    </row>
    <row r="116" spans="1:65" x14ac:dyDescent="0.15">
      <c r="A116" s="75"/>
      <c r="B116" s="73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</row>
    <row r="117" spans="1:65" s="50" customFormat="1" x14ac:dyDescent="0.15">
      <c r="A117" s="74"/>
      <c r="B117" s="14" t="s">
        <v>399</v>
      </c>
      <c r="C117" s="63">
        <f>DEV_CWS!D75</f>
        <v>1800</v>
      </c>
      <c r="D117" s="63">
        <f>DEV_CWS!E75</f>
        <v>17890</v>
      </c>
      <c r="E117" s="63">
        <f>DEV_CWS!F75</f>
        <v>11300</v>
      </c>
      <c r="F117" s="63">
        <f>DEV_CWS!G75</f>
        <v>11140</v>
      </c>
      <c r="G117" s="63">
        <f>DEV_CWS!H75</f>
        <v>8300</v>
      </c>
      <c r="H117" s="63">
        <f>DEV_CWS!I75</f>
        <v>47140</v>
      </c>
      <c r="I117" s="63">
        <f>DEV_CWS!J75</f>
        <v>46300</v>
      </c>
      <c r="J117" s="63">
        <f>DEV_CWS!K75</f>
        <v>81040</v>
      </c>
      <c r="K117" s="63">
        <f>DEV_CWS!L75</f>
        <v>47200</v>
      </c>
      <c r="L117" s="63">
        <f>DEV_CWS!M75</f>
        <v>41040</v>
      </c>
      <c r="M117" s="63">
        <f>DEV_CWS!N75</f>
        <v>14405</v>
      </c>
      <c r="N117" s="63">
        <f>DEV_CWS!O75</f>
        <v>13930</v>
      </c>
      <c r="O117" s="63">
        <f>DEV_CWS!P75</f>
        <v>13465</v>
      </c>
      <c r="P117" s="63">
        <f>DEV_CWS!Q75</f>
        <v>14820</v>
      </c>
      <c r="Q117" s="63">
        <f>DEV_CWS!R75</f>
        <v>13465</v>
      </c>
      <c r="R117" s="63">
        <f>DEV_CWS!S75</f>
        <v>13465</v>
      </c>
      <c r="S117" s="63">
        <f>DEV_CWS!T75</f>
        <v>14820</v>
      </c>
      <c r="T117" s="63">
        <f>DEV_CWS!U75</f>
        <v>13465</v>
      </c>
      <c r="U117" s="63">
        <f>DEV_CWS!V75</f>
        <v>13965</v>
      </c>
      <c r="V117" s="63">
        <f>DEV_CWS!W75</f>
        <v>15320</v>
      </c>
      <c r="W117" s="63">
        <f>DEV_CWS!X75</f>
        <v>13965</v>
      </c>
      <c r="X117" s="63">
        <f>DEV_CWS!Y75</f>
        <v>12805</v>
      </c>
      <c r="Y117" s="63">
        <f>DEV_CWS!Z75</f>
        <v>14160</v>
      </c>
      <c r="Z117" s="63">
        <f>DEV_CWS!AA75</f>
        <v>12805</v>
      </c>
      <c r="AA117" s="63">
        <f>DEV_CWS!AB75</f>
        <v>13805</v>
      </c>
      <c r="AB117" s="63">
        <f>DEV_CWS!AC75</f>
        <v>10750</v>
      </c>
      <c r="AC117" s="63">
        <f>DEV_CWS!AD75</f>
        <v>13805</v>
      </c>
      <c r="AD117" s="63">
        <f>DEV_CWS!AE75</f>
        <v>9395</v>
      </c>
      <c r="AE117" s="63">
        <f>DEV_CWS!AF75</f>
        <v>12840</v>
      </c>
      <c r="AF117" s="63">
        <f>DEV_CWS!AG75</f>
        <v>9395</v>
      </c>
      <c r="AG117" s="63">
        <f>DEV_CWS!AH75</f>
        <v>11485</v>
      </c>
      <c r="AH117" s="63">
        <f>DEV_CWS!AI75</f>
        <v>10750</v>
      </c>
      <c r="AI117" s="63">
        <f>DEV_CWS!AJ75</f>
        <v>11485</v>
      </c>
      <c r="AJ117" s="63">
        <f>DEV_CWS!AK75</f>
        <v>9395</v>
      </c>
      <c r="AK117" s="63">
        <f>DEV_CWS!AL75</f>
        <v>12840</v>
      </c>
      <c r="AL117" s="63">
        <f>DEV_CWS!AM75</f>
        <v>9395</v>
      </c>
      <c r="AM117" s="63">
        <f>DEV_CWS!AN75</f>
        <v>11485</v>
      </c>
      <c r="AN117" s="63">
        <f>DEV_CWS!AO75</f>
        <v>11250</v>
      </c>
      <c r="AO117" s="63">
        <f>DEV_CWS!AP75</f>
        <v>11985</v>
      </c>
      <c r="AP117" s="63">
        <f>DEV_CWS!AQ75</f>
        <v>9895</v>
      </c>
      <c r="AQ117" s="63">
        <f>DEV_CWS!AR75</f>
        <v>13340</v>
      </c>
      <c r="AR117" s="63">
        <f>DEV_CWS!AS75</f>
        <v>9895</v>
      </c>
      <c r="AS117" s="63">
        <f>DEV_CWS!AT75</f>
        <v>11985</v>
      </c>
      <c r="AT117" s="63">
        <f>DEV_CWS!AU75</f>
        <v>11250</v>
      </c>
      <c r="AU117" s="63">
        <f>DEV_CWS!AV75</f>
        <v>11985</v>
      </c>
      <c r="AV117" s="63">
        <f>DEV_CWS!AW75</f>
        <v>9895</v>
      </c>
      <c r="AW117" s="63">
        <f>DEV_CWS!AX75</f>
        <v>13340</v>
      </c>
      <c r="AX117" s="63">
        <f>DEV_CWS!AY75</f>
        <v>9895</v>
      </c>
      <c r="AY117" s="63">
        <f>DEV_CWS!AZ75</f>
        <v>11985</v>
      </c>
      <c r="AZ117" s="63">
        <f>DEV_CWS!BA75</f>
        <v>11250</v>
      </c>
      <c r="BA117" s="63">
        <f>DEV_CWS!BB75</f>
        <v>11985</v>
      </c>
      <c r="BB117" s="63">
        <f>DEV_CWS!BC75</f>
        <v>9895</v>
      </c>
      <c r="BC117" s="63">
        <f>DEV_CWS!BD75</f>
        <v>13340</v>
      </c>
      <c r="BD117" s="63">
        <f>DEV_CWS!BE75</f>
        <v>9895</v>
      </c>
      <c r="BE117" s="63">
        <f>DEV_CWS!BF75</f>
        <v>11985</v>
      </c>
      <c r="BF117" s="63">
        <f>DEV_CWS!BG75</f>
        <v>11250</v>
      </c>
      <c r="BG117" s="63">
        <f>DEV_CWS!BH75</f>
        <v>11985</v>
      </c>
      <c r="BH117" s="63">
        <f>DEV_CWS!BI75</f>
        <v>9895</v>
      </c>
      <c r="BI117" s="63">
        <f>DEV_CWS!BJ75</f>
        <v>13340</v>
      </c>
      <c r="BJ117" s="63">
        <f>DEV_CWS!BK75</f>
        <v>9895</v>
      </c>
      <c r="BK117" s="63">
        <f>DEV_CWS!BL75</f>
        <v>7575</v>
      </c>
      <c r="BL117" s="38">
        <f>SUM(C117:BK117)</f>
        <v>923820</v>
      </c>
      <c r="BM117" s="182"/>
    </row>
    <row r="118" spans="1:65" x14ac:dyDescent="0.15">
      <c r="A118" s="75"/>
      <c r="B118" s="33"/>
      <c r="C118" s="33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65"/>
    </row>
    <row r="119" spans="1:65" x14ac:dyDescent="0.15">
      <c r="A119" s="75"/>
      <c r="B119" s="50" t="s">
        <v>420</v>
      </c>
      <c r="C119" s="63">
        <f>DEV_CWS!D99</f>
        <v>0</v>
      </c>
      <c r="D119" s="63">
        <f>DEV_CWS!E99</f>
        <v>23000</v>
      </c>
      <c r="E119" s="63">
        <f>DEV_CWS!F99</f>
        <v>35500</v>
      </c>
      <c r="F119" s="63">
        <f>DEV_CWS!G99</f>
        <v>10000</v>
      </c>
      <c r="G119" s="63">
        <f>DEV_CWS!H99</f>
        <v>0</v>
      </c>
      <c r="H119" s="63">
        <f>DEV_CWS!I99</f>
        <v>0</v>
      </c>
      <c r="I119" s="63">
        <f>DEV_CWS!J99</f>
        <v>0</v>
      </c>
      <c r="J119" s="63">
        <f>DEV_CWS!K99</f>
        <v>0</v>
      </c>
      <c r="K119" s="63">
        <f>DEV_CWS!L99</f>
        <v>0</v>
      </c>
      <c r="L119" s="63">
        <f>DEV_CWS!M99</f>
        <v>0</v>
      </c>
      <c r="M119" s="63">
        <f>DEV_CWS!N99</f>
        <v>0</v>
      </c>
      <c r="N119" s="63">
        <f>DEV_CWS!O99</f>
        <v>0</v>
      </c>
      <c r="O119" s="63">
        <f>DEV_CWS!P99</f>
        <v>0</v>
      </c>
      <c r="P119" s="63">
        <f>DEV_CWS!Q99</f>
        <v>0</v>
      </c>
      <c r="Q119" s="63">
        <f>DEV_CWS!R99</f>
        <v>0</v>
      </c>
      <c r="R119" s="63">
        <f>DEV_CWS!S99</f>
        <v>0</v>
      </c>
      <c r="S119" s="63">
        <f>DEV_CWS!T99</f>
        <v>0</v>
      </c>
      <c r="T119" s="63">
        <f>DEV_CWS!U99</f>
        <v>0</v>
      </c>
      <c r="U119" s="63">
        <f>DEV_CWS!V99</f>
        <v>0</v>
      </c>
      <c r="V119" s="63">
        <f>DEV_CWS!W99</f>
        <v>7000</v>
      </c>
      <c r="W119" s="63">
        <f>DEV_CWS!X99</f>
        <v>0</v>
      </c>
      <c r="X119" s="63">
        <f>DEV_CWS!Y99</f>
        <v>0</v>
      </c>
      <c r="Y119" s="63">
        <f>DEV_CWS!Z99</f>
        <v>0</v>
      </c>
      <c r="Z119" s="63">
        <f>DEV_CWS!AA99</f>
        <v>0</v>
      </c>
      <c r="AA119" s="63">
        <f>DEV_CWS!AB99</f>
        <v>0</v>
      </c>
      <c r="AB119" s="63">
        <f>DEV_CWS!AC99</f>
        <v>0</v>
      </c>
      <c r="AC119" s="63">
        <f>DEV_CWS!AD99</f>
        <v>0</v>
      </c>
      <c r="AD119" s="63">
        <f>DEV_CWS!AE99</f>
        <v>0</v>
      </c>
      <c r="AE119" s="63">
        <f>DEV_CWS!AF99</f>
        <v>0</v>
      </c>
      <c r="AF119" s="63">
        <f>DEV_CWS!AG99</f>
        <v>0</v>
      </c>
      <c r="AG119" s="63">
        <f>DEV_CWS!AH99</f>
        <v>0</v>
      </c>
      <c r="AH119" s="63">
        <f>DEV_CWS!AI99</f>
        <v>0</v>
      </c>
      <c r="AI119" s="63">
        <f>DEV_CWS!AJ99</f>
        <v>0</v>
      </c>
      <c r="AJ119" s="63">
        <f>DEV_CWS!AK99</f>
        <v>0</v>
      </c>
      <c r="AK119" s="63">
        <f>DEV_CWS!AL99</f>
        <v>0</v>
      </c>
      <c r="AL119" s="63">
        <f>DEV_CWS!AM99</f>
        <v>0</v>
      </c>
      <c r="AM119" s="63">
        <f>DEV_CWS!AN99</f>
        <v>0</v>
      </c>
      <c r="AN119" s="63">
        <f>DEV_CWS!AO99</f>
        <v>0</v>
      </c>
      <c r="AO119" s="63">
        <f>DEV_CWS!AP99</f>
        <v>0</v>
      </c>
      <c r="AP119" s="63">
        <f>DEV_CWS!AQ99</f>
        <v>0</v>
      </c>
      <c r="AQ119" s="63">
        <f>DEV_CWS!AR99</f>
        <v>0</v>
      </c>
      <c r="AR119" s="63">
        <f>DEV_CWS!AS99</f>
        <v>0</v>
      </c>
      <c r="AS119" s="63">
        <f>DEV_CWS!AT99</f>
        <v>0</v>
      </c>
      <c r="AT119" s="63">
        <f>DEV_CWS!AU99</f>
        <v>0</v>
      </c>
      <c r="AU119" s="63">
        <f>DEV_CWS!AV99</f>
        <v>0</v>
      </c>
      <c r="AV119" s="63">
        <f>DEV_CWS!AW99</f>
        <v>0</v>
      </c>
      <c r="AW119" s="63">
        <f>DEV_CWS!AX99</f>
        <v>0</v>
      </c>
      <c r="AX119" s="63">
        <f>DEV_CWS!AY99</f>
        <v>0</v>
      </c>
      <c r="AY119" s="63">
        <f>DEV_CWS!AZ99</f>
        <v>0</v>
      </c>
      <c r="AZ119" s="63">
        <f>DEV_CWS!BA99</f>
        <v>0</v>
      </c>
      <c r="BA119" s="63">
        <f>DEV_CWS!BB99</f>
        <v>0</v>
      </c>
      <c r="BB119" s="63">
        <f>DEV_CWS!BC99</f>
        <v>0</v>
      </c>
      <c r="BC119" s="63">
        <f>DEV_CWS!BD99</f>
        <v>0</v>
      </c>
      <c r="BD119" s="63">
        <f>DEV_CWS!BE99</f>
        <v>0</v>
      </c>
      <c r="BE119" s="63">
        <f>DEV_CWS!BF99</f>
        <v>0</v>
      </c>
      <c r="BF119" s="63">
        <f>DEV_CWS!BG99</f>
        <v>0</v>
      </c>
      <c r="BG119" s="63">
        <f>DEV_CWS!BH99</f>
        <v>0</v>
      </c>
      <c r="BH119" s="63">
        <f>DEV_CWS!BI99</f>
        <v>0</v>
      </c>
      <c r="BI119" s="63">
        <f>DEV_CWS!BJ99</f>
        <v>0</v>
      </c>
      <c r="BJ119" s="63">
        <f>DEV_CWS!BK99</f>
        <v>0</v>
      </c>
      <c r="BK119" s="63">
        <f>DEV_CWS!BL99</f>
        <v>0</v>
      </c>
    </row>
    <row r="120" spans="1:65" x14ac:dyDescent="0.15">
      <c r="A120" s="75"/>
      <c r="B120" s="50"/>
    </row>
    <row r="121" spans="1:65" x14ac:dyDescent="0.15">
      <c r="A121" s="75"/>
      <c r="B121" s="14" t="s">
        <v>421</v>
      </c>
    </row>
    <row r="122" spans="1:65" x14ac:dyDescent="0.15">
      <c r="A122" s="75"/>
      <c r="B122" s="47" t="s">
        <v>191</v>
      </c>
      <c r="D122" s="63">
        <f>DEV_CWS!D80</f>
        <v>0</v>
      </c>
      <c r="E122" s="63">
        <f>DEV_CWS!E80</f>
        <v>3500</v>
      </c>
      <c r="F122" s="63">
        <f>DEV_CWS!F80</f>
        <v>0</v>
      </c>
      <c r="G122" s="63">
        <f>DEV_CWS!G80</f>
        <v>0</v>
      </c>
      <c r="H122" s="63">
        <f>DEV_CWS!H80</f>
        <v>0</v>
      </c>
      <c r="I122" s="63">
        <f>DEV_CWS!I80</f>
        <v>0</v>
      </c>
      <c r="J122" s="63">
        <f>DEV_CWS!J80</f>
        <v>0</v>
      </c>
      <c r="K122" s="63">
        <f>DEV_CWS!K80</f>
        <v>0</v>
      </c>
      <c r="L122" s="63">
        <f>DEV_CWS!L80</f>
        <v>0</v>
      </c>
      <c r="M122" s="63">
        <f>DEV_CWS!M80</f>
        <v>0</v>
      </c>
      <c r="N122" s="63">
        <f>DEV_CWS!N80</f>
        <v>0</v>
      </c>
      <c r="O122" s="63">
        <f>DEV_CWS!O80</f>
        <v>0</v>
      </c>
      <c r="P122" s="63">
        <f>DEV_CWS!P80</f>
        <v>0</v>
      </c>
      <c r="Q122" s="63">
        <f>DEV_CWS!Q80</f>
        <v>0</v>
      </c>
      <c r="R122" s="63">
        <f>DEV_CWS!R80</f>
        <v>0</v>
      </c>
      <c r="S122" s="63">
        <f>DEV_CWS!S80</f>
        <v>0</v>
      </c>
      <c r="T122" s="63">
        <f>DEV_CWS!T80</f>
        <v>0</v>
      </c>
      <c r="U122" s="63">
        <f>DEV_CWS!U80</f>
        <v>0</v>
      </c>
      <c r="V122" s="63">
        <f>DEV_CWS!V80</f>
        <v>0</v>
      </c>
      <c r="W122" s="63">
        <f>DEV_CWS!W80</f>
        <v>3500</v>
      </c>
      <c r="X122" s="63">
        <f>DEV_CWS!X80</f>
        <v>0</v>
      </c>
      <c r="Y122" s="63">
        <f>DEV_CWS!Y80</f>
        <v>0</v>
      </c>
      <c r="Z122" s="63">
        <f>DEV_CWS!Z80</f>
        <v>0</v>
      </c>
      <c r="AA122" s="63">
        <f>DEV_CWS!AA80</f>
        <v>0</v>
      </c>
      <c r="AB122" s="63">
        <f>DEV_CWS!AB80</f>
        <v>0</v>
      </c>
      <c r="AC122" s="63">
        <f>DEV_CWS!AC80</f>
        <v>0</v>
      </c>
      <c r="AD122" s="63">
        <f>DEV_CWS!AD80</f>
        <v>0</v>
      </c>
      <c r="AE122" s="63">
        <f>DEV_CWS!AE80</f>
        <v>0</v>
      </c>
      <c r="AF122" s="63">
        <f>DEV_CWS!AF80</f>
        <v>0</v>
      </c>
      <c r="AG122" s="63">
        <f>DEV_CWS!AG80</f>
        <v>0</v>
      </c>
      <c r="AH122" s="63">
        <f>DEV_CWS!AH80</f>
        <v>0</v>
      </c>
      <c r="AI122" s="63">
        <f>DEV_CWS!AI80</f>
        <v>0</v>
      </c>
      <c r="AJ122" s="63">
        <f>DEV_CWS!AJ80</f>
        <v>0</v>
      </c>
      <c r="AK122" s="63">
        <f>DEV_CWS!AK80</f>
        <v>0</v>
      </c>
      <c r="AL122" s="63">
        <f>DEV_CWS!AL80</f>
        <v>0</v>
      </c>
      <c r="AM122" s="63">
        <f>DEV_CWS!AM80</f>
        <v>0</v>
      </c>
      <c r="AN122" s="63">
        <f>DEV_CWS!AN80</f>
        <v>0</v>
      </c>
      <c r="AO122" s="63">
        <f>DEV_CWS!AO80</f>
        <v>0</v>
      </c>
      <c r="AP122" s="63">
        <f>DEV_CWS!AP80</f>
        <v>0</v>
      </c>
      <c r="AQ122" s="63">
        <f>DEV_CWS!AQ80</f>
        <v>0</v>
      </c>
      <c r="AR122" s="63">
        <f>DEV_CWS!AR80</f>
        <v>0</v>
      </c>
      <c r="AS122" s="63">
        <f>DEV_CWS!AS80</f>
        <v>0</v>
      </c>
      <c r="AT122" s="63">
        <f>DEV_CWS!AT80</f>
        <v>0</v>
      </c>
      <c r="AU122" s="63">
        <f>DEV_CWS!AU80</f>
        <v>0</v>
      </c>
      <c r="AV122" s="63">
        <f>DEV_CWS!AV80</f>
        <v>0</v>
      </c>
      <c r="AW122" s="63">
        <f>DEV_CWS!AW80</f>
        <v>0</v>
      </c>
      <c r="AX122" s="63">
        <f>DEV_CWS!AX80</f>
        <v>0</v>
      </c>
      <c r="AY122" s="63">
        <f>DEV_CWS!AY80</f>
        <v>0</v>
      </c>
      <c r="AZ122" s="63">
        <f>DEV_CWS!AZ80</f>
        <v>0</v>
      </c>
      <c r="BA122" s="63">
        <f>DEV_CWS!BA80</f>
        <v>0</v>
      </c>
      <c r="BB122" s="63">
        <f>DEV_CWS!BB80</f>
        <v>0</v>
      </c>
      <c r="BC122" s="63">
        <f>DEV_CWS!BC80</f>
        <v>0</v>
      </c>
      <c r="BD122" s="63">
        <f>DEV_CWS!BD80</f>
        <v>0</v>
      </c>
      <c r="BE122" s="63">
        <f>DEV_CWS!BE80</f>
        <v>0</v>
      </c>
      <c r="BF122" s="63">
        <f>DEV_CWS!BF80</f>
        <v>0</v>
      </c>
      <c r="BG122" s="63">
        <f>DEV_CWS!BG80</f>
        <v>0</v>
      </c>
      <c r="BH122" s="63">
        <f>DEV_CWS!BH80</f>
        <v>0</v>
      </c>
      <c r="BI122" s="63">
        <f>DEV_CWS!BI80</f>
        <v>0</v>
      </c>
      <c r="BJ122" s="63">
        <f>DEV_CWS!BJ80</f>
        <v>0</v>
      </c>
      <c r="BK122" s="63">
        <f>DEV_CWS!BK80</f>
        <v>0</v>
      </c>
      <c r="BL122" s="38">
        <f>SUM(C122:BK122)</f>
        <v>7000</v>
      </c>
    </row>
    <row r="123" spans="1:65" x14ac:dyDescent="0.15">
      <c r="A123" s="75"/>
      <c r="B123" s="47" t="s">
        <v>185</v>
      </c>
      <c r="D123" s="63">
        <f>DEV_CWS!D81</f>
        <v>0</v>
      </c>
      <c r="E123" s="63">
        <f>DEV_CWS!E81</f>
        <v>2500</v>
      </c>
      <c r="F123" s="63">
        <f>DEV_CWS!F81</f>
        <v>0</v>
      </c>
      <c r="G123" s="63">
        <f>DEV_CWS!G81</f>
        <v>0</v>
      </c>
      <c r="H123" s="63">
        <f>DEV_CWS!H81</f>
        <v>0</v>
      </c>
      <c r="I123" s="63">
        <f>DEV_CWS!I81</f>
        <v>0</v>
      </c>
      <c r="J123" s="63">
        <f>DEV_CWS!J81</f>
        <v>0</v>
      </c>
      <c r="K123" s="63">
        <f>DEV_CWS!K81</f>
        <v>0</v>
      </c>
      <c r="L123" s="63">
        <f>DEV_CWS!L81</f>
        <v>0</v>
      </c>
      <c r="M123" s="63">
        <f>DEV_CWS!M81</f>
        <v>0</v>
      </c>
      <c r="N123" s="63">
        <f>DEV_CWS!N81</f>
        <v>0</v>
      </c>
      <c r="O123" s="63">
        <f>DEV_CWS!O81</f>
        <v>0</v>
      </c>
      <c r="P123" s="63">
        <f>DEV_CWS!P81</f>
        <v>0</v>
      </c>
      <c r="Q123" s="63">
        <f>DEV_CWS!Q81</f>
        <v>0</v>
      </c>
      <c r="R123" s="63">
        <f>DEV_CWS!R81</f>
        <v>0</v>
      </c>
      <c r="S123" s="63">
        <f>DEV_CWS!S81</f>
        <v>0</v>
      </c>
      <c r="T123" s="63">
        <f>DEV_CWS!T81</f>
        <v>0</v>
      </c>
      <c r="U123" s="63">
        <f>DEV_CWS!U81</f>
        <v>0</v>
      </c>
      <c r="V123" s="63">
        <f>DEV_CWS!V81</f>
        <v>0</v>
      </c>
      <c r="W123" s="63">
        <f>DEV_CWS!W81</f>
        <v>0</v>
      </c>
      <c r="X123" s="63">
        <f>DEV_CWS!X81</f>
        <v>0</v>
      </c>
      <c r="Y123" s="63">
        <f>DEV_CWS!Y81</f>
        <v>0</v>
      </c>
      <c r="Z123" s="63">
        <f>DEV_CWS!Z81</f>
        <v>0</v>
      </c>
      <c r="AA123" s="63">
        <f>DEV_CWS!AA81</f>
        <v>0</v>
      </c>
      <c r="AB123" s="63">
        <f>DEV_CWS!AB81</f>
        <v>0</v>
      </c>
      <c r="AC123" s="63">
        <f>DEV_CWS!AC81</f>
        <v>0</v>
      </c>
      <c r="AD123" s="63">
        <f>DEV_CWS!AD81</f>
        <v>0</v>
      </c>
      <c r="AE123" s="63">
        <f>DEV_CWS!AE81</f>
        <v>0</v>
      </c>
      <c r="AF123" s="63">
        <f>DEV_CWS!AF81</f>
        <v>0</v>
      </c>
      <c r="AG123" s="63">
        <f>DEV_CWS!AG81</f>
        <v>0</v>
      </c>
      <c r="AH123" s="63">
        <f>DEV_CWS!AH81</f>
        <v>0</v>
      </c>
      <c r="AI123" s="63">
        <f>DEV_CWS!AI81</f>
        <v>0</v>
      </c>
      <c r="AJ123" s="63">
        <f>DEV_CWS!AJ81</f>
        <v>0</v>
      </c>
      <c r="AK123" s="63">
        <f>DEV_CWS!AK81</f>
        <v>0</v>
      </c>
      <c r="AL123" s="63">
        <f>DEV_CWS!AL81</f>
        <v>0</v>
      </c>
      <c r="AM123" s="63">
        <f>DEV_CWS!AM81</f>
        <v>0</v>
      </c>
      <c r="AN123" s="63">
        <f>DEV_CWS!AN81</f>
        <v>0</v>
      </c>
      <c r="AO123" s="63">
        <f>DEV_CWS!AO81</f>
        <v>0</v>
      </c>
      <c r="AP123" s="63">
        <f>DEV_CWS!AP81</f>
        <v>0</v>
      </c>
      <c r="AQ123" s="63">
        <f>DEV_CWS!AQ81</f>
        <v>0</v>
      </c>
      <c r="AR123" s="63">
        <f>DEV_CWS!AR81</f>
        <v>0</v>
      </c>
      <c r="AS123" s="63">
        <f>DEV_CWS!AS81</f>
        <v>0</v>
      </c>
      <c r="AT123" s="63">
        <f>DEV_CWS!AT81</f>
        <v>0</v>
      </c>
      <c r="AU123" s="63">
        <f>DEV_CWS!AU81</f>
        <v>0</v>
      </c>
      <c r="AV123" s="63">
        <f>DEV_CWS!AV81</f>
        <v>0</v>
      </c>
      <c r="AW123" s="63">
        <f>DEV_CWS!AW81</f>
        <v>0</v>
      </c>
      <c r="AX123" s="63">
        <f>DEV_CWS!AX81</f>
        <v>0</v>
      </c>
      <c r="AY123" s="63">
        <f>DEV_CWS!AY81</f>
        <v>0</v>
      </c>
      <c r="AZ123" s="63">
        <f>DEV_CWS!AZ81</f>
        <v>0</v>
      </c>
      <c r="BA123" s="63">
        <f>DEV_CWS!BA81</f>
        <v>0</v>
      </c>
      <c r="BB123" s="63">
        <f>DEV_CWS!BB81</f>
        <v>0</v>
      </c>
      <c r="BC123" s="63">
        <f>DEV_CWS!BC81</f>
        <v>0</v>
      </c>
      <c r="BD123" s="63">
        <f>DEV_CWS!BD81</f>
        <v>0</v>
      </c>
      <c r="BE123" s="63">
        <f>DEV_CWS!BE81</f>
        <v>0</v>
      </c>
      <c r="BF123" s="63">
        <f>DEV_CWS!BF81</f>
        <v>0</v>
      </c>
      <c r="BG123" s="63">
        <f>DEV_CWS!BG81</f>
        <v>0</v>
      </c>
      <c r="BH123" s="63">
        <f>DEV_CWS!BH81</f>
        <v>0</v>
      </c>
      <c r="BI123" s="63">
        <f>DEV_CWS!BI81</f>
        <v>0</v>
      </c>
      <c r="BJ123" s="63">
        <f>DEV_CWS!BJ81</f>
        <v>0</v>
      </c>
      <c r="BK123" s="63">
        <f>DEV_CWS!BK81</f>
        <v>0</v>
      </c>
      <c r="BL123" s="38">
        <f>SUM(C123:BK123)</f>
        <v>2500</v>
      </c>
    </row>
    <row r="124" spans="1:65" x14ac:dyDescent="0.15">
      <c r="A124" s="75"/>
      <c r="B124" s="47" t="s">
        <v>190</v>
      </c>
      <c r="D124" s="63">
        <f>DEV_CWS!D82</f>
        <v>0</v>
      </c>
      <c r="E124" s="63">
        <f>DEV_CWS!E82</f>
        <v>0</v>
      </c>
      <c r="F124" s="63">
        <f>DEV_CWS!F82</f>
        <v>0</v>
      </c>
      <c r="G124" s="63">
        <f>DEV_CWS!G82</f>
        <v>0</v>
      </c>
      <c r="H124" s="63">
        <f>DEV_CWS!H82</f>
        <v>0</v>
      </c>
      <c r="I124" s="63">
        <f>DEV_CWS!I82</f>
        <v>0</v>
      </c>
      <c r="J124" s="63">
        <f>DEV_CWS!J82</f>
        <v>0</v>
      </c>
      <c r="K124" s="63">
        <f>DEV_CWS!K82</f>
        <v>0</v>
      </c>
      <c r="L124" s="63">
        <f>DEV_CWS!L82</f>
        <v>0</v>
      </c>
      <c r="M124" s="63">
        <f>DEV_CWS!M82</f>
        <v>0</v>
      </c>
      <c r="N124" s="63">
        <f>DEV_CWS!N82</f>
        <v>0</v>
      </c>
      <c r="O124" s="63">
        <f>DEV_CWS!O82</f>
        <v>0</v>
      </c>
      <c r="P124" s="63">
        <f>DEV_CWS!P82</f>
        <v>0</v>
      </c>
      <c r="Q124" s="63">
        <f>DEV_CWS!Q82</f>
        <v>0</v>
      </c>
      <c r="R124" s="63">
        <f>DEV_CWS!R82</f>
        <v>0</v>
      </c>
      <c r="S124" s="63">
        <f>DEV_CWS!S82</f>
        <v>0</v>
      </c>
      <c r="T124" s="63">
        <f>DEV_CWS!T82</f>
        <v>0</v>
      </c>
      <c r="U124" s="63">
        <f>DEV_CWS!U82</f>
        <v>0</v>
      </c>
      <c r="V124" s="63">
        <f>DEV_CWS!V82</f>
        <v>0</v>
      </c>
      <c r="W124" s="63">
        <f>DEV_CWS!W82</f>
        <v>3500</v>
      </c>
      <c r="X124" s="63">
        <f>DEV_CWS!X82</f>
        <v>0</v>
      </c>
      <c r="Y124" s="63">
        <f>DEV_CWS!Y82</f>
        <v>0</v>
      </c>
      <c r="Z124" s="63">
        <f>DEV_CWS!Z82</f>
        <v>0</v>
      </c>
      <c r="AA124" s="63">
        <f>DEV_CWS!AA82</f>
        <v>0</v>
      </c>
      <c r="AB124" s="63">
        <f>DEV_CWS!AB82</f>
        <v>0</v>
      </c>
      <c r="AC124" s="63">
        <f>DEV_CWS!AC82</f>
        <v>0</v>
      </c>
      <c r="AD124" s="63">
        <f>DEV_CWS!AD82</f>
        <v>0</v>
      </c>
      <c r="AE124" s="63">
        <f>DEV_CWS!AE82</f>
        <v>0</v>
      </c>
      <c r="AF124" s="63">
        <f>DEV_CWS!AF82</f>
        <v>0</v>
      </c>
      <c r="AG124" s="63">
        <f>DEV_CWS!AG82</f>
        <v>0</v>
      </c>
      <c r="AH124" s="63">
        <f>DEV_CWS!AH82</f>
        <v>0</v>
      </c>
      <c r="AI124" s="63">
        <f>DEV_CWS!AI82</f>
        <v>0</v>
      </c>
      <c r="AJ124" s="63">
        <f>DEV_CWS!AJ82</f>
        <v>0</v>
      </c>
      <c r="AK124" s="63">
        <f>DEV_CWS!AK82</f>
        <v>0</v>
      </c>
      <c r="AL124" s="63">
        <f>DEV_CWS!AL82</f>
        <v>0</v>
      </c>
      <c r="AM124" s="63">
        <f>DEV_CWS!AM82</f>
        <v>0</v>
      </c>
      <c r="AN124" s="63">
        <f>DEV_CWS!AN82</f>
        <v>0</v>
      </c>
      <c r="AO124" s="63">
        <f>DEV_CWS!AO82</f>
        <v>0</v>
      </c>
      <c r="AP124" s="63">
        <f>DEV_CWS!AP82</f>
        <v>0</v>
      </c>
      <c r="AQ124" s="63">
        <f>DEV_CWS!AQ82</f>
        <v>0</v>
      </c>
      <c r="AR124" s="63">
        <f>DEV_CWS!AR82</f>
        <v>0</v>
      </c>
      <c r="AS124" s="63">
        <f>DEV_CWS!AS82</f>
        <v>0</v>
      </c>
      <c r="AT124" s="63">
        <f>DEV_CWS!AT82</f>
        <v>0</v>
      </c>
      <c r="AU124" s="63">
        <f>DEV_CWS!AU82</f>
        <v>0</v>
      </c>
      <c r="AV124" s="63">
        <f>DEV_CWS!AV82</f>
        <v>0</v>
      </c>
      <c r="AW124" s="63">
        <f>DEV_CWS!AW82</f>
        <v>0</v>
      </c>
      <c r="AX124" s="63">
        <f>DEV_CWS!AX82</f>
        <v>0</v>
      </c>
      <c r="AY124" s="63">
        <f>DEV_CWS!AY82</f>
        <v>0</v>
      </c>
      <c r="AZ124" s="63">
        <f>DEV_CWS!AZ82</f>
        <v>0</v>
      </c>
      <c r="BA124" s="63">
        <f>DEV_CWS!BA82</f>
        <v>0</v>
      </c>
      <c r="BB124" s="63">
        <f>DEV_CWS!BB82</f>
        <v>0</v>
      </c>
      <c r="BC124" s="63">
        <f>DEV_CWS!BC82</f>
        <v>0</v>
      </c>
      <c r="BD124" s="63">
        <f>DEV_CWS!BD82</f>
        <v>0</v>
      </c>
      <c r="BE124" s="63">
        <f>DEV_CWS!BE82</f>
        <v>0</v>
      </c>
      <c r="BF124" s="63">
        <f>DEV_CWS!BF82</f>
        <v>0</v>
      </c>
      <c r="BG124" s="63">
        <f>DEV_CWS!BG82</f>
        <v>0</v>
      </c>
      <c r="BH124" s="63">
        <f>DEV_CWS!BH82</f>
        <v>0</v>
      </c>
      <c r="BI124" s="63">
        <f>DEV_CWS!BI82</f>
        <v>0</v>
      </c>
      <c r="BJ124" s="63">
        <f>DEV_CWS!BJ82</f>
        <v>0</v>
      </c>
      <c r="BK124" s="63">
        <f>DEV_CWS!BK82</f>
        <v>0</v>
      </c>
      <c r="BL124" s="38">
        <f>SUM(C124:BK124)</f>
        <v>3500</v>
      </c>
    </row>
    <row r="125" spans="1:65" x14ac:dyDescent="0.15">
      <c r="A125" s="75"/>
      <c r="B125" s="47"/>
    </row>
    <row r="126" spans="1:65" x14ac:dyDescent="0.15">
      <c r="A126" s="75"/>
      <c r="B126" s="14" t="s">
        <v>424</v>
      </c>
    </row>
    <row r="127" spans="1:65" x14ac:dyDescent="0.15">
      <c r="A127" s="75"/>
      <c r="B127" s="47" t="s">
        <v>187</v>
      </c>
      <c r="D127" s="63">
        <f>DEV_CWS!D85</f>
        <v>0</v>
      </c>
      <c r="E127" s="63">
        <f>DEV_CWS!E85</f>
        <v>0</v>
      </c>
      <c r="F127" s="63">
        <f>DEV_CWS!F85</f>
        <v>3500</v>
      </c>
      <c r="G127" s="63">
        <f>DEV_CWS!G85</f>
        <v>0</v>
      </c>
      <c r="H127" s="63">
        <f>DEV_CWS!H85</f>
        <v>0</v>
      </c>
      <c r="I127" s="63">
        <f>DEV_CWS!I85</f>
        <v>0</v>
      </c>
      <c r="J127" s="63">
        <f>DEV_CWS!J85</f>
        <v>0</v>
      </c>
      <c r="K127" s="63">
        <f>DEV_CWS!K85</f>
        <v>0</v>
      </c>
      <c r="L127" s="63">
        <f>DEV_CWS!L85</f>
        <v>0</v>
      </c>
      <c r="M127" s="63">
        <f>DEV_CWS!M85</f>
        <v>0</v>
      </c>
      <c r="N127" s="63">
        <f>DEV_CWS!N85</f>
        <v>0</v>
      </c>
      <c r="O127" s="63">
        <f>DEV_CWS!O85</f>
        <v>0</v>
      </c>
      <c r="P127" s="63">
        <f>DEV_CWS!P85</f>
        <v>0</v>
      </c>
      <c r="Q127" s="63">
        <f>DEV_CWS!Q85</f>
        <v>0</v>
      </c>
      <c r="R127" s="63">
        <f>DEV_CWS!R85</f>
        <v>0</v>
      </c>
      <c r="S127" s="63">
        <f>DEV_CWS!S85</f>
        <v>0</v>
      </c>
      <c r="T127" s="63">
        <f>DEV_CWS!T85</f>
        <v>0</v>
      </c>
      <c r="U127" s="63">
        <f>DEV_CWS!U85</f>
        <v>0</v>
      </c>
      <c r="V127" s="63">
        <f>DEV_CWS!V85</f>
        <v>0</v>
      </c>
      <c r="W127" s="63">
        <f>DEV_CWS!W85</f>
        <v>0</v>
      </c>
      <c r="X127" s="63">
        <f>DEV_CWS!X85</f>
        <v>0</v>
      </c>
      <c r="Y127" s="63">
        <f>DEV_CWS!Y85</f>
        <v>0</v>
      </c>
      <c r="Z127" s="63">
        <f>DEV_CWS!Z85</f>
        <v>0</v>
      </c>
      <c r="AA127" s="63">
        <f>DEV_CWS!AA85</f>
        <v>0</v>
      </c>
      <c r="AB127" s="63">
        <f>DEV_CWS!AB85</f>
        <v>0</v>
      </c>
      <c r="AC127" s="63">
        <f>DEV_CWS!AC85</f>
        <v>0</v>
      </c>
      <c r="AD127" s="63">
        <f>DEV_CWS!AD85</f>
        <v>0</v>
      </c>
      <c r="AE127" s="63">
        <f>DEV_CWS!AE85</f>
        <v>0</v>
      </c>
      <c r="AF127" s="63">
        <f>DEV_CWS!AF85</f>
        <v>0</v>
      </c>
      <c r="AG127" s="63">
        <f>DEV_CWS!AG85</f>
        <v>0</v>
      </c>
      <c r="AH127" s="63">
        <f>DEV_CWS!AH85</f>
        <v>0</v>
      </c>
      <c r="AI127" s="63">
        <f>DEV_CWS!AI85</f>
        <v>0</v>
      </c>
      <c r="AJ127" s="63">
        <f>DEV_CWS!AJ85</f>
        <v>0</v>
      </c>
      <c r="AK127" s="63">
        <f>DEV_CWS!AK85</f>
        <v>0</v>
      </c>
      <c r="AL127" s="63">
        <f>DEV_CWS!AL85</f>
        <v>0</v>
      </c>
      <c r="AM127" s="63">
        <f>DEV_CWS!AM85</f>
        <v>0</v>
      </c>
      <c r="AN127" s="63">
        <f>DEV_CWS!AN85</f>
        <v>0</v>
      </c>
      <c r="AO127" s="63">
        <f>DEV_CWS!AO85</f>
        <v>0</v>
      </c>
      <c r="AP127" s="63">
        <f>DEV_CWS!AP85</f>
        <v>0</v>
      </c>
      <c r="AQ127" s="63">
        <f>DEV_CWS!AQ85</f>
        <v>0</v>
      </c>
      <c r="AR127" s="63">
        <f>DEV_CWS!AR85</f>
        <v>0</v>
      </c>
      <c r="AS127" s="63">
        <f>DEV_CWS!AS85</f>
        <v>0</v>
      </c>
      <c r="AT127" s="63">
        <f>DEV_CWS!AT85</f>
        <v>0</v>
      </c>
      <c r="AU127" s="63">
        <f>DEV_CWS!AU85</f>
        <v>0</v>
      </c>
      <c r="AV127" s="63">
        <f>DEV_CWS!AV85</f>
        <v>0</v>
      </c>
      <c r="AW127" s="63">
        <f>DEV_CWS!AW85</f>
        <v>0</v>
      </c>
      <c r="AX127" s="63">
        <f>DEV_CWS!AX85</f>
        <v>0</v>
      </c>
      <c r="AY127" s="63">
        <f>DEV_CWS!AY85</f>
        <v>0</v>
      </c>
      <c r="AZ127" s="63">
        <f>DEV_CWS!AZ85</f>
        <v>0</v>
      </c>
      <c r="BA127" s="63">
        <f>DEV_CWS!BA85</f>
        <v>0</v>
      </c>
      <c r="BB127" s="63">
        <f>DEV_CWS!BB85</f>
        <v>0</v>
      </c>
      <c r="BC127" s="63">
        <f>DEV_CWS!BC85</f>
        <v>0</v>
      </c>
      <c r="BD127" s="63">
        <f>DEV_CWS!BD85</f>
        <v>0</v>
      </c>
      <c r="BE127" s="63">
        <f>DEV_CWS!BE85</f>
        <v>0</v>
      </c>
      <c r="BF127" s="63">
        <f>DEV_CWS!BF85</f>
        <v>0</v>
      </c>
      <c r="BG127" s="63">
        <f>DEV_CWS!BG85</f>
        <v>0</v>
      </c>
      <c r="BH127" s="63">
        <f>DEV_CWS!BH85</f>
        <v>0</v>
      </c>
      <c r="BI127" s="63">
        <f>DEV_CWS!BI85</f>
        <v>0</v>
      </c>
      <c r="BJ127" s="63">
        <f>DEV_CWS!BJ85</f>
        <v>0</v>
      </c>
      <c r="BK127" s="63">
        <f>DEV_CWS!BK85</f>
        <v>0</v>
      </c>
      <c r="BL127" s="38">
        <f>SUM(C127:BK127)</f>
        <v>3500</v>
      </c>
    </row>
    <row r="128" spans="1:65" x14ac:dyDescent="0.15">
      <c r="A128" s="75"/>
      <c r="B128" s="47" t="s">
        <v>188</v>
      </c>
      <c r="D128" s="63">
        <f>DEV_CWS!D86</f>
        <v>0</v>
      </c>
      <c r="E128" s="63">
        <f>DEV_CWS!E86</f>
        <v>0</v>
      </c>
      <c r="F128" s="63">
        <f>DEV_CWS!F86</f>
        <v>3500</v>
      </c>
      <c r="G128" s="63">
        <f>DEV_CWS!G86</f>
        <v>0</v>
      </c>
      <c r="H128" s="63">
        <f>DEV_CWS!H86</f>
        <v>0</v>
      </c>
      <c r="I128" s="63">
        <f>DEV_CWS!I86</f>
        <v>0</v>
      </c>
      <c r="J128" s="63">
        <f>DEV_CWS!J86</f>
        <v>0</v>
      </c>
      <c r="K128" s="63">
        <f>DEV_CWS!K86</f>
        <v>0</v>
      </c>
      <c r="L128" s="63">
        <f>DEV_CWS!L86</f>
        <v>0</v>
      </c>
      <c r="M128" s="63">
        <f>DEV_CWS!M86</f>
        <v>0</v>
      </c>
      <c r="N128" s="63">
        <f>DEV_CWS!N86</f>
        <v>0</v>
      </c>
      <c r="O128" s="63">
        <f>DEV_CWS!O86</f>
        <v>0</v>
      </c>
      <c r="P128" s="63">
        <f>DEV_CWS!P86</f>
        <v>0</v>
      </c>
      <c r="Q128" s="63">
        <f>DEV_CWS!Q86</f>
        <v>0</v>
      </c>
      <c r="R128" s="63">
        <f>DEV_CWS!R86</f>
        <v>0</v>
      </c>
      <c r="S128" s="63">
        <f>DEV_CWS!S86</f>
        <v>0</v>
      </c>
      <c r="T128" s="63">
        <f>DEV_CWS!T86</f>
        <v>0</v>
      </c>
      <c r="U128" s="63">
        <f>DEV_CWS!U86</f>
        <v>0</v>
      </c>
      <c r="V128" s="63">
        <f>DEV_CWS!V86</f>
        <v>0</v>
      </c>
      <c r="W128" s="63">
        <f>DEV_CWS!W86</f>
        <v>0</v>
      </c>
      <c r="X128" s="63">
        <f>DEV_CWS!X86</f>
        <v>0</v>
      </c>
      <c r="Y128" s="63">
        <f>DEV_CWS!Y86</f>
        <v>0</v>
      </c>
      <c r="Z128" s="63">
        <f>DEV_CWS!Z86</f>
        <v>0</v>
      </c>
      <c r="AA128" s="63">
        <f>DEV_CWS!AA86</f>
        <v>0</v>
      </c>
      <c r="AB128" s="63">
        <f>DEV_CWS!AB86</f>
        <v>0</v>
      </c>
      <c r="AC128" s="63">
        <f>DEV_CWS!AC86</f>
        <v>0</v>
      </c>
      <c r="AD128" s="63">
        <f>DEV_CWS!AD86</f>
        <v>0</v>
      </c>
      <c r="AE128" s="63">
        <f>DEV_CWS!AE86</f>
        <v>0</v>
      </c>
      <c r="AF128" s="63">
        <f>DEV_CWS!AF86</f>
        <v>0</v>
      </c>
      <c r="AG128" s="63">
        <f>DEV_CWS!AG86</f>
        <v>0</v>
      </c>
      <c r="AH128" s="63">
        <f>DEV_CWS!AH86</f>
        <v>0</v>
      </c>
      <c r="AI128" s="63">
        <f>DEV_CWS!AI86</f>
        <v>0</v>
      </c>
      <c r="AJ128" s="63">
        <f>DEV_CWS!AJ86</f>
        <v>0</v>
      </c>
      <c r="AK128" s="63">
        <f>DEV_CWS!AK86</f>
        <v>0</v>
      </c>
      <c r="AL128" s="63">
        <f>DEV_CWS!AL86</f>
        <v>0</v>
      </c>
      <c r="AM128" s="63">
        <f>DEV_CWS!AM86</f>
        <v>0</v>
      </c>
      <c r="AN128" s="63">
        <f>DEV_CWS!AN86</f>
        <v>0</v>
      </c>
      <c r="AO128" s="63">
        <f>DEV_CWS!AO86</f>
        <v>0</v>
      </c>
      <c r="AP128" s="63">
        <f>DEV_CWS!AP86</f>
        <v>0</v>
      </c>
      <c r="AQ128" s="63">
        <f>DEV_CWS!AQ86</f>
        <v>0</v>
      </c>
      <c r="AR128" s="63">
        <f>DEV_CWS!AR86</f>
        <v>0</v>
      </c>
      <c r="AS128" s="63">
        <f>DEV_CWS!AS86</f>
        <v>0</v>
      </c>
      <c r="AT128" s="63">
        <f>DEV_CWS!AT86</f>
        <v>0</v>
      </c>
      <c r="AU128" s="63">
        <f>DEV_CWS!AU86</f>
        <v>0</v>
      </c>
      <c r="AV128" s="63">
        <f>DEV_CWS!AV86</f>
        <v>0</v>
      </c>
      <c r="AW128" s="63">
        <f>DEV_CWS!AW86</f>
        <v>0</v>
      </c>
      <c r="AX128" s="63">
        <f>DEV_CWS!AX86</f>
        <v>0</v>
      </c>
      <c r="AY128" s="63">
        <f>DEV_CWS!AY86</f>
        <v>0</v>
      </c>
      <c r="AZ128" s="63">
        <f>DEV_CWS!AZ86</f>
        <v>0</v>
      </c>
      <c r="BA128" s="63">
        <f>DEV_CWS!BA86</f>
        <v>0</v>
      </c>
      <c r="BB128" s="63">
        <f>DEV_CWS!BB86</f>
        <v>0</v>
      </c>
      <c r="BC128" s="63">
        <f>DEV_CWS!BC86</f>
        <v>0</v>
      </c>
      <c r="BD128" s="63">
        <f>DEV_CWS!BD86</f>
        <v>0</v>
      </c>
      <c r="BE128" s="63">
        <f>DEV_CWS!BE86</f>
        <v>0</v>
      </c>
      <c r="BF128" s="63">
        <f>DEV_CWS!BF86</f>
        <v>0</v>
      </c>
      <c r="BG128" s="63">
        <f>DEV_CWS!BG86</f>
        <v>0</v>
      </c>
      <c r="BH128" s="63">
        <f>DEV_CWS!BH86</f>
        <v>0</v>
      </c>
      <c r="BI128" s="63">
        <f>DEV_CWS!BI86</f>
        <v>0</v>
      </c>
      <c r="BJ128" s="63">
        <f>DEV_CWS!BJ86</f>
        <v>0</v>
      </c>
      <c r="BK128" s="63">
        <f>DEV_CWS!BK86</f>
        <v>0</v>
      </c>
      <c r="BL128" s="38">
        <f>SUM(C128:BK128)</f>
        <v>3500</v>
      </c>
    </row>
    <row r="129" spans="1:75" x14ac:dyDescent="0.15">
      <c r="A129" s="75"/>
      <c r="B129" s="47" t="s">
        <v>189</v>
      </c>
      <c r="D129" s="63">
        <f>DEV_CWS!D87</f>
        <v>0</v>
      </c>
      <c r="E129" s="63">
        <f>DEV_CWS!E87</f>
        <v>0</v>
      </c>
      <c r="F129" s="63">
        <f>DEV_CWS!F87</f>
        <v>3500</v>
      </c>
      <c r="G129" s="63">
        <f>DEV_CWS!G87</f>
        <v>0</v>
      </c>
      <c r="H129" s="63">
        <f>DEV_CWS!H87</f>
        <v>0</v>
      </c>
      <c r="I129" s="63">
        <f>DEV_CWS!I87</f>
        <v>0</v>
      </c>
      <c r="J129" s="63">
        <f>DEV_CWS!J87</f>
        <v>0</v>
      </c>
      <c r="K129" s="63">
        <f>DEV_CWS!K87</f>
        <v>0</v>
      </c>
      <c r="L129" s="63">
        <f>DEV_CWS!L87</f>
        <v>0</v>
      </c>
      <c r="M129" s="63">
        <f>DEV_CWS!M87</f>
        <v>0</v>
      </c>
      <c r="N129" s="63">
        <f>DEV_CWS!N87</f>
        <v>0</v>
      </c>
      <c r="O129" s="63">
        <f>DEV_CWS!O87</f>
        <v>0</v>
      </c>
      <c r="P129" s="63">
        <f>DEV_CWS!P87</f>
        <v>0</v>
      </c>
      <c r="Q129" s="63">
        <f>DEV_CWS!Q87</f>
        <v>0</v>
      </c>
      <c r="R129" s="63">
        <f>DEV_CWS!R87</f>
        <v>0</v>
      </c>
      <c r="S129" s="63">
        <f>DEV_CWS!S87</f>
        <v>0</v>
      </c>
      <c r="T129" s="63">
        <f>DEV_CWS!T87</f>
        <v>0</v>
      </c>
      <c r="U129" s="63">
        <f>DEV_CWS!U87</f>
        <v>0</v>
      </c>
      <c r="V129" s="63">
        <f>DEV_CWS!V87</f>
        <v>0</v>
      </c>
      <c r="W129" s="63">
        <f>DEV_CWS!W87</f>
        <v>0</v>
      </c>
      <c r="X129" s="63">
        <f>DEV_CWS!X87</f>
        <v>0</v>
      </c>
      <c r="Y129" s="63">
        <f>DEV_CWS!Y87</f>
        <v>0</v>
      </c>
      <c r="Z129" s="63">
        <f>DEV_CWS!Z87</f>
        <v>0</v>
      </c>
      <c r="AA129" s="63">
        <f>DEV_CWS!AA87</f>
        <v>0</v>
      </c>
      <c r="AB129" s="63">
        <f>DEV_CWS!AB87</f>
        <v>0</v>
      </c>
      <c r="AC129" s="63">
        <f>DEV_CWS!AC87</f>
        <v>0</v>
      </c>
      <c r="AD129" s="63">
        <f>DEV_CWS!AD87</f>
        <v>0</v>
      </c>
      <c r="AE129" s="63">
        <f>DEV_CWS!AE87</f>
        <v>0</v>
      </c>
      <c r="AF129" s="63">
        <f>DEV_CWS!AF87</f>
        <v>0</v>
      </c>
      <c r="AG129" s="63">
        <f>DEV_CWS!AG87</f>
        <v>0</v>
      </c>
      <c r="AH129" s="63">
        <f>DEV_CWS!AH87</f>
        <v>0</v>
      </c>
      <c r="AI129" s="63">
        <f>DEV_CWS!AI87</f>
        <v>0</v>
      </c>
      <c r="AJ129" s="63">
        <f>DEV_CWS!AJ87</f>
        <v>0</v>
      </c>
      <c r="AK129" s="63">
        <f>DEV_CWS!AK87</f>
        <v>0</v>
      </c>
      <c r="AL129" s="63">
        <f>DEV_CWS!AL87</f>
        <v>0</v>
      </c>
      <c r="AM129" s="63">
        <f>DEV_CWS!AM87</f>
        <v>0</v>
      </c>
      <c r="AN129" s="63">
        <f>DEV_CWS!AN87</f>
        <v>0</v>
      </c>
      <c r="AO129" s="63">
        <f>DEV_CWS!AO87</f>
        <v>0</v>
      </c>
      <c r="AP129" s="63">
        <f>DEV_CWS!AP87</f>
        <v>0</v>
      </c>
      <c r="AQ129" s="63">
        <f>DEV_CWS!AQ87</f>
        <v>0</v>
      </c>
      <c r="AR129" s="63">
        <f>DEV_CWS!AR87</f>
        <v>0</v>
      </c>
      <c r="AS129" s="63">
        <f>DEV_CWS!AS87</f>
        <v>0</v>
      </c>
      <c r="AT129" s="63">
        <f>DEV_CWS!AT87</f>
        <v>0</v>
      </c>
      <c r="AU129" s="63">
        <f>DEV_CWS!AU87</f>
        <v>0</v>
      </c>
      <c r="AV129" s="63">
        <f>DEV_CWS!AV87</f>
        <v>0</v>
      </c>
      <c r="AW129" s="63">
        <f>DEV_CWS!AW87</f>
        <v>0</v>
      </c>
      <c r="AX129" s="63">
        <f>DEV_CWS!AX87</f>
        <v>0</v>
      </c>
      <c r="AY129" s="63">
        <f>DEV_CWS!AY87</f>
        <v>0</v>
      </c>
      <c r="AZ129" s="63">
        <f>DEV_CWS!AZ87</f>
        <v>0</v>
      </c>
      <c r="BA129" s="63">
        <f>DEV_CWS!BA87</f>
        <v>0</v>
      </c>
      <c r="BB129" s="63">
        <f>DEV_CWS!BB87</f>
        <v>0</v>
      </c>
      <c r="BC129" s="63">
        <f>DEV_CWS!BC87</f>
        <v>0</v>
      </c>
      <c r="BD129" s="63">
        <f>DEV_CWS!BD87</f>
        <v>0</v>
      </c>
      <c r="BE129" s="63">
        <f>DEV_CWS!BE87</f>
        <v>0</v>
      </c>
      <c r="BF129" s="63">
        <f>DEV_CWS!BF87</f>
        <v>0</v>
      </c>
      <c r="BG129" s="63">
        <f>DEV_CWS!BG87</f>
        <v>0</v>
      </c>
      <c r="BH129" s="63">
        <f>DEV_CWS!BH87</f>
        <v>0</v>
      </c>
      <c r="BI129" s="63">
        <f>DEV_CWS!BI87</f>
        <v>0</v>
      </c>
      <c r="BJ129" s="63">
        <f>DEV_CWS!BJ87</f>
        <v>0</v>
      </c>
      <c r="BK129" s="63">
        <f>DEV_CWS!BK87</f>
        <v>0</v>
      </c>
      <c r="BL129" s="38">
        <f>SUM(C129:BK129)</f>
        <v>3500</v>
      </c>
    </row>
    <row r="130" spans="1:75" x14ac:dyDescent="0.15">
      <c r="A130" s="75"/>
      <c r="B130" s="47"/>
    </row>
    <row r="131" spans="1:75" x14ac:dyDescent="0.15">
      <c r="A131" s="75"/>
      <c r="B131" s="14" t="s">
        <v>422</v>
      </c>
    </row>
    <row r="132" spans="1:75" x14ac:dyDescent="0.15">
      <c r="A132" s="75"/>
      <c r="B132" s="47" t="s">
        <v>439</v>
      </c>
      <c r="D132" s="63">
        <f>DEV_CWS!D90</f>
        <v>0</v>
      </c>
      <c r="E132" s="63">
        <f>DEV_CWS!E90</f>
        <v>3500</v>
      </c>
      <c r="F132" s="63">
        <f>DEV_CWS!F90</f>
        <v>0</v>
      </c>
      <c r="G132" s="63">
        <f>DEV_CWS!G90</f>
        <v>0</v>
      </c>
      <c r="H132" s="63">
        <f>DEV_CWS!H90</f>
        <v>0</v>
      </c>
      <c r="I132" s="63">
        <f>DEV_CWS!I90</f>
        <v>0</v>
      </c>
      <c r="J132" s="63">
        <f>DEV_CWS!J90</f>
        <v>0</v>
      </c>
      <c r="K132" s="63">
        <f>DEV_CWS!K90</f>
        <v>0</v>
      </c>
      <c r="L132" s="63">
        <f>DEV_CWS!L90</f>
        <v>0</v>
      </c>
      <c r="M132" s="63">
        <f>DEV_CWS!M90</f>
        <v>0</v>
      </c>
      <c r="N132" s="63">
        <f>DEV_CWS!N90</f>
        <v>0</v>
      </c>
      <c r="O132" s="63">
        <f>DEV_CWS!O90</f>
        <v>0</v>
      </c>
      <c r="P132" s="63">
        <f>DEV_CWS!P90</f>
        <v>0</v>
      </c>
      <c r="Q132" s="63">
        <f>DEV_CWS!Q90</f>
        <v>0</v>
      </c>
      <c r="R132" s="63">
        <f>DEV_CWS!R90</f>
        <v>0</v>
      </c>
      <c r="S132" s="63">
        <f>DEV_CWS!S90</f>
        <v>0</v>
      </c>
      <c r="T132" s="63">
        <f>DEV_CWS!T90</f>
        <v>0</v>
      </c>
      <c r="U132" s="63">
        <f>DEV_CWS!U90</f>
        <v>0</v>
      </c>
      <c r="V132" s="63">
        <f>DEV_CWS!V90</f>
        <v>0</v>
      </c>
      <c r="W132" s="63">
        <f>DEV_CWS!W90</f>
        <v>0</v>
      </c>
      <c r="X132" s="63">
        <f>DEV_CWS!X90</f>
        <v>0</v>
      </c>
      <c r="Y132" s="63">
        <f>DEV_CWS!Y90</f>
        <v>0</v>
      </c>
      <c r="Z132" s="63">
        <f>DEV_CWS!Z90</f>
        <v>0</v>
      </c>
      <c r="AA132" s="63">
        <f>DEV_CWS!AA90</f>
        <v>0</v>
      </c>
      <c r="AB132" s="63">
        <f>DEV_CWS!AB90</f>
        <v>0</v>
      </c>
      <c r="AC132" s="63">
        <f>DEV_CWS!AC90</f>
        <v>0</v>
      </c>
      <c r="AD132" s="63">
        <f>DEV_CWS!AD90</f>
        <v>0</v>
      </c>
      <c r="AE132" s="63">
        <f>DEV_CWS!AE90</f>
        <v>0</v>
      </c>
      <c r="AF132" s="63">
        <f>DEV_CWS!AF90</f>
        <v>0</v>
      </c>
      <c r="AG132" s="63">
        <f>DEV_CWS!AG90</f>
        <v>0</v>
      </c>
      <c r="AH132" s="63">
        <f>DEV_CWS!AH90</f>
        <v>0</v>
      </c>
      <c r="AI132" s="63">
        <f>DEV_CWS!AI90</f>
        <v>0</v>
      </c>
      <c r="AJ132" s="63">
        <f>DEV_CWS!AJ90</f>
        <v>0</v>
      </c>
      <c r="AK132" s="63">
        <f>DEV_CWS!AK90</f>
        <v>0</v>
      </c>
      <c r="AL132" s="63">
        <f>DEV_CWS!AL90</f>
        <v>0</v>
      </c>
      <c r="AM132" s="63">
        <f>DEV_CWS!AM90</f>
        <v>0</v>
      </c>
      <c r="AN132" s="63">
        <f>DEV_CWS!AN90</f>
        <v>0</v>
      </c>
      <c r="AO132" s="63">
        <f>DEV_CWS!AO90</f>
        <v>0</v>
      </c>
      <c r="AP132" s="63">
        <f>DEV_CWS!AP90</f>
        <v>0</v>
      </c>
      <c r="AQ132" s="63">
        <f>DEV_CWS!AQ90</f>
        <v>0</v>
      </c>
      <c r="AR132" s="63">
        <f>DEV_CWS!AR90</f>
        <v>0</v>
      </c>
      <c r="AS132" s="63">
        <f>DEV_CWS!AS90</f>
        <v>0</v>
      </c>
      <c r="AT132" s="63">
        <f>DEV_CWS!AT90</f>
        <v>0</v>
      </c>
      <c r="AU132" s="63">
        <f>DEV_CWS!AU90</f>
        <v>0</v>
      </c>
      <c r="AV132" s="63">
        <f>DEV_CWS!AV90</f>
        <v>0</v>
      </c>
      <c r="AW132" s="63">
        <f>DEV_CWS!AW90</f>
        <v>0</v>
      </c>
      <c r="AX132" s="63">
        <f>DEV_CWS!AX90</f>
        <v>0</v>
      </c>
      <c r="AY132" s="63">
        <f>DEV_CWS!AY90</f>
        <v>0</v>
      </c>
      <c r="AZ132" s="63">
        <f>DEV_CWS!AZ90</f>
        <v>0</v>
      </c>
      <c r="BA132" s="63">
        <f>DEV_CWS!BA90</f>
        <v>0</v>
      </c>
      <c r="BB132" s="63">
        <f>DEV_CWS!BB90</f>
        <v>0</v>
      </c>
      <c r="BC132" s="63">
        <f>DEV_CWS!BC90</f>
        <v>0</v>
      </c>
      <c r="BD132" s="63">
        <f>DEV_CWS!BD90</f>
        <v>0</v>
      </c>
      <c r="BE132" s="63">
        <f>DEV_CWS!BE90</f>
        <v>0</v>
      </c>
      <c r="BF132" s="63">
        <f>DEV_CWS!BF90</f>
        <v>0</v>
      </c>
      <c r="BG132" s="63">
        <f>DEV_CWS!BG90</f>
        <v>0</v>
      </c>
      <c r="BH132" s="63">
        <f>DEV_CWS!BH90</f>
        <v>0</v>
      </c>
      <c r="BI132" s="63">
        <f>DEV_CWS!BI90</f>
        <v>0</v>
      </c>
      <c r="BJ132" s="63">
        <f>DEV_CWS!BJ90</f>
        <v>0</v>
      </c>
      <c r="BK132" s="63">
        <f>DEV_CWS!BK90</f>
        <v>0</v>
      </c>
      <c r="BL132" s="38">
        <f>SUM(C132:BK132)</f>
        <v>3500</v>
      </c>
    </row>
    <row r="133" spans="1:75" x14ac:dyDescent="0.15">
      <c r="A133" s="75"/>
      <c r="B133" s="47" t="s">
        <v>440</v>
      </c>
      <c r="D133" s="63">
        <f>DEV_CWS!D91</f>
        <v>0</v>
      </c>
      <c r="E133" s="63">
        <f>DEV_CWS!E91</f>
        <v>3500</v>
      </c>
      <c r="F133" s="63">
        <f>DEV_CWS!F91</f>
        <v>0</v>
      </c>
      <c r="G133" s="63">
        <f>DEV_CWS!G91</f>
        <v>0</v>
      </c>
      <c r="H133" s="63">
        <f>DEV_CWS!H91</f>
        <v>0</v>
      </c>
      <c r="I133" s="63">
        <f>DEV_CWS!I91</f>
        <v>0</v>
      </c>
      <c r="J133" s="63">
        <f>DEV_CWS!J91</f>
        <v>0</v>
      </c>
      <c r="K133" s="63">
        <f>DEV_CWS!K91</f>
        <v>0</v>
      </c>
      <c r="L133" s="63">
        <f>DEV_CWS!L91</f>
        <v>0</v>
      </c>
      <c r="M133" s="63">
        <f>DEV_CWS!M91</f>
        <v>0</v>
      </c>
      <c r="N133" s="63">
        <f>DEV_CWS!N91</f>
        <v>0</v>
      </c>
      <c r="O133" s="63">
        <f>DEV_CWS!O91</f>
        <v>0</v>
      </c>
      <c r="P133" s="63">
        <f>DEV_CWS!P91</f>
        <v>0</v>
      </c>
      <c r="Q133" s="63">
        <f>DEV_CWS!Q91</f>
        <v>0</v>
      </c>
      <c r="R133" s="63">
        <f>DEV_CWS!R91</f>
        <v>0</v>
      </c>
      <c r="S133" s="63">
        <f>DEV_CWS!S91</f>
        <v>0</v>
      </c>
      <c r="T133" s="63">
        <f>DEV_CWS!T91</f>
        <v>0</v>
      </c>
      <c r="U133" s="63">
        <f>DEV_CWS!U91</f>
        <v>0</v>
      </c>
      <c r="V133" s="63">
        <f>DEV_CWS!V91</f>
        <v>0</v>
      </c>
      <c r="W133" s="63">
        <f>DEV_CWS!W91</f>
        <v>0</v>
      </c>
      <c r="X133" s="63">
        <f>DEV_CWS!X91</f>
        <v>0</v>
      </c>
      <c r="Y133" s="63">
        <f>DEV_CWS!Y91</f>
        <v>0</v>
      </c>
      <c r="Z133" s="63">
        <f>DEV_CWS!Z91</f>
        <v>0</v>
      </c>
      <c r="AA133" s="63">
        <f>DEV_CWS!AA91</f>
        <v>0</v>
      </c>
      <c r="AB133" s="63">
        <f>DEV_CWS!AB91</f>
        <v>0</v>
      </c>
      <c r="AC133" s="63">
        <f>DEV_CWS!AC91</f>
        <v>0</v>
      </c>
      <c r="AD133" s="63">
        <f>DEV_CWS!AD91</f>
        <v>0</v>
      </c>
      <c r="AE133" s="63">
        <f>DEV_CWS!AE91</f>
        <v>0</v>
      </c>
      <c r="AF133" s="63">
        <f>DEV_CWS!AF91</f>
        <v>0</v>
      </c>
      <c r="AG133" s="63">
        <f>DEV_CWS!AG91</f>
        <v>0</v>
      </c>
      <c r="AH133" s="63">
        <f>DEV_CWS!AH91</f>
        <v>0</v>
      </c>
      <c r="AI133" s="63">
        <f>DEV_CWS!AI91</f>
        <v>0</v>
      </c>
      <c r="AJ133" s="63">
        <f>DEV_CWS!AJ91</f>
        <v>0</v>
      </c>
      <c r="AK133" s="63">
        <f>DEV_CWS!AK91</f>
        <v>0</v>
      </c>
      <c r="AL133" s="63">
        <f>DEV_CWS!AL91</f>
        <v>0</v>
      </c>
      <c r="AM133" s="63">
        <f>DEV_CWS!AM91</f>
        <v>0</v>
      </c>
      <c r="AN133" s="63">
        <f>DEV_CWS!AN91</f>
        <v>0</v>
      </c>
      <c r="AO133" s="63">
        <f>DEV_CWS!AO91</f>
        <v>0</v>
      </c>
      <c r="AP133" s="63">
        <f>DEV_CWS!AP91</f>
        <v>0</v>
      </c>
      <c r="AQ133" s="63">
        <f>DEV_CWS!AQ91</f>
        <v>0</v>
      </c>
      <c r="AR133" s="63">
        <f>DEV_CWS!AR91</f>
        <v>0</v>
      </c>
      <c r="AS133" s="63">
        <f>DEV_CWS!AS91</f>
        <v>0</v>
      </c>
      <c r="AT133" s="63">
        <f>DEV_CWS!AT91</f>
        <v>0</v>
      </c>
      <c r="AU133" s="63">
        <f>DEV_CWS!AU91</f>
        <v>0</v>
      </c>
      <c r="AV133" s="63">
        <f>DEV_CWS!AV91</f>
        <v>0</v>
      </c>
      <c r="AW133" s="63">
        <f>DEV_CWS!AW91</f>
        <v>0</v>
      </c>
      <c r="AX133" s="63">
        <f>DEV_CWS!AX91</f>
        <v>0</v>
      </c>
      <c r="AY133" s="63">
        <f>DEV_CWS!AY91</f>
        <v>0</v>
      </c>
      <c r="AZ133" s="63">
        <f>DEV_CWS!AZ91</f>
        <v>0</v>
      </c>
      <c r="BA133" s="63">
        <f>DEV_CWS!BA91</f>
        <v>0</v>
      </c>
      <c r="BB133" s="63">
        <f>DEV_CWS!BB91</f>
        <v>0</v>
      </c>
      <c r="BC133" s="63">
        <f>DEV_CWS!BC91</f>
        <v>0</v>
      </c>
      <c r="BD133" s="63">
        <f>DEV_CWS!BD91</f>
        <v>0</v>
      </c>
      <c r="BE133" s="63">
        <f>DEV_CWS!BE91</f>
        <v>0</v>
      </c>
      <c r="BF133" s="63">
        <f>DEV_CWS!BF91</f>
        <v>0</v>
      </c>
      <c r="BG133" s="63">
        <f>DEV_CWS!BG91</f>
        <v>0</v>
      </c>
      <c r="BH133" s="63">
        <f>DEV_CWS!BH91</f>
        <v>0</v>
      </c>
      <c r="BI133" s="63">
        <f>DEV_CWS!BI91</f>
        <v>0</v>
      </c>
      <c r="BJ133" s="63">
        <f>DEV_CWS!BJ91</f>
        <v>0</v>
      </c>
      <c r="BK133" s="63">
        <f>DEV_CWS!BK91</f>
        <v>0</v>
      </c>
      <c r="BL133" s="38">
        <f>SUM(C133:BK133)</f>
        <v>3500</v>
      </c>
    </row>
    <row r="134" spans="1:75" x14ac:dyDescent="0.15">
      <c r="A134" s="75"/>
      <c r="B134" s="47"/>
    </row>
    <row r="135" spans="1:75" ht="11.25" customHeight="1" x14ac:dyDescent="0.15">
      <c r="A135" s="75"/>
      <c r="B135" s="14" t="s">
        <v>423</v>
      </c>
    </row>
    <row r="136" spans="1:75" x14ac:dyDescent="0.15">
      <c r="A136" s="75"/>
      <c r="B136" s="47" t="s">
        <v>441</v>
      </c>
      <c r="D136" s="63">
        <f>DEV_CWS!D94</f>
        <v>0</v>
      </c>
      <c r="E136" s="63">
        <f>DEV_CWS!E94</f>
        <v>0</v>
      </c>
      <c r="F136" s="63">
        <f>DEV_CWS!F94</f>
        <v>0</v>
      </c>
      <c r="G136" s="63">
        <f>DEV_CWS!G94</f>
        <v>0</v>
      </c>
      <c r="H136" s="63">
        <f>DEV_CWS!H94</f>
        <v>0</v>
      </c>
      <c r="I136" s="63">
        <f>DEV_CWS!I94</f>
        <v>0</v>
      </c>
      <c r="J136" s="63">
        <f>DEV_CWS!J94</f>
        <v>0</v>
      </c>
      <c r="K136" s="63">
        <f>DEV_CWS!K94</f>
        <v>0</v>
      </c>
      <c r="L136" s="63">
        <f>DEV_CWS!L94</f>
        <v>0</v>
      </c>
      <c r="M136" s="63">
        <f>DEV_CWS!M94</f>
        <v>0</v>
      </c>
      <c r="N136" s="63">
        <f>DEV_CWS!N94</f>
        <v>0</v>
      </c>
      <c r="O136" s="63">
        <f>DEV_CWS!O94</f>
        <v>0</v>
      </c>
      <c r="P136" s="63">
        <f>DEV_CWS!P94</f>
        <v>0</v>
      </c>
      <c r="Q136" s="63">
        <f>DEV_CWS!Q94</f>
        <v>0</v>
      </c>
      <c r="R136" s="63">
        <f>DEV_CWS!R94</f>
        <v>0</v>
      </c>
      <c r="S136" s="63">
        <f>DEV_CWS!S94</f>
        <v>0</v>
      </c>
      <c r="T136" s="63">
        <f>DEV_CWS!T94</f>
        <v>0</v>
      </c>
      <c r="U136" s="63">
        <f>DEV_CWS!U94</f>
        <v>0</v>
      </c>
      <c r="V136" s="63">
        <f>DEV_CWS!V94</f>
        <v>0</v>
      </c>
      <c r="W136" s="63">
        <f>DEV_CWS!W94</f>
        <v>0</v>
      </c>
      <c r="X136" s="63">
        <f>DEV_CWS!X94</f>
        <v>0</v>
      </c>
      <c r="Y136" s="63">
        <f>DEV_CWS!Y94</f>
        <v>0</v>
      </c>
      <c r="Z136" s="63">
        <f>DEV_CWS!Z94</f>
        <v>0</v>
      </c>
      <c r="AA136" s="63">
        <f>DEV_CWS!AA94</f>
        <v>0</v>
      </c>
      <c r="AB136" s="63">
        <f>DEV_CWS!AB94</f>
        <v>0</v>
      </c>
      <c r="AC136" s="63">
        <f>DEV_CWS!AC94</f>
        <v>0</v>
      </c>
      <c r="AD136" s="63">
        <f>DEV_CWS!AD94</f>
        <v>0</v>
      </c>
      <c r="AE136" s="63">
        <f>DEV_CWS!AE94</f>
        <v>0</v>
      </c>
      <c r="AF136" s="63">
        <f>DEV_CWS!AF94</f>
        <v>0</v>
      </c>
      <c r="AG136" s="63">
        <f>DEV_CWS!AG94</f>
        <v>0</v>
      </c>
      <c r="AH136" s="63">
        <f>DEV_CWS!AH94</f>
        <v>0</v>
      </c>
      <c r="AI136" s="63">
        <f>DEV_CWS!AI94</f>
        <v>0</v>
      </c>
      <c r="AJ136" s="63">
        <f>DEV_CWS!AJ94</f>
        <v>0</v>
      </c>
      <c r="AK136" s="63">
        <f>DEV_CWS!AK94</f>
        <v>0</v>
      </c>
      <c r="AL136" s="63">
        <f>DEV_CWS!AL94</f>
        <v>0</v>
      </c>
      <c r="AM136" s="63">
        <f>DEV_CWS!AM94</f>
        <v>0</v>
      </c>
      <c r="AN136" s="63">
        <f>DEV_CWS!AN94</f>
        <v>0</v>
      </c>
      <c r="AO136" s="63">
        <f>DEV_CWS!AO94</f>
        <v>0</v>
      </c>
      <c r="AP136" s="63">
        <f>DEV_CWS!AP94</f>
        <v>0</v>
      </c>
      <c r="AQ136" s="63">
        <f>DEV_CWS!AQ94</f>
        <v>0</v>
      </c>
      <c r="AR136" s="63">
        <f>DEV_CWS!AR94</f>
        <v>0</v>
      </c>
      <c r="AS136" s="63">
        <f>DEV_CWS!AS94</f>
        <v>0</v>
      </c>
      <c r="AT136" s="63">
        <f>DEV_CWS!AT94</f>
        <v>0</v>
      </c>
      <c r="AU136" s="63">
        <f>DEV_CWS!AU94</f>
        <v>0</v>
      </c>
      <c r="AV136" s="63">
        <f>DEV_CWS!AV94</f>
        <v>0</v>
      </c>
      <c r="AW136" s="63">
        <f>DEV_CWS!AW94</f>
        <v>0</v>
      </c>
      <c r="AX136" s="63">
        <f>DEV_CWS!AX94</f>
        <v>0</v>
      </c>
      <c r="AY136" s="63">
        <f>DEV_CWS!AY94</f>
        <v>0</v>
      </c>
      <c r="AZ136" s="63">
        <f>DEV_CWS!AZ94</f>
        <v>0</v>
      </c>
      <c r="BA136" s="63">
        <f>DEV_CWS!BA94</f>
        <v>0</v>
      </c>
      <c r="BB136" s="63">
        <f>DEV_CWS!BB94</f>
        <v>0</v>
      </c>
      <c r="BC136" s="63">
        <f>DEV_CWS!BC94</f>
        <v>0</v>
      </c>
      <c r="BD136" s="63">
        <f>DEV_CWS!BD94</f>
        <v>0</v>
      </c>
      <c r="BE136" s="63">
        <f>DEV_CWS!BE94</f>
        <v>0</v>
      </c>
      <c r="BF136" s="63">
        <f>DEV_CWS!BF94</f>
        <v>0</v>
      </c>
      <c r="BG136" s="63">
        <f>DEV_CWS!BG94</f>
        <v>0</v>
      </c>
      <c r="BH136" s="63">
        <f>DEV_CWS!BH94</f>
        <v>0</v>
      </c>
      <c r="BI136" s="63">
        <f>DEV_CWS!BI94</f>
        <v>0</v>
      </c>
      <c r="BJ136" s="63">
        <f>DEV_CWS!BJ94</f>
        <v>0</v>
      </c>
      <c r="BK136" s="63">
        <f>DEV_CWS!BK94</f>
        <v>0</v>
      </c>
      <c r="BL136" s="38">
        <f>SUM(C136:BK136)</f>
        <v>0</v>
      </c>
    </row>
    <row r="137" spans="1:75" x14ac:dyDescent="0.15">
      <c r="A137" s="75"/>
      <c r="B137" s="47" t="s">
        <v>186</v>
      </c>
      <c r="D137" s="63">
        <f>DEV_CWS!D95</f>
        <v>0</v>
      </c>
      <c r="E137" s="63">
        <f>DEV_CWS!E95</f>
        <v>10000</v>
      </c>
      <c r="F137" s="63">
        <f>DEV_CWS!F95</f>
        <v>25000</v>
      </c>
      <c r="G137" s="63">
        <f>DEV_CWS!G95</f>
        <v>10000</v>
      </c>
      <c r="H137" s="63">
        <f>DEV_CWS!H95</f>
        <v>0</v>
      </c>
      <c r="I137" s="63">
        <f>DEV_CWS!I95</f>
        <v>0</v>
      </c>
      <c r="J137" s="63">
        <f>DEV_CWS!J95</f>
        <v>0</v>
      </c>
      <c r="K137" s="63">
        <f>DEV_CWS!K95</f>
        <v>0</v>
      </c>
      <c r="L137" s="63">
        <f>DEV_CWS!L95</f>
        <v>0</v>
      </c>
      <c r="M137" s="63">
        <f>DEV_CWS!M95</f>
        <v>0</v>
      </c>
      <c r="N137" s="63">
        <f>DEV_CWS!N95</f>
        <v>0</v>
      </c>
      <c r="O137" s="63">
        <f>DEV_CWS!O95</f>
        <v>0</v>
      </c>
      <c r="P137" s="63">
        <f>DEV_CWS!P95</f>
        <v>0</v>
      </c>
      <c r="Q137" s="63">
        <f>DEV_CWS!Q95</f>
        <v>0</v>
      </c>
      <c r="R137" s="63">
        <f>DEV_CWS!R95</f>
        <v>0</v>
      </c>
      <c r="S137" s="63">
        <f>DEV_CWS!S95</f>
        <v>0</v>
      </c>
      <c r="T137" s="63">
        <f>DEV_CWS!T95</f>
        <v>0</v>
      </c>
      <c r="U137" s="63">
        <f>DEV_CWS!U95</f>
        <v>0</v>
      </c>
      <c r="V137" s="63">
        <f>DEV_CWS!V95</f>
        <v>0</v>
      </c>
      <c r="W137" s="63">
        <f>DEV_CWS!W95</f>
        <v>0</v>
      </c>
      <c r="X137" s="63">
        <f>DEV_CWS!X95</f>
        <v>0</v>
      </c>
      <c r="Y137" s="63">
        <f>DEV_CWS!Y95</f>
        <v>0</v>
      </c>
      <c r="Z137" s="63">
        <f>DEV_CWS!Z95</f>
        <v>0</v>
      </c>
      <c r="AA137" s="63">
        <f>DEV_CWS!AA95</f>
        <v>0</v>
      </c>
      <c r="AB137" s="63">
        <f>DEV_CWS!AB95</f>
        <v>0</v>
      </c>
      <c r="AC137" s="63">
        <f>DEV_CWS!AC95</f>
        <v>0</v>
      </c>
      <c r="AD137" s="63">
        <f>DEV_CWS!AD95</f>
        <v>0</v>
      </c>
      <c r="AE137" s="63">
        <f>DEV_CWS!AE95</f>
        <v>0</v>
      </c>
      <c r="AF137" s="63">
        <f>DEV_CWS!AF95</f>
        <v>0</v>
      </c>
      <c r="AG137" s="63">
        <f>DEV_CWS!AG95</f>
        <v>0</v>
      </c>
      <c r="AH137" s="63">
        <f>DEV_CWS!AH95</f>
        <v>0</v>
      </c>
      <c r="AI137" s="63">
        <f>DEV_CWS!AI95</f>
        <v>0</v>
      </c>
      <c r="AJ137" s="63">
        <f>DEV_CWS!AJ95</f>
        <v>0</v>
      </c>
      <c r="AK137" s="63">
        <f>DEV_CWS!AK95</f>
        <v>0</v>
      </c>
      <c r="AL137" s="63">
        <f>DEV_CWS!AL95</f>
        <v>0</v>
      </c>
      <c r="AM137" s="63">
        <f>DEV_CWS!AM95</f>
        <v>0</v>
      </c>
      <c r="AN137" s="63">
        <f>DEV_CWS!AN95</f>
        <v>0</v>
      </c>
      <c r="AO137" s="63">
        <f>DEV_CWS!AO95</f>
        <v>0</v>
      </c>
      <c r="AP137" s="63">
        <f>DEV_CWS!AP95</f>
        <v>0</v>
      </c>
      <c r="AQ137" s="63">
        <f>DEV_CWS!AQ95</f>
        <v>0</v>
      </c>
      <c r="AR137" s="63">
        <f>DEV_CWS!AR95</f>
        <v>0</v>
      </c>
      <c r="AS137" s="63">
        <f>DEV_CWS!AS95</f>
        <v>0</v>
      </c>
      <c r="AT137" s="63">
        <f>DEV_CWS!AT95</f>
        <v>0</v>
      </c>
      <c r="AU137" s="63">
        <f>DEV_CWS!AU95</f>
        <v>0</v>
      </c>
      <c r="AV137" s="63">
        <f>DEV_CWS!AV95</f>
        <v>0</v>
      </c>
      <c r="AW137" s="63">
        <f>DEV_CWS!AW95</f>
        <v>0</v>
      </c>
      <c r="AX137" s="63">
        <f>DEV_CWS!AX95</f>
        <v>0</v>
      </c>
      <c r="AY137" s="63">
        <f>DEV_CWS!AY95</f>
        <v>0</v>
      </c>
      <c r="AZ137" s="63">
        <f>DEV_CWS!AZ95</f>
        <v>0</v>
      </c>
      <c r="BA137" s="63">
        <f>DEV_CWS!BA95</f>
        <v>0</v>
      </c>
      <c r="BB137" s="63">
        <f>DEV_CWS!BB95</f>
        <v>0</v>
      </c>
      <c r="BC137" s="63">
        <f>DEV_CWS!BC95</f>
        <v>0</v>
      </c>
      <c r="BD137" s="63">
        <f>DEV_CWS!BD95</f>
        <v>0</v>
      </c>
      <c r="BE137" s="63">
        <f>DEV_CWS!BE95</f>
        <v>0</v>
      </c>
      <c r="BF137" s="63">
        <f>DEV_CWS!BF95</f>
        <v>0</v>
      </c>
      <c r="BG137" s="63">
        <f>DEV_CWS!BG95</f>
        <v>0</v>
      </c>
      <c r="BH137" s="63">
        <f>DEV_CWS!BH95</f>
        <v>0</v>
      </c>
      <c r="BI137" s="63">
        <f>DEV_CWS!BI95</f>
        <v>0</v>
      </c>
      <c r="BJ137" s="63">
        <f>DEV_CWS!BJ95</f>
        <v>0</v>
      </c>
      <c r="BK137" s="63">
        <f>DEV_CWS!BK95</f>
        <v>0</v>
      </c>
      <c r="BL137" s="38">
        <f>SUM(C137:BK137)</f>
        <v>45000</v>
      </c>
    </row>
    <row r="138" spans="1:75" x14ac:dyDescent="0.15">
      <c r="A138" s="75"/>
      <c r="B138" s="47"/>
    </row>
    <row r="139" spans="1:75" x14ac:dyDescent="0.15">
      <c r="A139" s="75"/>
      <c r="B139" s="14" t="s">
        <v>425</v>
      </c>
      <c r="D139" s="63">
        <f>DEV_CWS!D97</f>
        <v>0</v>
      </c>
      <c r="E139" s="63">
        <f>DEV_CWS!E97</f>
        <v>0</v>
      </c>
      <c r="F139" s="63">
        <f>DEV_CWS!F97</f>
        <v>0</v>
      </c>
      <c r="G139" s="63">
        <f>DEV_CWS!G97</f>
        <v>0</v>
      </c>
      <c r="H139" s="63">
        <f>DEV_CWS!H97</f>
        <v>0</v>
      </c>
      <c r="I139" s="63">
        <f>DEV_CWS!I97</f>
        <v>0</v>
      </c>
      <c r="J139" s="63">
        <f>DEV_CWS!J97</f>
        <v>0</v>
      </c>
      <c r="K139" s="63">
        <f>DEV_CWS!K97</f>
        <v>0</v>
      </c>
      <c r="L139" s="63">
        <f>DEV_CWS!L97</f>
        <v>0</v>
      </c>
      <c r="M139" s="63">
        <f>DEV_CWS!M97</f>
        <v>0</v>
      </c>
      <c r="N139" s="63">
        <f>DEV_CWS!N97</f>
        <v>0</v>
      </c>
      <c r="O139" s="63">
        <f>DEV_CWS!O97</f>
        <v>0</v>
      </c>
      <c r="P139" s="63">
        <f>DEV_CWS!P97</f>
        <v>0</v>
      </c>
      <c r="Q139" s="63">
        <f>DEV_CWS!Q97</f>
        <v>0</v>
      </c>
      <c r="R139" s="63">
        <f>DEV_CWS!R97</f>
        <v>0</v>
      </c>
      <c r="S139" s="63">
        <f>DEV_CWS!S97</f>
        <v>0</v>
      </c>
      <c r="T139" s="63">
        <f>DEV_CWS!T97</f>
        <v>0</v>
      </c>
      <c r="U139" s="63">
        <f>DEV_CWS!U97</f>
        <v>0</v>
      </c>
      <c r="V139" s="63">
        <f>DEV_CWS!V97</f>
        <v>0</v>
      </c>
      <c r="W139" s="63">
        <f>DEV_CWS!W97</f>
        <v>0</v>
      </c>
      <c r="X139" s="63">
        <f>DEV_CWS!X97</f>
        <v>0</v>
      </c>
      <c r="Y139" s="63">
        <f>DEV_CWS!Y97</f>
        <v>0</v>
      </c>
      <c r="Z139" s="63">
        <f>DEV_CWS!Z97</f>
        <v>0</v>
      </c>
      <c r="AA139" s="63">
        <f>DEV_CWS!AA97</f>
        <v>0</v>
      </c>
      <c r="AB139" s="63">
        <f>DEV_CWS!AB97</f>
        <v>0</v>
      </c>
      <c r="AC139" s="63">
        <f>DEV_CWS!AC97</f>
        <v>0</v>
      </c>
      <c r="AD139" s="63">
        <f>DEV_CWS!AD97</f>
        <v>0</v>
      </c>
      <c r="AE139" s="63">
        <f>DEV_CWS!AE97</f>
        <v>0</v>
      </c>
      <c r="AF139" s="63">
        <f>DEV_CWS!AF97</f>
        <v>0</v>
      </c>
      <c r="AG139" s="63">
        <f>DEV_CWS!AG97</f>
        <v>0</v>
      </c>
      <c r="AH139" s="63">
        <f>DEV_CWS!AH97</f>
        <v>0</v>
      </c>
      <c r="AI139" s="63">
        <f>DEV_CWS!AI97</f>
        <v>0</v>
      </c>
      <c r="AJ139" s="63">
        <f>DEV_CWS!AJ97</f>
        <v>0</v>
      </c>
      <c r="AK139" s="63">
        <f>DEV_CWS!AK97</f>
        <v>0</v>
      </c>
      <c r="AL139" s="63">
        <f>DEV_CWS!AL97</f>
        <v>0</v>
      </c>
      <c r="AM139" s="63">
        <f>DEV_CWS!AM97</f>
        <v>0</v>
      </c>
      <c r="AN139" s="63">
        <f>DEV_CWS!AN97</f>
        <v>0</v>
      </c>
      <c r="AO139" s="63">
        <f>DEV_CWS!AO97</f>
        <v>0</v>
      </c>
      <c r="AP139" s="63">
        <f>DEV_CWS!AP97</f>
        <v>0</v>
      </c>
      <c r="AQ139" s="63">
        <f>DEV_CWS!AQ97</f>
        <v>0</v>
      </c>
      <c r="AR139" s="63">
        <f>DEV_CWS!AR97</f>
        <v>0</v>
      </c>
      <c r="AS139" s="63">
        <f>DEV_CWS!AS97</f>
        <v>0</v>
      </c>
      <c r="AT139" s="63">
        <f>DEV_CWS!AT97</f>
        <v>0</v>
      </c>
      <c r="AU139" s="63">
        <f>DEV_CWS!AU97</f>
        <v>0</v>
      </c>
      <c r="AV139" s="63">
        <f>DEV_CWS!AV97</f>
        <v>0</v>
      </c>
      <c r="AW139" s="63">
        <f>DEV_CWS!AW97</f>
        <v>0</v>
      </c>
      <c r="AX139" s="63">
        <f>DEV_CWS!AX97</f>
        <v>0</v>
      </c>
      <c r="AY139" s="63">
        <f>DEV_CWS!AY97</f>
        <v>0</v>
      </c>
      <c r="AZ139" s="63">
        <f>DEV_CWS!AZ97</f>
        <v>0</v>
      </c>
      <c r="BA139" s="63">
        <f>DEV_CWS!BA97</f>
        <v>0</v>
      </c>
      <c r="BB139" s="63">
        <f>DEV_CWS!BB97</f>
        <v>0</v>
      </c>
      <c r="BC139" s="63">
        <f>DEV_CWS!BC97</f>
        <v>0</v>
      </c>
      <c r="BD139" s="63">
        <f>DEV_CWS!BD97</f>
        <v>0</v>
      </c>
      <c r="BE139" s="63">
        <f>DEV_CWS!BE97</f>
        <v>0</v>
      </c>
      <c r="BF139" s="63">
        <f>DEV_CWS!BF97</f>
        <v>0</v>
      </c>
      <c r="BG139" s="63">
        <f>DEV_CWS!BG97</f>
        <v>0</v>
      </c>
      <c r="BH139" s="63">
        <f>DEV_CWS!BH97</f>
        <v>0</v>
      </c>
      <c r="BI139" s="63">
        <f>DEV_CWS!BI97</f>
        <v>0</v>
      </c>
      <c r="BJ139" s="63">
        <f>DEV_CWS!BJ97</f>
        <v>0</v>
      </c>
      <c r="BK139" s="63">
        <f>DEV_CWS!BK97</f>
        <v>0</v>
      </c>
      <c r="BL139" s="38">
        <f>SUM(C139:BK139)</f>
        <v>0</v>
      </c>
    </row>
    <row r="140" spans="1:75" x14ac:dyDescent="0.15">
      <c r="A140" s="75"/>
      <c r="B140" s="14"/>
    </row>
    <row r="141" spans="1:75" s="50" customFormat="1" x14ac:dyDescent="0.15">
      <c r="A141" s="74"/>
      <c r="B141" s="50" t="s">
        <v>442</v>
      </c>
      <c r="D141" s="63">
        <f>DEV_CWS!D99</f>
        <v>0</v>
      </c>
      <c r="E141" s="63">
        <f>DEV_CWS!E99</f>
        <v>23000</v>
      </c>
      <c r="F141" s="63">
        <f>DEV_CWS!F99</f>
        <v>35500</v>
      </c>
      <c r="G141" s="63">
        <f>DEV_CWS!G99</f>
        <v>10000</v>
      </c>
      <c r="H141" s="63">
        <f>DEV_CWS!H99</f>
        <v>0</v>
      </c>
      <c r="I141" s="63">
        <f>DEV_CWS!I99</f>
        <v>0</v>
      </c>
      <c r="J141" s="63">
        <f>DEV_CWS!J99</f>
        <v>0</v>
      </c>
      <c r="K141" s="63">
        <f>DEV_CWS!K99</f>
        <v>0</v>
      </c>
      <c r="L141" s="63">
        <f>DEV_CWS!L99</f>
        <v>0</v>
      </c>
      <c r="M141" s="63">
        <f>DEV_CWS!M99</f>
        <v>0</v>
      </c>
      <c r="N141" s="63">
        <f>DEV_CWS!N99</f>
        <v>0</v>
      </c>
      <c r="O141" s="63">
        <f>DEV_CWS!O99</f>
        <v>0</v>
      </c>
      <c r="P141" s="63">
        <f>DEV_CWS!P99</f>
        <v>0</v>
      </c>
      <c r="Q141" s="63">
        <f>DEV_CWS!Q99</f>
        <v>0</v>
      </c>
      <c r="R141" s="63">
        <f>DEV_CWS!R99</f>
        <v>0</v>
      </c>
      <c r="S141" s="63">
        <f>DEV_CWS!S99</f>
        <v>0</v>
      </c>
      <c r="T141" s="63">
        <f>DEV_CWS!T99</f>
        <v>0</v>
      </c>
      <c r="U141" s="63">
        <f>DEV_CWS!U99</f>
        <v>0</v>
      </c>
      <c r="V141" s="63">
        <f>DEV_CWS!V99</f>
        <v>0</v>
      </c>
      <c r="W141" s="63">
        <f>DEV_CWS!W99</f>
        <v>7000</v>
      </c>
      <c r="X141" s="63">
        <f>DEV_CWS!X99</f>
        <v>0</v>
      </c>
      <c r="Y141" s="63">
        <f>DEV_CWS!Y99</f>
        <v>0</v>
      </c>
      <c r="Z141" s="63">
        <f>DEV_CWS!Z99</f>
        <v>0</v>
      </c>
      <c r="AA141" s="63">
        <f>DEV_CWS!AA99</f>
        <v>0</v>
      </c>
      <c r="AB141" s="63">
        <f>DEV_CWS!AB99</f>
        <v>0</v>
      </c>
      <c r="AC141" s="63">
        <f>DEV_CWS!AC99</f>
        <v>0</v>
      </c>
      <c r="AD141" s="63">
        <f>DEV_CWS!AD99</f>
        <v>0</v>
      </c>
      <c r="AE141" s="63">
        <f>DEV_CWS!AE99</f>
        <v>0</v>
      </c>
      <c r="AF141" s="63">
        <f>DEV_CWS!AF99</f>
        <v>0</v>
      </c>
      <c r="AG141" s="63">
        <f>DEV_CWS!AG99</f>
        <v>0</v>
      </c>
      <c r="AH141" s="63">
        <f>DEV_CWS!AH99</f>
        <v>0</v>
      </c>
      <c r="AI141" s="63">
        <f>DEV_CWS!AI99</f>
        <v>0</v>
      </c>
      <c r="AJ141" s="63">
        <f>DEV_CWS!AJ99</f>
        <v>0</v>
      </c>
      <c r="AK141" s="63">
        <f>DEV_CWS!AK99</f>
        <v>0</v>
      </c>
      <c r="AL141" s="63">
        <f>DEV_CWS!AL99</f>
        <v>0</v>
      </c>
      <c r="AM141" s="63">
        <f>DEV_CWS!AM99</f>
        <v>0</v>
      </c>
      <c r="AN141" s="63">
        <f>DEV_CWS!AN99</f>
        <v>0</v>
      </c>
      <c r="AO141" s="63">
        <f>DEV_CWS!AO99</f>
        <v>0</v>
      </c>
      <c r="AP141" s="63">
        <f>DEV_CWS!AP99</f>
        <v>0</v>
      </c>
      <c r="AQ141" s="63">
        <f>DEV_CWS!AQ99</f>
        <v>0</v>
      </c>
      <c r="AR141" s="63">
        <f>DEV_CWS!AR99</f>
        <v>0</v>
      </c>
      <c r="AS141" s="63">
        <f>DEV_CWS!AS99</f>
        <v>0</v>
      </c>
      <c r="AT141" s="63">
        <f>DEV_CWS!AT99</f>
        <v>0</v>
      </c>
      <c r="AU141" s="63">
        <f>DEV_CWS!AU99</f>
        <v>0</v>
      </c>
      <c r="AV141" s="63">
        <f>DEV_CWS!AV99</f>
        <v>0</v>
      </c>
      <c r="AW141" s="63">
        <f>DEV_CWS!AW99</f>
        <v>0</v>
      </c>
      <c r="AX141" s="63">
        <f>DEV_CWS!AX99</f>
        <v>0</v>
      </c>
      <c r="AY141" s="63">
        <f>DEV_CWS!AY99</f>
        <v>0</v>
      </c>
      <c r="AZ141" s="63">
        <f>DEV_CWS!AZ99</f>
        <v>0</v>
      </c>
      <c r="BA141" s="63">
        <f>DEV_CWS!BA99</f>
        <v>0</v>
      </c>
      <c r="BB141" s="63">
        <f>DEV_CWS!BB99</f>
        <v>0</v>
      </c>
      <c r="BC141" s="63">
        <f>DEV_CWS!BC99</f>
        <v>0</v>
      </c>
      <c r="BD141" s="63">
        <f>DEV_CWS!BD99</f>
        <v>0</v>
      </c>
      <c r="BE141" s="63">
        <f>DEV_CWS!BE99</f>
        <v>0</v>
      </c>
      <c r="BF141" s="63">
        <f>DEV_CWS!BF99</f>
        <v>0</v>
      </c>
      <c r="BG141" s="63">
        <f>DEV_CWS!BG99</f>
        <v>0</v>
      </c>
      <c r="BH141" s="63">
        <f>DEV_CWS!BH99</f>
        <v>0</v>
      </c>
      <c r="BI141" s="63">
        <f>DEV_CWS!BI99</f>
        <v>0</v>
      </c>
      <c r="BJ141" s="63">
        <f>DEV_CWS!BJ99</f>
        <v>0</v>
      </c>
      <c r="BK141" s="63">
        <f>DEV_CWS!BK99</f>
        <v>0</v>
      </c>
      <c r="BL141" s="38">
        <f>SUM(C141:BK141)</f>
        <v>75500</v>
      </c>
      <c r="BM141" s="182"/>
    </row>
    <row r="142" spans="1:75" s="14" customFormat="1" x14ac:dyDescent="0.15">
      <c r="C142" s="192"/>
      <c r="D142" s="192"/>
      <c r="E142" s="192"/>
      <c r="F142" s="192"/>
      <c r="G142" s="192"/>
      <c r="H142" s="192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36"/>
      <c r="BM142" s="181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</row>
    <row r="143" spans="1:75" s="14" customFormat="1" ht="10.5" customHeight="1" x14ac:dyDescent="0.15">
      <c r="B143" s="15"/>
      <c r="C143" s="10"/>
      <c r="D143" s="367" t="s">
        <v>35</v>
      </c>
      <c r="E143" s="367"/>
      <c r="F143" s="367"/>
      <c r="G143" s="367"/>
      <c r="H143" s="367"/>
      <c r="I143" s="367"/>
      <c r="J143" s="367"/>
      <c r="K143" s="367"/>
      <c r="L143" s="367"/>
      <c r="M143" s="367"/>
      <c r="N143" s="367"/>
      <c r="O143" s="3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36"/>
      <c r="BM143" s="181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</row>
    <row r="144" spans="1:75" s="14" customFormat="1" x14ac:dyDescent="0.15">
      <c r="B144" s="10"/>
      <c r="C144" s="10" t="s">
        <v>147</v>
      </c>
      <c r="D144" s="27" t="s">
        <v>40</v>
      </c>
      <c r="E144" s="27" t="s">
        <v>41</v>
      </c>
      <c r="F144" s="27" t="s">
        <v>42</v>
      </c>
      <c r="G144" s="10" t="s">
        <v>43</v>
      </c>
      <c r="H144" s="10" t="s">
        <v>44</v>
      </c>
      <c r="I144" s="10" t="s">
        <v>45</v>
      </c>
      <c r="J144" s="10" t="s">
        <v>46</v>
      </c>
      <c r="K144" s="10" t="s">
        <v>47</v>
      </c>
      <c r="L144" s="10" t="s">
        <v>48</v>
      </c>
      <c r="M144" s="10" t="s">
        <v>49</v>
      </c>
      <c r="N144" s="10" t="s">
        <v>50</v>
      </c>
      <c r="O144" s="10" t="s">
        <v>51</v>
      </c>
      <c r="P144" s="10" t="s">
        <v>40</v>
      </c>
      <c r="Q144" s="10" t="s">
        <v>41</v>
      </c>
      <c r="R144" s="10" t="s">
        <v>42</v>
      </c>
      <c r="S144" s="10" t="s">
        <v>43</v>
      </c>
      <c r="T144" s="10" t="s">
        <v>44</v>
      </c>
      <c r="U144" s="10" t="s">
        <v>45</v>
      </c>
      <c r="V144" s="10" t="s">
        <v>46</v>
      </c>
      <c r="W144" s="10" t="s">
        <v>47</v>
      </c>
      <c r="X144" s="10" t="s">
        <v>48</v>
      </c>
      <c r="Y144" s="10" t="s">
        <v>49</v>
      </c>
      <c r="Z144" s="10" t="s">
        <v>50</v>
      </c>
      <c r="AA144" s="10" t="s">
        <v>51</v>
      </c>
      <c r="AB144" s="10" t="s">
        <v>40</v>
      </c>
      <c r="AC144" s="10" t="s">
        <v>41</v>
      </c>
      <c r="AD144" s="10" t="s">
        <v>42</v>
      </c>
      <c r="AE144" s="10" t="s">
        <v>43</v>
      </c>
      <c r="AF144" s="10" t="s">
        <v>44</v>
      </c>
      <c r="AG144" s="10" t="s">
        <v>45</v>
      </c>
      <c r="AH144" s="10" t="s">
        <v>46</v>
      </c>
      <c r="AI144" s="10" t="s">
        <v>47</v>
      </c>
      <c r="AJ144" s="10" t="s">
        <v>48</v>
      </c>
      <c r="AK144" s="10" t="s">
        <v>49</v>
      </c>
      <c r="AL144" s="10" t="s">
        <v>50</v>
      </c>
      <c r="AM144" s="10" t="s">
        <v>51</v>
      </c>
      <c r="AN144" s="10" t="s">
        <v>40</v>
      </c>
      <c r="AO144" s="10" t="s">
        <v>41</v>
      </c>
      <c r="AP144" s="10" t="s">
        <v>42</v>
      </c>
      <c r="AQ144" s="10" t="s">
        <v>43</v>
      </c>
      <c r="AR144" s="10" t="s">
        <v>44</v>
      </c>
      <c r="AS144" s="10" t="s">
        <v>45</v>
      </c>
      <c r="AT144" s="10" t="s">
        <v>46</v>
      </c>
      <c r="AU144" s="10" t="s">
        <v>47</v>
      </c>
      <c r="AV144" s="10" t="s">
        <v>48</v>
      </c>
      <c r="AW144" s="10" t="s">
        <v>49</v>
      </c>
      <c r="AX144" s="10" t="s">
        <v>50</v>
      </c>
      <c r="AY144" s="10" t="s">
        <v>51</v>
      </c>
      <c r="AZ144" s="10" t="s">
        <v>40</v>
      </c>
      <c r="BA144" s="10" t="s">
        <v>41</v>
      </c>
      <c r="BB144" s="10" t="s">
        <v>42</v>
      </c>
      <c r="BC144" s="10" t="s">
        <v>43</v>
      </c>
      <c r="BD144" s="10" t="s">
        <v>44</v>
      </c>
      <c r="BE144" s="10" t="s">
        <v>45</v>
      </c>
      <c r="BF144" s="10" t="s">
        <v>46</v>
      </c>
      <c r="BG144" s="10" t="s">
        <v>47</v>
      </c>
      <c r="BH144" s="10" t="s">
        <v>48</v>
      </c>
      <c r="BI144" s="10" t="s">
        <v>49</v>
      </c>
      <c r="BJ144" s="10" t="s">
        <v>50</v>
      </c>
      <c r="BK144" s="10" t="s">
        <v>51</v>
      </c>
      <c r="BL144" s="36" t="s">
        <v>708</v>
      </c>
      <c r="BM144" s="181" t="s">
        <v>624</v>
      </c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</row>
    <row r="145" spans="1:75" s="14" customFormat="1" x14ac:dyDescent="0.15">
      <c r="B145" s="10"/>
      <c r="C145" s="10"/>
      <c r="D145" s="27"/>
      <c r="E145" s="27"/>
      <c r="F145" s="27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36"/>
      <c r="BM145" s="181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</row>
    <row r="146" spans="1:75" x14ac:dyDescent="0.15">
      <c r="A146" s="75"/>
      <c r="B146" s="14" t="s">
        <v>25</v>
      </c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</row>
    <row r="147" spans="1:75" x14ac:dyDescent="0.15">
      <c r="B147" s="14"/>
    </row>
    <row r="148" spans="1:75" x14ac:dyDescent="0.15">
      <c r="B148" s="18"/>
    </row>
    <row r="149" spans="1:75" x14ac:dyDescent="0.15">
      <c r="B149" t="s">
        <v>22</v>
      </c>
      <c r="C149" s="210">
        <f>STAFF_CWS!G85</f>
        <v>0</v>
      </c>
      <c r="D149" s="210">
        <f>STAFF_CWS!H85</f>
        <v>0</v>
      </c>
      <c r="E149" s="210">
        <f>STAFF_CWS!I85</f>
        <v>0</v>
      </c>
      <c r="F149" s="210">
        <f>STAFF_CWS!J85</f>
        <v>0</v>
      </c>
      <c r="G149" s="210">
        <f>STAFF_CWS!K85</f>
        <v>0</v>
      </c>
      <c r="H149" s="210">
        <f>STAFF_CWS!L85</f>
        <v>0</v>
      </c>
      <c r="I149" s="210">
        <f>STAFF_CWS!M85</f>
        <v>0</v>
      </c>
      <c r="J149" s="210">
        <f>STAFF_CWS!N85</f>
        <v>0</v>
      </c>
      <c r="K149" s="210">
        <f>STAFF_CWS!O85</f>
        <v>0</v>
      </c>
      <c r="L149" s="210">
        <f>STAFF_CWS!P85</f>
        <v>0</v>
      </c>
      <c r="M149" s="210">
        <f>STAFF_CWS!Q85</f>
        <v>0</v>
      </c>
      <c r="N149" s="210">
        <f>STAFF_CWS!R85</f>
        <v>0</v>
      </c>
      <c r="O149" s="210">
        <f>STAFF_CWS!S85</f>
        <v>0</v>
      </c>
      <c r="P149" s="210">
        <f>STAFF_CWS!T85</f>
        <v>0</v>
      </c>
      <c r="Q149" s="210">
        <f>STAFF_CWS!U85</f>
        <v>0</v>
      </c>
      <c r="R149" s="210">
        <f>STAFF_CWS!V85</f>
        <v>0</v>
      </c>
      <c r="S149" s="210">
        <f>STAFF_CWS!W85</f>
        <v>0</v>
      </c>
      <c r="T149" s="210">
        <f>STAFF_CWS!X85</f>
        <v>0</v>
      </c>
      <c r="U149" s="210">
        <f>STAFF_CWS!Y85</f>
        <v>0</v>
      </c>
      <c r="V149" s="210">
        <f>STAFF_CWS!Z85</f>
        <v>0</v>
      </c>
      <c r="W149" s="210">
        <f>STAFF_CWS!AA85</f>
        <v>0</v>
      </c>
      <c r="X149" s="210">
        <f>STAFF_CWS!AB85</f>
        <v>0</v>
      </c>
      <c r="Y149" s="210">
        <f>STAFF_CWS!AC85</f>
        <v>0</v>
      </c>
      <c r="Z149" s="210">
        <f>STAFF_CWS!AD85</f>
        <v>0</v>
      </c>
      <c r="AA149" s="210">
        <f>STAFF_CWS!AE85</f>
        <v>0</v>
      </c>
      <c r="AB149" s="210">
        <f>STAFF_CWS!AF85</f>
        <v>0</v>
      </c>
      <c r="AC149" s="210">
        <f>STAFF_CWS!AG85</f>
        <v>0</v>
      </c>
      <c r="AD149" s="210">
        <f>STAFF_CWS!AH85</f>
        <v>0</v>
      </c>
      <c r="AE149" s="210">
        <f>STAFF_CWS!AI85</f>
        <v>0</v>
      </c>
      <c r="AF149" s="210">
        <f>STAFF_CWS!AJ85</f>
        <v>0</v>
      </c>
      <c r="AG149" s="210">
        <f>STAFF_CWS!AK85</f>
        <v>0</v>
      </c>
      <c r="AH149" s="210">
        <f>STAFF_CWS!AL85</f>
        <v>0</v>
      </c>
      <c r="AI149" s="210">
        <f>STAFF_CWS!AM85</f>
        <v>0</v>
      </c>
      <c r="AJ149" s="210">
        <f>STAFF_CWS!AN85</f>
        <v>0</v>
      </c>
      <c r="AK149" s="210">
        <f>STAFF_CWS!AO85</f>
        <v>0</v>
      </c>
      <c r="AL149" s="210">
        <f>STAFF_CWS!AP85</f>
        <v>0</v>
      </c>
      <c r="AM149" s="210">
        <f>STAFF_CWS!AQ85</f>
        <v>0</v>
      </c>
      <c r="AN149" s="210">
        <f>STAFF_CWS!AR85</f>
        <v>0</v>
      </c>
      <c r="AO149" s="210">
        <f>STAFF_CWS!AS85</f>
        <v>0</v>
      </c>
      <c r="AP149" s="210">
        <f>STAFF_CWS!AT85</f>
        <v>0</v>
      </c>
      <c r="AQ149" s="210">
        <f>STAFF_CWS!AU85</f>
        <v>0</v>
      </c>
      <c r="AR149" s="210">
        <f>STAFF_CWS!AV85</f>
        <v>0</v>
      </c>
      <c r="AS149" s="210">
        <f>STAFF_CWS!AW85</f>
        <v>0</v>
      </c>
      <c r="AT149" s="210">
        <f>STAFF_CWS!AX85</f>
        <v>0</v>
      </c>
      <c r="AU149" s="210">
        <f>STAFF_CWS!AY85</f>
        <v>0</v>
      </c>
      <c r="AV149" s="210">
        <f>STAFF_CWS!AZ85</f>
        <v>0</v>
      </c>
      <c r="AW149" s="210">
        <f>STAFF_CWS!BA85</f>
        <v>0</v>
      </c>
      <c r="AX149" s="210">
        <f>STAFF_CWS!BB85</f>
        <v>0</v>
      </c>
      <c r="AY149" s="210">
        <f>STAFF_CWS!BC85</f>
        <v>0</v>
      </c>
      <c r="AZ149" s="210">
        <f>STAFF_CWS!BD85</f>
        <v>0</v>
      </c>
      <c r="BA149" s="210">
        <f>STAFF_CWS!BE85</f>
        <v>0</v>
      </c>
      <c r="BB149" s="210">
        <f>STAFF_CWS!BF85</f>
        <v>0</v>
      </c>
      <c r="BC149" s="210">
        <f>STAFF_CWS!BG85</f>
        <v>0</v>
      </c>
      <c r="BD149" s="210">
        <f>STAFF_CWS!BH85</f>
        <v>0</v>
      </c>
      <c r="BE149" s="210">
        <f>STAFF_CWS!BI85</f>
        <v>0</v>
      </c>
      <c r="BF149" s="210">
        <f>STAFF_CWS!BJ85</f>
        <v>0</v>
      </c>
      <c r="BG149" s="210">
        <f>STAFF_CWS!BK85</f>
        <v>0</v>
      </c>
      <c r="BH149" s="210">
        <f>STAFF_CWS!BL85</f>
        <v>0</v>
      </c>
      <c r="BI149" s="210">
        <f>STAFF_CWS!BM85</f>
        <v>0</v>
      </c>
      <c r="BJ149" s="210">
        <f>STAFF_CWS!BN85</f>
        <v>0</v>
      </c>
      <c r="BK149" s="210">
        <f>STAFF_CWS!BO85</f>
        <v>0</v>
      </c>
    </row>
    <row r="150" spans="1:75" x14ac:dyDescent="0.15">
      <c r="B150" s="18" t="s">
        <v>86</v>
      </c>
      <c r="C150" s="210">
        <f>STAFF_CWS!G86</f>
        <v>0</v>
      </c>
      <c r="D150" s="210">
        <f>STAFF_CWS!H86</f>
        <v>0</v>
      </c>
      <c r="E150" s="210">
        <f>STAFF_CWS!I86</f>
        <v>0</v>
      </c>
      <c r="F150" s="210">
        <f>STAFF_CWS!J86</f>
        <v>0</v>
      </c>
      <c r="G150" s="210">
        <f>STAFF_CWS!K86</f>
        <v>0</v>
      </c>
      <c r="H150" s="210">
        <f>STAFF_CWS!L86</f>
        <v>0</v>
      </c>
      <c r="I150" s="210">
        <f>STAFF_CWS!M86</f>
        <v>0</v>
      </c>
      <c r="J150" s="210">
        <f>STAFF_CWS!N86</f>
        <v>0</v>
      </c>
      <c r="K150" s="210">
        <f>STAFF_CWS!O86</f>
        <v>0</v>
      </c>
      <c r="L150" s="210">
        <f>STAFF_CWS!P86</f>
        <v>0</v>
      </c>
      <c r="M150" s="210">
        <f>STAFF_CWS!Q86</f>
        <v>0</v>
      </c>
      <c r="N150" s="210">
        <f>STAFF_CWS!R86</f>
        <v>0</v>
      </c>
      <c r="O150" s="210">
        <f>STAFF_CWS!S86</f>
        <v>0</v>
      </c>
      <c r="P150" s="210">
        <f>STAFF_CWS!T86</f>
        <v>0</v>
      </c>
      <c r="Q150" s="210">
        <f>STAFF_CWS!U86</f>
        <v>0</v>
      </c>
      <c r="R150" s="210">
        <f>STAFF_CWS!V86</f>
        <v>0</v>
      </c>
      <c r="S150" s="210">
        <f>STAFF_CWS!W86</f>
        <v>0</v>
      </c>
      <c r="T150" s="210">
        <f>STAFF_CWS!X86</f>
        <v>0</v>
      </c>
      <c r="U150" s="210">
        <f>STAFF_CWS!Y86</f>
        <v>0</v>
      </c>
      <c r="V150" s="210">
        <f>STAFF_CWS!Z86</f>
        <v>0</v>
      </c>
      <c r="W150" s="210">
        <f>STAFF_CWS!AA86</f>
        <v>0</v>
      </c>
      <c r="X150" s="210">
        <f>STAFF_CWS!AB86</f>
        <v>0</v>
      </c>
      <c r="Y150" s="210">
        <f>STAFF_CWS!AC86</f>
        <v>0</v>
      </c>
      <c r="Z150" s="210">
        <f>STAFF_CWS!AD86</f>
        <v>0</v>
      </c>
      <c r="AA150" s="210">
        <f>STAFF_CWS!AE86</f>
        <v>0</v>
      </c>
      <c r="AB150" s="210">
        <f>STAFF_CWS!AF86</f>
        <v>0</v>
      </c>
      <c r="AC150" s="210">
        <f>STAFF_CWS!AG86</f>
        <v>0</v>
      </c>
      <c r="AD150" s="210">
        <f>STAFF_CWS!AH86</f>
        <v>0</v>
      </c>
      <c r="AE150" s="210">
        <f>STAFF_CWS!AI86</f>
        <v>0</v>
      </c>
      <c r="AF150" s="210">
        <f>STAFF_CWS!AJ86</f>
        <v>0</v>
      </c>
      <c r="AG150" s="210">
        <f>STAFF_CWS!AK86</f>
        <v>0</v>
      </c>
      <c r="AH150" s="210">
        <f>STAFF_CWS!AL86</f>
        <v>0</v>
      </c>
      <c r="AI150" s="210">
        <f>STAFF_CWS!AM86</f>
        <v>0</v>
      </c>
      <c r="AJ150" s="210">
        <f>STAFF_CWS!AN86</f>
        <v>0</v>
      </c>
      <c r="AK150" s="210">
        <f>STAFF_CWS!AO86</f>
        <v>0</v>
      </c>
      <c r="AL150" s="210">
        <f>STAFF_CWS!AP86</f>
        <v>0</v>
      </c>
      <c r="AM150" s="210">
        <f>STAFF_CWS!AQ86</f>
        <v>0</v>
      </c>
      <c r="AN150" s="210">
        <f>STAFF_CWS!AR86</f>
        <v>0</v>
      </c>
      <c r="AO150" s="210">
        <f>STAFF_CWS!AS86</f>
        <v>0</v>
      </c>
      <c r="AP150" s="210">
        <f>STAFF_CWS!AT86</f>
        <v>0</v>
      </c>
      <c r="AQ150" s="210">
        <f>STAFF_CWS!AU86</f>
        <v>0</v>
      </c>
      <c r="AR150" s="210">
        <f>STAFF_CWS!AV86</f>
        <v>0</v>
      </c>
      <c r="AS150" s="210">
        <f>STAFF_CWS!AW86</f>
        <v>0</v>
      </c>
      <c r="AT150" s="210">
        <f>STAFF_CWS!AX86</f>
        <v>0</v>
      </c>
      <c r="AU150" s="210">
        <f>STAFF_CWS!AY86</f>
        <v>0</v>
      </c>
      <c r="AV150" s="210">
        <f>STAFF_CWS!AZ86</f>
        <v>0</v>
      </c>
      <c r="AW150" s="210">
        <f>STAFF_CWS!BA86</f>
        <v>0</v>
      </c>
      <c r="AX150" s="210">
        <f>STAFF_CWS!BB86</f>
        <v>0</v>
      </c>
      <c r="AY150" s="210">
        <f>STAFF_CWS!BC86</f>
        <v>0</v>
      </c>
      <c r="AZ150" s="210">
        <f>STAFF_CWS!BD86</f>
        <v>0</v>
      </c>
      <c r="BA150" s="210">
        <f>STAFF_CWS!BE86</f>
        <v>0</v>
      </c>
      <c r="BB150" s="210">
        <f>STAFF_CWS!BF86</f>
        <v>0</v>
      </c>
      <c r="BC150" s="210">
        <f>STAFF_CWS!BG86</f>
        <v>0</v>
      </c>
      <c r="BD150" s="210">
        <f>STAFF_CWS!BH86</f>
        <v>0</v>
      </c>
      <c r="BE150" s="210">
        <f>STAFF_CWS!BI86</f>
        <v>0</v>
      </c>
      <c r="BF150" s="210">
        <f>STAFF_CWS!BJ86</f>
        <v>0</v>
      </c>
      <c r="BG150" s="210">
        <f>STAFF_CWS!BK86</f>
        <v>0</v>
      </c>
      <c r="BH150" s="210">
        <f>STAFF_CWS!BL86</f>
        <v>0</v>
      </c>
      <c r="BI150" s="210">
        <f>STAFF_CWS!BM86</f>
        <v>0</v>
      </c>
      <c r="BJ150" s="210">
        <f>STAFF_CWS!BN86</f>
        <v>0</v>
      </c>
      <c r="BK150" s="210">
        <f>STAFF_CWS!BO86</f>
        <v>0</v>
      </c>
    </row>
    <row r="151" spans="1:75" x14ac:dyDescent="0.15">
      <c r="B151" s="18"/>
    </row>
    <row r="152" spans="1:75" x14ac:dyDescent="0.15">
      <c r="B152" s="2" t="s">
        <v>31</v>
      </c>
      <c r="C152" s="210">
        <f>STAFF_CWS!G88</f>
        <v>0</v>
      </c>
      <c r="D152" s="210">
        <f>STAFF_CWS!H88</f>
        <v>0</v>
      </c>
      <c r="E152" s="210">
        <f>STAFF_CWS!I88</f>
        <v>0</v>
      </c>
      <c r="F152" s="210">
        <f>STAFF_CWS!J88</f>
        <v>0</v>
      </c>
      <c r="G152" s="210">
        <f>STAFF_CWS!K88</f>
        <v>0</v>
      </c>
      <c r="H152" s="210">
        <f>STAFF_CWS!L88</f>
        <v>0</v>
      </c>
      <c r="I152" s="210">
        <f>STAFF_CWS!M88</f>
        <v>0</v>
      </c>
      <c r="J152" s="210">
        <f>STAFF_CWS!N88</f>
        <v>0</v>
      </c>
      <c r="K152" s="210">
        <f>STAFF_CWS!O88</f>
        <v>0</v>
      </c>
      <c r="L152" s="210">
        <f>STAFF_CWS!P88</f>
        <v>0</v>
      </c>
      <c r="M152" s="210">
        <f>STAFF_CWS!Q88</f>
        <v>0</v>
      </c>
      <c r="N152" s="210">
        <f>STAFF_CWS!R88</f>
        <v>0</v>
      </c>
      <c r="O152" s="210">
        <f>STAFF_CWS!S88</f>
        <v>0</v>
      </c>
      <c r="P152" s="210">
        <f>STAFF_CWS!T88</f>
        <v>0</v>
      </c>
      <c r="Q152" s="210">
        <f>STAFF_CWS!U88</f>
        <v>0</v>
      </c>
      <c r="R152" s="210">
        <f>STAFF_CWS!V88</f>
        <v>0</v>
      </c>
      <c r="S152" s="210">
        <f>STAFF_CWS!W88</f>
        <v>0</v>
      </c>
      <c r="T152" s="210">
        <f>STAFF_CWS!X88</f>
        <v>0</v>
      </c>
      <c r="U152" s="210">
        <f>STAFF_CWS!Y88</f>
        <v>0</v>
      </c>
      <c r="V152" s="210">
        <f>STAFF_CWS!Z88</f>
        <v>0</v>
      </c>
      <c r="W152" s="210">
        <f>STAFF_CWS!AA88</f>
        <v>0</v>
      </c>
      <c r="X152" s="210">
        <f>STAFF_CWS!AB88</f>
        <v>0</v>
      </c>
      <c r="Y152" s="210">
        <f>STAFF_CWS!AC88</f>
        <v>0</v>
      </c>
      <c r="Z152" s="210">
        <f>STAFF_CWS!AD88</f>
        <v>0</v>
      </c>
      <c r="AA152" s="210">
        <f>STAFF_CWS!AE88</f>
        <v>0</v>
      </c>
      <c r="AB152" s="210">
        <f>STAFF_CWS!AF88</f>
        <v>0</v>
      </c>
      <c r="AC152" s="210">
        <f>STAFF_CWS!AG88</f>
        <v>0</v>
      </c>
      <c r="AD152" s="210">
        <f>STAFF_CWS!AH88</f>
        <v>0</v>
      </c>
      <c r="AE152" s="210">
        <f>STAFF_CWS!AI88</f>
        <v>0</v>
      </c>
      <c r="AF152" s="210">
        <f>STAFF_CWS!AJ88</f>
        <v>0</v>
      </c>
      <c r="AG152" s="210">
        <f>STAFF_CWS!AK88</f>
        <v>0</v>
      </c>
      <c r="AH152" s="210">
        <f>STAFF_CWS!AL88</f>
        <v>0</v>
      </c>
      <c r="AI152" s="210">
        <f>STAFF_CWS!AM88</f>
        <v>0</v>
      </c>
      <c r="AJ152" s="210">
        <f>STAFF_CWS!AN88</f>
        <v>0</v>
      </c>
      <c r="AK152" s="210">
        <f>STAFF_CWS!AO88</f>
        <v>0</v>
      </c>
      <c r="AL152" s="210">
        <f>STAFF_CWS!AP88</f>
        <v>0</v>
      </c>
      <c r="AM152" s="210">
        <f>STAFF_CWS!AQ88</f>
        <v>0</v>
      </c>
      <c r="AN152" s="210">
        <f>STAFF_CWS!AR88</f>
        <v>0</v>
      </c>
      <c r="AO152" s="210">
        <f>STAFF_CWS!AS88</f>
        <v>0</v>
      </c>
      <c r="AP152" s="210">
        <f>STAFF_CWS!AT88</f>
        <v>0</v>
      </c>
      <c r="AQ152" s="210">
        <f>STAFF_CWS!AU88</f>
        <v>0</v>
      </c>
      <c r="AR152" s="210">
        <f>STAFF_CWS!AV88</f>
        <v>0</v>
      </c>
      <c r="AS152" s="210">
        <f>STAFF_CWS!AW88</f>
        <v>0</v>
      </c>
      <c r="AT152" s="210">
        <f>STAFF_CWS!AX88</f>
        <v>0</v>
      </c>
      <c r="AU152" s="210">
        <f>STAFF_CWS!AY88</f>
        <v>0</v>
      </c>
      <c r="AV152" s="210">
        <f>STAFF_CWS!AZ88</f>
        <v>0</v>
      </c>
      <c r="AW152" s="210">
        <f>STAFF_CWS!BA88</f>
        <v>0</v>
      </c>
      <c r="AX152" s="210">
        <f>STAFF_CWS!BB88</f>
        <v>0</v>
      </c>
      <c r="AY152" s="210">
        <f>STAFF_CWS!BC88</f>
        <v>0</v>
      </c>
      <c r="AZ152" s="210">
        <f>STAFF_CWS!BD88</f>
        <v>0</v>
      </c>
      <c r="BA152" s="210">
        <f>STAFF_CWS!BE88</f>
        <v>0</v>
      </c>
      <c r="BB152" s="210">
        <f>STAFF_CWS!BF88</f>
        <v>0</v>
      </c>
      <c r="BC152" s="210">
        <f>STAFF_CWS!BG88</f>
        <v>0</v>
      </c>
      <c r="BD152" s="210">
        <f>STAFF_CWS!BH88</f>
        <v>0</v>
      </c>
      <c r="BE152" s="210">
        <f>STAFF_CWS!BI88</f>
        <v>0</v>
      </c>
      <c r="BF152" s="210">
        <f>STAFF_CWS!BJ88</f>
        <v>0</v>
      </c>
      <c r="BG152" s="210">
        <f>STAFF_CWS!BK88</f>
        <v>0</v>
      </c>
      <c r="BH152" s="210">
        <f>STAFF_CWS!BL88</f>
        <v>0</v>
      </c>
      <c r="BI152" s="210">
        <f>STAFF_CWS!BM88</f>
        <v>0</v>
      </c>
      <c r="BJ152" s="210">
        <f>STAFF_CWS!BN88</f>
        <v>0</v>
      </c>
      <c r="BK152" s="210">
        <f>STAFF_CWS!BO88</f>
        <v>0</v>
      </c>
    </row>
    <row r="153" spans="1:75" x14ac:dyDescent="0.15">
      <c r="B153" s="18" t="s">
        <v>86</v>
      </c>
      <c r="C153" s="210">
        <f>STAFF_CWS!G89</f>
        <v>0</v>
      </c>
      <c r="D153" s="210">
        <f>STAFF_CWS!H89</f>
        <v>0</v>
      </c>
      <c r="E153" s="210">
        <f>STAFF_CWS!I89</f>
        <v>0</v>
      </c>
      <c r="F153" s="210">
        <f>STAFF_CWS!J89</f>
        <v>0</v>
      </c>
      <c r="G153" s="210">
        <f>STAFF_CWS!K89</f>
        <v>0</v>
      </c>
      <c r="H153" s="210">
        <f>STAFF_CWS!L89</f>
        <v>0</v>
      </c>
      <c r="I153" s="210">
        <f>STAFF_CWS!M89</f>
        <v>0</v>
      </c>
      <c r="J153" s="210">
        <f>STAFF_CWS!N89</f>
        <v>0</v>
      </c>
      <c r="K153" s="210">
        <f>STAFF_CWS!O89</f>
        <v>0</v>
      </c>
      <c r="L153" s="210">
        <f>STAFF_CWS!P89</f>
        <v>0</v>
      </c>
      <c r="M153" s="210">
        <f>STAFF_CWS!Q89</f>
        <v>0</v>
      </c>
      <c r="N153" s="210">
        <f>STAFF_CWS!R89</f>
        <v>0</v>
      </c>
      <c r="O153" s="210">
        <f>STAFF_CWS!S89</f>
        <v>0</v>
      </c>
      <c r="P153" s="210">
        <f>STAFF_CWS!T89</f>
        <v>0</v>
      </c>
      <c r="Q153" s="210">
        <f>STAFF_CWS!U89</f>
        <v>0</v>
      </c>
      <c r="R153" s="210">
        <f>STAFF_CWS!V89</f>
        <v>0</v>
      </c>
      <c r="S153" s="210">
        <f>STAFF_CWS!W89</f>
        <v>0</v>
      </c>
      <c r="T153" s="210">
        <f>STAFF_CWS!X89</f>
        <v>0</v>
      </c>
      <c r="U153" s="210">
        <f>STAFF_CWS!Y89</f>
        <v>0</v>
      </c>
      <c r="V153" s="210">
        <f>STAFF_CWS!Z89</f>
        <v>0</v>
      </c>
      <c r="W153" s="210">
        <f>STAFF_CWS!AA89</f>
        <v>0</v>
      </c>
      <c r="X153" s="210">
        <f>STAFF_CWS!AB89</f>
        <v>0</v>
      </c>
      <c r="Y153" s="210">
        <f>STAFF_CWS!AC89</f>
        <v>0</v>
      </c>
      <c r="Z153" s="210">
        <f>STAFF_CWS!AD89</f>
        <v>0</v>
      </c>
      <c r="AA153" s="210">
        <f>STAFF_CWS!AE89</f>
        <v>0</v>
      </c>
      <c r="AB153" s="210">
        <f>STAFF_CWS!AF89</f>
        <v>0</v>
      </c>
      <c r="AC153" s="210">
        <f>STAFF_CWS!AG89</f>
        <v>0</v>
      </c>
      <c r="AD153" s="210">
        <f>STAFF_CWS!AH89</f>
        <v>0</v>
      </c>
      <c r="AE153" s="210">
        <f>STAFF_CWS!AI89</f>
        <v>0</v>
      </c>
      <c r="AF153" s="210">
        <f>STAFF_CWS!AJ89</f>
        <v>0</v>
      </c>
      <c r="AG153" s="210">
        <f>STAFF_CWS!AK89</f>
        <v>0</v>
      </c>
      <c r="AH153" s="210">
        <f>STAFF_CWS!AL89</f>
        <v>0</v>
      </c>
      <c r="AI153" s="210">
        <f>STAFF_CWS!AM89</f>
        <v>0</v>
      </c>
      <c r="AJ153" s="210">
        <f>STAFF_CWS!AN89</f>
        <v>0</v>
      </c>
      <c r="AK153" s="210">
        <f>STAFF_CWS!AO89</f>
        <v>0</v>
      </c>
      <c r="AL153" s="210">
        <f>STAFF_CWS!AP89</f>
        <v>0</v>
      </c>
      <c r="AM153" s="210">
        <f>STAFF_CWS!AQ89</f>
        <v>0</v>
      </c>
      <c r="AN153" s="210">
        <f>STAFF_CWS!AR89</f>
        <v>0</v>
      </c>
      <c r="AO153" s="210">
        <f>STAFF_CWS!AS89</f>
        <v>0</v>
      </c>
      <c r="AP153" s="210">
        <f>STAFF_CWS!AT89</f>
        <v>0</v>
      </c>
      <c r="AQ153" s="210">
        <f>STAFF_CWS!AU89</f>
        <v>0</v>
      </c>
      <c r="AR153" s="210">
        <f>STAFF_CWS!AV89</f>
        <v>0</v>
      </c>
      <c r="AS153" s="210">
        <f>STAFF_CWS!AW89</f>
        <v>0</v>
      </c>
      <c r="AT153" s="210">
        <f>STAFF_CWS!AX89</f>
        <v>0</v>
      </c>
      <c r="AU153" s="210">
        <f>STAFF_CWS!AY89</f>
        <v>0</v>
      </c>
      <c r="AV153" s="210">
        <f>STAFF_CWS!AZ89</f>
        <v>0</v>
      </c>
      <c r="AW153" s="210">
        <f>STAFF_CWS!BA89</f>
        <v>0</v>
      </c>
      <c r="AX153" s="210">
        <f>STAFF_CWS!BB89</f>
        <v>0</v>
      </c>
      <c r="AY153" s="210">
        <f>STAFF_CWS!BC89</f>
        <v>0</v>
      </c>
      <c r="AZ153" s="210">
        <f>STAFF_CWS!BD89</f>
        <v>0</v>
      </c>
      <c r="BA153" s="210">
        <f>STAFF_CWS!BE89</f>
        <v>0</v>
      </c>
      <c r="BB153" s="210">
        <f>STAFF_CWS!BF89</f>
        <v>0</v>
      </c>
      <c r="BC153" s="210">
        <f>STAFF_CWS!BG89</f>
        <v>0</v>
      </c>
      <c r="BD153" s="210">
        <f>STAFF_CWS!BH89</f>
        <v>0</v>
      </c>
      <c r="BE153" s="210">
        <f>STAFF_CWS!BI89</f>
        <v>0</v>
      </c>
      <c r="BF153" s="210">
        <f>STAFF_CWS!BJ89</f>
        <v>0</v>
      </c>
      <c r="BG153" s="210">
        <f>STAFF_CWS!BK89</f>
        <v>0</v>
      </c>
      <c r="BH153" s="210">
        <f>STAFF_CWS!BL89</f>
        <v>0</v>
      </c>
      <c r="BI153" s="210">
        <f>STAFF_CWS!BM89</f>
        <v>0</v>
      </c>
      <c r="BJ153" s="210">
        <f>STAFF_CWS!BN89</f>
        <v>0</v>
      </c>
      <c r="BK153" s="210">
        <f>STAFF_CWS!BO89</f>
        <v>0</v>
      </c>
    </row>
    <row r="154" spans="1:75" x14ac:dyDescent="0.15">
      <c r="B154" s="2"/>
    </row>
    <row r="155" spans="1:75" x14ac:dyDescent="0.15">
      <c r="B155" s="33" t="s">
        <v>110</v>
      </c>
      <c r="C155" s="210">
        <f>STAFF_CWS!G91</f>
        <v>0</v>
      </c>
      <c r="D155" s="210">
        <f>STAFF_CWS!H91</f>
        <v>0</v>
      </c>
      <c r="E155" s="210">
        <f>STAFF_CWS!I91</f>
        <v>0</v>
      </c>
      <c r="F155" s="210">
        <f>STAFF_CWS!J91</f>
        <v>0</v>
      </c>
      <c r="G155" s="210">
        <f>STAFF_CWS!K91</f>
        <v>0</v>
      </c>
      <c r="H155" s="210">
        <f>STAFF_CWS!L91</f>
        <v>0</v>
      </c>
      <c r="I155" s="210">
        <f>STAFF_CWS!M91</f>
        <v>0</v>
      </c>
      <c r="J155" s="210">
        <f>STAFF_CWS!N91</f>
        <v>0</v>
      </c>
      <c r="K155" s="210">
        <f>STAFF_CWS!O91</f>
        <v>0</v>
      </c>
      <c r="L155" s="210">
        <f>STAFF_CWS!P91</f>
        <v>0</v>
      </c>
      <c r="M155" s="210">
        <f>STAFF_CWS!Q91</f>
        <v>0</v>
      </c>
      <c r="N155" s="210">
        <f>STAFF_CWS!R91</f>
        <v>0</v>
      </c>
      <c r="O155" s="210">
        <f>STAFF_CWS!S91</f>
        <v>0</v>
      </c>
      <c r="P155" s="210">
        <f>STAFF_CWS!T91</f>
        <v>0</v>
      </c>
      <c r="Q155" s="210">
        <f>STAFF_CWS!U91</f>
        <v>0</v>
      </c>
      <c r="R155" s="210">
        <f>STAFF_CWS!V91</f>
        <v>0</v>
      </c>
      <c r="S155" s="210">
        <f>STAFF_CWS!W91</f>
        <v>0</v>
      </c>
      <c r="T155" s="210">
        <f>STAFF_CWS!X91</f>
        <v>0</v>
      </c>
      <c r="U155" s="210">
        <f>STAFF_CWS!Y91</f>
        <v>0</v>
      </c>
      <c r="V155" s="210">
        <f>STAFF_CWS!Z91</f>
        <v>0</v>
      </c>
      <c r="W155" s="210">
        <f>STAFF_CWS!AA91</f>
        <v>0</v>
      </c>
      <c r="X155" s="210">
        <f>STAFF_CWS!AB91</f>
        <v>0</v>
      </c>
      <c r="Y155" s="210">
        <f>STAFF_CWS!AC91</f>
        <v>0</v>
      </c>
      <c r="Z155" s="210">
        <f>STAFF_CWS!AD91</f>
        <v>0</v>
      </c>
      <c r="AA155" s="210">
        <f>STAFF_CWS!AE91</f>
        <v>0</v>
      </c>
      <c r="AB155" s="210">
        <f>STAFF_CWS!AF91</f>
        <v>0</v>
      </c>
      <c r="AC155" s="210">
        <f>STAFF_CWS!AG91</f>
        <v>0</v>
      </c>
      <c r="AD155" s="210">
        <f>STAFF_CWS!AH91</f>
        <v>0</v>
      </c>
      <c r="AE155" s="210">
        <f>STAFF_CWS!AI91</f>
        <v>0</v>
      </c>
      <c r="AF155" s="210">
        <f>STAFF_CWS!AJ91</f>
        <v>0</v>
      </c>
      <c r="AG155" s="210">
        <f>STAFF_CWS!AK91</f>
        <v>0</v>
      </c>
      <c r="AH155" s="210">
        <f>STAFF_CWS!AL91</f>
        <v>0</v>
      </c>
      <c r="AI155" s="210">
        <f>STAFF_CWS!AM91</f>
        <v>0</v>
      </c>
      <c r="AJ155" s="210">
        <f>STAFF_CWS!AN91</f>
        <v>0</v>
      </c>
      <c r="AK155" s="210">
        <f>STAFF_CWS!AO91</f>
        <v>0</v>
      </c>
      <c r="AL155" s="210">
        <f>STAFF_CWS!AP91</f>
        <v>0</v>
      </c>
      <c r="AM155" s="210">
        <f>STAFF_CWS!AQ91</f>
        <v>0</v>
      </c>
      <c r="AN155" s="210">
        <f>STAFF_CWS!AR91</f>
        <v>0</v>
      </c>
      <c r="AO155" s="210">
        <f>STAFF_CWS!AS91</f>
        <v>0</v>
      </c>
      <c r="AP155" s="210">
        <f>STAFF_CWS!AT91</f>
        <v>0</v>
      </c>
      <c r="AQ155" s="210">
        <f>STAFF_CWS!AU91</f>
        <v>0</v>
      </c>
      <c r="AR155" s="210">
        <f>STAFF_CWS!AV91</f>
        <v>0</v>
      </c>
      <c r="AS155" s="210">
        <f>STAFF_CWS!AW91</f>
        <v>0</v>
      </c>
      <c r="AT155" s="210">
        <f>STAFF_CWS!AX91</f>
        <v>0</v>
      </c>
      <c r="AU155" s="210">
        <f>STAFF_CWS!AY91</f>
        <v>0</v>
      </c>
      <c r="AV155" s="210">
        <f>STAFF_CWS!AZ91</f>
        <v>0</v>
      </c>
      <c r="AW155" s="210">
        <f>STAFF_CWS!BA91</f>
        <v>0</v>
      </c>
      <c r="AX155" s="210">
        <f>STAFF_CWS!BB91</f>
        <v>0</v>
      </c>
      <c r="AY155" s="210">
        <f>STAFF_CWS!BC91</f>
        <v>0</v>
      </c>
      <c r="AZ155" s="210">
        <f>STAFF_CWS!BD91</f>
        <v>0</v>
      </c>
      <c r="BA155" s="210">
        <f>STAFF_CWS!BE91</f>
        <v>0</v>
      </c>
      <c r="BB155" s="210">
        <f>STAFF_CWS!BF91</f>
        <v>0</v>
      </c>
      <c r="BC155" s="210">
        <f>STAFF_CWS!BG91</f>
        <v>0</v>
      </c>
      <c r="BD155" s="210">
        <f>STAFF_CWS!BH91</f>
        <v>0</v>
      </c>
      <c r="BE155" s="210">
        <f>STAFF_CWS!BI91</f>
        <v>0</v>
      </c>
      <c r="BF155" s="210">
        <f>STAFF_CWS!BJ91</f>
        <v>0</v>
      </c>
      <c r="BG155" s="210">
        <f>STAFF_CWS!BK91</f>
        <v>0</v>
      </c>
      <c r="BH155" s="210">
        <f>STAFF_CWS!BL91</f>
        <v>0</v>
      </c>
      <c r="BI155" s="210">
        <f>STAFF_CWS!BM91</f>
        <v>0</v>
      </c>
      <c r="BJ155" s="210">
        <f>STAFF_CWS!BN91</f>
        <v>0</v>
      </c>
      <c r="BK155" s="210">
        <f>STAFF_CWS!BO91</f>
        <v>0</v>
      </c>
    </row>
    <row r="156" spans="1:75" x14ac:dyDescent="0.15">
      <c r="B156" s="18" t="s">
        <v>86</v>
      </c>
      <c r="C156" s="210">
        <f>STAFF_CWS!G92</f>
        <v>0</v>
      </c>
      <c r="D156" s="210">
        <f>STAFF_CWS!H92</f>
        <v>0</v>
      </c>
      <c r="E156" s="210">
        <f>STAFF_CWS!I92</f>
        <v>0</v>
      </c>
      <c r="F156" s="210">
        <f>STAFF_CWS!J92</f>
        <v>0</v>
      </c>
      <c r="G156" s="210">
        <f>STAFF_CWS!K92</f>
        <v>0</v>
      </c>
      <c r="H156" s="210">
        <f>STAFF_CWS!L92</f>
        <v>0</v>
      </c>
      <c r="I156" s="210">
        <f>STAFF_CWS!M92</f>
        <v>0</v>
      </c>
      <c r="J156" s="210">
        <f>STAFF_CWS!N92</f>
        <v>0</v>
      </c>
      <c r="K156" s="210">
        <f>STAFF_CWS!O92</f>
        <v>0</v>
      </c>
      <c r="L156" s="210">
        <f>STAFF_CWS!P92</f>
        <v>0</v>
      </c>
      <c r="M156" s="210">
        <f>STAFF_CWS!Q92</f>
        <v>0</v>
      </c>
      <c r="N156" s="210">
        <f>STAFF_CWS!R92</f>
        <v>0</v>
      </c>
      <c r="O156" s="210">
        <f>STAFF_CWS!S92</f>
        <v>0</v>
      </c>
      <c r="P156" s="210">
        <f>STAFF_CWS!T92</f>
        <v>0</v>
      </c>
      <c r="Q156" s="210">
        <f>STAFF_CWS!U92</f>
        <v>0</v>
      </c>
      <c r="R156" s="210">
        <f>STAFF_CWS!V92</f>
        <v>0</v>
      </c>
      <c r="S156" s="210">
        <f>STAFF_CWS!W92</f>
        <v>0</v>
      </c>
      <c r="T156" s="210">
        <f>STAFF_CWS!X92</f>
        <v>0</v>
      </c>
      <c r="U156" s="210">
        <f>STAFF_CWS!Y92</f>
        <v>0</v>
      </c>
      <c r="V156" s="210">
        <f>STAFF_CWS!Z92</f>
        <v>0</v>
      </c>
      <c r="W156" s="210">
        <f>STAFF_CWS!AA92</f>
        <v>0</v>
      </c>
      <c r="X156" s="210">
        <f>STAFF_CWS!AB92</f>
        <v>0</v>
      </c>
      <c r="Y156" s="210">
        <f>STAFF_CWS!AC92</f>
        <v>0</v>
      </c>
      <c r="Z156" s="210">
        <f>STAFF_CWS!AD92</f>
        <v>0</v>
      </c>
      <c r="AA156" s="210">
        <f>STAFF_CWS!AE92</f>
        <v>0</v>
      </c>
      <c r="AB156" s="210">
        <f>STAFF_CWS!AF92</f>
        <v>0</v>
      </c>
      <c r="AC156" s="210">
        <f>STAFF_CWS!AG92</f>
        <v>0</v>
      </c>
      <c r="AD156" s="210">
        <f>STAFF_CWS!AH92</f>
        <v>0</v>
      </c>
      <c r="AE156" s="210">
        <f>STAFF_CWS!AI92</f>
        <v>0</v>
      </c>
      <c r="AF156" s="210">
        <f>STAFF_CWS!AJ92</f>
        <v>0</v>
      </c>
      <c r="AG156" s="210">
        <f>STAFF_CWS!AK92</f>
        <v>0</v>
      </c>
      <c r="AH156" s="210">
        <f>STAFF_CWS!AL92</f>
        <v>0</v>
      </c>
      <c r="AI156" s="210">
        <f>STAFF_CWS!AM92</f>
        <v>0</v>
      </c>
      <c r="AJ156" s="210">
        <f>STAFF_CWS!AN92</f>
        <v>0</v>
      </c>
      <c r="AK156" s="210">
        <f>STAFF_CWS!AO92</f>
        <v>0</v>
      </c>
      <c r="AL156" s="210">
        <f>STAFF_CWS!AP92</f>
        <v>0</v>
      </c>
      <c r="AM156" s="210">
        <f>STAFF_CWS!AQ92</f>
        <v>0</v>
      </c>
      <c r="AN156" s="210">
        <f>STAFF_CWS!AR92</f>
        <v>0</v>
      </c>
      <c r="AO156" s="210">
        <f>STAFF_CWS!AS92</f>
        <v>0</v>
      </c>
      <c r="AP156" s="210">
        <f>STAFF_CWS!AT92</f>
        <v>0</v>
      </c>
      <c r="AQ156" s="210">
        <f>STAFF_CWS!AU92</f>
        <v>0</v>
      </c>
      <c r="AR156" s="210">
        <f>STAFF_CWS!AV92</f>
        <v>0</v>
      </c>
      <c r="AS156" s="210">
        <f>STAFF_CWS!AW92</f>
        <v>0</v>
      </c>
      <c r="AT156" s="210">
        <f>STAFF_CWS!AX92</f>
        <v>0</v>
      </c>
      <c r="AU156" s="210">
        <f>STAFF_CWS!AY92</f>
        <v>0</v>
      </c>
      <c r="AV156" s="210">
        <f>STAFF_CWS!AZ92</f>
        <v>0</v>
      </c>
      <c r="AW156" s="210">
        <f>STAFF_CWS!BA92</f>
        <v>0</v>
      </c>
      <c r="AX156" s="210">
        <f>STAFF_CWS!BB92</f>
        <v>0</v>
      </c>
      <c r="AY156" s="210">
        <f>STAFF_CWS!BC92</f>
        <v>0</v>
      </c>
      <c r="AZ156" s="210">
        <f>STAFF_CWS!BD92</f>
        <v>0</v>
      </c>
      <c r="BA156" s="210">
        <f>STAFF_CWS!BE92</f>
        <v>0</v>
      </c>
      <c r="BB156" s="210">
        <f>STAFF_CWS!BF92</f>
        <v>0</v>
      </c>
      <c r="BC156" s="210">
        <f>STAFF_CWS!BG92</f>
        <v>0</v>
      </c>
      <c r="BD156" s="210">
        <f>STAFF_CWS!BH92</f>
        <v>0</v>
      </c>
      <c r="BE156" s="210">
        <f>STAFF_CWS!BI92</f>
        <v>0</v>
      </c>
      <c r="BF156" s="210">
        <f>STAFF_CWS!BJ92</f>
        <v>0</v>
      </c>
      <c r="BG156" s="210">
        <f>STAFF_CWS!BK92</f>
        <v>0</v>
      </c>
      <c r="BH156" s="210">
        <f>STAFF_CWS!BL92</f>
        <v>0</v>
      </c>
      <c r="BI156" s="210">
        <f>STAFF_CWS!BM92</f>
        <v>0</v>
      </c>
      <c r="BJ156" s="210">
        <f>STAFF_CWS!BN92</f>
        <v>0</v>
      </c>
      <c r="BK156" s="210">
        <f>STAFF_CWS!BO92</f>
        <v>0</v>
      </c>
    </row>
    <row r="157" spans="1:75" x14ac:dyDescent="0.15">
      <c r="B157"/>
    </row>
    <row r="158" spans="1:75" x14ac:dyDescent="0.15">
      <c r="B158" t="s">
        <v>32</v>
      </c>
      <c r="C158" s="210">
        <f>STAFF_CWS!G94</f>
        <v>0</v>
      </c>
      <c r="D158" s="210">
        <f>STAFF_CWS!H94</f>
        <v>0</v>
      </c>
      <c r="E158" s="210">
        <f>STAFF_CWS!I94</f>
        <v>0</v>
      </c>
      <c r="F158" s="210">
        <f>STAFF_CWS!J94</f>
        <v>0</v>
      </c>
      <c r="G158" s="210">
        <f>STAFF_CWS!K94</f>
        <v>0</v>
      </c>
      <c r="H158" s="210">
        <f>STAFF_CWS!L94</f>
        <v>0</v>
      </c>
      <c r="I158" s="210">
        <f>STAFF_CWS!M94</f>
        <v>0</v>
      </c>
      <c r="J158" s="210">
        <f>STAFF_CWS!N94</f>
        <v>0</v>
      </c>
      <c r="K158" s="210">
        <f>STAFF_CWS!O94</f>
        <v>0</v>
      </c>
      <c r="L158" s="210">
        <f>STAFF_CWS!P94</f>
        <v>0</v>
      </c>
      <c r="M158" s="210">
        <f>STAFF_CWS!Q94</f>
        <v>0</v>
      </c>
      <c r="N158" s="210">
        <f>STAFF_CWS!R94</f>
        <v>0</v>
      </c>
      <c r="O158" s="210">
        <f>STAFF_CWS!S94</f>
        <v>0</v>
      </c>
      <c r="P158" s="210">
        <f>STAFF_CWS!T94</f>
        <v>0</v>
      </c>
      <c r="Q158" s="210">
        <f>STAFF_CWS!U94</f>
        <v>0</v>
      </c>
      <c r="R158" s="210">
        <f>STAFF_CWS!V94</f>
        <v>0</v>
      </c>
      <c r="S158" s="210">
        <f>STAFF_CWS!W94</f>
        <v>0</v>
      </c>
      <c r="T158" s="210">
        <f>STAFF_CWS!X94</f>
        <v>0</v>
      </c>
      <c r="U158" s="210">
        <f>STAFF_CWS!Y94</f>
        <v>0</v>
      </c>
      <c r="V158" s="210">
        <f>STAFF_CWS!Z94</f>
        <v>0</v>
      </c>
      <c r="W158" s="210">
        <f>STAFF_CWS!AA94</f>
        <v>0</v>
      </c>
      <c r="X158" s="210">
        <f>STAFF_CWS!AB94</f>
        <v>0</v>
      </c>
      <c r="Y158" s="210">
        <f>STAFF_CWS!AC94</f>
        <v>0</v>
      </c>
      <c r="Z158" s="210">
        <f>STAFF_CWS!AD94</f>
        <v>0</v>
      </c>
      <c r="AA158" s="210">
        <f>STAFF_CWS!AE94</f>
        <v>0</v>
      </c>
      <c r="AB158" s="210">
        <f>STAFF_CWS!AF94</f>
        <v>0</v>
      </c>
      <c r="AC158" s="210">
        <f>STAFF_CWS!AG94</f>
        <v>0</v>
      </c>
      <c r="AD158" s="210">
        <f>STAFF_CWS!AH94</f>
        <v>0</v>
      </c>
      <c r="AE158" s="210">
        <f>STAFF_CWS!AI94</f>
        <v>0</v>
      </c>
      <c r="AF158" s="210">
        <f>STAFF_CWS!AJ94</f>
        <v>0</v>
      </c>
      <c r="AG158" s="210">
        <f>STAFF_CWS!AK94</f>
        <v>0</v>
      </c>
      <c r="AH158" s="210">
        <f>STAFF_CWS!AL94</f>
        <v>0</v>
      </c>
      <c r="AI158" s="210">
        <f>STAFF_CWS!AM94</f>
        <v>0</v>
      </c>
      <c r="AJ158" s="210">
        <f>STAFF_CWS!AN94</f>
        <v>0</v>
      </c>
      <c r="AK158" s="210">
        <f>STAFF_CWS!AO94</f>
        <v>0</v>
      </c>
      <c r="AL158" s="210">
        <f>STAFF_CWS!AP94</f>
        <v>0</v>
      </c>
      <c r="AM158" s="210">
        <f>STAFF_CWS!AQ94</f>
        <v>0</v>
      </c>
      <c r="AN158" s="210">
        <f>STAFF_CWS!AR94</f>
        <v>0</v>
      </c>
      <c r="AO158" s="210">
        <f>STAFF_CWS!AS94</f>
        <v>0</v>
      </c>
      <c r="AP158" s="210">
        <f>STAFF_CWS!AT94</f>
        <v>0</v>
      </c>
      <c r="AQ158" s="210">
        <f>STAFF_CWS!AU94</f>
        <v>0</v>
      </c>
      <c r="AR158" s="210">
        <f>STAFF_CWS!AV94</f>
        <v>0</v>
      </c>
      <c r="AS158" s="210">
        <f>STAFF_CWS!AW94</f>
        <v>0</v>
      </c>
      <c r="AT158" s="210">
        <f>STAFF_CWS!AX94</f>
        <v>0</v>
      </c>
      <c r="AU158" s="210">
        <f>STAFF_CWS!AY94</f>
        <v>0</v>
      </c>
      <c r="AV158" s="210">
        <f>STAFF_CWS!AZ94</f>
        <v>0</v>
      </c>
      <c r="AW158" s="210">
        <f>STAFF_CWS!BA94</f>
        <v>0</v>
      </c>
      <c r="AX158" s="210">
        <f>STAFF_CWS!BB94</f>
        <v>0</v>
      </c>
      <c r="AY158" s="210">
        <f>STAFF_CWS!BC94</f>
        <v>0</v>
      </c>
      <c r="AZ158" s="210">
        <f>STAFF_CWS!BD94</f>
        <v>0</v>
      </c>
      <c r="BA158" s="210">
        <f>STAFF_CWS!BE94</f>
        <v>0</v>
      </c>
      <c r="BB158" s="210">
        <f>STAFF_CWS!BF94</f>
        <v>0</v>
      </c>
      <c r="BC158" s="210">
        <f>STAFF_CWS!BG94</f>
        <v>0</v>
      </c>
      <c r="BD158" s="210">
        <f>STAFF_CWS!BH94</f>
        <v>0</v>
      </c>
      <c r="BE158" s="210">
        <f>STAFF_CWS!BI94</f>
        <v>0</v>
      </c>
      <c r="BF158" s="210">
        <f>STAFF_CWS!BJ94</f>
        <v>0</v>
      </c>
      <c r="BG158" s="210">
        <f>STAFF_CWS!BK94</f>
        <v>0</v>
      </c>
      <c r="BH158" s="210">
        <f>STAFF_CWS!BL94</f>
        <v>0</v>
      </c>
      <c r="BI158" s="210">
        <f>STAFF_CWS!BM94</f>
        <v>0</v>
      </c>
      <c r="BJ158" s="210">
        <f>STAFF_CWS!BN94</f>
        <v>0</v>
      </c>
      <c r="BK158" s="210">
        <f>STAFF_CWS!BO94</f>
        <v>0</v>
      </c>
    </row>
    <row r="159" spans="1:75" x14ac:dyDescent="0.15">
      <c r="B159" s="18" t="s">
        <v>86</v>
      </c>
      <c r="C159" s="210">
        <f>STAFF_CWS!G95</f>
        <v>0</v>
      </c>
      <c r="D159" s="210">
        <f>STAFF_CWS!H95</f>
        <v>0</v>
      </c>
      <c r="E159" s="210">
        <f>STAFF_CWS!I95</f>
        <v>0</v>
      </c>
      <c r="F159" s="210">
        <f>STAFF_CWS!J95</f>
        <v>0</v>
      </c>
      <c r="G159" s="210">
        <f>STAFF_CWS!K95</f>
        <v>0</v>
      </c>
      <c r="H159" s="210">
        <f>STAFF_CWS!L95</f>
        <v>0</v>
      </c>
      <c r="I159" s="210">
        <f>STAFF_CWS!M95</f>
        <v>0</v>
      </c>
      <c r="J159" s="210">
        <f>STAFF_CWS!N95</f>
        <v>0</v>
      </c>
      <c r="K159" s="210">
        <f>STAFF_CWS!O95</f>
        <v>0</v>
      </c>
      <c r="L159" s="210">
        <f>STAFF_CWS!P95</f>
        <v>0</v>
      </c>
      <c r="M159" s="210">
        <f>STAFF_CWS!Q95</f>
        <v>0</v>
      </c>
      <c r="N159" s="210">
        <f>STAFF_CWS!R95</f>
        <v>0</v>
      </c>
      <c r="O159" s="210">
        <f>STAFF_CWS!S95</f>
        <v>0</v>
      </c>
      <c r="P159" s="210">
        <f>STAFF_CWS!T95</f>
        <v>0</v>
      </c>
      <c r="Q159" s="210">
        <f>STAFF_CWS!U95</f>
        <v>0</v>
      </c>
      <c r="R159" s="210">
        <f>STAFF_CWS!V95</f>
        <v>0</v>
      </c>
      <c r="S159" s="210">
        <f>STAFF_CWS!W95</f>
        <v>0</v>
      </c>
      <c r="T159" s="210">
        <f>STAFF_CWS!X95</f>
        <v>0</v>
      </c>
      <c r="U159" s="210">
        <f>STAFF_CWS!Y95</f>
        <v>0</v>
      </c>
      <c r="V159" s="210">
        <f>STAFF_CWS!Z95</f>
        <v>0</v>
      </c>
      <c r="W159" s="210">
        <f>STAFF_CWS!AA95</f>
        <v>0</v>
      </c>
      <c r="X159" s="210">
        <f>STAFF_CWS!AB95</f>
        <v>0</v>
      </c>
      <c r="Y159" s="210">
        <f>STAFF_CWS!AC95</f>
        <v>0</v>
      </c>
      <c r="Z159" s="210">
        <f>STAFF_CWS!AD95</f>
        <v>0</v>
      </c>
      <c r="AA159" s="210">
        <f>STAFF_CWS!AE95</f>
        <v>0</v>
      </c>
      <c r="AB159" s="210">
        <f>STAFF_CWS!AF95</f>
        <v>0</v>
      </c>
      <c r="AC159" s="210">
        <f>STAFF_CWS!AG95</f>
        <v>0</v>
      </c>
      <c r="AD159" s="210">
        <f>STAFF_CWS!AH95</f>
        <v>0</v>
      </c>
      <c r="AE159" s="210">
        <f>STAFF_CWS!AI95</f>
        <v>0</v>
      </c>
      <c r="AF159" s="210">
        <f>STAFF_CWS!AJ95</f>
        <v>0</v>
      </c>
      <c r="AG159" s="210">
        <f>STAFF_CWS!AK95</f>
        <v>0</v>
      </c>
      <c r="AH159" s="210">
        <f>STAFF_CWS!AL95</f>
        <v>0</v>
      </c>
      <c r="AI159" s="210">
        <f>STAFF_CWS!AM95</f>
        <v>0</v>
      </c>
      <c r="AJ159" s="210">
        <f>STAFF_CWS!AN95</f>
        <v>0</v>
      </c>
      <c r="AK159" s="210">
        <f>STAFF_CWS!AO95</f>
        <v>0</v>
      </c>
      <c r="AL159" s="210">
        <f>STAFF_CWS!AP95</f>
        <v>0</v>
      </c>
      <c r="AM159" s="210">
        <f>STAFF_CWS!AQ95</f>
        <v>0</v>
      </c>
      <c r="AN159" s="210">
        <f>STAFF_CWS!AR95</f>
        <v>0</v>
      </c>
      <c r="AO159" s="210">
        <f>STAFF_CWS!AS95</f>
        <v>0</v>
      </c>
      <c r="AP159" s="210">
        <f>STAFF_CWS!AT95</f>
        <v>0</v>
      </c>
      <c r="AQ159" s="210">
        <f>STAFF_CWS!AU95</f>
        <v>0</v>
      </c>
      <c r="AR159" s="210">
        <f>STAFF_CWS!AV95</f>
        <v>0</v>
      </c>
      <c r="AS159" s="210">
        <f>STAFF_CWS!AW95</f>
        <v>0</v>
      </c>
      <c r="AT159" s="210">
        <f>STAFF_CWS!AX95</f>
        <v>0</v>
      </c>
      <c r="AU159" s="210">
        <f>STAFF_CWS!AY95</f>
        <v>0</v>
      </c>
      <c r="AV159" s="210">
        <f>STAFF_CWS!AZ95</f>
        <v>0</v>
      </c>
      <c r="AW159" s="210">
        <f>STAFF_CWS!BA95</f>
        <v>0</v>
      </c>
      <c r="AX159" s="210">
        <f>STAFF_CWS!BB95</f>
        <v>0</v>
      </c>
      <c r="AY159" s="210">
        <f>STAFF_CWS!BC95</f>
        <v>0</v>
      </c>
      <c r="AZ159" s="210">
        <f>STAFF_CWS!BD95</f>
        <v>0</v>
      </c>
      <c r="BA159" s="210">
        <f>STAFF_CWS!BE95</f>
        <v>0</v>
      </c>
      <c r="BB159" s="210">
        <f>STAFF_CWS!BF95</f>
        <v>0</v>
      </c>
      <c r="BC159" s="210">
        <f>STAFF_CWS!BG95</f>
        <v>0</v>
      </c>
      <c r="BD159" s="210">
        <f>STAFF_CWS!BH95</f>
        <v>0</v>
      </c>
      <c r="BE159" s="210">
        <f>STAFF_CWS!BI95</f>
        <v>0</v>
      </c>
      <c r="BF159" s="210">
        <f>STAFF_CWS!BJ95</f>
        <v>0</v>
      </c>
      <c r="BG159" s="210">
        <f>STAFF_CWS!BK95</f>
        <v>0</v>
      </c>
      <c r="BH159" s="210">
        <f>STAFF_CWS!BL95</f>
        <v>0</v>
      </c>
      <c r="BI159" s="210">
        <f>STAFF_CWS!BM95</f>
        <v>0</v>
      </c>
      <c r="BJ159" s="210">
        <f>STAFF_CWS!BN95</f>
        <v>0</v>
      </c>
      <c r="BK159" s="210">
        <f>STAFF_CWS!BO95</f>
        <v>0</v>
      </c>
    </row>
    <row r="160" spans="1:75" x14ac:dyDescent="0.15">
      <c r="B160"/>
    </row>
    <row r="161" spans="2:63" x14ac:dyDescent="0.15">
      <c r="B161" s="2" t="s">
        <v>29</v>
      </c>
      <c r="C161" s="210">
        <f>STAFF_CWS!G97</f>
        <v>0</v>
      </c>
      <c r="D161" s="210">
        <f>STAFF_CWS!H97</f>
        <v>0</v>
      </c>
      <c r="E161" s="210">
        <f>STAFF_CWS!I97</f>
        <v>0</v>
      </c>
      <c r="F161" s="210">
        <f>STAFF_CWS!J97</f>
        <v>0</v>
      </c>
      <c r="G161" s="210">
        <f>STAFF_CWS!K97</f>
        <v>0</v>
      </c>
      <c r="H161" s="210">
        <f>STAFF_CWS!L97</f>
        <v>0</v>
      </c>
      <c r="I161" s="210">
        <f>STAFF_CWS!M97</f>
        <v>0</v>
      </c>
      <c r="J161" s="210">
        <f>STAFF_CWS!N97</f>
        <v>0</v>
      </c>
      <c r="K161" s="210">
        <f>STAFF_CWS!O97</f>
        <v>0</v>
      </c>
      <c r="L161" s="210">
        <f>STAFF_CWS!P97</f>
        <v>0</v>
      </c>
      <c r="M161" s="210">
        <f>STAFF_CWS!Q97</f>
        <v>0</v>
      </c>
      <c r="N161" s="210">
        <f>STAFF_CWS!R97</f>
        <v>0</v>
      </c>
      <c r="O161" s="210">
        <f>STAFF_CWS!S97</f>
        <v>0</v>
      </c>
      <c r="P161" s="210">
        <f>STAFF_CWS!T97</f>
        <v>0</v>
      </c>
      <c r="Q161" s="210">
        <f>STAFF_CWS!U97</f>
        <v>0</v>
      </c>
      <c r="R161" s="210">
        <f>STAFF_CWS!V97</f>
        <v>0</v>
      </c>
      <c r="S161" s="210">
        <f>STAFF_CWS!W97</f>
        <v>0</v>
      </c>
      <c r="T161" s="210">
        <f>STAFF_CWS!X97</f>
        <v>0</v>
      </c>
      <c r="U161" s="210">
        <f>STAFF_CWS!Y97</f>
        <v>0</v>
      </c>
      <c r="V161" s="210">
        <f>STAFF_CWS!Z97</f>
        <v>0</v>
      </c>
      <c r="W161" s="210">
        <f>STAFF_CWS!AA97</f>
        <v>0</v>
      </c>
      <c r="X161" s="210">
        <f>STAFF_CWS!AB97</f>
        <v>0</v>
      </c>
      <c r="Y161" s="210">
        <f>STAFF_CWS!AC97</f>
        <v>0</v>
      </c>
      <c r="Z161" s="210">
        <f>STAFF_CWS!AD97</f>
        <v>0</v>
      </c>
      <c r="AA161" s="210">
        <f>STAFF_CWS!AE97</f>
        <v>0</v>
      </c>
      <c r="AB161" s="210">
        <f>STAFF_CWS!AF97</f>
        <v>0</v>
      </c>
      <c r="AC161" s="210">
        <f>STAFF_CWS!AG97</f>
        <v>0</v>
      </c>
      <c r="AD161" s="210">
        <f>STAFF_CWS!AH97</f>
        <v>0</v>
      </c>
      <c r="AE161" s="210">
        <f>STAFF_CWS!AI97</f>
        <v>0</v>
      </c>
      <c r="AF161" s="210">
        <f>STAFF_CWS!AJ97</f>
        <v>0</v>
      </c>
      <c r="AG161" s="210">
        <f>STAFF_CWS!AK97</f>
        <v>0</v>
      </c>
      <c r="AH161" s="210">
        <f>STAFF_CWS!AL97</f>
        <v>0</v>
      </c>
      <c r="AI161" s="210">
        <f>STAFF_CWS!AM97</f>
        <v>0</v>
      </c>
      <c r="AJ161" s="210">
        <f>STAFF_CWS!AN97</f>
        <v>0</v>
      </c>
      <c r="AK161" s="210">
        <f>STAFF_CWS!AO97</f>
        <v>0</v>
      </c>
      <c r="AL161" s="210">
        <f>STAFF_CWS!AP97</f>
        <v>0</v>
      </c>
      <c r="AM161" s="210">
        <f>STAFF_CWS!AQ97</f>
        <v>0</v>
      </c>
      <c r="AN161" s="210">
        <f>STAFF_CWS!AR97</f>
        <v>0</v>
      </c>
      <c r="AO161" s="210">
        <f>STAFF_CWS!AS97</f>
        <v>0</v>
      </c>
      <c r="AP161" s="210">
        <f>STAFF_CWS!AT97</f>
        <v>0</v>
      </c>
      <c r="AQ161" s="210">
        <f>STAFF_CWS!AU97</f>
        <v>0</v>
      </c>
      <c r="AR161" s="210">
        <f>STAFF_CWS!AV97</f>
        <v>0</v>
      </c>
      <c r="AS161" s="210">
        <f>STAFF_CWS!AW97</f>
        <v>0</v>
      </c>
      <c r="AT161" s="210">
        <f>STAFF_CWS!AX97</f>
        <v>0</v>
      </c>
      <c r="AU161" s="210">
        <f>STAFF_CWS!AY97</f>
        <v>0</v>
      </c>
      <c r="AV161" s="210">
        <f>STAFF_CWS!AZ97</f>
        <v>0</v>
      </c>
      <c r="AW161" s="210">
        <f>STAFF_CWS!BA97</f>
        <v>0</v>
      </c>
      <c r="AX161" s="210">
        <f>STAFF_CWS!BB97</f>
        <v>0</v>
      </c>
      <c r="AY161" s="210">
        <f>STAFF_CWS!BC97</f>
        <v>0</v>
      </c>
      <c r="AZ161" s="210">
        <f>STAFF_CWS!BD97</f>
        <v>0</v>
      </c>
      <c r="BA161" s="210">
        <f>STAFF_CWS!BE97</f>
        <v>0</v>
      </c>
      <c r="BB161" s="210">
        <f>STAFF_CWS!BF97</f>
        <v>0</v>
      </c>
      <c r="BC161" s="210">
        <f>STAFF_CWS!BG97</f>
        <v>0</v>
      </c>
      <c r="BD161" s="210">
        <f>STAFF_CWS!BH97</f>
        <v>0</v>
      </c>
      <c r="BE161" s="210">
        <f>STAFF_CWS!BI97</f>
        <v>0</v>
      </c>
      <c r="BF161" s="210">
        <f>STAFF_CWS!BJ97</f>
        <v>0</v>
      </c>
      <c r="BG161" s="210">
        <f>STAFF_CWS!BK97</f>
        <v>0</v>
      </c>
      <c r="BH161" s="210">
        <f>STAFF_CWS!BL97</f>
        <v>0</v>
      </c>
      <c r="BI161" s="210">
        <f>STAFF_CWS!BM97</f>
        <v>0</v>
      </c>
      <c r="BJ161" s="210">
        <f>STAFF_CWS!BN97</f>
        <v>0</v>
      </c>
      <c r="BK161" s="210">
        <f>STAFF_CWS!BO97</f>
        <v>0</v>
      </c>
    </row>
    <row r="162" spans="2:63" x14ac:dyDescent="0.15">
      <c r="B162" s="18" t="s">
        <v>86</v>
      </c>
      <c r="C162" s="210">
        <f>STAFF_CWS!G98</f>
        <v>0</v>
      </c>
      <c r="D162" s="210">
        <f>STAFF_CWS!H98</f>
        <v>0</v>
      </c>
      <c r="E162" s="210">
        <f>STAFF_CWS!I98</f>
        <v>0</v>
      </c>
      <c r="F162" s="210">
        <f>STAFF_CWS!J98</f>
        <v>0</v>
      </c>
      <c r="G162" s="210">
        <f>STAFF_CWS!K98</f>
        <v>0</v>
      </c>
      <c r="H162" s="210">
        <f>STAFF_CWS!L98</f>
        <v>0</v>
      </c>
      <c r="I162" s="210">
        <f>STAFF_CWS!M98</f>
        <v>0</v>
      </c>
      <c r="J162" s="210">
        <f>STAFF_CWS!N98</f>
        <v>0</v>
      </c>
      <c r="K162" s="210">
        <f>STAFF_CWS!O98</f>
        <v>0</v>
      </c>
      <c r="L162" s="210">
        <f>STAFF_CWS!P98</f>
        <v>0</v>
      </c>
      <c r="M162" s="210">
        <f>STAFF_CWS!Q98</f>
        <v>0</v>
      </c>
      <c r="N162" s="210">
        <f>STAFF_CWS!R98</f>
        <v>0</v>
      </c>
      <c r="O162" s="210">
        <f>STAFF_CWS!S98</f>
        <v>0</v>
      </c>
      <c r="P162" s="210">
        <f>STAFF_CWS!T98</f>
        <v>0</v>
      </c>
      <c r="Q162" s="210">
        <f>STAFF_CWS!U98</f>
        <v>0</v>
      </c>
      <c r="R162" s="210">
        <f>STAFF_CWS!V98</f>
        <v>0</v>
      </c>
      <c r="S162" s="210">
        <f>STAFF_CWS!W98</f>
        <v>0</v>
      </c>
      <c r="T162" s="210">
        <f>STAFF_CWS!X98</f>
        <v>0</v>
      </c>
      <c r="U162" s="210">
        <f>STAFF_CWS!Y98</f>
        <v>0</v>
      </c>
      <c r="V162" s="210">
        <f>STAFF_CWS!Z98</f>
        <v>0</v>
      </c>
      <c r="W162" s="210">
        <f>STAFF_CWS!AA98</f>
        <v>0</v>
      </c>
      <c r="X162" s="210">
        <f>STAFF_CWS!AB98</f>
        <v>0</v>
      </c>
      <c r="Y162" s="210">
        <f>STAFF_CWS!AC98</f>
        <v>0</v>
      </c>
      <c r="Z162" s="210">
        <f>STAFF_CWS!AD98</f>
        <v>0</v>
      </c>
      <c r="AA162" s="210">
        <f>STAFF_CWS!AE98</f>
        <v>0</v>
      </c>
      <c r="AB162" s="210">
        <f>STAFF_CWS!AF98</f>
        <v>0</v>
      </c>
      <c r="AC162" s="210">
        <f>STAFF_CWS!AG98</f>
        <v>0</v>
      </c>
      <c r="AD162" s="210">
        <f>STAFF_CWS!AH98</f>
        <v>0</v>
      </c>
      <c r="AE162" s="210">
        <f>STAFF_CWS!AI98</f>
        <v>0</v>
      </c>
      <c r="AF162" s="210">
        <f>STAFF_CWS!AJ98</f>
        <v>0</v>
      </c>
      <c r="AG162" s="210">
        <f>STAFF_CWS!AK98</f>
        <v>0</v>
      </c>
      <c r="AH162" s="210">
        <f>STAFF_CWS!AL98</f>
        <v>0</v>
      </c>
      <c r="AI162" s="210">
        <f>STAFF_CWS!AM98</f>
        <v>0</v>
      </c>
      <c r="AJ162" s="210">
        <f>STAFF_CWS!AN98</f>
        <v>0</v>
      </c>
      <c r="AK162" s="210">
        <f>STAFF_CWS!AO98</f>
        <v>0</v>
      </c>
      <c r="AL162" s="210">
        <f>STAFF_CWS!AP98</f>
        <v>0</v>
      </c>
      <c r="AM162" s="210">
        <f>STAFF_CWS!AQ98</f>
        <v>0</v>
      </c>
      <c r="AN162" s="210">
        <f>STAFF_CWS!AR98</f>
        <v>0</v>
      </c>
      <c r="AO162" s="210">
        <f>STAFF_CWS!AS98</f>
        <v>0</v>
      </c>
      <c r="AP162" s="210">
        <f>STAFF_CWS!AT98</f>
        <v>0</v>
      </c>
      <c r="AQ162" s="210">
        <f>STAFF_CWS!AU98</f>
        <v>0</v>
      </c>
      <c r="AR162" s="210">
        <f>STAFF_CWS!AV98</f>
        <v>0</v>
      </c>
      <c r="AS162" s="210">
        <f>STAFF_CWS!AW98</f>
        <v>0</v>
      </c>
      <c r="AT162" s="210">
        <f>STAFF_CWS!AX98</f>
        <v>0</v>
      </c>
      <c r="AU162" s="210">
        <f>STAFF_CWS!AY98</f>
        <v>0</v>
      </c>
      <c r="AV162" s="210">
        <f>STAFF_CWS!AZ98</f>
        <v>0</v>
      </c>
      <c r="AW162" s="210">
        <f>STAFF_CWS!BA98</f>
        <v>0</v>
      </c>
      <c r="AX162" s="210">
        <f>STAFF_CWS!BB98</f>
        <v>0</v>
      </c>
      <c r="AY162" s="210">
        <f>STAFF_CWS!BC98</f>
        <v>0</v>
      </c>
      <c r="AZ162" s="210">
        <f>STAFF_CWS!BD98</f>
        <v>0</v>
      </c>
      <c r="BA162" s="210">
        <f>STAFF_CWS!BE98</f>
        <v>0</v>
      </c>
      <c r="BB162" s="210">
        <f>STAFF_CWS!BF98</f>
        <v>0</v>
      </c>
      <c r="BC162" s="210">
        <f>STAFF_CWS!BG98</f>
        <v>0</v>
      </c>
      <c r="BD162" s="210">
        <f>STAFF_CWS!BH98</f>
        <v>0</v>
      </c>
      <c r="BE162" s="210">
        <f>STAFF_CWS!BI98</f>
        <v>0</v>
      </c>
      <c r="BF162" s="210">
        <f>STAFF_CWS!BJ98</f>
        <v>0</v>
      </c>
      <c r="BG162" s="210">
        <f>STAFF_CWS!BK98</f>
        <v>0</v>
      </c>
      <c r="BH162" s="210">
        <f>STAFF_CWS!BL98</f>
        <v>0</v>
      </c>
      <c r="BI162" s="210">
        <f>STAFF_CWS!BM98</f>
        <v>0</v>
      </c>
      <c r="BJ162" s="210">
        <f>STAFF_CWS!BN98</f>
        <v>0</v>
      </c>
      <c r="BK162" s="210">
        <f>STAFF_CWS!BO98</f>
        <v>0</v>
      </c>
    </row>
    <row r="163" spans="2:63" x14ac:dyDescent="0.15">
      <c r="B163" s="2"/>
    </row>
    <row r="164" spans="2:63" x14ac:dyDescent="0.15">
      <c r="B164" s="2" t="s">
        <v>30</v>
      </c>
      <c r="C164" s="210">
        <f>STAFF_CWS!G100</f>
        <v>0</v>
      </c>
      <c r="D164" s="210">
        <f>STAFF_CWS!H100</f>
        <v>0</v>
      </c>
      <c r="E164" s="210">
        <f>STAFF_CWS!I100</f>
        <v>0</v>
      </c>
      <c r="F164" s="210">
        <f>STAFF_CWS!J100</f>
        <v>0</v>
      </c>
      <c r="G164" s="210">
        <f>STAFF_CWS!K100</f>
        <v>0</v>
      </c>
      <c r="H164" s="210">
        <f>STAFF_CWS!L100</f>
        <v>0</v>
      </c>
      <c r="I164" s="210">
        <f>STAFF_CWS!M100</f>
        <v>0</v>
      </c>
      <c r="J164" s="210">
        <f>STAFF_CWS!N100</f>
        <v>0</v>
      </c>
      <c r="K164" s="210">
        <f>STAFF_CWS!O100</f>
        <v>0</v>
      </c>
      <c r="L164" s="210">
        <f>STAFF_CWS!P100</f>
        <v>0</v>
      </c>
      <c r="M164" s="210">
        <f>STAFF_CWS!Q100</f>
        <v>0</v>
      </c>
      <c r="N164" s="210">
        <f>STAFF_CWS!R100</f>
        <v>0</v>
      </c>
      <c r="O164" s="210">
        <f>STAFF_CWS!S100</f>
        <v>0</v>
      </c>
      <c r="P164" s="210">
        <f>STAFF_CWS!T100</f>
        <v>0</v>
      </c>
      <c r="Q164" s="210">
        <f>STAFF_CWS!U100</f>
        <v>0</v>
      </c>
      <c r="R164" s="210">
        <f>STAFF_CWS!V100</f>
        <v>0</v>
      </c>
      <c r="S164" s="210">
        <f>STAFF_CWS!W100</f>
        <v>0</v>
      </c>
      <c r="T164" s="210">
        <f>STAFF_CWS!X100</f>
        <v>0</v>
      </c>
      <c r="U164" s="210">
        <f>STAFF_CWS!Y100</f>
        <v>0</v>
      </c>
      <c r="V164" s="210">
        <f>STAFF_CWS!Z100</f>
        <v>0</v>
      </c>
      <c r="W164" s="210">
        <f>STAFF_CWS!AA100</f>
        <v>0</v>
      </c>
      <c r="X164" s="210">
        <f>STAFF_CWS!AB100</f>
        <v>0</v>
      </c>
      <c r="Y164" s="210">
        <f>STAFF_CWS!AC100</f>
        <v>0</v>
      </c>
      <c r="Z164" s="210">
        <f>STAFF_CWS!AD100</f>
        <v>0</v>
      </c>
      <c r="AA164" s="210">
        <f>STAFF_CWS!AE100</f>
        <v>0</v>
      </c>
      <c r="AB164" s="210">
        <f>STAFF_CWS!AF100</f>
        <v>0</v>
      </c>
      <c r="AC164" s="210">
        <f>STAFF_CWS!AG100</f>
        <v>0</v>
      </c>
      <c r="AD164" s="210">
        <f>STAFF_CWS!AH100</f>
        <v>0</v>
      </c>
      <c r="AE164" s="210">
        <f>STAFF_CWS!AI100</f>
        <v>0</v>
      </c>
      <c r="AF164" s="210">
        <f>STAFF_CWS!AJ100</f>
        <v>0</v>
      </c>
      <c r="AG164" s="210">
        <f>STAFF_CWS!AK100</f>
        <v>0</v>
      </c>
      <c r="AH164" s="210">
        <f>STAFF_CWS!AL100</f>
        <v>0</v>
      </c>
      <c r="AI164" s="210">
        <f>STAFF_CWS!AM100</f>
        <v>0</v>
      </c>
      <c r="AJ164" s="210">
        <f>STAFF_CWS!AN100</f>
        <v>0</v>
      </c>
      <c r="AK164" s="210">
        <f>STAFF_CWS!AO100</f>
        <v>0</v>
      </c>
      <c r="AL164" s="210">
        <f>STAFF_CWS!AP100</f>
        <v>0</v>
      </c>
      <c r="AM164" s="210">
        <f>STAFF_CWS!AQ100</f>
        <v>0</v>
      </c>
      <c r="AN164" s="210">
        <f>STAFF_CWS!AR100</f>
        <v>0</v>
      </c>
      <c r="AO164" s="210">
        <f>STAFF_CWS!AS100</f>
        <v>0</v>
      </c>
      <c r="AP164" s="210">
        <f>STAFF_CWS!AT100</f>
        <v>0</v>
      </c>
      <c r="AQ164" s="210">
        <f>STAFF_CWS!AU100</f>
        <v>0</v>
      </c>
      <c r="AR164" s="210">
        <f>STAFF_CWS!AV100</f>
        <v>0</v>
      </c>
      <c r="AS164" s="210">
        <f>STAFF_CWS!AW100</f>
        <v>0</v>
      </c>
      <c r="AT164" s="210">
        <f>STAFF_CWS!AX100</f>
        <v>0</v>
      </c>
      <c r="AU164" s="210">
        <f>STAFF_CWS!AY100</f>
        <v>0</v>
      </c>
      <c r="AV164" s="210">
        <f>STAFF_CWS!AZ100</f>
        <v>0</v>
      </c>
      <c r="AW164" s="210">
        <f>STAFF_CWS!BA100</f>
        <v>0</v>
      </c>
      <c r="AX164" s="210">
        <f>STAFF_CWS!BB100</f>
        <v>0</v>
      </c>
      <c r="AY164" s="210">
        <f>STAFF_CWS!BC100</f>
        <v>0</v>
      </c>
      <c r="AZ164" s="210">
        <f>STAFF_CWS!BD100</f>
        <v>0</v>
      </c>
      <c r="BA164" s="210">
        <f>STAFF_CWS!BE100</f>
        <v>0</v>
      </c>
      <c r="BB164" s="210">
        <f>STAFF_CWS!BF100</f>
        <v>0</v>
      </c>
      <c r="BC164" s="210">
        <f>STAFF_CWS!BG100</f>
        <v>0</v>
      </c>
      <c r="BD164" s="210">
        <f>STAFF_CWS!BH100</f>
        <v>0</v>
      </c>
      <c r="BE164" s="210">
        <f>STAFF_CWS!BI100</f>
        <v>0</v>
      </c>
      <c r="BF164" s="210">
        <f>STAFF_CWS!BJ100</f>
        <v>0</v>
      </c>
      <c r="BG164" s="210">
        <f>STAFF_CWS!BK100</f>
        <v>0</v>
      </c>
      <c r="BH164" s="210">
        <f>STAFF_CWS!BL100</f>
        <v>0</v>
      </c>
      <c r="BI164" s="210">
        <f>STAFF_CWS!BM100</f>
        <v>0</v>
      </c>
      <c r="BJ164" s="210">
        <f>STAFF_CWS!BN100</f>
        <v>0</v>
      </c>
      <c r="BK164" s="210">
        <f>STAFF_CWS!BO100</f>
        <v>0</v>
      </c>
    </row>
    <row r="165" spans="2:63" x14ac:dyDescent="0.15">
      <c r="B165" s="18" t="s">
        <v>86</v>
      </c>
      <c r="C165" s="210">
        <f>STAFF_CWS!G101</f>
        <v>0</v>
      </c>
      <c r="D165" s="210">
        <f>STAFF_CWS!H101</f>
        <v>0</v>
      </c>
      <c r="E165" s="210">
        <f>STAFF_CWS!I101</f>
        <v>0</v>
      </c>
      <c r="F165" s="210">
        <f>STAFF_CWS!J101</f>
        <v>0</v>
      </c>
      <c r="G165" s="210">
        <f>STAFF_CWS!K101</f>
        <v>0</v>
      </c>
      <c r="H165" s="210">
        <f>STAFF_CWS!L101</f>
        <v>0</v>
      </c>
      <c r="I165" s="210">
        <f>STAFF_CWS!M101</f>
        <v>0</v>
      </c>
      <c r="J165" s="210">
        <f>STAFF_CWS!N101</f>
        <v>0</v>
      </c>
      <c r="K165" s="210">
        <f>STAFF_CWS!O101</f>
        <v>0</v>
      </c>
      <c r="L165" s="210">
        <f>STAFF_CWS!P101</f>
        <v>0</v>
      </c>
      <c r="M165" s="210">
        <f>STAFF_CWS!Q101</f>
        <v>0</v>
      </c>
      <c r="N165" s="210">
        <f>STAFF_CWS!R101</f>
        <v>0</v>
      </c>
      <c r="O165" s="210">
        <f>STAFF_CWS!S101</f>
        <v>0</v>
      </c>
      <c r="P165" s="210">
        <f>STAFF_CWS!T101</f>
        <v>0</v>
      </c>
      <c r="Q165" s="210">
        <f>STAFF_CWS!U101</f>
        <v>0</v>
      </c>
      <c r="R165" s="210">
        <f>STAFF_CWS!V101</f>
        <v>0</v>
      </c>
      <c r="S165" s="210">
        <f>STAFF_CWS!W101</f>
        <v>0</v>
      </c>
      <c r="T165" s="210">
        <f>STAFF_CWS!X101</f>
        <v>0</v>
      </c>
      <c r="U165" s="210">
        <f>STAFF_CWS!Y101</f>
        <v>0</v>
      </c>
      <c r="V165" s="210">
        <f>STAFF_CWS!Z101</f>
        <v>0</v>
      </c>
      <c r="W165" s="210">
        <f>STAFF_CWS!AA101</f>
        <v>0</v>
      </c>
      <c r="X165" s="210">
        <f>STAFF_CWS!AB101</f>
        <v>0</v>
      </c>
      <c r="Y165" s="210">
        <f>STAFF_CWS!AC101</f>
        <v>0</v>
      </c>
      <c r="Z165" s="210">
        <f>STAFF_CWS!AD101</f>
        <v>0</v>
      </c>
      <c r="AA165" s="210">
        <f>STAFF_CWS!AE101</f>
        <v>0</v>
      </c>
      <c r="AB165" s="210">
        <f>STAFF_CWS!AF101</f>
        <v>0</v>
      </c>
      <c r="AC165" s="210">
        <f>STAFF_CWS!AG101</f>
        <v>0</v>
      </c>
      <c r="AD165" s="210">
        <f>STAFF_CWS!AH101</f>
        <v>0</v>
      </c>
      <c r="AE165" s="210">
        <f>STAFF_CWS!AI101</f>
        <v>0</v>
      </c>
      <c r="AF165" s="210">
        <f>STAFF_CWS!AJ101</f>
        <v>0</v>
      </c>
      <c r="AG165" s="210">
        <f>STAFF_CWS!AK101</f>
        <v>0</v>
      </c>
      <c r="AH165" s="210">
        <f>STAFF_CWS!AL101</f>
        <v>0</v>
      </c>
      <c r="AI165" s="210">
        <f>STAFF_CWS!AM101</f>
        <v>0</v>
      </c>
      <c r="AJ165" s="210">
        <f>STAFF_CWS!AN101</f>
        <v>0</v>
      </c>
      <c r="AK165" s="210">
        <f>STAFF_CWS!AO101</f>
        <v>0</v>
      </c>
      <c r="AL165" s="210">
        <f>STAFF_CWS!AP101</f>
        <v>0</v>
      </c>
      <c r="AM165" s="210">
        <f>STAFF_CWS!AQ101</f>
        <v>0</v>
      </c>
      <c r="AN165" s="210">
        <f>STAFF_CWS!AR101</f>
        <v>0</v>
      </c>
      <c r="AO165" s="210">
        <f>STAFF_CWS!AS101</f>
        <v>0</v>
      </c>
      <c r="AP165" s="210">
        <f>STAFF_CWS!AT101</f>
        <v>0</v>
      </c>
      <c r="AQ165" s="210">
        <f>STAFF_CWS!AU101</f>
        <v>0</v>
      </c>
      <c r="AR165" s="210">
        <f>STAFF_CWS!AV101</f>
        <v>0</v>
      </c>
      <c r="AS165" s="210">
        <f>STAFF_CWS!AW101</f>
        <v>0</v>
      </c>
      <c r="AT165" s="210">
        <f>STAFF_CWS!AX101</f>
        <v>0</v>
      </c>
      <c r="AU165" s="210">
        <f>STAFF_CWS!AY101</f>
        <v>0</v>
      </c>
      <c r="AV165" s="210">
        <f>STAFF_CWS!AZ101</f>
        <v>0</v>
      </c>
      <c r="AW165" s="210">
        <f>STAFF_CWS!BA101</f>
        <v>0</v>
      </c>
      <c r="AX165" s="210">
        <f>STAFF_CWS!BB101</f>
        <v>0</v>
      </c>
      <c r="AY165" s="210">
        <f>STAFF_CWS!BC101</f>
        <v>0</v>
      </c>
      <c r="AZ165" s="210">
        <f>STAFF_CWS!BD101</f>
        <v>0</v>
      </c>
      <c r="BA165" s="210">
        <f>STAFF_CWS!BE101</f>
        <v>0</v>
      </c>
      <c r="BB165" s="210">
        <f>STAFF_CWS!BF101</f>
        <v>0</v>
      </c>
      <c r="BC165" s="210">
        <f>STAFF_CWS!BG101</f>
        <v>0</v>
      </c>
      <c r="BD165" s="210">
        <f>STAFF_CWS!BH101</f>
        <v>0</v>
      </c>
      <c r="BE165" s="210">
        <f>STAFF_CWS!BI101</f>
        <v>0</v>
      </c>
      <c r="BF165" s="210">
        <f>STAFF_CWS!BJ101</f>
        <v>0</v>
      </c>
      <c r="BG165" s="210">
        <f>STAFF_CWS!BK101</f>
        <v>0</v>
      </c>
      <c r="BH165" s="210">
        <f>STAFF_CWS!BL101</f>
        <v>0</v>
      </c>
      <c r="BI165" s="210">
        <f>STAFF_CWS!BM101</f>
        <v>0</v>
      </c>
      <c r="BJ165" s="210">
        <f>STAFF_CWS!BN101</f>
        <v>0</v>
      </c>
      <c r="BK165" s="210">
        <f>STAFF_CWS!BO101</f>
        <v>0</v>
      </c>
    </row>
    <row r="166" spans="2:63" x14ac:dyDescent="0.15">
      <c r="B166" s="2"/>
    </row>
    <row r="167" spans="2:63" x14ac:dyDescent="0.15">
      <c r="B167" s="33" t="s">
        <v>111</v>
      </c>
      <c r="C167" s="210">
        <f>STAFF_CWS!G103</f>
        <v>0</v>
      </c>
      <c r="D167" s="210">
        <f>STAFF_CWS!H103</f>
        <v>0</v>
      </c>
      <c r="E167" s="210">
        <f>STAFF_CWS!I103</f>
        <v>0</v>
      </c>
      <c r="F167" s="210">
        <f>STAFF_CWS!J103</f>
        <v>0</v>
      </c>
      <c r="G167" s="210">
        <f>STAFF_CWS!K103</f>
        <v>0</v>
      </c>
      <c r="H167" s="210">
        <f>STAFF_CWS!L103</f>
        <v>0</v>
      </c>
      <c r="I167" s="210">
        <f>STAFF_CWS!M103</f>
        <v>0</v>
      </c>
      <c r="J167" s="210">
        <f>STAFF_CWS!N103</f>
        <v>0</v>
      </c>
      <c r="K167" s="210">
        <f>STAFF_CWS!O103</f>
        <v>0</v>
      </c>
      <c r="L167" s="210">
        <f>STAFF_CWS!P103</f>
        <v>0</v>
      </c>
      <c r="M167" s="210">
        <f>STAFF_CWS!Q103</f>
        <v>0</v>
      </c>
      <c r="N167" s="210">
        <f>STAFF_CWS!R103</f>
        <v>0</v>
      </c>
      <c r="O167" s="210">
        <f>STAFF_CWS!S103</f>
        <v>0</v>
      </c>
      <c r="P167" s="210">
        <f>STAFF_CWS!T103</f>
        <v>0</v>
      </c>
      <c r="Q167" s="210">
        <f>STAFF_CWS!U103</f>
        <v>0</v>
      </c>
      <c r="R167" s="210">
        <f>STAFF_CWS!V103</f>
        <v>0</v>
      </c>
      <c r="S167" s="210">
        <f>STAFF_CWS!W103</f>
        <v>0</v>
      </c>
      <c r="T167" s="210">
        <f>STAFF_CWS!X103</f>
        <v>0</v>
      </c>
      <c r="U167" s="210">
        <f>STAFF_CWS!Y103</f>
        <v>0</v>
      </c>
      <c r="V167" s="210">
        <f>STAFF_CWS!Z103</f>
        <v>0</v>
      </c>
      <c r="W167" s="210">
        <f>STAFF_CWS!AA103</f>
        <v>0</v>
      </c>
      <c r="X167" s="210">
        <f>STAFF_CWS!AB103</f>
        <v>0</v>
      </c>
      <c r="Y167" s="210">
        <f>STAFF_CWS!AC103</f>
        <v>0</v>
      </c>
      <c r="Z167" s="210">
        <f>STAFF_CWS!AD103</f>
        <v>0</v>
      </c>
      <c r="AA167" s="210">
        <f>STAFF_CWS!AE103</f>
        <v>0</v>
      </c>
      <c r="AB167" s="210">
        <f>STAFF_CWS!AF103</f>
        <v>0</v>
      </c>
      <c r="AC167" s="210">
        <f>STAFF_CWS!AG103</f>
        <v>0</v>
      </c>
      <c r="AD167" s="210">
        <f>STAFF_CWS!AH103</f>
        <v>0</v>
      </c>
      <c r="AE167" s="210">
        <f>STAFF_CWS!AI103</f>
        <v>0</v>
      </c>
      <c r="AF167" s="210">
        <f>STAFF_CWS!AJ103</f>
        <v>0</v>
      </c>
      <c r="AG167" s="210">
        <f>STAFF_CWS!AK103</f>
        <v>0</v>
      </c>
      <c r="AH167" s="210">
        <f>STAFF_CWS!AL103</f>
        <v>0</v>
      </c>
      <c r="AI167" s="210">
        <f>STAFF_CWS!AM103</f>
        <v>0</v>
      </c>
      <c r="AJ167" s="210">
        <f>STAFF_CWS!AN103</f>
        <v>0</v>
      </c>
      <c r="AK167" s="210">
        <f>STAFF_CWS!AO103</f>
        <v>0</v>
      </c>
      <c r="AL167" s="210">
        <f>STAFF_CWS!AP103</f>
        <v>0</v>
      </c>
      <c r="AM167" s="210">
        <f>STAFF_CWS!AQ103</f>
        <v>0</v>
      </c>
      <c r="AN167" s="210">
        <f>STAFF_CWS!AR103</f>
        <v>0</v>
      </c>
      <c r="AO167" s="210">
        <f>STAFF_CWS!AS103</f>
        <v>0</v>
      </c>
      <c r="AP167" s="210">
        <f>STAFF_CWS!AT103</f>
        <v>0</v>
      </c>
      <c r="AQ167" s="210">
        <f>STAFF_CWS!AU103</f>
        <v>0</v>
      </c>
      <c r="AR167" s="210">
        <f>STAFF_CWS!AV103</f>
        <v>0</v>
      </c>
      <c r="AS167" s="210">
        <f>STAFF_CWS!AW103</f>
        <v>0</v>
      </c>
      <c r="AT167" s="210">
        <f>STAFF_CWS!AX103</f>
        <v>0</v>
      </c>
      <c r="AU167" s="210">
        <f>STAFF_CWS!AY103</f>
        <v>0</v>
      </c>
      <c r="AV167" s="210">
        <f>STAFF_CWS!AZ103</f>
        <v>0</v>
      </c>
      <c r="AW167" s="210">
        <f>STAFF_CWS!BA103</f>
        <v>0</v>
      </c>
      <c r="AX167" s="210">
        <f>STAFF_CWS!BB103</f>
        <v>0</v>
      </c>
      <c r="AY167" s="210">
        <f>STAFF_CWS!BC103</f>
        <v>0</v>
      </c>
      <c r="AZ167" s="210">
        <f>STAFF_CWS!BD103</f>
        <v>0</v>
      </c>
      <c r="BA167" s="210">
        <f>STAFF_CWS!BE103</f>
        <v>0</v>
      </c>
      <c r="BB167" s="210">
        <f>STAFF_CWS!BF103</f>
        <v>0</v>
      </c>
      <c r="BC167" s="210">
        <f>STAFF_CWS!BG103</f>
        <v>0</v>
      </c>
      <c r="BD167" s="210">
        <f>STAFF_CWS!BH103</f>
        <v>0</v>
      </c>
      <c r="BE167" s="210">
        <f>STAFF_CWS!BI103</f>
        <v>0</v>
      </c>
      <c r="BF167" s="210">
        <f>STAFF_CWS!BJ103</f>
        <v>0</v>
      </c>
      <c r="BG167" s="210">
        <f>STAFF_CWS!BK103</f>
        <v>0</v>
      </c>
      <c r="BH167" s="210">
        <f>STAFF_CWS!BL103</f>
        <v>0</v>
      </c>
      <c r="BI167" s="210">
        <f>STAFF_CWS!BM103</f>
        <v>0</v>
      </c>
      <c r="BJ167" s="210">
        <f>STAFF_CWS!BN103</f>
        <v>0</v>
      </c>
      <c r="BK167" s="210">
        <f>STAFF_CWS!BO103</f>
        <v>0</v>
      </c>
    </row>
    <row r="168" spans="2:63" x14ac:dyDescent="0.15">
      <c r="B168" s="18" t="s">
        <v>86</v>
      </c>
      <c r="C168" s="210">
        <f>STAFF_CWS!G104</f>
        <v>0</v>
      </c>
      <c r="D168" s="210">
        <f>STAFF_CWS!H104</f>
        <v>0</v>
      </c>
      <c r="E168" s="210">
        <f>STAFF_CWS!I104</f>
        <v>0</v>
      </c>
      <c r="F168" s="210">
        <f>STAFF_CWS!J104</f>
        <v>0</v>
      </c>
      <c r="G168" s="210">
        <f>STAFF_CWS!K104</f>
        <v>0</v>
      </c>
      <c r="H168" s="210">
        <f>STAFF_CWS!L104</f>
        <v>0</v>
      </c>
      <c r="I168" s="210">
        <f>STAFF_CWS!M104</f>
        <v>0</v>
      </c>
      <c r="J168" s="210">
        <f>STAFF_CWS!N104</f>
        <v>0</v>
      </c>
      <c r="K168" s="210">
        <f>STAFF_CWS!O104</f>
        <v>0</v>
      </c>
      <c r="L168" s="210">
        <f>STAFF_CWS!P104</f>
        <v>0</v>
      </c>
      <c r="M168" s="210">
        <f>STAFF_CWS!Q104</f>
        <v>0</v>
      </c>
      <c r="N168" s="210">
        <f>STAFF_CWS!R104</f>
        <v>0</v>
      </c>
      <c r="O168" s="210">
        <f>STAFF_CWS!S104</f>
        <v>0</v>
      </c>
      <c r="P168" s="210">
        <f>STAFF_CWS!T104</f>
        <v>0</v>
      </c>
      <c r="Q168" s="210">
        <f>STAFF_CWS!U104</f>
        <v>0</v>
      </c>
      <c r="R168" s="210">
        <f>STAFF_CWS!V104</f>
        <v>0</v>
      </c>
      <c r="S168" s="210">
        <f>STAFF_CWS!W104</f>
        <v>0</v>
      </c>
      <c r="T168" s="210">
        <f>STAFF_CWS!X104</f>
        <v>0</v>
      </c>
      <c r="U168" s="210">
        <f>STAFF_CWS!Y104</f>
        <v>0</v>
      </c>
      <c r="V168" s="210">
        <f>STAFF_CWS!Z104</f>
        <v>0</v>
      </c>
      <c r="W168" s="210">
        <f>STAFF_CWS!AA104</f>
        <v>0</v>
      </c>
      <c r="X168" s="210">
        <f>STAFF_CWS!AB104</f>
        <v>0</v>
      </c>
      <c r="Y168" s="210">
        <f>STAFF_CWS!AC104</f>
        <v>0</v>
      </c>
      <c r="Z168" s="210">
        <f>STAFF_CWS!AD104</f>
        <v>0</v>
      </c>
      <c r="AA168" s="210">
        <f>STAFF_CWS!AE104</f>
        <v>0</v>
      </c>
      <c r="AB168" s="210">
        <f>STAFF_CWS!AF104</f>
        <v>0</v>
      </c>
      <c r="AC168" s="210">
        <f>STAFF_CWS!AG104</f>
        <v>0</v>
      </c>
      <c r="AD168" s="210">
        <f>STAFF_CWS!AH104</f>
        <v>0</v>
      </c>
      <c r="AE168" s="210">
        <f>STAFF_CWS!AI104</f>
        <v>0</v>
      </c>
      <c r="AF168" s="210">
        <f>STAFF_CWS!AJ104</f>
        <v>0</v>
      </c>
      <c r="AG168" s="210">
        <f>STAFF_CWS!AK104</f>
        <v>0</v>
      </c>
      <c r="AH168" s="210">
        <f>STAFF_CWS!AL104</f>
        <v>0</v>
      </c>
      <c r="AI168" s="210">
        <f>STAFF_CWS!AM104</f>
        <v>0</v>
      </c>
      <c r="AJ168" s="210">
        <f>STAFF_CWS!AN104</f>
        <v>0</v>
      </c>
      <c r="AK168" s="210">
        <f>STAFF_CWS!AO104</f>
        <v>0</v>
      </c>
      <c r="AL168" s="210">
        <f>STAFF_CWS!AP104</f>
        <v>0</v>
      </c>
      <c r="AM168" s="210">
        <f>STAFF_CWS!AQ104</f>
        <v>0</v>
      </c>
      <c r="AN168" s="210">
        <f>STAFF_CWS!AR104</f>
        <v>0</v>
      </c>
      <c r="AO168" s="210">
        <f>STAFF_CWS!AS104</f>
        <v>0</v>
      </c>
      <c r="AP168" s="210">
        <f>STAFF_CWS!AT104</f>
        <v>0</v>
      </c>
      <c r="AQ168" s="210">
        <f>STAFF_CWS!AU104</f>
        <v>0</v>
      </c>
      <c r="AR168" s="210">
        <f>STAFF_CWS!AV104</f>
        <v>0</v>
      </c>
      <c r="AS168" s="210">
        <f>STAFF_CWS!AW104</f>
        <v>0</v>
      </c>
      <c r="AT168" s="210">
        <f>STAFF_CWS!AX104</f>
        <v>0</v>
      </c>
      <c r="AU168" s="210">
        <f>STAFF_CWS!AY104</f>
        <v>0</v>
      </c>
      <c r="AV168" s="210">
        <f>STAFF_CWS!AZ104</f>
        <v>0</v>
      </c>
      <c r="AW168" s="210">
        <f>STAFF_CWS!BA104</f>
        <v>0</v>
      </c>
      <c r="AX168" s="210">
        <f>STAFF_CWS!BB104</f>
        <v>0</v>
      </c>
      <c r="AY168" s="210">
        <f>STAFF_CWS!BC104</f>
        <v>0</v>
      </c>
      <c r="AZ168" s="210">
        <f>STAFF_CWS!BD104</f>
        <v>0</v>
      </c>
      <c r="BA168" s="210">
        <f>STAFF_CWS!BE104</f>
        <v>0</v>
      </c>
      <c r="BB168" s="210">
        <f>STAFF_CWS!BF104</f>
        <v>0</v>
      </c>
      <c r="BC168" s="210">
        <f>STAFF_CWS!BG104</f>
        <v>0</v>
      </c>
      <c r="BD168" s="210">
        <f>STAFF_CWS!BH104</f>
        <v>0</v>
      </c>
      <c r="BE168" s="210">
        <f>STAFF_CWS!BI104</f>
        <v>0</v>
      </c>
      <c r="BF168" s="210">
        <f>STAFF_CWS!BJ104</f>
        <v>0</v>
      </c>
      <c r="BG168" s="210">
        <f>STAFF_CWS!BK104</f>
        <v>0</v>
      </c>
      <c r="BH168" s="210">
        <f>STAFF_CWS!BL104</f>
        <v>0</v>
      </c>
      <c r="BI168" s="210">
        <f>STAFF_CWS!BM104</f>
        <v>0</v>
      </c>
      <c r="BJ168" s="210">
        <f>STAFF_CWS!BN104</f>
        <v>0</v>
      </c>
      <c r="BK168" s="210">
        <f>STAFF_CWS!BO104</f>
        <v>0</v>
      </c>
    </row>
    <row r="169" spans="2:63" x14ac:dyDescent="0.15">
      <c r="B169" s="2"/>
    </row>
    <row r="170" spans="2:63" x14ac:dyDescent="0.15">
      <c r="B170" s="2" t="s">
        <v>28</v>
      </c>
      <c r="C170" s="210">
        <f>STAFF_CWS!G106</f>
        <v>0</v>
      </c>
      <c r="D170" s="210">
        <f>STAFF_CWS!H106</f>
        <v>1</v>
      </c>
      <c r="E170" s="210">
        <f>STAFF_CWS!I106</f>
        <v>1</v>
      </c>
      <c r="F170" s="210">
        <f>STAFF_CWS!J106</f>
        <v>1</v>
      </c>
      <c r="G170" s="210">
        <f>STAFF_CWS!K106</f>
        <v>1</v>
      </c>
      <c r="H170" s="210">
        <f>STAFF_CWS!L106</f>
        <v>1</v>
      </c>
      <c r="I170" s="210">
        <f>STAFF_CWS!M106</f>
        <v>1</v>
      </c>
      <c r="J170" s="210">
        <f>STAFF_CWS!N106</f>
        <v>1</v>
      </c>
      <c r="K170" s="210">
        <f>STAFF_CWS!O106</f>
        <v>1</v>
      </c>
      <c r="L170" s="210">
        <f>STAFF_CWS!P106</f>
        <v>1</v>
      </c>
      <c r="M170" s="210">
        <f>STAFF_CWS!Q106</f>
        <v>1</v>
      </c>
      <c r="N170" s="210">
        <f>STAFF_CWS!R106</f>
        <v>1</v>
      </c>
      <c r="O170" s="210">
        <f>STAFF_CWS!S106</f>
        <v>1</v>
      </c>
      <c r="P170" s="210">
        <f>STAFF_CWS!T106</f>
        <v>1</v>
      </c>
      <c r="Q170" s="210">
        <f>STAFF_CWS!U106</f>
        <v>1</v>
      </c>
      <c r="R170" s="210">
        <f>STAFF_CWS!V106</f>
        <v>1</v>
      </c>
      <c r="S170" s="210">
        <f>STAFF_CWS!W106</f>
        <v>1</v>
      </c>
      <c r="T170" s="210">
        <f>STAFF_CWS!X106</f>
        <v>1</v>
      </c>
      <c r="U170" s="210">
        <f>STAFF_CWS!Y106</f>
        <v>1</v>
      </c>
      <c r="V170" s="210">
        <f>STAFF_CWS!Z106</f>
        <v>1</v>
      </c>
      <c r="W170" s="210">
        <f>STAFF_CWS!AA106</f>
        <v>1</v>
      </c>
      <c r="X170" s="210">
        <f>STAFF_CWS!AB106</f>
        <v>1</v>
      </c>
      <c r="Y170" s="210">
        <f>STAFF_CWS!AC106</f>
        <v>1</v>
      </c>
      <c r="Z170" s="210">
        <f>STAFF_CWS!AD106</f>
        <v>1</v>
      </c>
      <c r="AA170" s="210">
        <f>STAFF_CWS!AE106</f>
        <v>1</v>
      </c>
      <c r="AB170" s="210">
        <f>STAFF_CWS!AF106</f>
        <v>1</v>
      </c>
      <c r="AC170" s="210">
        <f>STAFF_CWS!AG106</f>
        <v>1</v>
      </c>
      <c r="AD170" s="210">
        <f>STAFF_CWS!AH106</f>
        <v>1</v>
      </c>
      <c r="AE170" s="210">
        <f>STAFF_CWS!AI106</f>
        <v>1</v>
      </c>
      <c r="AF170" s="210">
        <f>STAFF_CWS!AJ106</f>
        <v>1</v>
      </c>
      <c r="AG170" s="210">
        <f>STAFF_CWS!AK106</f>
        <v>1</v>
      </c>
      <c r="AH170" s="210">
        <f>STAFF_CWS!AL106</f>
        <v>1</v>
      </c>
      <c r="AI170" s="210">
        <f>STAFF_CWS!AM106</f>
        <v>1</v>
      </c>
      <c r="AJ170" s="210">
        <f>STAFF_CWS!AN106</f>
        <v>1</v>
      </c>
      <c r="AK170" s="210">
        <f>STAFF_CWS!AO106</f>
        <v>1</v>
      </c>
      <c r="AL170" s="210">
        <f>STAFF_CWS!AP106</f>
        <v>1</v>
      </c>
      <c r="AM170" s="210">
        <f>STAFF_CWS!AQ106</f>
        <v>1</v>
      </c>
      <c r="AN170" s="210">
        <f>STAFF_CWS!AR106</f>
        <v>1</v>
      </c>
      <c r="AO170" s="210">
        <f>STAFF_CWS!AS106</f>
        <v>1</v>
      </c>
      <c r="AP170" s="210">
        <f>STAFF_CWS!AT106</f>
        <v>1</v>
      </c>
      <c r="AQ170" s="210">
        <f>STAFF_CWS!AU106</f>
        <v>1</v>
      </c>
      <c r="AR170" s="210">
        <f>STAFF_CWS!AV106</f>
        <v>1</v>
      </c>
      <c r="AS170" s="210">
        <f>STAFF_CWS!AW106</f>
        <v>1</v>
      </c>
      <c r="AT170" s="210">
        <f>STAFF_CWS!AX106</f>
        <v>1</v>
      </c>
      <c r="AU170" s="210">
        <f>STAFF_CWS!AY106</f>
        <v>1</v>
      </c>
      <c r="AV170" s="210">
        <f>STAFF_CWS!AZ106</f>
        <v>1</v>
      </c>
      <c r="AW170" s="210">
        <f>STAFF_CWS!BA106</f>
        <v>1</v>
      </c>
      <c r="AX170" s="210">
        <f>STAFF_CWS!BB106</f>
        <v>1</v>
      </c>
      <c r="AY170" s="210">
        <f>STAFF_CWS!BC106</f>
        <v>1</v>
      </c>
      <c r="AZ170" s="210">
        <f>STAFF_CWS!BD106</f>
        <v>1</v>
      </c>
      <c r="BA170" s="210">
        <f>STAFF_CWS!BE106</f>
        <v>1</v>
      </c>
      <c r="BB170" s="210">
        <f>STAFF_CWS!BF106</f>
        <v>1</v>
      </c>
      <c r="BC170" s="210">
        <f>STAFF_CWS!BG106</f>
        <v>1</v>
      </c>
      <c r="BD170" s="210">
        <f>STAFF_CWS!BH106</f>
        <v>1</v>
      </c>
      <c r="BE170" s="210">
        <f>STAFF_CWS!BI106</f>
        <v>1</v>
      </c>
      <c r="BF170" s="210">
        <f>STAFF_CWS!BJ106</f>
        <v>1</v>
      </c>
      <c r="BG170" s="210">
        <f>STAFF_CWS!BK106</f>
        <v>1</v>
      </c>
      <c r="BH170" s="210">
        <f>STAFF_CWS!BL106</f>
        <v>1</v>
      </c>
      <c r="BI170" s="210">
        <f>STAFF_CWS!BM106</f>
        <v>1</v>
      </c>
      <c r="BJ170" s="210">
        <f>STAFF_CWS!BN106</f>
        <v>1</v>
      </c>
      <c r="BK170" s="210">
        <f>STAFF_CWS!BO106</f>
        <v>1</v>
      </c>
    </row>
    <row r="171" spans="2:63" x14ac:dyDescent="0.15">
      <c r="B171" s="18" t="s">
        <v>86</v>
      </c>
      <c r="C171" s="210">
        <f>STAFF_CWS!G107</f>
        <v>0</v>
      </c>
      <c r="D171" s="210">
        <f>STAFF_CWS!H107</f>
        <v>0</v>
      </c>
      <c r="E171" s="210">
        <f>STAFF_CWS!I107</f>
        <v>0</v>
      </c>
      <c r="F171" s="210">
        <f>STAFF_CWS!J107</f>
        <v>0</v>
      </c>
      <c r="G171" s="210">
        <f>STAFF_CWS!K107</f>
        <v>0</v>
      </c>
      <c r="H171" s="210">
        <f>STAFF_CWS!L107</f>
        <v>0</v>
      </c>
      <c r="I171" s="210">
        <f>STAFF_CWS!M107</f>
        <v>0</v>
      </c>
      <c r="J171" s="210">
        <f>STAFF_CWS!N107</f>
        <v>0</v>
      </c>
      <c r="K171" s="210">
        <f>STAFF_CWS!O107</f>
        <v>0</v>
      </c>
      <c r="L171" s="210">
        <f>STAFF_CWS!P107</f>
        <v>0</v>
      </c>
      <c r="M171" s="210">
        <f>STAFF_CWS!Q107</f>
        <v>0</v>
      </c>
      <c r="N171" s="210">
        <f>STAFF_CWS!R107</f>
        <v>0</v>
      </c>
      <c r="O171" s="210">
        <f>STAFF_CWS!S107</f>
        <v>0</v>
      </c>
      <c r="P171" s="210">
        <f>STAFF_CWS!T107</f>
        <v>0</v>
      </c>
      <c r="Q171" s="210">
        <f>STAFF_CWS!U107</f>
        <v>0</v>
      </c>
      <c r="R171" s="210">
        <f>STAFF_CWS!V107</f>
        <v>0</v>
      </c>
      <c r="S171" s="210">
        <f>STAFF_CWS!W107</f>
        <v>0</v>
      </c>
      <c r="T171" s="210">
        <f>STAFF_CWS!X107</f>
        <v>0</v>
      </c>
      <c r="U171" s="210">
        <f>STAFF_CWS!Y107</f>
        <v>0</v>
      </c>
      <c r="V171" s="210">
        <f>STAFF_CWS!Z107</f>
        <v>0</v>
      </c>
      <c r="W171" s="210">
        <f>STAFF_CWS!AA107</f>
        <v>0</v>
      </c>
      <c r="X171" s="210">
        <f>STAFF_CWS!AB107</f>
        <v>0</v>
      </c>
      <c r="Y171" s="210">
        <f>STAFF_CWS!AC107</f>
        <v>0</v>
      </c>
      <c r="Z171" s="210">
        <f>STAFF_CWS!AD107</f>
        <v>0</v>
      </c>
      <c r="AA171" s="210">
        <f>STAFF_CWS!AE107</f>
        <v>0</v>
      </c>
      <c r="AB171" s="210">
        <f>STAFF_CWS!AF107</f>
        <v>0</v>
      </c>
      <c r="AC171" s="210">
        <f>STAFF_CWS!AG107</f>
        <v>0</v>
      </c>
      <c r="AD171" s="210">
        <f>STAFF_CWS!AH107</f>
        <v>0</v>
      </c>
      <c r="AE171" s="210">
        <f>STAFF_CWS!AI107</f>
        <v>0</v>
      </c>
      <c r="AF171" s="210">
        <f>STAFF_CWS!AJ107</f>
        <v>0</v>
      </c>
      <c r="AG171" s="210">
        <f>STAFF_CWS!AK107</f>
        <v>0</v>
      </c>
      <c r="AH171" s="210">
        <f>STAFF_CWS!AL107</f>
        <v>0</v>
      </c>
      <c r="AI171" s="210">
        <f>STAFF_CWS!AM107</f>
        <v>0</v>
      </c>
      <c r="AJ171" s="210">
        <f>STAFF_CWS!AN107</f>
        <v>0</v>
      </c>
      <c r="AK171" s="210">
        <f>STAFF_CWS!AO107</f>
        <v>0</v>
      </c>
      <c r="AL171" s="210">
        <f>STAFF_CWS!AP107</f>
        <v>0</v>
      </c>
      <c r="AM171" s="210">
        <f>STAFF_CWS!AQ107</f>
        <v>0</v>
      </c>
      <c r="AN171" s="210">
        <f>STAFF_CWS!AR107</f>
        <v>0</v>
      </c>
      <c r="AO171" s="210">
        <f>STAFF_CWS!AS107</f>
        <v>0</v>
      </c>
      <c r="AP171" s="210">
        <f>STAFF_CWS!AT107</f>
        <v>0</v>
      </c>
      <c r="AQ171" s="210">
        <f>STAFF_CWS!AU107</f>
        <v>0</v>
      </c>
      <c r="AR171" s="210">
        <f>STAFF_CWS!AV107</f>
        <v>0</v>
      </c>
      <c r="AS171" s="210">
        <f>STAFF_CWS!AW107</f>
        <v>0</v>
      </c>
      <c r="AT171" s="210">
        <f>STAFF_CWS!AX107</f>
        <v>0</v>
      </c>
      <c r="AU171" s="210">
        <f>STAFF_CWS!AY107</f>
        <v>0</v>
      </c>
      <c r="AV171" s="210">
        <f>STAFF_CWS!AZ107</f>
        <v>0</v>
      </c>
      <c r="AW171" s="210">
        <f>STAFF_CWS!BA107</f>
        <v>0</v>
      </c>
      <c r="AX171" s="210">
        <f>STAFF_CWS!BB107</f>
        <v>0</v>
      </c>
      <c r="AY171" s="210">
        <f>STAFF_CWS!BC107</f>
        <v>0</v>
      </c>
      <c r="AZ171" s="210">
        <f>STAFF_CWS!BD107</f>
        <v>0</v>
      </c>
      <c r="BA171" s="210">
        <f>STAFF_CWS!BE107</f>
        <v>0</v>
      </c>
      <c r="BB171" s="210">
        <f>STAFF_CWS!BF107</f>
        <v>0</v>
      </c>
      <c r="BC171" s="210">
        <f>STAFF_CWS!BG107</f>
        <v>0</v>
      </c>
      <c r="BD171" s="210">
        <f>STAFF_CWS!BH107</f>
        <v>0</v>
      </c>
      <c r="BE171" s="210">
        <f>STAFF_CWS!BI107</f>
        <v>0</v>
      </c>
      <c r="BF171" s="210">
        <f>STAFF_CWS!BJ107</f>
        <v>0</v>
      </c>
      <c r="BG171" s="210">
        <f>STAFF_CWS!BK107</f>
        <v>0</v>
      </c>
      <c r="BH171" s="210">
        <f>STAFF_CWS!BL107</f>
        <v>0</v>
      </c>
      <c r="BI171" s="210">
        <f>STAFF_CWS!BM107</f>
        <v>0</v>
      </c>
      <c r="BJ171" s="210">
        <f>STAFF_CWS!BN107</f>
        <v>0</v>
      </c>
      <c r="BK171" s="210">
        <f>STAFF_CWS!BO107</f>
        <v>0</v>
      </c>
    </row>
    <row r="172" spans="2:63" x14ac:dyDescent="0.15">
      <c r="B172" s="2"/>
    </row>
    <row r="173" spans="2:63" x14ac:dyDescent="0.15">
      <c r="B173" s="2" t="s">
        <v>55</v>
      </c>
      <c r="C173" s="210">
        <f>STAFF_CWS!G109</f>
        <v>0</v>
      </c>
      <c r="D173" s="210">
        <f>STAFF_CWS!H109</f>
        <v>1</v>
      </c>
      <c r="E173" s="210">
        <f>STAFF_CWS!I109</f>
        <v>1</v>
      </c>
      <c r="F173" s="210">
        <f>STAFF_CWS!J109</f>
        <v>1</v>
      </c>
      <c r="G173" s="210">
        <f>STAFF_CWS!K109</f>
        <v>1</v>
      </c>
      <c r="H173" s="210">
        <f>STAFF_CWS!L109</f>
        <v>1</v>
      </c>
      <c r="I173" s="210">
        <f>STAFF_CWS!M109</f>
        <v>1</v>
      </c>
      <c r="J173" s="210">
        <f>STAFF_CWS!N109</f>
        <v>1</v>
      </c>
      <c r="K173" s="210">
        <f>STAFF_CWS!O109</f>
        <v>1</v>
      </c>
      <c r="L173" s="210">
        <f>STAFF_CWS!P109</f>
        <v>1</v>
      </c>
      <c r="M173" s="210">
        <f>STAFF_CWS!Q109</f>
        <v>1</v>
      </c>
      <c r="N173" s="210">
        <f>STAFF_CWS!R109</f>
        <v>1</v>
      </c>
      <c r="O173" s="210">
        <f>STAFF_CWS!S109</f>
        <v>1</v>
      </c>
      <c r="P173" s="210">
        <f>STAFF_CWS!T109</f>
        <v>1</v>
      </c>
      <c r="Q173" s="210">
        <f>STAFF_CWS!U109</f>
        <v>1</v>
      </c>
      <c r="R173" s="210">
        <f>STAFF_CWS!V109</f>
        <v>1</v>
      </c>
      <c r="S173" s="210">
        <f>STAFF_CWS!W109</f>
        <v>1</v>
      </c>
      <c r="T173" s="210">
        <f>STAFF_CWS!X109</f>
        <v>1</v>
      </c>
      <c r="U173" s="210">
        <f>STAFF_CWS!Y109</f>
        <v>1</v>
      </c>
      <c r="V173" s="210">
        <f>STAFF_CWS!Z109</f>
        <v>1</v>
      </c>
      <c r="W173" s="210">
        <f>STAFF_CWS!AA109</f>
        <v>1</v>
      </c>
      <c r="X173" s="210">
        <f>STAFF_CWS!AB109</f>
        <v>1</v>
      </c>
      <c r="Y173" s="210">
        <f>STAFF_CWS!AC109</f>
        <v>1</v>
      </c>
      <c r="Z173" s="210">
        <f>STAFF_CWS!AD109</f>
        <v>1</v>
      </c>
      <c r="AA173" s="210">
        <f>STAFF_CWS!AE109</f>
        <v>1</v>
      </c>
      <c r="AB173" s="210">
        <f>STAFF_CWS!AF109</f>
        <v>1</v>
      </c>
      <c r="AC173" s="210">
        <f>STAFF_CWS!AG109</f>
        <v>1</v>
      </c>
      <c r="AD173" s="210">
        <f>STAFF_CWS!AH109</f>
        <v>1</v>
      </c>
      <c r="AE173" s="210">
        <f>STAFF_CWS!AI109</f>
        <v>1</v>
      </c>
      <c r="AF173" s="210">
        <f>STAFF_CWS!AJ109</f>
        <v>1</v>
      </c>
      <c r="AG173" s="210">
        <f>STAFF_CWS!AK109</f>
        <v>1</v>
      </c>
      <c r="AH173" s="210">
        <f>STAFF_CWS!AL109</f>
        <v>1</v>
      </c>
      <c r="AI173" s="210">
        <f>STAFF_CWS!AM109</f>
        <v>1</v>
      </c>
      <c r="AJ173" s="210">
        <f>STAFF_CWS!AN109</f>
        <v>1</v>
      </c>
      <c r="AK173" s="210">
        <f>STAFF_CWS!AO109</f>
        <v>1</v>
      </c>
      <c r="AL173" s="210">
        <f>STAFF_CWS!AP109</f>
        <v>1</v>
      </c>
      <c r="AM173" s="210">
        <f>STAFF_CWS!AQ109</f>
        <v>1</v>
      </c>
      <c r="AN173" s="210">
        <f>STAFF_CWS!AR109</f>
        <v>1</v>
      </c>
      <c r="AO173" s="210">
        <f>STAFF_CWS!AS109</f>
        <v>1</v>
      </c>
      <c r="AP173" s="210">
        <f>STAFF_CWS!AT109</f>
        <v>1</v>
      </c>
      <c r="AQ173" s="210">
        <f>STAFF_CWS!AU109</f>
        <v>1</v>
      </c>
      <c r="AR173" s="210">
        <f>STAFF_CWS!AV109</f>
        <v>1</v>
      </c>
      <c r="AS173" s="210">
        <f>STAFF_CWS!AW109</f>
        <v>1</v>
      </c>
      <c r="AT173" s="210">
        <f>STAFF_CWS!AX109</f>
        <v>1</v>
      </c>
      <c r="AU173" s="210">
        <f>STAFF_CWS!AY109</f>
        <v>1</v>
      </c>
      <c r="AV173" s="210">
        <f>STAFF_CWS!AZ109</f>
        <v>1</v>
      </c>
      <c r="AW173" s="210">
        <f>STAFF_CWS!BA109</f>
        <v>1</v>
      </c>
      <c r="AX173" s="210">
        <f>STAFF_CWS!BB109</f>
        <v>1</v>
      </c>
      <c r="AY173" s="210">
        <f>STAFF_CWS!BC109</f>
        <v>1</v>
      </c>
      <c r="AZ173" s="210">
        <f>STAFF_CWS!BD109</f>
        <v>1</v>
      </c>
      <c r="BA173" s="210">
        <f>STAFF_CWS!BE109</f>
        <v>1</v>
      </c>
      <c r="BB173" s="210">
        <f>STAFF_CWS!BF109</f>
        <v>1</v>
      </c>
      <c r="BC173" s="210">
        <f>STAFF_CWS!BG109</f>
        <v>1</v>
      </c>
      <c r="BD173" s="210">
        <f>STAFF_CWS!BH109</f>
        <v>1</v>
      </c>
      <c r="BE173" s="210">
        <f>STAFF_CWS!BI109</f>
        <v>1</v>
      </c>
      <c r="BF173" s="210">
        <f>STAFF_CWS!BJ109</f>
        <v>1</v>
      </c>
      <c r="BG173" s="210">
        <f>STAFF_CWS!BK109</f>
        <v>1</v>
      </c>
      <c r="BH173" s="210">
        <f>STAFF_CWS!BL109</f>
        <v>1</v>
      </c>
      <c r="BI173" s="210">
        <f>STAFF_CWS!BM109</f>
        <v>1</v>
      </c>
      <c r="BJ173" s="210">
        <f>STAFF_CWS!BN109</f>
        <v>1</v>
      </c>
      <c r="BK173" s="210">
        <f>STAFF_CWS!BO109</f>
        <v>1</v>
      </c>
    </row>
    <row r="174" spans="2:63" x14ac:dyDescent="0.15">
      <c r="B174" s="18" t="s">
        <v>86</v>
      </c>
      <c r="C174" s="210">
        <f>STAFF_CWS!G110</f>
        <v>0</v>
      </c>
      <c r="D174" s="210">
        <f>STAFF_CWS!H110</f>
        <v>0</v>
      </c>
      <c r="E174" s="210">
        <f>STAFF_CWS!I110</f>
        <v>0</v>
      </c>
      <c r="F174" s="210">
        <f>STAFF_CWS!J110</f>
        <v>0</v>
      </c>
      <c r="G174" s="210">
        <f>STAFF_CWS!K110</f>
        <v>0</v>
      </c>
      <c r="H174" s="210">
        <f>STAFF_CWS!L110</f>
        <v>0</v>
      </c>
      <c r="I174" s="210">
        <f>STAFF_CWS!M110</f>
        <v>0</v>
      </c>
      <c r="J174" s="210">
        <f>STAFF_CWS!N110</f>
        <v>0</v>
      </c>
      <c r="K174" s="210">
        <f>STAFF_CWS!O110</f>
        <v>0</v>
      </c>
      <c r="L174" s="210">
        <f>STAFF_CWS!P110</f>
        <v>0</v>
      </c>
      <c r="M174" s="210">
        <f>STAFF_CWS!Q110</f>
        <v>0</v>
      </c>
      <c r="N174" s="210">
        <f>STAFF_CWS!R110</f>
        <v>0</v>
      </c>
      <c r="O174" s="210">
        <f>STAFF_CWS!S110</f>
        <v>0</v>
      </c>
      <c r="P174" s="210">
        <f>STAFF_CWS!T110</f>
        <v>0</v>
      </c>
      <c r="Q174" s="210">
        <f>STAFF_CWS!U110</f>
        <v>0</v>
      </c>
      <c r="R174" s="210">
        <f>STAFF_CWS!V110</f>
        <v>0</v>
      </c>
      <c r="S174" s="210">
        <f>STAFF_CWS!W110</f>
        <v>0</v>
      </c>
      <c r="T174" s="210">
        <f>STAFF_CWS!X110</f>
        <v>0</v>
      </c>
      <c r="U174" s="210">
        <f>STAFF_CWS!Y110</f>
        <v>0</v>
      </c>
      <c r="V174" s="210">
        <f>STAFF_CWS!Z110</f>
        <v>0</v>
      </c>
      <c r="W174" s="210">
        <f>STAFF_CWS!AA110</f>
        <v>0</v>
      </c>
      <c r="X174" s="210">
        <f>STAFF_CWS!AB110</f>
        <v>0</v>
      </c>
      <c r="Y174" s="210">
        <f>STAFF_CWS!AC110</f>
        <v>0</v>
      </c>
      <c r="Z174" s="210">
        <f>STAFF_CWS!AD110</f>
        <v>0</v>
      </c>
      <c r="AA174" s="210">
        <f>STAFF_CWS!AE110</f>
        <v>0</v>
      </c>
      <c r="AB174" s="210">
        <f>STAFF_CWS!AF110</f>
        <v>0</v>
      </c>
      <c r="AC174" s="210">
        <f>STAFF_CWS!AG110</f>
        <v>0</v>
      </c>
      <c r="AD174" s="210">
        <f>STAFF_CWS!AH110</f>
        <v>0</v>
      </c>
      <c r="AE174" s="210">
        <f>STAFF_CWS!AI110</f>
        <v>0</v>
      </c>
      <c r="AF174" s="210">
        <f>STAFF_CWS!AJ110</f>
        <v>0</v>
      </c>
      <c r="AG174" s="210">
        <f>STAFF_CWS!AK110</f>
        <v>0</v>
      </c>
      <c r="AH174" s="210">
        <f>STAFF_CWS!AL110</f>
        <v>0</v>
      </c>
      <c r="AI174" s="210">
        <f>STAFF_CWS!AM110</f>
        <v>0</v>
      </c>
      <c r="AJ174" s="210">
        <f>STAFF_CWS!AN110</f>
        <v>0</v>
      </c>
      <c r="AK174" s="210">
        <f>STAFF_CWS!AO110</f>
        <v>0</v>
      </c>
      <c r="AL174" s="210">
        <f>STAFF_CWS!AP110</f>
        <v>0</v>
      </c>
      <c r="AM174" s="210">
        <f>STAFF_CWS!AQ110</f>
        <v>0</v>
      </c>
      <c r="AN174" s="210">
        <f>STAFF_CWS!AR110</f>
        <v>0</v>
      </c>
      <c r="AO174" s="210">
        <f>STAFF_CWS!AS110</f>
        <v>0</v>
      </c>
      <c r="AP174" s="210">
        <f>STAFF_CWS!AT110</f>
        <v>0</v>
      </c>
      <c r="AQ174" s="210">
        <f>STAFF_CWS!AU110</f>
        <v>0</v>
      </c>
      <c r="AR174" s="210">
        <f>STAFF_CWS!AV110</f>
        <v>0</v>
      </c>
      <c r="AS174" s="210">
        <f>STAFF_CWS!AW110</f>
        <v>0</v>
      </c>
      <c r="AT174" s="210">
        <f>STAFF_CWS!AX110</f>
        <v>0</v>
      </c>
      <c r="AU174" s="210">
        <f>STAFF_CWS!AY110</f>
        <v>0</v>
      </c>
      <c r="AV174" s="210">
        <f>STAFF_CWS!AZ110</f>
        <v>0</v>
      </c>
      <c r="AW174" s="210">
        <f>STAFF_CWS!BA110</f>
        <v>0</v>
      </c>
      <c r="AX174" s="210">
        <f>STAFF_CWS!BB110</f>
        <v>0</v>
      </c>
      <c r="AY174" s="210">
        <f>STAFF_CWS!BC110</f>
        <v>0</v>
      </c>
      <c r="AZ174" s="210">
        <f>STAFF_CWS!BD110</f>
        <v>0</v>
      </c>
      <c r="BA174" s="210">
        <f>STAFF_CWS!BE110</f>
        <v>0</v>
      </c>
      <c r="BB174" s="210">
        <f>STAFF_CWS!BF110</f>
        <v>0</v>
      </c>
      <c r="BC174" s="210">
        <f>STAFF_CWS!BG110</f>
        <v>0</v>
      </c>
      <c r="BD174" s="210">
        <f>STAFF_CWS!BH110</f>
        <v>0</v>
      </c>
      <c r="BE174" s="210">
        <f>STAFF_CWS!BI110</f>
        <v>0</v>
      </c>
      <c r="BF174" s="210">
        <f>STAFF_CWS!BJ110</f>
        <v>0</v>
      </c>
      <c r="BG174" s="210">
        <f>STAFF_CWS!BK110</f>
        <v>0</v>
      </c>
      <c r="BH174" s="210">
        <f>STAFF_CWS!BL110</f>
        <v>0</v>
      </c>
      <c r="BI174" s="210">
        <f>STAFF_CWS!BM110</f>
        <v>0</v>
      </c>
      <c r="BJ174" s="210">
        <f>STAFF_CWS!BN110</f>
        <v>0</v>
      </c>
      <c r="BK174" s="210">
        <f>STAFF_CWS!BO110</f>
        <v>0</v>
      </c>
    </row>
    <row r="175" spans="2:63" x14ac:dyDescent="0.15">
      <c r="B175" s="2"/>
    </row>
    <row r="176" spans="2:63" x14ac:dyDescent="0.15">
      <c r="B176" s="33" t="s">
        <v>112</v>
      </c>
      <c r="C176" s="210">
        <f>STAFF_CWS!G112</f>
        <v>0</v>
      </c>
      <c r="D176" s="210">
        <f>STAFF_CWS!H112</f>
        <v>0</v>
      </c>
      <c r="E176" s="210">
        <f>STAFF_CWS!I112</f>
        <v>0</v>
      </c>
      <c r="F176" s="210">
        <f>STAFF_CWS!J112</f>
        <v>0</v>
      </c>
      <c r="G176" s="210">
        <f>STAFF_CWS!K112</f>
        <v>0</v>
      </c>
      <c r="H176" s="210">
        <f>STAFF_CWS!L112</f>
        <v>0</v>
      </c>
      <c r="I176" s="210">
        <f>STAFF_CWS!M112</f>
        <v>0</v>
      </c>
      <c r="J176" s="210">
        <f>STAFF_CWS!N112</f>
        <v>0</v>
      </c>
      <c r="K176" s="210">
        <f>STAFF_CWS!O112</f>
        <v>0</v>
      </c>
      <c r="L176" s="210">
        <f>STAFF_CWS!P112</f>
        <v>0</v>
      </c>
      <c r="M176" s="210">
        <f>STAFF_CWS!Q112</f>
        <v>0</v>
      </c>
      <c r="N176" s="210">
        <f>STAFF_CWS!R112</f>
        <v>0</v>
      </c>
      <c r="O176" s="210">
        <f>STAFF_CWS!S112</f>
        <v>0</v>
      </c>
      <c r="P176" s="210">
        <f>STAFF_CWS!T112</f>
        <v>0</v>
      </c>
      <c r="Q176" s="210">
        <f>STAFF_CWS!U112</f>
        <v>0</v>
      </c>
      <c r="R176" s="210">
        <f>STAFF_CWS!V112</f>
        <v>0</v>
      </c>
      <c r="S176" s="210">
        <f>STAFF_CWS!W112</f>
        <v>0</v>
      </c>
      <c r="T176" s="210">
        <f>STAFF_CWS!X112</f>
        <v>0</v>
      </c>
      <c r="U176" s="210">
        <f>STAFF_CWS!Y112</f>
        <v>0</v>
      </c>
      <c r="V176" s="210">
        <f>STAFF_CWS!Z112</f>
        <v>0</v>
      </c>
      <c r="W176" s="210">
        <f>STAFF_CWS!AA112</f>
        <v>0</v>
      </c>
      <c r="X176" s="210">
        <f>STAFF_CWS!AB112</f>
        <v>0</v>
      </c>
      <c r="Y176" s="210">
        <f>STAFF_CWS!AC112</f>
        <v>0</v>
      </c>
      <c r="Z176" s="210">
        <f>STAFF_CWS!AD112</f>
        <v>0</v>
      </c>
      <c r="AA176" s="210">
        <f>STAFF_CWS!AE112</f>
        <v>0</v>
      </c>
      <c r="AB176" s="210">
        <f>STAFF_CWS!AF112</f>
        <v>0</v>
      </c>
      <c r="AC176" s="210">
        <f>STAFF_CWS!AG112</f>
        <v>0</v>
      </c>
      <c r="AD176" s="210">
        <f>STAFF_CWS!AH112</f>
        <v>0</v>
      </c>
      <c r="AE176" s="210">
        <f>STAFF_CWS!AI112</f>
        <v>0</v>
      </c>
      <c r="AF176" s="210">
        <f>STAFF_CWS!AJ112</f>
        <v>0</v>
      </c>
      <c r="AG176" s="210">
        <f>STAFF_CWS!AK112</f>
        <v>0</v>
      </c>
      <c r="AH176" s="210">
        <f>STAFF_CWS!AL112</f>
        <v>0</v>
      </c>
      <c r="AI176" s="210">
        <f>STAFF_CWS!AM112</f>
        <v>0</v>
      </c>
      <c r="AJ176" s="210">
        <f>STAFF_CWS!AN112</f>
        <v>0</v>
      </c>
      <c r="AK176" s="210">
        <f>STAFF_CWS!AO112</f>
        <v>0</v>
      </c>
      <c r="AL176" s="210">
        <f>STAFF_CWS!AP112</f>
        <v>0</v>
      </c>
      <c r="AM176" s="210">
        <f>STAFF_CWS!AQ112</f>
        <v>0</v>
      </c>
      <c r="AN176" s="210">
        <f>STAFF_CWS!AR112</f>
        <v>0</v>
      </c>
      <c r="AO176" s="210">
        <f>STAFF_CWS!AS112</f>
        <v>0</v>
      </c>
      <c r="AP176" s="210">
        <f>STAFF_CWS!AT112</f>
        <v>0</v>
      </c>
      <c r="AQ176" s="210">
        <f>STAFF_CWS!AU112</f>
        <v>0</v>
      </c>
      <c r="AR176" s="210">
        <f>STAFF_CWS!AV112</f>
        <v>0</v>
      </c>
      <c r="AS176" s="210">
        <f>STAFF_CWS!AW112</f>
        <v>0</v>
      </c>
      <c r="AT176" s="210">
        <f>STAFF_CWS!AX112</f>
        <v>0</v>
      </c>
      <c r="AU176" s="210">
        <f>STAFF_CWS!AY112</f>
        <v>0</v>
      </c>
      <c r="AV176" s="210">
        <f>STAFF_CWS!AZ112</f>
        <v>0</v>
      </c>
      <c r="AW176" s="210">
        <f>STAFF_CWS!BA112</f>
        <v>0</v>
      </c>
      <c r="AX176" s="210">
        <f>STAFF_CWS!BB112</f>
        <v>0</v>
      </c>
      <c r="AY176" s="210">
        <f>STAFF_CWS!BC112</f>
        <v>0</v>
      </c>
      <c r="AZ176" s="210">
        <f>STAFF_CWS!BD112</f>
        <v>0</v>
      </c>
      <c r="BA176" s="210">
        <f>STAFF_CWS!BE112</f>
        <v>0</v>
      </c>
      <c r="BB176" s="210">
        <f>STAFF_CWS!BF112</f>
        <v>0</v>
      </c>
      <c r="BC176" s="210">
        <f>STAFF_CWS!BG112</f>
        <v>0</v>
      </c>
      <c r="BD176" s="210">
        <f>STAFF_CWS!BH112</f>
        <v>0</v>
      </c>
      <c r="BE176" s="210">
        <f>STAFF_CWS!BI112</f>
        <v>0</v>
      </c>
      <c r="BF176" s="210">
        <f>STAFF_CWS!BJ112</f>
        <v>0</v>
      </c>
      <c r="BG176" s="210">
        <f>STAFF_CWS!BK112</f>
        <v>0</v>
      </c>
      <c r="BH176" s="210">
        <f>STAFF_CWS!BL112</f>
        <v>0</v>
      </c>
      <c r="BI176" s="210">
        <f>STAFF_CWS!BM112</f>
        <v>0</v>
      </c>
      <c r="BJ176" s="210">
        <f>STAFF_CWS!BN112</f>
        <v>0</v>
      </c>
      <c r="BK176" s="210">
        <f>STAFF_CWS!BO112</f>
        <v>0</v>
      </c>
    </row>
    <row r="177" spans="2:63" x14ac:dyDescent="0.15">
      <c r="B177" s="18" t="s">
        <v>86</v>
      </c>
      <c r="C177" s="210">
        <f>STAFF_CWS!G113</f>
        <v>0</v>
      </c>
      <c r="D177" s="210">
        <f>STAFF_CWS!H113</f>
        <v>0</v>
      </c>
      <c r="E177" s="210">
        <f>STAFF_CWS!I113</f>
        <v>0</v>
      </c>
      <c r="F177" s="210">
        <f>STAFF_CWS!J113</f>
        <v>0</v>
      </c>
      <c r="G177" s="210">
        <f>STAFF_CWS!K113</f>
        <v>0</v>
      </c>
      <c r="H177" s="210">
        <f>STAFF_CWS!L113</f>
        <v>0</v>
      </c>
      <c r="I177" s="210">
        <f>STAFF_CWS!M113</f>
        <v>0</v>
      </c>
      <c r="J177" s="210">
        <f>STAFF_CWS!N113</f>
        <v>0</v>
      </c>
      <c r="K177" s="210">
        <f>STAFF_CWS!O113</f>
        <v>0</v>
      </c>
      <c r="L177" s="210">
        <f>STAFF_CWS!P113</f>
        <v>0</v>
      </c>
      <c r="M177" s="210">
        <f>STAFF_CWS!Q113</f>
        <v>0</v>
      </c>
      <c r="N177" s="210">
        <f>STAFF_CWS!R113</f>
        <v>0</v>
      </c>
      <c r="O177" s="210">
        <f>STAFF_CWS!S113</f>
        <v>0</v>
      </c>
      <c r="P177" s="210">
        <f>STAFF_CWS!T113</f>
        <v>0</v>
      </c>
      <c r="Q177" s="210">
        <f>STAFF_CWS!U113</f>
        <v>0</v>
      </c>
      <c r="R177" s="210">
        <f>STAFF_CWS!V113</f>
        <v>0</v>
      </c>
      <c r="S177" s="210">
        <f>STAFF_CWS!W113</f>
        <v>0</v>
      </c>
      <c r="T177" s="210">
        <f>STAFF_CWS!X113</f>
        <v>0</v>
      </c>
      <c r="U177" s="210">
        <f>STAFF_CWS!Y113</f>
        <v>0</v>
      </c>
      <c r="V177" s="210">
        <f>STAFF_CWS!Z113</f>
        <v>0</v>
      </c>
      <c r="W177" s="210">
        <f>STAFF_CWS!AA113</f>
        <v>0</v>
      </c>
      <c r="X177" s="210">
        <f>STAFF_CWS!AB113</f>
        <v>0</v>
      </c>
      <c r="Y177" s="210">
        <f>STAFF_CWS!AC113</f>
        <v>0</v>
      </c>
      <c r="Z177" s="210">
        <f>STAFF_CWS!AD113</f>
        <v>0</v>
      </c>
      <c r="AA177" s="210">
        <f>STAFF_CWS!AE113</f>
        <v>0</v>
      </c>
      <c r="AB177" s="210">
        <f>STAFF_CWS!AF113</f>
        <v>0</v>
      </c>
      <c r="AC177" s="210">
        <f>STAFF_CWS!AG113</f>
        <v>0</v>
      </c>
      <c r="AD177" s="210">
        <f>STAFF_CWS!AH113</f>
        <v>0</v>
      </c>
      <c r="AE177" s="210">
        <f>STAFF_CWS!AI113</f>
        <v>0</v>
      </c>
      <c r="AF177" s="210">
        <f>STAFF_CWS!AJ113</f>
        <v>0</v>
      </c>
      <c r="AG177" s="210">
        <f>STAFF_CWS!AK113</f>
        <v>0</v>
      </c>
      <c r="AH177" s="210">
        <f>STAFF_CWS!AL113</f>
        <v>0</v>
      </c>
      <c r="AI177" s="210">
        <f>STAFF_CWS!AM113</f>
        <v>0</v>
      </c>
      <c r="AJ177" s="210">
        <f>STAFF_CWS!AN113</f>
        <v>0</v>
      </c>
      <c r="AK177" s="210">
        <f>STAFF_CWS!AO113</f>
        <v>0</v>
      </c>
      <c r="AL177" s="210">
        <f>STAFF_CWS!AP113</f>
        <v>0</v>
      </c>
      <c r="AM177" s="210">
        <f>STAFF_CWS!AQ113</f>
        <v>0</v>
      </c>
      <c r="AN177" s="210">
        <f>STAFF_CWS!AR113</f>
        <v>0</v>
      </c>
      <c r="AO177" s="210">
        <f>STAFF_CWS!AS113</f>
        <v>0</v>
      </c>
      <c r="AP177" s="210">
        <f>STAFF_CWS!AT113</f>
        <v>0</v>
      </c>
      <c r="AQ177" s="210">
        <f>STAFF_CWS!AU113</f>
        <v>0</v>
      </c>
      <c r="AR177" s="210">
        <f>STAFF_CWS!AV113</f>
        <v>0</v>
      </c>
      <c r="AS177" s="210">
        <f>STAFF_CWS!AW113</f>
        <v>0</v>
      </c>
      <c r="AT177" s="210">
        <f>STAFF_CWS!AX113</f>
        <v>0</v>
      </c>
      <c r="AU177" s="210">
        <f>STAFF_CWS!AY113</f>
        <v>0</v>
      </c>
      <c r="AV177" s="210">
        <f>STAFF_CWS!AZ113</f>
        <v>0</v>
      </c>
      <c r="AW177" s="210">
        <f>STAFF_CWS!BA113</f>
        <v>0</v>
      </c>
      <c r="AX177" s="210">
        <f>STAFF_CWS!BB113</f>
        <v>0</v>
      </c>
      <c r="AY177" s="210">
        <f>STAFF_CWS!BC113</f>
        <v>0</v>
      </c>
      <c r="AZ177" s="210">
        <f>STAFF_CWS!BD113</f>
        <v>0</v>
      </c>
      <c r="BA177" s="210">
        <f>STAFF_CWS!BE113</f>
        <v>0</v>
      </c>
      <c r="BB177" s="210">
        <f>STAFF_CWS!BF113</f>
        <v>0</v>
      </c>
      <c r="BC177" s="210">
        <f>STAFF_CWS!BG113</f>
        <v>0</v>
      </c>
      <c r="BD177" s="210">
        <f>STAFF_CWS!BH113</f>
        <v>0</v>
      </c>
      <c r="BE177" s="210">
        <f>STAFF_CWS!BI113</f>
        <v>0</v>
      </c>
      <c r="BF177" s="210">
        <f>STAFF_CWS!BJ113</f>
        <v>0</v>
      </c>
      <c r="BG177" s="210">
        <f>STAFF_CWS!BK113</f>
        <v>0</v>
      </c>
      <c r="BH177" s="210">
        <f>STAFF_CWS!BL113</f>
        <v>0</v>
      </c>
      <c r="BI177" s="210">
        <f>STAFF_CWS!BM113</f>
        <v>0</v>
      </c>
      <c r="BJ177" s="210">
        <f>STAFF_CWS!BN113</f>
        <v>0</v>
      </c>
      <c r="BK177" s="210">
        <f>STAFF_CWS!BO113</f>
        <v>0</v>
      </c>
    </row>
    <row r="178" spans="2:63" x14ac:dyDescent="0.15">
      <c r="B178" s="2"/>
    </row>
    <row r="179" spans="2:63" x14ac:dyDescent="0.15">
      <c r="B179" s="2" t="s">
        <v>56</v>
      </c>
      <c r="C179" s="210">
        <f>STAFF_CWS!G115</f>
        <v>0</v>
      </c>
      <c r="D179" s="210">
        <f>STAFF_CWS!H115</f>
        <v>0</v>
      </c>
      <c r="E179" s="210">
        <f>STAFF_CWS!I115</f>
        <v>0</v>
      </c>
      <c r="F179" s="210">
        <f>STAFF_CWS!J115</f>
        <v>0</v>
      </c>
      <c r="G179" s="210">
        <f>STAFF_CWS!K115</f>
        <v>0</v>
      </c>
      <c r="H179" s="210">
        <f>STAFF_CWS!L115</f>
        <v>0</v>
      </c>
      <c r="I179" s="210">
        <f>STAFF_CWS!M115</f>
        <v>0</v>
      </c>
      <c r="J179" s="210">
        <f>STAFF_CWS!N115</f>
        <v>0</v>
      </c>
      <c r="K179" s="210">
        <f>STAFF_CWS!O115</f>
        <v>0</v>
      </c>
      <c r="L179" s="210">
        <f>STAFF_CWS!P115</f>
        <v>0</v>
      </c>
      <c r="M179" s="210">
        <f>STAFF_CWS!Q115</f>
        <v>0</v>
      </c>
      <c r="N179" s="210">
        <f>STAFF_CWS!R115</f>
        <v>0</v>
      </c>
      <c r="O179" s="210">
        <f>STAFF_CWS!S115</f>
        <v>0</v>
      </c>
      <c r="P179" s="210">
        <f>STAFF_CWS!T115</f>
        <v>0</v>
      </c>
      <c r="Q179" s="210">
        <f>STAFF_CWS!U115</f>
        <v>0</v>
      </c>
      <c r="R179" s="210">
        <f>STAFF_CWS!V115</f>
        <v>0</v>
      </c>
      <c r="S179" s="210">
        <f>STAFF_CWS!W115</f>
        <v>0</v>
      </c>
      <c r="T179" s="210">
        <f>STAFF_CWS!X115</f>
        <v>0</v>
      </c>
      <c r="U179" s="210">
        <f>STAFF_CWS!Y115</f>
        <v>0</v>
      </c>
      <c r="V179" s="210">
        <f>STAFF_CWS!Z115</f>
        <v>0</v>
      </c>
      <c r="W179" s="210">
        <f>STAFF_CWS!AA115</f>
        <v>0</v>
      </c>
      <c r="X179" s="210">
        <f>STAFF_CWS!AB115</f>
        <v>0</v>
      </c>
      <c r="Y179" s="210">
        <f>STAFF_CWS!AC115</f>
        <v>0</v>
      </c>
      <c r="Z179" s="210">
        <f>STAFF_CWS!AD115</f>
        <v>0</v>
      </c>
      <c r="AA179" s="210">
        <f>STAFF_CWS!AE115</f>
        <v>0</v>
      </c>
      <c r="AB179" s="210">
        <f>STAFF_CWS!AF115</f>
        <v>0</v>
      </c>
      <c r="AC179" s="210">
        <f>STAFF_CWS!AG115</f>
        <v>0</v>
      </c>
      <c r="AD179" s="210">
        <f>STAFF_CWS!AH115</f>
        <v>0</v>
      </c>
      <c r="AE179" s="210">
        <f>STAFF_CWS!AI115</f>
        <v>0</v>
      </c>
      <c r="AF179" s="210">
        <f>STAFF_CWS!AJ115</f>
        <v>0</v>
      </c>
      <c r="AG179" s="210">
        <f>STAFF_CWS!AK115</f>
        <v>0</v>
      </c>
      <c r="AH179" s="210">
        <f>STAFF_CWS!AL115</f>
        <v>0</v>
      </c>
      <c r="AI179" s="210">
        <f>STAFF_CWS!AM115</f>
        <v>0</v>
      </c>
      <c r="AJ179" s="210">
        <f>STAFF_CWS!AN115</f>
        <v>0</v>
      </c>
      <c r="AK179" s="210">
        <f>STAFF_CWS!AO115</f>
        <v>0</v>
      </c>
      <c r="AL179" s="210">
        <f>STAFF_CWS!AP115</f>
        <v>0</v>
      </c>
      <c r="AM179" s="210">
        <f>STAFF_CWS!AQ115</f>
        <v>0</v>
      </c>
      <c r="AN179" s="210">
        <f>STAFF_CWS!AR115</f>
        <v>0</v>
      </c>
      <c r="AO179" s="210">
        <f>STAFF_CWS!AS115</f>
        <v>0</v>
      </c>
      <c r="AP179" s="210">
        <f>STAFF_CWS!AT115</f>
        <v>0</v>
      </c>
      <c r="AQ179" s="210">
        <f>STAFF_CWS!AU115</f>
        <v>0</v>
      </c>
      <c r="AR179" s="210">
        <f>STAFF_CWS!AV115</f>
        <v>0</v>
      </c>
      <c r="AS179" s="210">
        <f>STAFF_CWS!AW115</f>
        <v>0</v>
      </c>
      <c r="AT179" s="210">
        <f>STAFF_CWS!AX115</f>
        <v>0</v>
      </c>
      <c r="AU179" s="210">
        <f>STAFF_CWS!AY115</f>
        <v>0</v>
      </c>
      <c r="AV179" s="210">
        <f>STAFF_CWS!AZ115</f>
        <v>0</v>
      </c>
      <c r="AW179" s="210">
        <f>STAFF_CWS!BA115</f>
        <v>0</v>
      </c>
      <c r="AX179" s="210">
        <f>STAFF_CWS!BB115</f>
        <v>0</v>
      </c>
      <c r="AY179" s="210">
        <f>STAFF_CWS!BC115</f>
        <v>0</v>
      </c>
      <c r="AZ179" s="210">
        <f>STAFF_CWS!BD115</f>
        <v>0</v>
      </c>
      <c r="BA179" s="210">
        <f>STAFF_CWS!BE115</f>
        <v>0</v>
      </c>
      <c r="BB179" s="210">
        <f>STAFF_CWS!BF115</f>
        <v>0</v>
      </c>
      <c r="BC179" s="210">
        <f>STAFF_CWS!BG115</f>
        <v>0</v>
      </c>
      <c r="BD179" s="210">
        <f>STAFF_CWS!BH115</f>
        <v>0</v>
      </c>
      <c r="BE179" s="210">
        <f>STAFF_CWS!BI115</f>
        <v>0</v>
      </c>
      <c r="BF179" s="210">
        <f>STAFF_CWS!BJ115</f>
        <v>0</v>
      </c>
      <c r="BG179" s="210">
        <f>STAFF_CWS!BK115</f>
        <v>0</v>
      </c>
      <c r="BH179" s="210">
        <f>STAFF_CWS!BL115</f>
        <v>0</v>
      </c>
      <c r="BI179" s="210">
        <f>STAFF_CWS!BM115</f>
        <v>0</v>
      </c>
      <c r="BJ179" s="210">
        <f>STAFF_CWS!BN115</f>
        <v>0</v>
      </c>
      <c r="BK179" s="210">
        <f>STAFF_CWS!BO115</f>
        <v>0</v>
      </c>
    </row>
    <row r="180" spans="2:63" x14ac:dyDescent="0.15">
      <c r="B180" s="18" t="s">
        <v>86</v>
      </c>
      <c r="C180" s="210">
        <f>STAFF_CWS!G116</f>
        <v>0</v>
      </c>
      <c r="D180" s="210">
        <f>STAFF_CWS!H116</f>
        <v>0</v>
      </c>
      <c r="E180" s="210">
        <f>STAFF_CWS!I116</f>
        <v>0</v>
      </c>
      <c r="F180" s="210">
        <f>STAFF_CWS!J116</f>
        <v>0</v>
      </c>
      <c r="G180" s="210">
        <f>STAFF_CWS!K116</f>
        <v>0</v>
      </c>
      <c r="H180" s="210">
        <f>STAFF_CWS!L116</f>
        <v>0</v>
      </c>
      <c r="I180" s="210">
        <f>STAFF_CWS!M116</f>
        <v>0</v>
      </c>
      <c r="J180" s="210">
        <f>STAFF_CWS!N116</f>
        <v>0</v>
      </c>
      <c r="K180" s="210">
        <f>STAFF_CWS!O116</f>
        <v>0</v>
      </c>
      <c r="L180" s="210">
        <f>STAFF_CWS!P116</f>
        <v>0</v>
      </c>
      <c r="M180" s="210">
        <f>STAFF_CWS!Q116</f>
        <v>0</v>
      </c>
      <c r="N180" s="210">
        <f>STAFF_CWS!R116</f>
        <v>0</v>
      </c>
      <c r="O180" s="210">
        <f>STAFF_CWS!S116</f>
        <v>0</v>
      </c>
      <c r="P180" s="210">
        <f>STAFF_CWS!T116</f>
        <v>0</v>
      </c>
      <c r="Q180" s="210">
        <f>STAFF_CWS!U116</f>
        <v>0</v>
      </c>
      <c r="R180" s="210">
        <f>STAFF_CWS!V116</f>
        <v>0</v>
      </c>
      <c r="S180" s="210">
        <f>STAFF_CWS!W116</f>
        <v>0</v>
      </c>
      <c r="T180" s="210">
        <f>STAFF_CWS!X116</f>
        <v>0</v>
      </c>
      <c r="U180" s="210">
        <f>STAFF_CWS!Y116</f>
        <v>0</v>
      </c>
      <c r="V180" s="210">
        <f>STAFF_CWS!Z116</f>
        <v>0</v>
      </c>
      <c r="W180" s="210">
        <f>STAFF_CWS!AA116</f>
        <v>0</v>
      </c>
      <c r="X180" s="210">
        <f>STAFF_CWS!AB116</f>
        <v>0</v>
      </c>
      <c r="Y180" s="210">
        <f>STAFF_CWS!AC116</f>
        <v>0</v>
      </c>
      <c r="Z180" s="210">
        <f>STAFF_CWS!AD116</f>
        <v>0</v>
      </c>
      <c r="AA180" s="210">
        <f>STAFF_CWS!AE116</f>
        <v>0</v>
      </c>
      <c r="AB180" s="210">
        <f>STAFF_CWS!AF116</f>
        <v>0</v>
      </c>
      <c r="AC180" s="210">
        <f>STAFF_CWS!AG116</f>
        <v>0</v>
      </c>
      <c r="AD180" s="210">
        <f>STAFF_CWS!AH116</f>
        <v>0</v>
      </c>
      <c r="AE180" s="210">
        <f>STAFF_CWS!AI116</f>
        <v>0</v>
      </c>
      <c r="AF180" s="210">
        <f>STAFF_CWS!AJ116</f>
        <v>0</v>
      </c>
      <c r="AG180" s="210">
        <f>STAFF_CWS!AK116</f>
        <v>0</v>
      </c>
      <c r="AH180" s="210">
        <f>STAFF_CWS!AL116</f>
        <v>0</v>
      </c>
      <c r="AI180" s="210">
        <f>STAFF_CWS!AM116</f>
        <v>0</v>
      </c>
      <c r="AJ180" s="210">
        <f>STAFF_CWS!AN116</f>
        <v>0</v>
      </c>
      <c r="AK180" s="210">
        <f>STAFF_CWS!AO116</f>
        <v>0</v>
      </c>
      <c r="AL180" s="210">
        <f>STAFF_CWS!AP116</f>
        <v>0</v>
      </c>
      <c r="AM180" s="210">
        <f>STAFF_CWS!AQ116</f>
        <v>0</v>
      </c>
      <c r="AN180" s="210">
        <f>STAFF_CWS!AR116</f>
        <v>0</v>
      </c>
      <c r="AO180" s="210">
        <f>STAFF_CWS!AS116</f>
        <v>0</v>
      </c>
      <c r="AP180" s="210">
        <f>STAFF_CWS!AT116</f>
        <v>0</v>
      </c>
      <c r="AQ180" s="210">
        <f>STAFF_CWS!AU116</f>
        <v>0</v>
      </c>
      <c r="AR180" s="210">
        <f>STAFF_CWS!AV116</f>
        <v>0</v>
      </c>
      <c r="AS180" s="210">
        <f>STAFF_CWS!AW116</f>
        <v>0</v>
      </c>
      <c r="AT180" s="210">
        <f>STAFF_CWS!AX116</f>
        <v>0</v>
      </c>
      <c r="AU180" s="210">
        <f>STAFF_CWS!AY116</f>
        <v>0</v>
      </c>
      <c r="AV180" s="210">
        <f>STAFF_CWS!AZ116</f>
        <v>0</v>
      </c>
      <c r="AW180" s="210">
        <f>STAFF_CWS!BA116</f>
        <v>0</v>
      </c>
      <c r="AX180" s="210">
        <f>STAFF_CWS!BB116</f>
        <v>0</v>
      </c>
      <c r="AY180" s="210">
        <f>STAFF_CWS!BC116</f>
        <v>0</v>
      </c>
      <c r="AZ180" s="210">
        <f>STAFF_CWS!BD116</f>
        <v>0</v>
      </c>
      <c r="BA180" s="210">
        <f>STAFF_CWS!BE116</f>
        <v>0</v>
      </c>
      <c r="BB180" s="210">
        <f>STAFF_CWS!BF116</f>
        <v>0</v>
      </c>
      <c r="BC180" s="210">
        <f>STAFF_CWS!BG116</f>
        <v>0</v>
      </c>
      <c r="BD180" s="210">
        <f>STAFF_CWS!BH116</f>
        <v>0</v>
      </c>
      <c r="BE180" s="210">
        <f>STAFF_CWS!BI116</f>
        <v>0</v>
      </c>
      <c r="BF180" s="210">
        <f>STAFF_CWS!BJ116</f>
        <v>0</v>
      </c>
      <c r="BG180" s="210">
        <f>STAFF_CWS!BK116</f>
        <v>0</v>
      </c>
      <c r="BH180" s="210">
        <f>STAFF_CWS!BL116</f>
        <v>0</v>
      </c>
      <c r="BI180" s="210">
        <f>STAFF_CWS!BM116</f>
        <v>0</v>
      </c>
      <c r="BJ180" s="210">
        <f>STAFF_CWS!BN116</f>
        <v>0</v>
      </c>
      <c r="BK180" s="210">
        <f>STAFF_CWS!BO116</f>
        <v>0</v>
      </c>
    </row>
    <row r="181" spans="2:63" x14ac:dyDescent="0.15">
      <c r="B181" s="2"/>
    </row>
    <row r="182" spans="2:63" x14ac:dyDescent="0.15">
      <c r="B182" s="2" t="s">
        <v>57</v>
      </c>
      <c r="C182" s="210">
        <f>STAFF_CWS!G118</f>
        <v>0</v>
      </c>
      <c r="D182" s="210">
        <f>STAFF_CWS!H118</f>
        <v>0</v>
      </c>
      <c r="E182" s="210">
        <f>STAFF_CWS!I118</f>
        <v>0</v>
      </c>
      <c r="F182" s="210">
        <f>STAFF_CWS!J118</f>
        <v>0</v>
      </c>
      <c r="G182" s="210">
        <f>STAFF_CWS!K118</f>
        <v>0</v>
      </c>
      <c r="H182" s="210">
        <f>STAFF_CWS!L118</f>
        <v>0</v>
      </c>
      <c r="I182" s="210">
        <f>STAFF_CWS!M118</f>
        <v>0</v>
      </c>
      <c r="J182" s="210">
        <f>STAFF_CWS!N118</f>
        <v>0</v>
      </c>
      <c r="K182" s="210">
        <f>STAFF_CWS!O118</f>
        <v>0</v>
      </c>
      <c r="L182" s="210">
        <f>STAFF_CWS!P118</f>
        <v>0</v>
      </c>
      <c r="M182" s="210">
        <f>STAFF_CWS!Q118</f>
        <v>0</v>
      </c>
      <c r="N182" s="210">
        <f>STAFF_CWS!R118</f>
        <v>0</v>
      </c>
      <c r="O182" s="210">
        <f>STAFF_CWS!S118</f>
        <v>0</v>
      </c>
      <c r="P182" s="210">
        <f>STAFF_CWS!T118</f>
        <v>0</v>
      </c>
      <c r="Q182" s="210">
        <f>STAFF_CWS!U118</f>
        <v>0</v>
      </c>
      <c r="R182" s="210">
        <f>STAFF_CWS!V118</f>
        <v>0</v>
      </c>
      <c r="S182" s="210">
        <f>STAFF_CWS!W118</f>
        <v>0</v>
      </c>
      <c r="T182" s="210">
        <f>STAFF_CWS!X118</f>
        <v>0</v>
      </c>
      <c r="U182" s="210">
        <f>STAFF_CWS!Y118</f>
        <v>0</v>
      </c>
      <c r="V182" s="210">
        <f>STAFF_CWS!Z118</f>
        <v>0</v>
      </c>
      <c r="W182" s="210">
        <f>STAFF_CWS!AA118</f>
        <v>0</v>
      </c>
      <c r="X182" s="210">
        <f>STAFF_CWS!AB118</f>
        <v>0</v>
      </c>
      <c r="Y182" s="210">
        <f>STAFF_CWS!AC118</f>
        <v>0</v>
      </c>
      <c r="Z182" s="210">
        <f>STAFF_CWS!AD118</f>
        <v>0</v>
      </c>
      <c r="AA182" s="210">
        <f>STAFF_CWS!AE118</f>
        <v>0</v>
      </c>
      <c r="AB182" s="210">
        <f>STAFF_CWS!AF118</f>
        <v>0</v>
      </c>
      <c r="AC182" s="210">
        <f>STAFF_CWS!AG118</f>
        <v>0</v>
      </c>
      <c r="AD182" s="210">
        <f>STAFF_CWS!AH118</f>
        <v>0</v>
      </c>
      <c r="AE182" s="210">
        <f>STAFF_CWS!AI118</f>
        <v>0</v>
      </c>
      <c r="AF182" s="210">
        <f>STAFF_CWS!AJ118</f>
        <v>0</v>
      </c>
      <c r="AG182" s="210">
        <f>STAFF_CWS!AK118</f>
        <v>0</v>
      </c>
      <c r="AH182" s="210">
        <f>STAFF_CWS!AL118</f>
        <v>0</v>
      </c>
      <c r="AI182" s="210">
        <f>STAFF_CWS!AM118</f>
        <v>0</v>
      </c>
      <c r="AJ182" s="210">
        <f>STAFF_CWS!AN118</f>
        <v>0</v>
      </c>
      <c r="AK182" s="210">
        <f>STAFF_CWS!AO118</f>
        <v>0</v>
      </c>
      <c r="AL182" s="210">
        <f>STAFF_CWS!AP118</f>
        <v>0</v>
      </c>
      <c r="AM182" s="210">
        <f>STAFF_CWS!AQ118</f>
        <v>0</v>
      </c>
      <c r="AN182" s="210">
        <f>STAFF_CWS!AR118</f>
        <v>0</v>
      </c>
      <c r="AO182" s="210">
        <f>STAFF_CWS!AS118</f>
        <v>0</v>
      </c>
      <c r="AP182" s="210">
        <f>STAFF_CWS!AT118</f>
        <v>0</v>
      </c>
      <c r="AQ182" s="210">
        <f>STAFF_CWS!AU118</f>
        <v>0</v>
      </c>
      <c r="AR182" s="210">
        <f>STAFF_CWS!AV118</f>
        <v>0</v>
      </c>
      <c r="AS182" s="210">
        <f>STAFF_CWS!AW118</f>
        <v>0</v>
      </c>
      <c r="AT182" s="210">
        <f>STAFF_CWS!AX118</f>
        <v>0</v>
      </c>
      <c r="AU182" s="210">
        <f>STAFF_CWS!AY118</f>
        <v>0</v>
      </c>
      <c r="AV182" s="210">
        <f>STAFF_CWS!AZ118</f>
        <v>0</v>
      </c>
      <c r="AW182" s="210">
        <f>STAFF_CWS!BA118</f>
        <v>0</v>
      </c>
      <c r="AX182" s="210">
        <f>STAFF_CWS!BB118</f>
        <v>0</v>
      </c>
      <c r="AY182" s="210">
        <f>STAFF_CWS!BC118</f>
        <v>0</v>
      </c>
      <c r="AZ182" s="210">
        <f>STAFF_CWS!BD118</f>
        <v>0</v>
      </c>
      <c r="BA182" s="210">
        <f>STAFF_CWS!BE118</f>
        <v>0</v>
      </c>
      <c r="BB182" s="210">
        <f>STAFF_CWS!BF118</f>
        <v>0</v>
      </c>
      <c r="BC182" s="210">
        <f>STAFF_CWS!BG118</f>
        <v>0</v>
      </c>
      <c r="BD182" s="210">
        <f>STAFF_CWS!BH118</f>
        <v>0</v>
      </c>
      <c r="BE182" s="210">
        <f>STAFF_CWS!BI118</f>
        <v>0</v>
      </c>
      <c r="BF182" s="210">
        <f>STAFF_CWS!BJ118</f>
        <v>0</v>
      </c>
      <c r="BG182" s="210">
        <f>STAFF_CWS!BK118</f>
        <v>0</v>
      </c>
      <c r="BH182" s="210">
        <f>STAFF_CWS!BL118</f>
        <v>0</v>
      </c>
      <c r="BI182" s="210">
        <f>STAFF_CWS!BM118</f>
        <v>0</v>
      </c>
      <c r="BJ182" s="210">
        <f>STAFF_CWS!BN118</f>
        <v>0</v>
      </c>
      <c r="BK182" s="210">
        <f>STAFF_CWS!BO118</f>
        <v>0</v>
      </c>
    </row>
    <row r="183" spans="2:63" x14ac:dyDescent="0.15">
      <c r="B183" s="18" t="s">
        <v>86</v>
      </c>
      <c r="C183" s="210">
        <f>STAFF_CWS!G119</f>
        <v>0</v>
      </c>
      <c r="D183" s="210">
        <f>STAFF_CWS!H119</f>
        <v>0</v>
      </c>
      <c r="E183" s="210">
        <f>STAFF_CWS!I119</f>
        <v>0</v>
      </c>
      <c r="F183" s="210">
        <f>STAFF_CWS!J119</f>
        <v>0</v>
      </c>
      <c r="G183" s="210">
        <f>STAFF_CWS!K119</f>
        <v>0</v>
      </c>
      <c r="H183" s="210">
        <f>STAFF_CWS!L119</f>
        <v>0</v>
      </c>
      <c r="I183" s="210">
        <f>STAFF_CWS!M119</f>
        <v>0</v>
      </c>
      <c r="J183" s="210">
        <f>STAFF_CWS!N119</f>
        <v>0</v>
      </c>
      <c r="K183" s="210">
        <f>STAFF_CWS!O119</f>
        <v>0</v>
      </c>
      <c r="L183" s="210">
        <f>STAFF_CWS!P119</f>
        <v>0</v>
      </c>
      <c r="M183" s="210">
        <f>STAFF_CWS!Q119</f>
        <v>0</v>
      </c>
      <c r="N183" s="210">
        <f>STAFF_CWS!R119</f>
        <v>0</v>
      </c>
      <c r="O183" s="210">
        <f>STAFF_CWS!S119</f>
        <v>0</v>
      </c>
      <c r="P183" s="210">
        <f>STAFF_CWS!T119</f>
        <v>0</v>
      </c>
      <c r="Q183" s="210">
        <f>STAFF_CWS!U119</f>
        <v>0</v>
      </c>
      <c r="R183" s="210">
        <f>STAFF_CWS!V119</f>
        <v>0</v>
      </c>
      <c r="S183" s="210">
        <f>STAFF_CWS!W119</f>
        <v>0</v>
      </c>
      <c r="T183" s="210">
        <f>STAFF_CWS!X119</f>
        <v>0</v>
      </c>
      <c r="U183" s="210">
        <f>STAFF_CWS!Y119</f>
        <v>0</v>
      </c>
      <c r="V183" s="210">
        <f>STAFF_CWS!Z119</f>
        <v>0</v>
      </c>
      <c r="W183" s="210">
        <f>STAFF_CWS!AA119</f>
        <v>0</v>
      </c>
      <c r="X183" s="210">
        <f>STAFF_CWS!AB119</f>
        <v>0</v>
      </c>
      <c r="Y183" s="210">
        <f>STAFF_CWS!AC119</f>
        <v>0</v>
      </c>
      <c r="Z183" s="210">
        <f>STAFF_CWS!AD119</f>
        <v>0</v>
      </c>
      <c r="AA183" s="210">
        <f>STAFF_CWS!AE119</f>
        <v>0</v>
      </c>
      <c r="AB183" s="210">
        <f>STAFF_CWS!AF119</f>
        <v>0</v>
      </c>
      <c r="AC183" s="210">
        <f>STAFF_CWS!AG119</f>
        <v>0</v>
      </c>
      <c r="AD183" s="210">
        <f>STAFF_CWS!AH119</f>
        <v>0</v>
      </c>
      <c r="AE183" s="210">
        <f>STAFF_CWS!AI119</f>
        <v>0</v>
      </c>
      <c r="AF183" s="210">
        <f>STAFF_CWS!AJ119</f>
        <v>0</v>
      </c>
      <c r="AG183" s="210">
        <f>STAFF_CWS!AK119</f>
        <v>0</v>
      </c>
      <c r="AH183" s="210">
        <f>STAFF_CWS!AL119</f>
        <v>0</v>
      </c>
      <c r="AI183" s="210">
        <f>STAFF_CWS!AM119</f>
        <v>0</v>
      </c>
      <c r="AJ183" s="210">
        <f>STAFF_CWS!AN119</f>
        <v>0</v>
      </c>
      <c r="AK183" s="210">
        <f>STAFF_CWS!AO119</f>
        <v>0</v>
      </c>
      <c r="AL183" s="210">
        <f>STAFF_CWS!AP119</f>
        <v>0</v>
      </c>
      <c r="AM183" s="210">
        <f>STAFF_CWS!AQ119</f>
        <v>0</v>
      </c>
      <c r="AN183" s="210">
        <f>STAFF_CWS!AR119</f>
        <v>0</v>
      </c>
      <c r="AO183" s="210">
        <f>STAFF_CWS!AS119</f>
        <v>0</v>
      </c>
      <c r="AP183" s="210">
        <f>STAFF_CWS!AT119</f>
        <v>0</v>
      </c>
      <c r="AQ183" s="210">
        <f>STAFF_CWS!AU119</f>
        <v>0</v>
      </c>
      <c r="AR183" s="210">
        <f>STAFF_CWS!AV119</f>
        <v>0</v>
      </c>
      <c r="AS183" s="210">
        <f>STAFF_CWS!AW119</f>
        <v>0</v>
      </c>
      <c r="AT183" s="210">
        <f>STAFF_CWS!AX119</f>
        <v>0</v>
      </c>
      <c r="AU183" s="210">
        <f>STAFF_CWS!AY119</f>
        <v>0</v>
      </c>
      <c r="AV183" s="210">
        <f>STAFF_CWS!AZ119</f>
        <v>0</v>
      </c>
      <c r="AW183" s="210">
        <f>STAFF_CWS!BA119</f>
        <v>0</v>
      </c>
      <c r="AX183" s="210">
        <f>STAFF_CWS!BB119</f>
        <v>0</v>
      </c>
      <c r="AY183" s="210">
        <f>STAFF_CWS!BC119</f>
        <v>0</v>
      </c>
      <c r="AZ183" s="210">
        <f>STAFF_CWS!BD119</f>
        <v>0</v>
      </c>
      <c r="BA183" s="210">
        <f>STAFF_CWS!BE119</f>
        <v>0</v>
      </c>
      <c r="BB183" s="210">
        <f>STAFF_CWS!BF119</f>
        <v>0</v>
      </c>
      <c r="BC183" s="210">
        <f>STAFF_CWS!BG119</f>
        <v>0</v>
      </c>
      <c r="BD183" s="210">
        <f>STAFF_CWS!BH119</f>
        <v>0</v>
      </c>
      <c r="BE183" s="210">
        <f>STAFF_CWS!BI119</f>
        <v>0</v>
      </c>
      <c r="BF183" s="210">
        <f>STAFF_CWS!BJ119</f>
        <v>0</v>
      </c>
      <c r="BG183" s="210">
        <f>STAFF_CWS!BK119</f>
        <v>0</v>
      </c>
      <c r="BH183" s="210">
        <f>STAFF_CWS!BL119</f>
        <v>0</v>
      </c>
      <c r="BI183" s="210">
        <f>STAFF_CWS!BM119</f>
        <v>0</v>
      </c>
      <c r="BJ183" s="210">
        <f>STAFF_CWS!BN119</f>
        <v>0</v>
      </c>
      <c r="BK183" s="210">
        <f>STAFF_CWS!BO119</f>
        <v>0</v>
      </c>
    </row>
    <row r="184" spans="2:63" x14ac:dyDescent="0.15">
      <c r="B184" s="2"/>
    </row>
    <row r="185" spans="2:63" x14ac:dyDescent="0.15">
      <c r="B185" s="2" t="s">
        <v>113</v>
      </c>
      <c r="C185" s="210">
        <f>STAFF_CWS!G121</f>
        <v>0</v>
      </c>
      <c r="D185" s="210">
        <f>STAFF_CWS!H121</f>
        <v>0</v>
      </c>
      <c r="E185" s="210">
        <f>STAFF_CWS!I121</f>
        <v>0</v>
      </c>
      <c r="F185" s="210">
        <f>STAFF_CWS!J121</f>
        <v>0</v>
      </c>
      <c r="G185" s="210">
        <f>STAFF_CWS!K121</f>
        <v>0</v>
      </c>
      <c r="H185" s="210">
        <f>STAFF_CWS!L121</f>
        <v>0</v>
      </c>
      <c r="I185" s="210">
        <f>STAFF_CWS!M121</f>
        <v>0</v>
      </c>
      <c r="J185" s="210">
        <f>STAFF_CWS!N121</f>
        <v>0</v>
      </c>
      <c r="K185" s="210">
        <f>STAFF_CWS!O121</f>
        <v>0</v>
      </c>
      <c r="L185" s="210">
        <f>STAFF_CWS!P121</f>
        <v>0</v>
      </c>
      <c r="M185" s="210">
        <f>STAFF_CWS!Q121</f>
        <v>0</v>
      </c>
      <c r="N185" s="210">
        <f>STAFF_CWS!R121</f>
        <v>0</v>
      </c>
      <c r="O185" s="210">
        <f>STAFF_CWS!S121</f>
        <v>0</v>
      </c>
      <c r="P185" s="210">
        <f>STAFF_CWS!T121</f>
        <v>0</v>
      </c>
      <c r="Q185" s="210">
        <f>STAFF_CWS!U121</f>
        <v>0</v>
      </c>
      <c r="R185" s="210">
        <f>STAFF_CWS!V121</f>
        <v>0</v>
      </c>
      <c r="S185" s="210">
        <f>STAFF_CWS!W121</f>
        <v>0</v>
      </c>
      <c r="T185" s="210">
        <f>STAFF_CWS!X121</f>
        <v>0</v>
      </c>
      <c r="U185" s="210">
        <f>STAFF_CWS!Y121</f>
        <v>0</v>
      </c>
      <c r="V185" s="210">
        <f>STAFF_CWS!Z121</f>
        <v>0</v>
      </c>
      <c r="W185" s="210">
        <f>STAFF_CWS!AA121</f>
        <v>0</v>
      </c>
      <c r="X185" s="210">
        <f>STAFF_CWS!AB121</f>
        <v>0</v>
      </c>
      <c r="Y185" s="210">
        <f>STAFF_CWS!AC121</f>
        <v>0</v>
      </c>
      <c r="Z185" s="210">
        <f>STAFF_CWS!AD121</f>
        <v>0</v>
      </c>
      <c r="AA185" s="210">
        <f>STAFF_CWS!AE121</f>
        <v>0</v>
      </c>
      <c r="AB185" s="210">
        <f>STAFF_CWS!AF121</f>
        <v>0</v>
      </c>
      <c r="AC185" s="210">
        <f>STAFF_CWS!AG121</f>
        <v>0</v>
      </c>
      <c r="AD185" s="210">
        <f>STAFF_CWS!AH121</f>
        <v>0</v>
      </c>
      <c r="AE185" s="210">
        <f>STAFF_CWS!AI121</f>
        <v>0</v>
      </c>
      <c r="AF185" s="210">
        <f>STAFF_CWS!AJ121</f>
        <v>0</v>
      </c>
      <c r="AG185" s="210">
        <f>STAFF_CWS!AK121</f>
        <v>0</v>
      </c>
      <c r="AH185" s="210">
        <f>STAFF_CWS!AL121</f>
        <v>0</v>
      </c>
      <c r="AI185" s="210">
        <f>STAFF_CWS!AM121</f>
        <v>0</v>
      </c>
      <c r="AJ185" s="210">
        <f>STAFF_CWS!AN121</f>
        <v>0</v>
      </c>
      <c r="AK185" s="210">
        <f>STAFF_CWS!AO121</f>
        <v>0</v>
      </c>
      <c r="AL185" s="210">
        <f>STAFF_CWS!AP121</f>
        <v>0</v>
      </c>
      <c r="AM185" s="210">
        <f>STAFF_CWS!AQ121</f>
        <v>0</v>
      </c>
      <c r="AN185" s="210">
        <f>STAFF_CWS!AR121</f>
        <v>0</v>
      </c>
      <c r="AO185" s="210">
        <f>STAFF_CWS!AS121</f>
        <v>0</v>
      </c>
      <c r="AP185" s="210">
        <f>STAFF_CWS!AT121</f>
        <v>0</v>
      </c>
      <c r="AQ185" s="210">
        <f>STAFF_CWS!AU121</f>
        <v>0</v>
      </c>
      <c r="AR185" s="210">
        <f>STAFF_CWS!AV121</f>
        <v>0</v>
      </c>
      <c r="AS185" s="210">
        <f>STAFF_CWS!AW121</f>
        <v>0</v>
      </c>
      <c r="AT185" s="210">
        <f>STAFF_CWS!AX121</f>
        <v>0</v>
      </c>
      <c r="AU185" s="210">
        <f>STAFF_CWS!AY121</f>
        <v>0</v>
      </c>
      <c r="AV185" s="210">
        <f>STAFF_CWS!AZ121</f>
        <v>0</v>
      </c>
      <c r="AW185" s="210">
        <f>STAFF_CWS!BA121</f>
        <v>0</v>
      </c>
      <c r="AX185" s="210">
        <f>STAFF_CWS!BB121</f>
        <v>0</v>
      </c>
      <c r="AY185" s="210">
        <f>STAFF_CWS!BC121</f>
        <v>0</v>
      </c>
      <c r="AZ185" s="210">
        <f>STAFF_CWS!BD121</f>
        <v>0</v>
      </c>
      <c r="BA185" s="210">
        <f>STAFF_CWS!BE121</f>
        <v>0</v>
      </c>
      <c r="BB185" s="210">
        <f>STAFF_CWS!BF121</f>
        <v>0</v>
      </c>
      <c r="BC185" s="210">
        <f>STAFF_CWS!BG121</f>
        <v>0</v>
      </c>
      <c r="BD185" s="210">
        <f>STAFF_CWS!BH121</f>
        <v>0</v>
      </c>
      <c r="BE185" s="210">
        <f>STAFF_CWS!BI121</f>
        <v>0</v>
      </c>
      <c r="BF185" s="210">
        <f>STAFF_CWS!BJ121</f>
        <v>0</v>
      </c>
      <c r="BG185" s="210">
        <f>STAFF_CWS!BK121</f>
        <v>0</v>
      </c>
      <c r="BH185" s="210">
        <f>STAFF_CWS!BL121</f>
        <v>0</v>
      </c>
      <c r="BI185" s="210">
        <f>STAFF_CWS!BM121</f>
        <v>0</v>
      </c>
      <c r="BJ185" s="210">
        <f>STAFF_CWS!BN121</f>
        <v>0</v>
      </c>
      <c r="BK185" s="210">
        <f>STAFF_CWS!BO121</f>
        <v>0</v>
      </c>
    </row>
    <row r="186" spans="2:63" x14ac:dyDescent="0.15">
      <c r="B186" s="18" t="s">
        <v>86</v>
      </c>
      <c r="C186" s="210">
        <f>STAFF_CWS!G122</f>
        <v>0</v>
      </c>
      <c r="D186" s="210">
        <f>STAFF_CWS!H122</f>
        <v>0</v>
      </c>
      <c r="E186" s="210">
        <f>STAFF_CWS!I122</f>
        <v>0</v>
      </c>
      <c r="F186" s="210">
        <f>STAFF_CWS!J122</f>
        <v>0</v>
      </c>
      <c r="G186" s="210">
        <f>STAFF_CWS!K122</f>
        <v>0</v>
      </c>
      <c r="H186" s="210">
        <f>STAFF_CWS!L122</f>
        <v>0</v>
      </c>
      <c r="I186" s="210">
        <f>STAFF_CWS!M122</f>
        <v>0</v>
      </c>
      <c r="J186" s="210">
        <f>STAFF_CWS!N122</f>
        <v>0</v>
      </c>
      <c r="K186" s="210">
        <f>STAFF_CWS!O122</f>
        <v>0</v>
      </c>
      <c r="L186" s="210">
        <f>STAFF_CWS!P122</f>
        <v>0</v>
      </c>
      <c r="M186" s="210">
        <f>STAFF_CWS!Q122</f>
        <v>0</v>
      </c>
      <c r="N186" s="210">
        <f>STAFF_CWS!R122</f>
        <v>0</v>
      </c>
      <c r="O186" s="210">
        <f>STAFF_CWS!S122</f>
        <v>0</v>
      </c>
      <c r="P186" s="210">
        <f>STAFF_CWS!T122</f>
        <v>0</v>
      </c>
      <c r="Q186" s="210">
        <f>STAFF_CWS!U122</f>
        <v>0</v>
      </c>
      <c r="R186" s="210">
        <f>STAFF_CWS!V122</f>
        <v>0</v>
      </c>
      <c r="S186" s="210">
        <f>STAFF_CWS!W122</f>
        <v>0</v>
      </c>
      <c r="T186" s="210">
        <f>STAFF_CWS!X122</f>
        <v>0</v>
      </c>
      <c r="U186" s="210">
        <f>STAFF_CWS!Y122</f>
        <v>0</v>
      </c>
      <c r="V186" s="210">
        <f>STAFF_CWS!Z122</f>
        <v>0</v>
      </c>
      <c r="W186" s="210">
        <f>STAFF_CWS!AA122</f>
        <v>0</v>
      </c>
      <c r="X186" s="210">
        <f>STAFF_CWS!AB122</f>
        <v>0</v>
      </c>
      <c r="Y186" s="210">
        <f>STAFF_CWS!AC122</f>
        <v>0</v>
      </c>
      <c r="Z186" s="210">
        <f>STAFF_CWS!AD122</f>
        <v>0</v>
      </c>
      <c r="AA186" s="210">
        <f>STAFF_CWS!AE122</f>
        <v>0</v>
      </c>
      <c r="AB186" s="210">
        <f>STAFF_CWS!AF122</f>
        <v>0</v>
      </c>
      <c r="AC186" s="210">
        <f>STAFF_CWS!AG122</f>
        <v>0</v>
      </c>
      <c r="AD186" s="210">
        <f>STAFF_CWS!AH122</f>
        <v>0</v>
      </c>
      <c r="AE186" s="210">
        <f>STAFF_CWS!AI122</f>
        <v>0</v>
      </c>
      <c r="AF186" s="210">
        <f>STAFF_CWS!AJ122</f>
        <v>0</v>
      </c>
      <c r="AG186" s="210">
        <f>STAFF_CWS!AK122</f>
        <v>0</v>
      </c>
      <c r="AH186" s="210">
        <f>STAFF_CWS!AL122</f>
        <v>0</v>
      </c>
      <c r="AI186" s="210">
        <f>STAFF_CWS!AM122</f>
        <v>0</v>
      </c>
      <c r="AJ186" s="210">
        <f>STAFF_CWS!AN122</f>
        <v>0</v>
      </c>
      <c r="AK186" s="210">
        <f>STAFF_CWS!AO122</f>
        <v>0</v>
      </c>
      <c r="AL186" s="210">
        <f>STAFF_CWS!AP122</f>
        <v>0</v>
      </c>
      <c r="AM186" s="210">
        <f>STAFF_CWS!AQ122</f>
        <v>0</v>
      </c>
      <c r="AN186" s="210">
        <f>STAFF_CWS!AR122</f>
        <v>0</v>
      </c>
      <c r="AO186" s="210">
        <f>STAFF_CWS!AS122</f>
        <v>0</v>
      </c>
      <c r="AP186" s="210">
        <f>STAFF_CWS!AT122</f>
        <v>0</v>
      </c>
      <c r="AQ186" s="210">
        <f>STAFF_CWS!AU122</f>
        <v>0</v>
      </c>
      <c r="AR186" s="210">
        <f>STAFF_CWS!AV122</f>
        <v>0</v>
      </c>
      <c r="AS186" s="210">
        <f>STAFF_CWS!AW122</f>
        <v>0</v>
      </c>
      <c r="AT186" s="210">
        <f>STAFF_CWS!AX122</f>
        <v>0</v>
      </c>
      <c r="AU186" s="210">
        <f>STAFF_CWS!AY122</f>
        <v>0</v>
      </c>
      <c r="AV186" s="210">
        <f>STAFF_CWS!AZ122</f>
        <v>0</v>
      </c>
      <c r="AW186" s="210">
        <f>STAFF_CWS!BA122</f>
        <v>0</v>
      </c>
      <c r="AX186" s="210">
        <f>STAFF_CWS!BB122</f>
        <v>0</v>
      </c>
      <c r="AY186" s="210">
        <f>STAFF_CWS!BC122</f>
        <v>0</v>
      </c>
      <c r="AZ186" s="210">
        <f>STAFF_CWS!BD122</f>
        <v>0</v>
      </c>
      <c r="BA186" s="210">
        <f>STAFF_CWS!BE122</f>
        <v>0</v>
      </c>
      <c r="BB186" s="210">
        <f>STAFF_CWS!BF122</f>
        <v>0</v>
      </c>
      <c r="BC186" s="210">
        <f>STAFF_CWS!BG122</f>
        <v>0</v>
      </c>
      <c r="BD186" s="210">
        <f>STAFF_CWS!BH122</f>
        <v>0</v>
      </c>
      <c r="BE186" s="210">
        <f>STAFF_CWS!BI122</f>
        <v>0</v>
      </c>
      <c r="BF186" s="210">
        <f>STAFF_CWS!BJ122</f>
        <v>0</v>
      </c>
      <c r="BG186" s="210">
        <f>STAFF_CWS!BK122</f>
        <v>0</v>
      </c>
      <c r="BH186" s="210">
        <f>STAFF_CWS!BL122</f>
        <v>0</v>
      </c>
      <c r="BI186" s="210">
        <f>STAFF_CWS!BM122</f>
        <v>0</v>
      </c>
      <c r="BJ186" s="210">
        <f>STAFF_CWS!BN122</f>
        <v>0</v>
      </c>
      <c r="BK186" s="210">
        <f>STAFF_CWS!BO122</f>
        <v>0</v>
      </c>
    </row>
    <row r="187" spans="2:63" x14ac:dyDescent="0.15">
      <c r="B187" s="2"/>
    </row>
    <row r="188" spans="2:63" x14ac:dyDescent="0.15">
      <c r="B188" s="2" t="s">
        <v>58</v>
      </c>
      <c r="C188" s="210">
        <f>STAFF_CWS!G124</f>
        <v>0</v>
      </c>
      <c r="D188" s="210">
        <f>STAFF_CWS!H124</f>
        <v>0</v>
      </c>
      <c r="E188" s="210">
        <f>STAFF_CWS!I124</f>
        <v>0</v>
      </c>
      <c r="F188" s="210">
        <f>STAFF_CWS!J124</f>
        <v>0</v>
      </c>
      <c r="G188" s="210">
        <f>STAFF_CWS!K124</f>
        <v>0</v>
      </c>
      <c r="H188" s="210">
        <f>STAFF_CWS!L124</f>
        <v>0</v>
      </c>
      <c r="I188" s="210">
        <f>STAFF_CWS!M124</f>
        <v>0</v>
      </c>
      <c r="J188" s="210">
        <f>STAFF_CWS!N124</f>
        <v>0</v>
      </c>
      <c r="K188" s="210">
        <f>STAFF_CWS!O124</f>
        <v>0</v>
      </c>
      <c r="L188" s="210">
        <f>STAFF_CWS!P124</f>
        <v>0</v>
      </c>
      <c r="M188" s="210">
        <f>STAFF_CWS!Q124</f>
        <v>0</v>
      </c>
      <c r="N188" s="210">
        <f>STAFF_CWS!R124</f>
        <v>0</v>
      </c>
      <c r="O188" s="210">
        <f>STAFF_CWS!S124</f>
        <v>0</v>
      </c>
      <c r="P188" s="210">
        <f>STAFF_CWS!T124</f>
        <v>0</v>
      </c>
      <c r="Q188" s="210">
        <f>STAFF_CWS!U124</f>
        <v>0</v>
      </c>
      <c r="R188" s="210">
        <f>STAFF_CWS!V124</f>
        <v>0</v>
      </c>
      <c r="S188" s="210">
        <f>STAFF_CWS!W124</f>
        <v>0</v>
      </c>
      <c r="T188" s="210">
        <f>STAFF_CWS!X124</f>
        <v>0</v>
      </c>
      <c r="U188" s="210">
        <f>STAFF_CWS!Y124</f>
        <v>0</v>
      </c>
      <c r="V188" s="210">
        <f>STAFF_CWS!Z124</f>
        <v>0</v>
      </c>
      <c r="W188" s="210">
        <f>STAFF_CWS!AA124</f>
        <v>0</v>
      </c>
      <c r="X188" s="210">
        <f>STAFF_CWS!AB124</f>
        <v>0</v>
      </c>
      <c r="Y188" s="210">
        <f>STAFF_CWS!AC124</f>
        <v>0</v>
      </c>
      <c r="Z188" s="210">
        <f>STAFF_CWS!AD124</f>
        <v>0</v>
      </c>
      <c r="AA188" s="210">
        <f>STAFF_CWS!AE124</f>
        <v>0</v>
      </c>
      <c r="AB188" s="210">
        <f>STAFF_CWS!AF124</f>
        <v>0</v>
      </c>
      <c r="AC188" s="210">
        <f>STAFF_CWS!AG124</f>
        <v>0</v>
      </c>
      <c r="AD188" s="210">
        <f>STAFF_CWS!AH124</f>
        <v>0</v>
      </c>
      <c r="AE188" s="210">
        <f>STAFF_CWS!AI124</f>
        <v>0</v>
      </c>
      <c r="AF188" s="210">
        <f>STAFF_CWS!AJ124</f>
        <v>0</v>
      </c>
      <c r="AG188" s="210">
        <f>STAFF_CWS!AK124</f>
        <v>0</v>
      </c>
      <c r="AH188" s="210">
        <f>STAFF_CWS!AL124</f>
        <v>0</v>
      </c>
      <c r="AI188" s="210">
        <f>STAFF_CWS!AM124</f>
        <v>0</v>
      </c>
      <c r="AJ188" s="210">
        <f>STAFF_CWS!AN124</f>
        <v>0</v>
      </c>
      <c r="AK188" s="210">
        <f>STAFF_CWS!AO124</f>
        <v>0</v>
      </c>
      <c r="AL188" s="210">
        <f>STAFF_CWS!AP124</f>
        <v>0</v>
      </c>
      <c r="AM188" s="210">
        <f>STAFF_CWS!AQ124</f>
        <v>0</v>
      </c>
      <c r="AN188" s="210">
        <f>STAFF_CWS!AR124</f>
        <v>0</v>
      </c>
      <c r="AO188" s="210">
        <f>STAFF_CWS!AS124</f>
        <v>0</v>
      </c>
      <c r="AP188" s="210">
        <f>STAFF_CWS!AT124</f>
        <v>0</v>
      </c>
      <c r="AQ188" s="210">
        <f>STAFF_CWS!AU124</f>
        <v>0</v>
      </c>
      <c r="AR188" s="210">
        <f>STAFF_CWS!AV124</f>
        <v>0</v>
      </c>
      <c r="AS188" s="210">
        <f>STAFF_CWS!AW124</f>
        <v>0</v>
      </c>
      <c r="AT188" s="210">
        <f>STAFF_CWS!AX124</f>
        <v>0</v>
      </c>
      <c r="AU188" s="210">
        <f>STAFF_CWS!AY124</f>
        <v>0</v>
      </c>
      <c r="AV188" s="210">
        <f>STAFF_CWS!AZ124</f>
        <v>0</v>
      </c>
      <c r="AW188" s="210">
        <f>STAFF_CWS!BA124</f>
        <v>0</v>
      </c>
      <c r="AX188" s="210">
        <f>STAFF_CWS!BB124</f>
        <v>0</v>
      </c>
      <c r="AY188" s="210">
        <f>STAFF_CWS!BC124</f>
        <v>0</v>
      </c>
      <c r="AZ188" s="210">
        <f>STAFF_CWS!BD124</f>
        <v>0</v>
      </c>
      <c r="BA188" s="210">
        <f>STAFF_CWS!BE124</f>
        <v>0</v>
      </c>
      <c r="BB188" s="210">
        <f>STAFF_CWS!BF124</f>
        <v>0</v>
      </c>
      <c r="BC188" s="210">
        <f>STAFF_CWS!BG124</f>
        <v>0</v>
      </c>
      <c r="BD188" s="210">
        <f>STAFF_CWS!BH124</f>
        <v>0</v>
      </c>
      <c r="BE188" s="210">
        <f>STAFF_CWS!BI124</f>
        <v>0</v>
      </c>
      <c r="BF188" s="210">
        <f>STAFF_CWS!BJ124</f>
        <v>0</v>
      </c>
      <c r="BG188" s="210">
        <f>STAFF_CWS!BK124</f>
        <v>0</v>
      </c>
      <c r="BH188" s="210">
        <f>STAFF_CWS!BL124</f>
        <v>0</v>
      </c>
      <c r="BI188" s="210">
        <f>STAFF_CWS!BM124</f>
        <v>0</v>
      </c>
      <c r="BJ188" s="210">
        <f>STAFF_CWS!BN124</f>
        <v>0</v>
      </c>
      <c r="BK188" s="210">
        <f>STAFF_CWS!BO124</f>
        <v>0</v>
      </c>
    </row>
    <row r="189" spans="2:63" x14ac:dyDescent="0.15">
      <c r="B189" s="18" t="s">
        <v>86</v>
      </c>
      <c r="C189" s="210">
        <f>STAFF_CWS!G125</f>
        <v>0</v>
      </c>
      <c r="D189" s="210">
        <f>STAFF_CWS!H125</f>
        <v>0</v>
      </c>
      <c r="E189" s="210">
        <f>STAFF_CWS!I125</f>
        <v>0</v>
      </c>
      <c r="F189" s="210">
        <f>STAFF_CWS!J125</f>
        <v>0</v>
      </c>
      <c r="G189" s="210">
        <f>STAFF_CWS!K125</f>
        <v>0</v>
      </c>
      <c r="H189" s="210">
        <f>STAFF_CWS!L125</f>
        <v>0</v>
      </c>
      <c r="I189" s="210">
        <f>STAFF_CWS!M125</f>
        <v>0</v>
      </c>
      <c r="J189" s="210">
        <f>STAFF_CWS!N125</f>
        <v>0</v>
      </c>
      <c r="K189" s="210">
        <f>STAFF_CWS!O125</f>
        <v>0</v>
      </c>
      <c r="L189" s="210">
        <f>STAFF_CWS!P125</f>
        <v>0</v>
      </c>
      <c r="M189" s="210">
        <f>STAFF_CWS!Q125</f>
        <v>0</v>
      </c>
      <c r="N189" s="210">
        <f>STAFF_CWS!R125</f>
        <v>0</v>
      </c>
      <c r="O189" s="210">
        <f>STAFF_CWS!S125</f>
        <v>0</v>
      </c>
      <c r="P189" s="210">
        <f>STAFF_CWS!T125</f>
        <v>0</v>
      </c>
      <c r="Q189" s="210">
        <f>STAFF_CWS!U125</f>
        <v>0</v>
      </c>
      <c r="R189" s="210">
        <f>STAFF_CWS!V125</f>
        <v>0</v>
      </c>
      <c r="S189" s="210">
        <f>STAFF_CWS!W125</f>
        <v>0</v>
      </c>
      <c r="T189" s="210">
        <f>STAFF_CWS!X125</f>
        <v>0</v>
      </c>
      <c r="U189" s="210">
        <f>STAFF_CWS!Y125</f>
        <v>0</v>
      </c>
      <c r="V189" s="210">
        <f>STAFF_CWS!Z125</f>
        <v>0</v>
      </c>
      <c r="W189" s="210">
        <f>STAFF_CWS!AA125</f>
        <v>0</v>
      </c>
      <c r="X189" s="210">
        <f>STAFF_CWS!AB125</f>
        <v>0</v>
      </c>
      <c r="Y189" s="210">
        <f>STAFF_CWS!AC125</f>
        <v>0</v>
      </c>
      <c r="Z189" s="210">
        <f>STAFF_CWS!AD125</f>
        <v>0</v>
      </c>
      <c r="AA189" s="210">
        <f>STAFF_CWS!AE125</f>
        <v>0</v>
      </c>
      <c r="AB189" s="210">
        <f>STAFF_CWS!AF125</f>
        <v>0</v>
      </c>
      <c r="AC189" s="210">
        <f>STAFF_CWS!AG125</f>
        <v>0</v>
      </c>
      <c r="AD189" s="210">
        <f>STAFF_CWS!AH125</f>
        <v>0</v>
      </c>
      <c r="AE189" s="210">
        <f>STAFF_CWS!AI125</f>
        <v>0</v>
      </c>
      <c r="AF189" s="210">
        <f>STAFF_CWS!AJ125</f>
        <v>0</v>
      </c>
      <c r="AG189" s="210">
        <f>STAFF_CWS!AK125</f>
        <v>0</v>
      </c>
      <c r="AH189" s="210">
        <f>STAFF_CWS!AL125</f>
        <v>0</v>
      </c>
      <c r="AI189" s="210">
        <f>STAFF_CWS!AM125</f>
        <v>0</v>
      </c>
      <c r="AJ189" s="210">
        <f>STAFF_CWS!AN125</f>
        <v>0</v>
      </c>
      <c r="AK189" s="210">
        <f>STAFF_CWS!AO125</f>
        <v>0</v>
      </c>
      <c r="AL189" s="210">
        <f>STAFF_CWS!AP125</f>
        <v>0</v>
      </c>
      <c r="AM189" s="210">
        <f>STAFF_CWS!AQ125</f>
        <v>0</v>
      </c>
      <c r="AN189" s="210">
        <f>STAFF_CWS!AR125</f>
        <v>0</v>
      </c>
      <c r="AO189" s="210">
        <f>STAFF_CWS!AS125</f>
        <v>0</v>
      </c>
      <c r="AP189" s="210">
        <f>STAFF_CWS!AT125</f>
        <v>0</v>
      </c>
      <c r="AQ189" s="210">
        <f>STAFF_CWS!AU125</f>
        <v>0</v>
      </c>
      <c r="AR189" s="210">
        <f>STAFF_CWS!AV125</f>
        <v>0</v>
      </c>
      <c r="AS189" s="210">
        <f>STAFF_CWS!AW125</f>
        <v>0</v>
      </c>
      <c r="AT189" s="210">
        <f>STAFF_CWS!AX125</f>
        <v>0</v>
      </c>
      <c r="AU189" s="210">
        <f>STAFF_CWS!AY125</f>
        <v>0</v>
      </c>
      <c r="AV189" s="210">
        <f>STAFF_CWS!AZ125</f>
        <v>0</v>
      </c>
      <c r="AW189" s="210">
        <f>STAFF_CWS!BA125</f>
        <v>0</v>
      </c>
      <c r="AX189" s="210">
        <f>STAFF_CWS!BB125</f>
        <v>0</v>
      </c>
      <c r="AY189" s="210">
        <f>STAFF_CWS!BC125</f>
        <v>0</v>
      </c>
      <c r="AZ189" s="210">
        <f>STAFF_CWS!BD125</f>
        <v>0</v>
      </c>
      <c r="BA189" s="210">
        <f>STAFF_CWS!BE125</f>
        <v>0</v>
      </c>
      <c r="BB189" s="210">
        <f>STAFF_CWS!BF125</f>
        <v>0</v>
      </c>
      <c r="BC189" s="210">
        <f>STAFF_CWS!BG125</f>
        <v>0</v>
      </c>
      <c r="BD189" s="210">
        <f>STAFF_CWS!BH125</f>
        <v>0</v>
      </c>
      <c r="BE189" s="210">
        <f>STAFF_CWS!BI125</f>
        <v>0</v>
      </c>
      <c r="BF189" s="210">
        <f>STAFF_CWS!BJ125</f>
        <v>0</v>
      </c>
      <c r="BG189" s="210">
        <f>STAFF_CWS!BK125</f>
        <v>0</v>
      </c>
      <c r="BH189" s="210">
        <f>STAFF_CWS!BL125</f>
        <v>0</v>
      </c>
      <c r="BI189" s="210">
        <f>STAFF_CWS!BM125</f>
        <v>0</v>
      </c>
      <c r="BJ189" s="210">
        <f>STAFF_CWS!BN125</f>
        <v>0</v>
      </c>
      <c r="BK189" s="210">
        <f>STAFF_CWS!BO125</f>
        <v>0</v>
      </c>
    </row>
    <row r="190" spans="2:63" x14ac:dyDescent="0.15">
      <c r="B190" s="2"/>
    </row>
    <row r="191" spans="2:63" x14ac:dyDescent="0.15">
      <c r="B191" s="2" t="s">
        <v>59</v>
      </c>
      <c r="C191" s="210">
        <f>STAFF_CWS!G127</f>
        <v>0</v>
      </c>
      <c r="D191" s="210">
        <f>STAFF_CWS!H127</f>
        <v>0</v>
      </c>
      <c r="E191" s="210">
        <f>STAFF_CWS!I127</f>
        <v>0</v>
      </c>
      <c r="F191" s="210">
        <f>STAFF_CWS!J127</f>
        <v>0</v>
      </c>
      <c r="G191" s="210">
        <f>STAFF_CWS!K127</f>
        <v>0</v>
      </c>
      <c r="H191" s="210">
        <f>STAFF_CWS!L127</f>
        <v>0</v>
      </c>
      <c r="I191" s="210">
        <f>STAFF_CWS!M127</f>
        <v>0</v>
      </c>
      <c r="J191" s="210">
        <f>STAFF_CWS!N127</f>
        <v>0</v>
      </c>
      <c r="K191" s="210">
        <f>STAFF_CWS!O127</f>
        <v>0</v>
      </c>
      <c r="L191" s="210">
        <f>STAFF_CWS!P127</f>
        <v>0</v>
      </c>
      <c r="M191" s="210">
        <f>STAFF_CWS!Q127</f>
        <v>0</v>
      </c>
      <c r="N191" s="210">
        <f>STAFF_CWS!R127</f>
        <v>0</v>
      </c>
      <c r="O191" s="210">
        <f>STAFF_CWS!S127</f>
        <v>0</v>
      </c>
      <c r="P191" s="210">
        <f>STAFF_CWS!T127</f>
        <v>0</v>
      </c>
      <c r="Q191" s="210">
        <f>STAFF_CWS!U127</f>
        <v>0</v>
      </c>
      <c r="R191" s="210">
        <f>STAFF_CWS!V127</f>
        <v>0</v>
      </c>
      <c r="S191" s="210">
        <f>STAFF_CWS!W127</f>
        <v>0</v>
      </c>
      <c r="T191" s="210">
        <f>STAFF_CWS!X127</f>
        <v>0</v>
      </c>
      <c r="U191" s="210">
        <f>STAFF_CWS!Y127</f>
        <v>0</v>
      </c>
      <c r="V191" s="210">
        <f>STAFF_CWS!Z127</f>
        <v>0</v>
      </c>
      <c r="W191" s="210">
        <f>STAFF_CWS!AA127</f>
        <v>0</v>
      </c>
      <c r="X191" s="210">
        <f>STAFF_CWS!AB127</f>
        <v>0</v>
      </c>
      <c r="Y191" s="210">
        <f>STAFF_CWS!AC127</f>
        <v>0</v>
      </c>
      <c r="Z191" s="210">
        <f>STAFF_CWS!AD127</f>
        <v>0</v>
      </c>
      <c r="AA191" s="210">
        <f>STAFF_CWS!AE127</f>
        <v>0</v>
      </c>
      <c r="AB191" s="210">
        <f>STAFF_CWS!AF127</f>
        <v>0</v>
      </c>
      <c r="AC191" s="210">
        <f>STAFF_CWS!AG127</f>
        <v>0</v>
      </c>
      <c r="AD191" s="210">
        <f>STAFF_CWS!AH127</f>
        <v>0</v>
      </c>
      <c r="AE191" s="210">
        <f>STAFF_CWS!AI127</f>
        <v>0</v>
      </c>
      <c r="AF191" s="210">
        <f>STAFF_CWS!AJ127</f>
        <v>0</v>
      </c>
      <c r="AG191" s="210">
        <f>STAFF_CWS!AK127</f>
        <v>0</v>
      </c>
      <c r="AH191" s="210">
        <f>STAFF_CWS!AL127</f>
        <v>0</v>
      </c>
      <c r="AI191" s="210">
        <f>STAFF_CWS!AM127</f>
        <v>0</v>
      </c>
      <c r="AJ191" s="210">
        <f>STAFF_CWS!AN127</f>
        <v>0</v>
      </c>
      <c r="AK191" s="210">
        <f>STAFF_CWS!AO127</f>
        <v>0</v>
      </c>
      <c r="AL191" s="210">
        <f>STAFF_CWS!AP127</f>
        <v>0</v>
      </c>
      <c r="AM191" s="210">
        <f>STAFF_CWS!AQ127</f>
        <v>0</v>
      </c>
      <c r="AN191" s="210">
        <f>STAFF_CWS!AR127</f>
        <v>0</v>
      </c>
      <c r="AO191" s="210">
        <f>STAFF_CWS!AS127</f>
        <v>0</v>
      </c>
      <c r="AP191" s="210">
        <f>STAFF_CWS!AT127</f>
        <v>0</v>
      </c>
      <c r="AQ191" s="210">
        <f>STAFF_CWS!AU127</f>
        <v>0</v>
      </c>
      <c r="AR191" s="210">
        <f>STAFF_CWS!AV127</f>
        <v>0</v>
      </c>
      <c r="AS191" s="210">
        <f>STAFF_CWS!AW127</f>
        <v>0</v>
      </c>
      <c r="AT191" s="210">
        <f>STAFF_CWS!AX127</f>
        <v>0</v>
      </c>
      <c r="AU191" s="210">
        <f>STAFF_CWS!AY127</f>
        <v>0</v>
      </c>
      <c r="AV191" s="210">
        <f>STAFF_CWS!AZ127</f>
        <v>0</v>
      </c>
      <c r="AW191" s="210">
        <f>STAFF_CWS!BA127</f>
        <v>0</v>
      </c>
      <c r="AX191" s="210">
        <f>STAFF_CWS!BB127</f>
        <v>0</v>
      </c>
      <c r="AY191" s="210">
        <f>STAFF_CWS!BC127</f>
        <v>0</v>
      </c>
      <c r="AZ191" s="210">
        <f>STAFF_CWS!BD127</f>
        <v>0</v>
      </c>
      <c r="BA191" s="210">
        <f>STAFF_CWS!BE127</f>
        <v>0</v>
      </c>
      <c r="BB191" s="210">
        <f>STAFF_CWS!BF127</f>
        <v>0</v>
      </c>
      <c r="BC191" s="210">
        <f>STAFF_CWS!BG127</f>
        <v>0</v>
      </c>
      <c r="BD191" s="210">
        <f>STAFF_CWS!BH127</f>
        <v>0</v>
      </c>
      <c r="BE191" s="210">
        <f>STAFF_CWS!BI127</f>
        <v>0</v>
      </c>
      <c r="BF191" s="210">
        <f>STAFF_CWS!BJ127</f>
        <v>0</v>
      </c>
      <c r="BG191" s="210">
        <f>STAFF_CWS!BK127</f>
        <v>0</v>
      </c>
      <c r="BH191" s="210">
        <f>STAFF_CWS!BL127</f>
        <v>0</v>
      </c>
      <c r="BI191" s="210">
        <f>STAFF_CWS!BM127</f>
        <v>0</v>
      </c>
      <c r="BJ191" s="210">
        <f>STAFF_CWS!BN127</f>
        <v>0</v>
      </c>
      <c r="BK191" s="210">
        <f>STAFF_CWS!BO127</f>
        <v>0</v>
      </c>
    </row>
    <row r="192" spans="2:63" x14ac:dyDescent="0.15">
      <c r="B192" s="18" t="s">
        <v>86</v>
      </c>
      <c r="C192" s="210">
        <f>STAFF_CWS!G128</f>
        <v>0</v>
      </c>
      <c r="D192" s="210">
        <f>STAFF_CWS!H128</f>
        <v>0</v>
      </c>
      <c r="E192" s="210">
        <f>STAFF_CWS!I128</f>
        <v>0</v>
      </c>
      <c r="F192" s="210">
        <f>STAFF_CWS!J128</f>
        <v>0</v>
      </c>
      <c r="G192" s="210">
        <f>STAFF_CWS!K128</f>
        <v>0</v>
      </c>
      <c r="H192" s="210">
        <f>STAFF_CWS!L128</f>
        <v>0</v>
      </c>
      <c r="I192" s="210">
        <f>STAFF_CWS!M128</f>
        <v>0</v>
      </c>
      <c r="J192" s="210">
        <f>STAFF_CWS!N128</f>
        <v>0</v>
      </c>
      <c r="K192" s="210">
        <f>STAFF_CWS!O128</f>
        <v>0</v>
      </c>
      <c r="L192" s="210">
        <f>STAFF_CWS!P128</f>
        <v>0</v>
      </c>
      <c r="M192" s="210">
        <f>STAFF_CWS!Q128</f>
        <v>0</v>
      </c>
      <c r="N192" s="210">
        <f>STAFF_CWS!R128</f>
        <v>0</v>
      </c>
      <c r="O192" s="210">
        <f>STAFF_CWS!S128</f>
        <v>0</v>
      </c>
      <c r="P192" s="210">
        <f>STAFF_CWS!T128</f>
        <v>0</v>
      </c>
      <c r="Q192" s="210">
        <f>STAFF_CWS!U128</f>
        <v>0</v>
      </c>
      <c r="R192" s="210">
        <f>STAFF_CWS!V128</f>
        <v>0</v>
      </c>
      <c r="S192" s="210">
        <f>STAFF_CWS!W128</f>
        <v>0</v>
      </c>
      <c r="T192" s="210">
        <f>STAFF_CWS!X128</f>
        <v>0</v>
      </c>
      <c r="U192" s="210">
        <f>STAFF_CWS!Y128</f>
        <v>0</v>
      </c>
      <c r="V192" s="210">
        <f>STAFF_CWS!Z128</f>
        <v>0</v>
      </c>
      <c r="W192" s="210">
        <f>STAFF_CWS!AA128</f>
        <v>0</v>
      </c>
      <c r="X192" s="210">
        <f>STAFF_CWS!AB128</f>
        <v>0</v>
      </c>
      <c r="Y192" s="210">
        <f>STAFF_CWS!AC128</f>
        <v>0</v>
      </c>
      <c r="Z192" s="210">
        <f>STAFF_CWS!AD128</f>
        <v>0</v>
      </c>
      <c r="AA192" s="210">
        <f>STAFF_CWS!AE128</f>
        <v>0</v>
      </c>
      <c r="AB192" s="210">
        <f>STAFF_CWS!AF128</f>
        <v>0</v>
      </c>
      <c r="AC192" s="210">
        <f>STAFF_CWS!AG128</f>
        <v>0</v>
      </c>
      <c r="AD192" s="210">
        <f>STAFF_CWS!AH128</f>
        <v>0</v>
      </c>
      <c r="AE192" s="210">
        <f>STAFF_CWS!AI128</f>
        <v>0</v>
      </c>
      <c r="AF192" s="210">
        <f>STAFF_CWS!AJ128</f>
        <v>0</v>
      </c>
      <c r="AG192" s="210">
        <f>STAFF_CWS!AK128</f>
        <v>0</v>
      </c>
      <c r="AH192" s="210">
        <f>STAFF_CWS!AL128</f>
        <v>0</v>
      </c>
      <c r="AI192" s="210">
        <f>STAFF_CWS!AM128</f>
        <v>0</v>
      </c>
      <c r="AJ192" s="210">
        <f>STAFF_CWS!AN128</f>
        <v>0</v>
      </c>
      <c r="AK192" s="210">
        <f>STAFF_CWS!AO128</f>
        <v>0</v>
      </c>
      <c r="AL192" s="210">
        <f>STAFF_CWS!AP128</f>
        <v>0</v>
      </c>
      <c r="AM192" s="210">
        <f>STAFF_CWS!AQ128</f>
        <v>0</v>
      </c>
      <c r="AN192" s="210">
        <f>STAFF_CWS!AR128</f>
        <v>0</v>
      </c>
      <c r="AO192" s="210">
        <f>STAFF_CWS!AS128</f>
        <v>0</v>
      </c>
      <c r="AP192" s="210">
        <f>STAFF_CWS!AT128</f>
        <v>0</v>
      </c>
      <c r="AQ192" s="210">
        <f>STAFF_CWS!AU128</f>
        <v>0</v>
      </c>
      <c r="AR192" s="210">
        <f>STAFF_CWS!AV128</f>
        <v>0</v>
      </c>
      <c r="AS192" s="210">
        <f>STAFF_CWS!AW128</f>
        <v>0</v>
      </c>
      <c r="AT192" s="210">
        <f>STAFF_CWS!AX128</f>
        <v>0</v>
      </c>
      <c r="AU192" s="210">
        <f>STAFF_CWS!AY128</f>
        <v>0</v>
      </c>
      <c r="AV192" s="210">
        <f>STAFF_CWS!AZ128</f>
        <v>0</v>
      </c>
      <c r="AW192" s="210">
        <f>STAFF_CWS!BA128</f>
        <v>0</v>
      </c>
      <c r="AX192" s="210">
        <f>STAFF_CWS!BB128</f>
        <v>0</v>
      </c>
      <c r="AY192" s="210">
        <f>STAFF_CWS!BC128</f>
        <v>0</v>
      </c>
      <c r="AZ192" s="210">
        <f>STAFF_CWS!BD128</f>
        <v>0</v>
      </c>
      <c r="BA192" s="210">
        <f>STAFF_CWS!BE128</f>
        <v>0</v>
      </c>
      <c r="BB192" s="210">
        <f>STAFF_CWS!BF128</f>
        <v>0</v>
      </c>
      <c r="BC192" s="210">
        <f>STAFF_CWS!BG128</f>
        <v>0</v>
      </c>
      <c r="BD192" s="210">
        <f>STAFF_CWS!BH128</f>
        <v>0</v>
      </c>
      <c r="BE192" s="210">
        <f>STAFF_CWS!BI128</f>
        <v>0</v>
      </c>
      <c r="BF192" s="210">
        <f>STAFF_CWS!BJ128</f>
        <v>0</v>
      </c>
      <c r="BG192" s="210">
        <f>STAFF_CWS!BK128</f>
        <v>0</v>
      </c>
      <c r="BH192" s="210">
        <f>STAFF_CWS!BL128</f>
        <v>0</v>
      </c>
      <c r="BI192" s="210">
        <f>STAFF_CWS!BM128</f>
        <v>0</v>
      </c>
      <c r="BJ192" s="210">
        <f>STAFF_CWS!BN128</f>
        <v>0</v>
      </c>
      <c r="BK192" s="210">
        <f>STAFF_CWS!BO128</f>
        <v>0</v>
      </c>
    </row>
    <row r="193" spans="2:63" x14ac:dyDescent="0.15">
      <c r="B193" s="2"/>
    </row>
    <row r="194" spans="2:63" x14ac:dyDescent="0.15">
      <c r="B194" s="2" t="s">
        <v>60</v>
      </c>
      <c r="C194" s="210">
        <f>STAFF_CWS!G130</f>
        <v>0</v>
      </c>
      <c r="D194" s="210">
        <f>STAFF_CWS!H130</f>
        <v>0</v>
      </c>
      <c r="E194" s="210">
        <f>STAFF_CWS!I130</f>
        <v>0</v>
      </c>
      <c r="F194" s="210">
        <f>STAFF_CWS!J130</f>
        <v>0</v>
      </c>
      <c r="G194" s="210">
        <f>STAFF_CWS!K130</f>
        <v>0</v>
      </c>
      <c r="H194" s="210">
        <f>STAFF_CWS!L130</f>
        <v>0</v>
      </c>
      <c r="I194" s="210">
        <f>STAFF_CWS!M130</f>
        <v>0</v>
      </c>
      <c r="J194" s="210">
        <f>STAFF_CWS!N130</f>
        <v>0</v>
      </c>
      <c r="K194" s="210">
        <f>STAFF_CWS!O130</f>
        <v>0</v>
      </c>
      <c r="L194" s="210">
        <f>STAFF_CWS!P130</f>
        <v>0</v>
      </c>
      <c r="M194" s="210">
        <f>STAFF_CWS!Q130</f>
        <v>0</v>
      </c>
      <c r="N194" s="210">
        <f>STAFF_CWS!R130</f>
        <v>0</v>
      </c>
      <c r="O194" s="210">
        <f>STAFF_CWS!S130</f>
        <v>0</v>
      </c>
      <c r="P194" s="210">
        <f>STAFF_CWS!T130</f>
        <v>0</v>
      </c>
      <c r="Q194" s="210">
        <f>STAFF_CWS!U130</f>
        <v>0</v>
      </c>
      <c r="R194" s="210">
        <f>STAFF_CWS!V130</f>
        <v>0</v>
      </c>
      <c r="S194" s="210">
        <f>STAFF_CWS!W130</f>
        <v>0</v>
      </c>
      <c r="T194" s="210">
        <f>STAFF_CWS!X130</f>
        <v>0</v>
      </c>
      <c r="U194" s="210">
        <f>STAFF_CWS!Y130</f>
        <v>0</v>
      </c>
      <c r="V194" s="210">
        <f>STAFF_CWS!Z130</f>
        <v>0</v>
      </c>
      <c r="W194" s="210">
        <f>STAFF_CWS!AA130</f>
        <v>0</v>
      </c>
      <c r="X194" s="210">
        <f>STAFF_CWS!AB130</f>
        <v>0</v>
      </c>
      <c r="Y194" s="210">
        <f>STAFF_CWS!AC130</f>
        <v>0</v>
      </c>
      <c r="Z194" s="210">
        <f>STAFF_CWS!AD130</f>
        <v>0</v>
      </c>
      <c r="AA194" s="210">
        <f>STAFF_CWS!AE130</f>
        <v>0</v>
      </c>
      <c r="AB194" s="210">
        <f>STAFF_CWS!AF130</f>
        <v>0</v>
      </c>
      <c r="AC194" s="210">
        <f>STAFF_CWS!AG130</f>
        <v>0</v>
      </c>
      <c r="AD194" s="210">
        <f>STAFF_CWS!AH130</f>
        <v>0</v>
      </c>
      <c r="AE194" s="210">
        <f>STAFF_CWS!AI130</f>
        <v>0</v>
      </c>
      <c r="AF194" s="210">
        <f>STAFF_CWS!AJ130</f>
        <v>0</v>
      </c>
      <c r="AG194" s="210">
        <f>STAFF_CWS!AK130</f>
        <v>0</v>
      </c>
      <c r="AH194" s="210">
        <f>STAFF_CWS!AL130</f>
        <v>0</v>
      </c>
      <c r="AI194" s="210">
        <f>STAFF_CWS!AM130</f>
        <v>0</v>
      </c>
      <c r="AJ194" s="210">
        <f>STAFF_CWS!AN130</f>
        <v>0</v>
      </c>
      <c r="AK194" s="210">
        <f>STAFF_CWS!AO130</f>
        <v>0</v>
      </c>
      <c r="AL194" s="210">
        <f>STAFF_CWS!AP130</f>
        <v>0</v>
      </c>
      <c r="AM194" s="210">
        <f>STAFF_CWS!AQ130</f>
        <v>0</v>
      </c>
      <c r="AN194" s="210">
        <f>STAFF_CWS!AR130</f>
        <v>0</v>
      </c>
      <c r="AO194" s="210">
        <f>STAFF_CWS!AS130</f>
        <v>0</v>
      </c>
      <c r="AP194" s="210">
        <f>STAFF_CWS!AT130</f>
        <v>0</v>
      </c>
      <c r="AQ194" s="210">
        <f>STAFF_CWS!AU130</f>
        <v>0</v>
      </c>
      <c r="AR194" s="210">
        <f>STAFF_CWS!AV130</f>
        <v>0</v>
      </c>
      <c r="AS194" s="210">
        <f>STAFF_CWS!AW130</f>
        <v>0</v>
      </c>
      <c r="AT194" s="210">
        <f>STAFF_CWS!AX130</f>
        <v>0</v>
      </c>
      <c r="AU194" s="210">
        <f>STAFF_CWS!AY130</f>
        <v>0</v>
      </c>
      <c r="AV194" s="210">
        <f>STAFF_CWS!AZ130</f>
        <v>0</v>
      </c>
      <c r="AW194" s="210">
        <f>STAFF_CWS!BA130</f>
        <v>0</v>
      </c>
      <c r="AX194" s="210">
        <f>STAFF_CWS!BB130</f>
        <v>0</v>
      </c>
      <c r="AY194" s="210">
        <f>STAFF_CWS!BC130</f>
        <v>0</v>
      </c>
      <c r="AZ194" s="210">
        <f>STAFF_CWS!BD130</f>
        <v>0</v>
      </c>
      <c r="BA194" s="210">
        <f>STAFF_CWS!BE130</f>
        <v>0</v>
      </c>
      <c r="BB194" s="210">
        <f>STAFF_CWS!BF130</f>
        <v>0</v>
      </c>
      <c r="BC194" s="210">
        <f>STAFF_CWS!BG130</f>
        <v>0</v>
      </c>
      <c r="BD194" s="210">
        <f>STAFF_CWS!BH130</f>
        <v>0</v>
      </c>
      <c r="BE194" s="210">
        <f>STAFF_CWS!BI130</f>
        <v>0</v>
      </c>
      <c r="BF194" s="210">
        <f>STAFF_CWS!BJ130</f>
        <v>0</v>
      </c>
      <c r="BG194" s="210">
        <f>STAFF_CWS!BK130</f>
        <v>0</v>
      </c>
      <c r="BH194" s="210">
        <f>STAFF_CWS!BL130</f>
        <v>0</v>
      </c>
      <c r="BI194" s="210">
        <f>STAFF_CWS!BM130</f>
        <v>0</v>
      </c>
      <c r="BJ194" s="210">
        <f>STAFF_CWS!BN130</f>
        <v>0</v>
      </c>
      <c r="BK194" s="210">
        <f>STAFF_CWS!BO130</f>
        <v>0</v>
      </c>
    </row>
    <row r="195" spans="2:63" x14ac:dyDescent="0.15">
      <c r="B195" s="18" t="s">
        <v>86</v>
      </c>
      <c r="C195" s="210">
        <f>STAFF_CWS!G131</f>
        <v>0</v>
      </c>
      <c r="D195" s="210">
        <f>STAFF_CWS!H131</f>
        <v>0</v>
      </c>
      <c r="E195" s="210">
        <f>STAFF_CWS!I131</f>
        <v>0</v>
      </c>
      <c r="F195" s="210">
        <f>STAFF_CWS!J131</f>
        <v>0</v>
      </c>
      <c r="G195" s="210">
        <f>STAFF_CWS!K131</f>
        <v>0</v>
      </c>
      <c r="H195" s="210">
        <f>STAFF_CWS!L131</f>
        <v>0</v>
      </c>
      <c r="I195" s="210">
        <f>STAFF_CWS!M131</f>
        <v>0</v>
      </c>
      <c r="J195" s="210">
        <f>STAFF_CWS!N131</f>
        <v>0</v>
      </c>
      <c r="K195" s="210">
        <f>STAFF_CWS!O131</f>
        <v>0</v>
      </c>
      <c r="L195" s="210">
        <f>STAFF_CWS!P131</f>
        <v>0</v>
      </c>
      <c r="M195" s="210">
        <f>STAFF_CWS!Q131</f>
        <v>0</v>
      </c>
      <c r="N195" s="210">
        <f>STAFF_CWS!R131</f>
        <v>0</v>
      </c>
      <c r="O195" s="210">
        <f>STAFF_CWS!S131</f>
        <v>0</v>
      </c>
      <c r="P195" s="210">
        <f>STAFF_CWS!T131</f>
        <v>0</v>
      </c>
      <c r="Q195" s="210">
        <f>STAFF_CWS!U131</f>
        <v>0</v>
      </c>
      <c r="R195" s="210">
        <f>STAFF_CWS!V131</f>
        <v>0</v>
      </c>
      <c r="S195" s="210">
        <f>STAFF_CWS!W131</f>
        <v>0</v>
      </c>
      <c r="T195" s="210">
        <f>STAFF_CWS!X131</f>
        <v>0</v>
      </c>
      <c r="U195" s="210">
        <f>STAFF_CWS!Y131</f>
        <v>0</v>
      </c>
      <c r="V195" s="210">
        <f>STAFF_CWS!Z131</f>
        <v>0</v>
      </c>
      <c r="W195" s="210">
        <f>STAFF_CWS!AA131</f>
        <v>0</v>
      </c>
      <c r="X195" s="210">
        <f>STAFF_CWS!AB131</f>
        <v>0</v>
      </c>
      <c r="Y195" s="210">
        <f>STAFF_CWS!AC131</f>
        <v>0</v>
      </c>
      <c r="Z195" s="210">
        <f>STAFF_CWS!AD131</f>
        <v>0</v>
      </c>
      <c r="AA195" s="210">
        <f>STAFF_CWS!AE131</f>
        <v>0</v>
      </c>
      <c r="AB195" s="210">
        <f>STAFF_CWS!AF131</f>
        <v>0</v>
      </c>
      <c r="AC195" s="210">
        <f>STAFF_CWS!AG131</f>
        <v>0</v>
      </c>
      <c r="AD195" s="210">
        <f>STAFF_CWS!AH131</f>
        <v>0</v>
      </c>
      <c r="AE195" s="210">
        <f>STAFF_CWS!AI131</f>
        <v>0</v>
      </c>
      <c r="AF195" s="210">
        <f>STAFF_CWS!AJ131</f>
        <v>0</v>
      </c>
      <c r="AG195" s="210">
        <f>STAFF_CWS!AK131</f>
        <v>0</v>
      </c>
      <c r="AH195" s="210">
        <f>STAFF_CWS!AL131</f>
        <v>0</v>
      </c>
      <c r="AI195" s="210">
        <f>STAFF_CWS!AM131</f>
        <v>0</v>
      </c>
      <c r="AJ195" s="210">
        <f>STAFF_CWS!AN131</f>
        <v>0</v>
      </c>
      <c r="AK195" s="210">
        <f>STAFF_CWS!AO131</f>
        <v>0</v>
      </c>
      <c r="AL195" s="210">
        <f>STAFF_CWS!AP131</f>
        <v>0</v>
      </c>
      <c r="AM195" s="210">
        <f>STAFF_CWS!AQ131</f>
        <v>0</v>
      </c>
      <c r="AN195" s="210">
        <f>STAFF_CWS!AR131</f>
        <v>0</v>
      </c>
      <c r="AO195" s="210">
        <f>STAFF_CWS!AS131</f>
        <v>0</v>
      </c>
      <c r="AP195" s="210">
        <f>STAFF_CWS!AT131</f>
        <v>0</v>
      </c>
      <c r="AQ195" s="210">
        <f>STAFF_CWS!AU131</f>
        <v>0</v>
      </c>
      <c r="AR195" s="210">
        <f>STAFF_CWS!AV131</f>
        <v>0</v>
      </c>
      <c r="AS195" s="210">
        <f>STAFF_CWS!AW131</f>
        <v>0</v>
      </c>
      <c r="AT195" s="210">
        <f>STAFF_CWS!AX131</f>
        <v>0</v>
      </c>
      <c r="AU195" s="210">
        <f>STAFF_CWS!AY131</f>
        <v>0</v>
      </c>
      <c r="AV195" s="210">
        <f>STAFF_CWS!AZ131</f>
        <v>0</v>
      </c>
      <c r="AW195" s="210">
        <f>STAFF_CWS!BA131</f>
        <v>0</v>
      </c>
      <c r="AX195" s="210">
        <f>STAFF_CWS!BB131</f>
        <v>0</v>
      </c>
      <c r="AY195" s="210">
        <f>STAFF_CWS!BC131</f>
        <v>0</v>
      </c>
      <c r="AZ195" s="210">
        <f>STAFF_CWS!BD131</f>
        <v>0</v>
      </c>
      <c r="BA195" s="210">
        <f>STAFF_CWS!BE131</f>
        <v>0</v>
      </c>
      <c r="BB195" s="210">
        <f>STAFF_CWS!BF131</f>
        <v>0</v>
      </c>
      <c r="BC195" s="210">
        <f>STAFF_CWS!BG131</f>
        <v>0</v>
      </c>
      <c r="BD195" s="210">
        <f>STAFF_CWS!BH131</f>
        <v>0</v>
      </c>
      <c r="BE195" s="210">
        <f>STAFF_CWS!BI131</f>
        <v>0</v>
      </c>
      <c r="BF195" s="210">
        <f>STAFF_CWS!BJ131</f>
        <v>0</v>
      </c>
      <c r="BG195" s="210">
        <f>STAFF_CWS!BK131</f>
        <v>0</v>
      </c>
      <c r="BH195" s="210">
        <f>STAFF_CWS!BL131</f>
        <v>0</v>
      </c>
      <c r="BI195" s="210">
        <f>STAFF_CWS!BM131</f>
        <v>0</v>
      </c>
      <c r="BJ195" s="210">
        <f>STAFF_CWS!BN131</f>
        <v>0</v>
      </c>
      <c r="BK195" s="210">
        <f>STAFF_CWS!BO131</f>
        <v>0</v>
      </c>
    </row>
    <row r="196" spans="2:63" x14ac:dyDescent="0.15">
      <c r="B196" s="18"/>
    </row>
    <row r="197" spans="2:63" x14ac:dyDescent="0.15">
      <c r="B197" s="14" t="s">
        <v>52</v>
      </c>
      <c r="C197" s="210">
        <f>STAFF_CWS!G133</f>
        <v>0</v>
      </c>
      <c r="D197" s="210">
        <f>STAFF_CWS!H133</f>
        <v>2</v>
      </c>
      <c r="E197" s="210">
        <f>STAFF_CWS!I133</f>
        <v>2</v>
      </c>
      <c r="F197" s="210">
        <f>STAFF_CWS!J133</f>
        <v>2</v>
      </c>
      <c r="G197" s="210">
        <f>STAFF_CWS!K133</f>
        <v>2</v>
      </c>
      <c r="H197" s="210">
        <f>STAFF_CWS!L133</f>
        <v>2</v>
      </c>
      <c r="I197" s="210">
        <f>STAFF_CWS!M133</f>
        <v>2</v>
      </c>
      <c r="J197" s="210">
        <f>STAFF_CWS!N133</f>
        <v>2</v>
      </c>
      <c r="K197" s="210">
        <f>STAFF_CWS!O133</f>
        <v>2</v>
      </c>
      <c r="L197" s="210">
        <f>STAFF_CWS!P133</f>
        <v>2</v>
      </c>
      <c r="M197" s="210">
        <f>STAFF_CWS!Q133</f>
        <v>2</v>
      </c>
      <c r="N197" s="210">
        <f>STAFF_CWS!R133</f>
        <v>2</v>
      </c>
      <c r="O197" s="210">
        <f>STAFF_CWS!S133</f>
        <v>2</v>
      </c>
      <c r="P197" s="210">
        <f>STAFF_CWS!T133</f>
        <v>2</v>
      </c>
      <c r="Q197" s="210">
        <f>STAFF_CWS!U133</f>
        <v>2</v>
      </c>
      <c r="R197" s="210">
        <f>STAFF_CWS!V133</f>
        <v>2</v>
      </c>
      <c r="S197" s="210">
        <f>STAFF_CWS!W133</f>
        <v>2</v>
      </c>
      <c r="T197" s="210">
        <f>STAFF_CWS!X133</f>
        <v>2</v>
      </c>
      <c r="U197" s="210">
        <f>STAFF_CWS!Y133</f>
        <v>2</v>
      </c>
      <c r="V197" s="210">
        <f>STAFF_CWS!Z133</f>
        <v>2</v>
      </c>
      <c r="W197" s="210">
        <f>STAFF_CWS!AA133</f>
        <v>2</v>
      </c>
      <c r="X197" s="210">
        <f>STAFF_CWS!AB133</f>
        <v>2</v>
      </c>
      <c r="Y197" s="210">
        <f>STAFF_CWS!AC133</f>
        <v>2</v>
      </c>
      <c r="Z197" s="210">
        <f>STAFF_CWS!AD133</f>
        <v>2</v>
      </c>
      <c r="AA197" s="210">
        <f>STAFF_CWS!AE133</f>
        <v>2</v>
      </c>
      <c r="AB197" s="210">
        <f>STAFF_CWS!AF133</f>
        <v>2</v>
      </c>
      <c r="AC197" s="210">
        <f>STAFF_CWS!AG133</f>
        <v>2</v>
      </c>
      <c r="AD197" s="210">
        <f>STAFF_CWS!AH133</f>
        <v>2</v>
      </c>
      <c r="AE197" s="210">
        <f>STAFF_CWS!AI133</f>
        <v>2</v>
      </c>
      <c r="AF197" s="210">
        <f>STAFF_CWS!AJ133</f>
        <v>2</v>
      </c>
      <c r="AG197" s="210">
        <f>STAFF_CWS!AK133</f>
        <v>2</v>
      </c>
      <c r="AH197" s="210">
        <f>STAFF_CWS!AL133</f>
        <v>2</v>
      </c>
      <c r="AI197" s="210">
        <f>STAFF_CWS!AM133</f>
        <v>2</v>
      </c>
      <c r="AJ197" s="210">
        <f>STAFF_CWS!AN133</f>
        <v>2</v>
      </c>
      <c r="AK197" s="210">
        <f>STAFF_CWS!AO133</f>
        <v>2</v>
      </c>
      <c r="AL197" s="210">
        <f>STAFF_CWS!AP133</f>
        <v>2</v>
      </c>
      <c r="AM197" s="210">
        <f>STAFF_CWS!AQ133</f>
        <v>2</v>
      </c>
      <c r="AN197" s="210">
        <f>STAFF_CWS!AR133</f>
        <v>2</v>
      </c>
      <c r="AO197" s="210">
        <f>STAFF_CWS!AS133</f>
        <v>2</v>
      </c>
      <c r="AP197" s="210">
        <f>STAFF_CWS!AT133</f>
        <v>2</v>
      </c>
      <c r="AQ197" s="210">
        <f>STAFF_CWS!AU133</f>
        <v>2</v>
      </c>
      <c r="AR197" s="210">
        <f>STAFF_CWS!AV133</f>
        <v>2</v>
      </c>
      <c r="AS197" s="210">
        <f>STAFF_CWS!AW133</f>
        <v>2</v>
      </c>
      <c r="AT197" s="210">
        <f>STAFF_CWS!AX133</f>
        <v>2</v>
      </c>
      <c r="AU197" s="210">
        <f>STAFF_CWS!AY133</f>
        <v>2</v>
      </c>
      <c r="AV197" s="210">
        <f>STAFF_CWS!AZ133</f>
        <v>2</v>
      </c>
      <c r="AW197" s="210">
        <f>STAFF_CWS!BA133</f>
        <v>2</v>
      </c>
      <c r="AX197" s="210">
        <f>STAFF_CWS!BB133</f>
        <v>2</v>
      </c>
      <c r="AY197" s="210">
        <f>STAFF_CWS!BC133</f>
        <v>2</v>
      </c>
      <c r="AZ197" s="210">
        <f>STAFF_CWS!BD133</f>
        <v>2</v>
      </c>
      <c r="BA197" s="210">
        <f>STAFF_CWS!BE133</f>
        <v>2</v>
      </c>
      <c r="BB197" s="210">
        <f>STAFF_CWS!BF133</f>
        <v>2</v>
      </c>
      <c r="BC197" s="210">
        <f>STAFF_CWS!BG133</f>
        <v>2</v>
      </c>
      <c r="BD197" s="210">
        <f>STAFF_CWS!BH133</f>
        <v>2</v>
      </c>
      <c r="BE197" s="210">
        <f>STAFF_CWS!BI133</f>
        <v>2</v>
      </c>
      <c r="BF197" s="210">
        <f>STAFF_CWS!BJ133</f>
        <v>2</v>
      </c>
      <c r="BG197" s="210">
        <f>STAFF_CWS!BK133</f>
        <v>2</v>
      </c>
      <c r="BH197" s="210">
        <f>STAFF_CWS!BL133</f>
        <v>2</v>
      </c>
      <c r="BI197" s="210">
        <f>STAFF_CWS!BM133</f>
        <v>2</v>
      </c>
      <c r="BJ197" s="210">
        <f>STAFF_CWS!BN133</f>
        <v>2</v>
      </c>
      <c r="BK197" s="210">
        <f>STAFF_CWS!BO133</f>
        <v>2</v>
      </c>
    </row>
    <row r="198" spans="2:63" x14ac:dyDescent="0.15">
      <c r="B198" s="19" t="s">
        <v>87</v>
      </c>
      <c r="C198" s="210">
        <f>STAFF_CWS!G134</f>
        <v>0</v>
      </c>
      <c r="D198" s="210">
        <f>STAFF_CWS!H134</f>
        <v>0</v>
      </c>
      <c r="E198" s="210">
        <f>STAFF_CWS!I134</f>
        <v>0</v>
      </c>
      <c r="F198" s="210">
        <f>STAFF_CWS!J134</f>
        <v>0</v>
      </c>
      <c r="G198" s="210">
        <f>STAFF_CWS!K134</f>
        <v>0</v>
      </c>
      <c r="H198" s="210">
        <f>STAFF_CWS!L134</f>
        <v>0</v>
      </c>
      <c r="I198" s="210">
        <f>STAFF_CWS!M134</f>
        <v>0</v>
      </c>
      <c r="J198" s="210">
        <f>STAFF_CWS!N134</f>
        <v>0</v>
      </c>
      <c r="K198" s="210">
        <f>STAFF_CWS!O134</f>
        <v>0</v>
      </c>
      <c r="L198" s="210">
        <f>STAFF_CWS!P134</f>
        <v>0</v>
      </c>
      <c r="M198" s="210">
        <f>STAFF_CWS!Q134</f>
        <v>0</v>
      </c>
      <c r="N198" s="210">
        <f>STAFF_CWS!R134</f>
        <v>0</v>
      </c>
      <c r="O198" s="210">
        <f>STAFF_CWS!S134</f>
        <v>0</v>
      </c>
      <c r="P198" s="210">
        <f>STAFF_CWS!T134</f>
        <v>0</v>
      </c>
      <c r="Q198" s="210">
        <f>STAFF_CWS!U134</f>
        <v>0</v>
      </c>
      <c r="R198" s="210">
        <f>STAFF_CWS!V134</f>
        <v>0</v>
      </c>
      <c r="S198" s="210">
        <f>STAFF_CWS!W134</f>
        <v>0</v>
      </c>
      <c r="T198" s="210">
        <f>STAFF_CWS!X134</f>
        <v>0</v>
      </c>
      <c r="U198" s="210">
        <f>STAFF_CWS!Y134</f>
        <v>0</v>
      </c>
      <c r="V198" s="210">
        <f>STAFF_CWS!Z134</f>
        <v>0</v>
      </c>
      <c r="W198" s="210">
        <f>STAFF_CWS!AA134</f>
        <v>0</v>
      </c>
      <c r="X198" s="210">
        <f>STAFF_CWS!AB134</f>
        <v>0</v>
      </c>
      <c r="Y198" s="210">
        <f>STAFF_CWS!AC134</f>
        <v>0</v>
      </c>
      <c r="Z198" s="210">
        <f>STAFF_CWS!AD134</f>
        <v>0</v>
      </c>
      <c r="AA198" s="210">
        <f>STAFF_CWS!AE134</f>
        <v>0</v>
      </c>
      <c r="AB198" s="210">
        <f>STAFF_CWS!AF134</f>
        <v>0</v>
      </c>
      <c r="AC198" s="210">
        <f>STAFF_CWS!AG134</f>
        <v>0</v>
      </c>
      <c r="AD198" s="210">
        <f>STAFF_CWS!AH134</f>
        <v>0</v>
      </c>
      <c r="AE198" s="210">
        <f>STAFF_CWS!AI134</f>
        <v>0</v>
      </c>
      <c r="AF198" s="210">
        <f>STAFF_CWS!AJ134</f>
        <v>0</v>
      </c>
      <c r="AG198" s="210">
        <f>STAFF_CWS!AK134</f>
        <v>0</v>
      </c>
      <c r="AH198" s="210">
        <f>STAFF_CWS!AL134</f>
        <v>0</v>
      </c>
      <c r="AI198" s="210">
        <f>STAFF_CWS!AM134</f>
        <v>0</v>
      </c>
      <c r="AJ198" s="210">
        <f>STAFF_CWS!AN134</f>
        <v>0</v>
      </c>
      <c r="AK198" s="210">
        <f>STAFF_CWS!AO134</f>
        <v>0</v>
      </c>
      <c r="AL198" s="210">
        <f>STAFF_CWS!AP134</f>
        <v>0</v>
      </c>
      <c r="AM198" s="210">
        <f>STAFF_CWS!AQ134</f>
        <v>0</v>
      </c>
      <c r="AN198" s="210">
        <f>STAFF_CWS!AR134</f>
        <v>0</v>
      </c>
      <c r="AO198" s="210">
        <f>STAFF_CWS!AS134</f>
        <v>0</v>
      </c>
      <c r="AP198" s="210">
        <f>STAFF_CWS!AT134</f>
        <v>0</v>
      </c>
      <c r="AQ198" s="210">
        <f>STAFF_CWS!AU134</f>
        <v>0</v>
      </c>
      <c r="AR198" s="210">
        <f>STAFF_CWS!AV134</f>
        <v>0</v>
      </c>
      <c r="AS198" s="210">
        <f>STAFF_CWS!AW134</f>
        <v>0</v>
      </c>
      <c r="AT198" s="210">
        <f>STAFF_CWS!AX134</f>
        <v>0</v>
      </c>
      <c r="AU198" s="210">
        <f>STAFF_CWS!AY134</f>
        <v>0</v>
      </c>
      <c r="AV198" s="210">
        <f>STAFF_CWS!AZ134</f>
        <v>0</v>
      </c>
      <c r="AW198" s="210">
        <f>STAFF_CWS!BA134</f>
        <v>0</v>
      </c>
      <c r="AX198" s="210">
        <f>STAFF_CWS!BB134</f>
        <v>0</v>
      </c>
      <c r="AY198" s="210">
        <f>STAFF_CWS!BC134</f>
        <v>0</v>
      </c>
      <c r="AZ198" s="210">
        <f>STAFF_CWS!BD134</f>
        <v>0</v>
      </c>
      <c r="BA198" s="210">
        <f>STAFF_CWS!BE134</f>
        <v>0</v>
      </c>
      <c r="BB198" s="210">
        <f>STAFF_CWS!BF134</f>
        <v>0</v>
      </c>
      <c r="BC198" s="210">
        <f>STAFF_CWS!BG134</f>
        <v>0</v>
      </c>
      <c r="BD198" s="210">
        <f>STAFF_CWS!BH134</f>
        <v>0</v>
      </c>
      <c r="BE198" s="210">
        <f>STAFF_CWS!BI134</f>
        <v>0</v>
      </c>
      <c r="BF198" s="210">
        <f>STAFF_CWS!BJ134</f>
        <v>0</v>
      </c>
      <c r="BG198" s="210">
        <f>STAFF_CWS!BK134</f>
        <v>0</v>
      </c>
      <c r="BH198" s="210">
        <f>STAFF_CWS!BL134</f>
        <v>0</v>
      </c>
      <c r="BI198" s="210">
        <f>STAFF_CWS!BM134</f>
        <v>0</v>
      </c>
      <c r="BJ198" s="210">
        <f>STAFF_CWS!BN134</f>
        <v>0</v>
      </c>
      <c r="BK198" s="210">
        <f>STAFF_CWS!BO134</f>
        <v>0</v>
      </c>
    </row>
    <row r="199" spans="2:63" x14ac:dyDescent="0.15">
      <c r="B199" s="20" t="s">
        <v>94</v>
      </c>
      <c r="C199" s="210">
        <f>STAFF_CWS!G135</f>
        <v>0</v>
      </c>
      <c r="D199" s="210">
        <f>STAFF_CWS!H135</f>
        <v>2</v>
      </c>
      <c r="E199" s="210">
        <f>STAFF_CWS!I135</f>
        <v>2</v>
      </c>
      <c r="F199" s="210">
        <f>STAFF_CWS!J135</f>
        <v>2</v>
      </c>
      <c r="G199" s="210">
        <f>STAFF_CWS!K135</f>
        <v>2</v>
      </c>
      <c r="H199" s="210">
        <f>STAFF_CWS!L135</f>
        <v>2</v>
      </c>
      <c r="I199" s="210">
        <f>STAFF_CWS!M135</f>
        <v>2</v>
      </c>
      <c r="J199" s="210">
        <f>STAFF_CWS!N135</f>
        <v>2</v>
      </c>
      <c r="K199" s="210">
        <f>STAFF_CWS!O135</f>
        <v>2</v>
      </c>
      <c r="L199" s="210">
        <f>STAFF_CWS!P135</f>
        <v>2</v>
      </c>
      <c r="M199" s="210">
        <f>STAFF_CWS!Q135</f>
        <v>2</v>
      </c>
      <c r="N199" s="210">
        <f>STAFF_CWS!R135</f>
        <v>2</v>
      </c>
      <c r="O199" s="210">
        <f>STAFF_CWS!S135</f>
        <v>2</v>
      </c>
      <c r="P199" s="210">
        <f>STAFF_CWS!T135</f>
        <v>2</v>
      </c>
      <c r="Q199" s="210">
        <f>STAFF_CWS!U135</f>
        <v>2</v>
      </c>
      <c r="R199" s="210">
        <f>STAFF_CWS!V135</f>
        <v>2</v>
      </c>
      <c r="S199" s="210">
        <f>STAFF_CWS!W135</f>
        <v>2</v>
      </c>
      <c r="T199" s="210">
        <f>STAFF_CWS!X135</f>
        <v>2</v>
      </c>
      <c r="U199" s="210">
        <f>STAFF_CWS!Y135</f>
        <v>2</v>
      </c>
      <c r="V199" s="210">
        <f>STAFF_CWS!Z135</f>
        <v>2</v>
      </c>
      <c r="W199" s="210">
        <f>STAFF_CWS!AA135</f>
        <v>2</v>
      </c>
      <c r="X199" s="210">
        <f>STAFF_CWS!AB135</f>
        <v>2</v>
      </c>
      <c r="Y199" s="210">
        <f>STAFF_CWS!AC135</f>
        <v>2</v>
      </c>
      <c r="Z199" s="210">
        <f>STAFF_CWS!AD135</f>
        <v>2</v>
      </c>
      <c r="AA199" s="210">
        <f>STAFF_CWS!AE135</f>
        <v>2</v>
      </c>
      <c r="AB199" s="210">
        <f>STAFF_CWS!AF135</f>
        <v>2</v>
      </c>
      <c r="AC199" s="210">
        <f>STAFF_CWS!AG135</f>
        <v>2</v>
      </c>
      <c r="AD199" s="210">
        <f>STAFF_CWS!AH135</f>
        <v>2</v>
      </c>
      <c r="AE199" s="210">
        <f>STAFF_CWS!AI135</f>
        <v>2</v>
      </c>
      <c r="AF199" s="210">
        <f>STAFF_CWS!AJ135</f>
        <v>2</v>
      </c>
      <c r="AG199" s="210">
        <f>STAFF_CWS!AK135</f>
        <v>2</v>
      </c>
      <c r="AH199" s="210">
        <f>STAFF_CWS!AL135</f>
        <v>2</v>
      </c>
      <c r="AI199" s="210">
        <f>STAFF_CWS!AM135</f>
        <v>2</v>
      </c>
      <c r="AJ199" s="210">
        <f>STAFF_CWS!AN135</f>
        <v>2</v>
      </c>
      <c r="AK199" s="210">
        <f>STAFF_CWS!AO135</f>
        <v>2</v>
      </c>
      <c r="AL199" s="210">
        <f>STAFF_CWS!AP135</f>
        <v>2</v>
      </c>
      <c r="AM199" s="210">
        <f>STAFF_CWS!AQ135</f>
        <v>2</v>
      </c>
      <c r="AN199" s="210">
        <f>STAFF_CWS!AR135</f>
        <v>2</v>
      </c>
      <c r="AO199" s="210">
        <f>STAFF_CWS!AS135</f>
        <v>2</v>
      </c>
      <c r="AP199" s="210">
        <f>STAFF_CWS!AT135</f>
        <v>2</v>
      </c>
      <c r="AQ199" s="210">
        <f>STAFF_CWS!AU135</f>
        <v>2</v>
      </c>
      <c r="AR199" s="210">
        <f>STAFF_CWS!AV135</f>
        <v>2</v>
      </c>
      <c r="AS199" s="210">
        <f>STAFF_CWS!AW135</f>
        <v>2</v>
      </c>
      <c r="AT199" s="210">
        <f>STAFF_CWS!AX135</f>
        <v>2</v>
      </c>
      <c r="AU199" s="210">
        <f>STAFF_CWS!AY135</f>
        <v>2</v>
      </c>
      <c r="AV199" s="210">
        <f>STAFF_CWS!AZ135</f>
        <v>2</v>
      </c>
      <c r="AW199" s="210">
        <f>STAFF_CWS!BA135</f>
        <v>2</v>
      </c>
      <c r="AX199" s="210">
        <f>STAFF_CWS!BB135</f>
        <v>2</v>
      </c>
      <c r="AY199" s="210">
        <f>STAFF_CWS!BC135</f>
        <v>2</v>
      </c>
      <c r="AZ199" s="210">
        <f>STAFF_CWS!BD135</f>
        <v>2</v>
      </c>
      <c r="BA199" s="210">
        <f>STAFF_CWS!BE135</f>
        <v>2</v>
      </c>
      <c r="BB199" s="210">
        <f>STAFF_CWS!BF135</f>
        <v>2</v>
      </c>
      <c r="BC199" s="210">
        <f>STAFF_CWS!BG135</f>
        <v>2</v>
      </c>
      <c r="BD199" s="210">
        <f>STAFF_CWS!BH135</f>
        <v>2</v>
      </c>
      <c r="BE199" s="210">
        <f>STAFF_CWS!BI135</f>
        <v>2</v>
      </c>
      <c r="BF199" s="210">
        <f>STAFF_CWS!BJ135</f>
        <v>2</v>
      </c>
      <c r="BG199" s="210">
        <f>STAFF_CWS!BK135</f>
        <v>2</v>
      </c>
      <c r="BH199" s="210">
        <f>STAFF_CWS!BL135</f>
        <v>2</v>
      </c>
      <c r="BI199" s="210">
        <f>STAFF_CWS!BM135</f>
        <v>2</v>
      </c>
      <c r="BJ199" s="210">
        <f>STAFF_CWS!BN135</f>
        <v>2</v>
      </c>
      <c r="BK199" s="210">
        <f>STAFF_CWS!BO135</f>
        <v>2</v>
      </c>
    </row>
    <row r="200" spans="2:63" x14ac:dyDescent="0.15">
      <c r="B200"/>
    </row>
    <row r="201" spans="2:63" x14ac:dyDescent="0.15">
      <c r="B201" s="20" t="s">
        <v>69</v>
      </c>
      <c r="C201" s="210">
        <f>STAFF_CWS!G137</f>
        <v>0</v>
      </c>
      <c r="D201" s="210">
        <f>STAFF_CWS!H137</f>
        <v>2</v>
      </c>
      <c r="E201" s="210">
        <f>STAFF_CWS!I137</f>
        <v>2</v>
      </c>
      <c r="F201" s="210">
        <f>STAFF_CWS!J137</f>
        <v>2</v>
      </c>
      <c r="G201" s="210">
        <f>STAFF_CWS!K137</f>
        <v>2</v>
      </c>
      <c r="H201" s="210">
        <f>STAFF_CWS!L137</f>
        <v>2</v>
      </c>
      <c r="I201" s="210">
        <f>STAFF_CWS!M137</f>
        <v>2</v>
      </c>
      <c r="J201" s="210">
        <f>STAFF_CWS!N137</f>
        <v>2</v>
      </c>
      <c r="K201" s="210">
        <f>STAFF_CWS!O137</f>
        <v>2</v>
      </c>
      <c r="L201" s="210">
        <f>STAFF_CWS!P137</f>
        <v>2</v>
      </c>
      <c r="M201" s="210">
        <f>STAFF_CWS!Q137</f>
        <v>2</v>
      </c>
      <c r="N201" s="210">
        <f>STAFF_CWS!R137</f>
        <v>2</v>
      </c>
      <c r="O201" s="210">
        <f>STAFF_CWS!S137</f>
        <v>2</v>
      </c>
      <c r="P201" s="210">
        <f>STAFF_CWS!T137</f>
        <v>2</v>
      </c>
      <c r="Q201" s="210">
        <f>STAFF_CWS!U137</f>
        <v>2</v>
      </c>
      <c r="R201" s="210">
        <f>STAFF_CWS!V137</f>
        <v>2</v>
      </c>
      <c r="S201" s="210">
        <f>STAFF_CWS!W137</f>
        <v>2</v>
      </c>
      <c r="T201" s="210">
        <f>STAFF_CWS!X137</f>
        <v>2</v>
      </c>
      <c r="U201" s="210">
        <f>STAFF_CWS!Y137</f>
        <v>2</v>
      </c>
      <c r="V201" s="210">
        <f>STAFF_CWS!Z137</f>
        <v>2</v>
      </c>
      <c r="W201" s="210">
        <f>STAFF_CWS!AA137</f>
        <v>2</v>
      </c>
      <c r="X201" s="210">
        <f>STAFF_CWS!AB137</f>
        <v>2</v>
      </c>
      <c r="Y201" s="210">
        <f>STAFF_CWS!AC137</f>
        <v>2</v>
      </c>
      <c r="Z201" s="210">
        <f>STAFF_CWS!AD137</f>
        <v>2</v>
      </c>
      <c r="AA201" s="210">
        <f>STAFF_CWS!AE137</f>
        <v>2</v>
      </c>
      <c r="AB201" s="210">
        <f>STAFF_CWS!AF137</f>
        <v>2</v>
      </c>
      <c r="AC201" s="210">
        <f>STAFF_CWS!AG137</f>
        <v>2</v>
      </c>
      <c r="AD201" s="210">
        <f>STAFF_CWS!AH137</f>
        <v>2</v>
      </c>
      <c r="AE201" s="210">
        <f>STAFF_CWS!AI137</f>
        <v>2</v>
      </c>
      <c r="AF201" s="210">
        <f>STAFF_CWS!AJ137</f>
        <v>2</v>
      </c>
      <c r="AG201" s="210">
        <f>STAFF_CWS!AK137</f>
        <v>2</v>
      </c>
      <c r="AH201" s="210">
        <f>STAFF_CWS!AL137</f>
        <v>2</v>
      </c>
      <c r="AI201" s="210">
        <f>STAFF_CWS!AM137</f>
        <v>2</v>
      </c>
      <c r="AJ201" s="210">
        <f>STAFF_CWS!AN137</f>
        <v>2</v>
      </c>
      <c r="AK201" s="210">
        <f>STAFF_CWS!AO137</f>
        <v>2</v>
      </c>
      <c r="AL201" s="210">
        <f>STAFF_CWS!AP137</f>
        <v>2</v>
      </c>
      <c r="AM201" s="210">
        <f>STAFF_CWS!AQ137</f>
        <v>2</v>
      </c>
      <c r="AN201" s="210">
        <f>STAFF_CWS!AR137</f>
        <v>2</v>
      </c>
      <c r="AO201" s="210">
        <f>STAFF_CWS!AS137</f>
        <v>2</v>
      </c>
      <c r="AP201" s="210">
        <f>STAFF_CWS!AT137</f>
        <v>2</v>
      </c>
      <c r="AQ201" s="210">
        <f>STAFF_CWS!AU137</f>
        <v>2</v>
      </c>
      <c r="AR201" s="210">
        <f>STAFF_CWS!AV137</f>
        <v>2</v>
      </c>
      <c r="AS201" s="210">
        <f>STAFF_CWS!AW137</f>
        <v>2</v>
      </c>
      <c r="AT201" s="210">
        <f>STAFF_CWS!AX137</f>
        <v>2</v>
      </c>
      <c r="AU201" s="210">
        <f>STAFF_CWS!AY137</f>
        <v>2</v>
      </c>
      <c r="AV201" s="210">
        <f>STAFF_CWS!AZ137</f>
        <v>2</v>
      </c>
      <c r="AW201" s="210">
        <f>STAFF_CWS!BA137</f>
        <v>2</v>
      </c>
      <c r="AX201" s="210">
        <f>STAFF_CWS!BB137</f>
        <v>2</v>
      </c>
      <c r="AY201" s="210">
        <f>STAFF_CWS!BC137</f>
        <v>2</v>
      </c>
      <c r="AZ201" s="210">
        <f>STAFF_CWS!BD137</f>
        <v>2</v>
      </c>
      <c r="BA201" s="210">
        <f>STAFF_CWS!BE137</f>
        <v>2</v>
      </c>
      <c r="BB201" s="210">
        <f>STAFF_CWS!BF137</f>
        <v>2</v>
      </c>
      <c r="BC201" s="210">
        <f>STAFF_CWS!BG137</f>
        <v>2</v>
      </c>
      <c r="BD201" s="210">
        <f>STAFF_CWS!BH137</f>
        <v>2</v>
      </c>
      <c r="BE201" s="210">
        <f>STAFF_CWS!BI137</f>
        <v>2</v>
      </c>
      <c r="BF201" s="210">
        <f>STAFF_CWS!BJ137</f>
        <v>2</v>
      </c>
      <c r="BG201" s="210">
        <f>STAFF_CWS!BK137</f>
        <v>2</v>
      </c>
      <c r="BH201" s="210">
        <f>STAFF_CWS!BL137</f>
        <v>2</v>
      </c>
      <c r="BI201" s="210">
        <f>STAFF_CWS!BM137</f>
        <v>2</v>
      </c>
      <c r="BJ201" s="210">
        <f>STAFF_CWS!BN137</f>
        <v>2</v>
      </c>
      <c r="BK201" s="210">
        <f>STAFF_CWS!BO137</f>
        <v>2</v>
      </c>
    </row>
    <row r="202" spans="2:63" x14ac:dyDescent="0.15">
      <c r="B202" s="20" t="s">
        <v>70</v>
      </c>
      <c r="C202" s="210">
        <f>STAFF_CWS!G138</f>
        <v>0</v>
      </c>
      <c r="D202" s="210">
        <f>STAFF_CWS!H138</f>
        <v>2</v>
      </c>
      <c r="E202" s="210">
        <f>STAFF_CWS!I138</f>
        <v>2</v>
      </c>
      <c r="F202" s="210">
        <f>STAFF_CWS!J138</f>
        <v>2</v>
      </c>
      <c r="G202" s="210">
        <f>STAFF_CWS!K138</f>
        <v>2</v>
      </c>
      <c r="H202" s="210">
        <f>STAFF_CWS!L138</f>
        <v>2</v>
      </c>
      <c r="I202" s="210">
        <f>STAFF_CWS!M138</f>
        <v>2</v>
      </c>
      <c r="J202" s="210">
        <f>STAFF_CWS!N138</f>
        <v>2</v>
      </c>
      <c r="K202" s="210">
        <f>STAFF_CWS!O138</f>
        <v>2</v>
      </c>
      <c r="L202" s="210">
        <f>STAFF_CWS!P138</f>
        <v>2</v>
      </c>
      <c r="M202" s="210">
        <f>STAFF_CWS!Q138</f>
        <v>2</v>
      </c>
      <c r="N202" s="210">
        <f>STAFF_CWS!R138</f>
        <v>2</v>
      </c>
      <c r="O202" s="210">
        <f>STAFF_CWS!S138</f>
        <v>2</v>
      </c>
      <c r="P202" s="210">
        <f>STAFF_CWS!T138</f>
        <v>2</v>
      </c>
      <c r="Q202" s="210">
        <f>STAFF_CWS!U138</f>
        <v>2</v>
      </c>
      <c r="R202" s="210">
        <f>STAFF_CWS!V138</f>
        <v>2</v>
      </c>
      <c r="S202" s="210">
        <f>STAFF_CWS!W138</f>
        <v>2</v>
      </c>
      <c r="T202" s="210">
        <f>STAFF_CWS!X138</f>
        <v>2</v>
      </c>
      <c r="U202" s="210">
        <f>STAFF_CWS!Y138</f>
        <v>2</v>
      </c>
      <c r="V202" s="210">
        <f>STAFF_CWS!Z138</f>
        <v>2</v>
      </c>
      <c r="W202" s="210">
        <f>STAFF_CWS!AA138</f>
        <v>2</v>
      </c>
      <c r="X202" s="210">
        <f>STAFF_CWS!AB138</f>
        <v>2</v>
      </c>
      <c r="Y202" s="210">
        <f>STAFF_CWS!AC138</f>
        <v>2</v>
      </c>
      <c r="Z202" s="210">
        <f>STAFF_CWS!AD138</f>
        <v>2</v>
      </c>
      <c r="AA202" s="210">
        <f>STAFF_CWS!AE138</f>
        <v>2</v>
      </c>
      <c r="AB202" s="210">
        <f>STAFF_CWS!AF138</f>
        <v>2</v>
      </c>
      <c r="AC202" s="210">
        <f>STAFF_CWS!AG138</f>
        <v>2</v>
      </c>
      <c r="AD202" s="210">
        <f>STAFF_CWS!AH138</f>
        <v>2</v>
      </c>
      <c r="AE202" s="210">
        <f>STAFF_CWS!AI138</f>
        <v>2</v>
      </c>
      <c r="AF202" s="210">
        <f>STAFF_CWS!AJ138</f>
        <v>2</v>
      </c>
      <c r="AG202" s="210">
        <f>STAFF_CWS!AK138</f>
        <v>2</v>
      </c>
      <c r="AH202" s="210">
        <f>STAFF_CWS!AL138</f>
        <v>2</v>
      </c>
      <c r="AI202" s="210">
        <f>STAFF_CWS!AM138</f>
        <v>2</v>
      </c>
      <c r="AJ202" s="210">
        <f>STAFF_CWS!AN138</f>
        <v>2</v>
      </c>
      <c r="AK202" s="210">
        <f>STAFF_CWS!AO138</f>
        <v>2</v>
      </c>
      <c r="AL202" s="210">
        <f>STAFF_CWS!AP138</f>
        <v>2</v>
      </c>
      <c r="AM202" s="210">
        <f>STAFF_CWS!AQ138</f>
        <v>2</v>
      </c>
      <c r="AN202" s="210">
        <f>STAFF_CWS!AR138</f>
        <v>2</v>
      </c>
      <c r="AO202" s="210">
        <f>STAFF_CWS!AS138</f>
        <v>2</v>
      </c>
      <c r="AP202" s="210">
        <f>STAFF_CWS!AT138</f>
        <v>2</v>
      </c>
      <c r="AQ202" s="210">
        <f>STAFF_CWS!AU138</f>
        <v>2</v>
      </c>
      <c r="AR202" s="210">
        <f>STAFF_CWS!AV138</f>
        <v>2</v>
      </c>
      <c r="AS202" s="210">
        <f>STAFF_CWS!AW138</f>
        <v>2</v>
      </c>
      <c r="AT202" s="210">
        <f>STAFF_CWS!AX138</f>
        <v>2</v>
      </c>
      <c r="AU202" s="210">
        <f>STAFF_CWS!AY138</f>
        <v>2</v>
      </c>
      <c r="AV202" s="210">
        <f>STAFF_CWS!AZ138</f>
        <v>2</v>
      </c>
      <c r="AW202" s="210">
        <f>STAFF_CWS!BA138</f>
        <v>2</v>
      </c>
      <c r="AX202" s="210">
        <f>STAFF_CWS!BB138</f>
        <v>2</v>
      </c>
      <c r="AY202" s="210">
        <f>STAFF_CWS!BC138</f>
        <v>2</v>
      </c>
      <c r="AZ202" s="210">
        <f>STAFF_CWS!BD138</f>
        <v>2</v>
      </c>
      <c r="BA202" s="210">
        <f>STAFF_CWS!BE138</f>
        <v>2</v>
      </c>
      <c r="BB202" s="210">
        <f>STAFF_CWS!BF138</f>
        <v>2</v>
      </c>
      <c r="BC202" s="210">
        <f>STAFF_CWS!BG138</f>
        <v>2</v>
      </c>
      <c r="BD202" s="210">
        <f>STAFF_CWS!BH138</f>
        <v>2</v>
      </c>
      <c r="BE202" s="210">
        <f>STAFF_CWS!BI138</f>
        <v>2</v>
      </c>
      <c r="BF202" s="210">
        <f>STAFF_CWS!BJ138</f>
        <v>2</v>
      </c>
      <c r="BG202" s="210">
        <f>STAFF_CWS!BK138</f>
        <v>2</v>
      </c>
      <c r="BH202" s="210">
        <f>STAFF_CWS!BL138</f>
        <v>2</v>
      </c>
      <c r="BI202" s="210">
        <f>STAFF_CWS!BM138</f>
        <v>2</v>
      </c>
      <c r="BJ202" s="210">
        <f>STAFF_CWS!BN138</f>
        <v>2</v>
      </c>
      <c r="BK202" s="210">
        <f>STAFF_CWS!BO138</f>
        <v>2</v>
      </c>
    </row>
    <row r="203" spans="2:63" x14ac:dyDescent="0.15">
      <c r="B203" s="20" t="s">
        <v>71</v>
      </c>
      <c r="C203" s="210">
        <f>STAFF_CWS!G139</f>
        <v>0</v>
      </c>
      <c r="D203" s="210">
        <f>STAFF_CWS!H139</f>
        <v>2</v>
      </c>
      <c r="E203" s="210">
        <f>STAFF_CWS!I139</f>
        <v>2</v>
      </c>
      <c r="F203" s="210">
        <f>STAFF_CWS!J139</f>
        <v>2</v>
      </c>
      <c r="G203" s="210">
        <f>STAFF_CWS!K139</f>
        <v>2</v>
      </c>
      <c r="H203" s="210">
        <f>STAFF_CWS!L139</f>
        <v>2</v>
      </c>
      <c r="I203" s="210">
        <f>STAFF_CWS!M139</f>
        <v>2</v>
      </c>
      <c r="J203" s="210">
        <f>STAFF_CWS!N139</f>
        <v>2</v>
      </c>
      <c r="K203" s="210">
        <f>STAFF_CWS!O139</f>
        <v>2</v>
      </c>
      <c r="L203" s="210">
        <f>STAFF_CWS!P139</f>
        <v>2</v>
      </c>
      <c r="M203" s="210">
        <f>STAFF_CWS!Q139</f>
        <v>2</v>
      </c>
      <c r="N203" s="210">
        <f>STAFF_CWS!R139</f>
        <v>2</v>
      </c>
      <c r="O203" s="210">
        <f>STAFF_CWS!S139</f>
        <v>2</v>
      </c>
      <c r="P203" s="210">
        <f>STAFF_CWS!T139</f>
        <v>2</v>
      </c>
      <c r="Q203" s="210">
        <f>STAFF_CWS!U139</f>
        <v>2</v>
      </c>
      <c r="R203" s="210">
        <f>STAFF_CWS!V139</f>
        <v>2</v>
      </c>
      <c r="S203" s="210">
        <f>STAFF_CWS!W139</f>
        <v>2</v>
      </c>
      <c r="T203" s="210">
        <f>STAFF_CWS!X139</f>
        <v>2</v>
      </c>
      <c r="U203" s="210">
        <f>STAFF_CWS!Y139</f>
        <v>2</v>
      </c>
      <c r="V203" s="210">
        <f>STAFF_CWS!Z139</f>
        <v>2</v>
      </c>
      <c r="W203" s="210">
        <f>STAFF_CWS!AA139</f>
        <v>2</v>
      </c>
      <c r="X203" s="210">
        <f>STAFF_CWS!AB139</f>
        <v>2</v>
      </c>
      <c r="Y203" s="210">
        <f>STAFF_CWS!AC139</f>
        <v>2</v>
      </c>
      <c r="Z203" s="210">
        <f>STAFF_CWS!AD139</f>
        <v>2</v>
      </c>
      <c r="AA203" s="210">
        <f>STAFF_CWS!AE139</f>
        <v>2</v>
      </c>
      <c r="AB203" s="210">
        <f>STAFF_CWS!AF139</f>
        <v>2</v>
      </c>
      <c r="AC203" s="210">
        <f>STAFF_CWS!AG139</f>
        <v>2</v>
      </c>
      <c r="AD203" s="210">
        <f>STAFF_CWS!AH139</f>
        <v>2</v>
      </c>
      <c r="AE203" s="210">
        <f>STAFF_CWS!AI139</f>
        <v>2</v>
      </c>
      <c r="AF203" s="210">
        <f>STAFF_CWS!AJ139</f>
        <v>2</v>
      </c>
      <c r="AG203" s="210">
        <f>STAFF_CWS!AK139</f>
        <v>2</v>
      </c>
      <c r="AH203" s="210">
        <f>STAFF_CWS!AL139</f>
        <v>2</v>
      </c>
      <c r="AI203" s="210">
        <f>STAFF_CWS!AM139</f>
        <v>2</v>
      </c>
      <c r="AJ203" s="210">
        <f>STAFF_CWS!AN139</f>
        <v>2</v>
      </c>
      <c r="AK203" s="210">
        <f>STAFF_CWS!AO139</f>
        <v>2</v>
      </c>
      <c r="AL203" s="210">
        <f>STAFF_CWS!AP139</f>
        <v>2</v>
      </c>
      <c r="AM203" s="210">
        <f>STAFF_CWS!AQ139</f>
        <v>2</v>
      </c>
      <c r="AN203" s="210">
        <f>STAFF_CWS!AR139</f>
        <v>2</v>
      </c>
      <c r="AO203" s="210">
        <f>STAFF_CWS!AS139</f>
        <v>2</v>
      </c>
      <c r="AP203" s="210">
        <f>STAFF_CWS!AT139</f>
        <v>2</v>
      </c>
      <c r="AQ203" s="210">
        <f>STAFF_CWS!AU139</f>
        <v>2</v>
      </c>
      <c r="AR203" s="210">
        <f>STAFF_CWS!AV139</f>
        <v>2</v>
      </c>
      <c r="AS203" s="210">
        <f>STAFF_CWS!AW139</f>
        <v>2</v>
      </c>
      <c r="AT203" s="210">
        <f>STAFF_CWS!AX139</f>
        <v>2</v>
      </c>
      <c r="AU203" s="210">
        <f>STAFF_CWS!AY139</f>
        <v>2</v>
      </c>
      <c r="AV203" s="210">
        <f>STAFF_CWS!AZ139</f>
        <v>2</v>
      </c>
      <c r="AW203" s="210">
        <f>STAFF_CWS!BA139</f>
        <v>2</v>
      </c>
      <c r="AX203" s="210">
        <f>STAFF_CWS!BB139</f>
        <v>2</v>
      </c>
      <c r="AY203" s="210">
        <f>STAFF_CWS!BC139</f>
        <v>2</v>
      </c>
      <c r="AZ203" s="210">
        <f>STAFF_CWS!BD139</f>
        <v>2</v>
      </c>
      <c r="BA203" s="210">
        <f>STAFF_CWS!BE139</f>
        <v>2</v>
      </c>
      <c r="BB203" s="210">
        <f>STAFF_CWS!BF139</f>
        <v>2</v>
      </c>
      <c r="BC203" s="210">
        <f>STAFF_CWS!BG139</f>
        <v>2</v>
      </c>
      <c r="BD203" s="210">
        <f>STAFF_CWS!BH139</f>
        <v>2</v>
      </c>
      <c r="BE203" s="210">
        <f>STAFF_CWS!BI139</f>
        <v>2</v>
      </c>
      <c r="BF203" s="210">
        <f>STAFF_CWS!BJ139</f>
        <v>2</v>
      </c>
      <c r="BG203" s="210">
        <f>STAFF_CWS!BK139</f>
        <v>2</v>
      </c>
      <c r="BH203" s="210">
        <f>STAFF_CWS!BL139</f>
        <v>2</v>
      </c>
      <c r="BI203" s="210">
        <f>STAFF_CWS!BM139</f>
        <v>2</v>
      </c>
      <c r="BJ203" s="210">
        <f>STAFF_CWS!BN139</f>
        <v>2</v>
      </c>
      <c r="BK203" s="210">
        <f>STAFF_CWS!BO139</f>
        <v>2</v>
      </c>
    </row>
    <row r="205" spans="2:63" x14ac:dyDescent="0.15">
      <c r="B205" s="14" t="s">
        <v>25</v>
      </c>
    </row>
    <row r="206" spans="2:63" x14ac:dyDescent="0.15">
      <c r="B206" s="14"/>
    </row>
    <row r="207" spans="2:63" x14ac:dyDescent="0.15">
      <c r="B207" s="14" t="s">
        <v>22</v>
      </c>
    </row>
    <row r="208" spans="2:63" x14ac:dyDescent="0.15">
      <c r="B208" s="17" t="s">
        <v>75</v>
      </c>
      <c r="C208" s="26">
        <f>STAFF_CWS!G385</f>
        <v>0</v>
      </c>
      <c r="D208" s="26">
        <f>STAFF_CWS!H385</f>
        <v>0</v>
      </c>
      <c r="E208" s="26">
        <f>STAFF_CWS!I385</f>
        <v>0</v>
      </c>
      <c r="F208" s="26">
        <f>STAFF_CWS!J385</f>
        <v>0</v>
      </c>
      <c r="G208" s="26">
        <f>STAFF_CWS!K385</f>
        <v>0</v>
      </c>
      <c r="H208" s="26">
        <f>STAFF_CWS!L385</f>
        <v>0</v>
      </c>
      <c r="I208" s="26">
        <f>STAFF_CWS!M385</f>
        <v>0</v>
      </c>
      <c r="J208" s="26">
        <f>STAFF_CWS!N385</f>
        <v>0</v>
      </c>
      <c r="K208" s="26">
        <f>STAFF_CWS!O385</f>
        <v>0</v>
      </c>
      <c r="L208" s="26">
        <f>STAFF_CWS!P385</f>
        <v>0</v>
      </c>
      <c r="M208" s="26">
        <f>STAFF_CWS!Q385</f>
        <v>0</v>
      </c>
      <c r="N208" s="26">
        <f>STAFF_CWS!R385</f>
        <v>0</v>
      </c>
      <c r="O208" s="26">
        <f>STAFF_CWS!S385</f>
        <v>0</v>
      </c>
      <c r="P208" s="26">
        <f>STAFF_CWS!T385</f>
        <v>0</v>
      </c>
      <c r="Q208" s="26">
        <f>STAFF_CWS!U385</f>
        <v>0</v>
      </c>
      <c r="R208" s="26">
        <f>STAFF_CWS!V385</f>
        <v>0</v>
      </c>
      <c r="S208" s="26">
        <f>STAFF_CWS!W385</f>
        <v>0</v>
      </c>
      <c r="T208" s="26">
        <f>STAFF_CWS!X385</f>
        <v>0</v>
      </c>
      <c r="U208" s="26">
        <f>STAFF_CWS!Y385</f>
        <v>0</v>
      </c>
      <c r="V208" s="26">
        <f>STAFF_CWS!Z385</f>
        <v>0</v>
      </c>
      <c r="W208" s="26">
        <f>STAFF_CWS!AA385</f>
        <v>0</v>
      </c>
      <c r="X208" s="26">
        <f>STAFF_CWS!AB385</f>
        <v>0</v>
      </c>
      <c r="Y208" s="26">
        <f>STAFF_CWS!AC385</f>
        <v>0</v>
      </c>
      <c r="Z208" s="26">
        <f>STAFF_CWS!AD385</f>
        <v>0</v>
      </c>
      <c r="AA208" s="26">
        <f>STAFF_CWS!AE385</f>
        <v>0</v>
      </c>
      <c r="AB208" s="26">
        <f>STAFF_CWS!AF385</f>
        <v>0</v>
      </c>
      <c r="AC208" s="26">
        <f>STAFF_CWS!AG385</f>
        <v>0</v>
      </c>
      <c r="AD208" s="26">
        <f>STAFF_CWS!AH385</f>
        <v>0</v>
      </c>
      <c r="AE208" s="26">
        <f>STAFF_CWS!AI385</f>
        <v>0</v>
      </c>
      <c r="AF208" s="26">
        <f>STAFF_CWS!AJ385</f>
        <v>0</v>
      </c>
      <c r="AG208" s="26">
        <f>STAFF_CWS!AK385</f>
        <v>0</v>
      </c>
      <c r="AH208" s="26">
        <f>STAFF_CWS!AL385</f>
        <v>0</v>
      </c>
      <c r="AI208" s="26">
        <f>STAFF_CWS!AM385</f>
        <v>0</v>
      </c>
      <c r="AJ208" s="26">
        <f>STAFF_CWS!AN385</f>
        <v>0</v>
      </c>
      <c r="AK208" s="26">
        <f>STAFF_CWS!AO385</f>
        <v>0</v>
      </c>
      <c r="AL208" s="26">
        <f>STAFF_CWS!AP385</f>
        <v>0</v>
      </c>
      <c r="AM208" s="26">
        <f>STAFF_CWS!AQ385</f>
        <v>0</v>
      </c>
      <c r="AN208" s="26">
        <f>STAFF_CWS!AR385</f>
        <v>0</v>
      </c>
      <c r="AO208" s="26">
        <f>STAFF_CWS!AS385</f>
        <v>0</v>
      </c>
      <c r="AP208" s="26">
        <f>STAFF_CWS!AT385</f>
        <v>0</v>
      </c>
      <c r="AQ208" s="26">
        <f>STAFF_CWS!AU385</f>
        <v>0</v>
      </c>
      <c r="AR208" s="26">
        <f>STAFF_CWS!AV385</f>
        <v>0</v>
      </c>
      <c r="AS208" s="26">
        <f>STAFF_CWS!AW385</f>
        <v>0</v>
      </c>
      <c r="AT208" s="26">
        <f>STAFF_CWS!AX385</f>
        <v>0</v>
      </c>
      <c r="AU208" s="26">
        <f>STAFF_CWS!AY385</f>
        <v>0</v>
      </c>
      <c r="AV208" s="26">
        <f>STAFF_CWS!AZ385</f>
        <v>0</v>
      </c>
      <c r="AW208" s="26">
        <f>STAFF_CWS!BA385</f>
        <v>0</v>
      </c>
      <c r="AX208" s="26">
        <f>STAFF_CWS!BB385</f>
        <v>0</v>
      </c>
      <c r="AY208" s="26">
        <f>STAFF_CWS!BC385</f>
        <v>0</v>
      </c>
      <c r="AZ208" s="26">
        <f>STAFF_CWS!BD385</f>
        <v>0</v>
      </c>
      <c r="BA208" s="26">
        <f>STAFF_CWS!BE385</f>
        <v>0</v>
      </c>
      <c r="BB208" s="26">
        <f>STAFF_CWS!BF385</f>
        <v>0</v>
      </c>
      <c r="BC208" s="26">
        <f>STAFF_CWS!BG385</f>
        <v>0</v>
      </c>
      <c r="BD208" s="26">
        <f>STAFF_CWS!BH385</f>
        <v>0</v>
      </c>
      <c r="BE208" s="26">
        <f>STAFF_CWS!BI385</f>
        <v>0</v>
      </c>
      <c r="BF208" s="26">
        <f>STAFF_CWS!BJ385</f>
        <v>0</v>
      </c>
      <c r="BG208" s="26">
        <f>STAFF_CWS!BK385</f>
        <v>0</v>
      </c>
      <c r="BH208" s="26">
        <f>STAFF_CWS!BL385</f>
        <v>0</v>
      </c>
      <c r="BI208" s="26">
        <f>STAFF_CWS!BM385</f>
        <v>0</v>
      </c>
      <c r="BJ208" s="26">
        <f>STAFF_CWS!BN385</f>
        <v>0</v>
      </c>
      <c r="BK208" s="26">
        <f>STAFF_CWS!BO385</f>
        <v>0</v>
      </c>
    </row>
    <row r="209" spans="2:63" x14ac:dyDescent="0.15">
      <c r="B209" s="17" t="s">
        <v>62</v>
      </c>
      <c r="C209" s="23">
        <f>STAFF_CWS!G386</f>
        <v>0.5</v>
      </c>
      <c r="D209" s="23">
        <f>STAFF_CWS!H386</f>
        <v>0.6</v>
      </c>
      <c r="E209" s="23">
        <f>STAFF_CWS!I386</f>
        <v>0.6</v>
      </c>
      <c r="F209" s="23">
        <f>STAFF_CWS!J386</f>
        <v>0.6</v>
      </c>
      <c r="G209" s="23">
        <f>STAFF_CWS!K386</f>
        <v>0.6</v>
      </c>
      <c r="H209" s="23">
        <f>STAFF_CWS!L386</f>
        <v>0.6</v>
      </c>
      <c r="I209" s="23">
        <f>STAFF_CWS!M386</f>
        <v>0.6</v>
      </c>
      <c r="J209" s="23">
        <f>STAFF_CWS!N386</f>
        <v>0.6</v>
      </c>
      <c r="K209" s="23">
        <f>STAFF_CWS!O386</f>
        <v>0.6</v>
      </c>
      <c r="L209" s="23">
        <f>STAFF_CWS!P386</f>
        <v>0.6</v>
      </c>
      <c r="M209" s="23">
        <f>STAFF_CWS!Q386</f>
        <v>0.6</v>
      </c>
      <c r="N209" s="23">
        <f>STAFF_CWS!R386</f>
        <v>0.6</v>
      </c>
      <c r="O209" s="23">
        <f>STAFF_CWS!S386</f>
        <v>0.6</v>
      </c>
      <c r="P209" s="23">
        <f>STAFF_CWS!T386</f>
        <v>0.7</v>
      </c>
      <c r="Q209" s="23">
        <f>STAFF_CWS!U386</f>
        <v>0.7</v>
      </c>
      <c r="R209" s="23">
        <f>STAFF_CWS!V386</f>
        <v>0.7</v>
      </c>
      <c r="S209" s="23">
        <f>STAFF_CWS!W386</f>
        <v>0.7</v>
      </c>
      <c r="T209" s="23">
        <f>STAFF_CWS!X386</f>
        <v>0.7</v>
      </c>
      <c r="U209" s="23">
        <f>STAFF_CWS!Y386</f>
        <v>0.7</v>
      </c>
      <c r="V209" s="23">
        <f>STAFF_CWS!Z386</f>
        <v>0.7</v>
      </c>
      <c r="W209" s="23">
        <f>STAFF_CWS!AA386</f>
        <v>0.7</v>
      </c>
      <c r="X209" s="23">
        <f>STAFF_CWS!AB386</f>
        <v>0.7</v>
      </c>
      <c r="Y209" s="23">
        <f>STAFF_CWS!AC386</f>
        <v>0.7</v>
      </c>
      <c r="Z209" s="23">
        <f>STAFF_CWS!AD386</f>
        <v>0.7</v>
      </c>
      <c r="AA209" s="23">
        <f>STAFF_CWS!AE386</f>
        <v>0.7</v>
      </c>
      <c r="AB209" s="23">
        <f>STAFF_CWS!AF386</f>
        <v>0.7</v>
      </c>
      <c r="AC209" s="23">
        <f>STAFF_CWS!AG386</f>
        <v>0.7</v>
      </c>
      <c r="AD209" s="23">
        <f>STAFF_CWS!AH386</f>
        <v>0.7</v>
      </c>
      <c r="AE209" s="23">
        <f>STAFF_CWS!AI386</f>
        <v>0.7</v>
      </c>
      <c r="AF209" s="23">
        <f>STAFF_CWS!AJ386</f>
        <v>0.7</v>
      </c>
      <c r="AG209" s="23">
        <f>STAFF_CWS!AK386</f>
        <v>0.7</v>
      </c>
      <c r="AH209" s="23">
        <f>STAFF_CWS!AL386</f>
        <v>0.7</v>
      </c>
      <c r="AI209" s="23">
        <f>STAFF_CWS!AM386</f>
        <v>0.7</v>
      </c>
      <c r="AJ209" s="23">
        <f>STAFF_CWS!AN386</f>
        <v>0.7</v>
      </c>
      <c r="AK209" s="23">
        <f>STAFF_CWS!AO386</f>
        <v>0.7</v>
      </c>
      <c r="AL209" s="23">
        <f>STAFF_CWS!AP386</f>
        <v>0.7</v>
      </c>
      <c r="AM209" s="23">
        <f>STAFF_CWS!AQ386</f>
        <v>0.7</v>
      </c>
      <c r="AN209" s="23">
        <f>STAFF_CWS!AR386</f>
        <v>0.85</v>
      </c>
      <c r="AO209" s="23">
        <f>STAFF_CWS!AS386</f>
        <v>0.85</v>
      </c>
      <c r="AP209" s="23">
        <f>STAFF_CWS!AT386</f>
        <v>0.85</v>
      </c>
      <c r="AQ209" s="23">
        <f>STAFF_CWS!AU386</f>
        <v>0.85</v>
      </c>
      <c r="AR209" s="23">
        <f>STAFF_CWS!AV386</f>
        <v>0.85</v>
      </c>
      <c r="AS209" s="23">
        <f>STAFF_CWS!AW386</f>
        <v>0.85</v>
      </c>
      <c r="AT209" s="23">
        <f>STAFF_CWS!AX386</f>
        <v>0.85</v>
      </c>
      <c r="AU209" s="23">
        <f>STAFF_CWS!AY386</f>
        <v>0.85</v>
      </c>
      <c r="AV209" s="23">
        <f>STAFF_CWS!AZ386</f>
        <v>0.85</v>
      </c>
      <c r="AW209" s="23">
        <f>STAFF_CWS!BA386</f>
        <v>0.85</v>
      </c>
      <c r="AX209" s="23">
        <f>STAFF_CWS!BB386</f>
        <v>0.85</v>
      </c>
      <c r="AY209" s="23">
        <f>STAFF_CWS!BC386</f>
        <v>0.85</v>
      </c>
      <c r="AZ209" s="23">
        <f>STAFF_CWS!BD386</f>
        <v>1</v>
      </c>
      <c r="BA209" s="23">
        <f>STAFF_CWS!BE386</f>
        <v>1</v>
      </c>
      <c r="BB209" s="23">
        <f>STAFF_CWS!BF386</f>
        <v>1</v>
      </c>
      <c r="BC209" s="23">
        <f>STAFF_CWS!BG386</f>
        <v>1</v>
      </c>
      <c r="BD209" s="23">
        <f>STAFF_CWS!BH386</f>
        <v>1</v>
      </c>
      <c r="BE209" s="23">
        <f>STAFF_CWS!BI386</f>
        <v>1</v>
      </c>
      <c r="BF209" s="23">
        <f>STAFF_CWS!BJ386</f>
        <v>1</v>
      </c>
      <c r="BG209" s="23">
        <f>STAFF_CWS!BK386</f>
        <v>1</v>
      </c>
      <c r="BH209" s="23">
        <f>STAFF_CWS!BL386</f>
        <v>1</v>
      </c>
      <c r="BI209" s="23">
        <f>STAFF_CWS!BM386</f>
        <v>1</v>
      </c>
      <c r="BJ209" s="23">
        <f>STAFF_CWS!BN386</f>
        <v>1</v>
      </c>
      <c r="BK209" s="23">
        <f>STAFF_CWS!BO386</f>
        <v>1</v>
      </c>
    </row>
    <row r="210" spans="2:63" x14ac:dyDescent="0.15">
      <c r="B210" s="17" t="s">
        <v>76</v>
      </c>
      <c r="C210" s="26">
        <f>STAFF_CWS!G387</f>
        <v>0</v>
      </c>
      <c r="D210" s="26">
        <f>STAFF_CWS!H387</f>
        <v>0</v>
      </c>
      <c r="E210" s="26">
        <f>STAFF_CWS!I387</f>
        <v>0</v>
      </c>
      <c r="F210" s="26">
        <f>STAFF_CWS!J387</f>
        <v>0</v>
      </c>
      <c r="G210" s="26">
        <f>STAFF_CWS!K387</f>
        <v>0</v>
      </c>
      <c r="H210" s="26">
        <f>STAFF_CWS!L387</f>
        <v>0</v>
      </c>
      <c r="I210" s="26">
        <f>STAFF_CWS!M387</f>
        <v>0</v>
      </c>
      <c r="J210" s="26">
        <f>STAFF_CWS!N387</f>
        <v>0</v>
      </c>
      <c r="K210" s="26">
        <f>STAFF_CWS!O387</f>
        <v>0</v>
      </c>
      <c r="L210" s="26">
        <f>STAFF_CWS!P387</f>
        <v>0</v>
      </c>
      <c r="M210" s="26">
        <f>STAFF_CWS!Q387</f>
        <v>0</v>
      </c>
      <c r="N210" s="26">
        <f>STAFF_CWS!R387</f>
        <v>0</v>
      </c>
      <c r="O210" s="26">
        <f>STAFF_CWS!S387</f>
        <v>0</v>
      </c>
      <c r="P210" s="26">
        <f>STAFF_CWS!T387</f>
        <v>0</v>
      </c>
      <c r="Q210" s="26">
        <f>STAFF_CWS!U387</f>
        <v>0</v>
      </c>
      <c r="R210" s="26">
        <f>STAFF_CWS!V387</f>
        <v>0</v>
      </c>
      <c r="S210" s="26">
        <f>STAFF_CWS!W387</f>
        <v>0</v>
      </c>
      <c r="T210" s="26">
        <f>STAFF_CWS!X387</f>
        <v>0</v>
      </c>
      <c r="U210" s="26">
        <f>STAFF_CWS!Y387</f>
        <v>0</v>
      </c>
      <c r="V210" s="26">
        <f>STAFF_CWS!Z387</f>
        <v>0</v>
      </c>
      <c r="W210" s="26">
        <f>STAFF_CWS!AA387</f>
        <v>0</v>
      </c>
      <c r="X210" s="26">
        <f>STAFF_CWS!AB387</f>
        <v>0</v>
      </c>
      <c r="Y210" s="26">
        <f>STAFF_CWS!AC387</f>
        <v>0</v>
      </c>
      <c r="Z210" s="26">
        <f>STAFF_CWS!AD387</f>
        <v>0</v>
      </c>
      <c r="AA210" s="26">
        <f>STAFF_CWS!AE387</f>
        <v>0</v>
      </c>
      <c r="AB210" s="26">
        <f>STAFF_CWS!AF387</f>
        <v>0</v>
      </c>
      <c r="AC210" s="26">
        <f>STAFF_CWS!AG387</f>
        <v>0</v>
      </c>
      <c r="AD210" s="26">
        <f>STAFF_CWS!AH387</f>
        <v>0</v>
      </c>
      <c r="AE210" s="26">
        <f>STAFF_CWS!AI387</f>
        <v>0</v>
      </c>
      <c r="AF210" s="26">
        <f>STAFF_CWS!AJ387</f>
        <v>0</v>
      </c>
      <c r="AG210" s="26">
        <f>STAFF_CWS!AK387</f>
        <v>0</v>
      </c>
      <c r="AH210" s="26">
        <f>STAFF_CWS!AL387</f>
        <v>0</v>
      </c>
      <c r="AI210" s="26">
        <f>STAFF_CWS!AM387</f>
        <v>0</v>
      </c>
      <c r="AJ210" s="26">
        <f>STAFF_CWS!AN387</f>
        <v>0</v>
      </c>
      <c r="AK210" s="26">
        <f>STAFF_CWS!AO387</f>
        <v>0</v>
      </c>
      <c r="AL210" s="26">
        <f>STAFF_CWS!AP387</f>
        <v>0</v>
      </c>
      <c r="AM210" s="26">
        <f>STAFF_CWS!AQ387</f>
        <v>0</v>
      </c>
      <c r="AN210" s="26">
        <f>STAFF_CWS!AR387</f>
        <v>0</v>
      </c>
      <c r="AO210" s="26">
        <f>STAFF_CWS!AS387</f>
        <v>0</v>
      </c>
      <c r="AP210" s="26">
        <f>STAFF_CWS!AT387</f>
        <v>0</v>
      </c>
      <c r="AQ210" s="26">
        <f>STAFF_CWS!AU387</f>
        <v>0</v>
      </c>
      <c r="AR210" s="26">
        <f>STAFF_CWS!AV387</f>
        <v>0</v>
      </c>
      <c r="AS210" s="26">
        <f>STAFF_CWS!AW387</f>
        <v>0</v>
      </c>
      <c r="AT210" s="26">
        <f>STAFF_CWS!AX387</f>
        <v>0</v>
      </c>
      <c r="AU210" s="26">
        <f>STAFF_CWS!AY387</f>
        <v>0</v>
      </c>
      <c r="AV210" s="26">
        <f>STAFF_CWS!AZ387</f>
        <v>0</v>
      </c>
      <c r="AW210" s="26">
        <f>STAFF_CWS!BA387</f>
        <v>0</v>
      </c>
      <c r="AX210" s="26">
        <f>STAFF_CWS!BB387</f>
        <v>0</v>
      </c>
      <c r="AY210" s="26">
        <f>STAFF_CWS!BC387</f>
        <v>0</v>
      </c>
      <c r="AZ210" s="26">
        <f>STAFF_CWS!BD387</f>
        <v>0</v>
      </c>
      <c r="BA210" s="26">
        <f>STAFF_CWS!BE387</f>
        <v>0</v>
      </c>
      <c r="BB210" s="26">
        <f>STAFF_CWS!BF387</f>
        <v>0</v>
      </c>
      <c r="BC210" s="26">
        <f>STAFF_CWS!BG387</f>
        <v>0</v>
      </c>
      <c r="BD210" s="26">
        <f>STAFF_CWS!BH387</f>
        <v>0</v>
      </c>
      <c r="BE210" s="26">
        <f>STAFF_CWS!BI387</f>
        <v>0</v>
      </c>
      <c r="BF210" s="26">
        <f>STAFF_CWS!BJ387</f>
        <v>0</v>
      </c>
      <c r="BG210" s="26">
        <f>STAFF_CWS!BK387</f>
        <v>0</v>
      </c>
      <c r="BH210" s="26">
        <f>STAFF_CWS!BL387</f>
        <v>0</v>
      </c>
      <c r="BI210" s="26">
        <f>STAFF_CWS!BM387</f>
        <v>0</v>
      </c>
      <c r="BJ210" s="26">
        <f>STAFF_CWS!BN387</f>
        <v>0</v>
      </c>
      <c r="BK210" s="26">
        <f>STAFF_CWS!BO387</f>
        <v>0</v>
      </c>
    </row>
    <row r="211" spans="2:63" x14ac:dyDescent="0.15">
      <c r="B211" s="17" t="s">
        <v>27</v>
      </c>
      <c r="C211" s="26">
        <f>STAFF_CWS!G388</f>
        <v>0</v>
      </c>
      <c r="D211" s="26">
        <f>STAFF_CWS!H388</f>
        <v>0</v>
      </c>
      <c r="E211" s="26">
        <f>STAFF_CWS!I388</f>
        <v>0</v>
      </c>
      <c r="F211" s="26">
        <f>STAFF_CWS!J388</f>
        <v>0</v>
      </c>
      <c r="G211" s="26">
        <f>STAFF_CWS!K388</f>
        <v>0</v>
      </c>
      <c r="H211" s="26">
        <f>STAFF_CWS!L388</f>
        <v>0</v>
      </c>
      <c r="I211" s="26">
        <f>STAFF_CWS!M388</f>
        <v>0</v>
      </c>
      <c r="J211" s="26">
        <f>STAFF_CWS!N388</f>
        <v>0</v>
      </c>
      <c r="K211" s="26">
        <f>STAFF_CWS!O388</f>
        <v>0</v>
      </c>
      <c r="L211" s="26">
        <f>STAFF_CWS!P388</f>
        <v>0</v>
      </c>
      <c r="M211" s="26">
        <f>STAFF_CWS!Q388</f>
        <v>0</v>
      </c>
      <c r="N211" s="26">
        <f>STAFF_CWS!R388</f>
        <v>0</v>
      </c>
      <c r="O211" s="26">
        <f>STAFF_CWS!S388</f>
        <v>0</v>
      </c>
      <c r="P211" s="26">
        <f>STAFF_CWS!T388</f>
        <v>0</v>
      </c>
      <c r="Q211" s="26">
        <f>STAFF_CWS!U388</f>
        <v>0</v>
      </c>
      <c r="R211" s="26">
        <f>STAFF_CWS!V388</f>
        <v>0</v>
      </c>
      <c r="S211" s="26">
        <f>STAFF_CWS!W388</f>
        <v>0</v>
      </c>
      <c r="T211" s="26">
        <f>STAFF_CWS!X388</f>
        <v>0</v>
      </c>
      <c r="U211" s="26">
        <f>STAFF_CWS!Y388</f>
        <v>0</v>
      </c>
      <c r="V211" s="26">
        <f>STAFF_CWS!Z388</f>
        <v>0</v>
      </c>
      <c r="W211" s="26">
        <f>STAFF_CWS!AA388</f>
        <v>0</v>
      </c>
      <c r="X211" s="26">
        <f>STAFF_CWS!AB388</f>
        <v>0</v>
      </c>
      <c r="Y211" s="26">
        <f>STAFF_CWS!AC388</f>
        <v>0</v>
      </c>
      <c r="Z211" s="26">
        <f>STAFF_CWS!AD388</f>
        <v>0</v>
      </c>
      <c r="AA211" s="26">
        <f>STAFF_CWS!AE388</f>
        <v>0</v>
      </c>
      <c r="AB211" s="26">
        <f>STAFF_CWS!AF388</f>
        <v>0</v>
      </c>
      <c r="AC211" s="26">
        <f>STAFF_CWS!AG388</f>
        <v>0</v>
      </c>
      <c r="AD211" s="26">
        <f>STAFF_CWS!AH388</f>
        <v>0</v>
      </c>
      <c r="AE211" s="26">
        <f>STAFF_CWS!AI388</f>
        <v>0</v>
      </c>
      <c r="AF211" s="26">
        <f>STAFF_CWS!AJ388</f>
        <v>0</v>
      </c>
      <c r="AG211" s="26">
        <f>STAFF_CWS!AK388</f>
        <v>0</v>
      </c>
      <c r="AH211" s="26">
        <f>STAFF_CWS!AL388</f>
        <v>0</v>
      </c>
      <c r="AI211" s="26">
        <f>STAFF_CWS!AM388</f>
        <v>0</v>
      </c>
      <c r="AJ211" s="26">
        <f>STAFF_CWS!AN388</f>
        <v>0</v>
      </c>
      <c r="AK211" s="26">
        <f>STAFF_CWS!AO388</f>
        <v>0</v>
      </c>
      <c r="AL211" s="26">
        <f>STAFF_CWS!AP388</f>
        <v>0</v>
      </c>
      <c r="AM211" s="26">
        <f>STAFF_CWS!AQ388</f>
        <v>0</v>
      </c>
      <c r="AN211" s="26">
        <f>STAFF_CWS!AR388</f>
        <v>0</v>
      </c>
      <c r="AO211" s="26">
        <f>STAFF_CWS!AS388</f>
        <v>0</v>
      </c>
      <c r="AP211" s="26">
        <f>STAFF_CWS!AT388</f>
        <v>0</v>
      </c>
      <c r="AQ211" s="26">
        <f>STAFF_CWS!AU388</f>
        <v>0</v>
      </c>
      <c r="AR211" s="26">
        <f>STAFF_CWS!AV388</f>
        <v>0</v>
      </c>
      <c r="AS211" s="26">
        <f>STAFF_CWS!AW388</f>
        <v>0</v>
      </c>
      <c r="AT211" s="26">
        <f>STAFF_CWS!AX388</f>
        <v>0</v>
      </c>
      <c r="AU211" s="26">
        <f>STAFF_CWS!AY388</f>
        <v>0</v>
      </c>
      <c r="AV211" s="26">
        <f>STAFF_CWS!AZ388</f>
        <v>0</v>
      </c>
      <c r="AW211" s="26">
        <f>STAFF_CWS!BA388</f>
        <v>0</v>
      </c>
      <c r="AX211" s="26">
        <f>STAFF_CWS!BB388</f>
        <v>0</v>
      </c>
      <c r="AY211" s="26">
        <f>STAFF_CWS!BC388</f>
        <v>0</v>
      </c>
      <c r="AZ211" s="26">
        <f>STAFF_CWS!BD388</f>
        <v>0</v>
      </c>
      <c r="BA211" s="26">
        <f>STAFF_CWS!BE388</f>
        <v>0</v>
      </c>
      <c r="BB211" s="26">
        <f>STAFF_CWS!BF388</f>
        <v>0</v>
      </c>
      <c r="BC211" s="26">
        <f>STAFF_CWS!BG388</f>
        <v>0</v>
      </c>
      <c r="BD211" s="26">
        <f>STAFF_CWS!BH388</f>
        <v>0</v>
      </c>
      <c r="BE211" s="26">
        <f>STAFF_CWS!BI388</f>
        <v>0</v>
      </c>
      <c r="BF211" s="26">
        <f>STAFF_CWS!BJ388</f>
        <v>0</v>
      </c>
      <c r="BG211" s="26">
        <f>STAFF_CWS!BK388</f>
        <v>0</v>
      </c>
      <c r="BH211" s="26">
        <f>STAFF_CWS!BL388</f>
        <v>0</v>
      </c>
      <c r="BI211" s="26">
        <f>STAFF_CWS!BM388</f>
        <v>0</v>
      </c>
      <c r="BJ211" s="26">
        <f>STAFF_CWS!BN388</f>
        <v>0</v>
      </c>
      <c r="BK211" s="26">
        <f>STAFF_CWS!BO388</f>
        <v>0</v>
      </c>
    </row>
    <row r="212" spans="2:63" x14ac:dyDescent="0.15">
      <c r="B212" s="17" t="s">
        <v>63</v>
      </c>
      <c r="C212" s="26">
        <f>STAFF_CWS!G389</f>
        <v>0</v>
      </c>
      <c r="D212" s="26">
        <f>STAFF_CWS!H389</f>
        <v>0</v>
      </c>
      <c r="E212" s="26">
        <f>STAFF_CWS!I389</f>
        <v>0</v>
      </c>
      <c r="F212" s="26">
        <f>STAFF_CWS!J389</f>
        <v>0</v>
      </c>
      <c r="G212" s="26">
        <f>STAFF_CWS!K389</f>
        <v>0</v>
      </c>
      <c r="H212" s="26">
        <f>STAFF_CWS!L389</f>
        <v>0</v>
      </c>
      <c r="I212" s="26">
        <f>STAFF_CWS!M389</f>
        <v>0</v>
      </c>
      <c r="J212" s="26">
        <f>STAFF_CWS!N389</f>
        <v>0</v>
      </c>
      <c r="K212" s="26">
        <f>STAFF_CWS!O389</f>
        <v>0</v>
      </c>
      <c r="L212" s="26">
        <f>STAFF_CWS!P389</f>
        <v>0</v>
      </c>
      <c r="M212" s="26">
        <f>STAFF_CWS!Q389</f>
        <v>0</v>
      </c>
      <c r="N212" s="26">
        <f>STAFF_CWS!R389</f>
        <v>0</v>
      </c>
      <c r="O212" s="26">
        <f>STAFF_CWS!S389</f>
        <v>0</v>
      </c>
      <c r="P212" s="26">
        <f>STAFF_CWS!T389</f>
        <v>0</v>
      </c>
      <c r="Q212" s="26">
        <f>STAFF_CWS!U389</f>
        <v>0</v>
      </c>
      <c r="R212" s="26">
        <f>STAFF_CWS!V389</f>
        <v>0</v>
      </c>
      <c r="S212" s="26">
        <f>STAFF_CWS!W389</f>
        <v>0</v>
      </c>
      <c r="T212" s="26">
        <f>STAFF_CWS!X389</f>
        <v>0</v>
      </c>
      <c r="U212" s="26">
        <f>STAFF_CWS!Y389</f>
        <v>0</v>
      </c>
      <c r="V212" s="26">
        <f>STAFF_CWS!Z389</f>
        <v>0</v>
      </c>
      <c r="W212" s="26">
        <f>STAFF_CWS!AA389</f>
        <v>0</v>
      </c>
      <c r="X212" s="26">
        <f>STAFF_CWS!AB389</f>
        <v>0</v>
      </c>
      <c r="Y212" s="26">
        <f>STAFF_CWS!AC389</f>
        <v>0</v>
      </c>
      <c r="Z212" s="26">
        <f>STAFF_CWS!AD389</f>
        <v>0</v>
      </c>
      <c r="AA212" s="26">
        <f>STAFF_CWS!AE389</f>
        <v>0</v>
      </c>
      <c r="AB212" s="26">
        <f>STAFF_CWS!AF389</f>
        <v>0</v>
      </c>
      <c r="AC212" s="26">
        <f>STAFF_CWS!AG389</f>
        <v>0</v>
      </c>
      <c r="AD212" s="26">
        <f>STAFF_CWS!AH389</f>
        <v>0</v>
      </c>
      <c r="AE212" s="26">
        <f>STAFF_CWS!AI389</f>
        <v>0</v>
      </c>
      <c r="AF212" s="26">
        <f>STAFF_CWS!AJ389</f>
        <v>0</v>
      </c>
      <c r="AG212" s="26">
        <f>STAFF_CWS!AK389</f>
        <v>0</v>
      </c>
      <c r="AH212" s="26">
        <f>STAFF_CWS!AL389</f>
        <v>0</v>
      </c>
      <c r="AI212" s="26">
        <f>STAFF_CWS!AM389</f>
        <v>0</v>
      </c>
      <c r="AJ212" s="26">
        <f>STAFF_CWS!AN389</f>
        <v>0</v>
      </c>
      <c r="AK212" s="26">
        <f>STAFF_CWS!AO389</f>
        <v>0</v>
      </c>
      <c r="AL212" s="26">
        <f>STAFF_CWS!AP389</f>
        <v>0</v>
      </c>
      <c r="AM212" s="26">
        <f>STAFF_CWS!AQ389</f>
        <v>0</v>
      </c>
      <c r="AN212" s="26">
        <f>STAFF_CWS!AR389</f>
        <v>0</v>
      </c>
      <c r="AO212" s="26">
        <f>STAFF_CWS!AS389</f>
        <v>0</v>
      </c>
      <c r="AP212" s="26">
        <f>STAFF_CWS!AT389</f>
        <v>0</v>
      </c>
      <c r="AQ212" s="26">
        <f>STAFF_CWS!AU389</f>
        <v>0</v>
      </c>
      <c r="AR212" s="26">
        <f>STAFF_CWS!AV389</f>
        <v>0</v>
      </c>
      <c r="AS212" s="26">
        <f>STAFF_CWS!AW389</f>
        <v>0</v>
      </c>
      <c r="AT212" s="26">
        <f>STAFF_CWS!AX389</f>
        <v>0</v>
      </c>
      <c r="AU212" s="26">
        <f>STAFF_CWS!AY389</f>
        <v>0</v>
      </c>
      <c r="AV212" s="26">
        <f>STAFF_CWS!AZ389</f>
        <v>0</v>
      </c>
      <c r="AW212" s="26">
        <f>STAFF_CWS!BA389</f>
        <v>0</v>
      </c>
      <c r="AX212" s="26">
        <f>STAFF_CWS!BB389</f>
        <v>0</v>
      </c>
      <c r="AY212" s="26">
        <f>STAFF_CWS!BC389</f>
        <v>0</v>
      </c>
      <c r="AZ212" s="26">
        <f>STAFF_CWS!BD389</f>
        <v>0</v>
      </c>
      <c r="BA212" s="26">
        <f>STAFF_CWS!BE389</f>
        <v>0</v>
      </c>
      <c r="BB212" s="26">
        <f>STAFF_CWS!BF389</f>
        <v>0</v>
      </c>
      <c r="BC212" s="26">
        <f>STAFF_CWS!BG389</f>
        <v>0</v>
      </c>
      <c r="BD212" s="26">
        <f>STAFF_CWS!BH389</f>
        <v>0</v>
      </c>
      <c r="BE212" s="26">
        <f>STAFF_CWS!BI389</f>
        <v>0</v>
      </c>
      <c r="BF212" s="26">
        <f>STAFF_CWS!BJ389</f>
        <v>0</v>
      </c>
      <c r="BG212" s="26">
        <f>STAFF_CWS!BK389</f>
        <v>0</v>
      </c>
      <c r="BH212" s="26">
        <f>STAFF_CWS!BL389</f>
        <v>0</v>
      </c>
      <c r="BI212" s="26">
        <f>STAFF_CWS!BM389</f>
        <v>0</v>
      </c>
      <c r="BJ212" s="26">
        <f>STAFF_CWS!BN389</f>
        <v>0</v>
      </c>
      <c r="BK212" s="26">
        <f>STAFF_CWS!BO389</f>
        <v>0</v>
      </c>
    </row>
    <row r="213" spans="2:63" x14ac:dyDescent="0.15">
      <c r="B213" s="1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 spans="2:63" x14ac:dyDescent="0.15">
      <c r="B214" s="18" t="s">
        <v>86</v>
      </c>
      <c r="C214" s="26">
        <f>STAFF_CWS!G391</f>
        <v>0</v>
      </c>
      <c r="D214" s="26">
        <f>STAFF_CWS!H391</f>
        <v>0</v>
      </c>
      <c r="E214" s="26">
        <f>STAFF_CWS!I391</f>
        <v>0</v>
      </c>
      <c r="F214" s="26">
        <f>STAFF_CWS!J391</f>
        <v>0</v>
      </c>
      <c r="G214" s="26">
        <f>STAFF_CWS!K391</f>
        <v>0</v>
      </c>
      <c r="H214" s="26">
        <f>STAFF_CWS!L391</f>
        <v>0</v>
      </c>
      <c r="I214" s="26">
        <f>STAFF_CWS!M391</f>
        <v>0</v>
      </c>
      <c r="J214" s="26">
        <f>STAFF_CWS!N391</f>
        <v>0</v>
      </c>
      <c r="K214" s="26">
        <f>STAFF_CWS!O391</f>
        <v>0</v>
      </c>
      <c r="L214" s="26">
        <f>STAFF_CWS!P391</f>
        <v>0</v>
      </c>
      <c r="M214" s="26">
        <f>STAFF_CWS!Q391</f>
        <v>0</v>
      </c>
      <c r="N214" s="26">
        <f>STAFF_CWS!R391</f>
        <v>0</v>
      </c>
      <c r="O214" s="26">
        <f>STAFF_CWS!S391</f>
        <v>0</v>
      </c>
      <c r="P214" s="26">
        <f>STAFF_CWS!T391</f>
        <v>0</v>
      </c>
      <c r="Q214" s="26">
        <f>STAFF_CWS!U391</f>
        <v>0</v>
      </c>
      <c r="R214" s="26">
        <f>STAFF_CWS!V391</f>
        <v>0</v>
      </c>
      <c r="S214" s="26">
        <f>STAFF_CWS!W391</f>
        <v>0</v>
      </c>
      <c r="T214" s="26">
        <f>STAFF_CWS!X391</f>
        <v>0</v>
      </c>
      <c r="U214" s="26">
        <f>STAFF_CWS!Y391</f>
        <v>0</v>
      </c>
      <c r="V214" s="26">
        <f>STAFF_CWS!Z391</f>
        <v>0</v>
      </c>
      <c r="W214" s="26">
        <f>STAFF_CWS!AA391</f>
        <v>0</v>
      </c>
      <c r="X214" s="26">
        <f>STAFF_CWS!AB391</f>
        <v>0</v>
      </c>
      <c r="Y214" s="26">
        <f>STAFF_CWS!AC391</f>
        <v>0</v>
      </c>
      <c r="Z214" s="26">
        <f>STAFF_CWS!AD391</f>
        <v>0</v>
      </c>
      <c r="AA214" s="26">
        <f>STAFF_CWS!AE391</f>
        <v>0</v>
      </c>
      <c r="AB214" s="26">
        <f>STAFF_CWS!AF391</f>
        <v>0</v>
      </c>
      <c r="AC214" s="26">
        <f>STAFF_CWS!AG391</f>
        <v>0</v>
      </c>
      <c r="AD214" s="26">
        <f>STAFF_CWS!AH391</f>
        <v>0</v>
      </c>
      <c r="AE214" s="26">
        <f>STAFF_CWS!AI391</f>
        <v>0</v>
      </c>
      <c r="AF214" s="26">
        <f>STAFF_CWS!AJ391</f>
        <v>0</v>
      </c>
      <c r="AG214" s="26">
        <f>STAFF_CWS!AK391</f>
        <v>0</v>
      </c>
      <c r="AH214" s="26">
        <f>STAFF_CWS!AL391</f>
        <v>0</v>
      </c>
      <c r="AI214" s="26">
        <f>STAFF_CWS!AM391</f>
        <v>0</v>
      </c>
      <c r="AJ214" s="26">
        <f>STAFF_CWS!AN391</f>
        <v>0</v>
      </c>
      <c r="AK214" s="26">
        <f>STAFF_CWS!AO391</f>
        <v>0</v>
      </c>
      <c r="AL214" s="26">
        <f>STAFF_CWS!AP391</f>
        <v>0</v>
      </c>
      <c r="AM214" s="26">
        <f>STAFF_CWS!AQ391</f>
        <v>0</v>
      </c>
      <c r="AN214" s="26">
        <f>STAFF_CWS!AR391</f>
        <v>0</v>
      </c>
      <c r="AO214" s="26">
        <f>STAFF_CWS!AS391</f>
        <v>0</v>
      </c>
      <c r="AP214" s="26">
        <f>STAFF_CWS!AT391</f>
        <v>0</v>
      </c>
      <c r="AQ214" s="26">
        <f>STAFF_CWS!AU391</f>
        <v>0</v>
      </c>
      <c r="AR214" s="26">
        <f>STAFF_CWS!AV391</f>
        <v>0</v>
      </c>
      <c r="AS214" s="26">
        <f>STAFF_CWS!AW391</f>
        <v>0</v>
      </c>
      <c r="AT214" s="26">
        <f>STAFF_CWS!AX391</f>
        <v>0</v>
      </c>
      <c r="AU214" s="26">
        <f>STAFF_CWS!AY391</f>
        <v>0</v>
      </c>
      <c r="AV214" s="26">
        <f>STAFF_CWS!AZ391</f>
        <v>0</v>
      </c>
      <c r="AW214" s="26">
        <f>STAFF_CWS!BA391</f>
        <v>0</v>
      </c>
      <c r="AX214" s="26">
        <f>STAFF_CWS!BB391</f>
        <v>0</v>
      </c>
      <c r="AY214" s="26">
        <f>STAFF_CWS!BC391</f>
        <v>0</v>
      </c>
      <c r="AZ214" s="26">
        <f>STAFF_CWS!BD391</f>
        <v>0</v>
      </c>
      <c r="BA214" s="26">
        <f>STAFF_CWS!BE391</f>
        <v>0</v>
      </c>
      <c r="BB214" s="26">
        <f>STAFF_CWS!BF391</f>
        <v>0</v>
      </c>
      <c r="BC214" s="26">
        <f>STAFF_CWS!BG391</f>
        <v>0</v>
      </c>
      <c r="BD214" s="26">
        <f>STAFF_CWS!BH391</f>
        <v>0</v>
      </c>
      <c r="BE214" s="26">
        <f>STAFF_CWS!BI391</f>
        <v>0</v>
      </c>
      <c r="BF214" s="26">
        <f>STAFF_CWS!BJ391</f>
        <v>0</v>
      </c>
      <c r="BG214" s="26">
        <f>STAFF_CWS!BK391</f>
        <v>0</v>
      </c>
      <c r="BH214" s="26">
        <f>STAFF_CWS!BL391</f>
        <v>0</v>
      </c>
      <c r="BI214" s="26">
        <f>STAFF_CWS!BM391</f>
        <v>0</v>
      </c>
      <c r="BJ214" s="26">
        <f>STAFF_CWS!BN391</f>
        <v>0</v>
      </c>
      <c r="BK214" s="26">
        <f>STAFF_CWS!BO391</f>
        <v>0</v>
      </c>
    </row>
    <row r="215" spans="2:63" x14ac:dyDescent="0.15">
      <c r="B215" s="18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 spans="2:63" x14ac:dyDescent="0.15">
      <c r="B216" s="14" t="s">
        <v>31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 spans="2:63" x14ac:dyDescent="0.15">
      <c r="B217" s="17" t="s">
        <v>75</v>
      </c>
      <c r="C217" s="26">
        <f>STAFF_CWS!G394</f>
        <v>0</v>
      </c>
      <c r="D217" s="26">
        <f>STAFF_CWS!H394</f>
        <v>0</v>
      </c>
      <c r="E217" s="26">
        <f>STAFF_CWS!I394</f>
        <v>0</v>
      </c>
      <c r="F217" s="26">
        <f>STAFF_CWS!J394</f>
        <v>0</v>
      </c>
      <c r="G217" s="26">
        <f>STAFF_CWS!K394</f>
        <v>0</v>
      </c>
      <c r="H217" s="26">
        <f>STAFF_CWS!L394</f>
        <v>0</v>
      </c>
      <c r="I217" s="26">
        <f>STAFF_CWS!M394</f>
        <v>0</v>
      </c>
      <c r="J217" s="26">
        <f>STAFF_CWS!N394</f>
        <v>0</v>
      </c>
      <c r="K217" s="26">
        <f>STAFF_CWS!O394</f>
        <v>0</v>
      </c>
      <c r="L217" s="26">
        <f>STAFF_CWS!P394</f>
        <v>0</v>
      </c>
      <c r="M217" s="26">
        <f>STAFF_CWS!Q394</f>
        <v>0</v>
      </c>
      <c r="N217" s="26">
        <f>STAFF_CWS!R394</f>
        <v>0</v>
      </c>
      <c r="O217" s="26">
        <f>STAFF_CWS!S394</f>
        <v>0</v>
      </c>
      <c r="P217" s="26">
        <f>STAFF_CWS!T394</f>
        <v>0</v>
      </c>
      <c r="Q217" s="26">
        <f>STAFF_CWS!U394</f>
        <v>0</v>
      </c>
      <c r="R217" s="26">
        <f>STAFF_CWS!V394</f>
        <v>0</v>
      </c>
      <c r="S217" s="26">
        <f>STAFF_CWS!W394</f>
        <v>0</v>
      </c>
      <c r="T217" s="26">
        <f>STAFF_CWS!X394</f>
        <v>0</v>
      </c>
      <c r="U217" s="26">
        <f>STAFF_CWS!Y394</f>
        <v>0</v>
      </c>
      <c r="V217" s="26">
        <f>STAFF_CWS!Z394</f>
        <v>0</v>
      </c>
      <c r="W217" s="26">
        <f>STAFF_CWS!AA394</f>
        <v>0</v>
      </c>
      <c r="X217" s="26">
        <f>STAFF_CWS!AB394</f>
        <v>0</v>
      </c>
      <c r="Y217" s="26">
        <f>STAFF_CWS!AC394</f>
        <v>0</v>
      </c>
      <c r="Z217" s="26">
        <f>STAFF_CWS!AD394</f>
        <v>0</v>
      </c>
      <c r="AA217" s="26">
        <f>STAFF_CWS!AE394</f>
        <v>0</v>
      </c>
      <c r="AB217" s="26">
        <f>STAFF_CWS!AF394</f>
        <v>0</v>
      </c>
      <c r="AC217" s="26">
        <f>STAFF_CWS!AG394</f>
        <v>0</v>
      </c>
      <c r="AD217" s="26">
        <f>STAFF_CWS!AH394</f>
        <v>0</v>
      </c>
      <c r="AE217" s="26">
        <f>STAFF_CWS!AI394</f>
        <v>0</v>
      </c>
      <c r="AF217" s="26">
        <f>STAFF_CWS!AJ394</f>
        <v>0</v>
      </c>
      <c r="AG217" s="26">
        <f>STAFF_CWS!AK394</f>
        <v>0</v>
      </c>
      <c r="AH217" s="26">
        <f>STAFF_CWS!AL394</f>
        <v>0</v>
      </c>
      <c r="AI217" s="26">
        <f>STAFF_CWS!AM394</f>
        <v>0</v>
      </c>
      <c r="AJ217" s="26">
        <f>STAFF_CWS!AN394</f>
        <v>0</v>
      </c>
      <c r="AK217" s="26">
        <f>STAFF_CWS!AO394</f>
        <v>0</v>
      </c>
      <c r="AL217" s="26">
        <f>STAFF_CWS!AP394</f>
        <v>0</v>
      </c>
      <c r="AM217" s="26">
        <f>STAFF_CWS!AQ394</f>
        <v>0</v>
      </c>
      <c r="AN217" s="26">
        <f>STAFF_CWS!AR394</f>
        <v>0</v>
      </c>
      <c r="AO217" s="26">
        <f>STAFF_CWS!AS394</f>
        <v>0</v>
      </c>
      <c r="AP217" s="26">
        <f>STAFF_CWS!AT394</f>
        <v>0</v>
      </c>
      <c r="AQ217" s="26">
        <f>STAFF_CWS!AU394</f>
        <v>0</v>
      </c>
      <c r="AR217" s="26">
        <f>STAFF_CWS!AV394</f>
        <v>0</v>
      </c>
      <c r="AS217" s="26">
        <f>STAFF_CWS!AW394</f>
        <v>0</v>
      </c>
      <c r="AT217" s="26">
        <f>STAFF_CWS!AX394</f>
        <v>0</v>
      </c>
      <c r="AU217" s="26">
        <f>STAFF_CWS!AY394</f>
        <v>0</v>
      </c>
      <c r="AV217" s="26">
        <f>STAFF_CWS!AZ394</f>
        <v>0</v>
      </c>
      <c r="AW217" s="26">
        <f>STAFF_CWS!BA394</f>
        <v>0</v>
      </c>
      <c r="AX217" s="26">
        <f>STAFF_CWS!BB394</f>
        <v>0</v>
      </c>
      <c r="AY217" s="26">
        <f>STAFF_CWS!BC394</f>
        <v>0</v>
      </c>
      <c r="AZ217" s="26">
        <f>STAFF_CWS!BD394</f>
        <v>0</v>
      </c>
      <c r="BA217" s="26">
        <f>STAFF_CWS!BE394</f>
        <v>0</v>
      </c>
      <c r="BB217" s="26">
        <f>STAFF_CWS!BF394</f>
        <v>0</v>
      </c>
      <c r="BC217" s="26">
        <f>STAFF_CWS!BG394</f>
        <v>0</v>
      </c>
      <c r="BD217" s="26">
        <f>STAFF_CWS!BH394</f>
        <v>0</v>
      </c>
      <c r="BE217" s="26">
        <f>STAFF_CWS!BI394</f>
        <v>0</v>
      </c>
      <c r="BF217" s="26">
        <f>STAFF_CWS!BJ394</f>
        <v>0</v>
      </c>
      <c r="BG217" s="26">
        <f>STAFF_CWS!BK394</f>
        <v>0</v>
      </c>
      <c r="BH217" s="26">
        <f>STAFF_CWS!BL394</f>
        <v>0</v>
      </c>
      <c r="BI217" s="26">
        <f>STAFF_CWS!BM394</f>
        <v>0</v>
      </c>
      <c r="BJ217" s="26">
        <f>STAFF_CWS!BN394</f>
        <v>0</v>
      </c>
      <c r="BK217" s="26">
        <f>STAFF_CWS!BO394</f>
        <v>0</v>
      </c>
    </row>
    <row r="218" spans="2:63" x14ac:dyDescent="0.15">
      <c r="B218" s="17" t="s">
        <v>62</v>
      </c>
      <c r="C218" s="23">
        <f>STAFF_CWS!G395</f>
        <v>0.5</v>
      </c>
      <c r="D218" s="23">
        <f>STAFF_CWS!H395</f>
        <v>0.6</v>
      </c>
      <c r="E218" s="23">
        <f>STAFF_CWS!I395</f>
        <v>0.6</v>
      </c>
      <c r="F218" s="23">
        <f>STAFF_CWS!J395</f>
        <v>0.6</v>
      </c>
      <c r="G218" s="23">
        <f>STAFF_CWS!K395</f>
        <v>0.6</v>
      </c>
      <c r="H218" s="23">
        <f>STAFF_CWS!L395</f>
        <v>0.6</v>
      </c>
      <c r="I218" s="23">
        <f>STAFF_CWS!M395</f>
        <v>0.6</v>
      </c>
      <c r="J218" s="23">
        <f>STAFF_CWS!N395</f>
        <v>0.6</v>
      </c>
      <c r="K218" s="23">
        <f>STAFF_CWS!O395</f>
        <v>0.6</v>
      </c>
      <c r="L218" s="23">
        <f>STAFF_CWS!P395</f>
        <v>0.6</v>
      </c>
      <c r="M218" s="23">
        <f>STAFF_CWS!Q395</f>
        <v>0.6</v>
      </c>
      <c r="N218" s="23">
        <f>STAFF_CWS!R395</f>
        <v>0.6</v>
      </c>
      <c r="O218" s="23">
        <f>STAFF_CWS!S395</f>
        <v>0.6</v>
      </c>
      <c r="P218" s="23">
        <f>STAFF_CWS!T395</f>
        <v>0.7</v>
      </c>
      <c r="Q218" s="23">
        <f>STAFF_CWS!U395</f>
        <v>0.7</v>
      </c>
      <c r="R218" s="23">
        <f>STAFF_CWS!V395</f>
        <v>0.7</v>
      </c>
      <c r="S218" s="23">
        <f>STAFF_CWS!W395</f>
        <v>0.7</v>
      </c>
      <c r="T218" s="23">
        <f>STAFF_CWS!X395</f>
        <v>0.7</v>
      </c>
      <c r="U218" s="23">
        <f>STAFF_CWS!Y395</f>
        <v>0.7</v>
      </c>
      <c r="V218" s="23">
        <f>STAFF_CWS!Z395</f>
        <v>0.7</v>
      </c>
      <c r="W218" s="23">
        <f>STAFF_CWS!AA395</f>
        <v>0.7</v>
      </c>
      <c r="X218" s="23">
        <f>STAFF_CWS!AB395</f>
        <v>0.7</v>
      </c>
      <c r="Y218" s="23">
        <f>STAFF_CWS!AC395</f>
        <v>0.7</v>
      </c>
      <c r="Z218" s="23">
        <f>STAFF_CWS!AD395</f>
        <v>0.7</v>
      </c>
      <c r="AA218" s="23">
        <f>STAFF_CWS!AE395</f>
        <v>0.7</v>
      </c>
      <c r="AB218" s="23">
        <f>STAFF_CWS!AF395</f>
        <v>0.7</v>
      </c>
      <c r="AC218" s="23">
        <f>STAFF_CWS!AG395</f>
        <v>0.7</v>
      </c>
      <c r="AD218" s="23">
        <f>STAFF_CWS!AH395</f>
        <v>0.7</v>
      </c>
      <c r="AE218" s="23">
        <f>STAFF_CWS!AI395</f>
        <v>0.7</v>
      </c>
      <c r="AF218" s="23">
        <f>STAFF_CWS!AJ395</f>
        <v>0.7</v>
      </c>
      <c r="AG218" s="23">
        <f>STAFF_CWS!AK395</f>
        <v>0.7</v>
      </c>
      <c r="AH218" s="23">
        <f>STAFF_CWS!AL395</f>
        <v>0.7</v>
      </c>
      <c r="AI218" s="23">
        <f>STAFF_CWS!AM395</f>
        <v>0.7</v>
      </c>
      <c r="AJ218" s="23">
        <f>STAFF_CWS!AN395</f>
        <v>0.7</v>
      </c>
      <c r="AK218" s="23">
        <f>STAFF_CWS!AO395</f>
        <v>0.7</v>
      </c>
      <c r="AL218" s="23">
        <f>STAFF_CWS!AP395</f>
        <v>0.7</v>
      </c>
      <c r="AM218" s="23">
        <f>STAFF_CWS!AQ395</f>
        <v>0.7</v>
      </c>
      <c r="AN218" s="23">
        <f>STAFF_CWS!AR395</f>
        <v>0.85</v>
      </c>
      <c r="AO218" s="23">
        <f>STAFF_CWS!AS395</f>
        <v>0.85</v>
      </c>
      <c r="AP218" s="23">
        <f>STAFF_CWS!AT395</f>
        <v>0.85</v>
      </c>
      <c r="AQ218" s="23">
        <f>STAFF_CWS!AU395</f>
        <v>0.85</v>
      </c>
      <c r="AR218" s="23">
        <f>STAFF_CWS!AV395</f>
        <v>0.85</v>
      </c>
      <c r="AS218" s="23">
        <f>STAFF_CWS!AW395</f>
        <v>0.85</v>
      </c>
      <c r="AT218" s="23">
        <f>STAFF_CWS!AX395</f>
        <v>0.85</v>
      </c>
      <c r="AU218" s="23">
        <f>STAFF_CWS!AY395</f>
        <v>0.85</v>
      </c>
      <c r="AV218" s="23">
        <f>STAFF_CWS!AZ395</f>
        <v>0.85</v>
      </c>
      <c r="AW218" s="23">
        <f>STAFF_CWS!BA395</f>
        <v>0.85</v>
      </c>
      <c r="AX218" s="23">
        <f>STAFF_CWS!BB395</f>
        <v>0.85</v>
      </c>
      <c r="AY218" s="23">
        <f>STAFF_CWS!BC395</f>
        <v>0.85</v>
      </c>
      <c r="AZ218" s="23">
        <f>STAFF_CWS!BD395</f>
        <v>1</v>
      </c>
      <c r="BA218" s="23">
        <f>STAFF_CWS!BE395</f>
        <v>1</v>
      </c>
      <c r="BB218" s="23">
        <f>STAFF_CWS!BF395</f>
        <v>1</v>
      </c>
      <c r="BC218" s="23">
        <f>STAFF_CWS!BG395</f>
        <v>1</v>
      </c>
      <c r="BD218" s="23">
        <f>STAFF_CWS!BH395</f>
        <v>1</v>
      </c>
      <c r="BE218" s="23">
        <f>STAFF_CWS!BI395</f>
        <v>1</v>
      </c>
      <c r="BF218" s="23">
        <f>STAFF_CWS!BJ395</f>
        <v>1</v>
      </c>
      <c r="BG218" s="23">
        <f>STAFF_CWS!BK395</f>
        <v>1</v>
      </c>
      <c r="BH218" s="23">
        <f>STAFF_CWS!BL395</f>
        <v>1</v>
      </c>
      <c r="BI218" s="23">
        <f>STAFF_CWS!BM395</f>
        <v>1</v>
      </c>
      <c r="BJ218" s="23">
        <f>STAFF_CWS!BN395</f>
        <v>1</v>
      </c>
      <c r="BK218" s="23">
        <f>STAFF_CWS!BO395</f>
        <v>1</v>
      </c>
    </row>
    <row r="219" spans="2:63" x14ac:dyDescent="0.15">
      <c r="B219" s="17" t="s">
        <v>76</v>
      </c>
      <c r="C219" s="26">
        <f>STAFF_CWS!G396</f>
        <v>0</v>
      </c>
      <c r="D219" s="26">
        <f>STAFF_CWS!H396</f>
        <v>0</v>
      </c>
      <c r="E219" s="26">
        <f>STAFF_CWS!I396</f>
        <v>0</v>
      </c>
      <c r="F219" s="26">
        <f>STAFF_CWS!J396</f>
        <v>0</v>
      </c>
      <c r="G219" s="26">
        <f>STAFF_CWS!K396</f>
        <v>0</v>
      </c>
      <c r="H219" s="26">
        <f>STAFF_CWS!L396</f>
        <v>0</v>
      </c>
      <c r="I219" s="26">
        <f>STAFF_CWS!M396</f>
        <v>0</v>
      </c>
      <c r="J219" s="26">
        <f>STAFF_CWS!N396</f>
        <v>0</v>
      </c>
      <c r="K219" s="26">
        <f>STAFF_CWS!O396</f>
        <v>0</v>
      </c>
      <c r="L219" s="26">
        <f>STAFF_CWS!P396</f>
        <v>0</v>
      </c>
      <c r="M219" s="26">
        <f>STAFF_CWS!Q396</f>
        <v>0</v>
      </c>
      <c r="N219" s="26">
        <f>STAFF_CWS!R396</f>
        <v>0</v>
      </c>
      <c r="O219" s="26">
        <f>STAFF_CWS!S396</f>
        <v>0</v>
      </c>
      <c r="P219" s="26">
        <f>STAFF_CWS!T396</f>
        <v>0</v>
      </c>
      <c r="Q219" s="26">
        <f>STAFF_CWS!U396</f>
        <v>0</v>
      </c>
      <c r="R219" s="26">
        <f>STAFF_CWS!V396</f>
        <v>0</v>
      </c>
      <c r="S219" s="26">
        <f>STAFF_CWS!W396</f>
        <v>0</v>
      </c>
      <c r="T219" s="26">
        <f>STAFF_CWS!X396</f>
        <v>0</v>
      </c>
      <c r="U219" s="26">
        <f>STAFF_CWS!Y396</f>
        <v>0</v>
      </c>
      <c r="V219" s="26">
        <f>STAFF_CWS!Z396</f>
        <v>0</v>
      </c>
      <c r="W219" s="26">
        <f>STAFF_CWS!AA396</f>
        <v>0</v>
      </c>
      <c r="X219" s="26">
        <f>STAFF_CWS!AB396</f>
        <v>0</v>
      </c>
      <c r="Y219" s="26">
        <f>STAFF_CWS!AC396</f>
        <v>0</v>
      </c>
      <c r="Z219" s="26">
        <f>STAFF_CWS!AD396</f>
        <v>0</v>
      </c>
      <c r="AA219" s="26">
        <f>STAFF_CWS!AE396</f>
        <v>0</v>
      </c>
      <c r="AB219" s="26">
        <f>STAFF_CWS!AF396</f>
        <v>0</v>
      </c>
      <c r="AC219" s="26">
        <f>STAFF_CWS!AG396</f>
        <v>0</v>
      </c>
      <c r="AD219" s="26">
        <f>STAFF_CWS!AH396</f>
        <v>0</v>
      </c>
      <c r="AE219" s="26">
        <f>STAFF_CWS!AI396</f>
        <v>0</v>
      </c>
      <c r="AF219" s="26">
        <f>STAFF_CWS!AJ396</f>
        <v>0</v>
      </c>
      <c r="AG219" s="26">
        <f>STAFF_CWS!AK396</f>
        <v>0</v>
      </c>
      <c r="AH219" s="26">
        <f>STAFF_CWS!AL396</f>
        <v>0</v>
      </c>
      <c r="AI219" s="26">
        <f>STAFF_CWS!AM396</f>
        <v>0</v>
      </c>
      <c r="AJ219" s="26">
        <f>STAFF_CWS!AN396</f>
        <v>0</v>
      </c>
      <c r="AK219" s="26">
        <f>STAFF_CWS!AO396</f>
        <v>0</v>
      </c>
      <c r="AL219" s="26">
        <f>STAFF_CWS!AP396</f>
        <v>0</v>
      </c>
      <c r="AM219" s="26">
        <f>STAFF_CWS!AQ396</f>
        <v>0</v>
      </c>
      <c r="AN219" s="26">
        <f>STAFF_CWS!AR396</f>
        <v>0</v>
      </c>
      <c r="AO219" s="26">
        <f>STAFF_CWS!AS396</f>
        <v>0</v>
      </c>
      <c r="AP219" s="26">
        <f>STAFF_CWS!AT396</f>
        <v>0</v>
      </c>
      <c r="AQ219" s="26">
        <f>STAFF_CWS!AU396</f>
        <v>0</v>
      </c>
      <c r="AR219" s="26">
        <f>STAFF_CWS!AV396</f>
        <v>0</v>
      </c>
      <c r="AS219" s="26">
        <f>STAFF_CWS!AW396</f>
        <v>0</v>
      </c>
      <c r="AT219" s="26">
        <f>STAFF_CWS!AX396</f>
        <v>0</v>
      </c>
      <c r="AU219" s="26">
        <f>STAFF_CWS!AY396</f>
        <v>0</v>
      </c>
      <c r="AV219" s="26">
        <f>STAFF_CWS!AZ396</f>
        <v>0</v>
      </c>
      <c r="AW219" s="26">
        <f>STAFF_CWS!BA396</f>
        <v>0</v>
      </c>
      <c r="AX219" s="26">
        <f>STAFF_CWS!BB396</f>
        <v>0</v>
      </c>
      <c r="AY219" s="26">
        <f>STAFF_CWS!BC396</f>
        <v>0</v>
      </c>
      <c r="AZ219" s="26">
        <f>STAFF_CWS!BD396</f>
        <v>0</v>
      </c>
      <c r="BA219" s="26">
        <f>STAFF_CWS!BE396</f>
        <v>0</v>
      </c>
      <c r="BB219" s="26">
        <f>STAFF_CWS!BF396</f>
        <v>0</v>
      </c>
      <c r="BC219" s="26">
        <f>STAFF_CWS!BG396</f>
        <v>0</v>
      </c>
      <c r="BD219" s="26">
        <f>STAFF_CWS!BH396</f>
        <v>0</v>
      </c>
      <c r="BE219" s="26">
        <f>STAFF_CWS!BI396</f>
        <v>0</v>
      </c>
      <c r="BF219" s="26">
        <f>STAFF_CWS!BJ396</f>
        <v>0</v>
      </c>
      <c r="BG219" s="26">
        <f>STAFF_CWS!BK396</f>
        <v>0</v>
      </c>
      <c r="BH219" s="26">
        <f>STAFF_CWS!BL396</f>
        <v>0</v>
      </c>
      <c r="BI219" s="26">
        <f>STAFF_CWS!BM396</f>
        <v>0</v>
      </c>
      <c r="BJ219" s="26">
        <f>STAFF_CWS!BN396</f>
        <v>0</v>
      </c>
      <c r="BK219" s="26">
        <f>STAFF_CWS!BO396</f>
        <v>0</v>
      </c>
    </row>
    <row r="220" spans="2:63" x14ac:dyDescent="0.15">
      <c r="B220" s="17" t="s">
        <v>27</v>
      </c>
      <c r="C220" s="26">
        <f>STAFF_CWS!G397</f>
        <v>0</v>
      </c>
      <c r="D220" s="26">
        <f>STAFF_CWS!H397</f>
        <v>0</v>
      </c>
      <c r="E220" s="26">
        <f>STAFF_CWS!I397</f>
        <v>0</v>
      </c>
      <c r="F220" s="26">
        <f>STAFF_CWS!J397</f>
        <v>0</v>
      </c>
      <c r="G220" s="26">
        <f>STAFF_CWS!K397</f>
        <v>0</v>
      </c>
      <c r="H220" s="26">
        <f>STAFF_CWS!L397</f>
        <v>0</v>
      </c>
      <c r="I220" s="26">
        <f>STAFF_CWS!M397</f>
        <v>0</v>
      </c>
      <c r="J220" s="26">
        <f>STAFF_CWS!N397</f>
        <v>0</v>
      </c>
      <c r="K220" s="26">
        <f>STAFF_CWS!O397</f>
        <v>0</v>
      </c>
      <c r="L220" s="26">
        <f>STAFF_CWS!P397</f>
        <v>0</v>
      </c>
      <c r="M220" s="26">
        <f>STAFF_CWS!Q397</f>
        <v>0</v>
      </c>
      <c r="N220" s="26">
        <f>STAFF_CWS!R397</f>
        <v>0</v>
      </c>
      <c r="O220" s="26">
        <f>STAFF_CWS!S397</f>
        <v>0</v>
      </c>
      <c r="P220" s="26">
        <f>STAFF_CWS!T397</f>
        <v>0</v>
      </c>
      <c r="Q220" s="26">
        <f>STAFF_CWS!U397</f>
        <v>0</v>
      </c>
      <c r="R220" s="26">
        <f>STAFF_CWS!V397</f>
        <v>0</v>
      </c>
      <c r="S220" s="26">
        <f>STAFF_CWS!W397</f>
        <v>0</v>
      </c>
      <c r="T220" s="26">
        <f>STAFF_CWS!X397</f>
        <v>0</v>
      </c>
      <c r="U220" s="26">
        <f>STAFF_CWS!Y397</f>
        <v>0</v>
      </c>
      <c r="V220" s="26">
        <f>STAFF_CWS!Z397</f>
        <v>0</v>
      </c>
      <c r="W220" s="26">
        <f>STAFF_CWS!AA397</f>
        <v>0</v>
      </c>
      <c r="X220" s="26">
        <f>STAFF_CWS!AB397</f>
        <v>0</v>
      </c>
      <c r="Y220" s="26">
        <f>STAFF_CWS!AC397</f>
        <v>0</v>
      </c>
      <c r="Z220" s="26">
        <f>STAFF_CWS!AD397</f>
        <v>0</v>
      </c>
      <c r="AA220" s="26">
        <f>STAFF_CWS!AE397</f>
        <v>0</v>
      </c>
      <c r="AB220" s="26">
        <f>STAFF_CWS!AF397</f>
        <v>0</v>
      </c>
      <c r="AC220" s="26">
        <f>STAFF_CWS!AG397</f>
        <v>0</v>
      </c>
      <c r="AD220" s="26">
        <f>STAFF_CWS!AH397</f>
        <v>0</v>
      </c>
      <c r="AE220" s="26">
        <f>STAFF_CWS!AI397</f>
        <v>0</v>
      </c>
      <c r="AF220" s="26">
        <f>STAFF_CWS!AJ397</f>
        <v>0</v>
      </c>
      <c r="AG220" s="26">
        <f>STAFF_CWS!AK397</f>
        <v>0</v>
      </c>
      <c r="AH220" s="26">
        <f>STAFF_CWS!AL397</f>
        <v>0</v>
      </c>
      <c r="AI220" s="26">
        <f>STAFF_CWS!AM397</f>
        <v>0</v>
      </c>
      <c r="AJ220" s="26">
        <f>STAFF_CWS!AN397</f>
        <v>0</v>
      </c>
      <c r="AK220" s="26">
        <f>STAFF_CWS!AO397</f>
        <v>0</v>
      </c>
      <c r="AL220" s="26">
        <f>STAFF_CWS!AP397</f>
        <v>0</v>
      </c>
      <c r="AM220" s="26">
        <f>STAFF_CWS!AQ397</f>
        <v>0</v>
      </c>
      <c r="AN220" s="26">
        <f>STAFF_CWS!AR397</f>
        <v>0</v>
      </c>
      <c r="AO220" s="26">
        <f>STAFF_CWS!AS397</f>
        <v>0</v>
      </c>
      <c r="AP220" s="26">
        <f>STAFF_CWS!AT397</f>
        <v>0</v>
      </c>
      <c r="AQ220" s="26">
        <f>STAFF_CWS!AU397</f>
        <v>0</v>
      </c>
      <c r="AR220" s="26">
        <f>STAFF_CWS!AV397</f>
        <v>0</v>
      </c>
      <c r="AS220" s="26">
        <f>STAFF_CWS!AW397</f>
        <v>0</v>
      </c>
      <c r="AT220" s="26">
        <f>STAFF_CWS!AX397</f>
        <v>0</v>
      </c>
      <c r="AU220" s="26">
        <f>STAFF_CWS!AY397</f>
        <v>0</v>
      </c>
      <c r="AV220" s="26">
        <f>STAFF_CWS!AZ397</f>
        <v>0</v>
      </c>
      <c r="AW220" s="26">
        <f>STAFF_CWS!BA397</f>
        <v>0</v>
      </c>
      <c r="AX220" s="26">
        <f>STAFF_CWS!BB397</f>
        <v>0</v>
      </c>
      <c r="AY220" s="26">
        <f>STAFF_CWS!BC397</f>
        <v>0</v>
      </c>
      <c r="AZ220" s="26">
        <f>STAFF_CWS!BD397</f>
        <v>0</v>
      </c>
      <c r="BA220" s="26">
        <f>STAFF_CWS!BE397</f>
        <v>0</v>
      </c>
      <c r="BB220" s="26">
        <f>STAFF_CWS!BF397</f>
        <v>0</v>
      </c>
      <c r="BC220" s="26">
        <f>STAFF_CWS!BG397</f>
        <v>0</v>
      </c>
      <c r="BD220" s="26">
        <f>STAFF_CWS!BH397</f>
        <v>0</v>
      </c>
      <c r="BE220" s="26">
        <f>STAFF_CWS!BI397</f>
        <v>0</v>
      </c>
      <c r="BF220" s="26">
        <f>STAFF_CWS!BJ397</f>
        <v>0</v>
      </c>
      <c r="BG220" s="26">
        <f>STAFF_CWS!BK397</f>
        <v>0</v>
      </c>
      <c r="BH220" s="26">
        <f>STAFF_CWS!BL397</f>
        <v>0</v>
      </c>
      <c r="BI220" s="26">
        <f>STAFF_CWS!BM397</f>
        <v>0</v>
      </c>
      <c r="BJ220" s="26">
        <f>STAFF_CWS!BN397</f>
        <v>0</v>
      </c>
      <c r="BK220" s="26">
        <f>STAFF_CWS!BO397</f>
        <v>0</v>
      </c>
    </row>
    <row r="221" spans="2:63" x14ac:dyDescent="0.15">
      <c r="B221" s="17" t="s">
        <v>63</v>
      </c>
      <c r="C221" s="26">
        <f>STAFF_CWS!G398</f>
        <v>0</v>
      </c>
      <c r="D221" s="26">
        <f>STAFF_CWS!H398</f>
        <v>0</v>
      </c>
      <c r="E221" s="26">
        <f>STAFF_CWS!I398</f>
        <v>0</v>
      </c>
      <c r="F221" s="26">
        <f>STAFF_CWS!J398</f>
        <v>0</v>
      </c>
      <c r="G221" s="26">
        <f>STAFF_CWS!K398</f>
        <v>0</v>
      </c>
      <c r="H221" s="26">
        <f>STAFF_CWS!L398</f>
        <v>0</v>
      </c>
      <c r="I221" s="26">
        <f>STAFF_CWS!M398</f>
        <v>0</v>
      </c>
      <c r="J221" s="26">
        <f>STAFF_CWS!N398</f>
        <v>0</v>
      </c>
      <c r="K221" s="26">
        <f>STAFF_CWS!O398</f>
        <v>0</v>
      </c>
      <c r="L221" s="26">
        <f>STAFF_CWS!P398</f>
        <v>0</v>
      </c>
      <c r="M221" s="26">
        <f>STAFF_CWS!Q398</f>
        <v>0</v>
      </c>
      <c r="N221" s="26">
        <f>STAFF_CWS!R398</f>
        <v>0</v>
      </c>
      <c r="O221" s="26">
        <f>STAFF_CWS!S398</f>
        <v>0</v>
      </c>
      <c r="P221" s="26">
        <f>STAFF_CWS!T398</f>
        <v>0</v>
      </c>
      <c r="Q221" s="26">
        <f>STAFF_CWS!U398</f>
        <v>0</v>
      </c>
      <c r="R221" s="26">
        <f>STAFF_CWS!V398</f>
        <v>0</v>
      </c>
      <c r="S221" s="26">
        <f>STAFF_CWS!W398</f>
        <v>0</v>
      </c>
      <c r="T221" s="26">
        <f>STAFF_CWS!X398</f>
        <v>0</v>
      </c>
      <c r="U221" s="26">
        <f>STAFF_CWS!Y398</f>
        <v>0</v>
      </c>
      <c r="V221" s="26">
        <f>STAFF_CWS!Z398</f>
        <v>0</v>
      </c>
      <c r="W221" s="26">
        <f>STAFF_CWS!AA398</f>
        <v>0</v>
      </c>
      <c r="X221" s="26">
        <f>STAFF_CWS!AB398</f>
        <v>0</v>
      </c>
      <c r="Y221" s="26">
        <f>STAFF_CWS!AC398</f>
        <v>0</v>
      </c>
      <c r="Z221" s="26">
        <f>STAFF_CWS!AD398</f>
        <v>0</v>
      </c>
      <c r="AA221" s="26">
        <f>STAFF_CWS!AE398</f>
        <v>0</v>
      </c>
      <c r="AB221" s="26">
        <f>STAFF_CWS!AF398</f>
        <v>0</v>
      </c>
      <c r="AC221" s="26">
        <f>STAFF_CWS!AG398</f>
        <v>0</v>
      </c>
      <c r="AD221" s="26">
        <f>STAFF_CWS!AH398</f>
        <v>0</v>
      </c>
      <c r="AE221" s="26">
        <f>STAFF_CWS!AI398</f>
        <v>0</v>
      </c>
      <c r="AF221" s="26">
        <f>STAFF_CWS!AJ398</f>
        <v>0</v>
      </c>
      <c r="AG221" s="26">
        <f>STAFF_CWS!AK398</f>
        <v>0</v>
      </c>
      <c r="AH221" s="26">
        <f>STAFF_CWS!AL398</f>
        <v>0</v>
      </c>
      <c r="AI221" s="26">
        <f>STAFF_CWS!AM398</f>
        <v>0</v>
      </c>
      <c r="AJ221" s="26">
        <f>STAFF_CWS!AN398</f>
        <v>0</v>
      </c>
      <c r="AK221" s="26">
        <f>STAFF_CWS!AO398</f>
        <v>0</v>
      </c>
      <c r="AL221" s="26">
        <f>STAFF_CWS!AP398</f>
        <v>0</v>
      </c>
      <c r="AM221" s="26">
        <f>STAFF_CWS!AQ398</f>
        <v>0</v>
      </c>
      <c r="AN221" s="26">
        <f>STAFF_CWS!AR398</f>
        <v>0</v>
      </c>
      <c r="AO221" s="26">
        <f>STAFF_CWS!AS398</f>
        <v>0</v>
      </c>
      <c r="AP221" s="26">
        <f>STAFF_CWS!AT398</f>
        <v>0</v>
      </c>
      <c r="AQ221" s="26">
        <f>STAFF_CWS!AU398</f>
        <v>0</v>
      </c>
      <c r="AR221" s="26">
        <f>STAFF_CWS!AV398</f>
        <v>0</v>
      </c>
      <c r="AS221" s="26">
        <f>STAFF_CWS!AW398</f>
        <v>0</v>
      </c>
      <c r="AT221" s="26">
        <f>STAFF_CWS!AX398</f>
        <v>0</v>
      </c>
      <c r="AU221" s="26">
        <f>STAFF_CWS!AY398</f>
        <v>0</v>
      </c>
      <c r="AV221" s="26">
        <f>STAFF_CWS!AZ398</f>
        <v>0</v>
      </c>
      <c r="AW221" s="26">
        <f>STAFF_CWS!BA398</f>
        <v>0</v>
      </c>
      <c r="AX221" s="26">
        <f>STAFF_CWS!BB398</f>
        <v>0</v>
      </c>
      <c r="AY221" s="26">
        <f>STAFF_CWS!BC398</f>
        <v>0</v>
      </c>
      <c r="AZ221" s="26">
        <f>STAFF_CWS!BD398</f>
        <v>0</v>
      </c>
      <c r="BA221" s="26">
        <f>STAFF_CWS!BE398</f>
        <v>0</v>
      </c>
      <c r="BB221" s="26">
        <f>STAFF_CWS!BF398</f>
        <v>0</v>
      </c>
      <c r="BC221" s="26">
        <f>STAFF_CWS!BG398</f>
        <v>0</v>
      </c>
      <c r="BD221" s="26">
        <f>STAFF_CWS!BH398</f>
        <v>0</v>
      </c>
      <c r="BE221" s="26">
        <f>STAFF_CWS!BI398</f>
        <v>0</v>
      </c>
      <c r="BF221" s="26">
        <f>STAFF_CWS!BJ398</f>
        <v>0</v>
      </c>
      <c r="BG221" s="26">
        <f>STAFF_CWS!BK398</f>
        <v>0</v>
      </c>
      <c r="BH221" s="26">
        <f>STAFF_CWS!BL398</f>
        <v>0</v>
      </c>
      <c r="BI221" s="26">
        <f>STAFF_CWS!BM398</f>
        <v>0</v>
      </c>
      <c r="BJ221" s="26">
        <f>STAFF_CWS!BN398</f>
        <v>0</v>
      </c>
      <c r="BK221" s="26">
        <f>STAFF_CWS!BO398</f>
        <v>0</v>
      </c>
    </row>
    <row r="222" spans="2:63" x14ac:dyDescent="0.15">
      <c r="B222" s="1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 spans="2:63" x14ac:dyDescent="0.15">
      <c r="B223" s="18" t="s">
        <v>86</v>
      </c>
      <c r="C223" s="26">
        <f>STAFF_CWS!G400</f>
        <v>0</v>
      </c>
      <c r="D223" s="26">
        <f>STAFF_CWS!H400</f>
        <v>0</v>
      </c>
      <c r="E223" s="26">
        <f>STAFF_CWS!I400</f>
        <v>0</v>
      </c>
      <c r="F223" s="26">
        <f>STAFF_CWS!J400</f>
        <v>0</v>
      </c>
      <c r="G223" s="26">
        <f>STAFF_CWS!K400</f>
        <v>0</v>
      </c>
      <c r="H223" s="26">
        <f>STAFF_CWS!L400</f>
        <v>0</v>
      </c>
      <c r="I223" s="26">
        <f>STAFF_CWS!M400</f>
        <v>0</v>
      </c>
      <c r="J223" s="26">
        <f>STAFF_CWS!N400</f>
        <v>0</v>
      </c>
      <c r="K223" s="26">
        <f>STAFF_CWS!O400</f>
        <v>0</v>
      </c>
      <c r="L223" s="26">
        <f>STAFF_CWS!P400</f>
        <v>0</v>
      </c>
      <c r="M223" s="26">
        <f>STAFF_CWS!Q400</f>
        <v>0</v>
      </c>
      <c r="N223" s="26">
        <f>STAFF_CWS!R400</f>
        <v>0</v>
      </c>
      <c r="O223" s="26">
        <f>STAFF_CWS!S400</f>
        <v>0</v>
      </c>
      <c r="P223" s="26">
        <f>STAFF_CWS!T400</f>
        <v>0</v>
      </c>
      <c r="Q223" s="26">
        <f>STAFF_CWS!U400</f>
        <v>0</v>
      </c>
      <c r="R223" s="26">
        <f>STAFF_CWS!V400</f>
        <v>0</v>
      </c>
      <c r="S223" s="26">
        <f>STAFF_CWS!W400</f>
        <v>0</v>
      </c>
      <c r="T223" s="26">
        <f>STAFF_CWS!X400</f>
        <v>0</v>
      </c>
      <c r="U223" s="26">
        <f>STAFF_CWS!Y400</f>
        <v>0</v>
      </c>
      <c r="V223" s="26">
        <f>STAFF_CWS!Z400</f>
        <v>0</v>
      </c>
      <c r="W223" s="26">
        <f>STAFF_CWS!AA400</f>
        <v>0</v>
      </c>
      <c r="X223" s="26">
        <f>STAFF_CWS!AB400</f>
        <v>0</v>
      </c>
      <c r="Y223" s="26">
        <f>STAFF_CWS!AC400</f>
        <v>0</v>
      </c>
      <c r="Z223" s="26">
        <f>STAFF_CWS!AD400</f>
        <v>0</v>
      </c>
      <c r="AA223" s="26">
        <f>STAFF_CWS!AE400</f>
        <v>0</v>
      </c>
      <c r="AB223" s="26">
        <f>STAFF_CWS!AF400</f>
        <v>0</v>
      </c>
      <c r="AC223" s="26">
        <f>STAFF_CWS!AG400</f>
        <v>0</v>
      </c>
      <c r="AD223" s="26">
        <f>STAFF_CWS!AH400</f>
        <v>0</v>
      </c>
      <c r="AE223" s="26">
        <f>STAFF_CWS!AI400</f>
        <v>0</v>
      </c>
      <c r="AF223" s="26">
        <f>STAFF_CWS!AJ400</f>
        <v>0</v>
      </c>
      <c r="AG223" s="26">
        <f>STAFF_CWS!AK400</f>
        <v>0</v>
      </c>
      <c r="AH223" s="26">
        <f>STAFF_CWS!AL400</f>
        <v>0</v>
      </c>
      <c r="AI223" s="26">
        <f>STAFF_CWS!AM400</f>
        <v>0</v>
      </c>
      <c r="AJ223" s="26">
        <f>STAFF_CWS!AN400</f>
        <v>0</v>
      </c>
      <c r="AK223" s="26">
        <f>STAFF_CWS!AO400</f>
        <v>0</v>
      </c>
      <c r="AL223" s="26">
        <f>STAFF_CWS!AP400</f>
        <v>0</v>
      </c>
      <c r="AM223" s="26">
        <f>STAFF_CWS!AQ400</f>
        <v>0</v>
      </c>
      <c r="AN223" s="26">
        <f>STAFF_CWS!AR400</f>
        <v>0</v>
      </c>
      <c r="AO223" s="26">
        <f>STAFF_CWS!AS400</f>
        <v>0</v>
      </c>
      <c r="AP223" s="26">
        <f>STAFF_CWS!AT400</f>
        <v>0</v>
      </c>
      <c r="AQ223" s="26">
        <f>STAFF_CWS!AU400</f>
        <v>0</v>
      </c>
      <c r="AR223" s="26">
        <f>STAFF_CWS!AV400</f>
        <v>0</v>
      </c>
      <c r="AS223" s="26">
        <f>STAFF_CWS!AW400</f>
        <v>0</v>
      </c>
      <c r="AT223" s="26">
        <f>STAFF_CWS!AX400</f>
        <v>0</v>
      </c>
      <c r="AU223" s="26">
        <f>STAFF_CWS!AY400</f>
        <v>0</v>
      </c>
      <c r="AV223" s="26">
        <f>STAFF_CWS!AZ400</f>
        <v>0</v>
      </c>
      <c r="AW223" s="26">
        <f>STAFF_CWS!BA400</f>
        <v>0</v>
      </c>
      <c r="AX223" s="26">
        <f>STAFF_CWS!BB400</f>
        <v>0</v>
      </c>
      <c r="AY223" s="26">
        <f>STAFF_CWS!BC400</f>
        <v>0</v>
      </c>
      <c r="AZ223" s="26">
        <f>STAFF_CWS!BD400</f>
        <v>0</v>
      </c>
      <c r="BA223" s="26">
        <f>STAFF_CWS!BE400</f>
        <v>0</v>
      </c>
      <c r="BB223" s="26">
        <f>STAFF_CWS!BF400</f>
        <v>0</v>
      </c>
      <c r="BC223" s="26">
        <f>STAFF_CWS!BG400</f>
        <v>0</v>
      </c>
      <c r="BD223" s="26">
        <f>STAFF_CWS!BH400</f>
        <v>0</v>
      </c>
      <c r="BE223" s="26">
        <f>STAFF_CWS!BI400</f>
        <v>0</v>
      </c>
      <c r="BF223" s="26">
        <f>STAFF_CWS!BJ400</f>
        <v>0</v>
      </c>
      <c r="BG223" s="26">
        <f>STAFF_CWS!BK400</f>
        <v>0</v>
      </c>
      <c r="BH223" s="26">
        <f>STAFF_CWS!BL400</f>
        <v>0</v>
      </c>
      <c r="BI223" s="26">
        <f>STAFF_CWS!BM400</f>
        <v>0</v>
      </c>
      <c r="BJ223" s="26">
        <f>STAFF_CWS!BN400</f>
        <v>0</v>
      </c>
      <c r="BK223" s="26">
        <f>STAFF_CWS!BO400</f>
        <v>0</v>
      </c>
    </row>
    <row r="224" spans="2:63" x14ac:dyDescent="0.15">
      <c r="B224" s="1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 spans="2:63" x14ac:dyDescent="0.15">
      <c r="B225" s="14" t="s">
        <v>79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 spans="2:63" x14ac:dyDescent="0.15">
      <c r="B226" s="17" t="s">
        <v>75</v>
      </c>
      <c r="C226" s="26">
        <f>STAFF_CWS!G403</f>
        <v>0</v>
      </c>
      <c r="D226" s="26">
        <f>STAFF_CWS!H403</f>
        <v>0</v>
      </c>
      <c r="E226" s="26">
        <f>STAFF_CWS!I403</f>
        <v>0</v>
      </c>
      <c r="F226" s="26">
        <f>STAFF_CWS!J403</f>
        <v>0</v>
      </c>
      <c r="G226" s="26">
        <f>STAFF_CWS!K403</f>
        <v>0</v>
      </c>
      <c r="H226" s="26">
        <f>STAFF_CWS!L403</f>
        <v>0</v>
      </c>
      <c r="I226" s="26">
        <f>STAFF_CWS!M403</f>
        <v>0</v>
      </c>
      <c r="J226" s="26">
        <f>STAFF_CWS!N403</f>
        <v>0</v>
      </c>
      <c r="K226" s="26">
        <f>STAFF_CWS!O403</f>
        <v>0</v>
      </c>
      <c r="L226" s="26">
        <f>STAFF_CWS!P403</f>
        <v>0</v>
      </c>
      <c r="M226" s="26">
        <f>STAFF_CWS!Q403</f>
        <v>0</v>
      </c>
      <c r="N226" s="26">
        <f>STAFF_CWS!R403</f>
        <v>0</v>
      </c>
      <c r="O226" s="26">
        <f>STAFF_CWS!S403</f>
        <v>0</v>
      </c>
      <c r="P226" s="26">
        <f>STAFF_CWS!T403</f>
        <v>0</v>
      </c>
      <c r="Q226" s="26">
        <f>STAFF_CWS!U403</f>
        <v>0</v>
      </c>
      <c r="R226" s="26">
        <f>STAFF_CWS!V403</f>
        <v>0</v>
      </c>
      <c r="S226" s="26">
        <f>STAFF_CWS!W403</f>
        <v>0</v>
      </c>
      <c r="T226" s="26">
        <f>STAFF_CWS!X403</f>
        <v>0</v>
      </c>
      <c r="U226" s="26">
        <f>STAFF_CWS!Y403</f>
        <v>0</v>
      </c>
      <c r="V226" s="26">
        <f>STAFF_CWS!Z403</f>
        <v>0</v>
      </c>
      <c r="W226" s="26">
        <f>STAFF_CWS!AA403</f>
        <v>0</v>
      </c>
      <c r="X226" s="26">
        <f>STAFF_CWS!AB403</f>
        <v>0</v>
      </c>
      <c r="Y226" s="26">
        <f>STAFF_CWS!AC403</f>
        <v>0</v>
      </c>
      <c r="Z226" s="26">
        <f>STAFF_CWS!AD403</f>
        <v>0</v>
      </c>
      <c r="AA226" s="26">
        <f>STAFF_CWS!AE403</f>
        <v>0</v>
      </c>
      <c r="AB226" s="26">
        <f>STAFF_CWS!AF403</f>
        <v>0</v>
      </c>
      <c r="AC226" s="26">
        <f>STAFF_CWS!AG403</f>
        <v>0</v>
      </c>
      <c r="AD226" s="26">
        <f>STAFF_CWS!AH403</f>
        <v>0</v>
      </c>
      <c r="AE226" s="26">
        <f>STAFF_CWS!AI403</f>
        <v>0</v>
      </c>
      <c r="AF226" s="26">
        <f>STAFF_CWS!AJ403</f>
        <v>0</v>
      </c>
      <c r="AG226" s="26">
        <f>STAFF_CWS!AK403</f>
        <v>0</v>
      </c>
      <c r="AH226" s="26">
        <f>STAFF_CWS!AL403</f>
        <v>0</v>
      </c>
      <c r="AI226" s="26">
        <f>STAFF_CWS!AM403</f>
        <v>0</v>
      </c>
      <c r="AJ226" s="26">
        <f>STAFF_CWS!AN403</f>
        <v>0</v>
      </c>
      <c r="AK226" s="26">
        <f>STAFF_CWS!AO403</f>
        <v>0</v>
      </c>
      <c r="AL226" s="26">
        <f>STAFF_CWS!AP403</f>
        <v>0</v>
      </c>
      <c r="AM226" s="26">
        <f>STAFF_CWS!AQ403</f>
        <v>0</v>
      </c>
      <c r="AN226" s="26">
        <f>STAFF_CWS!AR403</f>
        <v>0</v>
      </c>
      <c r="AO226" s="26">
        <f>STAFF_CWS!AS403</f>
        <v>0</v>
      </c>
      <c r="AP226" s="26">
        <f>STAFF_CWS!AT403</f>
        <v>0</v>
      </c>
      <c r="AQ226" s="26">
        <f>STAFF_CWS!AU403</f>
        <v>0</v>
      </c>
      <c r="AR226" s="26">
        <f>STAFF_CWS!AV403</f>
        <v>0</v>
      </c>
      <c r="AS226" s="26">
        <f>STAFF_CWS!AW403</f>
        <v>0</v>
      </c>
      <c r="AT226" s="26">
        <f>STAFF_CWS!AX403</f>
        <v>0</v>
      </c>
      <c r="AU226" s="26">
        <f>STAFF_CWS!AY403</f>
        <v>0</v>
      </c>
      <c r="AV226" s="26">
        <f>STAFF_CWS!AZ403</f>
        <v>0</v>
      </c>
      <c r="AW226" s="26">
        <f>STAFF_CWS!BA403</f>
        <v>0</v>
      </c>
      <c r="AX226" s="26">
        <f>STAFF_CWS!BB403</f>
        <v>0</v>
      </c>
      <c r="AY226" s="26">
        <f>STAFF_CWS!BC403</f>
        <v>0</v>
      </c>
      <c r="AZ226" s="26">
        <f>STAFF_CWS!BD403</f>
        <v>0</v>
      </c>
      <c r="BA226" s="26">
        <f>STAFF_CWS!BE403</f>
        <v>0</v>
      </c>
      <c r="BB226" s="26">
        <f>STAFF_CWS!BF403</f>
        <v>0</v>
      </c>
      <c r="BC226" s="26">
        <f>STAFF_CWS!BG403</f>
        <v>0</v>
      </c>
      <c r="BD226" s="26">
        <f>STAFF_CWS!BH403</f>
        <v>0</v>
      </c>
      <c r="BE226" s="26">
        <f>STAFF_CWS!BI403</f>
        <v>0</v>
      </c>
      <c r="BF226" s="26">
        <f>STAFF_CWS!BJ403</f>
        <v>0</v>
      </c>
      <c r="BG226" s="26">
        <f>STAFF_CWS!BK403</f>
        <v>0</v>
      </c>
      <c r="BH226" s="26">
        <f>STAFF_CWS!BL403</f>
        <v>0</v>
      </c>
      <c r="BI226" s="26">
        <f>STAFF_CWS!BM403</f>
        <v>0</v>
      </c>
      <c r="BJ226" s="26">
        <f>STAFF_CWS!BN403</f>
        <v>0</v>
      </c>
      <c r="BK226" s="26">
        <f>STAFF_CWS!BO403</f>
        <v>0</v>
      </c>
    </row>
    <row r="227" spans="2:63" x14ac:dyDescent="0.15">
      <c r="B227" s="17" t="s">
        <v>62</v>
      </c>
      <c r="C227" s="23">
        <f>STAFF_CWS!G404</f>
        <v>0.5</v>
      </c>
      <c r="D227" s="23">
        <f>STAFF_CWS!H404</f>
        <v>0.6</v>
      </c>
      <c r="E227" s="23">
        <f>STAFF_CWS!I404</f>
        <v>0.6</v>
      </c>
      <c r="F227" s="23">
        <f>STAFF_CWS!J404</f>
        <v>0.6</v>
      </c>
      <c r="G227" s="23">
        <f>STAFF_CWS!K404</f>
        <v>0.6</v>
      </c>
      <c r="H227" s="23">
        <f>STAFF_CWS!L404</f>
        <v>0.6</v>
      </c>
      <c r="I227" s="23">
        <f>STAFF_CWS!M404</f>
        <v>0.6</v>
      </c>
      <c r="J227" s="23">
        <f>STAFF_CWS!N404</f>
        <v>0.6</v>
      </c>
      <c r="K227" s="23">
        <f>STAFF_CWS!O404</f>
        <v>0.6</v>
      </c>
      <c r="L227" s="23">
        <f>STAFF_CWS!P404</f>
        <v>0.6</v>
      </c>
      <c r="M227" s="23">
        <f>STAFF_CWS!Q404</f>
        <v>0.6</v>
      </c>
      <c r="N227" s="23">
        <f>STAFF_CWS!R404</f>
        <v>0.6</v>
      </c>
      <c r="O227" s="23">
        <f>STAFF_CWS!S404</f>
        <v>0.6</v>
      </c>
      <c r="P227" s="23">
        <f>STAFF_CWS!T404</f>
        <v>0.7</v>
      </c>
      <c r="Q227" s="23">
        <f>STAFF_CWS!U404</f>
        <v>0.7</v>
      </c>
      <c r="R227" s="23">
        <f>STAFF_CWS!V404</f>
        <v>0.7</v>
      </c>
      <c r="S227" s="23">
        <f>STAFF_CWS!W404</f>
        <v>0.7</v>
      </c>
      <c r="T227" s="23">
        <f>STAFF_CWS!X404</f>
        <v>0.7</v>
      </c>
      <c r="U227" s="23">
        <f>STAFF_CWS!Y404</f>
        <v>0.7</v>
      </c>
      <c r="V227" s="23">
        <f>STAFF_CWS!Z404</f>
        <v>0.7</v>
      </c>
      <c r="W227" s="23">
        <f>STAFF_CWS!AA404</f>
        <v>0.7</v>
      </c>
      <c r="X227" s="23">
        <f>STAFF_CWS!AB404</f>
        <v>0.7</v>
      </c>
      <c r="Y227" s="23">
        <f>STAFF_CWS!AC404</f>
        <v>0.7</v>
      </c>
      <c r="Z227" s="23">
        <f>STAFF_CWS!AD404</f>
        <v>0.7</v>
      </c>
      <c r="AA227" s="23">
        <f>STAFF_CWS!AE404</f>
        <v>0.7</v>
      </c>
      <c r="AB227" s="23">
        <f>STAFF_CWS!AF404</f>
        <v>0.7</v>
      </c>
      <c r="AC227" s="23">
        <f>STAFF_CWS!AG404</f>
        <v>0.7</v>
      </c>
      <c r="AD227" s="23">
        <f>STAFF_CWS!AH404</f>
        <v>0.7</v>
      </c>
      <c r="AE227" s="23">
        <f>STAFF_CWS!AI404</f>
        <v>0.7</v>
      </c>
      <c r="AF227" s="23">
        <f>STAFF_CWS!AJ404</f>
        <v>0.7</v>
      </c>
      <c r="AG227" s="23">
        <f>STAFF_CWS!AK404</f>
        <v>0.7</v>
      </c>
      <c r="AH227" s="23">
        <f>STAFF_CWS!AL404</f>
        <v>0.7</v>
      </c>
      <c r="AI227" s="23">
        <f>STAFF_CWS!AM404</f>
        <v>0.7</v>
      </c>
      <c r="AJ227" s="23">
        <f>STAFF_CWS!AN404</f>
        <v>0.7</v>
      </c>
      <c r="AK227" s="23">
        <f>STAFF_CWS!AO404</f>
        <v>0.7</v>
      </c>
      <c r="AL227" s="23">
        <f>STAFF_CWS!AP404</f>
        <v>0.7</v>
      </c>
      <c r="AM227" s="23">
        <f>STAFF_CWS!AQ404</f>
        <v>0.7</v>
      </c>
      <c r="AN227" s="23">
        <f>STAFF_CWS!AR404</f>
        <v>0.85</v>
      </c>
      <c r="AO227" s="23">
        <f>STAFF_CWS!AS404</f>
        <v>0.85</v>
      </c>
      <c r="AP227" s="23">
        <f>STAFF_CWS!AT404</f>
        <v>0.85</v>
      </c>
      <c r="AQ227" s="23">
        <f>STAFF_CWS!AU404</f>
        <v>0.85</v>
      </c>
      <c r="AR227" s="23">
        <f>STAFF_CWS!AV404</f>
        <v>0.85</v>
      </c>
      <c r="AS227" s="23">
        <f>STAFF_CWS!AW404</f>
        <v>0.85</v>
      </c>
      <c r="AT227" s="23">
        <f>STAFF_CWS!AX404</f>
        <v>0.85</v>
      </c>
      <c r="AU227" s="23">
        <f>STAFF_CWS!AY404</f>
        <v>0.85</v>
      </c>
      <c r="AV227" s="23">
        <f>STAFF_CWS!AZ404</f>
        <v>0.85</v>
      </c>
      <c r="AW227" s="23">
        <f>STAFF_CWS!BA404</f>
        <v>0.85</v>
      </c>
      <c r="AX227" s="23">
        <f>STAFF_CWS!BB404</f>
        <v>0.85</v>
      </c>
      <c r="AY227" s="23">
        <f>STAFF_CWS!BC404</f>
        <v>0.85</v>
      </c>
      <c r="AZ227" s="23">
        <f>STAFF_CWS!BD404</f>
        <v>1</v>
      </c>
      <c r="BA227" s="23">
        <f>STAFF_CWS!BE404</f>
        <v>1</v>
      </c>
      <c r="BB227" s="23">
        <f>STAFF_CWS!BF404</f>
        <v>1</v>
      </c>
      <c r="BC227" s="23">
        <f>STAFF_CWS!BG404</f>
        <v>1</v>
      </c>
      <c r="BD227" s="23">
        <f>STAFF_CWS!BH404</f>
        <v>1</v>
      </c>
      <c r="BE227" s="23">
        <f>STAFF_CWS!BI404</f>
        <v>1</v>
      </c>
      <c r="BF227" s="23">
        <f>STAFF_CWS!BJ404</f>
        <v>1</v>
      </c>
      <c r="BG227" s="23">
        <f>STAFF_CWS!BK404</f>
        <v>1</v>
      </c>
      <c r="BH227" s="23">
        <f>STAFF_CWS!BL404</f>
        <v>1</v>
      </c>
      <c r="BI227" s="23">
        <f>STAFF_CWS!BM404</f>
        <v>1</v>
      </c>
      <c r="BJ227" s="23">
        <f>STAFF_CWS!BN404</f>
        <v>1</v>
      </c>
      <c r="BK227" s="23">
        <f>STAFF_CWS!BO404</f>
        <v>1</v>
      </c>
    </row>
    <row r="228" spans="2:63" x14ac:dyDescent="0.15">
      <c r="B228" s="17" t="s">
        <v>76</v>
      </c>
      <c r="C228" s="26">
        <f>STAFF_CWS!G405</f>
        <v>0</v>
      </c>
      <c r="D228" s="26">
        <f>STAFF_CWS!H405</f>
        <v>0</v>
      </c>
      <c r="E228" s="26">
        <f>STAFF_CWS!I405</f>
        <v>0</v>
      </c>
      <c r="F228" s="26">
        <f>STAFF_CWS!J405</f>
        <v>0</v>
      </c>
      <c r="G228" s="26">
        <f>STAFF_CWS!K405</f>
        <v>0</v>
      </c>
      <c r="H228" s="26">
        <f>STAFF_CWS!L405</f>
        <v>0</v>
      </c>
      <c r="I228" s="26">
        <f>STAFF_CWS!M405</f>
        <v>0</v>
      </c>
      <c r="J228" s="26">
        <f>STAFF_CWS!N405</f>
        <v>0</v>
      </c>
      <c r="K228" s="26">
        <f>STAFF_CWS!O405</f>
        <v>0</v>
      </c>
      <c r="L228" s="26">
        <f>STAFF_CWS!P405</f>
        <v>0</v>
      </c>
      <c r="M228" s="26">
        <f>STAFF_CWS!Q405</f>
        <v>0</v>
      </c>
      <c r="N228" s="26">
        <f>STAFF_CWS!R405</f>
        <v>0</v>
      </c>
      <c r="O228" s="26">
        <f>STAFF_CWS!S405</f>
        <v>0</v>
      </c>
      <c r="P228" s="26">
        <f>STAFF_CWS!T405</f>
        <v>0</v>
      </c>
      <c r="Q228" s="26">
        <f>STAFF_CWS!U405</f>
        <v>0</v>
      </c>
      <c r="R228" s="26">
        <f>STAFF_CWS!V405</f>
        <v>0</v>
      </c>
      <c r="S228" s="26">
        <f>STAFF_CWS!W405</f>
        <v>0</v>
      </c>
      <c r="T228" s="26">
        <f>STAFF_CWS!X405</f>
        <v>0</v>
      </c>
      <c r="U228" s="26">
        <f>STAFF_CWS!Y405</f>
        <v>0</v>
      </c>
      <c r="V228" s="26">
        <f>STAFF_CWS!Z405</f>
        <v>0</v>
      </c>
      <c r="W228" s="26">
        <f>STAFF_CWS!AA405</f>
        <v>0</v>
      </c>
      <c r="X228" s="26">
        <f>STAFF_CWS!AB405</f>
        <v>0</v>
      </c>
      <c r="Y228" s="26">
        <f>STAFF_CWS!AC405</f>
        <v>0</v>
      </c>
      <c r="Z228" s="26">
        <f>STAFF_CWS!AD405</f>
        <v>0</v>
      </c>
      <c r="AA228" s="26">
        <f>STAFF_CWS!AE405</f>
        <v>0</v>
      </c>
      <c r="AB228" s="26">
        <f>STAFF_CWS!AF405</f>
        <v>0</v>
      </c>
      <c r="AC228" s="26">
        <f>STAFF_CWS!AG405</f>
        <v>0</v>
      </c>
      <c r="AD228" s="26">
        <f>STAFF_CWS!AH405</f>
        <v>0</v>
      </c>
      <c r="AE228" s="26">
        <f>STAFF_CWS!AI405</f>
        <v>0</v>
      </c>
      <c r="AF228" s="26">
        <f>STAFF_CWS!AJ405</f>
        <v>0</v>
      </c>
      <c r="AG228" s="26">
        <f>STAFF_CWS!AK405</f>
        <v>0</v>
      </c>
      <c r="AH228" s="26">
        <f>STAFF_CWS!AL405</f>
        <v>0</v>
      </c>
      <c r="AI228" s="26">
        <f>STAFF_CWS!AM405</f>
        <v>0</v>
      </c>
      <c r="AJ228" s="26">
        <f>STAFF_CWS!AN405</f>
        <v>0</v>
      </c>
      <c r="AK228" s="26">
        <f>STAFF_CWS!AO405</f>
        <v>0</v>
      </c>
      <c r="AL228" s="26">
        <f>STAFF_CWS!AP405</f>
        <v>0</v>
      </c>
      <c r="AM228" s="26">
        <f>STAFF_CWS!AQ405</f>
        <v>0</v>
      </c>
      <c r="AN228" s="26">
        <f>STAFF_CWS!AR405</f>
        <v>0</v>
      </c>
      <c r="AO228" s="26">
        <f>STAFF_CWS!AS405</f>
        <v>0</v>
      </c>
      <c r="AP228" s="26">
        <f>STAFF_CWS!AT405</f>
        <v>0</v>
      </c>
      <c r="AQ228" s="26">
        <f>STAFF_CWS!AU405</f>
        <v>0</v>
      </c>
      <c r="AR228" s="26">
        <f>STAFF_CWS!AV405</f>
        <v>0</v>
      </c>
      <c r="AS228" s="26">
        <f>STAFF_CWS!AW405</f>
        <v>0</v>
      </c>
      <c r="AT228" s="26">
        <f>STAFF_CWS!AX405</f>
        <v>0</v>
      </c>
      <c r="AU228" s="26">
        <f>STAFF_CWS!AY405</f>
        <v>0</v>
      </c>
      <c r="AV228" s="26">
        <f>STAFF_CWS!AZ405</f>
        <v>0</v>
      </c>
      <c r="AW228" s="26">
        <f>STAFF_CWS!BA405</f>
        <v>0</v>
      </c>
      <c r="AX228" s="26">
        <f>STAFF_CWS!BB405</f>
        <v>0</v>
      </c>
      <c r="AY228" s="26">
        <f>STAFF_CWS!BC405</f>
        <v>0</v>
      </c>
      <c r="AZ228" s="26">
        <f>STAFF_CWS!BD405</f>
        <v>0</v>
      </c>
      <c r="BA228" s="26">
        <f>STAFF_CWS!BE405</f>
        <v>0</v>
      </c>
      <c r="BB228" s="26">
        <f>STAFF_CWS!BF405</f>
        <v>0</v>
      </c>
      <c r="BC228" s="26">
        <f>STAFF_CWS!BG405</f>
        <v>0</v>
      </c>
      <c r="BD228" s="26">
        <f>STAFF_CWS!BH405</f>
        <v>0</v>
      </c>
      <c r="BE228" s="26">
        <f>STAFF_CWS!BI405</f>
        <v>0</v>
      </c>
      <c r="BF228" s="26">
        <f>STAFF_CWS!BJ405</f>
        <v>0</v>
      </c>
      <c r="BG228" s="26">
        <f>STAFF_CWS!BK405</f>
        <v>0</v>
      </c>
      <c r="BH228" s="26">
        <f>STAFF_CWS!BL405</f>
        <v>0</v>
      </c>
      <c r="BI228" s="26">
        <f>STAFF_CWS!BM405</f>
        <v>0</v>
      </c>
      <c r="BJ228" s="26">
        <f>STAFF_CWS!BN405</f>
        <v>0</v>
      </c>
      <c r="BK228" s="26">
        <f>STAFF_CWS!BO405</f>
        <v>0</v>
      </c>
    </row>
    <row r="229" spans="2:63" x14ac:dyDescent="0.15">
      <c r="B229" s="17" t="s">
        <v>27</v>
      </c>
      <c r="C229" s="26">
        <f>STAFF_CWS!G406</f>
        <v>0</v>
      </c>
      <c r="D229" s="26">
        <f>STAFF_CWS!H406</f>
        <v>0</v>
      </c>
      <c r="E229" s="26">
        <f>STAFF_CWS!I406</f>
        <v>0</v>
      </c>
      <c r="F229" s="26">
        <f>STAFF_CWS!J406</f>
        <v>0</v>
      </c>
      <c r="G229" s="26">
        <f>STAFF_CWS!K406</f>
        <v>0</v>
      </c>
      <c r="H229" s="26">
        <f>STAFF_CWS!L406</f>
        <v>0</v>
      </c>
      <c r="I229" s="26">
        <f>STAFF_CWS!M406</f>
        <v>0</v>
      </c>
      <c r="J229" s="26">
        <f>STAFF_CWS!N406</f>
        <v>0</v>
      </c>
      <c r="K229" s="26">
        <f>STAFF_CWS!O406</f>
        <v>0</v>
      </c>
      <c r="L229" s="26">
        <f>STAFF_CWS!P406</f>
        <v>0</v>
      </c>
      <c r="M229" s="26">
        <f>STAFF_CWS!Q406</f>
        <v>0</v>
      </c>
      <c r="N229" s="26">
        <f>STAFF_CWS!R406</f>
        <v>0</v>
      </c>
      <c r="O229" s="26">
        <f>STAFF_CWS!S406</f>
        <v>0</v>
      </c>
      <c r="P229" s="26">
        <f>STAFF_CWS!T406</f>
        <v>0</v>
      </c>
      <c r="Q229" s="26">
        <f>STAFF_CWS!U406</f>
        <v>0</v>
      </c>
      <c r="R229" s="26">
        <f>STAFF_CWS!V406</f>
        <v>0</v>
      </c>
      <c r="S229" s="26">
        <f>STAFF_CWS!W406</f>
        <v>0</v>
      </c>
      <c r="T229" s="26">
        <f>STAFF_CWS!X406</f>
        <v>0</v>
      </c>
      <c r="U229" s="26">
        <f>STAFF_CWS!Y406</f>
        <v>0</v>
      </c>
      <c r="V229" s="26">
        <f>STAFF_CWS!Z406</f>
        <v>0</v>
      </c>
      <c r="W229" s="26">
        <f>STAFF_CWS!AA406</f>
        <v>0</v>
      </c>
      <c r="X229" s="26">
        <f>STAFF_CWS!AB406</f>
        <v>0</v>
      </c>
      <c r="Y229" s="26">
        <f>STAFF_CWS!AC406</f>
        <v>0</v>
      </c>
      <c r="Z229" s="26">
        <f>STAFF_CWS!AD406</f>
        <v>0</v>
      </c>
      <c r="AA229" s="26">
        <f>STAFF_CWS!AE406</f>
        <v>0</v>
      </c>
      <c r="AB229" s="26">
        <f>STAFF_CWS!AF406</f>
        <v>0</v>
      </c>
      <c r="AC229" s="26">
        <f>STAFF_CWS!AG406</f>
        <v>0</v>
      </c>
      <c r="AD229" s="26">
        <f>STAFF_CWS!AH406</f>
        <v>0</v>
      </c>
      <c r="AE229" s="26">
        <f>STAFF_CWS!AI406</f>
        <v>0</v>
      </c>
      <c r="AF229" s="26">
        <f>STAFF_CWS!AJ406</f>
        <v>0</v>
      </c>
      <c r="AG229" s="26">
        <f>STAFF_CWS!AK406</f>
        <v>0</v>
      </c>
      <c r="AH229" s="26">
        <f>STAFF_CWS!AL406</f>
        <v>0</v>
      </c>
      <c r="AI229" s="26">
        <f>STAFF_CWS!AM406</f>
        <v>0</v>
      </c>
      <c r="AJ229" s="26">
        <f>STAFF_CWS!AN406</f>
        <v>0</v>
      </c>
      <c r="AK229" s="26">
        <f>STAFF_CWS!AO406</f>
        <v>0</v>
      </c>
      <c r="AL229" s="26">
        <f>STAFF_CWS!AP406</f>
        <v>0</v>
      </c>
      <c r="AM229" s="26">
        <f>STAFF_CWS!AQ406</f>
        <v>0</v>
      </c>
      <c r="AN229" s="26">
        <f>STAFF_CWS!AR406</f>
        <v>0</v>
      </c>
      <c r="AO229" s="26">
        <f>STAFF_CWS!AS406</f>
        <v>0</v>
      </c>
      <c r="AP229" s="26">
        <f>STAFF_CWS!AT406</f>
        <v>0</v>
      </c>
      <c r="AQ229" s="26">
        <f>STAFF_CWS!AU406</f>
        <v>0</v>
      </c>
      <c r="AR229" s="26">
        <f>STAFF_CWS!AV406</f>
        <v>0</v>
      </c>
      <c r="AS229" s="26">
        <f>STAFF_CWS!AW406</f>
        <v>0</v>
      </c>
      <c r="AT229" s="26">
        <f>STAFF_CWS!AX406</f>
        <v>0</v>
      </c>
      <c r="AU229" s="26">
        <f>STAFF_CWS!AY406</f>
        <v>0</v>
      </c>
      <c r="AV229" s="26">
        <f>STAFF_CWS!AZ406</f>
        <v>0</v>
      </c>
      <c r="AW229" s="26">
        <f>STAFF_CWS!BA406</f>
        <v>0</v>
      </c>
      <c r="AX229" s="26">
        <f>STAFF_CWS!BB406</f>
        <v>0</v>
      </c>
      <c r="AY229" s="26">
        <f>STAFF_CWS!BC406</f>
        <v>0</v>
      </c>
      <c r="AZ229" s="26">
        <f>STAFF_CWS!BD406</f>
        <v>0</v>
      </c>
      <c r="BA229" s="26">
        <f>STAFF_CWS!BE406</f>
        <v>0</v>
      </c>
      <c r="BB229" s="26">
        <f>STAFF_CWS!BF406</f>
        <v>0</v>
      </c>
      <c r="BC229" s="26">
        <f>STAFF_CWS!BG406</f>
        <v>0</v>
      </c>
      <c r="BD229" s="26">
        <f>STAFF_CWS!BH406</f>
        <v>0</v>
      </c>
      <c r="BE229" s="26">
        <f>STAFF_CWS!BI406</f>
        <v>0</v>
      </c>
      <c r="BF229" s="26">
        <f>STAFF_CWS!BJ406</f>
        <v>0</v>
      </c>
      <c r="BG229" s="26">
        <f>STAFF_CWS!BK406</f>
        <v>0</v>
      </c>
      <c r="BH229" s="26">
        <f>STAFF_CWS!BL406</f>
        <v>0</v>
      </c>
      <c r="BI229" s="26">
        <f>STAFF_CWS!BM406</f>
        <v>0</v>
      </c>
      <c r="BJ229" s="26">
        <f>STAFF_CWS!BN406</f>
        <v>0</v>
      </c>
      <c r="BK229" s="26">
        <f>STAFF_CWS!BO406</f>
        <v>0</v>
      </c>
    </row>
    <row r="230" spans="2:63" x14ac:dyDescent="0.15">
      <c r="B230" s="17" t="s">
        <v>63</v>
      </c>
      <c r="C230" s="26">
        <f>STAFF_CWS!G407</f>
        <v>0</v>
      </c>
      <c r="D230" s="26">
        <f>STAFF_CWS!H407</f>
        <v>0</v>
      </c>
      <c r="E230" s="26">
        <f>STAFF_CWS!I407</f>
        <v>0</v>
      </c>
      <c r="F230" s="26">
        <f>STAFF_CWS!J407</f>
        <v>0</v>
      </c>
      <c r="G230" s="26">
        <f>STAFF_CWS!K407</f>
        <v>0</v>
      </c>
      <c r="H230" s="26">
        <f>STAFF_CWS!L407</f>
        <v>0</v>
      </c>
      <c r="I230" s="26">
        <f>STAFF_CWS!M407</f>
        <v>0</v>
      </c>
      <c r="J230" s="26">
        <f>STAFF_CWS!N407</f>
        <v>0</v>
      </c>
      <c r="K230" s="26">
        <f>STAFF_CWS!O407</f>
        <v>0</v>
      </c>
      <c r="L230" s="26">
        <f>STAFF_CWS!P407</f>
        <v>0</v>
      </c>
      <c r="M230" s="26">
        <f>STAFF_CWS!Q407</f>
        <v>0</v>
      </c>
      <c r="N230" s="26">
        <f>STAFF_CWS!R407</f>
        <v>0</v>
      </c>
      <c r="O230" s="26">
        <f>STAFF_CWS!S407</f>
        <v>0</v>
      </c>
      <c r="P230" s="26">
        <f>STAFF_CWS!T407</f>
        <v>0</v>
      </c>
      <c r="Q230" s="26">
        <f>STAFF_CWS!U407</f>
        <v>0</v>
      </c>
      <c r="R230" s="26">
        <f>STAFF_CWS!V407</f>
        <v>0</v>
      </c>
      <c r="S230" s="26">
        <f>STAFF_CWS!W407</f>
        <v>0</v>
      </c>
      <c r="T230" s="26">
        <f>STAFF_CWS!X407</f>
        <v>0</v>
      </c>
      <c r="U230" s="26">
        <f>STAFF_CWS!Y407</f>
        <v>0</v>
      </c>
      <c r="V230" s="26">
        <f>STAFF_CWS!Z407</f>
        <v>0</v>
      </c>
      <c r="W230" s="26">
        <f>STAFF_CWS!AA407</f>
        <v>0</v>
      </c>
      <c r="X230" s="26">
        <f>STAFF_CWS!AB407</f>
        <v>0</v>
      </c>
      <c r="Y230" s="26">
        <f>STAFF_CWS!AC407</f>
        <v>0</v>
      </c>
      <c r="Z230" s="26">
        <f>STAFF_CWS!AD407</f>
        <v>0</v>
      </c>
      <c r="AA230" s="26">
        <f>STAFF_CWS!AE407</f>
        <v>0</v>
      </c>
      <c r="AB230" s="26">
        <f>STAFF_CWS!AF407</f>
        <v>0</v>
      </c>
      <c r="AC230" s="26">
        <f>STAFF_CWS!AG407</f>
        <v>0</v>
      </c>
      <c r="AD230" s="26">
        <f>STAFF_CWS!AH407</f>
        <v>0</v>
      </c>
      <c r="AE230" s="26">
        <f>STAFF_CWS!AI407</f>
        <v>0</v>
      </c>
      <c r="AF230" s="26">
        <f>STAFF_CWS!AJ407</f>
        <v>0</v>
      </c>
      <c r="AG230" s="26">
        <f>STAFF_CWS!AK407</f>
        <v>0</v>
      </c>
      <c r="AH230" s="26">
        <f>STAFF_CWS!AL407</f>
        <v>0</v>
      </c>
      <c r="AI230" s="26">
        <f>STAFF_CWS!AM407</f>
        <v>0</v>
      </c>
      <c r="AJ230" s="26">
        <f>STAFF_CWS!AN407</f>
        <v>0</v>
      </c>
      <c r="AK230" s="26">
        <f>STAFF_CWS!AO407</f>
        <v>0</v>
      </c>
      <c r="AL230" s="26">
        <f>STAFF_CWS!AP407</f>
        <v>0</v>
      </c>
      <c r="AM230" s="26">
        <f>STAFF_CWS!AQ407</f>
        <v>0</v>
      </c>
      <c r="AN230" s="26">
        <f>STAFF_CWS!AR407</f>
        <v>0</v>
      </c>
      <c r="AO230" s="26">
        <f>STAFF_CWS!AS407</f>
        <v>0</v>
      </c>
      <c r="AP230" s="26">
        <f>STAFF_CWS!AT407</f>
        <v>0</v>
      </c>
      <c r="AQ230" s="26">
        <f>STAFF_CWS!AU407</f>
        <v>0</v>
      </c>
      <c r="AR230" s="26">
        <f>STAFF_CWS!AV407</f>
        <v>0</v>
      </c>
      <c r="AS230" s="26">
        <f>STAFF_CWS!AW407</f>
        <v>0</v>
      </c>
      <c r="AT230" s="26">
        <f>STAFF_CWS!AX407</f>
        <v>0</v>
      </c>
      <c r="AU230" s="26">
        <f>STAFF_CWS!AY407</f>
        <v>0</v>
      </c>
      <c r="AV230" s="26">
        <f>STAFF_CWS!AZ407</f>
        <v>0</v>
      </c>
      <c r="AW230" s="26">
        <f>STAFF_CWS!BA407</f>
        <v>0</v>
      </c>
      <c r="AX230" s="26">
        <f>STAFF_CWS!BB407</f>
        <v>0</v>
      </c>
      <c r="AY230" s="26">
        <f>STAFF_CWS!BC407</f>
        <v>0</v>
      </c>
      <c r="AZ230" s="26">
        <f>STAFF_CWS!BD407</f>
        <v>0</v>
      </c>
      <c r="BA230" s="26">
        <f>STAFF_CWS!BE407</f>
        <v>0</v>
      </c>
      <c r="BB230" s="26">
        <f>STAFF_CWS!BF407</f>
        <v>0</v>
      </c>
      <c r="BC230" s="26">
        <f>STAFF_CWS!BG407</f>
        <v>0</v>
      </c>
      <c r="BD230" s="26">
        <f>STAFF_CWS!BH407</f>
        <v>0</v>
      </c>
      <c r="BE230" s="26">
        <f>STAFF_CWS!BI407</f>
        <v>0</v>
      </c>
      <c r="BF230" s="26">
        <f>STAFF_CWS!BJ407</f>
        <v>0</v>
      </c>
      <c r="BG230" s="26">
        <f>STAFF_CWS!BK407</f>
        <v>0</v>
      </c>
      <c r="BH230" s="26">
        <f>STAFF_CWS!BL407</f>
        <v>0</v>
      </c>
      <c r="BI230" s="26">
        <f>STAFF_CWS!BM407</f>
        <v>0</v>
      </c>
      <c r="BJ230" s="26">
        <f>STAFF_CWS!BN407</f>
        <v>0</v>
      </c>
      <c r="BK230" s="26">
        <f>STAFF_CWS!BO407</f>
        <v>0</v>
      </c>
    </row>
    <row r="231" spans="2:63" x14ac:dyDescent="0.15">
      <c r="B231" s="1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 spans="2:63" x14ac:dyDescent="0.15">
      <c r="B232" s="18" t="s">
        <v>86</v>
      </c>
      <c r="C232" s="26">
        <f>STAFF_CWS!G409</f>
        <v>0</v>
      </c>
      <c r="D232" s="26">
        <f>STAFF_CWS!H409</f>
        <v>0</v>
      </c>
      <c r="E232" s="26">
        <f>STAFF_CWS!I409</f>
        <v>0</v>
      </c>
      <c r="F232" s="26">
        <f>STAFF_CWS!J409</f>
        <v>0</v>
      </c>
      <c r="G232" s="26">
        <f>STAFF_CWS!K409</f>
        <v>0</v>
      </c>
      <c r="H232" s="26">
        <f>STAFF_CWS!L409</f>
        <v>0</v>
      </c>
      <c r="I232" s="26">
        <f>STAFF_CWS!M409</f>
        <v>0</v>
      </c>
      <c r="J232" s="26">
        <f>STAFF_CWS!N409</f>
        <v>0</v>
      </c>
      <c r="K232" s="26">
        <f>STAFF_CWS!O409</f>
        <v>0</v>
      </c>
      <c r="L232" s="26">
        <f>STAFF_CWS!P409</f>
        <v>0</v>
      </c>
      <c r="M232" s="26">
        <f>STAFF_CWS!Q409</f>
        <v>0</v>
      </c>
      <c r="N232" s="26">
        <f>STAFF_CWS!R409</f>
        <v>0</v>
      </c>
      <c r="O232" s="26">
        <f>STAFF_CWS!S409</f>
        <v>0</v>
      </c>
      <c r="P232" s="26">
        <f>STAFF_CWS!T409</f>
        <v>0</v>
      </c>
      <c r="Q232" s="26">
        <f>STAFF_CWS!U409</f>
        <v>0</v>
      </c>
      <c r="R232" s="26">
        <f>STAFF_CWS!V409</f>
        <v>0</v>
      </c>
      <c r="S232" s="26">
        <f>STAFF_CWS!W409</f>
        <v>0</v>
      </c>
      <c r="T232" s="26">
        <f>STAFF_CWS!X409</f>
        <v>0</v>
      </c>
      <c r="U232" s="26">
        <f>STAFF_CWS!Y409</f>
        <v>0</v>
      </c>
      <c r="V232" s="26">
        <f>STAFF_CWS!Z409</f>
        <v>0</v>
      </c>
      <c r="W232" s="26">
        <f>STAFF_CWS!AA409</f>
        <v>0</v>
      </c>
      <c r="X232" s="26">
        <f>STAFF_CWS!AB409</f>
        <v>0</v>
      </c>
      <c r="Y232" s="26">
        <f>STAFF_CWS!AC409</f>
        <v>0</v>
      </c>
      <c r="Z232" s="26">
        <f>STAFF_CWS!AD409</f>
        <v>0</v>
      </c>
      <c r="AA232" s="26">
        <f>STAFF_CWS!AE409</f>
        <v>0</v>
      </c>
      <c r="AB232" s="26">
        <f>STAFF_CWS!AF409</f>
        <v>0</v>
      </c>
      <c r="AC232" s="26">
        <f>STAFF_CWS!AG409</f>
        <v>0</v>
      </c>
      <c r="AD232" s="26">
        <f>STAFF_CWS!AH409</f>
        <v>0</v>
      </c>
      <c r="AE232" s="26">
        <f>STAFF_CWS!AI409</f>
        <v>0</v>
      </c>
      <c r="AF232" s="26">
        <f>STAFF_CWS!AJ409</f>
        <v>0</v>
      </c>
      <c r="AG232" s="26">
        <f>STAFF_CWS!AK409</f>
        <v>0</v>
      </c>
      <c r="AH232" s="26">
        <f>STAFF_CWS!AL409</f>
        <v>0</v>
      </c>
      <c r="AI232" s="26">
        <f>STAFF_CWS!AM409</f>
        <v>0</v>
      </c>
      <c r="AJ232" s="26">
        <f>STAFF_CWS!AN409</f>
        <v>0</v>
      </c>
      <c r="AK232" s="26">
        <f>STAFF_CWS!AO409</f>
        <v>0</v>
      </c>
      <c r="AL232" s="26">
        <f>STAFF_CWS!AP409</f>
        <v>0</v>
      </c>
      <c r="AM232" s="26">
        <f>STAFF_CWS!AQ409</f>
        <v>0</v>
      </c>
      <c r="AN232" s="26">
        <f>STAFF_CWS!AR409</f>
        <v>0</v>
      </c>
      <c r="AO232" s="26">
        <f>STAFF_CWS!AS409</f>
        <v>0</v>
      </c>
      <c r="AP232" s="26">
        <f>STAFF_CWS!AT409</f>
        <v>0</v>
      </c>
      <c r="AQ232" s="26">
        <f>STAFF_CWS!AU409</f>
        <v>0</v>
      </c>
      <c r="AR232" s="26">
        <f>STAFF_CWS!AV409</f>
        <v>0</v>
      </c>
      <c r="AS232" s="26">
        <f>STAFF_CWS!AW409</f>
        <v>0</v>
      </c>
      <c r="AT232" s="26">
        <f>STAFF_CWS!AX409</f>
        <v>0</v>
      </c>
      <c r="AU232" s="26">
        <f>STAFF_CWS!AY409</f>
        <v>0</v>
      </c>
      <c r="AV232" s="26">
        <f>STAFF_CWS!AZ409</f>
        <v>0</v>
      </c>
      <c r="AW232" s="26">
        <f>STAFF_CWS!BA409</f>
        <v>0</v>
      </c>
      <c r="AX232" s="26">
        <f>STAFF_CWS!BB409</f>
        <v>0</v>
      </c>
      <c r="AY232" s="26">
        <f>STAFF_CWS!BC409</f>
        <v>0</v>
      </c>
      <c r="AZ232" s="26">
        <f>STAFF_CWS!BD409</f>
        <v>0</v>
      </c>
      <c r="BA232" s="26">
        <f>STAFF_CWS!BE409</f>
        <v>0</v>
      </c>
      <c r="BB232" s="26">
        <f>STAFF_CWS!BF409</f>
        <v>0</v>
      </c>
      <c r="BC232" s="26">
        <f>STAFF_CWS!BG409</f>
        <v>0</v>
      </c>
      <c r="BD232" s="26">
        <f>STAFF_CWS!BH409</f>
        <v>0</v>
      </c>
      <c r="BE232" s="26">
        <f>STAFF_CWS!BI409</f>
        <v>0</v>
      </c>
      <c r="BF232" s="26">
        <f>STAFF_CWS!BJ409</f>
        <v>0</v>
      </c>
      <c r="BG232" s="26">
        <f>STAFF_CWS!BK409</f>
        <v>0</v>
      </c>
      <c r="BH232" s="26">
        <f>STAFF_CWS!BL409</f>
        <v>0</v>
      </c>
      <c r="BI232" s="26">
        <f>STAFF_CWS!BM409</f>
        <v>0</v>
      </c>
      <c r="BJ232" s="26">
        <f>STAFF_CWS!BN409</f>
        <v>0</v>
      </c>
      <c r="BK232" s="26">
        <f>STAFF_CWS!BO409</f>
        <v>0</v>
      </c>
    </row>
    <row r="233" spans="2:63" x14ac:dyDescent="0.15">
      <c r="B233" s="18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 spans="2:63" x14ac:dyDescent="0.15">
      <c r="B234" s="14" t="s">
        <v>32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 spans="2:63" x14ac:dyDescent="0.15">
      <c r="B235" s="17" t="s">
        <v>75</v>
      </c>
      <c r="C235" s="26">
        <f>STAFF_CWS!G412</f>
        <v>0</v>
      </c>
      <c r="D235" s="26">
        <f>STAFF_CWS!H412</f>
        <v>0</v>
      </c>
      <c r="E235" s="26">
        <f>STAFF_CWS!I412</f>
        <v>0</v>
      </c>
      <c r="F235" s="26">
        <f>STAFF_CWS!J412</f>
        <v>0</v>
      </c>
      <c r="G235" s="26">
        <f>STAFF_CWS!K412</f>
        <v>0</v>
      </c>
      <c r="H235" s="26">
        <f>STAFF_CWS!L412</f>
        <v>0</v>
      </c>
      <c r="I235" s="26">
        <f>STAFF_CWS!M412</f>
        <v>0</v>
      </c>
      <c r="J235" s="26">
        <f>STAFF_CWS!N412</f>
        <v>0</v>
      </c>
      <c r="K235" s="26">
        <f>STAFF_CWS!O412</f>
        <v>0</v>
      </c>
      <c r="L235" s="26">
        <f>STAFF_CWS!P412</f>
        <v>0</v>
      </c>
      <c r="M235" s="26">
        <f>STAFF_CWS!Q412</f>
        <v>0</v>
      </c>
      <c r="N235" s="26">
        <f>STAFF_CWS!R412</f>
        <v>0</v>
      </c>
      <c r="O235" s="26">
        <f>STAFF_CWS!S412</f>
        <v>0</v>
      </c>
      <c r="P235" s="26">
        <f>STAFF_CWS!T412</f>
        <v>0</v>
      </c>
      <c r="Q235" s="26">
        <f>STAFF_CWS!U412</f>
        <v>0</v>
      </c>
      <c r="R235" s="26">
        <f>STAFF_CWS!V412</f>
        <v>0</v>
      </c>
      <c r="S235" s="26">
        <f>STAFF_CWS!W412</f>
        <v>0</v>
      </c>
      <c r="T235" s="26">
        <f>STAFF_CWS!X412</f>
        <v>0</v>
      </c>
      <c r="U235" s="26">
        <f>STAFF_CWS!Y412</f>
        <v>0</v>
      </c>
      <c r="V235" s="26">
        <f>STAFF_CWS!Z412</f>
        <v>0</v>
      </c>
      <c r="W235" s="26">
        <f>STAFF_CWS!AA412</f>
        <v>0</v>
      </c>
      <c r="X235" s="26">
        <f>STAFF_CWS!AB412</f>
        <v>0</v>
      </c>
      <c r="Y235" s="26">
        <f>STAFF_CWS!AC412</f>
        <v>0</v>
      </c>
      <c r="Z235" s="26">
        <f>STAFF_CWS!AD412</f>
        <v>0</v>
      </c>
      <c r="AA235" s="26">
        <f>STAFF_CWS!AE412</f>
        <v>0</v>
      </c>
      <c r="AB235" s="26">
        <f>STAFF_CWS!AF412</f>
        <v>0</v>
      </c>
      <c r="AC235" s="26">
        <f>STAFF_CWS!AG412</f>
        <v>0</v>
      </c>
      <c r="AD235" s="26">
        <f>STAFF_CWS!AH412</f>
        <v>0</v>
      </c>
      <c r="AE235" s="26">
        <f>STAFF_CWS!AI412</f>
        <v>0</v>
      </c>
      <c r="AF235" s="26">
        <f>STAFF_CWS!AJ412</f>
        <v>0</v>
      </c>
      <c r="AG235" s="26">
        <f>STAFF_CWS!AK412</f>
        <v>0</v>
      </c>
      <c r="AH235" s="26">
        <f>STAFF_CWS!AL412</f>
        <v>0</v>
      </c>
      <c r="AI235" s="26">
        <f>STAFF_CWS!AM412</f>
        <v>0</v>
      </c>
      <c r="AJ235" s="26">
        <f>STAFF_CWS!AN412</f>
        <v>0</v>
      </c>
      <c r="AK235" s="26">
        <f>STAFF_CWS!AO412</f>
        <v>0</v>
      </c>
      <c r="AL235" s="26">
        <f>STAFF_CWS!AP412</f>
        <v>0</v>
      </c>
      <c r="AM235" s="26">
        <f>STAFF_CWS!AQ412</f>
        <v>0</v>
      </c>
      <c r="AN235" s="26">
        <f>STAFF_CWS!AR412</f>
        <v>0</v>
      </c>
      <c r="AO235" s="26">
        <f>STAFF_CWS!AS412</f>
        <v>0</v>
      </c>
      <c r="AP235" s="26">
        <f>STAFF_CWS!AT412</f>
        <v>0</v>
      </c>
      <c r="AQ235" s="26">
        <f>STAFF_CWS!AU412</f>
        <v>0</v>
      </c>
      <c r="AR235" s="26">
        <f>STAFF_CWS!AV412</f>
        <v>0</v>
      </c>
      <c r="AS235" s="26">
        <f>STAFF_CWS!AW412</f>
        <v>0</v>
      </c>
      <c r="AT235" s="26">
        <f>STAFF_CWS!AX412</f>
        <v>0</v>
      </c>
      <c r="AU235" s="26">
        <f>STAFF_CWS!AY412</f>
        <v>0</v>
      </c>
      <c r="AV235" s="26">
        <f>STAFF_CWS!AZ412</f>
        <v>0</v>
      </c>
      <c r="AW235" s="26">
        <f>STAFF_CWS!BA412</f>
        <v>0</v>
      </c>
      <c r="AX235" s="26">
        <f>STAFF_CWS!BB412</f>
        <v>0</v>
      </c>
      <c r="AY235" s="26">
        <f>STAFF_CWS!BC412</f>
        <v>0</v>
      </c>
      <c r="AZ235" s="26">
        <f>STAFF_CWS!BD412</f>
        <v>0</v>
      </c>
      <c r="BA235" s="26">
        <f>STAFF_CWS!BE412</f>
        <v>0</v>
      </c>
      <c r="BB235" s="26">
        <f>STAFF_CWS!BF412</f>
        <v>0</v>
      </c>
      <c r="BC235" s="26">
        <f>STAFF_CWS!BG412</f>
        <v>0</v>
      </c>
      <c r="BD235" s="26">
        <f>STAFF_CWS!BH412</f>
        <v>0</v>
      </c>
      <c r="BE235" s="26">
        <f>STAFF_CWS!BI412</f>
        <v>0</v>
      </c>
      <c r="BF235" s="26">
        <f>STAFF_CWS!BJ412</f>
        <v>0</v>
      </c>
      <c r="BG235" s="26">
        <f>STAFF_CWS!BK412</f>
        <v>0</v>
      </c>
      <c r="BH235" s="26">
        <f>STAFF_CWS!BL412</f>
        <v>0</v>
      </c>
      <c r="BI235" s="26">
        <f>STAFF_CWS!BM412</f>
        <v>0</v>
      </c>
      <c r="BJ235" s="26">
        <f>STAFF_CWS!BN412</f>
        <v>0</v>
      </c>
      <c r="BK235" s="26">
        <f>STAFF_CWS!BO412</f>
        <v>0</v>
      </c>
    </row>
    <row r="236" spans="2:63" x14ac:dyDescent="0.15">
      <c r="B236" s="17" t="s">
        <v>62</v>
      </c>
      <c r="C236" s="23">
        <f>STAFF_CWS!G413</f>
        <v>0.5</v>
      </c>
      <c r="D236" s="23">
        <f>STAFF_CWS!H413</f>
        <v>0.6</v>
      </c>
      <c r="E236" s="23">
        <f>STAFF_CWS!I413</f>
        <v>0.6</v>
      </c>
      <c r="F236" s="23">
        <f>STAFF_CWS!J413</f>
        <v>0.6</v>
      </c>
      <c r="G236" s="23">
        <f>STAFF_CWS!K413</f>
        <v>0.6</v>
      </c>
      <c r="H236" s="23">
        <f>STAFF_CWS!L413</f>
        <v>0.6</v>
      </c>
      <c r="I236" s="23">
        <f>STAFF_CWS!M413</f>
        <v>0.6</v>
      </c>
      <c r="J236" s="23">
        <f>STAFF_CWS!N413</f>
        <v>0.6</v>
      </c>
      <c r="K236" s="23">
        <f>STAFF_CWS!O413</f>
        <v>0.6</v>
      </c>
      <c r="L236" s="23">
        <f>STAFF_CWS!P413</f>
        <v>0.6</v>
      </c>
      <c r="M236" s="23">
        <f>STAFF_CWS!Q413</f>
        <v>0.6</v>
      </c>
      <c r="N236" s="23">
        <f>STAFF_CWS!R413</f>
        <v>0.6</v>
      </c>
      <c r="O236" s="23">
        <f>STAFF_CWS!S413</f>
        <v>0.6</v>
      </c>
      <c r="P236" s="23">
        <f>STAFF_CWS!T413</f>
        <v>0.7</v>
      </c>
      <c r="Q236" s="23">
        <f>STAFF_CWS!U413</f>
        <v>0.7</v>
      </c>
      <c r="R236" s="23">
        <f>STAFF_CWS!V413</f>
        <v>0.7</v>
      </c>
      <c r="S236" s="23">
        <f>STAFF_CWS!W413</f>
        <v>0.7</v>
      </c>
      <c r="T236" s="23">
        <f>STAFF_CWS!X413</f>
        <v>0.7</v>
      </c>
      <c r="U236" s="23">
        <f>STAFF_CWS!Y413</f>
        <v>0.7</v>
      </c>
      <c r="V236" s="23">
        <f>STAFF_CWS!Z413</f>
        <v>0.7</v>
      </c>
      <c r="W236" s="23">
        <f>STAFF_CWS!AA413</f>
        <v>0.7</v>
      </c>
      <c r="X236" s="23">
        <f>STAFF_CWS!AB413</f>
        <v>0.7</v>
      </c>
      <c r="Y236" s="23">
        <f>STAFF_CWS!AC413</f>
        <v>0.7</v>
      </c>
      <c r="Z236" s="23">
        <f>STAFF_CWS!AD413</f>
        <v>0.7</v>
      </c>
      <c r="AA236" s="23">
        <f>STAFF_CWS!AE413</f>
        <v>0.7</v>
      </c>
      <c r="AB236" s="23">
        <f>STAFF_CWS!AF413</f>
        <v>0.7</v>
      </c>
      <c r="AC236" s="23">
        <f>STAFF_CWS!AG413</f>
        <v>0.7</v>
      </c>
      <c r="AD236" s="23">
        <f>STAFF_CWS!AH413</f>
        <v>0.7</v>
      </c>
      <c r="AE236" s="23">
        <f>STAFF_CWS!AI413</f>
        <v>0.7</v>
      </c>
      <c r="AF236" s="23">
        <f>STAFF_CWS!AJ413</f>
        <v>0.7</v>
      </c>
      <c r="AG236" s="23">
        <f>STAFF_CWS!AK413</f>
        <v>0.7</v>
      </c>
      <c r="AH236" s="23">
        <f>STAFF_CWS!AL413</f>
        <v>0.7</v>
      </c>
      <c r="AI236" s="23">
        <f>STAFF_CWS!AM413</f>
        <v>0.7</v>
      </c>
      <c r="AJ236" s="23">
        <f>STAFF_CWS!AN413</f>
        <v>0.7</v>
      </c>
      <c r="AK236" s="23">
        <f>STAFF_CWS!AO413</f>
        <v>0.7</v>
      </c>
      <c r="AL236" s="23">
        <f>STAFF_CWS!AP413</f>
        <v>0.7</v>
      </c>
      <c r="AM236" s="23">
        <f>STAFF_CWS!AQ413</f>
        <v>0.7</v>
      </c>
      <c r="AN236" s="23">
        <f>STAFF_CWS!AR413</f>
        <v>0.85</v>
      </c>
      <c r="AO236" s="23">
        <f>STAFF_CWS!AS413</f>
        <v>0.85</v>
      </c>
      <c r="AP236" s="23">
        <f>STAFF_CWS!AT413</f>
        <v>0.85</v>
      </c>
      <c r="AQ236" s="23">
        <f>STAFF_CWS!AU413</f>
        <v>0.85</v>
      </c>
      <c r="AR236" s="23">
        <f>STAFF_CWS!AV413</f>
        <v>0.85</v>
      </c>
      <c r="AS236" s="23">
        <f>STAFF_CWS!AW413</f>
        <v>0.85</v>
      </c>
      <c r="AT236" s="23">
        <f>STAFF_CWS!AX413</f>
        <v>0.85</v>
      </c>
      <c r="AU236" s="23">
        <f>STAFF_CWS!AY413</f>
        <v>0.85</v>
      </c>
      <c r="AV236" s="23">
        <f>STAFF_CWS!AZ413</f>
        <v>0.85</v>
      </c>
      <c r="AW236" s="23">
        <f>STAFF_CWS!BA413</f>
        <v>0.85</v>
      </c>
      <c r="AX236" s="23">
        <f>STAFF_CWS!BB413</f>
        <v>0.85</v>
      </c>
      <c r="AY236" s="23">
        <f>STAFF_CWS!BC413</f>
        <v>0.85</v>
      </c>
      <c r="AZ236" s="23">
        <f>STAFF_CWS!BD413</f>
        <v>1</v>
      </c>
      <c r="BA236" s="23">
        <f>STAFF_CWS!BE413</f>
        <v>1</v>
      </c>
      <c r="BB236" s="23">
        <f>STAFF_CWS!BF413</f>
        <v>1</v>
      </c>
      <c r="BC236" s="23">
        <f>STAFF_CWS!BG413</f>
        <v>1</v>
      </c>
      <c r="BD236" s="23">
        <f>STAFF_CWS!BH413</f>
        <v>1</v>
      </c>
      <c r="BE236" s="23">
        <f>STAFF_CWS!BI413</f>
        <v>1</v>
      </c>
      <c r="BF236" s="23">
        <f>STAFF_CWS!BJ413</f>
        <v>1</v>
      </c>
      <c r="BG236" s="23">
        <f>STAFF_CWS!BK413</f>
        <v>1</v>
      </c>
      <c r="BH236" s="23">
        <f>STAFF_CWS!BL413</f>
        <v>1</v>
      </c>
      <c r="BI236" s="23">
        <f>STAFF_CWS!BM413</f>
        <v>1</v>
      </c>
      <c r="BJ236" s="23">
        <f>STAFF_CWS!BN413</f>
        <v>1</v>
      </c>
      <c r="BK236" s="23">
        <f>STAFF_CWS!BO413</f>
        <v>1</v>
      </c>
    </row>
    <row r="237" spans="2:63" x14ac:dyDescent="0.15">
      <c r="B237" s="17" t="s">
        <v>76</v>
      </c>
      <c r="C237" s="26">
        <f>STAFF_CWS!G414</f>
        <v>0</v>
      </c>
      <c r="D237" s="26">
        <f>STAFF_CWS!H414</f>
        <v>0</v>
      </c>
      <c r="E237" s="26">
        <f>STAFF_CWS!I414</f>
        <v>0</v>
      </c>
      <c r="F237" s="26">
        <f>STAFF_CWS!J414</f>
        <v>0</v>
      </c>
      <c r="G237" s="26">
        <f>STAFF_CWS!K414</f>
        <v>0</v>
      </c>
      <c r="H237" s="26">
        <f>STAFF_CWS!L414</f>
        <v>0</v>
      </c>
      <c r="I237" s="26">
        <f>STAFF_CWS!M414</f>
        <v>0</v>
      </c>
      <c r="J237" s="26">
        <f>STAFF_CWS!N414</f>
        <v>0</v>
      </c>
      <c r="K237" s="26">
        <f>STAFF_CWS!O414</f>
        <v>0</v>
      </c>
      <c r="L237" s="26">
        <f>STAFF_CWS!P414</f>
        <v>0</v>
      </c>
      <c r="M237" s="26">
        <f>STAFF_CWS!Q414</f>
        <v>0</v>
      </c>
      <c r="N237" s="26">
        <f>STAFF_CWS!R414</f>
        <v>0</v>
      </c>
      <c r="O237" s="26">
        <f>STAFF_CWS!S414</f>
        <v>0</v>
      </c>
      <c r="P237" s="26">
        <f>STAFF_CWS!T414</f>
        <v>0</v>
      </c>
      <c r="Q237" s="26">
        <f>STAFF_CWS!U414</f>
        <v>0</v>
      </c>
      <c r="R237" s="26">
        <f>STAFF_CWS!V414</f>
        <v>0</v>
      </c>
      <c r="S237" s="26">
        <f>STAFF_CWS!W414</f>
        <v>0</v>
      </c>
      <c r="T237" s="26">
        <f>STAFF_CWS!X414</f>
        <v>0</v>
      </c>
      <c r="U237" s="26">
        <f>STAFF_CWS!Y414</f>
        <v>0</v>
      </c>
      <c r="V237" s="26">
        <f>STAFF_CWS!Z414</f>
        <v>0</v>
      </c>
      <c r="W237" s="26">
        <f>STAFF_CWS!AA414</f>
        <v>0</v>
      </c>
      <c r="X237" s="26">
        <f>STAFF_CWS!AB414</f>
        <v>0</v>
      </c>
      <c r="Y237" s="26">
        <f>STAFF_CWS!AC414</f>
        <v>0</v>
      </c>
      <c r="Z237" s="26">
        <f>STAFF_CWS!AD414</f>
        <v>0</v>
      </c>
      <c r="AA237" s="26">
        <f>STAFF_CWS!AE414</f>
        <v>0</v>
      </c>
      <c r="AB237" s="26">
        <f>STAFF_CWS!AF414</f>
        <v>0</v>
      </c>
      <c r="AC237" s="26">
        <f>STAFF_CWS!AG414</f>
        <v>0</v>
      </c>
      <c r="AD237" s="26">
        <f>STAFF_CWS!AH414</f>
        <v>0</v>
      </c>
      <c r="AE237" s="26">
        <f>STAFF_CWS!AI414</f>
        <v>0</v>
      </c>
      <c r="AF237" s="26">
        <f>STAFF_CWS!AJ414</f>
        <v>0</v>
      </c>
      <c r="AG237" s="26">
        <f>STAFF_CWS!AK414</f>
        <v>0</v>
      </c>
      <c r="AH237" s="26">
        <f>STAFF_CWS!AL414</f>
        <v>0</v>
      </c>
      <c r="AI237" s="26">
        <f>STAFF_CWS!AM414</f>
        <v>0</v>
      </c>
      <c r="AJ237" s="26">
        <f>STAFF_CWS!AN414</f>
        <v>0</v>
      </c>
      <c r="AK237" s="26">
        <f>STAFF_CWS!AO414</f>
        <v>0</v>
      </c>
      <c r="AL237" s="26">
        <f>STAFF_CWS!AP414</f>
        <v>0</v>
      </c>
      <c r="AM237" s="26">
        <f>STAFF_CWS!AQ414</f>
        <v>0</v>
      </c>
      <c r="AN237" s="26">
        <f>STAFF_CWS!AR414</f>
        <v>0</v>
      </c>
      <c r="AO237" s="26">
        <f>STAFF_CWS!AS414</f>
        <v>0</v>
      </c>
      <c r="AP237" s="26">
        <f>STAFF_CWS!AT414</f>
        <v>0</v>
      </c>
      <c r="AQ237" s="26">
        <f>STAFF_CWS!AU414</f>
        <v>0</v>
      </c>
      <c r="AR237" s="26">
        <f>STAFF_CWS!AV414</f>
        <v>0</v>
      </c>
      <c r="AS237" s="26">
        <f>STAFF_CWS!AW414</f>
        <v>0</v>
      </c>
      <c r="AT237" s="26">
        <f>STAFF_CWS!AX414</f>
        <v>0</v>
      </c>
      <c r="AU237" s="26">
        <f>STAFF_CWS!AY414</f>
        <v>0</v>
      </c>
      <c r="AV237" s="26">
        <f>STAFF_CWS!AZ414</f>
        <v>0</v>
      </c>
      <c r="AW237" s="26">
        <f>STAFF_CWS!BA414</f>
        <v>0</v>
      </c>
      <c r="AX237" s="26">
        <f>STAFF_CWS!BB414</f>
        <v>0</v>
      </c>
      <c r="AY237" s="26">
        <f>STAFF_CWS!BC414</f>
        <v>0</v>
      </c>
      <c r="AZ237" s="26">
        <f>STAFF_CWS!BD414</f>
        <v>0</v>
      </c>
      <c r="BA237" s="26">
        <f>STAFF_CWS!BE414</f>
        <v>0</v>
      </c>
      <c r="BB237" s="26">
        <f>STAFF_CWS!BF414</f>
        <v>0</v>
      </c>
      <c r="BC237" s="26">
        <f>STAFF_CWS!BG414</f>
        <v>0</v>
      </c>
      <c r="BD237" s="26">
        <f>STAFF_CWS!BH414</f>
        <v>0</v>
      </c>
      <c r="BE237" s="26">
        <f>STAFF_CWS!BI414</f>
        <v>0</v>
      </c>
      <c r="BF237" s="26">
        <f>STAFF_CWS!BJ414</f>
        <v>0</v>
      </c>
      <c r="BG237" s="26">
        <f>STAFF_CWS!BK414</f>
        <v>0</v>
      </c>
      <c r="BH237" s="26">
        <f>STAFF_CWS!BL414</f>
        <v>0</v>
      </c>
      <c r="BI237" s="26">
        <f>STAFF_CWS!BM414</f>
        <v>0</v>
      </c>
      <c r="BJ237" s="26">
        <f>STAFF_CWS!BN414</f>
        <v>0</v>
      </c>
      <c r="BK237" s="26">
        <f>STAFF_CWS!BO414</f>
        <v>0</v>
      </c>
    </row>
    <row r="238" spans="2:63" x14ac:dyDescent="0.15">
      <c r="B238" s="17" t="s">
        <v>27</v>
      </c>
      <c r="C238" s="26">
        <f>STAFF_CWS!G415</f>
        <v>0</v>
      </c>
      <c r="D238" s="26">
        <f>STAFF_CWS!H415</f>
        <v>0</v>
      </c>
      <c r="E238" s="26">
        <f>STAFF_CWS!I415</f>
        <v>0</v>
      </c>
      <c r="F238" s="26">
        <f>STAFF_CWS!J415</f>
        <v>0</v>
      </c>
      <c r="G238" s="26">
        <f>STAFF_CWS!K415</f>
        <v>0</v>
      </c>
      <c r="H238" s="26">
        <f>STAFF_CWS!L415</f>
        <v>0</v>
      </c>
      <c r="I238" s="26">
        <f>STAFF_CWS!M415</f>
        <v>0</v>
      </c>
      <c r="J238" s="26">
        <f>STAFF_CWS!N415</f>
        <v>0</v>
      </c>
      <c r="K238" s="26">
        <f>STAFF_CWS!O415</f>
        <v>0</v>
      </c>
      <c r="L238" s="26">
        <f>STAFF_CWS!P415</f>
        <v>0</v>
      </c>
      <c r="M238" s="26">
        <f>STAFF_CWS!Q415</f>
        <v>0</v>
      </c>
      <c r="N238" s="26">
        <f>STAFF_CWS!R415</f>
        <v>0</v>
      </c>
      <c r="O238" s="26">
        <f>STAFF_CWS!S415</f>
        <v>0</v>
      </c>
      <c r="P238" s="26">
        <f>STAFF_CWS!T415</f>
        <v>0</v>
      </c>
      <c r="Q238" s="26">
        <f>STAFF_CWS!U415</f>
        <v>0</v>
      </c>
      <c r="R238" s="26">
        <f>STAFF_CWS!V415</f>
        <v>0</v>
      </c>
      <c r="S238" s="26">
        <f>STAFF_CWS!W415</f>
        <v>0</v>
      </c>
      <c r="T238" s="26">
        <f>STAFF_CWS!X415</f>
        <v>0</v>
      </c>
      <c r="U238" s="26">
        <f>STAFF_CWS!Y415</f>
        <v>0</v>
      </c>
      <c r="V238" s="26">
        <f>STAFF_CWS!Z415</f>
        <v>0</v>
      </c>
      <c r="W238" s="26">
        <f>STAFF_CWS!AA415</f>
        <v>0</v>
      </c>
      <c r="X238" s="26">
        <f>STAFF_CWS!AB415</f>
        <v>0</v>
      </c>
      <c r="Y238" s="26">
        <f>STAFF_CWS!AC415</f>
        <v>0</v>
      </c>
      <c r="Z238" s="26">
        <f>STAFF_CWS!AD415</f>
        <v>0</v>
      </c>
      <c r="AA238" s="26">
        <f>STAFF_CWS!AE415</f>
        <v>0</v>
      </c>
      <c r="AB238" s="26">
        <f>STAFF_CWS!AF415</f>
        <v>0</v>
      </c>
      <c r="AC238" s="26">
        <f>STAFF_CWS!AG415</f>
        <v>0</v>
      </c>
      <c r="AD238" s="26">
        <f>STAFF_CWS!AH415</f>
        <v>0</v>
      </c>
      <c r="AE238" s="26">
        <f>STAFF_CWS!AI415</f>
        <v>0</v>
      </c>
      <c r="AF238" s="26">
        <f>STAFF_CWS!AJ415</f>
        <v>0</v>
      </c>
      <c r="AG238" s="26">
        <f>STAFF_CWS!AK415</f>
        <v>0</v>
      </c>
      <c r="AH238" s="26">
        <f>STAFF_CWS!AL415</f>
        <v>0</v>
      </c>
      <c r="AI238" s="26">
        <f>STAFF_CWS!AM415</f>
        <v>0</v>
      </c>
      <c r="AJ238" s="26">
        <f>STAFF_CWS!AN415</f>
        <v>0</v>
      </c>
      <c r="AK238" s="26">
        <f>STAFF_CWS!AO415</f>
        <v>0</v>
      </c>
      <c r="AL238" s="26">
        <f>STAFF_CWS!AP415</f>
        <v>0</v>
      </c>
      <c r="AM238" s="26">
        <f>STAFF_CWS!AQ415</f>
        <v>0</v>
      </c>
      <c r="AN238" s="26">
        <f>STAFF_CWS!AR415</f>
        <v>0</v>
      </c>
      <c r="AO238" s="26">
        <f>STAFF_CWS!AS415</f>
        <v>0</v>
      </c>
      <c r="AP238" s="26">
        <f>STAFF_CWS!AT415</f>
        <v>0</v>
      </c>
      <c r="AQ238" s="26">
        <f>STAFF_CWS!AU415</f>
        <v>0</v>
      </c>
      <c r="AR238" s="26">
        <f>STAFF_CWS!AV415</f>
        <v>0</v>
      </c>
      <c r="AS238" s="26">
        <f>STAFF_CWS!AW415</f>
        <v>0</v>
      </c>
      <c r="AT238" s="26">
        <f>STAFF_CWS!AX415</f>
        <v>0</v>
      </c>
      <c r="AU238" s="26">
        <f>STAFF_CWS!AY415</f>
        <v>0</v>
      </c>
      <c r="AV238" s="26">
        <f>STAFF_CWS!AZ415</f>
        <v>0</v>
      </c>
      <c r="AW238" s="26">
        <f>STAFF_CWS!BA415</f>
        <v>0</v>
      </c>
      <c r="AX238" s="26">
        <f>STAFF_CWS!BB415</f>
        <v>0</v>
      </c>
      <c r="AY238" s="26">
        <f>STAFF_CWS!BC415</f>
        <v>0</v>
      </c>
      <c r="AZ238" s="26">
        <f>STAFF_CWS!BD415</f>
        <v>0</v>
      </c>
      <c r="BA238" s="26">
        <f>STAFF_CWS!BE415</f>
        <v>0</v>
      </c>
      <c r="BB238" s="26">
        <f>STAFF_CWS!BF415</f>
        <v>0</v>
      </c>
      <c r="BC238" s="26">
        <f>STAFF_CWS!BG415</f>
        <v>0</v>
      </c>
      <c r="BD238" s="26">
        <f>STAFF_CWS!BH415</f>
        <v>0</v>
      </c>
      <c r="BE238" s="26">
        <f>STAFF_CWS!BI415</f>
        <v>0</v>
      </c>
      <c r="BF238" s="26">
        <f>STAFF_CWS!BJ415</f>
        <v>0</v>
      </c>
      <c r="BG238" s="26">
        <f>STAFF_CWS!BK415</f>
        <v>0</v>
      </c>
      <c r="BH238" s="26">
        <f>STAFF_CWS!BL415</f>
        <v>0</v>
      </c>
      <c r="BI238" s="26">
        <f>STAFF_CWS!BM415</f>
        <v>0</v>
      </c>
      <c r="BJ238" s="26">
        <f>STAFF_CWS!BN415</f>
        <v>0</v>
      </c>
      <c r="BK238" s="26">
        <f>STAFF_CWS!BO415</f>
        <v>0</v>
      </c>
    </row>
    <row r="239" spans="2:63" x14ac:dyDescent="0.15">
      <c r="B239" s="17" t="s">
        <v>63</v>
      </c>
      <c r="C239" s="26">
        <f>STAFF_CWS!G416</f>
        <v>0</v>
      </c>
      <c r="D239" s="26">
        <f>STAFF_CWS!H416</f>
        <v>0</v>
      </c>
      <c r="E239" s="26">
        <f>STAFF_CWS!I416</f>
        <v>0</v>
      </c>
      <c r="F239" s="26">
        <f>STAFF_CWS!J416</f>
        <v>0</v>
      </c>
      <c r="G239" s="26">
        <f>STAFF_CWS!K416</f>
        <v>0</v>
      </c>
      <c r="H239" s="26">
        <f>STAFF_CWS!L416</f>
        <v>0</v>
      </c>
      <c r="I239" s="26">
        <f>STAFF_CWS!M416</f>
        <v>0</v>
      </c>
      <c r="J239" s="26">
        <f>STAFF_CWS!N416</f>
        <v>0</v>
      </c>
      <c r="K239" s="26">
        <f>STAFF_CWS!O416</f>
        <v>0</v>
      </c>
      <c r="L239" s="26">
        <f>STAFF_CWS!P416</f>
        <v>0</v>
      </c>
      <c r="M239" s="26">
        <f>STAFF_CWS!Q416</f>
        <v>0</v>
      </c>
      <c r="N239" s="26">
        <f>STAFF_CWS!R416</f>
        <v>0</v>
      </c>
      <c r="O239" s="26">
        <f>STAFF_CWS!S416</f>
        <v>0</v>
      </c>
      <c r="P239" s="26">
        <f>STAFF_CWS!T416</f>
        <v>0</v>
      </c>
      <c r="Q239" s="26">
        <f>STAFF_CWS!U416</f>
        <v>0</v>
      </c>
      <c r="R239" s="26">
        <f>STAFF_CWS!V416</f>
        <v>0</v>
      </c>
      <c r="S239" s="26">
        <f>STAFF_CWS!W416</f>
        <v>0</v>
      </c>
      <c r="T239" s="26">
        <f>STAFF_CWS!X416</f>
        <v>0</v>
      </c>
      <c r="U239" s="26">
        <f>STAFF_CWS!Y416</f>
        <v>0</v>
      </c>
      <c r="V239" s="26">
        <f>STAFF_CWS!Z416</f>
        <v>0</v>
      </c>
      <c r="W239" s="26">
        <f>STAFF_CWS!AA416</f>
        <v>0</v>
      </c>
      <c r="X239" s="26">
        <f>STAFF_CWS!AB416</f>
        <v>0</v>
      </c>
      <c r="Y239" s="26">
        <f>STAFF_CWS!AC416</f>
        <v>0</v>
      </c>
      <c r="Z239" s="26">
        <f>STAFF_CWS!AD416</f>
        <v>0</v>
      </c>
      <c r="AA239" s="26">
        <f>STAFF_CWS!AE416</f>
        <v>0</v>
      </c>
      <c r="AB239" s="26">
        <f>STAFF_CWS!AF416</f>
        <v>0</v>
      </c>
      <c r="AC239" s="26">
        <f>STAFF_CWS!AG416</f>
        <v>0</v>
      </c>
      <c r="AD239" s="26">
        <f>STAFF_CWS!AH416</f>
        <v>0</v>
      </c>
      <c r="AE239" s="26">
        <f>STAFF_CWS!AI416</f>
        <v>0</v>
      </c>
      <c r="AF239" s="26">
        <f>STAFF_CWS!AJ416</f>
        <v>0</v>
      </c>
      <c r="AG239" s="26">
        <f>STAFF_CWS!AK416</f>
        <v>0</v>
      </c>
      <c r="AH239" s="26">
        <f>STAFF_CWS!AL416</f>
        <v>0</v>
      </c>
      <c r="AI239" s="26">
        <f>STAFF_CWS!AM416</f>
        <v>0</v>
      </c>
      <c r="AJ239" s="26">
        <f>STAFF_CWS!AN416</f>
        <v>0</v>
      </c>
      <c r="AK239" s="26">
        <f>STAFF_CWS!AO416</f>
        <v>0</v>
      </c>
      <c r="AL239" s="26">
        <f>STAFF_CWS!AP416</f>
        <v>0</v>
      </c>
      <c r="AM239" s="26">
        <f>STAFF_CWS!AQ416</f>
        <v>0</v>
      </c>
      <c r="AN239" s="26">
        <f>STAFF_CWS!AR416</f>
        <v>0</v>
      </c>
      <c r="AO239" s="26">
        <f>STAFF_CWS!AS416</f>
        <v>0</v>
      </c>
      <c r="AP239" s="26">
        <f>STAFF_CWS!AT416</f>
        <v>0</v>
      </c>
      <c r="AQ239" s="26">
        <f>STAFF_CWS!AU416</f>
        <v>0</v>
      </c>
      <c r="AR239" s="26">
        <f>STAFF_CWS!AV416</f>
        <v>0</v>
      </c>
      <c r="AS239" s="26">
        <f>STAFF_CWS!AW416</f>
        <v>0</v>
      </c>
      <c r="AT239" s="26">
        <f>STAFF_CWS!AX416</f>
        <v>0</v>
      </c>
      <c r="AU239" s="26">
        <f>STAFF_CWS!AY416</f>
        <v>0</v>
      </c>
      <c r="AV239" s="26">
        <f>STAFF_CWS!AZ416</f>
        <v>0</v>
      </c>
      <c r="AW239" s="26">
        <f>STAFF_CWS!BA416</f>
        <v>0</v>
      </c>
      <c r="AX239" s="26">
        <f>STAFF_CWS!BB416</f>
        <v>0</v>
      </c>
      <c r="AY239" s="26">
        <f>STAFF_CWS!BC416</f>
        <v>0</v>
      </c>
      <c r="AZ239" s="26">
        <f>STAFF_CWS!BD416</f>
        <v>0</v>
      </c>
      <c r="BA239" s="26">
        <f>STAFF_CWS!BE416</f>
        <v>0</v>
      </c>
      <c r="BB239" s="26">
        <f>STAFF_CWS!BF416</f>
        <v>0</v>
      </c>
      <c r="BC239" s="26">
        <f>STAFF_CWS!BG416</f>
        <v>0</v>
      </c>
      <c r="BD239" s="26">
        <f>STAFF_CWS!BH416</f>
        <v>0</v>
      </c>
      <c r="BE239" s="26">
        <f>STAFF_CWS!BI416</f>
        <v>0</v>
      </c>
      <c r="BF239" s="26">
        <f>STAFF_CWS!BJ416</f>
        <v>0</v>
      </c>
      <c r="BG239" s="26">
        <f>STAFF_CWS!BK416</f>
        <v>0</v>
      </c>
      <c r="BH239" s="26">
        <f>STAFF_CWS!BL416</f>
        <v>0</v>
      </c>
      <c r="BI239" s="26">
        <f>STAFF_CWS!BM416</f>
        <v>0</v>
      </c>
      <c r="BJ239" s="26">
        <f>STAFF_CWS!BN416</f>
        <v>0</v>
      </c>
      <c r="BK239" s="26">
        <f>STAFF_CWS!BO416</f>
        <v>0</v>
      </c>
    </row>
    <row r="240" spans="2:63" x14ac:dyDescent="0.15">
      <c r="B240" s="1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 spans="2:63" x14ac:dyDescent="0.15">
      <c r="B241" s="18" t="s">
        <v>86</v>
      </c>
      <c r="C241" s="26">
        <f>STAFF_CWS!G418</f>
        <v>0</v>
      </c>
      <c r="D241" s="26">
        <f>STAFF_CWS!H418</f>
        <v>0</v>
      </c>
      <c r="E241" s="26">
        <f>STAFF_CWS!I418</f>
        <v>0</v>
      </c>
      <c r="F241" s="26">
        <f>STAFF_CWS!J418</f>
        <v>0</v>
      </c>
      <c r="G241" s="26">
        <f>STAFF_CWS!K418</f>
        <v>0</v>
      </c>
      <c r="H241" s="26">
        <f>STAFF_CWS!L418</f>
        <v>0</v>
      </c>
      <c r="I241" s="26">
        <f>STAFF_CWS!M418</f>
        <v>0</v>
      </c>
      <c r="J241" s="26">
        <f>STAFF_CWS!N418</f>
        <v>0</v>
      </c>
      <c r="K241" s="26">
        <f>STAFF_CWS!O418</f>
        <v>0</v>
      </c>
      <c r="L241" s="26">
        <f>STAFF_CWS!P418</f>
        <v>0</v>
      </c>
      <c r="M241" s="26">
        <f>STAFF_CWS!Q418</f>
        <v>0</v>
      </c>
      <c r="N241" s="26">
        <f>STAFF_CWS!R418</f>
        <v>0</v>
      </c>
      <c r="O241" s="26">
        <f>STAFF_CWS!S418</f>
        <v>0</v>
      </c>
      <c r="P241" s="26">
        <f>STAFF_CWS!T418</f>
        <v>0</v>
      </c>
      <c r="Q241" s="26">
        <f>STAFF_CWS!U418</f>
        <v>0</v>
      </c>
      <c r="R241" s="26">
        <f>STAFF_CWS!V418</f>
        <v>0</v>
      </c>
      <c r="S241" s="26">
        <f>STAFF_CWS!W418</f>
        <v>0</v>
      </c>
      <c r="T241" s="26">
        <f>STAFF_CWS!X418</f>
        <v>0</v>
      </c>
      <c r="U241" s="26">
        <f>STAFF_CWS!Y418</f>
        <v>0</v>
      </c>
      <c r="V241" s="26">
        <f>STAFF_CWS!Z418</f>
        <v>0</v>
      </c>
      <c r="W241" s="26">
        <f>STAFF_CWS!AA418</f>
        <v>0</v>
      </c>
      <c r="X241" s="26">
        <f>STAFF_CWS!AB418</f>
        <v>0</v>
      </c>
      <c r="Y241" s="26">
        <f>STAFF_CWS!AC418</f>
        <v>0</v>
      </c>
      <c r="Z241" s="26">
        <f>STAFF_CWS!AD418</f>
        <v>0</v>
      </c>
      <c r="AA241" s="26">
        <f>STAFF_CWS!AE418</f>
        <v>0</v>
      </c>
      <c r="AB241" s="26">
        <f>STAFF_CWS!AF418</f>
        <v>0</v>
      </c>
      <c r="AC241" s="26">
        <f>STAFF_CWS!AG418</f>
        <v>0</v>
      </c>
      <c r="AD241" s="26">
        <f>STAFF_CWS!AH418</f>
        <v>0</v>
      </c>
      <c r="AE241" s="26">
        <f>STAFF_CWS!AI418</f>
        <v>0</v>
      </c>
      <c r="AF241" s="26">
        <f>STAFF_CWS!AJ418</f>
        <v>0</v>
      </c>
      <c r="AG241" s="26">
        <f>STAFF_CWS!AK418</f>
        <v>0</v>
      </c>
      <c r="AH241" s="26">
        <f>STAFF_CWS!AL418</f>
        <v>0</v>
      </c>
      <c r="AI241" s="26">
        <f>STAFF_CWS!AM418</f>
        <v>0</v>
      </c>
      <c r="AJ241" s="26">
        <f>STAFF_CWS!AN418</f>
        <v>0</v>
      </c>
      <c r="AK241" s="26">
        <f>STAFF_CWS!AO418</f>
        <v>0</v>
      </c>
      <c r="AL241" s="26">
        <f>STAFF_CWS!AP418</f>
        <v>0</v>
      </c>
      <c r="AM241" s="26">
        <f>STAFF_CWS!AQ418</f>
        <v>0</v>
      </c>
      <c r="AN241" s="26">
        <f>STAFF_CWS!AR418</f>
        <v>0</v>
      </c>
      <c r="AO241" s="26">
        <f>STAFF_CWS!AS418</f>
        <v>0</v>
      </c>
      <c r="AP241" s="26">
        <f>STAFF_CWS!AT418</f>
        <v>0</v>
      </c>
      <c r="AQ241" s="26">
        <f>STAFF_CWS!AU418</f>
        <v>0</v>
      </c>
      <c r="AR241" s="26">
        <f>STAFF_CWS!AV418</f>
        <v>0</v>
      </c>
      <c r="AS241" s="26">
        <f>STAFF_CWS!AW418</f>
        <v>0</v>
      </c>
      <c r="AT241" s="26">
        <f>STAFF_CWS!AX418</f>
        <v>0</v>
      </c>
      <c r="AU241" s="26">
        <f>STAFF_CWS!AY418</f>
        <v>0</v>
      </c>
      <c r="AV241" s="26">
        <f>STAFF_CWS!AZ418</f>
        <v>0</v>
      </c>
      <c r="AW241" s="26">
        <f>STAFF_CWS!BA418</f>
        <v>0</v>
      </c>
      <c r="AX241" s="26">
        <f>STAFF_CWS!BB418</f>
        <v>0</v>
      </c>
      <c r="AY241" s="26">
        <f>STAFF_CWS!BC418</f>
        <v>0</v>
      </c>
      <c r="AZ241" s="26">
        <f>STAFF_CWS!BD418</f>
        <v>0</v>
      </c>
      <c r="BA241" s="26">
        <f>STAFF_CWS!BE418</f>
        <v>0</v>
      </c>
      <c r="BB241" s="26">
        <f>STAFF_CWS!BF418</f>
        <v>0</v>
      </c>
      <c r="BC241" s="26">
        <f>STAFF_CWS!BG418</f>
        <v>0</v>
      </c>
      <c r="BD241" s="26">
        <f>STAFF_CWS!BH418</f>
        <v>0</v>
      </c>
      <c r="BE241" s="26">
        <f>STAFF_CWS!BI418</f>
        <v>0</v>
      </c>
      <c r="BF241" s="26">
        <f>STAFF_CWS!BJ418</f>
        <v>0</v>
      </c>
      <c r="BG241" s="26">
        <f>STAFF_CWS!BK418</f>
        <v>0</v>
      </c>
      <c r="BH241" s="26">
        <f>STAFF_CWS!BL418</f>
        <v>0</v>
      </c>
      <c r="BI241" s="26">
        <f>STAFF_CWS!BM418</f>
        <v>0</v>
      </c>
      <c r="BJ241" s="26">
        <f>STAFF_CWS!BN418</f>
        <v>0</v>
      </c>
      <c r="BK241" s="26">
        <f>STAFF_CWS!BO418</f>
        <v>0</v>
      </c>
    </row>
    <row r="242" spans="2:63" x14ac:dyDescent="0.15">
      <c r="B242" s="18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 spans="2:63" x14ac:dyDescent="0.15">
      <c r="B243" s="14" t="s">
        <v>29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 spans="2:63" x14ac:dyDescent="0.15">
      <c r="B244" s="17" t="s">
        <v>75</v>
      </c>
      <c r="C244" s="26">
        <f>STAFF_CWS!G421</f>
        <v>0</v>
      </c>
      <c r="D244" s="26">
        <f>STAFF_CWS!H421</f>
        <v>0</v>
      </c>
      <c r="E244" s="26">
        <f>STAFF_CWS!I421</f>
        <v>0</v>
      </c>
      <c r="F244" s="26">
        <f>STAFF_CWS!J421</f>
        <v>0</v>
      </c>
      <c r="G244" s="26">
        <f>STAFF_CWS!K421</f>
        <v>0</v>
      </c>
      <c r="H244" s="26">
        <f>STAFF_CWS!L421</f>
        <v>0</v>
      </c>
      <c r="I244" s="26">
        <f>STAFF_CWS!M421</f>
        <v>0</v>
      </c>
      <c r="J244" s="26">
        <f>STAFF_CWS!N421</f>
        <v>0</v>
      </c>
      <c r="K244" s="26">
        <f>STAFF_CWS!O421</f>
        <v>0</v>
      </c>
      <c r="L244" s="26">
        <f>STAFF_CWS!P421</f>
        <v>0</v>
      </c>
      <c r="M244" s="26">
        <f>STAFF_CWS!Q421</f>
        <v>0</v>
      </c>
      <c r="N244" s="26">
        <f>STAFF_CWS!R421</f>
        <v>0</v>
      </c>
      <c r="O244" s="26">
        <f>STAFF_CWS!S421</f>
        <v>0</v>
      </c>
      <c r="P244" s="26">
        <f>STAFF_CWS!T421</f>
        <v>0</v>
      </c>
      <c r="Q244" s="26">
        <f>STAFF_CWS!U421</f>
        <v>0</v>
      </c>
      <c r="R244" s="26">
        <f>STAFF_CWS!V421</f>
        <v>0</v>
      </c>
      <c r="S244" s="26">
        <f>STAFF_CWS!W421</f>
        <v>0</v>
      </c>
      <c r="T244" s="26">
        <f>STAFF_CWS!X421</f>
        <v>0</v>
      </c>
      <c r="U244" s="26">
        <f>STAFF_CWS!Y421</f>
        <v>0</v>
      </c>
      <c r="V244" s="26">
        <f>STAFF_CWS!Z421</f>
        <v>0</v>
      </c>
      <c r="W244" s="26">
        <f>STAFF_CWS!AA421</f>
        <v>0</v>
      </c>
      <c r="X244" s="26">
        <f>STAFF_CWS!AB421</f>
        <v>0</v>
      </c>
      <c r="Y244" s="26">
        <f>STAFF_CWS!AC421</f>
        <v>0</v>
      </c>
      <c r="Z244" s="26">
        <f>STAFF_CWS!AD421</f>
        <v>0</v>
      </c>
      <c r="AA244" s="26">
        <f>STAFF_CWS!AE421</f>
        <v>0</v>
      </c>
      <c r="AB244" s="26">
        <f>STAFF_CWS!AF421</f>
        <v>0</v>
      </c>
      <c r="AC244" s="26">
        <f>STAFF_CWS!AG421</f>
        <v>0</v>
      </c>
      <c r="AD244" s="26">
        <f>STAFF_CWS!AH421</f>
        <v>0</v>
      </c>
      <c r="AE244" s="26">
        <f>STAFF_CWS!AI421</f>
        <v>0</v>
      </c>
      <c r="AF244" s="26">
        <f>STAFF_CWS!AJ421</f>
        <v>0</v>
      </c>
      <c r="AG244" s="26">
        <f>STAFF_CWS!AK421</f>
        <v>0</v>
      </c>
      <c r="AH244" s="26">
        <f>STAFF_CWS!AL421</f>
        <v>0</v>
      </c>
      <c r="AI244" s="26">
        <f>STAFF_CWS!AM421</f>
        <v>0</v>
      </c>
      <c r="AJ244" s="26">
        <f>STAFF_CWS!AN421</f>
        <v>0</v>
      </c>
      <c r="AK244" s="26">
        <f>STAFF_CWS!AO421</f>
        <v>0</v>
      </c>
      <c r="AL244" s="26">
        <f>STAFF_CWS!AP421</f>
        <v>0</v>
      </c>
      <c r="AM244" s="26">
        <f>STAFF_CWS!AQ421</f>
        <v>0</v>
      </c>
      <c r="AN244" s="26">
        <f>STAFF_CWS!AR421</f>
        <v>0</v>
      </c>
      <c r="AO244" s="26">
        <f>STAFF_CWS!AS421</f>
        <v>0</v>
      </c>
      <c r="AP244" s="26">
        <f>STAFF_CWS!AT421</f>
        <v>0</v>
      </c>
      <c r="AQ244" s="26">
        <f>STAFF_CWS!AU421</f>
        <v>0</v>
      </c>
      <c r="AR244" s="26">
        <f>STAFF_CWS!AV421</f>
        <v>0</v>
      </c>
      <c r="AS244" s="26">
        <f>STAFF_CWS!AW421</f>
        <v>0</v>
      </c>
      <c r="AT244" s="26">
        <f>STAFF_CWS!AX421</f>
        <v>0</v>
      </c>
      <c r="AU244" s="26">
        <f>STAFF_CWS!AY421</f>
        <v>0</v>
      </c>
      <c r="AV244" s="26">
        <f>STAFF_CWS!AZ421</f>
        <v>0</v>
      </c>
      <c r="AW244" s="26">
        <f>STAFF_CWS!BA421</f>
        <v>0</v>
      </c>
      <c r="AX244" s="26">
        <f>STAFF_CWS!BB421</f>
        <v>0</v>
      </c>
      <c r="AY244" s="26">
        <f>STAFF_CWS!BC421</f>
        <v>0</v>
      </c>
      <c r="AZ244" s="26">
        <f>STAFF_CWS!BD421</f>
        <v>0</v>
      </c>
      <c r="BA244" s="26">
        <f>STAFF_CWS!BE421</f>
        <v>0</v>
      </c>
      <c r="BB244" s="26">
        <f>STAFF_CWS!BF421</f>
        <v>0</v>
      </c>
      <c r="BC244" s="26">
        <f>STAFF_CWS!BG421</f>
        <v>0</v>
      </c>
      <c r="BD244" s="26">
        <f>STAFF_CWS!BH421</f>
        <v>0</v>
      </c>
      <c r="BE244" s="26">
        <f>STAFF_CWS!BI421</f>
        <v>0</v>
      </c>
      <c r="BF244" s="26">
        <f>STAFF_CWS!BJ421</f>
        <v>0</v>
      </c>
      <c r="BG244" s="26">
        <f>STAFF_CWS!BK421</f>
        <v>0</v>
      </c>
      <c r="BH244" s="26">
        <f>STAFF_CWS!BL421</f>
        <v>0</v>
      </c>
      <c r="BI244" s="26">
        <f>STAFF_CWS!BM421</f>
        <v>0</v>
      </c>
      <c r="BJ244" s="26">
        <f>STAFF_CWS!BN421</f>
        <v>0</v>
      </c>
      <c r="BK244" s="26">
        <f>STAFF_CWS!BO421</f>
        <v>0</v>
      </c>
    </row>
    <row r="245" spans="2:63" x14ac:dyDescent="0.15">
      <c r="B245" s="17" t="s">
        <v>62</v>
      </c>
      <c r="C245" s="23">
        <f>STAFF_CWS!G422</f>
        <v>0.5</v>
      </c>
      <c r="D245" s="23">
        <f>STAFF_CWS!H422</f>
        <v>0.6</v>
      </c>
      <c r="E245" s="23">
        <f>STAFF_CWS!I422</f>
        <v>0.6</v>
      </c>
      <c r="F245" s="23">
        <f>STAFF_CWS!J422</f>
        <v>0.6</v>
      </c>
      <c r="G245" s="23">
        <f>STAFF_CWS!K422</f>
        <v>0.6</v>
      </c>
      <c r="H245" s="23">
        <f>STAFF_CWS!L422</f>
        <v>0.6</v>
      </c>
      <c r="I245" s="23">
        <f>STAFF_CWS!M422</f>
        <v>0.6</v>
      </c>
      <c r="J245" s="23">
        <f>STAFF_CWS!N422</f>
        <v>0.6</v>
      </c>
      <c r="K245" s="23">
        <f>STAFF_CWS!O422</f>
        <v>0.6</v>
      </c>
      <c r="L245" s="23">
        <f>STAFF_CWS!P422</f>
        <v>0.6</v>
      </c>
      <c r="M245" s="23">
        <f>STAFF_CWS!Q422</f>
        <v>0.6</v>
      </c>
      <c r="N245" s="23">
        <f>STAFF_CWS!R422</f>
        <v>0.6</v>
      </c>
      <c r="O245" s="23">
        <f>STAFF_CWS!S422</f>
        <v>0.6</v>
      </c>
      <c r="P245" s="23">
        <f>STAFF_CWS!T422</f>
        <v>0.7</v>
      </c>
      <c r="Q245" s="23">
        <f>STAFF_CWS!U422</f>
        <v>0.7</v>
      </c>
      <c r="R245" s="23">
        <f>STAFF_CWS!V422</f>
        <v>0.7</v>
      </c>
      <c r="S245" s="23">
        <f>STAFF_CWS!W422</f>
        <v>0.7</v>
      </c>
      <c r="T245" s="23">
        <f>STAFF_CWS!X422</f>
        <v>0.7</v>
      </c>
      <c r="U245" s="23">
        <f>STAFF_CWS!Y422</f>
        <v>0.7</v>
      </c>
      <c r="V245" s="23">
        <f>STAFF_CWS!Z422</f>
        <v>0.7</v>
      </c>
      <c r="W245" s="23">
        <f>STAFF_CWS!AA422</f>
        <v>0.7</v>
      </c>
      <c r="X245" s="23">
        <f>STAFF_CWS!AB422</f>
        <v>0.7</v>
      </c>
      <c r="Y245" s="23">
        <f>STAFF_CWS!AC422</f>
        <v>0.7</v>
      </c>
      <c r="Z245" s="23">
        <f>STAFF_CWS!AD422</f>
        <v>0.7</v>
      </c>
      <c r="AA245" s="23">
        <f>STAFF_CWS!AE422</f>
        <v>0.7</v>
      </c>
      <c r="AB245" s="23">
        <f>STAFF_CWS!AF422</f>
        <v>0.7</v>
      </c>
      <c r="AC245" s="23">
        <f>STAFF_CWS!AG422</f>
        <v>0.7</v>
      </c>
      <c r="AD245" s="23">
        <f>STAFF_CWS!AH422</f>
        <v>0.7</v>
      </c>
      <c r="AE245" s="23">
        <f>STAFF_CWS!AI422</f>
        <v>0.7</v>
      </c>
      <c r="AF245" s="23">
        <f>STAFF_CWS!AJ422</f>
        <v>0.7</v>
      </c>
      <c r="AG245" s="23">
        <f>STAFF_CWS!AK422</f>
        <v>0.7</v>
      </c>
      <c r="AH245" s="23">
        <f>STAFF_CWS!AL422</f>
        <v>0.7</v>
      </c>
      <c r="AI245" s="23">
        <f>STAFF_CWS!AM422</f>
        <v>0.7</v>
      </c>
      <c r="AJ245" s="23">
        <f>STAFF_CWS!AN422</f>
        <v>0.7</v>
      </c>
      <c r="AK245" s="23">
        <f>STAFF_CWS!AO422</f>
        <v>0.7</v>
      </c>
      <c r="AL245" s="23">
        <f>STAFF_CWS!AP422</f>
        <v>0.7</v>
      </c>
      <c r="AM245" s="23">
        <f>STAFF_CWS!AQ422</f>
        <v>0.7</v>
      </c>
      <c r="AN245" s="23">
        <f>STAFF_CWS!AR422</f>
        <v>0.85</v>
      </c>
      <c r="AO245" s="23">
        <f>STAFF_CWS!AS422</f>
        <v>0.85</v>
      </c>
      <c r="AP245" s="23">
        <f>STAFF_CWS!AT422</f>
        <v>0.85</v>
      </c>
      <c r="AQ245" s="23">
        <f>STAFF_CWS!AU422</f>
        <v>0.85</v>
      </c>
      <c r="AR245" s="23">
        <f>STAFF_CWS!AV422</f>
        <v>0.85</v>
      </c>
      <c r="AS245" s="23">
        <f>STAFF_CWS!AW422</f>
        <v>0.85</v>
      </c>
      <c r="AT245" s="23">
        <f>STAFF_CWS!AX422</f>
        <v>0.85</v>
      </c>
      <c r="AU245" s="23">
        <f>STAFF_CWS!AY422</f>
        <v>0.85</v>
      </c>
      <c r="AV245" s="23">
        <f>STAFF_CWS!AZ422</f>
        <v>0.85</v>
      </c>
      <c r="AW245" s="23">
        <f>STAFF_CWS!BA422</f>
        <v>0.85</v>
      </c>
      <c r="AX245" s="23">
        <f>STAFF_CWS!BB422</f>
        <v>0.85</v>
      </c>
      <c r="AY245" s="23">
        <f>STAFF_CWS!BC422</f>
        <v>0.85</v>
      </c>
      <c r="AZ245" s="23">
        <f>STAFF_CWS!BD422</f>
        <v>1</v>
      </c>
      <c r="BA245" s="23">
        <f>STAFF_CWS!BE422</f>
        <v>1</v>
      </c>
      <c r="BB245" s="23">
        <f>STAFF_CWS!BF422</f>
        <v>1</v>
      </c>
      <c r="BC245" s="23">
        <f>STAFF_CWS!BG422</f>
        <v>1</v>
      </c>
      <c r="BD245" s="23">
        <f>STAFF_CWS!BH422</f>
        <v>1</v>
      </c>
      <c r="BE245" s="23">
        <f>STAFF_CWS!BI422</f>
        <v>1</v>
      </c>
      <c r="BF245" s="23">
        <f>STAFF_CWS!BJ422</f>
        <v>1</v>
      </c>
      <c r="BG245" s="23">
        <f>STAFF_CWS!BK422</f>
        <v>1</v>
      </c>
      <c r="BH245" s="23">
        <f>STAFF_CWS!BL422</f>
        <v>1</v>
      </c>
      <c r="BI245" s="23">
        <f>STAFF_CWS!BM422</f>
        <v>1</v>
      </c>
      <c r="BJ245" s="23">
        <f>STAFF_CWS!BN422</f>
        <v>1</v>
      </c>
      <c r="BK245" s="23">
        <f>STAFF_CWS!BO422</f>
        <v>1</v>
      </c>
    </row>
    <row r="246" spans="2:63" x14ac:dyDescent="0.15">
      <c r="B246" s="17" t="s">
        <v>76</v>
      </c>
      <c r="C246" s="26">
        <f>STAFF_CWS!G423</f>
        <v>0</v>
      </c>
      <c r="D246" s="26">
        <f>STAFF_CWS!H423</f>
        <v>0</v>
      </c>
      <c r="E246" s="26">
        <f>STAFF_CWS!I423</f>
        <v>0</v>
      </c>
      <c r="F246" s="26">
        <f>STAFF_CWS!J423</f>
        <v>0</v>
      </c>
      <c r="G246" s="26">
        <f>STAFF_CWS!K423</f>
        <v>0</v>
      </c>
      <c r="H246" s="26">
        <f>STAFF_CWS!L423</f>
        <v>0</v>
      </c>
      <c r="I246" s="26">
        <f>STAFF_CWS!M423</f>
        <v>0</v>
      </c>
      <c r="J246" s="26">
        <f>STAFF_CWS!N423</f>
        <v>0</v>
      </c>
      <c r="K246" s="26">
        <f>STAFF_CWS!O423</f>
        <v>0</v>
      </c>
      <c r="L246" s="26">
        <f>STAFF_CWS!P423</f>
        <v>0</v>
      </c>
      <c r="M246" s="26">
        <f>STAFF_CWS!Q423</f>
        <v>0</v>
      </c>
      <c r="N246" s="26">
        <f>STAFF_CWS!R423</f>
        <v>0</v>
      </c>
      <c r="O246" s="26">
        <f>STAFF_CWS!S423</f>
        <v>0</v>
      </c>
      <c r="P246" s="26">
        <f>STAFF_CWS!T423</f>
        <v>0</v>
      </c>
      <c r="Q246" s="26">
        <f>STAFF_CWS!U423</f>
        <v>0</v>
      </c>
      <c r="R246" s="26">
        <f>STAFF_CWS!V423</f>
        <v>0</v>
      </c>
      <c r="S246" s="26">
        <f>STAFF_CWS!W423</f>
        <v>0</v>
      </c>
      <c r="T246" s="26">
        <f>STAFF_CWS!X423</f>
        <v>0</v>
      </c>
      <c r="U246" s="26">
        <f>STAFF_CWS!Y423</f>
        <v>0</v>
      </c>
      <c r="V246" s="26">
        <f>STAFF_CWS!Z423</f>
        <v>0</v>
      </c>
      <c r="W246" s="26">
        <f>STAFF_CWS!AA423</f>
        <v>0</v>
      </c>
      <c r="X246" s="26">
        <f>STAFF_CWS!AB423</f>
        <v>0</v>
      </c>
      <c r="Y246" s="26">
        <f>STAFF_CWS!AC423</f>
        <v>0</v>
      </c>
      <c r="Z246" s="26">
        <f>STAFF_CWS!AD423</f>
        <v>0</v>
      </c>
      <c r="AA246" s="26">
        <f>STAFF_CWS!AE423</f>
        <v>0</v>
      </c>
      <c r="AB246" s="26">
        <f>STAFF_CWS!AF423</f>
        <v>0</v>
      </c>
      <c r="AC246" s="26">
        <f>STAFF_CWS!AG423</f>
        <v>0</v>
      </c>
      <c r="AD246" s="26">
        <f>STAFF_CWS!AH423</f>
        <v>0</v>
      </c>
      <c r="AE246" s="26">
        <f>STAFF_CWS!AI423</f>
        <v>0</v>
      </c>
      <c r="AF246" s="26">
        <f>STAFF_CWS!AJ423</f>
        <v>0</v>
      </c>
      <c r="AG246" s="26">
        <f>STAFF_CWS!AK423</f>
        <v>0</v>
      </c>
      <c r="AH246" s="26">
        <f>STAFF_CWS!AL423</f>
        <v>0</v>
      </c>
      <c r="AI246" s="26">
        <f>STAFF_CWS!AM423</f>
        <v>0</v>
      </c>
      <c r="AJ246" s="26">
        <f>STAFF_CWS!AN423</f>
        <v>0</v>
      </c>
      <c r="AK246" s="26">
        <f>STAFF_CWS!AO423</f>
        <v>0</v>
      </c>
      <c r="AL246" s="26">
        <f>STAFF_CWS!AP423</f>
        <v>0</v>
      </c>
      <c r="AM246" s="26">
        <f>STAFF_CWS!AQ423</f>
        <v>0</v>
      </c>
      <c r="AN246" s="26">
        <f>STAFF_CWS!AR423</f>
        <v>0</v>
      </c>
      <c r="AO246" s="26">
        <f>STAFF_CWS!AS423</f>
        <v>0</v>
      </c>
      <c r="AP246" s="26">
        <f>STAFF_CWS!AT423</f>
        <v>0</v>
      </c>
      <c r="AQ246" s="26">
        <f>STAFF_CWS!AU423</f>
        <v>0</v>
      </c>
      <c r="AR246" s="26">
        <f>STAFF_CWS!AV423</f>
        <v>0</v>
      </c>
      <c r="AS246" s="26">
        <f>STAFF_CWS!AW423</f>
        <v>0</v>
      </c>
      <c r="AT246" s="26">
        <f>STAFF_CWS!AX423</f>
        <v>0</v>
      </c>
      <c r="AU246" s="26">
        <f>STAFF_CWS!AY423</f>
        <v>0</v>
      </c>
      <c r="AV246" s="26">
        <f>STAFF_CWS!AZ423</f>
        <v>0</v>
      </c>
      <c r="AW246" s="26">
        <f>STAFF_CWS!BA423</f>
        <v>0</v>
      </c>
      <c r="AX246" s="26">
        <f>STAFF_CWS!BB423</f>
        <v>0</v>
      </c>
      <c r="AY246" s="26">
        <f>STAFF_CWS!BC423</f>
        <v>0</v>
      </c>
      <c r="AZ246" s="26">
        <f>STAFF_CWS!BD423</f>
        <v>0</v>
      </c>
      <c r="BA246" s="26">
        <f>STAFF_CWS!BE423</f>
        <v>0</v>
      </c>
      <c r="BB246" s="26">
        <f>STAFF_CWS!BF423</f>
        <v>0</v>
      </c>
      <c r="BC246" s="26">
        <f>STAFF_CWS!BG423</f>
        <v>0</v>
      </c>
      <c r="BD246" s="26">
        <f>STAFF_CWS!BH423</f>
        <v>0</v>
      </c>
      <c r="BE246" s="26">
        <f>STAFF_CWS!BI423</f>
        <v>0</v>
      </c>
      <c r="BF246" s="26">
        <f>STAFF_CWS!BJ423</f>
        <v>0</v>
      </c>
      <c r="BG246" s="26">
        <f>STAFF_CWS!BK423</f>
        <v>0</v>
      </c>
      <c r="BH246" s="26">
        <f>STAFF_CWS!BL423</f>
        <v>0</v>
      </c>
      <c r="BI246" s="26">
        <f>STAFF_CWS!BM423</f>
        <v>0</v>
      </c>
      <c r="BJ246" s="26">
        <f>STAFF_CWS!BN423</f>
        <v>0</v>
      </c>
      <c r="BK246" s="26">
        <f>STAFF_CWS!BO423</f>
        <v>0</v>
      </c>
    </row>
    <row r="247" spans="2:63" x14ac:dyDescent="0.15">
      <c r="B247" s="17" t="s">
        <v>27</v>
      </c>
      <c r="C247" s="26">
        <f>STAFF_CWS!G424</f>
        <v>0</v>
      </c>
      <c r="D247" s="26">
        <f>STAFF_CWS!H424</f>
        <v>0</v>
      </c>
      <c r="E247" s="26">
        <f>STAFF_CWS!I424</f>
        <v>0</v>
      </c>
      <c r="F247" s="26">
        <f>STAFF_CWS!J424</f>
        <v>0</v>
      </c>
      <c r="G247" s="26">
        <f>STAFF_CWS!K424</f>
        <v>0</v>
      </c>
      <c r="H247" s="26">
        <f>STAFF_CWS!L424</f>
        <v>0</v>
      </c>
      <c r="I247" s="26">
        <f>STAFF_CWS!M424</f>
        <v>0</v>
      </c>
      <c r="J247" s="26">
        <f>STAFF_CWS!N424</f>
        <v>0</v>
      </c>
      <c r="K247" s="26">
        <f>STAFF_CWS!O424</f>
        <v>0</v>
      </c>
      <c r="L247" s="26">
        <f>STAFF_CWS!P424</f>
        <v>0</v>
      </c>
      <c r="M247" s="26">
        <f>STAFF_CWS!Q424</f>
        <v>0</v>
      </c>
      <c r="N247" s="26">
        <f>STAFF_CWS!R424</f>
        <v>0</v>
      </c>
      <c r="O247" s="26">
        <f>STAFF_CWS!S424</f>
        <v>0</v>
      </c>
      <c r="P247" s="26">
        <f>STAFF_CWS!T424</f>
        <v>0</v>
      </c>
      <c r="Q247" s="26">
        <f>STAFF_CWS!U424</f>
        <v>0</v>
      </c>
      <c r="R247" s="26">
        <f>STAFF_CWS!V424</f>
        <v>0</v>
      </c>
      <c r="S247" s="26">
        <f>STAFF_CWS!W424</f>
        <v>0</v>
      </c>
      <c r="T247" s="26">
        <f>STAFF_CWS!X424</f>
        <v>0</v>
      </c>
      <c r="U247" s="26">
        <f>STAFF_CWS!Y424</f>
        <v>0</v>
      </c>
      <c r="V247" s="26">
        <f>STAFF_CWS!Z424</f>
        <v>0</v>
      </c>
      <c r="W247" s="26">
        <f>STAFF_CWS!AA424</f>
        <v>0</v>
      </c>
      <c r="X247" s="26">
        <f>STAFF_CWS!AB424</f>
        <v>0</v>
      </c>
      <c r="Y247" s="26">
        <f>STAFF_CWS!AC424</f>
        <v>0</v>
      </c>
      <c r="Z247" s="26">
        <f>STAFF_CWS!AD424</f>
        <v>0</v>
      </c>
      <c r="AA247" s="26">
        <f>STAFF_CWS!AE424</f>
        <v>0</v>
      </c>
      <c r="AB247" s="26">
        <f>STAFF_CWS!AF424</f>
        <v>0</v>
      </c>
      <c r="AC247" s="26">
        <f>STAFF_CWS!AG424</f>
        <v>0</v>
      </c>
      <c r="AD247" s="26">
        <f>STAFF_CWS!AH424</f>
        <v>0</v>
      </c>
      <c r="AE247" s="26">
        <f>STAFF_CWS!AI424</f>
        <v>0</v>
      </c>
      <c r="AF247" s="26">
        <f>STAFF_CWS!AJ424</f>
        <v>0</v>
      </c>
      <c r="AG247" s="26">
        <f>STAFF_CWS!AK424</f>
        <v>0</v>
      </c>
      <c r="AH247" s="26">
        <f>STAFF_CWS!AL424</f>
        <v>0</v>
      </c>
      <c r="AI247" s="26">
        <f>STAFF_CWS!AM424</f>
        <v>0</v>
      </c>
      <c r="AJ247" s="26">
        <f>STAFF_CWS!AN424</f>
        <v>0</v>
      </c>
      <c r="AK247" s="26">
        <f>STAFF_CWS!AO424</f>
        <v>0</v>
      </c>
      <c r="AL247" s="26">
        <f>STAFF_CWS!AP424</f>
        <v>0</v>
      </c>
      <c r="AM247" s="26">
        <f>STAFF_CWS!AQ424</f>
        <v>0</v>
      </c>
      <c r="AN247" s="26">
        <f>STAFF_CWS!AR424</f>
        <v>0</v>
      </c>
      <c r="AO247" s="26">
        <f>STAFF_CWS!AS424</f>
        <v>0</v>
      </c>
      <c r="AP247" s="26">
        <f>STAFF_CWS!AT424</f>
        <v>0</v>
      </c>
      <c r="AQ247" s="26">
        <f>STAFF_CWS!AU424</f>
        <v>0</v>
      </c>
      <c r="AR247" s="26">
        <f>STAFF_CWS!AV424</f>
        <v>0</v>
      </c>
      <c r="AS247" s="26">
        <f>STAFF_CWS!AW424</f>
        <v>0</v>
      </c>
      <c r="AT247" s="26">
        <f>STAFF_CWS!AX424</f>
        <v>0</v>
      </c>
      <c r="AU247" s="26">
        <f>STAFF_CWS!AY424</f>
        <v>0</v>
      </c>
      <c r="AV247" s="26">
        <f>STAFF_CWS!AZ424</f>
        <v>0</v>
      </c>
      <c r="AW247" s="26">
        <f>STAFF_CWS!BA424</f>
        <v>0</v>
      </c>
      <c r="AX247" s="26">
        <f>STAFF_CWS!BB424</f>
        <v>0</v>
      </c>
      <c r="AY247" s="26">
        <f>STAFF_CWS!BC424</f>
        <v>0</v>
      </c>
      <c r="AZ247" s="26">
        <f>STAFF_CWS!BD424</f>
        <v>0</v>
      </c>
      <c r="BA247" s="26">
        <f>STAFF_CWS!BE424</f>
        <v>0</v>
      </c>
      <c r="BB247" s="26">
        <f>STAFF_CWS!BF424</f>
        <v>0</v>
      </c>
      <c r="BC247" s="26">
        <f>STAFF_CWS!BG424</f>
        <v>0</v>
      </c>
      <c r="BD247" s="26">
        <f>STAFF_CWS!BH424</f>
        <v>0</v>
      </c>
      <c r="BE247" s="26">
        <f>STAFF_CWS!BI424</f>
        <v>0</v>
      </c>
      <c r="BF247" s="26">
        <f>STAFF_CWS!BJ424</f>
        <v>0</v>
      </c>
      <c r="BG247" s="26">
        <f>STAFF_CWS!BK424</f>
        <v>0</v>
      </c>
      <c r="BH247" s="26">
        <f>STAFF_CWS!BL424</f>
        <v>0</v>
      </c>
      <c r="BI247" s="26">
        <f>STAFF_CWS!BM424</f>
        <v>0</v>
      </c>
      <c r="BJ247" s="26">
        <f>STAFF_CWS!BN424</f>
        <v>0</v>
      </c>
      <c r="BK247" s="26">
        <f>STAFF_CWS!BO424</f>
        <v>0</v>
      </c>
    </row>
    <row r="248" spans="2:63" x14ac:dyDescent="0.15">
      <c r="B248" s="17" t="s">
        <v>63</v>
      </c>
      <c r="C248" s="26">
        <f>STAFF_CWS!G425</f>
        <v>0</v>
      </c>
      <c r="D248" s="26">
        <f>STAFF_CWS!H425</f>
        <v>0</v>
      </c>
      <c r="E248" s="26">
        <f>STAFF_CWS!I425</f>
        <v>0</v>
      </c>
      <c r="F248" s="26">
        <f>STAFF_CWS!J425</f>
        <v>0</v>
      </c>
      <c r="G248" s="26">
        <f>STAFF_CWS!K425</f>
        <v>0</v>
      </c>
      <c r="H248" s="26">
        <f>STAFF_CWS!L425</f>
        <v>0</v>
      </c>
      <c r="I248" s="26">
        <f>STAFF_CWS!M425</f>
        <v>0</v>
      </c>
      <c r="J248" s="26">
        <f>STAFF_CWS!N425</f>
        <v>0</v>
      </c>
      <c r="K248" s="26">
        <f>STAFF_CWS!O425</f>
        <v>0</v>
      </c>
      <c r="L248" s="26">
        <f>STAFF_CWS!P425</f>
        <v>0</v>
      </c>
      <c r="M248" s="26">
        <f>STAFF_CWS!Q425</f>
        <v>0</v>
      </c>
      <c r="N248" s="26">
        <f>STAFF_CWS!R425</f>
        <v>0</v>
      </c>
      <c r="O248" s="26">
        <f>STAFF_CWS!S425</f>
        <v>0</v>
      </c>
      <c r="P248" s="26">
        <f>STAFF_CWS!T425</f>
        <v>0</v>
      </c>
      <c r="Q248" s="26">
        <f>STAFF_CWS!U425</f>
        <v>0</v>
      </c>
      <c r="R248" s="26">
        <f>STAFF_CWS!V425</f>
        <v>0</v>
      </c>
      <c r="S248" s="26">
        <f>STAFF_CWS!W425</f>
        <v>0</v>
      </c>
      <c r="T248" s="26">
        <f>STAFF_CWS!X425</f>
        <v>0</v>
      </c>
      <c r="U248" s="26">
        <f>STAFF_CWS!Y425</f>
        <v>0</v>
      </c>
      <c r="V248" s="26">
        <f>STAFF_CWS!Z425</f>
        <v>0</v>
      </c>
      <c r="W248" s="26">
        <f>STAFF_CWS!AA425</f>
        <v>0</v>
      </c>
      <c r="X248" s="26">
        <f>STAFF_CWS!AB425</f>
        <v>0</v>
      </c>
      <c r="Y248" s="26">
        <f>STAFF_CWS!AC425</f>
        <v>0</v>
      </c>
      <c r="Z248" s="26">
        <f>STAFF_CWS!AD425</f>
        <v>0</v>
      </c>
      <c r="AA248" s="26">
        <f>STAFF_CWS!AE425</f>
        <v>0</v>
      </c>
      <c r="AB248" s="26">
        <f>STAFF_CWS!AF425</f>
        <v>0</v>
      </c>
      <c r="AC248" s="26">
        <f>STAFF_CWS!AG425</f>
        <v>0</v>
      </c>
      <c r="AD248" s="26">
        <f>STAFF_CWS!AH425</f>
        <v>0</v>
      </c>
      <c r="AE248" s="26">
        <f>STAFF_CWS!AI425</f>
        <v>0</v>
      </c>
      <c r="AF248" s="26">
        <f>STAFF_CWS!AJ425</f>
        <v>0</v>
      </c>
      <c r="AG248" s="26">
        <f>STAFF_CWS!AK425</f>
        <v>0</v>
      </c>
      <c r="AH248" s="26">
        <f>STAFF_CWS!AL425</f>
        <v>0</v>
      </c>
      <c r="AI248" s="26">
        <f>STAFF_CWS!AM425</f>
        <v>0</v>
      </c>
      <c r="AJ248" s="26">
        <f>STAFF_CWS!AN425</f>
        <v>0</v>
      </c>
      <c r="AK248" s="26">
        <f>STAFF_CWS!AO425</f>
        <v>0</v>
      </c>
      <c r="AL248" s="26">
        <f>STAFF_CWS!AP425</f>
        <v>0</v>
      </c>
      <c r="AM248" s="26">
        <f>STAFF_CWS!AQ425</f>
        <v>0</v>
      </c>
      <c r="AN248" s="26">
        <f>STAFF_CWS!AR425</f>
        <v>0</v>
      </c>
      <c r="AO248" s="26">
        <f>STAFF_CWS!AS425</f>
        <v>0</v>
      </c>
      <c r="AP248" s="26">
        <f>STAFF_CWS!AT425</f>
        <v>0</v>
      </c>
      <c r="AQ248" s="26">
        <f>STAFF_CWS!AU425</f>
        <v>0</v>
      </c>
      <c r="AR248" s="26">
        <f>STAFF_CWS!AV425</f>
        <v>0</v>
      </c>
      <c r="AS248" s="26">
        <f>STAFF_CWS!AW425</f>
        <v>0</v>
      </c>
      <c r="AT248" s="26">
        <f>STAFF_CWS!AX425</f>
        <v>0</v>
      </c>
      <c r="AU248" s="26">
        <f>STAFF_CWS!AY425</f>
        <v>0</v>
      </c>
      <c r="AV248" s="26">
        <f>STAFF_CWS!AZ425</f>
        <v>0</v>
      </c>
      <c r="AW248" s="26">
        <f>STAFF_CWS!BA425</f>
        <v>0</v>
      </c>
      <c r="AX248" s="26">
        <f>STAFF_CWS!BB425</f>
        <v>0</v>
      </c>
      <c r="AY248" s="26">
        <f>STAFF_CWS!BC425</f>
        <v>0</v>
      </c>
      <c r="AZ248" s="26">
        <f>STAFF_CWS!BD425</f>
        <v>0</v>
      </c>
      <c r="BA248" s="26">
        <f>STAFF_CWS!BE425</f>
        <v>0</v>
      </c>
      <c r="BB248" s="26">
        <f>STAFF_CWS!BF425</f>
        <v>0</v>
      </c>
      <c r="BC248" s="26">
        <f>STAFF_CWS!BG425</f>
        <v>0</v>
      </c>
      <c r="BD248" s="26">
        <f>STAFF_CWS!BH425</f>
        <v>0</v>
      </c>
      <c r="BE248" s="26">
        <f>STAFF_CWS!BI425</f>
        <v>0</v>
      </c>
      <c r="BF248" s="26">
        <f>STAFF_CWS!BJ425</f>
        <v>0</v>
      </c>
      <c r="BG248" s="26">
        <f>STAFF_CWS!BK425</f>
        <v>0</v>
      </c>
      <c r="BH248" s="26">
        <f>STAFF_CWS!BL425</f>
        <v>0</v>
      </c>
      <c r="BI248" s="26">
        <f>STAFF_CWS!BM425</f>
        <v>0</v>
      </c>
      <c r="BJ248" s="26">
        <f>STAFF_CWS!BN425</f>
        <v>0</v>
      </c>
      <c r="BK248" s="26">
        <f>STAFF_CWS!BO425</f>
        <v>0</v>
      </c>
    </row>
    <row r="249" spans="2:63" x14ac:dyDescent="0.15">
      <c r="B249" s="1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 spans="2:63" x14ac:dyDescent="0.15">
      <c r="B250" s="18" t="s">
        <v>86</v>
      </c>
      <c r="C250" s="26">
        <f>STAFF_CWS!G427</f>
        <v>0</v>
      </c>
      <c r="D250" s="26">
        <f>STAFF_CWS!H427</f>
        <v>0</v>
      </c>
      <c r="E250" s="26">
        <f>STAFF_CWS!I427</f>
        <v>0</v>
      </c>
      <c r="F250" s="26">
        <f>STAFF_CWS!J427</f>
        <v>0</v>
      </c>
      <c r="G250" s="26">
        <f>STAFF_CWS!K427</f>
        <v>0</v>
      </c>
      <c r="H250" s="26">
        <f>STAFF_CWS!L427</f>
        <v>0</v>
      </c>
      <c r="I250" s="26">
        <f>STAFF_CWS!M427</f>
        <v>0</v>
      </c>
      <c r="J250" s="26">
        <f>STAFF_CWS!N427</f>
        <v>0</v>
      </c>
      <c r="K250" s="26">
        <f>STAFF_CWS!O427</f>
        <v>0</v>
      </c>
      <c r="L250" s="26">
        <f>STAFF_CWS!P427</f>
        <v>0</v>
      </c>
      <c r="M250" s="26">
        <f>STAFF_CWS!Q427</f>
        <v>0</v>
      </c>
      <c r="N250" s="26">
        <f>STAFF_CWS!R427</f>
        <v>0</v>
      </c>
      <c r="O250" s="26">
        <f>STAFF_CWS!S427</f>
        <v>0</v>
      </c>
      <c r="P250" s="26">
        <f>STAFF_CWS!T427</f>
        <v>0</v>
      </c>
      <c r="Q250" s="26">
        <f>STAFF_CWS!U427</f>
        <v>0</v>
      </c>
      <c r="R250" s="26">
        <f>STAFF_CWS!V427</f>
        <v>0</v>
      </c>
      <c r="S250" s="26">
        <f>STAFF_CWS!W427</f>
        <v>0</v>
      </c>
      <c r="T250" s="26">
        <f>STAFF_CWS!X427</f>
        <v>0</v>
      </c>
      <c r="U250" s="26">
        <f>STAFF_CWS!Y427</f>
        <v>0</v>
      </c>
      <c r="V250" s="26">
        <f>STAFF_CWS!Z427</f>
        <v>0</v>
      </c>
      <c r="W250" s="26">
        <f>STAFF_CWS!AA427</f>
        <v>0</v>
      </c>
      <c r="X250" s="26">
        <f>STAFF_CWS!AB427</f>
        <v>0</v>
      </c>
      <c r="Y250" s="26">
        <f>STAFF_CWS!AC427</f>
        <v>0</v>
      </c>
      <c r="Z250" s="26">
        <f>STAFF_CWS!AD427</f>
        <v>0</v>
      </c>
      <c r="AA250" s="26">
        <f>STAFF_CWS!AE427</f>
        <v>0</v>
      </c>
      <c r="AB250" s="26">
        <f>STAFF_CWS!AF427</f>
        <v>0</v>
      </c>
      <c r="AC250" s="26">
        <f>STAFF_CWS!AG427</f>
        <v>0</v>
      </c>
      <c r="AD250" s="26">
        <f>STAFF_CWS!AH427</f>
        <v>0</v>
      </c>
      <c r="AE250" s="26">
        <f>STAFF_CWS!AI427</f>
        <v>0</v>
      </c>
      <c r="AF250" s="26">
        <f>STAFF_CWS!AJ427</f>
        <v>0</v>
      </c>
      <c r="AG250" s="26">
        <f>STAFF_CWS!AK427</f>
        <v>0</v>
      </c>
      <c r="AH250" s="26">
        <f>STAFF_CWS!AL427</f>
        <v>0</v>
      </c>
      <c r="AI250" s="26">
        <f>STAFF_CWS!AM427</f>
        <v>0</v>
      </c>
      <c r="AJ250" s="26">
        <f>STAFF_CWS!AN427</f>
        <v>0</v>
      </c>
      <c r="AK250" s="26">
        <f>STAFF_CWS!AO427</f>
        <v>0</v>
      </c>
      <c r="AL250" s="26">
        <f>STAFF_CWS!AP427</f>
        <v>0</v>
      </c>
      <c r="AM250" s="26">
        <f>STAFF_CWS!AQ427</f>
        <v>0</v>
      </c>
      <c r="AN250" s="26">
        <f>STAFF_CWS!AR427</f>
        <v>0</v>
      </c>
      <c r="AO250" s="26">
        <f>STAFF_CWS!AS427</f>
        <v>0</v>
      </c>
      <c r="AP250" s="26">
        <f>STAFF_CWS!AT427</f>
        <v>0</v>
      </c>
      <c r="AQ250" s="26">
        <f>STAFF_CWS!AU427</f>
        <v>0</v>
      </c>
      <c r="AR250" s="26">
        <f>STAFF_CWS!AV427</f>
        <v>0</v>
      </c>
      <c r="AS250" s="26">
        <f>STAFF_CWS!AW427</f>
        <v>0</v>
      </c>
      <c r="AT250" s="26">
        <f>STAFF_CWS!AX427</f>
        <v>0</v>
      </c>
      <c r="AU250" s="26">
        <f>STAFF_CWS!AY427</f>
        <v>0</v>
      </c>
      <c r="AV250" s="26">
        <f>STAFF_CWS!AZ427</f>
        <v>0</v>
      </c>
      <c r="AW250" s="26">
        <f>STAFF_CWS!BA427</f>
        <v>0</v>
      </c>
      <c r="AX250" s="26">
        <f>STAFF_CWS!BB427</f>
        <v>0</v>
      </c>
      <c r="AY250" s="26">
        <f>STAFF_CWS!BC427</f>
        <v>0</v>
      </c>
      <c r="AZ250" s="26">
        <f>STAFF_CWS!BD427</f>
        <v>0</v>
      </c>
      <c r="BA250" s="26">
        <f>STAFF_CWS!BE427</f>
        <v>0</v>
      </c>
      <c r="BB250" s="26">
        <f>STAFF_CWS!BF427</f>
        <v>0</v>
      </c>
      <c r="BC250" s="26">
        <f>STAFF_CWS!BG427</f>
        <v>0</v>
      </c>
      <c r="BD250" s="26">
        <f>STAFF_CWS!BH427</f>
        <v>0</v>
      </c>
      <c r="BE250" s="26">
        <f>STAFF_CWS!BI427</f>
        <v>0</v>
      </c>
      <c r="BF250" s="26">
        <f>STAFF_CWS!BJ427</f>
        <v>0</v>
      </c>
      <c r="BG250" s="26">
        <f>STAFF_CWS!BK427</f>
        <v>0</v>
      </c>
      <c r="BH250" s="26">
        <f>STAFF_CWS!BL427</f>
        <v>0</v>
      </c>
      <c r="BI250" s="26">
        <f>STAFF_CWS!BM427</f>
        <v>0</v>
      </c>
      <c r="BJ250" s="26">
        <f>STAFF_CWS!BN427</f>
        <v>0</v>
      </c>
      <c r="BK250" s="26">
        <f>STAFF_CWS!BO427</f>
        <v>0</v>
      </c>
    </row>
    <row r="251" spans="2:63" x14ac:dyDescent="0.15">
      <c r="B251" s="18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 spans="2:63" x14ac:dyDescent="0.15">
      <c r="B252" s="14" t="s">
        <v>80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 spans="2:63" x14ac:dyDescent="0.15">
      <c r="B253" s="17" t="s">
        <v>75</v>
      </c>
      <c r="C253" s="26">
        <f>STAFF_CWS!G430</f>
        <v>0</v>
      </c>
      <c r="D253" s="26">
        <f>STAFF_CWS!H430</f>
        <v>0</v>
      </c>
      <c r="E253" s="26">
        <f>STAFF_CWS!I430</f>
        <v>0</v>
      </c>
      <c r="F253" s="26">
        <f>STAFF_CWS!J430</f>
        <v>0</v>
      </c>
      <c r="G253" s="26">
        <f>STAFF_CWS!K430</f>
        <v>0</v>
      </c>
      <c r="H253" s="26">
        <f>STAFF_CWS!L430</f>
        <v>0</v>
      </c>
      <c r="I253" s="26">
        <f>STAFF_CWS!M430</f>
        <v>0</v>
      </c>
      <c r="J253" s="26">
        <f>STAFF_CWS!N430</f>
        <v>0</v>
      </c>
      <c r="K253" s="26">
        <f>STAFF_CWS!O430</f>
        <v>0</v>
      </c>
      <c r="L253" s="26">
        <f>STAFF_CWS!P430</f>
        <v>0</v>
      </c>
      <c r="M253" s="26">
        <f>STAFF_CWS!Q430</f>
        <v>0</v>
      </c>
      <c r="N253" s="26">
        <f>STAFF_CWS!R430</f>
        <v>0</v>
      </c>
      <c r="O253" s="26">
        <f>STAFF_CWS!S430</f>
        <v>0</v>
      </c>
      <c r="P253" s="26">
        <f>STAFF_CWS!T430</f>
        <v>0</v>
      </c>
      <c r="Q253" s="26">
        <f>STAFF_CWS!U430</f>
        <v>0</v>
      </c>
      <c r="R253" s="26">
        <f>STAFF_CWS!V430</f>
        <v>0</v>
      </c>
      <c r="S253" s="26">
        <f>STAFF_CWS!W430</f>
        <v>0</v>
      </c>
      <c r="T253" s="26">
        <f>STAFF_CWS!X430</f>
        <v>0</v>
      </c>
      <c r="U253" s="26">
        <f>STAFF_CWS!Y430</f>
        <v>0</v>
      </c>
      <c r="V253" s="26">
        <f>STAFF_CWS!Z430</f>
        <v>0</v>
      </c>
      <c r="W253" s="26">
        <f>STAFF_CWS!AA430</f>
        <v>0</v>
      </c>
      <c r="X253" s="26">
        <f>STAFF_CWS!AB430</f>
        <v>0</v>
      </c>
      <c r="Y253" s="26">
        <f>STAFF_CWS!AC430</f>
        <v>0</v>
      </c>
      <c r="Z253" s="26">
        <f>STAFF_CWS!AD430</f>
        <v>0</v>
      </c>
      <c r="AA253" s="26">
        <f>STAFF_CWS!AE430</f>
        <v>0</v>
      </c>
      <c r="AB253" s="26">
        <f>STAFF_CWS!AF430</f>
        <v>0</v>
      </c>
      <c r="AC253" s="26">
        <f>STAFF_CWS!AG430</f>
        <v>0</v>
      </c>
      <c r="AD253" s="26">
        <f>STAFF_CWS!AH430</f>
        <v>0</v>
      </c>
      <c r="AE253" s="26">
        <f>STAFF_CWS!AI430</f>
        <v>0</v>
      </c>
      <c r="AF253" s="26">
        <f>STAFF_CWS!AJ430</f>
        <v>0</v>
      </c>
      <c r="AG253" s="26">
        <f>STAFF_CWS!AK430</f>
        <v>0</v>
      </c>
      <c r="AH253" s="26">
        <f>STAFF_CWS!AL430</f>
        <v>0</v>
      </c>
      <c r="AI253" s="26">
        <f>STAFF_CWS!AM430</f>
        <v>0</v>
      </c>
      <c r="AJ253" s="26">
        <f>STAFF_CWS!AN430</f>
        <v>0</v>
      </c>
      <c r="AK253" s="26">
        <f>STAFF_CWS!AO430</f>
        <v>0</v>
      </c>
      <c r="AL253" s="26">
        <f>STAFF_CWS!AP430</f>
        <v>0</v>
      </c>
      <c r="AM253" s="26">
        <f>STAFF_CWS!AQ430</f>
        <v>0</v>
      </c>
      <c r="AN253" s="26">
        <f>STAFF_CWS!AR430</f>
        <v>0</v>
      </c>
      <c r="AO253" s="26">
        <f>STAFF_CWS!AS430</f>
        <v>0</v>
      </c>
      <c r="AP253" s="26">
        <f>STAFF_CWS!AT430</f>
        <v>0</v>
      </c>
      <c r="AQ253" s="26">
        <f>STAFF_CWS!AU430</f>
        <v>0</v>
      </c>
      <c r="AR253" s="26">
        <f>STAFF_CWS!AV430</f>
        <v>0</v>
      </c>
      <c r="AS253" s="26">
        <f>STAFF_CWS!AW430</f>
        <v>0</v>
      </c>
      <c r="AT253" s="26">
        <f>STAFF_CWS!AX430</f>
        <v>0</v>
      </c>
      <c r="AU253" s="26">
        <f>STAFF_CWS!AY430</f>
        <v>0</v>
      </c>
      <c r="AV253" s="26">
        <f>STAFF_CWS!AZ430</f>
        <v>0</v>
      </c>
      <c r="AW253" s="26">
        <f>STAFF_CWS!BA430</f>
        <v>0</v>
      </c>
      <c r="AX253" s="26">
        <f>STAFF_CWS!BB430</f>
        <v>0</v>
      </c>
      <c r="AY253" s="26">
        <f>STAFF_CWS!BC430</f>
        <v>0</v>
      </c>
      <c r="AZ253" s="26">
        <f>STAFF_CWS!BD430</f>
        <v>0</v>
      </c>
      <c r="BA253" s="26">
        <f>STAFF_CWS!BE430</f>
        <v>0</v>
      </c>
      <c r="BB253" s="26">
        <f>STAFF_CWS!BF430</f>
        <v>0</v>
      </c>
      <c r="BC253" s="26">
        <f>STAFF_CWS!BG430</f>
        <v>0</v>
      </c>
      <c r="BD253" s="26">
        <f>STAFF_CWS!BH430</f>
        <v>0</v>
      </c>
      <c r="BE253" s="26">
        <f>STAFF_CWS!BI430</f>
        <v>0</v>
      </c>
      <c r="BF253" s="26">
        <f>STAFF_CWS!BJ430</f>
        <v>0</v>
      </c>
      <c r="BG253" s="26">
        <f>STAFF_CWS!BK430</f>
        <v>0</v>
      </c>
      <c r="BH253" s="26">
        <f>STAFF_CWS!BL430</f>
        <v>0</v>
      </c>
      <c r="BI253" s="26">
        <f>STAFF_CWS!BM430</f>
        <v>0</v>
      </c>
      <c r="BJ253" s="26">
        <f>STAFF_CWS!BN430</f>
        <v>0</v>
      </c>
      <c r="BK253" s="26">
        <f>STAFF_CWS!BO430</f>
        <v>0</v>
      </c>
    </row>
    <row r="254" spans="2:63" x14ac:dyDescent="0.15">
      <c r="B254" s="17" t="s">
        <v>62</v>
      </c>
      <c r="C254" s="23">
        <f>STAFF_CWS!G431</f>
        <v>0.5</v>
      </c>
      <c r="D254" s="23">
        <f>STAFF_CWS!H431</f>
        <v>0.6</v>
      </c>
      <c r="E254" s="23">
        <f>STAFF_CWS!I431</f>
        <v>0.6</v>
      </c>
      <c r="F254" s="23">
        <f>STAFF_CWS!J431</f>
        <v>0.6</v>
      </c>
      <c r="G254" s="23">
        <f>STAFF_CWS!K431</f>
        <v>0.6</v>
      </c>
      <c r="H254" s="23">
        <f>STAFF_CWS!L431</f>
        <v>0.6</v>
      </c>
      <c r="I254" s="23">
        <f>STAFF_CWS!M431</f>
        <v>0.6</v>
      </c>
      <c r="J254" s="23">
        <f>STAFF_CWS!N431</f>
        <v>0.6</v>
      </c>
      <c r="K254" s="23">
        <f>STAFF_CWS!O431</f>
        <v>0.6</v>
      </c>
      <c r="L254" s="23">
        <f>STAFF_CWS!P431</f>
        <v>0.6</v>
      </c>
      <c r="M254" s="23">
        <f>STAFF_CWS!Q431</f>
        <v>0.6</v>
      </c>
      <c r="N254" s="23">
        <f>STAFF_CWS!R431</f>
        <v>0.6</v>
      </c>
      <c r="O254" s="23">
        <f>STAFF_CWS!S431</f>
        <v>0.6</v>
      </c>
      <c r="P254" s="23">
        <f>STAFF_CWS!T431</f>
        <v>0.7</v>
      </c>
      <c r="Q254" s="23">
        <f>STAFF_CWS!U431</f>
        <v>0.7</v>
      </c>
      <c r="R254" s="23">
        <f>STAFF_CWS!V431</f>
        <v>0.7</v>
      </c>
      <c r="S254" s="23">
        <f>STAFF_CWS!W431</f>
        <v>0.7</v>
      </c>
      <c r="T254" s="23">
        <f>STAFF_CWS!X431</f>
        <v>0.7</v>
      </c>
      <c r="U254" s="23">
        <f>STAFF_CWS!Y431</f>
        <v>0.7</v>
      </c>
      <c r="V254" s="23">
        <f>STAFF_CWS!Z431</f>
        <v>0.7</v>
      </c>
      <c r="W254" s="23">
        <f>STAFF_CWS!AA431</f>
        <v>0.7</v>
      </c>
      <c r="X254" s="23">
        <f>STAFF_CWS!AB431</f>
        <v>0.7</v>
      </c>
      <c r="Y254" s="23">
        <f>STAFF_CWS!AC431</f>
        <v>0.7</v>
      </c>
      <c r="Z254" s="23">
        <f>STAFF_CWS!AD431</f>
        <v>0.7</v>
      </c>
      <c r="AA254" s="23">
        <f>STAFF_CWS!AE431</f>
        <v>0.7</v>
      </c>
      <c r="AB254" s="23">
        <f>STAFF_CWS!AF431</f>
        <v>0.7</v>
      </c>
      <c r="AC254" s="23">
        <f>STAFF_CWS!AG431</f>
        <v>0.7</v>
      </c>
      <c r="AD254" s="23">
        <f>STAFF_CWS!AH431</f>
        <v>0.7</v>
      </c>
      <c r="AE254" s="23">
        <f>STAFF_CWS!AI431</f>
        <v>0.7</v>
      </c>
      <c r="AF254" s="23">
        <f>STAFF_CWS!AJ431</f>
        <v>0.7</v>
      </c>
      <c r="AG254" s="23">
        <f>STAFF_CWS!AK431</f>
        <v>0.7</v>
      </c>
      <c r="AH254" s="23">
        <f>STAFF_CWS!AL431</f>
        <v>0.7</v>
      </c>
      <c r="AI254" s="23">
        <f>STAFF_CWS!AM431</f>
        <v>0.7</v>
      </c>
      <c r="AJ254" s="23">
        <f>STAFF_CWS!AN431</f>
        <v>0.7</v>
      </c>
      <c r="AK254" s="23">
        <f>STAFF_CWS!AO431</f>
        <v>0.7</v>
      </c>
      <c r="AL254" s="23">
        <f>STAFF_CWS!AP431</f>
        <v>0.7</v>
      </c>
      <c r="AM254" s="23">
        <f>STAFF_CWS!AQ431</f>
        <v>0.7</v>
      </c>
      <c r="AN254" s="23">
        <f>STAFF_CWS!AR431</f>
        <v>0.85</v>
      </c>
      <c r="AO254" s="23">
        <f>STAFF_CWS!AS431</f>
        <v>0.85</v>
      </c>
      <c r="AP254" s="23">
        <f>STAFF_CWS!AT431</f>
        <v>0.85</v>
      </c>
      <c r="AQ254" s="23">
        <f>STAFF_CWS!AU431</f>
        <v>0.85</v>
      </c>
      <c r="AR254" s="23">
        <f>STAFF_CWS!AV431</f>
        <v>0.85</v>
      </c>
      <c r="AS254" s="23">
        <f>STAFF_CWS!AW431</f>
        <v>0.85</v>
      </c>
      <c r="AT254" s="23">
        <f>STAFF_CWS!AX431</f>
        <v>0.85</v>
      </c>
      <c r="AU254" s="23">
        <f>STAFF_CWS!AY431</f>
        <v>0.85</v>
      </c>
      <c r="AV254" s="23">
        <f>STAFF_CWS!AZ431</f>
        <v>0.85</v>
      </c>
      <c r="AW254" s="23">
        <f>STAFF_CWS!BA431</f>
        <v>0.85</v>
      </c>
      <c r="AX254" s="23">
        <f>STAFF_CWS!BB431</f>
        <v>0.85</v>
      </c>
      <c r="AY254" s="23">
        <f>STAFF_CWS!BC431</f>
        <v>0.85</v>
      </c>
      <c r="AZ254" s="23">
        <f>STAFF_CWS!BD431</f>
        <v>1</v>
      </c>
      <c r="BA254" s="23">
        <f>STAFF_CWS!BE431</f>
        <v>1</v>
      </c>
      <c r="BB254" s="23">
        <f>STAFF_CWS!BF431</f>
        <v>1</v>
      </c>
      <c r="BC254" s="23">
        <f>STAFF_CWS!BG431</f>
        <v>1</v>
      </c>
      <c r="BD254" s="23">
        <f>STAFF_CWS!BH431</f>
        <v>1</v>
      </c>
      <c r="BE254" s="23">
        <f>STAFF_CWS!BI431</f>
        <v>1</v>
      </c>
      <c r="BF254" s="23">
        <f>STAFF_CWS!BJ431</f>
        <v>1</v>
      </c>
      <c r="BG254" s="23">
        <f>STAFF_CWS!BK431</f>
        <v>1</v>
      </c>
      <c r="BH254" s="23">
        <f>STAFF_CWS!BL431</f>
        <v>1</v>
      </c>
      <c r="BI254" s="23">
        <f>STAFF_CWS!BM431</f>
        <v>1</v>
      </c>
      <c r="BJ254" s="23">
        <f>STAFF_CWS!BN431</f>
        <v>1</v>
      </c>
      <c r="BK254" s="23">
        <f>STAFF_CWS!BO431</f>
        <v>1</v>
      </c>
    </row>
    <row r="255" spans="2:63" x14ac:dyDescent="0.15">
      <c r="B255" s="17" t="s">
        <v>76</v>
      </c>
      <c r="C255" s="26">
        <f>STAFF_CWS!G432</f>
        <v>0</v>
      </c>
      <c r="D255" s="26">
        <f>STAFF_CWS!H432</f>
        <v>0</v>
      </c>
      <c r="E255" s="26">
        <f>STAFF_CWS!I432</f>
        <v>0</v>
      </c>
      <c r="F255" s="26">
        <f>STAFF_CWS!J432</f>
        <v>0</v>
      </c>
      <c r="G255" s="26">
        <f>STAFF_CWS!K432</f>
        <v>0</v>
      </c>
      <c r="H255" s="26">
        <f>STAFF_CWS!L432</f>
        <v>0</v>
      </c>
      <c r="I255" s="26">
        <f>STAFF_CWS!M432</f>
        <v>0</v>
      </c>
      <c r="J255" s="26">
        <f>STAFF_CWS!N432</f>
        <v>0</v>
      </c>
      <c r="K255" s="26">
        <f>STAFF_CWS!O432</f>
        <v>0</v>
      </c>
      <c r="L255" s="26">
        <f>STAFF_CWS!P432</f>
        <v>0</v>
      </c>
      <c r="M255" s="26">
        <f>STAFF_CWS!Q432</f>
        <v>0</v>
      </c>
      <c r="N255" s="26">
        <f>STAFF_CWS!R432</f>
        <v>0</v>
      </c>
      <c r="O255" s="26">
        <f>STAFF_CWS!S432</f>
        <v>0</v>
      </c>
      <c r="P255" s="26">
        <f>STAFF_CWS!T432</f>
        <v>0</v>
      </c>
      <c r="Q255" s="26">
        <f>STAFF_CWS!U432</f>
        <v>0</v>
      </c>
      <c r="R255" s="26">
        <f>STAFF_CWS!V432</f>
        <v>0</v>
      </c>
      <c r="S255" s="26">
        <f>STAFF_CWS!W432</f>
        <v>0</v>
      </c>
      <c r="T255" s="26">
        <f>STAFF_CWS!X432</f>
        <v>0</v>
      </c>
      <c r="U255" s="26">
        <f>STAFF_CWS!Y432</f>
        <v>0</v>
      </c>
      <c r="V255" s="26">
        <f>STAFF_CWS!Z432</f>
        <v>0</v>
      </c>
      <c r="W255" s="26">
        <f>STAFF_CWS!AA432</f>
        <v>0</v>
      </c>
      <c r="X255" s="26">
        <f>STAFF_CWS!AB432</f>
        <v>0</v>
      </c>
      <c r="Y255" s="26">
        <f>STAFF_CWS!AC432</f>
        <v>0</v>
      </c>
      <c r="Z255" s="26">
        <f>STAFF_CWS!AD432</f>
        <v>0</v>
      </c>
      <c r="AA255" s="26">
        <f>STAFF_CWS!AE432</f>
        <v>0</v>
      </c>
      <c r="AB255" s="26">
        <f>STAFF_CWS!AF432</f>
        <v>0</v>
      </c>
      <c r="AC255" s="26">
        <f>STAFF_CWS!AG432</f>
        <v>0</v>
      </c>
      <c r="AD255" s="26">
        <f>STAFF_CWS!AH432</f>
        <v>0</v>
      </c>
      <c r="AE255" s="26">
        <f>STAFF_CWS!AI432</f>
        <v>0</v>
      </c>
      <c r="AF255" s="26">
        <f>STAFF_CWS!AJ432</f>
        <v>0</v>
      </c>
      <c r="AG255" s="26">
        <f>STAFF_CWS!AK432</f>
        <v>0</v>
      </c>
      <c r="AH255" s="26">
        <f>STAFF_CWS!AL432</f>
        <v>0</v>
      </c>
      <c r="AI255" s="26">
        <f>STAFF_CWS!AM432</f>
        <v>0</v>
      </c>
      <c r="AJ255" s="26">
        <f>STAFF_CWS!AN432</f>
        <v>0</v>
      </c>
      <c r="AK255" s="26">
        <f>STAFF_CWS!AO432</f>
        <v>0</v>
      </c>
      <c r="AL255" s="26">
        <f>STAFF_CWS!AP432</f>
        <v>0</v>
      </c>
      <c r="AM255" s="26">
        <f>STAFF_CWS!AQ432</f>
        <v>0</v>
      </c>
      <c r="AN255" s="26">
        <f>STAFF_CWS!AR432</f>
        <v>0</v>
      </c>
      <c r="AO255" s="26">
        <f>STAFF_CWS!AS432</f>
        <v>0</v>
      </c>
      <c r="AP255" s="26">
        <f>STAFF_CWS!AT432</f>
        <v>0</v>
      </c>
      <c r="AQ255" s="26">
        <f>STAFF_CWS!AU432</f>
        <v>0</v>
      </c>
      <c r="AR255" s="26">
        <f>STAFF_CWS!AV432</f>
        <v>0</v>
      </c>
      <c r="AS255" s="26">
        <f>STAFF_CWS!AW432</f>
        <v>0</v>
      </c>
      <c r="AT255" s="26">
        <f>STAFF_CWS!AX432</f>
        <v>0</v>
      </c>
      <c r="AU255" s="26">
        <f>STAFF_CWS!AY432</f>
        <v>0</v>
      </c>
      <c r="AV255" s="26">
        <f>STAFF_CWS!AZ432</f>
        <v>0</v>
      </c>
      <c r="AW255" s="26">
        <f>STAFF_CWS!BA432</f>
        <v>0</v>
      </c>
      <c r="AX255" s="26">
        <f>STAFF_CWS!BB432</f>
        <v>0</v>
      </c>
      <c r="AY255" s="26">
        <f>STAFF_CWS!BC432</f>
        <v>0</v>
      </c>
      <c r="AZ255" s="26">
        <f>STAFF_CWS!BD432</f>
        <v>0</v>
      </c>
      <c r="BA255" s="26">
        <f>STAFF_CWS!BE432</f>
        <v>0</v>
      </c>
      <c r="BB255" s="26">
        <f>STAFF_CWS!BF432</f>
        <v>0</v>
      </c>
      <c r="BC255" s="26">
        <f>STAFF_CWS!BG432</f>
        <v>0</v>
      </c>
      <c r="BD255" s="26">
        <f>STAFF_CWS!BH432</f>
        <v>0</v>
      </c>
      <c r="BE255" s="26">
        <f>STAFF_CWS!BI432</f>
        <v>0</v>
      </c>
      <c r="BF255" s="26">
        <f>STAFF_CWS!BJ432</f>
        <v>0</v>
      </c>
      <c r="BG255" s="26">
        <f>STAFF_CWS!BK432</f>
        <v>0</v>
      </c>
      <c r="BH255" s="26">
        <f>STAFF_CWS!BL432</f>
        <v>0</v>
      </c>
      <c r="BI255" s="26">
        <f>STAFF_CWS!BM432</f>
        <v>0</v>
      </c>
      <c r="BJ255" s="26">
        <f>STAFF_CWS!BN432</f>
        <v>0</v>
      </c>
      <c r="BK255" s="26">
        <f>STAFF_CWS!BO432</f>
        <v>0</v>
      </c>
    </row>
    <row r="256" spans="2:63" x14ac:dyDescent="0.15">
      <c r="B256" s="17" t="s">
        <v>27</v>
      </c>
      <c r="C256" s="26">
        <f>STAFF_CWS!G433</f>
        <v>0</v>
      </c>
      <c r="D256" s="26">
        <f>STAFF_CWS!H433</f>
        <v>0</v>
      </c>
      <c r="E256" s="26">
        <f>STAFF_CWS!I433</f>
        <v>0</v>
      </c>
      <c r="F256" s="26">
        <f>STAFF_CWS!J433</f>
        <v>0</v>
      </c>
      <c r="G256" s="26">
        <f>STAFF_CWS!K433</f>
        <v>0</v>
      </c>
      <c r="H256" s="26">
        <f>STAFF_CWS!L433</f>
        <v>0</v>
      </c>
      <c r="I256" s="26">
        <f>STAFF_CWS!M433</f>
        <v>0</v>
      </c>
      <c r="J256" s="26">
        <f>STAFF_CWS!N433</f>
        <v>0</v>
      </c>
      <c r="K256" s="26">
        <f>STAFF_CWS!O433</f>
        <v>0</v>
      </c>
      <c r="L256" s="26">
        <f>STAFF_CWS!P433</f>
        <v>0</v>
      </c>
      <c r="M256" s="26">
        <f>STAFF_CWS!Q433</f>
        <v>0</v>
      </c>
      <c r="N256" s="26">
        <f>STAFF_CWS!R433</f>
        <v>0</v>
      </c>
      <c r="O256" s="26">
        <f>STAFF_CWS!S433</f>
        <v>0</v>
      </c>
      <c r="P256" s="26">
        <f>STAFF_CWS!T433</f>
        <v>0</v>
      </c>
      <c r="Q256" s="26">
        <f>STAFF_CWS!U433</f>
        <v>0</v>
      </c>
      <c r="R256" s="26">
        <f>STAFF_CWS!V433</f>
        <v>0</v>
      </c>
      <c r="S256" s="26">
        <f>STAFF_CWS!W433</f>
        <v>0</v>
      </c>
      <c r="T256" s="26">
        <f>STAFF_CWS!X433</f>
        <v>0</v>
      </c>
      <c r="U256" s="26">
        <f>STAFF_CWS!Y433</f>
        <v>0</v>
      </c>
      <c r="V256" s="26">
        <f>STAFF_CWS!Z433</f>
        <v>0</v>
      </c>
      <c r="W256" s="26">
        <f>STAFF_CWS!AA433</f>
        <v>0</v>
      </c>
      <c r="X256" s="26">
        <f>STAFF_CWS!AB433</f>
        <v>0</v>
      </c>
      <c r="Y256" s="26">
        <f>STAFF_CWS!AC433</f>
        <v>0</v>
      </c>
      <c r="Z256" s="26">
        <f>STAFF_CWS!AD433</f>
        <v>0</v>
      </c>
      <c r="AA256" s="26">
        <f>STAFF_CWS!AE433</f>
        <v>0</v>
      </c>
      <c r="AB256" s="26">
        <f>STAFF_CWS!AF433</f>
        <v>0</v>
      </c>
      <c r="AC256" s="26">
        <f>STAFF_CWS!AG433</f>
        <v>0</v>
      </c>
      <c r="AD256" s="26">
        <f>STAFF_CWS!AH433</f>
        <v>0</v>
      </c>
      <c r="AE256" s="26">
        <f>STAFF_CWS!AI433</f>
        <v>0</v>
      </c>
      <c r="AF256" s="26">
        <f>STAFF_CWS!AJ433</f>
        <v>0</v>
      </c>
      <c r="AG256" s="26">
        <f>STAFF_CWS!AK433</f>
        <v>0</v>
      </c>
      <c r="AH256" s="26">
        <f>STAFF_CWS!AL433</f>
        <v>0</v>
      </c>
      <c r="AI256" s="26">
        <f>STAFF_CWS!AM433</f>
        <v>0</v>
      </c>
      <c r="AJ256" s="26">
        <f>STAFF_CWS!AN433</f>
        <v>0</v>
      </c>
      <c r="AK256" s="26">
        <f>STAFF_CWS!AO433</f>
        <v>0</v>
      </c>
      <c r="AL256" s="26">
        <f>STAFF_CWS!AP433</f>
        <v>0</v>
      </c>
      <c r="AM256" s="26">
        <f>STAFF_CWS!AQ433</f>
        <v>0</v>
      </c>
      <c r="AN256" s="26">
        <f>STAFF_CWS!AR433</f>
        <v>0</v>
      </c>
      <c r="AO256" s="26">
        <f>STAFF_CWS!AS433</f>
        <v>0</v>
      </c>
      <c r="AP256" s="26">
        <f>STAFF_CWS!AT433</f>
        <v>0</v>
      </c>
      <c r="AQ256" s="26">
        <f>STAFF_CWS!AU433</f>
        <v>0</v>
      </c>
      <c r="AR256" s="26">
        <f>STAFF_CWS!AV433</f>
        <v>0</v>
      </c>
      <c r="AS256" s="26">
        <f>STAFF_CWS!AW433</f>
        <v>0</v>
      </c>
      <c r="AT256" s="26">
        <f>STAFF_CWS!AX433</f>
        <v>0</v>
      </c>
      <c r="AU256" s="26">
        <f>STAFF_CWS!AY433</f>
        <v>0</v>
      </c>
      <c r="AV256" s="26">
        <f>STAFF_CWS!AZ433</f>
        <v>0</v>
      </c>
      <c r="AW256" s="26">
        <f>STAFF_CWS!BA433</f>
        <v>0</v>
      </c>
      <c r="AX256" s="26">
        <f>STAFF_CWS!BB433</f>
        <v>0</v>
      </c>
      <c r="AY256" s="26">
        <f>STAFF_CWS!BC433</f>
        <v>0</v>
      </c>
      <c r="AZ256" s="26">
        <f>STAFF_CWS!BD433</f>
        <v>0</v>
      </c>
      <c r="BA256" s="26">
        <f>STAFF_CWS!BE433</f>
        <v>0</v>
      </c>
      <c r="BB256" s="26">
        <f>STAFF_CWS!BF433</f>
        <v>0</v>
      </c>
      <c r="BC256" s="26">
        <f>STAFF_CWS!BG433</f>
        <v>0</v>
      </c>
      <c r="BD256" s="26">
        <f>STAFF_CWS!BH433</f>
        <v>0</v>
      </c>
      <c r="BE256" s="26">
        <f>STAFF_CWS!BI433</f>
        <v>0</v>
      </c>
      <c r="BF256" s="26">
        <f>STAFF_CWS!BJ433</f>
        <v>0</v>
      </c>
      <c r="BG256" s="26">
        <f>STAFF_CWS!BK433</f>
        <v>0</v>
      </c>
      <c r="BH256" s="26">
        <f>STAFF_CWS!BL433</f>
        <v>0</v>
      </c>
      <c r="BI256" s="26">
        <f>STAFF_CWS!BM433</f>
        <v>0</v>
      </c>
      <c r="BJ256" s="26">
        <f>STAFF_CWS!BN433</f>
        <v>0</v>
      </c>
      <c r="BK256" s="26">
        <f>STAFF_CWS!BO433</f>
        <v>0</v>
      </c>
    </row>
    <row r="257" spans="2:63" x14ac:dyDescent="0.15">
      <c r="B257" s="17" t="s">
        <v>63</v>
      </c>
      <c r="C257" s="26">
        <f>STAFF_CWS!G434</f>
        <v>0</v>
      </c>
      <c r="D257" s="26">
        <f>STAFF_CWS!H434</f>
        <v>0</v>
      </c>
      <c r="E257" s="26">
        <f>STAFF_CWS!I434</f>
        <v>0</v>
      </c>
      <c r="F257" s="26">
        <f>STAFF_CWS!J434</f>
        <v>0</v>
      </c>
      <c r="G257" s="26">
        <f>STAFF_CWS!K434</f>
        <v>0</v>
      </c>
      <c r="H257" s="26">
        <f>STAFF_CWS!L434</f>
        <v>0</v>
      </c>
      <c r="I257" s="26">
        <f>STAFF_CWS!M434</f>
        <v>0</v>
      </c>
      <c r="J257" s="26">
        <f>STAFF_CWS!N434</f>
        <v>0</v>
      </c>
      <c r="K257" s="26">
        <f>STAFF_CWS!O434</f>
        <v>0</v>
      </c>
      <c r="L257" s="26">
        <f>STAFF_CWS!P434</f>
        <v>0</v>
      </c>
      <c r="M257" s="26">
        <f>STAFF_CWS!Q434</f>
        <v>0</v>
      </c>
      <c r="N257" s="26">
        <f>STAFF_CWS!R434</f>
        <v>0</v>
      </c>
      <c r="O257" s="26">
        <f>STAFF_CWS!S434</f>
        <v>0</v>
      </c>
      <c r="P257" s="26">
        <f>STAFF_CWS!T434</f>
        <v>0</v>
      </c>
      <c r="Q257" s="26">
        <f>STAFF_CWS!U434</f>
        <v>0</v>
      </c>
      <c r="R257" s="26">
        <f>STAFF_CWS!V434</f>
        <v>0</v>
      </c>
      <c r="S257" s="26">
        <f>STAFF_CWS!W434</f>
        <v>0</v>
      </c>
      <c r="T257" s="26">
        <f>STAFF_CWS!X434</f>
        <v>0</v>
      </c>
      <c r="U257" s="26">
        <f>STAFF_CWS!Y434</f>
        <v>0</v>
      </c>
      <c r="V257" s="26">
        <f>STAFF_CWS!Z434</f>
        <v>0</v>
      </c>
      <c r="W257" s="26">
        <f>STAFF_CWS!AA434</f>
        <v>0</v>
      </c>
      <c r="X257" s="26">
        <f>STAFF_CWS!AB434</f>
        <v>0</v>
      </c>
      <c r="Y257" s="26">
        <f>STAFF_CWS!AC434</f>
        <v>0</v>
      </c>
      <c r="Z257" s="26">
        <f>STAFF_CWS!AD434</f>
        <v>0</v>
      </c>
      <c r="AA257" s="26">
        <f>STAFF_CWS!AE434</f>
        <v>0</v>
      </c>
      <c r="AB257" s="26">
        <f>STAFF_CWS!AF434</f>
        <v>0</v>
      </c>
      <c r="AC257" s="26">
        <f>STAFF_CWS!AG434</f>
        <v>0</v>
      </c>
      <c r="AD257" s="26">
        <f>STAFF_CWS!AH434</f>
        <v>0</v>
      </c>
      <c r="AE257" s="26">
        <f>STAFF_CWS!AI434</f>
        <v>0</v>
      </c>
      <c r="AF257" s="26">
        <f>STAFF_CWS!AJ434</f>
        <v>0</v>
      </c>
      <c r="AG257" s="26">
        <f>STAFF_CWS!AK434</f>
        <v>0</v>
      </c>
      <c r="AH257" s="26">
        <f>STAFF_CWS!AL434</f>
        <v>0</v>
      </c>
      <c r="AI257" s="26">
        <f>STAFF_CWS!AM434</f>
        <v>0</v>
      </c>
      <c r="AJ257" s="26">
        <f>STAFF_CWS!AN434</f>
        <v>0</v>
      </c>
      <c r="AK257" s="26">
        <f>STAFF_CWS!AO434</f>
        <v>0</v>
      </c>
      <c r="AL257" s="26">
        <f>STAFF_CWS!AP434</f>
        <v>0</v>
      </c>
      <c r="AM257" s="26">
        <f>STAFF_CWS!AQ434</f>
        <v>0</v>
      </c>
      <c r="AN257" s="26">
        <f>STAFF_CWS!AR434</f>
        <v>0</v>
      </c>
      <c r="AO257" s="26">
        <f>STAFF_CWS!AS434</f>
        <v>0</v>
      </c>
      <c r="AP257" s="26">
        <f>STAFF_CWS!AT434</f>
        <v>0</v>
      </c>
      <c r="AQ257" s="26">
        <f>STAFF_CWS!AU434</f>
        <v>0</v>
      </c>
      <c r="AR257" s="26">
        <f>STAFF_CWS!AV434</f>
        <v>0</v>
      </c>
      <c r="AS257" s="26">
        <f>STAFF_CWS!AW434</f>
        <v>0</v>
      </c>
      <c r="AT257" s="26">
        <f>STAFF_CWS!AX434</f>
        <v>0</v>
      </c>
      <c r="AU257" s="26">
        <f>STAFF_CWS!AY434</f>
        <v>0</v>
      </c>
      <c r="AV257" s="26">
        <f>STAFF_CWS!AZ434</f>
        <v>0</v>
      </c>
      <c r="AW257" s="26">
        <f>STAFF_CWS!BA434</f>
        <v>0</v>
      </c>
      <c r="AX257" s="26">
        <f>STAFF_CWS!BB434</f>
        <v>0</v>
      </c>
      <c r="AY257" s="26">
        <f>STAFF_CWS!BC434</f>
        <v>0</v>
      </c>
      <c r="AZ257" s="26">
        <f>STAFF_CWS!BD434</f>
        <v>0</v>
      </c>
      <c r="BA257" s="26">
        <f>STAFF_CWS!BE434</f>
        <v>0</v>
      </c>
      <c r="BB257" s="26">
        <f>STAFF_CWS!BF434</f>
        <v>0</v>
      </c>
      <c r="BC257" s="26">
        <f>STAFF_CWS!BG434</f>
        <v>0</v>
      </c>
      <c r="BD257" s="26">
        <f>STAFF_CWS!BH434</f>
        <v>0</v>
      </c>
      <c r="BE257" s="26">
        <f>STAFF_CWS!BI434</f>
        <v>0</v>
      </c>
      <c r="BF257" s="26">
        <f>STAFF_CWS!BJ434</f>
        <v>0</v>
      </c>
      <c r="BG257" s="26">
        <f>STAFF_CWS!BK434</f>
        <v>0</v>
      </c>
      <c r="BH257" s="26">
        <f>STAFF_CWS!BL434</f>
        <v>0</v>
      </c>
      <c r="BI257" s="26">
        <f>STAFF_CWS!BM434</f>
        <v>0</v>
      </c>
      <c r="BJ257" s="26">
        <f>STAFF_CWS!BN434</f>
        <v>0</v>
      </c>
      <c r="BK257" s="26">
        <f>STAFF_CWS!BO434</f>
        <v>0</v>
      </c>
    </row>
    <row r="258" spans="2:63" x14ac:dyDescent="0.15">
      <c r="B258" s="1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 spans="2:63" x14ac:dyDescent="0.15">
      <c r="B259" s="18" t="s">
        <v>86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 spans="2:63" x14ac:dyDescent="0.15">
      <c r="B260" s="18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 spans="2:63" x14ac:dyDescent="0.15">
      <c r="B261" s="14" t="s">
        <v>111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 spans="2:63" x14ac:dyDescent="0.15">
      <c r="B262" s="17" t="s">
        <v>75</v>
      </c>
      <c r="C262" s="26">
        <f>STAFF_CWS!G439</f>
        <v>0</v>
      </c>
      <c r="D262" s="26">
        <f>STAFF_CWS!H439</f>
        <v>0</v>
      </c>
      <c r="E262" s="26">
        <f>STAFF_CWS!I439</f>
        <v>0</v>
      </c>
      <c r="F262" s="26">
        <f>STAFF_CWS!J439</f>
        <v>0</v>
      </c>
      <c r="G262" s="26">
        <f>STAFF_CWS!K439</f>
        <v>0</v>
      </c>
      <c r="H262" s="26">
        <f>STAFF_CWS!L439</f>
        <v>0</v>
      </c>
      <c r="I262" s="26">
        <f>STAFF_CWS!M439</f>
        <v>0</v>
      </c>
      <c r="J262" s="26">
        <f>STAFF_CWS!N439</f>
        <v>0</v>
      </c>
      <c r="K262" s="26">
        <f>STAFF_CWS!O439</f>
        <v>0</v>
      </c>
      <c r="L262" s="26">
        <f>STAFF_CWS!P439</f>
        <v>0</v>
      </c>
      <c r="M262" s="26">
        <f>STAFF_CWS!Q439</f>
        <v>0</v>
      </c>
      <c r="N262" s="26">
        <f>STAFF_CWS!R439</f>
        <v>0</v>
      </c>
      <c r="O262" s="26">
        <f>STAFF_CWS!S439</f>
        <v>0</v>
      </c>
      <c r="P262" s="26">
        <f>STAFF_CWS!T439</f>
        <v>0</v>
      </c>
      <c r="Q262" s="26">
        <f>STAFF_CWS!U439</f>
        <v>0</v>
      </c>
      <c r="R262" s="26">
        <f>STAFF_CWS!V439</f>
        <v>0</v>
      </c>
      <c r="S262" s="26">
        <f>STAFF_CWS!W439</f>
        <v>0</v>
      </c>
      <c r="T262" s="26">
        <f>STAFF_CWS!X439</f>
        <v>0</v>
      </c>
      <c r="U262" s="26">
        <f>STAFF_CWS!Y439</f>
        <v>0</v>
      </c>
      <c r="V262" s="26">
        <f>STAFF_CWS!Z439</f>
        <v>0</v>
      </c>
      <c r="W262" s="26">
        <f>STAFF_CWS!AA439</f>
        <v>0</v>
      </c>
      <c r="X262" s="26">
        <f>STAFF_CWS!AB439</f>
        <v>0</v>
      </c>
      <c r="Y262" s="26">
        <f>STAFF_CWS!AC439</f>
        <v>0</v>
      </c>
      <c r="Z262" s="26">
        <f>STAFF_CWS!AD439</f>
        <v>0</v>
      </c>
      <c r="AA262" s="26">
        <f>STAFF_CWS!AE439</f>
        <v>0</v>
      </c>
      <c r="AB262" s="26">
        <f>STAFF_CWS!AF439</f>
        <v>0</v>
      </c>
      <c r="AC262" s="26">
        <f>STAFF_CWS!AG439</f>
        <v>0</v>
      </c>
      <c r="AD262" s="26">
        <f>STAFF_CWS!AH439</f>
        <v>0</v>
      </c>
      <c r="AE262" s="26">
        <f>STAFF_CWS!AI439</f>
        <v>0</v>
      </c>
      <c r="AF262" s="26">
        <f>STAFF_CWS!AJ439</f>
        <v>0</v>
      </c>
      <c r="AG262" s="26">
        <f>STAFF_CWS!AK439</f>
        <v>0</v>
      </c>
      <c r="AH262" s="26">
        <f>STAFF_CWS!AL439</f>
        <v>0</v>
      </c>
      <c r="AI262" s="26">
        <f>STAFF_CWS!AM439</f>
        <v>0</v>
      </c>
      <c r="AJ262" s="26">
        <f>STAFF_CWS!AN439</f>
        <v>0</v>
      </c>
      <c r="AK262" s="26">
        <f>STAFF_CWS!AO439</f>
        <v>0</v>
      </c>
      <c r="AL262" s="26">
        <f>STAFF_CWS!AP439</f>
        <v>0</v>
      </c>
      <c r="AM262" s="26">
        <f>STAFF_CWS!AQ439</f>
        <v>0</v>
      </c>
      <c r="AN262" s="26">
        <f>STAFF_CWS!AR439</f>
        <v>0</v>
      </c>
      <c r="AO262" s="26">
        <f>STAFF_CWS!AS439</f>
        <v>0</v>
      </c>
      <c r="AP262" s="26">
        <f>STAFF_CWS!AT439</f>
        <v>0</v>
      </c>
      <c r="AQ262" s="26">
        <f>STAFF_CWS!AU439</f>
        <v>0</v>
      </c>
      <c r="AR262" s="26">
        <f>STAFF_CWS!AV439</f>
        <v>0</v>
      </c>
      <c r="AS262" s="26">
        <f>STAFF_CWS!AW439</f>
        <v>0</v>
      </c>
      <c r="AT262" s="26">
        <f>STAFF_CWS!AX439</f>
        <v>0</v>
      </c>
      <c r="AU262" s="26">
        <f>STAFF_CWS!AY439</f>
        <v>0</v>
      </c>
      <c r="AV262" s="26">
        <f>STAFF_CWS!AZ439</f>
        <v>0</v>
      </c>
      <c r="AW262" s="26">
        <f>STAFF_CWS!BA439</f>
        <v>0</v>
      </c>
      <c r="AX262" s="26">
        <f>STAFF_CWS!BB439</f>
        <v>0</v>
      </c>
      <c r="AY262" s="26">
        <f>STAFF_CWS!BC439</f>
        <v>0</v>
      </c>
      <c r="AZ262" s="26">
        <f>STAFF_CWS!BD439</f>
        <v>0</v>
      </c>
      <c r="BA262" s="26">
        <f>STAFF_CWS!BE439</f>
        <v>0</v>
      </c>
      <c r="BB262" s="26">
        <f>STAFF_CWS!BF439</f>
        <v>0</v>
      </c>
      <c r="BC262" s="26">
        <f>STAFF_CWS!BG439</f>
        <v>0</v>
      </c>
      <c r="BD262" s="26">
        <f>STAFF_CWS!BH439</f>
        <v>0</v>
      </c>
      <c r="BE262" s="26">
        <f>STAFF_CWS!BI439</f>
        <v>0</v>
      </c>
      <c r="BF262" s="26">
        <f>STAFF_CWS!BJ439</f>
        <v>0</v>
      </c>
      <c r="BG262" s="26">
        <f>STAFF_CWS!BK439</f>
        <v>0</v>
      </c>
      <c r="BH262" s="26">
        <f>STAFF_CWS!BL439</f>
        <v>0</v>
      </c>
      <c r="BI262" s="26">
        <f>STAFF_CWS!BM439</f>
        <v>0</v>
      </c>
      <c r="BJ262" s="26">
        <f>STAFF_CWS!BN439</f>
        <v>0</v>
      </c>
      <c r="BK262" s="26">
        <f>STAFF_CWS!BO439</f>
        <v>0</v>
      </c>
    </row>
    <row r="263" spans="2:63" x14ac:dyDescent="0.15">
      <c r="B263" s="17" t="s">
        <v>62</v>
      </c>
      <c r="C263" s="23">
        <f>STAFF_CWS!G440</f>
        <v>0.5</v>
      </c>
      <c r="D263" s="23">
        <f>STAFF_CWS!H440</f>
        <v>0.6</v>
      </c>
      <c r="E263" s="23">
        <f>STAFF_CWS!I440</f>
        <v>0.6</v>
      </c>
      <c r="F263" s="23">
        <f>STAFF_CWS!J440</f>
        <v>0.6</v>
      </c>
      <c r="G263" s="23">
        <f>STAFF_CWS!K440</f>
        <v>0.6</v>
      </c>
      <c r="H263" s="23">
        <f>STAFF_CWS!L440</f>
        <v>0.6</v>
      </c>
      <c r="I263" s="23">
        <f>STAFF_CWS!M440</f>
        <v>0.6</v>
      </c>
      <c r="J263" s="23">
        <f>STAFF_CWS!N440</f>
        <v>0.6</v>
      </c>
      <c r="K263" s="23">
        <f>STAFF_CWS!O440</f>
        <v>0.6</v>
      </c>
      <c r="L263" s="23">
        <f>STAFF_CWS!P440</f>
        <v>0.6</v>
      </c>
      <c r="M263" s="23">
        <f>STAFF_CWS!Q440</f>
        <v>0.6</v>
      </c>
      <c r="N263" s="23">
        <f>STAFF_CWS!R440</f>
        <v>0.6</v>
      </c>
      <c r="O263" s="23">
        <f>STAFF_CWS!S440</f>
        <v>0.6</v>
      </c>
      <c r="P263" s="23">
        <f>STAFF_CWS!T440</f>
        <v>0.7</v>
      </c>
      <c r="Q263" s="23">
        <f>STAFF_CWS!U440</f>
        <v>0.7</v>
      </c>
      <c r="R263" s="23">
        <f>STAFF_CWS!V440</f>
        <v>0.7</v>
      </c>
      <c r="S263" s="23">
        <f>STAFF_CWS!W440</f>
        <v>0.7</v>
      </c>
      <c r="T263" s="23">
        <f>STAFF_CWS!X440</f>
        <v>0.7</v>
      </c>
      <c r="U263" s="23">
        <f>STAFF_CWS!Y440</f>
        <v>0.7</v>
      </c>
      <c r="V263" s="23">
        <f>STAFF_CWS!Z440</f>
        <v>0.7</v>
      </c>
      <c r="W263" s="23">
        <f>STAFF_CWS!AA440</f>
        <v>0.7</v>
      </c>
      <c r="X263" s="23">
        <f>STAFF_CWS!AB440</f>
        <v>0.7</v>
      </c>
      <c r="Y263" s="23">
        <f>STAFF_CWS!AC440</f>
        <v>0.7</v>
      </c>
      <c r="Z263" s="23">
        <f>STAFF_CWS!AD440</f>
        <v>0.7</v>
      </c>
      <c r="AA263" s="23">
        <f>STAFF_CWS!AE440</f>
        <v>0.7</v>
      </c>
      <c r="AB263" s="23">
        <f>STAFF_CWS!AF440</f>
        <v>0.7</v>
      </c>
      <c r="AC263" s="23">
        <f>STAFF_CWS!AG440</f>
        <v>0.7</v>
      </c>
      <c r="AD263" s="23">
        <f>STAFF_CWS!AH440</f>
        <v>0.7</v>
      </c>
      <c r="AE263" s="23">
        <f>STAFF_CWS!AI440</f>
        <v>0.7</v>
      </c>
      <c r="AF263" s="23">
        <f>STAFF_CWS!AJ440</f>
        <v>0.7</v>
      </c>
      <c r="AG263" s="23">
        <f>STAFF_CWS!AK440</f>
        <v>0.7</v>
      </c>
      <c r="AH263" s="23">
        <f>STAFF_CWS!AL440</f>
        <v>0.7</v>
      </c>
      <c r="AI263" s="23">
        <f>STAFF_CWS!AM440</f>
        <v>0.7</v>
      </c>
      <c r="AJ263" s="23">
        <f>STAFF_CWS!AN440</f>
        <v>0.7</v>
      </c>
      <c r="AK263" s="23">
        <f>STAFF_CWS!AO440</f>
        <v>0.7</v>
      </c>
      <c r="AL263" s="23">
        <f>STAFF_CWS!AP440</f>
        <v>0.7</v>
      </c>
      <c r="AM263" s="23">
        <f>STAFF_CWS!AQ440</f>
        <v>0.7</v>
      </c>
      <c r="AN263" s="23">
        <f>STAFF_CWS!AR440</f>
        <v>0.85</v>
      </c>
      <c r="AO263" s="23">
        <f>STAFF_CWS!AS440</f>
        <v>0.85</v>
      </c>
      <c r="AP263" s="23">
        <f>STAFF_CWS!AT440</f>
        <v>0.85</v>
      </c>
      <c r="AQ263" s="23">
        <f>STAFF_CWS!AU440</f>
        <v>0.85</v>
      </c>
      <c r="AR263" s="23">
        <f>STAFF_CWS!AV440</f>
        <v>0.85</v>
      </c>
      <c r="AS263" s="23">
        <f>STAFF_CWS!AW440</f>
        <v>0.85</v>
      </c>
      <c r="AT263" s="23">
        <f>STAFF_CWS!AX440</f>
        <v>0.85</v>
      </c>
      <c r="AU263" s="23">
        <f>STAFF_CWS!AY440</f>
        <v>0.85</v>
      </c>
      <c r="AV263" s="23">
        <f>STAFF_CWS!AZ440</f>
        <v>0.85</v>
      </c>
      <c r="AW263" s="23">
        <f>STAFF_CWS!BA440</f>
        <v>0.85</v>
      </c>
      <c r="AX263" s="23">
        <f>STAFF_CWS!BB440</f>
        <v>0.85</v>
      </c>
      <c r="AY263" s="23">
        <f>STAFF_CWS!BC440</f>
        <v>0.85</v>
      </c>
      <c r="AZ263" s="23">
        <f>STAFF_CWS!BD440</f>
        <v>1</v>
      </c>
      <c r="BA263" s="23">
        <f>STAFF_CWS!BE440</f>
        <v>1</v>
      </c>
      <c r="BB263" s="23">
        <f>STAFF_CWS!BF440</f>
        <v>1</v>
      </c>
      <c r="BC263" s="23">
        <f>STAFF_CWS!BG440</f>
        <v>1</v>
      </c>
      <c r="BD263" s="23">
        <f>STAFF_CWS!BH440</f>
        <v>1</v>
      </c>
      <c r="BE263" s="23">
        <f>STAFF_CWS!BI440</f>
        <v>1</v>
      </c>
      <c r="BF263" s="23">
        <f>STAFF_CWS!BJ440</f>
        <v>1</v>
      </c>
      <c r="BG263" s="23">
        <f>STAFF_CWS!BK440</f>
        <v>1</v>
      </c>
      <c r="BH263" s="23">
        <f>STAFF_CWS!BL440</f>
        <v>1</v>
      </c>
      <c r="BI263" s="23">
        <f>STAFF_CWS!BM440</f>
        <v>1</v>
      </c>
      <c r="BJ263" s="23">
        <f>STAFF_CWS!BN440</f>
        <v>1</v>
      </c>
      <c r="BK263" s="23">
        <f>STAFF_CWS!BO440</f>
        <v>1</v>
      </c>
    </row>
    <row r="264" spans="2:63" x14ac:dyDescent="0.15">
      <c r="B264" s="17" t="s">
        <v>76</v>
      </c>
      <c r="C264" s="26">
        <f>STAFF_CWS!G441</f>
        <v>0</v>
      </c>
      <c r="D264" s="26">
        <f>STAFF_CWS!H441</f>
        <v>0</v>
      </c>
      <c r="E264" s="26">
        <f>STAFF_CWS!I441</f>
        <v>0</v>
      </c>
      <c r="F264" s="26">
        <f>STAFF_CWS!J441</f>
        <v>0</v>
      </c>
      <c r="G264" s="26">
        <f>STAFF_CWS!K441</f>
        <v>0</v>
      </c>
      <c r="H264" s="26">
        <f>STAFF_CWS!L441</f>
        <v>0</v>
      </c>
      <c r="I264" s="26">
        <f>STAFF_CWS!M441</f>
        <v>0</v>
      </c>
      <c r="J264" s="26">
        <f>STAFF_CWS!N441</f>
        <v>0</v>
      </c>
      <c r="K264" s="26">
        <f>STAFF_CWS!O441</f>
        <v>0</v>
      </c>
      <c r="L264" s="26">
        <f>STAFF_CWS!P441</f>
        <v>0</v>
      </c>
      <c r="M264" s="26">
        <f>STAFF_CWS!Q441</f>
        <v>0</v>
      </c>
      <c r="N264" s="26">
        <f>STAFF_CWS!R441</f>
        <v>0</v>
      </c>
      <c r="O264" s="26">
        <f>STAFF_CWS!S441</f>
        <v>0</v>
      </c>
      <c r="P264" s="26">
        <f>STAFF_CWS!T441</f>
        <v>0</v>
      </c>
      <c r="Q264" s="26">
        <f>STAFF_CWS!U441</f>
        <v>0</v>
      </c>
      <c r="R264" s="26">
        <f>STAFF_CWS!V441</f>
        <v>0</v>
      </c>
      <c r="S264" s="26">
        <f>STAFF_CWS!W441</f>
        <v>0</v>
      </c>
      <c r="T264" s="26">
        <f>STAFF_CWS!X441</f>
        <v>0</v>
      </c>
      <c r="U264" s="26">
        <f>STAFF_CWS!Y441</f>
        <v>0</v>
      </c>
      <c r="V264" s="26">
        <f>STAFF_CWS!Z441</f>
        <v>0</v>
      </c>
      <c r="W264" s="26">
        <f>STAFF_CWS!AA441</f>
        <v>0</v>
      </c>
      <c r="X264" s="26">
        <f>STAFF_CWS!AB441</f>
        <v>0</v>
      </c>
      <c r="Y264" s="26">
        <f>STAFF_CWS!AC441</f>
        <v>0</v>
      </c>
      <c r="Z264" s="26">
        <f>STAFF_CWS!AD441</f>
        <v>0</v>
      </c>
      <c r="AA264" s="26">
        <f>STAFF_CWS!AE441</f>
        <v>0</v>
      </c>
      <c r="AB264" s="26">
        <f>STAFF_CWS!AF441</f>
        <v>0</v>
      </c>
      <c r="AC264" s="26">
        <f>STAFF_CWS!AG441</f>
        <v>0</v>
      </c>
      <c r="AD264" s="26">
        <f>STAFF_CWS!AH441</f>
        <v>0</v>
      </c>
      <c r="AE264" s="26">
        <f>STAFF_CWS!AI441</f>
        <v>0</v>
      </c>
      <c r="AF264" s="26">
        <f>STAFF_CWS!AJ441</f>
        <v>0</v>
      </c>
      <c r="AG264" s="26">
        <f>STAFF_CWS!AK441</f>
        <v>0</v>
      </c>
      <c r="AH264" s="26">
        <f>STAFF_CWS!AL441</f>
        <v>0</v>
      </c>
      <c r="AI264" s="26">
        <f>STAFF_CWS!AM441</f>
        <v>0</v>
      </c>
      <c r="AJ264" s="26">
        <f>STAFF_CWS!AN441</f>
        <v>0</v>
      </c>
      <c r="AK264" s="26">
        <f>STAFF_CWS!AO441</f>
        <v>0</v>
      </c>
      <c r="AL264" s="26">
        <f>STAFF_CWS!AP441</f>
        <v>0</v>
      </c>
      <c r="AM264" s="26">
        <f>STAFF_CWS!AQ441</f>
        <v>0</v>
      </c>
      <c r="AN264" s="26">
        <f>STAFF_CWS!AR441</f>
        <v>0</v>
      </c>
      <c r="AO264" s="26">
        <f>STAFF_CWS!AS441</f>
        <v>0</v>
      </c>
      <c r="AP264" s="26">
        <f>STAFF_CWS!AT441</f>
        <v>0</v>
      </c>
      <c r="AQ264" s="26">
        <f>STAFF_CWS!AU441</f>
        <v>0</v>
      </c>
      <c r="AR264" s="26">
        <f>STAFF_CWS!AV441</f>
        <v>0</v>
      </c>
      <c r="AS264" s="26">
        <f>STAFF_CWS!AW441</f>
        <v>0</v>
      </c>
      <c r="AT264" s="26">
        <f>STAFF_CWS!AX441</f>
        <v>0</v>
      </c>
      <c r="AU264" s="26">
        <f>STAFF_CWS!AY441</f>
        <v>0</v>
      </c>
      <c r="AV264" s="26">
        <f>STAFF_CWS!AZ441</f>
        <v>0</v>
      </c>
      <c r="AW264" s="26">
        <f>STAFF_CWS!BA441</f>
        <v>0</v>
      </c>
      <c r="AX264" s="26">
        <f>STAFF_CWS!BB441</f>
        <v>0</v>
      </c>
      <c r="AY264" s="26">
        <f>STAFF_CWS!BC441</f>
        <v>0</v>
      </c>
      <c r="AZ264" s="26">
        <f>STAFF_CWS!BD441</f>
        <v>0</v>
      </c>
      <c r="BA264" s="26">
        <f>STAFF_CWS!BE441</f>
        <v>0</v>
      </c>
      <c r="BB264" s="26">
        <f>STAFF_CWS!BF441</f>
        <v>0</v>
      </c>
      <c r="BC264" s="26">
        <f>STAFF_CWS!BG441</f>
        <v>0</v>
      </c>
      <c r="BD264" s="26">
        <f>STAFF_CWS!BH441</f>
        <v>0</v>
      </c>
      <c r="BE264" s="26">
        <f>STAFF_CWS!BI441</f>
        <v>0</v>
      </c>
      <c r="BF264" s="26">
        <f>STAFF_CWS!BJ441</f>
        <v>0</v>
      </c>
      <c r="BG264" s="26">
        <f>STAFF_CWS!BK441</f>
        <v>0</v>
      </c>
      <c r="BH264" s="26">
        <f>STAFF_CWS!BL441</f>
        <v>0</v>
      </c>
      <c r="BI264" s="26">
        <f>STAFF_CWS!BM441</f>
        <v>0</v>
      </c>
      <c r="BJ264" s="26">
        <f>STAFF_CWS!BN441</f>
        <v>0</v>
      </c>
      <c r="BK264" s="26">
        <f>STAFF_CWS!BO441</f>
        <v>0</v>
      </c>
    </row>
    <row r="265" spans="2:63" x14ac:dyDescent="0.15">
      <c r="B265" s="17" t="s">
        <v>27</v>
      </c>
      <c r="C265" s="26">
        <f>STAFF_CWS!G442</f>
        <v>0</v>
      </c>
      <c r="D265" s="26">
        <f>STAFF_CWS!H442</f>
        <v>0</v>
      </c>
      <c r="E265" s="26">
        <f>STAFF_CWS!I442</f>
        <v>0</v>
      </c>
      <c r="F265" s="26">
        <f>STAFF_CWS!J442</f>
        <v>0</v>
      </c>
      <c r="G265" s="26">
        <f>STAFF_CWS!K442</f>
        <v>0</v>
      </c>
      <c r="H265" s="26">
        <f>STAFF_CWS!L442</f>
        <v>0</v>
      </c>
      <c r="I265" s="26">
        <f>STAFF_CWS!M442</f>
        <v>0</v>
      </c>
      <c r="J265" s="26">
        <f>STAFF_CWS!N442</f>
        <v>0</v>
      </c>
      <c r="K265" s="26">
        <f>STAFF_CWS!O442</f>
        <v>0</v>
      </c>
      <c r="L265" s="26">
        <f>STAFF_CWS!P442</f>
        <v>0</v>
      </c>
      <c r="M265" s="26">
        <f>STAFF_CWS!Q442</f>
        <v>0</v>
      </c>
      <c r="N265" s="26">
        <f>STAFF_CWS!R442</f>
        <v>0</v>
      </c>
      <c r="O265" s="26">
        <f>STAFF_CWS!S442</f>
        <v>0</v>
      </c>
      <c r="P265" s="26">
        <f>STAFF_CWS!T442</f>
        <v>0</v>
      </c>
      <c r="Q265" s="26">
        <f>STAFF_CWS!U442</f>
        <v>0</v>
      </c>
      <c r="R265" s="26">
        <f>STAFF_CWS!V442</f>
        <v>0</v>
      </c>
      <c r="S265" s="26">
        <f>STAFF_CWS!W442</f>
        <v>0</v>
      </c>
      <c r="T265" s="26">
        <f>STAFF_CWS!X442</f>
        <v>0</v>
      </c>
      <c r="U265" s="26">
        <f>STAFF_CWS!Y442</f>
        <v>0</v>
      </c>
      <c r="V265" s="26">
        <f>STAFF_CWS!Z442</f>
        <v>0</v>
      </c>
      <c r="W265" s="26">
        <f>STAFF_CWS!AA442</f>
        <v>0</v>
      </c>
      <c r="X265" s="26">
        <f>STAFF_CWS!AB442</f>
        <v>0</v>
      </c>
      <c r="Y265" s="26">
        <f>STAFF_CWS!AC442</f>
        <v>0</v>
      </c>
      <c r="Z265" s="26">
        <f>STAFF_CWS!AD442</f>
        <v>0</v>
      </c>
      <c r="AA265" s="26">
        <f>STAFF_CWS!AE442</f>
        <v>0</v>
      </c>
      <c r="AB265" s="26">
        <f>STAFF_CWS!AF442</f>
        <v>0</v>
      </c>
      <c r="AC265" s="26">
        <f>STAFF_CWS!AG442</f>
        <v>0</v>
      </c>
      <c r="AD265" s="26">
        <f>STAFF_CWS!AH442</f>
        <v>0</v>
      </c>
      <c r="AE265" s="26">
        <f>STAFF_CWS!AI442</f>
        <v>0</v>
      </c>
      <c r="AF265" s="26">
        <f>STAFF_CWS!AJ442</f>
        <v>0</v>
      </c>
      <c r="AG265" s="26">
        <f>STAFF_CWS!AK442</f>
        <v>0</v>
      </c>
      <c r="AH265" s="26">
        <f>STAFF_CWS!AL442</f>
        <v>0</v>
      </c>
      <c r="AI265" s="26">
        <f>STAFF_CWS!AM442</f>
        <v>0</v>
      </c>
      <c r="AJ265" s="26">
        <f>STAFF_CWS!AN442</f>
        <v>0</v>
      </c>
      <c r="AK265" s="26">
        <f>STAFF_CWS!AO442</f>
        <v>0</v>
      </c>
      <c r="AL265" s="26">
        <f>STAFF_CWS!AP442</f>
        <v>0</v>
      </c>
      <c r="AM265" s="26">
        <f>STAFF_CWS!AQ442</f>
        <v>0</v>
      </c>
      <c r="AN265" s="26">
        <f>STAFF_CWS!AR442</f>
        <v>0</v>
      </c>
      <c r="AO265" s="26">
        <f>STAFF_CWS!AS442</f>
        <v>0</v>
      </c>
      <c r="AP265" s="26">
        <f>STAFF_CWS!AT442</f>
        <v>0</v>
      </c>
      <c r="AQ265" s="26">
        <f>STAFF_CWS!AU442</f>
        <v>0</v>
      </c>
      <c r="AR265" s="26">
        <f>STAFF_CWS!AV442</f>
        <v>0</v>
      </c>
      <c r="AS265" s="26">
        <f>STAFF_CWS!AW442</f>
        <v>0</v>
      </c>
      <c r="AT265" s="26">
        <f>STAFF_CWS!AX442</f>
        <v>0</v>
      </c>
      <c r="AU265" s="26">
        <f>STAFF_CWS!AY442</f>
        <v>0</v>
      </c>
      <c r="AV265" s="26">
        <f>STAFF_CWS!AZ442</f>
        <v>0</v>
      </c>
      <c r="AW265" s="26">
        <f>STAFF_CWS!BA442</f>
        <v>0</v>
      </c>
      <c r="AX265" s="26">
        <f>STAFF_CWS!BB442</f>
        <v>0</v>
      </c>
      <c r="AY265" s="26">
        <f>STAFF_CWS!BC442</f>
        <v>0</v>
      </c>
      <c r="AZ265" s="26">
        <f>STAFF_CWS!BD442</f>
        <v>0</v>
      </c>
      <c r="BA265" s="26">
        <f>STAFF_CWS!BE442</f>
        <v>0</v>
      </c>
      <c r="BB265" s="26">
        <f>STAFF_CWS!BF442</f>
        <v>0</v>
      </c>
      <c r="BC265" s="26">
        <f>STAFF_CWS!BG442</f>
        <v>0</v>
      </c>
      <c r="BD265" s="26">
        <f>STAFF_CWS!BH442</f>
        <v>0</v>
      </c>
      <c r="BE265" s="26">
        <f>STAFF_CWS!BI442</f>
        <v>0</v>
      </c>
      <c r="BF265" s="26">
        <f>STAFF_CWS!BJ442</f>
        <v>0</v>
      </c>
      <c r="BG265" s="26">
        <f>STAFF_CWS!BK442</f>
        <v>0</v>
      </c>
      <c r="BH265" s="26">
        <f>STAFF_CWS!BL442</f>
        <v>0</v>
      </c>
      <c r="BI265" s="26">
        <f>STAFF_CWS!BM442</f>
        <v>0</v>
      </c>
      <c r="BJ265" s="26">
        <f>STAFF_CWS!BN442</f>
        <v>0</v>
      </c>
      <c r="BK265" s="26">
        <f>STAFF_CWS!BO442</f>
        <v>0</v>
      </c>
    </row>
    <row r="266" spans="2:63" x14ac:dyDescent="0.15">
      <c r="B266" s="17" t="s">
        <v>63</v>
      </c>
      <c r="C266" s="26">
        <f>STAFF_CWS!G443</f>
        <v>0</v>
      </c>
      <c r="D266" s="26">
        <f>STAFF_CWS!H443</f>
        <v>0</v>
      </c>
      <c r="E266" s="26">
        <f>STAFF_CWS!I443</f>
        <v>0</v>
      </c>
      <c r="F266" s="26">
        <f>STAFF_CWS!J443</f>
        <v>0</v>
      </c>
      <c r="G266" s="26">
        <f>STAFF_CWS!K443</f>
        <v>0</v>
      </c>
      <c r="H266" s="26">
        <f>STAFF_CWS!L443</f>
        <v>0</v>
      </c>
      <c r="I266" s="26">
        <f>STAFF_CWS!M443</f>
        <v>0</v>
      </c>
      <c r="J266" s="26">
        <f>STAFF_CWS!N443</f>
        <v>0</v>
      </c>
      <c r="K266" s="26">
        <f>STAFF_CWS!O443</f>
        <v>0</v>
      </c>
      <c r="L266" s="26">
        <f>STAFF_CWS!P443</f>
        <v>0</v>
      </c>
      <c r="M266" s="26">
        <f>STAFF_CWS!Q443</f>
        <v>0</v>
      </c>
      <c r="N266" s="26">
        <f>STAFF_CWS!R443</f>
        <v>0</v>
      </c>
      <c r="O266" s="26">
        <f>STAFF_CWS!S443</f>
        <v>0</v>
      </c>
      <c r="P266" s="26">
        <f>STAFF_CWS!T443</f>
        <v>0</v>
      </c>
      <c r="Q266" s="26">
        <f>STAFF_CWS!U443</f>
        <v>0</v>
      </c>
      <c r="R266" s="26">
        <f>STAFF_CWS!V443</f>
        <v>0</v>
      </c>
      <c r="S266" s="26">
        <f>STAFF_CWS!W443</f>
        <v>0</v>
      </c>
      <c r="T266" s="26">
        <f>STAFF_CWS!X443</f>
        <v>0</v>
      </c>
      <c r="U266" s="26">
        <f>STAFF_CWS!Y443</f>
        <v>0</v>
      </c>
      <c r="V266" s="26">
        <f>STAFF_CWS!Z443</f>
        <v>0</v>
      </c>
      <c r="W266" s="26">
        <f>STAFF_CWS!AA443</f>
        <v>0</v>
      </c>
      <c r="X266" s="26">
        <f>STAFF_CWS!AB443</f>
        <v>0</v>
      </c>
      <c r="Y266" s="26">
        <f>STAFF_CWS!AC443</f>
        <v>0</v>
      </c>
      <c r="Z266" s="26">
        <f>STAFF_CWS!AD443</f>
        <v>0</v>
      </c>
      <c r="AA266" s="26">
        <f>STAFF_CWS!AE443</f>
        <v>0</v>
      </c>
      <c r="AB266" s="26">
        <f>STAFF_CWS!AF443</f>
        <v>0</v>
      </c>
      <c r="AC266" s="26">
        <f>STAFF_CWS!AG443</f>
        <v>0</v>
      </c>
      <c r="AD266" s="26">
        <f>STAFF_CWS!AH443</f>
        <v>0</v>
      </c>
      <c r="AE266" s="26">
        <f>STAFF_CWS!AI443</f>
        <v>0</v>
      </c>
      <c r="AF266" s="26">
        <f>STAFF_CWS!AJ443</f>
        <v>0</v>
      </c>
      <c r="AG266" s="26">
        <f>STAFF_CWS!AK443</f>
        <v>0</v>
      </c>
      <c r="AH266" s="26">
        <f>STAFF_CWS!AL443</f>
        <v>0</v>
      </c>
      <c r="AI266" s="26">
        <f>STAFF_CWS!AM443</f>
        <v>0</v>
      </c>
      <c r="AJ266" s="26">
        <f>STAFF_CWS!AN443</f>
        <v>0</v>
      </c>
      <c r="AK266" s="26">
        <f>STAFF_CWS!AO443</f>
        <v>0</v>
      </c>
      <c r="AL266" s="26">
        <f>STAFF_CWS!AP443</f>
        <v>0</v>
      </c>
      <c r="AM266" s="26">
        <f>STAFF_CWS!AQ443</f>
        <v>0</v>
      </c>
      <c r="AN266" s="26">
        <f>STAFF_CWS!AR443</f>
        <v>0</v>
      </c>
      <c r="AO266" s="26">
        <f>STAFF_CWS!AS443</f>
        <v>0</v>
      </c>
      <c r="AP266" s="26">
        <f>STAFF_CWS!AT443</f>
        <v>0</v>
      </c>
      <c r="AQ266" s="26">
        <f>STAFF_CWS!AU443</f>
        <v>0</v>
      </c>
      <c r="AR266" s="26">
        <f>STAFF_CWS!AV443</f>
        <v>0</v>
      </c>
      <c r="AS266" s="26">
        <f>STAFF_CWS!AW443</f>
        <v>0</v>
      </c>
      <c r="AT266" s="26">
        <f>STAFF_CWS!AX443</f>
        <v>0</v>
      </c>
      <c r="AU266" s="26">
        <f>STAFF_CWS!AY443</f>
        <v>0</v>
      </c>
      <c r="AV266" s="26">
        <f>STAFF_CWS!AZ443</f>
        <v>0</v>
      </c>
      <c r="AW266" s="26">
        <f>STAFF_CWS!BA443</f>
        <v>0</v>
      </c>
      <c r="AX266" s="26">
        <f>STAFF_CWS!BB443</f>
        <v>0</v>
      </c>
      <c r="AY266" s="26">
        <f>STAFF_CWS!BC443</f>
        <v>0</v>
      </c>
      <c r="AZ266" s="26">
        <f>STAFF_CWS!BD443</f>
        <v>0</v>
      </c>
      <c r="BA266" s="26">
        <f>STAFF_CWS!BE443</f>
        <v>0</v>
      </c>
      <c r="BB266" s="26">
        <f>STAFF_CWS!BF443</f>
        <v>0</v>
      </c>
      <c r="BC266" s="26">
        <f>STAFF_CWS!BG443</f>
        <v>0</v>
      </c>
      <c r="BD266" s="26">
        <f>STAFF_CWS!BH443</f>
        <v>0</v>
      </c>
      <c r="BE266" s="26">
        <f>STAFF_CWS!BI443</f>
        <v>0</v>
      </c>
      <c r="BF266" s="26">
        <f>STAFF_CWS!BJ443</f>
        <v>0</v>
      </c>
      <c r="BG266" s="26">
        <f>STAFF_CWS!BK443</f>
        <v>0</v>
      </c>
      <c r="BH266" s="26">
        <f>STAFF_CWS!BL443</f>
        <v>0</v>
      </c>
      <c r="BI266" s="26">
        <f>STAFF_CWS!BM443</f>
        <v>0</v>
      </c>
      <c r="BJ266" s="26">
        <f>STAFF_CWS!BN443</f>
        <v>0</v>
      </c>
      <c r="BK266" s="26">
        <f>STAFF_CWS!BO443</f>
        <v>0</v>
      </c>
    </row>
    <row r="267" spans="2:63" x14ac:dyDescent="0.15">
      <c r="B267" s="1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 spans="2:63" x14ac:dyDescent="0.15">
      <c r="B268" s="18" t="s">
        <v>86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 spans="2:63" x14ac:dyDescent="0.15">
      <c r="B269" s="1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 spans="2:63" x14ac:dyDescent="0.15">
      <c r="B270" s="14" t="s">
        <v>28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 spans="2:63" x14ac:dyDescent="0.15">
      <c r="B271" s="17" t="s">
        <v>75</v>
      </c>
      <c r="C271" s="26">
        <f>STAFF_CWS!G448</f>
        <v>0</v>
      </c>
      <c r="D271" s="26">
        <f>STAFF_CWS!H448</f>
        <v>2000000</v>
      </c>
      <c r="E271" s="26">
        <f>STAFF_CWS!I448</f>
        <v>2000000</v>
      </c>
      <c r="F271" s="26">
        <f>STAFF_CWS!J448</f>
        <v>2000000</v>
      </c>
      <c r="G271" s="26">
        <f>STAFF_CWS!K448</f>
        <v>2000000</v>
      </c>
      <c r="H271" s="26">
        <f>STAFF_CWS!L448</f>
        <v>2000000</v>
      </c>
      <c r="I271" s="26">
        <f>STAFF_CWS!M448</f>
        <v>2000000</v>
      </c>
      <c r="J271" s="26">
        <f>STAFF_CWS!N448</f>
        <v>2000000</v>
      </c>
      <c r="K271" s="26">
        <f>STAFF_CWS!O448</f>
        <v>2000000</v>
      </c>
      <c r="L271" s="26">
        <f>STAFF_CWS!P448</f>
        <v>2000000</v>
      </c>
      <c r="M271" s="26">
        <f>STAFF_CWS!Q448</f>
        <v>2000000</v>
      </c>
      <c r="N271" s="26">
        <f>STAFF_CWS!R448</f>
        <v>2000000</v>
      </c>
      <c r="O271" s="26">
        <f>STAFF_CWS!S448</f>
        <v>2000000</v>
      </c>
      <c r="P271" s="26">
        <f>STAFF_CWS!T448</f>
        <v>2000000</v>
      </c>
      <c r="Q271" s="26">
        <f>STAFF_CWS!U448</f>
        <v>2000000</v>
      </c>
      <c r="R271" s="26">
        <f>STAFF_CWS!V448</f>
        <v>2000000</v>
      </c>
      <c r="S271" s="26">
        <f>STAFF_CWS!W448</f>
        <v>2000000</v>
      </c>
      <c r="T271" s="26">
        <f>STAFF_CWS!X448</f>
        <v>2000000</v>
      </c>
      <c r="U271" s="26">
        <f>STAFF_CWS!Y448</f>
        <v>2000000</v>
      </c>
      <c r="V271" s="26">
        <f>STAFF_CWS!Z448</f>
        <v>2000000</v>
      </c>
      <c r="W271" s="26">
        <f>STAFF_CWS!AA448</f>
        <v>2000000</v>
      </c>
      <c r="X271" s="26">
        <f>STAFF_CWS!AB448</f>
        <v>2000000</v>
      </c>
      <c r="Y271" s="26">
        <f>STAFF_CWS!AC448</f>
        <v>2000000</v>
      </c>
      <c r="Z271" s="26">
        <f>STAFF_CWS!AD448</f>
        <v>2000000</v>
      </c>
      <c r="AA271" s="26">
        <f>STAFF_CWS!AE448</f>
        <v>2000000</v>
      </c>
      <c r="AB271" s="26">
        <f>STAFF_CWS!AF448</f>
        <v>2000000</v>
      </c>
      <c r="AC271" s="26">
        <f>STAFF_CWS!AG448</f>
        <v>2000000</v>
      </c>
      <c r="AD271" s="26">
        <f>STAFF_CWS!AH448</f>
        <v>2000000</v>
      </c>
      <c r="AE271" s="26">
        <f>STAFF_CWS!AI448</f>
        <v>2000000</v>
      </c>
      <c r="AF271" s="26">
        <f>STAFF_CWS!AJ448</f>
        <v>2000000</v>
      </c>
      <c r="AG271" s="26">
        <f>STAFF_CWS!AK448</f>
        <v>2000000</v>
      </c>
      <c r="AH271" s="26">
        <f>STAFF_CWS!AL448</f>
        <v>2000000</v>
      </c>
      <c r="AI271" s="26">
        <f>STAFF_CWS!AM448</f>
        <v>2000000</v>
      </c>
      <c r="AJ271" s="26">
        <f>STAFF_CWS!AN448</f>
        <v>2000000</v>
      </c>
      <c r="AK271" s="26">
        <f>STAFF_CWS!AO448</f>
        <v>2000000</v>
      </c>
      <c r="AL271" s="26">
        <f>STAFF_CWS!AP448</f>
        <v>2000000</v>
      </c>
      <c r="AM271" s="26">
        <f>STAFF_CWS!AQ448</f>
        <v>2000000</v>
      </c>
      <c r="AN271" s="26">
        <f>STAFF_CWS!AR448</f>
        <v>2000000</v>
      </c>
      <c r="AO271" s="26">
        <f>STAFF_CWS!AS448</f>
        <v>2000000</v>
      </c>
      <c r="AP271" s="26">
        <f>STAFF_CWS!AT448</f>
        <v>2000000</v>
      </c>
      <c r="AQ271" s="26">
        <f>STAFF_CWS!AU448</f>
        <v>2000000</v>
      </c>
      <c r="AR271" s="26">
        <f>STAFF_CWS!AV448</f>
        <v>2000000</v>
      </c>
      <c r="AS271" s="26">
        <f>STAFF_CWS!AW448</f>
        <v>2000000</v>
      </c>
      <c r="AT271" s="26">
        <f>STAFF_CWS!AX448</f>
        <v>2000000</v>
      </c>
      <c r="AU271" s="26">
        <f>STAFF_CWS!AY448</f>
        <v>2000000</v>
      </c>
      <c r="AV271" s="26">
        <f>STAFF_CWS!AZ448</f>
        <v>2000000</v>
      </c>
      <c r="AW271" s="26">
        <f>STAFF_CWS!BA448</f>
        <v>2000000</v>
      </c>
      <c r="AX271" s="26">
        <f>STAFF_CWS!BB448</f>
        <v>2000000</v>
      </c>
      <c r="AY271" s="26">
        <f>STAFF_CWS!BC448</f>
        <v>2000000</v>
      </c>
      <c r="AZ271" s="26">
        <f>STAFF_CWS!BD448</f>
        <v>2000000</v>
      </c>
      <c r="BA271" s="26">
        <f>STAFF_CWS!BE448</f>
        <v>2000000</v>
      </c>
      <c r="BB271" s="26">
        <f>STAFF_CWS!BF448</f>
        <v>2000000</v>
      </c>
      <c r="BC271" s="26">
        <f>STAFF_CWS!BG448</f>
        <v>2000000</v>
      </c>
      <c r="BD271" s="26">
        <f>STAFF_CWS!BH448</f>
        <v>2000000</v>
      </c>
      <c r="BE271" s="26">
        <f>STAFF_CWS!BI448</f>
        <v>2000000</v>
      </c>
      <c r="BF271" s="26">
        <f>STAFF_CWS!BJ448</f>
        <v>2000000</v>
      </c>
      <c r="BG271" s="26">
        <f>STAFF_CWS!BK448</f>
        <v>2000000</v>
      </c>
      <c r="BH271" s="26">
        <f>STAFF_CWS!BL448</f>
        <v>2000000</v>
      </c>
      <c r="BI271" s="26">
        <f>STAFF_CWS!BM448</f>
        <v>2000000</v>
      </c>
      <c r="BJ271" s="26">
        <f>STAFF_CWS!BN448</f>
        <v>2000000</v>
      </c>
      <c r="BK271" s="26">
        <f>STAFF_CWS!BO448</f>
        <v>2000000</v>
      </c>
    </row>
    <row r="272" spans="2:63" x14ac:dyDescent="0.15">
      <c r="B272" s="17" t="s">
        <v>62</v>
      </c>
      <c r="C272" s="23">
        <f>STAFF_CWS!G449</f>
        <v>0.5</v>
      </c>
      <c r="D272" s="23">
        <f>STAFF_CWS!H449</f>
        <v>0.6</v>
      </c>
      <c r="E272" s="23">
        <f>STAFF_CWS!I449</f>
        <v>0.6</v>
      </c>
      <c r="F272" s="23">
        <f>STAFF_CWS!J449</f>
        <v>0.6</v>
      </c>
      <c r="G272" s="23">
        <f>STAFF_CWS!K449</f>
        <v>0.6</v>
      </c>
      <c r="H272" s="23">
        <f>STAFF_CWS!L449</f>
        <v>0.6</v>
      </c>
      <c r="I272" s="23">
        <f>STAFF_CWS!M449</f>
        <v>0.6</v>
      </c>
      <c r="J272" s="23">
        <f>STAFF_CWS!N449</f>
        <v>0.6</v>
      </c>
      <c r="K272" s="23">
        <f>STAFF_CWS!O449</f>
        <v>0.6</v>
      </c>
      <c r="L272" s="23">
        <f>STAFF_CWS!P449</f>
        <v>0.6</v>
      </c>
      <c r="M272" s="23">
        <f>STAFF_CWS!Q449</f>
        <v>0.6</v>
      </c>
      <c r="N272" s="23">
        <f>STAFF_CWS!R449</f>
        <v>0.6</v>
      </c>
      <c r="O272" s="23">
        <f>STAFF_CWS!S449</f>
        <v>0.6</v>
      </c>
      <c r="P272" s="23">
        <f>STAFF_CWS!T449</f>
        <v>0.7</v>
      </c>
      <c r="Q272" s="23">
        <f>STAFF_CWS!U449</f>
        <v>0.7</v>
      </c>
      <c r="R272" s="23">
        <f>STAFF_CWS!V449</f>
        <v>0.7</v>
      </c>
      <c r="S272" s="23">
        <f>STAFF_CWS!W449</f>
        <v>0.7</v>
      </c>
      <c r="T272" s="23">
        <f>STAFF_CWS!X449</f>
        <v>0.7</v>
      </c>
      <c r="U272" s="23">
        <f>STAFF_CWS!Y449</f>
        <v>0.7</v>
      </c>
      <c r="V272" s="23">
        <f>STAFF_CWS!Z449</f>
        <v>0.7</v>
      </c>
      <c r="W272" s="23">
        <f>STAFF_CWS!AA449</f>
        <v>0.7</v>
      </c>
      <c r="X272" s="23">
        <f>STAFF_CWS!AB449</f>
        <v>0.7</v>
      </c>
      <c r="Y272" s="23">
        <f>STAFF_CWS!AC449</f>
        <v>0.7</v>
      </c>
      <c r="Z272" s="23">
        <f>STAFF_CWS!AD449</f>
        <v>0.7</v>
      </c>
      <c r="AA272" s="23">
        <f>STAFF_CWS!AE449</f>
        <v>0.7</v>
      </c>
      <c r="AB272" s="23">
        <f>STAFF_CWS!AF449</f>
        <v>0.7</v>
      </c>
      <c r="AC272" s="23">
        <f>STAFF_CWS!AG449</f>
        <v>0.7</v>
      </c>
      <c r="AD272" s="23">
        <f>STAFF_CWS!AH449</f>
        <v>0.7</v>
      </c>
      <c r="AE272" s="23">
        <f>STAFF_CWS!AI449</f>
        <v>0.7</v>
      </c>
      <c r="AF272" s="23">
        <f>STAFF_CWS!AJ449</f>
        <v>0.7</v>
      </c>
      <c r="AG272" s="23">
        <f>STAFF_CWS!AK449</f>
        <v>0.7</v>
      </c>
      <c r="AH272" s="23">
        <f>STAFF_CWS!AL449</f>
        <v>0.7</v>
      </c>
      <c r="AI272" s="23">
        <f>STAFF_CWS!AM449</f>
        <v>0.7</v>
      </c>
      <c r="AJ272" s="23">
        <f>STAFF_CWS!AN449</f>
        <v>0.7</v>
      </c>
      <c r="AK272" s="23">
        <f>STAFF_CWS!AO449</f>
        <v>0.7</v>
      </c>
      <c r="AL272" s="23">
        <f>STAFF_CWS!AP449</f>
        <v>0.7</v>
      </c>
      <c r="AM272" s="23">
        <f>STAFF_CWS!AQ449</f>
        <v>0.7</v>
      </c>
      <c r="AN272" s="23">
        <f>STAFF_CWS!AR449</f>
        <v>0.85</v>
      </c>
      <c r="AO272" s="23">
        <f>STAFF_CWS!AS449</f>
        <v>0.85</v>
      </c>
      <c r="AP272" s="23">
        <f>STAFF_CWS!AT449</f>
        <v>0.85</v>
      </c>
      <c r="AQ272" s="23">
        <f>STAFF_CWS!AU449</f>
        <v>0.85</v>
      </c>
      <c r="AR272" s="23">
        <f>STAFF_CWS!AV449</f>
        <v>0.85</v>
      </c>
      <c r="AS272" s="23">
        <f>STAFF_CWS!AW449</f>
        <v>0.85</v>
      </c>
      <c r="AT272" s="23">
        <f>STAFF_CWS!AX449</f>
        <v>0.85</v>
      </c>
      <c r="AU272" s="23">
        <f>STAFF_CWS!AY449</f>
        <v>0.85</v>
      </c>
      <c r="AV272" s="23">
        <f>STAFF_CWS!AZ449</f>
        <v>0.85</v>
      </c>
      <c r="AW272" s="23">
        <f>STAFF_CWS!BA449</f>
        <v>0.85</v>
      </c>
      <c r="AX272" s="23">
        <f>STAFF_CWS!BB449</f>
        <v>0.85</v>
      </c>
      <c r="AY272" s="23">
        <f>STAFF_CWS!BC449</f>
        <v>0.85</v>
      </c>
      <c r="AZ272" s="23">
        <f>STAFF_CWS!BD449</f>
        <v>1</v>
      </c>
      <c r="BA272" s="23">
        <f>STAFF_CWS!BE449</f>
        <v>1</v>
      </c>
      <c r="BB272" s="23">
        <f>STAFF_CWS!BF449</f>
        <v>1</v>
      </c>
      <c r="BC272" s="23">
        <f>STAFF_CWS!BG449</f>
        <v>1</v>
      </c>
      <c r="BD272" s="23">
        <f>STAFF_CWS!BH449</f>
        <v>1</v>
      </c>
      <c r="BE272" s="23">
        <f>STAFF_CWS!BI449</f>
        <v>1</v>
      </c>
      <c r="BF272" s="23">
        <f>STAFF_CWS!BJ449</f>
        <v>1</v>
      </c>
      <c r="BG272" s="23">
        <f>STAFF_CWS!BK449</f>
        <v>1</v>
      </c>
      <c r="BH272" s="23">
        <f>STAFF_CWS!BL449</f>
        <v>1</v>
      </c>
      <c r="BI272" s="23">
        <f>STAFF_CWS!BM449</f>
        <v>1</v>
      </c>
      <c r="BJ272" s="23">
        <f>STAFF_CWS!BN449</f>
        <v>1</v>
      </c>
      <c r="BK272" s="23">
        <f>STAFF_CWS!BO449</f>
        <v>1</v>
      </c>
    </row>
    <row r="273" spans="2:63" x14ac:dyDescent="0.15">
      <c r="B273" s="17" t="s">
        <v>76</v>
      </c>
      <c r="C273" s="26">
        <f>STAFF_CWS!G450</f>
        <v>0</v>
      </c>
      <c r="D273" s="26">
        <f>STAFF_CWS!H450</f>
        <v>1200000</v>
      </c>
      <c r="E273" s="26">
        <f>STAFF_CWS!I450</f>
        <v>1200000</v>
      </c>
      <c r="F273" s="26">
        <f>STAFF_CWS!J450</f>
        <v>1200000</v>
      </c>
      <c r="G273" s="26">
        <f>STAFF_CWS!K450</f>
        <v>1200000</v>
      </c>
      <c r="H273" s="26">
        <f>STAFF_CWS!L450</f>
        <v>1200000</v>
      </c>
      <c r="I273" s="26">
        <f>STAFF_CWS!M450</f>
        <v>1200000</v>
      </c>
      <c r="J273" s="26">
        <f>STAFF_CWS!N450</f>
        <v>1200000</v>
      </c>
      <c r="K273" s="26">
        <f>STAFF_CWS!O450</f>
        <v>1200000</v>
      </c>
      <c r="L273" s="26">
        <f>STAFF_CWS!P450</f>
        <v>1200000</v>
      </c>
      <c r="M273" s="26">
        <f>STAFF_CWS!Q450</f>
        <v>1200000</v>
      </c>
      <c r="N273" s="26">
        <f>STAFF_CWS!R450</f>
        <v>1200000</v>
      </c>
      <c r="O273" s="26">
        <f>STAFF_CWS!S450</f>
        <v>1200000</v>
      </c>
      <c r="P273" s="26">
        <f>STAFF_CWS!T450</f>
        <v>1400000</v>
      </c>
      <c r="Q273" s="26">
        <f>STAFF_CWS!U450</f>
        <v>1400000</v>
      </c>
      <c r="R273" s="26">
        <f>STAFF_CWS!V450</f>
        <v>1400000</v>
      </c>
      <c r="S273" s="26">
        <f>STAFF_CWS!W450</f>
        <v>1400000</v>
      </c>
      <c r="T273" s="26">
        <f>STAFF_CWS!X450</f>
        <v>1400000</v>
      </c>
      <c r="U273" s="26">
        <f>STAFF_CWS!Y450</f>
        <v>1400000</v>
      </c>
      <c r="V273" s="26">
        <f>STAFF_CWS!Z450</f>
        <v>1400000</v>
      </c>
      <c r="W273" s="26">
        <f>STAFF_CWS!AA450</f>
        <v>1400000</v>
      </c>
      <c r="X273" s="26">
        <f>STAFF_CWS!AB450</f>
        <v>1400000</v>
      </c>
      <c r="Y273" s="26">
        <f>STAFF_CWS!AC450</f>
        <v>1400000</v>
      </c>
      <c r="Z273" s="26">
        <f>STAFF_CWS!AD450</f>
        <v>1400000</v>
      </c>
      <c r="AA273" s="26">
        <f>STAFF_CWS!AE450</f>
        <v>1400000</v>
      </c>
      <c r="AB273" s="26">
        <f>STAFF_CWS!AF450</f>
        <v>1400000</v>
      </c>
      <c r="AC273" s="26">
        <f>STAFF_CWS!AG450</f>
        <v>1400000</v>
      </c>
      <c r="AD273" s="26">
        <f>STAFF_CWS!AH450</f>
        <v>1400000</v>
      </c>
      <c r="AE273" s="26">
        <f>STAFF_CWS!AI450</f>
        <v>1400000</v>
      </c>
      <c r="AF273" s="26">
        <f>STAFF_CWS!AJ450</f>
        <v>1400000</v>
      </c>
      <c r="AG273" s="26">
        <f>STAFF_CWS!AK450</f>
        <v>1400000</v>
      </c>
      <c r="AH273" s="26">
        <f>STAFF_CWS!AL450</f>
        <v>1400000</v>
      </c>
      <c r="AI273" s="26">
        <f>STAFF_CWS!AM450</f>
        <v>1400000</v>
      </c>
      <c r="AJ273" s="26">
        <f>STAFF_CWS!AN450</f>
        <v>1400000</v>
      </c>
      <c r="AK273" s="26">
        <f>STAFF_CWS!AO450</f>
        <v>1400000</v>
      </c>
      <c r="AL273" s="26">
        <f>STAFF_CWS!AP450</f>
        <v>1400000</v>
      </c>
      <c r="AM273" s="26">
        <f>STAFF_CWS!AQ450</f>
        <v>1400000</v>
      </c>
      <c r="AN273" s="26">
        <f>STAFF_CWS!AR450</f>
        <v>1700000</v>
      </c>
      <c r="AO273" s="26">
        <f>STAFF_CWS!AS450</f>
        <v>1700000</v>
      </c>
      <c r="AP273" s="26">
        <f>STAFF_CWS!AT450</f>
        <v>1700000</v>
      </c>
      <c r="AQ273" s="26">
        <f>STAFF_CWS!AU450</f>
        <v>1700000</v>
      </c>
      <c r="AR273" s="26">
        <f>STAFF_CWS!AV450</f>
        <v>1700000</v>
      </c>
      <c r="AS273" s="26">
        <f>STAFF_CWS!AW450</f>
        <v>1700000</v>
      </c>
      <c r="AT273" s="26">
        <f>STAFF_CWS!AX450</f>
        <v>1700000</v>
      </c>
      <c r="AU273" s="26">
        <f>STAFF_CWS!AY450</f>
        <v>1700000</v>
      </c>
      <c r="AV273" s="26">
        <f>STAFF_CWS!AZ450</f>
        <v>1700000</v>
      </c>
      <c r="AW273" s="26">
        <f>STAFF_CWS!BA450</f>
        <v>1700000</v>
      </c>
      <c r="AX273" s="26">
        <f>STAFF_CWS!BB450</f>
        <v>1700000</v>
      </c>
      <c r="AY273" s="26">
        <f>STAFF_CWS!BC450</f>
        <v>1700000</v>
      </c>
      <c r="AZ273" s="26">
        <f>STAFF_CWS!BD450</f>
        <v>2000000</v>
      </c>
      <c r="BA273" s="26">
        <f>STAFF_CWS!BE450</f>
        <v>2000000</v>
      </c>
      <c r="BB273" s="26">
        <f>STAFF_CWS!BF450</f>
        <v>2000000</v>
      </c>
      <c r="BC273" s="26">
        <f>STAFF_CWS!BG450</f>
        <v>2000000</v>
      </c>
      <c r="BD273" s="26">
        <f>STAFF_CWS!BH450</f>
        <v>2000000</v>
      </c>
      <c r="BE273" s="26">
        <f>STAFF_CWS!BI450</f>
        <v>2000000</v>
      </c>
      <c r="BF273" s="26">
        <f>STAFF_CWS!BJ450</f>
        <v>2000000</v>
      </c>
      <c r="BG273" s="26">
        <f>STAFF_CWS!BK450</f>
        <v>2000000</v>
      </c>
      <c r="BH273" s="26">
        <f>STAFF_CWS!BL450</f>
        <v>2000000</v>
      </c>
      <c r="BI273" s="26">
        <f>STAFF_CWS!BM450</f>
        <v>2000000</v>
      </c>
      <c r="BJ273" s="26">
        <f>STAFF_CWS!BN450</f>
        <v>2000000</v>
      </c>
      <c r="BK273" s="26">
        <f>STAFF_CWS!BO450</f>
        <v>2000000</v>
      </c>
    </row>
    <row r="274" spans="2:63" x14ac:dyDescent="0.15">
      <c r="B274" s="17" t="s">
        <v>27</v>
      </c>
      <c r="C274" s="26">
        <f>STAFF_CWS!G451</f>
        <v>0</v>
      </c>
      <c r="D274" s="26">
        <f>STAFF_CWS!H451</f>
        <v>0</v>
      </c>
      <c r="E274" s="26">
        <f>STAFF_CWS!I451</f>
        <v>0</v>
      </c>
      <c r="F274" s="26">
        <f>STAFF_CWS!J451</f>
        <v>0</v>
      </c>
      <c r="G274" s="26">
        <f>STAFF_CWS!K451</f>
        <v>0</v>
      </c>
      <c r="H274" s="26">
        <f>STAFF_CWS!L451</f>
        <v>0</v>
      </c>
      <c r="I274" s="26">
        <f>STAFF_CWS!M451</f>
        <v>0</v>
      </c>
      <c r="J274" s="26">
        <f>STAFF_CWS!N451</f>
        <v>0</v>
      </c>
      <c r="K274" s="26">
        <f>STAFF_CWS!O451</f>
        <v>0</v>
      </c>
      <c r="L274" s="26">
        <f>STAFF_CWS!P451</f>
        <v>0</v>
      </c>
      <c r="M274" s="26">
        <f>STAFF_CWS!Q451</f>
        <v>0</v>
      </c>
      <c r="N274" s="26">
        <f>STAFF_CWS!R451</f>
        <v>0</v>
      </c>
      <c r="O274" s="26">
        <f>STAFF_CWS!S451</f>
        <v>0</v>
      </c>
      <c r="P274" s="26">
        <f>STAFF_CWS!T451</f>
        <v>0</v>
      </c>
      <c r="Q274" s="26">
        <f>STAFF_CWS!U451</f>
        <v>0</v>
      </c>
      <c r="R274" s="26">
        <f>STAFF_CWS!V451</f>
        <v>0</v>
      </c>
      <c r="S274" s="26">
        <f>STAFF_CWS!W451</f>
        <v>0</v>
      </c>
      <c r="T274" s="26">
        <f>STAFF_CWS!X451</f>
        <v>0</v>
      </c>
      <c r="U274" s="26">
        <f>STAFF_CWS!Y451</f>
        <v>0</v>
      </c>
      <c r="V274" s="26">
        <f>STAFF_CWS!Z451</f>
        <v>0</v>
      </c>
      <c r="W274" s="26">
        <f>STAFF_CWS!AA451</f>
        <v>0</v>
      </c>
      <c r="X274" s="26">
        <f>STAFF_CWS!AB451</f>
        <v>0</v>
      </c>
      <c r="Y274" s="26">
        <f>STAFF_CWS!AC451</f>
        <v>0</v>
      </c>
      <c r="Z274" s="26">
        <f>STAFF_CWS!AD451</f>
        <v>0</v>
      </c>
      <c r="AA274" s="26">
        <f>STAFF_CWS!AE451</f>
        <v>0</v>
      </c>
      <c r="AB274" s="26">
        <f>STAFF_CWS!AF451</f>
        <v>0</v>
      </c>
      <c r="AC274" s="26">
        <f>STAFF_CWS!AG451</f>
        <v>0</v>
      </c>
      <c r="AD274" s="26">
        <f>STAFF_CWS!AH451</f>
        <v>0</v>
      </c>
      <c r="AE274" s="26">
        <f>STAFF_CWS!AI451</f>
        <v>0</v>
      </c>
      <c r="AF274" s="26">
        <f>STAFF_CWS!AJ451</f>
        <v>0</v>
      </c>
      <c r="AG274" s="26">
        <f>STAFF_CWS!AK451</f>
        <v>0</v>
      </c>
      <c r="AH274" s="26">
        <f>STAFF_CWS!AL451</f>
        <v>0</v>
      </c>
      <c r="AI274" s="26">
        <f>STAFF_CWS!AM451</f>
        <v>0</v>
      </c>
      <c r="AJ274" s="26">
        <f>STAFF_CWS!AN451</f>
        <v>0</v>
      </c>
      <c r="AK274" s="26">
        <f>STAFF_CWS!AO451</f>
        <v>0</v>
      </c>
      <c r="AL274" s="26">
        <f>STAFF_CWS!AP451</f>
        <v>0</v>
      </c>
      <c r="AM274" s="26">
        <f>STAFF_CWS!AQ451</f>
        <v>0</v>
      </c>
      <c r="AN274" s="26">
        <f>STAFF_CWS!AR451</f>
        <v>0</v>
      </c>
      <c r="AO274" s="26">
        <f>STAFF_CWS!AS451</f>
        <v>0</v>
      </c>
      <c r="AP274" s="26">
        <f>STAFF_CWS!AT451</f>
        <v>0</v>
      </c>
      <c r="AQ274" s="26">
        <f>STAFF_CWS!AU451</f>
        <v>0</v>
      </c>
      <c r="AR274" s="26">
        <f>STAFF_CWS!AV451</f>
        <v>0</v>
      </c>
      <c r="AS274" s="26">
        <f>STAFF_CWS!AW451</f>
        <v>0</v>
      </c>
      <c r="AT274" s="26">
        <f>STAFF_CWS!AX451</f>
        <v>0</v>
      </c>
      <c r="AU274" s="26">
        <f>STAFF_CWS!AY451</f>
        <v>0</v>
      </c>
      <c r="AV274" s="26">
        <f>STAFF_CWS!AZ451</f>
        <v>0</v>
      </c>
      <c r="AW274" s="26">
        <f>STAFF_CWS!BA451</f>
        <v>0</v>
      </c>
      <c r="AX274" s="26">
        <f>STAFF_CWS!BB451</f>
        <v>0</v>
      </c>
      <c r="AY274" s="26">
        <f>STAFF_CWS!BC451</f>
        <v>0</v>
      </c>
      <c r="AZ274" s="26">
        <f>STAFF_CWS!BD451</f>
        <v>0</v>
      </c>
      <c r="BA274" s="26">
        <f>STAFF_CWS!BE451</f>
        <v>0</v>
      </c>
      <c r="BB274" s="26">
        <f>STAFF_CWS!BF451</f>
        <v>0</v>
      </c>
      <c r="BC274" s="26">
        <f>STAFF_CWS!BG451</f>
        <v>0</v>
      </c>
      <c r="BD274" s="26">
        <f>STAFF_CWS!BH451</f>
        <v>0</v>
      </c>
      <c r="BE274" s="26">
        <f>STAFF_CWS!BI451</f>
        <v>0</v>
      </c>
      <c r="BF274" s="26">
        <f>STAFF_CWS!BJ451</f>
        <v>0</v>
      </c>
      <c r="BG274" s="26">
        <f>STAFF_CWS!BK451</f>
        <v>0</v>
      </c>
      <c r="BH274" s="26">
        <f>STAFF_CWS!BL451</f>
        <v>0</v>
      </c>
      <c r="BI274" s="26">
        <f>STAFF_CWS!BM451</f>
        <v>0</v>
      </c>
      <c r="BJ274" s="26">
        <f>STAFF_CWS!BN451</f>
        <v>0</v>
      </c>
      <c r="BK274" s="26">
        <f>STAFF_CWS!BO451</f>
        <v>0</v>
      </c>
    </row>
    <row r="275" spans="2:63" x14ac:dyDescent="0.15">
      <c r="B275" s="17" t="s">
        <v>63</v>
      </c>
      <c r="C275" s="26">
        <f>STAFF_CWS!G452</f>
        <v>0</v>
      </c>
      <c r="D275" s="26">
        <f>STAFF_CWS!H452</f>
        <v>1200000</v>
      </c>
      <c r="E275" s="26">
        <f>STAFF_CWS!I452</f>
        <v>1200000</v>
      </c>
      <c r="F275" s="26">
        <f>STAFF_CWS!J452</f>
        <v>1200000</v>
      </c>
      <c r="G275" s="26">
        <f>STAFF_CWS!K452</f>
        <v>1200000</v>
      </c>
      <c r="H275" s="26">
        <f>STAFF_CWS!L452</f>
        <v>1200000</v>
      </c>
      <c r="I275" s="26">
        <f>STAFF_CWS!M452</f>
        <v>1200000</v>
      </c>
      <c r="J275" s="26">
        <f>STAFF_CWS!N452</f>
        <v>1200000</v>
      </c>
      <c r="K275" s="26">
        <f>STAFF_CWS!O452</f>
        <v>1200000</v>
      </c>
      <c r="L275" s="26">
        <f>STAFF_CWS!P452</f>
        <v>1200000</v>
      </c>
      <c r="M275" s="26">
        <f>STAFF_CWS!Q452</f>
        <v>1200000</v>
      </c>
      <c r="N275" s="26">
        <f>STAFF_CWS!R452</f>
        <v>1200000</v>
      </c>
      <c r="O275" s="26">
        <f>STAFF_CWS!S452</f>
        <v>1200000</v>
      </c>
      <c r="P275" s="26">
        <f>STAFF_CWS!T452</f>
        <v>1400000</v>
      </c>
      <c r="Q275" s="26">
        <f>STAFF_CWS!U452</f>
        <v>1400000</v>
      </c>
      <c r="R275" s="26">
        <f>STAFF_CWS!V452</f>
        <v>1400000</v>
      </c>
      <c r="S275" s="26">
        <f>STAFF_CWS!W452</f>
        <v>1400000</v>
      </c>
      <c r="T275" s="26">
        <f>STAFF_CWS!X452</f>
        <v>1400000</v>
      </c>
      <c r="U275" s="26">
        <f>STAFF_CWS!Y452</f>
        <v>1400000</v>
      </c>
      <c r="V275" s="26">
        <f>STAFF_CWS!Z452</f>
        <v>1400000</v>
      </c>
      <c r="W275" s="26">
        <f>STAFF_CWS!AA452</f>
        <v>1400000</v>
      </c>
      <c r="X275" s="26">
        <f>STAFF_CWS!AB452</f>
        <v>1400000</v>
      </c>
      <c r="Y275" s="26">
        <f>STAFF_CWS!AC452</f>
        <v>1400000</v>
      </c>
      <c r="Z275" s="26">
        <f>STAFF_CWS!AD452</f>
        <v>1400000</v>
      </c>
      <c r="AA275" s="26">
        <f>STAFF_CWS!AE452</f>
        <v>1400000</v>
      </c>
      <c r="AB275" s="26">
        <f>STAFF_CWS!AF452</f>
        <v>1400000</v>
      </c>
      <c r="AC275" s="26">
        <f>STAFF_CWS!AG452</f>
        <v>1400000</v>
      </c>
      <c r="AD275" s="26">
        <f>STAFF_CWS!AH452</f>
        <v>1400000</v>
      </c>
      <c r="AE275" s="26">
        <f>STAFF_CWS!AI452</f>
        <v>1400000</v>
      </c>
      <c r="AF275" s="26">
        <f>STAFF_CWS!AJ452</f>
        <v>1400000</v>
      </c>
      <c r="AG275" s="26">
        <f>STAFF_CWS!AK452</f>
        <v>1400000</v>
      </c>
      <c r="AH275" s="26">
        <f>STAFF_CWS!AL452</f>
        <v>1400000</v>
      </c>
      <c r="AI275" s="26">
        <f>STAFF_CWS!AM452</f>
        <v>1400000</v>
      </c>
      <c r="AJ275" s="26">
        <f>STAFF_CWS!AN452</f>
        <v>1400000</v>
      </c>
      <c r="AK275" s="26">
        <f>STAFF_CWS!AO452</f>
        <v>1400000</v>
      </c>
      <c r="AL275" s="26">
        <f>STAFF_CWS!AP452</f>
        <v>1400000</v>
      </c>
      <c r="AM275" s="26">
        <f>STAFF_CWS!AQ452</f>
        <v>1400000</v>
      </c>
      <c r="AN275" s="26">
        <f>STAFF_CWS!AR452</f>
        <v>1700000</v>
      </c>
      <c r="AO275" s="26">
        <f>STAFF_CWS!AS452</f>
        <v>1700000</v>
      </c>
      <c r="AP275" s="26">
        <f>STAFF_CWS!AT452</f>
        <v>1700000</v>
      </c>
      <c r="AQ275" s="26">
        <f>STAFF_CWS!AU452</f>
        <v>1700000</v>
      </c>
      <c r="AR275" s="26">
        <f>STAFF_CWS!AV452</f>
        <v>1700000</v>
      </c>
      <c r="AS275" s="26">
        <f>STAFF_CWS!AW452</f>
        <v>1700000</v>
      </c>
      <c r="AT275" s="26">
        <f>STAFF_CWS!AX452</f>
        <v>1700000</v>
      </c>
      <c r="AU275" s="26">
        <f>STAFF_CWS!AY452</f>
        <v>1700000</v>
      </c>
      <c r="AV275" s="26">
        <f>STAFF_CWS!AZ452</f>
        <v>1700000</v>
      </c>
      <c r="AW275" s="26">
        <f>STAFF_CWS!BA452</f>
        <v>1700000</v>
      </c>
      <c r="AX275" s="26">
        <f>STAFF_CWS!BB452</f>
        <v>1700000</v>
      </c>
      <c r="AY275" s="26">
        <f>STAFF_CWS!BC452</f>
        <v>1700000</v>
      </c>
      <c r="AZ275" s="26">
        <f>STAFF_CWS!BD452</f>
        <v>2000000</v>
      </c>
      <c r="BA275" s="26">
        <f>STAFF_CWS!BE452</f>
        <v>2000000</v>
      </c>
      <c r="BB275" s="26">
        <f>STAFF_CWS!BF452</f>
        <v>2000000</v>
      </c>
      <c r="BC275" s="26">
        <f>STAFF_CWS!BG452</f>
        <v>2000000</v>
      </c>
      <c r="BD275" s="26">
        <f>STAFF_CWS!BH452</f>
        <v>2000000</v>
      </c>
      <c r="BE275" s="26">
        <f>STAFF_CWS!BI452</f>
        <v>2000000</v>
      </c>
      <c r="BF275" s="26">
        <f>STAFF_CWS!BJ452</f>
        <v>2000000</v>
      </c>
      <c r="BG275" s="26">
        <f>STAFF_CWS!BK452</f>
        <v>2000000</v>
      </c>
      <c r="BH275" s="26">
        <f>STAFF_CWS!BL452</f>
        <v>2000000</v>
      </c>
      <c r="BI275" s="26">
        <f>STAFF_CWS!BM452</f>
        <v>2000000</v>
      </c>
      <c r="BJ275" s="26">
        <f>STAFF_CWS!BN452</f>
        <v>2000000</v>
      </c>
      <c r="BK275" s="26">
        <f>STAFF_CWS!BO452</f>
        <v>2000000</v>
      </c>
    </row>
    <row r="276" spans="2:63" x14ac:dyDescent="0.15">
      <c r="B276" s="1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 spans="2:63" x14ac:dyDescent="0.15">
      <c r="B277" s="18" t="s">
        <v>86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 spans="2:63" x14ac:dyDescent="0.15">
      <c r="B278" s="1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 spans="2:63" x14ac:dyDescent="0.15">
      <c r="B279" s="14" t="s">
        <v>55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 spans="2:63" x14ac:dyDescent="0.15">
      <c r="B280" s="17" t="s">
        <v>75</v>
      </c>
      <c r="C280" s="26">
        <f>STAFF_CWS!G457</f>
        <v>0</v>
      </c>
      <c r="D280" s="26">
        <f>STAFF_CWS!H457</f>
        <v>2000000</v>
      </c>
      <c r="E280" s="26">
        <f>STAFF_CWS!I457</f>
        <v>2000000</v>
      </c>
      <c r="F280" s="26">
        <f>STAFF_CWS!J457</f>
        <v>2000000</v>
      </c>
      <c r="G280" s="26">
        <f>STAFF_CWS!K457</f>
        <v>2000000</v>
      </c>
      <c r="H280" s="26">
        <f>STAFF_CWS!L457</f>
        <v>2000000</v>
      </c>
      <c r="I280" s="26">
        <f>STAFF_CWS!M457</f>
        <v>2000000</v>
      </c>
      <c r="J280" s="26">
        <f>STAFF_CWS!N457</f>
        <v>2000000</v>
      </c>
      <c r="K280" s="26">
        <f>STAFF_CWS!O457</f>
        <v>2000000</v>
      </c>
      <c r="L280" s="26">
        <f>STAFF_CWS!P457</f>
        <v>2000000</v>
      </c>
      <c r="M280" s="26">
        <f>STAFF_CWS!Q457</f>
        <v>2000000</v>
      </c>
      <c r="N280" s="26">
        <f>STAFF_CWS!R457</f>
        <v>2000000</v>
      </c>
      <c r="O280" s="26">
        <f>STAFF_CWS!S457</f>
        <v>2000000</v>
      </c>
      <c r="P280" s="26">
        <f>STAFF_CWS!T457</f>
        <v>2000000</v>
      </c>
      <c r="Q280" s="26">
        <f>STAFF_CWS!U457</f>
        <v>2000000</v>
      </c>
      <c r="R280" s="26">
        <f>STAFF_CWS!V457</f>
        <v>2000000</v>
      </c>
      <c r="S280" s="26">
        <f>STAFF_CWS!W457</f>
        <v>2000000</v>
      </c>
      <c r="T280" s="26">
        <f>STAFF_CWS!X457</f>
        <v>2000000</v>
      </c>
      <c r="U280" s="26">
        <f>STAFF_CWS!Y457</f>
        <v>2000000</v>
      </c>
      <c r="V280" s="26">
        <f>STAFF_CWS!Z457</f>
        <v>2000000</v>
      </c>
      <c r="W280" s="26">
        <f>STAFF_CWS!AA457</f>
        <v>2000000</v>
      </c>
      <c r="X280" s="26">
        <f>STAFF_CWS!AB457</f>
        <v>2000000</v>
      </c>
      <c r="Y280" s="26">
        <f>STAFF_CWS!AC457</f>
        <v>2000000</v>
      </c>
      <c r="Z280" s="26">
        <f>STAFF_CWS!AD457</f>
        <v>2000000</v>
      </c>
      <c r="AA280" s="26">
        <f>STAFF_CWS!AE457</f>
        <v>2000000</v>
      </c>
      <c r="AB280" s="26">
        <f>STAFF_CWS!AF457</f>
        <v>2000000</v>
      </c>
      <c r="AC280" s="26">
        <f>STAFF_CWS!AG457</f>
        <v>2000000</v>
      </c>
      <c r="AD280" s="26">
        <f>STAFF_CWS!AH457</f>
        <v>2000000</v>
      </c>
      <c r="AE280" s="26">
        <f>STAFF_CWS!AI457</f>
        <v>2000000</v>
      </c>
      <c r="AF280" s="26">
        <f>STAFF_CWS!AJ457</f>
        <v>2000000</v>
      </c>
      <c r="AG280" s="26">
        <f>STAFF_CWS!AK457</f>
        <v>2000000</v>
      </c>
      <c r="AH280" s="26">
        <f>STAFF_CWS!AL457</f>
        <v>2000000</v>
      </c>
      <c r="AI280" s="26">
        <f>STAFF_CWS!AM457</f>
        <v>2000000</v>
      </c>
      <c r="AJ280" s="26">
        <f>STAFF_CWS!AN457</f>
        <v>2000000</v>
      </c>
      <c r="AK280" s="26">
        <f>STAFF_CWS!AO457</f>
        <v>2000000</v>
      </c>
      <c r="AL280" s="26">
        <f>STAFF_CWS!AP457</f>
        <v>2000000</v>
      </c>
      <c r="AM280" s="26">
        <f>STAFF_CWS!AQ457</f>
        <v>2000000</v>
      </c>
      <c r="AN280" s="26">
        <f>STAFF_CWS!AR457</f>
        <v>2000000</v>
      </c>
      <c r="AO280" s="26">
        <f>STAFF_CWS!AS457</f>
        <v>2000000</v>
      </c>
      <c r="AP280" s="26">
        <f>STAFF_CWS!AT457</f>
        <v>2000000</v>
      </c>
      <c r="AQ280" s="26">
        <f>STAFF_CWS!AU457</f>
        <v>2000000</v>
      </c>
      <c r="AR280" s="26">
        <f>STAFF_CWS!AV457</f>
        <v>2000000</v>
      </c>
      <c r="AS280" s="26">
        <f>STAFF_CWS!AW457</f>
        <v>2000000</v>
      </c>
      <c r="AT280" s="26">
        <f>STAFF_CWS!AX457</f>
        <v>2000000</v>
      </c>
      <c r="AU280" s="26">
        <f>STAFF_CWS!AY457</f>
        <v>2000000</v>
      </c>
      <c r="AV280" s="26">
        <f>STAFF_CWS!AZ457</f>
        <v>2000000</v>
      </c>
      <c r="AW280" s="26">
        <f>STAFF_CWS!BA457</f>
        <v>2000000</v>
      </c>
      <c r="AX280" s="26">
        <f>STAFF_CWS!BB457</f>
        <v>2000000</v>
      </c>
      <c r="AY280" s="26">
        <f>STAFF_CWS!BC457</f>
        <v>2000000</v>
      </c>
      <c r="AZ280" s="26">
        <f>STAFF_CWS!BD457</f>
        <v>2000000</v>
      </c>
      <c r="BA280" s="26">
        <f>STAFF_CWS!BE457</f>
        <v>2000000</v>
      </c>
      <c r="BB280" s="26">
        <f>STAFF_CWS!BF457</f>
        <v>2000000</v>
      </c>
      <c r="BC280" s="26">
        <f>STAFF_CWS!BG457</f>
        <v>2000000</v>
      </c>
      <c r="BD280" s="26">
        <f>STAFF_CWS!BH457</f>
        <v>2000000</v>
      </c>
      <c r="BE280" s="26">
        <f>STAFF_CWS!BI457</f>
        <v>2000000</v>
      </c>
      <c r="BF280" s="26">
        <f>STAFF_CWS!BJ457</f>
        <v>2000000</v>
      </c>
      <c r="BG280" s="26">
        <f>STAFF_CWS!BK457</f>
        <v>2000000</v>
      </c>
      <c r="BH280" s="26">
        <f>STAFF_CWS!BL457</f>
        <v>2000000</v>
      </c>
      <c r="BI280" s="26">
        <f>STAFF_CWS!BM457</f>
        <v>2000000</v>
      </c>
      <c r="BJ280" s="26">
        <f>STAFF_CWS!BN457</f>
        <v>2000000</v>
      </c>
      <c r="BK280" s="26">
        <f>STAFF_CWS!BO457</f>
        <v>2000000</v>
      </c>
    </row>
    <row r="281" spans="2:63" x14ac:dyDescent="0.15">
      <c r="B281" s="17" t="s">
        <v>62</v>
      </c>
      <c r="C281" s="23">
        <f>STAFF_CWS!G458</f>
        <v>0.5</v>
      </c>
      <c r="D281" s="23">
        <f>STAFF_CWS!H458</f>
        <v>0.6</v>
      </c>
      <c r="E281" s="23">
        <f>STAFF_CWS!I458</f>
        <v>0.6</v>
      </c>
      <c r="F281" s="23">
        <f>STAFF_CWS!J458</f>
        <v>0.6</v>
      </c>
      <c r="G281" s="23">
        <f>STAFF_CWS!K458</f>
        <v>0.6</v>
      </c>
      <c r="H281" s="23">
        <f>STAFF_CWS!L458</f>
        <v>0.6</v>
      </c>
      <c r="I281" s="23">
        <f>STAFF_CWS!M458</f>
        <v>0.6</v>
      </c>
      <c r="J281" s="23">
        <f>STAFF_CWS!N458</f>
        <v>0.6</v>
      </c>
      <c r="K281" s="23">
        <f>STAFF_CWS!O458</f>
        <v>0.6</v>
      </c>
      <c r="L281" s="23">
        <f>STAFF_CWS!P458</f>
        <v>0.6</v>
      </c>
      <c r="M281" s="23">
        <f>STAFF_CWS!Q458</f>
        <v>0.6</v>
      </c>
      <c r="N281" s="23">
        <f>STAFF_CWS!R458</f>
        <v>0.6</v>
      </c>
      <c r="O281" s="23">
        <f>STAFF_CWS!S458</f>
        <v>0.6</v>
      </c>
      <c r="P281" s="23">
        <f>STAFF_CWS!T458</f>
        <v>0.7</v>
      </c>
      <c r="Q281" s="23">
        <f>STAFF_CWS!U458</f>
        <v>0.7</v>
      </c>
      <c r="R281" s="23">
        <f>STAFF_CWS!V458</f>
        <v>0.7</v>
      </c>
      <c r="S281" s="23">
        <f>STAFF_CWS!W458</f>
        <v>0.7</v>
      </c>
      <c r="T281" s="23">
        <f>STAFF_CWS!X458</f>
        <v>0.7</v>
      </c>
      <c r="U281" s="23">
        <f>STAFF_CWS!Y458</f>
        <v>0.7</v>
      </c>
      <c r="V281" s="23">
        <f>STAFF_CWS!Z458</f>
        <v>0.7</v>
      </c>
      <c r="W281" s="23">
        <f>STAFF_CWS!AA458</f>
        <v>0.7</v>
      </c>
      <c r="X281" s="23">
        <f>STAFF_CWS!AB458</f>
        <v>0.7</v>
      </c>
      <c r="Y281" s="23">
        <f>STAFF_CWS!AC458</f>
        <v>0.7</v>
      </c>
      <c r="Z281" s="23">
        <f>STAFF_CWS!AD458</f>
        <v>0.7</v>
      </c>
      <c r="AA281" s="23">
        <f>STAFF_CWS!AE458</f>
        <v>0.7</v>
      </c>
      <c r="AB281" s="23">
        <f>STAFF_CWS!AF458</f>
        <v>0.7</v>
      </c>
      <c r="AC281" s="23">
        <f>STAFF_CWS!AG458</f>
        <v>0.7</v>
      </c>
      <c r="AD281" s="23">
        <f>STAFF_CWS!AH458</f>
        <v>0.7</v>
      </c>
      <c r="AE281" s="23">
        <f>STAFF_CWS!AI458</f>
        <v>0.7</v>
      </c>
      <c r="AF281" s="23">
        <f>STAFF_CWS!AJ458</f>
        <v>0.7</v>
      </c>
      <c r="AG281" s="23">
        <f>STAFF_CWS!AK458</f>
        <v>0.7</v>
      </c>
      <c r="AH281" s="23">
        <f>STAFF_CWS!AL458</f>
        <v>0.7</v>
      </c>
      <c r="AI281" s="23">
        <f>STAFF_CWS!AM458</f>
        <v>0.7</v>
      </c>
      <c r="AJ281" s="23">
        <f>STAFF_CWS!AN458</f>
        <v>0.7</v>
      </c>
      <c r="AK281" s="23">
        <f>STAFF_CWS!AO458</f>
        <v>0.7</v>
      </c>
      <c r="AL281" s="23">
        <f>STAFF_CWS!AP458</f>
        <v>0.7</v>
      </c>
      <c r="AM281" s="23">
        <f>STAFF_CWS!AQ458</f>
        <v>0.7</v>
      </c>
      <c r="AN281" s="23">
        <f>STAFF_CWS!AR458</f>
        <v>0.85</v>
      </c>
      <c r="AO281" s="23">
        <f>STAFF_CWS!AS458</f>
        <v>0.85</v>
      </c>
      <c r="AP281" s="23">
        <f>STAFF_CWS!AT458</f>
        <v>0.85</v>
      </c>
      <c r="AQ281" s="23">
        <f>STAFF_CWS!AU458</f>
        <v>0.85</v>
      </c>
      <c r="AR281" s="23">
        <f>STAFF_CWS!AV458</f>
        <v>0.85</v>
      </c>
      <c r="AS281" s="23">
        <f>STAFF_CWS!AW458</f>
        <v>0.85</v>
      </c>
      <c r="AT281" s="23">
        <f>STAFF_CWS!AX458</f>
        <v>0.85</v>
      </c>
      <c r="AU281" s="23">
        <f>STAFF_CWS!AY458</f>
        <v>0.85</v>
      </c>
      <c r="AV281" s="23">
        <f>STAFF_CWS!AZ458</f>
        <v>0.85</v>
      </c>
      <c r="AW281" s="23">
        <f>STAFF_CWS!BA458</f>
        <v>0.85</v>
      </c>
      <c r="AX281" s="23">
        <f>STAFF_CWS!BB458</f>
        <v>0.85</v>
      </c>
      <c r="AY281" s="23">
        <f>STAFF_CWS!BC458</f>
        <v>0.85</v>
      </c>
      <c r="AZ281" s="23">
        <f>STAFF_CWS!BD458</f>
        <v>1</v>
      </c>
      <c r="BA281" s="23">
        <f>STAFF_CWS!BE458</f>
        <v>1</v>
      </c>
      <c r="BB281" s="23">
        <f>STAFF_CWS!BF458</f>
        <v>1</v>
      </c>
      <c r="BC281" s="23">
        <f>STAFF_CWS!BG458</f>
        <v>1</v>
      </c>
      <c r="BD281" s="23">
        <f>STAFF_CWS!BH458</f>
        <v>1</v>
      </c>
      <c r="BE281" s="23">
        <f>STAFF_CWS!BI458</f>
        <v>1</v>
      </c>
      <c r="BF281" s="23">
        <f>STAFF_CWS!BJ458</f>
        <v>1</v>
      </c>
      <c r="BG281" s="23">
        <f>STAFF_CWS!BK458</f>
        <v>1</v>
      </c>
      <c r="BH281" s="23">
        <f>STAFF_CWS!BL458</f>
        <v>1</v>
      </c>
      <c r="BI281" s="23">
        <f>STAFF_CWS!BM458</f>
        <v>1</v>
      </c>
      <c r="BJ281" s="23">
        <f>STAFF_CWS!BN458</f>
        <v>1</v>
      </c>
      <c r="BK281" s="23">
        <f>STAFF_CWS!BO458</f>
        <v>1</v>
      </c>
    </row>
    <row r="282" spans="2:63" x14ac:dyDescent="0.15">
      <c r="B282" s="17" t="s">
        <v>76</v>
      </c>
      <c r="C282" s="26">
        <f>STAFF_CWS!G459</f>
        <v>0</v>
      </c>
      <c r="D282" s="26">
        <f>STAFF_CWS!H459</f>
        <v>1200000</v>
      </c>
      <c r="E282" s="26">
        <f>STAFF_CWS!I459</f>
        <v>1200000</v>
      </c>
      <c r="F282" s="26">
        <f>STAFF_CWS!J459</f>
        <v>1200000</v>
      </c>
      <c r="G282" s="26">
        <f>STAFF_CWS!K459</f>
        <v>1200000</v>
      </c>
      <c r="H282" s="26">
        <f>STAFF_CWS!L459</f>
        <v>1200000</v>
      </c>
      <c r="I282" s="26">
        <f>STAFF_CWS!M459</f>
        <v>1200000</v>
      </c>
      <c r="J282" s="26">
        <f>STAFF_CWS!N459</f>
        <v>1200000</v>
      </c>
      <c r="K282" s="26">
        <f>STAFF_CWS!O459</f>
        <v>1200000</v>
      </c>
      <c r="L282" s="26">
        <f>STAFF_CWS!P459</f>
        <v>1200000</v>
      </c>
      <c r="M282" s="26">
        <f>STAFF_CWS!Q459</f>
        <v>1200000</v>
      </c>
      <c r="N282" s="26">
        <f>STAFF_CWS!R459</f>
        <v>1200000</v>
      </c>
      <c r="O282" s="26">
        <f>STAFF_CWS!S459</f>
        <v>1200000</v>
      </c>
      <c r="P282" s="26">
        <f>STAFF_CWS!T459</f>
        <v>1400000</v>
      </c>
      <c r="Q282" s="26">
        <f>STAFF_CWS!U459</f>
        <v>1400000</v>
      </c>
      <c r="R282" s="26">
        <f>STAFF_CWS!V459</f>
        <v>1400000</v>
      </c>
      <c r="S282" s="26">
        <f>STAFF_CWS!W459</f>
        <v>1400000</v>
      </c>
      <c r="T282" s="26">
        <f>STAFF_CWS!X459</f>
        <v>1400000</v>
      </c>
      <c r="U282" s="26">
        <f>STAFF_CWS!Y459</f>
        <v>1400000</v>
      </c>
      <c r="V282" s="26">
        <f>STAFF_CWS!Z459</f>
        <v>1400000</v>
      </c>
      <c r="W282" s="26">
        <f>STAFF_CWS!AA459</f>
        <v>1400000</v>
      </c>
      <c r="X282" s="26">
        <f>STAFF_CWS!AB459</f>
        <v>1400000</v>
      </c>
      <c r="Y282" s="26">
        <f>STAFF_CWS!AC459</f>
        <v>1400000</v>
      </c>
      <c r="Z282" s="26">
        <f>STAFF_CWS!AD459</f>
        <v>1400000</v>
      </c>
      <c r="AA282" s="26">
        <f>STAFF_CWS!AE459</f>
        <v>1400000</v>
      </c>
      <c r="AB282" s="26">
        <f>STAFF_CWS!AF459</f>
        <v>1400000</v>
      </c>
      <c r="AC282" s="26">
        <f>STAFF_CWS!AG459</f>
        <v>1400000</v>
      </c>
      <c r="AD282" s="26">
        <f>STAFF_CWS!AH459</f>
        <v>1400000</v>
      </c>
      <c r="AE282" s="26">
        <f>STAFF_CWS!AI459</f>
        <v>1400000</v>
      </c>
      <c r="AF282" s="26">
        <f>STAFF_CWS!AJ459</f>
        <v>1400000</v>
      </c>
      <c r="AG282" s="26">
        <f>STAFF_CWS!AK459</f>
        <v>1400000</v>
      </c>
      <c r="AH282" s="26">
        <f>STAFF_CWS!AL459</f>
        <v>1400000</v>
      </c>
      <c r="AI282" s="26">
        <f>STAFF_CWS!AM459</f>
        <v>1400000</v>
      </c>
      <c r="AJ282" s="26">
        <f>STAFF_CWS!AN459</f>
        <v>1400000</v>
      </c>
      <c r="AK282" s="26">
        <f>STAFF_CWS!AO459</f>
        <v>1400000</v>
      </c>
      <c r="AL282" s="26">
        <f>STAFF_CWS!AP459</f>
        <v>1400000</v>
      </c>
      <c r="AM282" s="26">
        <f>STAFF_CWS!AQ459</f>
        <v>1400000</v>
      </c>
      <c r="AN282" s="26">
        <f>STAFF_CWS!AR459</f>
        <v>1700000</v>
      </c>
      <c r="AO282" s="26">
        <f>STAFF_CWS!AS459</f>
        <v>1700000</v>
      </c>
      <c r="AP282" s="26">
        <f>STAFF_CWS!AT459</f>
        <v>1700000</v>
      </c>
      <c r="AQ282" s="26">
        <f>STAFF_CWS!AU459</f>
        <v>1700000</v>
      </c>
      <c r="AR282" s="26">
        <f>STAFF_CWS!AV459</f>
        <v>1700000</v>
      </c>
      <c r="AS282" s="26">
        <f>STAFF_CWS!AW459</f>
        <v>1700000</v>
      </c>
      <c r="AT282" s="26">
        <f>STAFF_CWS!AX459</f>
        <v>1700000</v>
      </c>
      <c r="AU282" s="26">
        <f>STAFF_CWS!AY459</f>
        <v>1700000</v>
      </c>
      <c r="AV282" s="26">
        <f>STAFF_CWS!AZ459</f>
        <v>1700000</v>
      </c>
      <c r="AW282" s="26">
        <f>STAFF_CWS!BA459</f>
        <v>1700000</v>
      </c>
      <c r="AX282" s="26">
        <f>STAFF_CWS!BB459</f>
        <v>1700000</v>
      </c>
      <c r="AY282" s="26">
        <f>STAFF_CWS!BC459</f>
        <v>1700000</v>
      </c>
      <c r="AZ282" s="26">
        <f>STAFF_CWS!BD459</f>
        <v>2000000</v>
      </c>
      <c r="BA282" s="26">
        <f>STAFF_CWS!BE459</f>
        <v>2000000</v>
      </c>
      <c r="BB282" s="26">
        <f>STAFF_CWS!BF459</f>
        <v>2000000</v>
      </c>
      <c r="BC282" s="26">
        <f>STAFF_CWS!BG459</f>
        <v>2000000</v>
      </c>
      <c r="BD282" s="26">
        <f>STAFF_CWS!BH459</f>
        <v>2000000</v>
      </c>
      <c r="BE282" s="26">
        <f>STAFF_CWS!BI459</f>
        <v>2000000</v>
      </c>
      <c r="BF282" s="26">
        <f>STAFF_CWS!BJ459</f>
        <v>2000000</v>
      </c>
      <c r="BG282" s="26">
        <f>STAFF_CWS!BK459</f>
        <v>2000000</v>
      </c>
      <c r="BH282" s="26">
        <f>STAFF_CWS!BL459</f>
        <v>2000000</v>
      </c>
      <c r="BI282" s="26">
        <f>STAFF_CWS!BM459</f>
        <v>2000000</v>
      </c>
      <c r="BJ282" s="26">
        <f>STAFF_CWS!BN459</f>
        <v>2000000</v>
      </c>
      <c r="BK282" s="26">
        <f>STAFF_CWS!BO459</f>
        <v>2000000</v>
      </c>
    </row>
    <row r="283" spans="2:63" x14ac:dyDescent="0.15">
      <c r="B283" s="17" t="s">
        <v>27</v>
      </c>
      <c r="C283" s="26">
        <f>STAFF_CWS!G460</f>
        <v>0</v>
      </c>
      <c r="D283" s="26">
        <f>STAFF_CWS!H460</f>
        <v>0</v>
      </c>
      <c r="E283" s="26">
        <f>STAFF_CWS!I460</f>
        <v>0</v>
      </c>
      <c r="F283" s="26">
        <f>STAFF_CWS!J460</f>
        <v>0</v>
      </c>
      <c r="G283" s="26">
        <f>STAFF_CWS!K460</f>
        <v>0</v>
      </c>
      <c r="H283" s="26">
        <f>STAFF_CWS!L460</f>
        <v>0</v>
      </c>
      <c r="I283" s="26">
        <f>STAFF_CWS!M460</f>
        <v>0</v>
      </c>
      <c r="J283" s="26">
        <f>STAFF_CWS!N460</f>
        <v>0</v>
      </c>
      <c r="K283" s="26">
        <f>STAFF_CWS!O460</f>
        <v>0</v>
      </c>
      <c r="L283" s="26">
        <f>STAFF_CWS!P460</f>
        <v>0</v>
      </c>
      <c r="M283" s="26">
        <f>STAFF_CWS!Q460</f>
        <v>0</v>
      </c>
      <c r="N283" s="26">
        <f>STAFF_CWS!R460</f>
        <v>0</v>
      </c>
      <c r="O283" s="26">
        <f>STAFF_CWS!S460</f>
        <v>0</v>
      </c>
      <c r="P283" s="26">
        <f>STAFF_CWS!T460</f>
        <v>0</v>
      </c>
      <c r="Q283" s="26">
        <f>STAFF_CWS!U460</f>
        <v>0</v>
      </c>
      <c r="R283" s="26">
        <f>STAFF_CWS!V460</f>
        <v>0</v>
      </c>
      <c r="S283" s="26">
        <f>STAFF_CWS!W460</f>
        <v>0</v>
      </c>
      <c r="T283" s="26">
        <f>STAFF_CWS!X460</f>
        <v>0</v>
      </c>
      <c r="U283" s="26">
        <f>STAFF_CWS!Y460</f>
        <v>0</v>
      </c>
      <c r="V283" s="26">
        <f>STAFF_CWS!Z460</f>
        <v>0</v>
      </c>
      <c r="W283" s="26">
        <f>STAFF_CWS!AA460</f>
        <v>0</v>
      </c>
      <c r="X283" s="26">
        <f>STAFF_CWS!AB460</f>
        <v>0</v>
      </c>
      <c r="Y283" s="26">
        <f>STAFF_CWS!AC460</f>
        <v>0</v>
      </c>
      <c r="Z283" s="26">
        <f>STAFF_CWS!AD460</f>
        <v>0</v>
      </c>
      <c r="AA283" s="26">
        <f>STAFF_CWS!AE460</f>
        <v>0</v>
      </c>
      <c r="AB283" s="26">
        <f>STAFF_CWS!AF460</f>
        <v>0</v>
      </c>
      <c r="AC283" s="26">
        <f>STAFF_CWS!AG460</f>
        <v>0</v>
      </c>
      <c r="AD283" s="26">
        <f>STAFF_CWS!AH460</f>
        <v>0</v>
      </c>
      <c r="AE283" s="26">
        <f>STAFF_CWS!AI460</f>
        <v>0</v>
      </c>
      <c r="AF283" s="26">
        <f>STAFF_CWS!AJ460</f>
        <v>0</v>
      </c>
      <c r="AG283" s="26">
        <f>STAFF_CWS!AK460</f>
        <v>0</v>
      </c>
      <c r="AH283" s="26">
        <f>STAFF_CWS!AL460</f>
        <v>0</v>
      </c>
      <c r="AI283" s="26">
        <f>STAFF_CWS!AM460</f>
        <v>0</v>
      </c>
      <c r="AJ283" s="26">
        <f>STAFF_CWS!AN460</f>
        <v>0</v>
      </c>
      <c r="AK283" s="26">
        <f>STAFF_CWS!AO460</f>
        <v>0</v>
      </c>
      <c r="AL283" s="26">
        <f>STAFF_CWS!AP460</f>
        <v>0</v>
      </c>
      <c r="AM283" s="26">
        <f>STAFF_CWS!AQ460</f>
        <v>0</v>
      </c>
      <c r="AN283" s="26">
        <f>STAFF_CWS!AR460</f>
        <v>0</v>
      </c>
      <c r="AO283" s="26">
        <f>STAFF_CWS!AS460</f>
        <v>0</v>
      </c>
      <c r="AP283" s="26">
        <f>STAFF_CWS!AT460</f>
        <v>0</v>
      </c>
      <c r="AQ283" s="26">
        <f>STAFF_CWS!AU460</f>
        <v>0</v>
      </c>
      <c r="AR283" s="26">
        <f>STAFF_CWS!AV460</f>
        <v>0</v>
      </c>
      <c r="AS283" s="26">
        <f>STAFF_CWS!AW460</f>
        <v>0</v>
      </c>
      <c r="AT283" s="26">
        <f>STAFF_CWS!AX460</f>
        <v>0</v>
      </c>
      <c r="AU283" s="26">
        <f>STAFF_CWS!AY460</f>
        <v>0</v>
      </c>
      <c r="AV283" s="26">
        <f>STAFF_CWS!AZ460</f>
        <v>0</v>
      </c>
      <c r="AW283" s="26">
        <f>STAFF_CWS!BA460</f>
        <v>0</v>
      </c>
      <c r="AX283" s="26">
        <f>STAFF_CWS!BB460</f>
        <v>0</v>
      </c>
      <c r="AY283" s="26">
        <f>STAFF_CWS!BC460</f>
        <v>0</v>
      </c>
      <c r="AZ283" s="26">
        <f>STAFF_CWS!BD460</f>
        <v>0</v>
      </c>
      <c r="BA283" s="26">
        <f>STAFF_CWS!BE460</f>
        <v>0</v>
      </c>
      <c r="BB283" s="26">
        <f>STAFF_CWS!BF460</f>
        <v>0</v>
      </c>
      <c r="BC283" s="26">
        <f>STAFF_CWS!BG460</f>
        <v>0</v>
      </c>
      <c r="BD283" s="26">
        <f>STAFF_CWS!BH460</f>
        <v>0</v>
      </c>
      <c r="BE283" s="26">
        <f>STAFF_CWS!BI460</f>
        <v>0</v>
      </c>
      <c r="BF283" s="26">
        <f>STAFF_CWS!BJ460</f>
        <v>0</v>
      </c>
      <c r="BG283" s="26">
        <f>STAFF_CWS!BK460</f>
        <v>0</v>
      </c>
      <c r="BH283" s="26">
        <f>STAFF_CWS!BL460</f>
        <v>0</v>
      </c>
      <c r="BI283" s="26">
        <f>STAFF_CWS!BM460</f>
        <v>0</v>
      </c>
      <c r="BJ283" s="26">
        <f>STAFF_CWS!BN460</f>
        <v>0</v>
      </c>
      <c r="BK283" s="26">
        <f>STAFF_CWS!BO460</f>
        <v>0</v>
      </c>
    </row>
    <row r="284" spans="2:63" x14ac:dyDescent="0.15">
      <c r="B284" s="17" t="s">
        <v>63</v>
      </c>
      <c r="C284" s="26">
        <f>STAFF_CWS!G461</f>
        <v>0</v>
      </c>
      <c r="D284" s="26">
        <f>STAFF_CWS!H461</f>
        <v>1200000</v>
      </c>
      <c r="E284" s="26">
        <f>STAFF_CWS!I461</f>
        <v>1200000</v>
      </c>
      <c r="F284" s="26">
        <f>STAFF_CWS!J461</f>
        <v>1200000</v>
      </c>
      <c r="G284" s="26">
        <f>STAFF_CWS!K461</f>
        <v>1200000</v>
      </c>
      <c r="H284" s="26">
        <f>STAFF_CWS!L461</f>
        <v>1200000</v>
      </c>
      <c r="I284" s="26">
        <f>STAFF_CWS!M461</f>
        <v>1200000</v>
      </c>
      <c r="J284" s="26">
        <f>STAFF_CWS!N461</f>
        <v>1200000</v>
      </c>
      <c r="K284" s="26">
        <f>STAFF_CWS!O461</f>
        <v>1200000</v>
      </c>
      <c r="L284" s="26">
        <f>STAFF_CWS!P461</f>
        <v>1200000</v>
      </c>
      <c r="M284" s="26">
        <f>STAFF_CWS!Q461</f>
        <v>1200000</v>
      </c>
      <c r="N284" s="26">
        <f>STAFF_CWS!R461</f>
        <v>1200000</v>
      </c>
      <c r="O284" s="26">
        <f>STAFF_CWS!S461</f>
        <v>1200000</v>
      </c>
      <c r="P284" s="26">
        <f>STAFF_CWS!T461</f>
        <v>1400000</v>
      </c>
      <c r="Q284" s="26">
        <f>STAFF_CWS!U461</f>
        <v>1400000</v>
      </c>
      <c r="R284" s="26">
        <f>STAFF_CWS!V461</f>
        <v>1400000</v>
      </c>
      <c r="S284" s="26">
        <f>STAFF_CWS!W461</f>
        <v>1400000</v>
      </c>
      <c r="T284" s="26">
        <f>STAFF_CWS!X461</f>
        <v>1400000</v>
      </c>
      <c r="U284" s="26">
        <f>STAFF_CWS!Y461</f>
        <v>1400000</v>
      </c>
      <c r="V284" s="26">
        <f>STAFF_CWS!Z461</f>
        <v>1400000</v>
      </c>
      <c r="W284" s="26">
        <f>STAFF_CWS!AA461</f>
        <v>1400000</v>
      </c>
      <c r="X284" s="26">
        <f>STAFF_CWS!AB461</f>
        <v>1400000</v>
      </c>
      <c r="Y284" s="26">
        <f>STAFF_CWS!AC461</f>
        <v>1400000</v>
      </c>
      <c r="Z284" s="26">
        <f>STAFF_CWS!AD461</f>
        <v>1400000</v>
      </c>
      <c r="AA284" s="26">
        <f>STAFF_CWS!AE461</f>
        <v>1400000</v>
      </c>
      <c r="AB284" s="26">
        <f>STAFF_CWS!AF461</f>
        <v>1400000</v>
      </c>
      <c r="AC284" s="26">
        <f>STAFF_CWS!AG461</f>
        <v>1400000</v>
      </c>
      <c r="AD284" s="26">
        <f>STAFF_CWS!AH461</f>
        <v>1400000</v>
      </c>
      <c r="AE284" s="26">
        <f>STAFF_CWS!AI461</f>
        <v>1400000</v>
      </c>
      <c r="AF284" s="26">
        <f>STAFF_CWS!AJ461</f>
        <v>1400000</v>
      </c>
      <c r="AG284" s="26">
        <f>STAFF_CWS!AK461</f>
        <v>1400000</v>
      </c>
      <c r="AH284" s="26">
        <f>STAFF_CWS!AL461</f>
        <v>1400000</v>
      </c>
      <c r="AI284" s="26">
        <f>STAFF_CWS!AM461</f>
        <v>1400000</v>
      </c>
      <c r="AJ284" s="26">
        <f>STAFF_CWS!AN461</f>
        <v>1400000</v>
      </c>
      <c r="AK284" s="26">
        <f>STAFF_CWS!AO461</f>
        <v>1400000</v>
      </c>
      <c r="AL284" s="26">
        <f>STAFF_CWS!AP461</f>
        <v>1400000</v>
      </c>
      <c r="AM284" s="26">
        <f>STAFF_CWS!AQ461</f>
        <v>1400000</v>
      </c>
      <c r="AN284" s="26">
        <f>STAFF_CWS!AR461</f>
        <v>1700000</v>
      </c>
      <c r="AO284" s="26">
        <f>STAFF_CWS!AS461</f>
        <v>1700000</v>
      </c>
      <c r="AP284" s="26">
        <f>STAFF_CWS!AT461</f>
        <v>1700000</v>
      </c>
      <c r="AQ284" s="26">
        <f>STAFF_CWS!AU461</f>
        <v>1700000</v>
      </c>
      <c r="AR284" s="26">
        <f>STAFF_CWS!AV461</f>
        <v>1700000</v>
      </c>
      <c r="AS284" s="26">
        <f>STAFF_CWS!AW461</f>
        <v>1700000</v>
      </c>
      <c r="AT284" s="26">
        <f>STAFF_CWS!AX461</f>
        <v>1700000</v>
      </c>
      <c r="AU284" s="26">
        <f>STAFF_CWS!AY461</f>
        <v>1700000</v>
      </c>
      <c r="AV284" s="26">
        <f>STAFF_CWS!AZ461</f>
        <v>1700000</v>
      </c>
      <c r="AW284" s="26">
        <f>STAFF_CWS!BA461</f>
        <v>1700000</v>
      </c>
      <c r="AX284" s="26">
        <f>STAFF_CWS!BB461</f>
        <v>1700000</v>
      </c>
      <c r="AY284" s="26">
        <f>STAFF_CWS!BC461</f>
        <v>1700000</v>
      </c>
      <c r="AZ284" s="26">
        <f>STAFF_CWS!BD461</f>
        <v>2000000</v>
      </c>
      <c r="BA284" s="26">
        <f>STAFF_CWS!BE461</f>
        <v>2000000</v>
      </c>
      <c r="BB284" s="26">
        <f>STAFF_CWS!BF461</f>
        <v>2000000</v>
      </c>
      <c r="BC284" s="26">
        <f>STAFF_CWS!BG461</f>
        <v>2000000</v>
      </c>
      <c r="BD284" s="26">
        <f>STAFF_CWS!BH461</f>
        <v>2000000</v>
      </c>
      <c r="BE284" s="26">
        <f>STAFF_CWS!BI461</f>
        <v>2000000</v>
      </c>
      <c r="BF284" s="26">
        <f>STAFF_CWS!BJ461</f>
        <v>2000000</v>
      </c>
      <c r="BG284" s="26">
        <f>STAFF_CWS!BK461</f>
        <v>2000000</v>
      </c>
      <c r="BH284" s="26">
        <f>STAFF_CWS!BL461</f>
        <v>2000000</v>
      </c>
      <c r="BI284" s="26">
        <f>STAFF_CWS!BM461</f>
        <v>2000000</v>
      </c>
      <c r="BJ284" s="26">
        <f>STAFF_CWS!BN461</f>
        <v>2000000</v>
      </c>
      <c r="BK284" s="26">
        <f>STAFF_CWS!BO461</f>
        <v>2000000</v>
      </c>
    </row>
    <row r="285" spans="2:63" x14ac:dyDescent="0.15">
      <c r="B285" s="1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 spans="2:63" x14ac:dyDescent="0.15">
      <c r="B286" s="18" t="s">
        <v>86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 spans="2:63" x14ac:dyDescent="0.15">
      <c r="B287" s="1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 spans="2:63" x14ac:dyDescent="0.15">
      <c r="B288" s="14" t="s">
        <v>112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 spans="2:63" x14ac:dyDescent="0.15">
      <c r="B289" s="17" t="s">
        <v>75</v>
      </c>
      <c r="C289" s="26">
        <f>STAFF_CWS!G466</f>
        <v>0</v>
      </c>
      <c r="D289" s="26">
        <f>STAFF_CWS!H466</f>
        <v>0</v>
      </c>
      <c r="E289" s="26">
        <f>STAFF_CWS!I466</f>
        <v>0</v>
      </c>
      <c r="F289" s="26">
        <f>STAFF_CWS!J466</f>
        <v>0</v>
      </c>
      <c r="G289" s="26">
        <f>STAFF_CWS!K466</f>
        <v>0</v>
      </c>
      <c r="H289" s="26">
        <f>STAFF_CWS!L466</f>
        <v>0</v>
      </c>
      <c r="I289" s="26">
        <f>STAFF_CWS!M466</f>
        <v>0</v>
      </c>
      <c r="J289" s="26">
        <f>STAFF_CWS!N466</f>
        <v>0</v>
      </c>
      <c r="K289" s="26">
        <f>STAFF_CWS!O466</f>
        <v>0</v>
      </c>
      <c r="L289" s="26">
        <f>STAFF_CWS!P466</f>
        <v>0</v>
      </c>
      <c r="M289" s="26">
        <f>STAFF_CWS!Q466</f>
        <v>0</v>
      </c>
      <c r="N289" s="26">
        <f>STAFF_CWS!R466</f>
        <v>0</v>
      </c>
      <c r="O289" s="26">
        <f>STAFF_CWS!S466</f>
        <v>0</v>
      </c>
      <c r="P289" s="26">
        <f>STAFF_CWS!T466</f>
        <v>0</v>
      </c>
      <c r="Q289" s="26">
        <f>STAFF_CWS!U466</f>
        <v>0</v>
      </c>
      <c r="R289" s="26">
        <f>STAFF_CWS!V466</f>
        <v>0</v>
      </c>
      <c r="S289" s="26">
        <f>STAFF_CWS!W466</f>
        <v>0</v>
      </c>
      <c r="T289" s="26">
        <f>STAFF_CWS!X466</f>
        <v>0</v>
      </c>
      <c r="U289" s="26">
        <f>STAFF_CWS!Y466</f>
        <v>0</v>
      </c>
      <c r="V289" s="26">
        <f>STAFF_CWS!Z466</f>
        <v>0</v>
      </c>
      <c r="W289" s="26">
        <f>STAFF_CWS!AA466</f>
        <v>0</v>
      </c>
      <c r="X289" s="26">
        <f>STAFF_CWS!AB466</f>
        <v>0</v>
      </c>
      <c r="Y289" s="26">
        <f>STAFF_CWS!AC466</f>
        <v>0</v>
      </c>
      <c r="Z289" s="26">
        <f>STAFF_CWS!AD466</f>
        <v>0</v>
      </c>
      <c r="AA289" s="26">
        <f>STAFF_CWS!AE466</f>
        <v>0</v>
      </c>
      <c r="AB289" s="26">
        <f>STAFF_CWS!AF466</f>
        <v>0</v>
      </c>
      <c r="AC289" s="26">
        <f>STAFF_CWS!AG466</f>
        <v>0</v>
      </c>
      <c r="AD289" s="26">
        <f>STAFF_CWS!AH466</f>
        <v>0</v>
      </c>
      <c r="AE289" s="26">
        <f>STAFF_CWS!AI466</f>
        <v>0</v>
      </c>
      <c r="AF289" s="26">
        <f>STAFF_CWS!AJ466</f>
        <v>0</v>
      </c>
      <c r="AG289" s="26">
        <f>STAFF_CWS!AK466</f>
        <v>0</v>
      </c>
      <c r="AH289" s="26">
        <f>STAFF_CWS!AL466</f>
        <v>0</v>
      </c>
      <c r="AI289" s="26">
        <f>STAFF_CWS!AM466</f>
        <v>0</v>
      </c>
      <c r="AJ289" s="26">
        <f>STAFF_CWS!AN466</f>
        <v>0</v>
      </c>
      <c r="AK289" s="26">
        <f>STAFF_CWS!AO466</f>
        <v>0</v>
      </c>
      <c r="AL289" s="26">
        <f>STAFF_CWS!AP466</f>
        <v>0</v>
      </c>
      <c r="AM289" s="26">
        <f>STAFF_CWS!AQ466</f>
        <v>0</v>
      </c>
      <c r="AN289" s="26">
        <f>STAFF_CWS!AR466</f>
        <v>0</v>
      </c>
      <c r="AO289" s="26">
        <f>STAFF_CWS!AS466</f>
        <v>0</v>
      </c>
      <c r="AP289" s="26">
        <f>STAFF_CWS!AT466</f>
        <v>0</v>
      </c>
      <c r="AQ289" s="26">
        <f>STAFF_CWS!AU466</f>
        <v>0</v>
      </c>
      <c r="AR289" s="26">
        <f>STAFF_CWS!AV466</f>
        <v>0</v>
      </c>
      <c r="AS289" s="26">
        <f>STAFF_CWS!AW466</f>
        <v>0</v>
      </c>
      <c r="AT289" s="26">
        <f>STAFF_CWS!AX466</f>
        <v>0</v>
      </c>
      <c r="AU289" s="26">
        <f>STAFF_CWS!AY466</f>
        <v>0</v>
      </c>
      <c r="AV289" s="26">
        <f>STAFF_CWS!AZ466</f>
        <v>0</v>
      </c>
      <c r="AW289" s="26">
        <f>STAFF_CWS!BA466</f>
        <v>0</v>
      </c>
      <c r="AX289" s="26">
        <f>STAFF_CWS!BB466</f>
        <v>0</v>
      </c>
      <c r="AY289" s="26">
        <f>STAFF_CWS!BC466</f>
        <v>0</v>
      </c>
      <c r="AZ289" s="26">
        <f>STAFF_CWS!BD466</f>
        <v>0</v>
      </c>
      <c r="BA289" s="26">
        <f>STAFF_CWS!BE466</f>
        <v>0</v>
      </c>
      <c r="BB289" s="26">
        <f>STAFF_CWS!BF466</f>
        <v>0</v>
      </c>
      <c r="BC289" s="26">
        <f>STAFF_CWS!BG466</f>
        <v>0</v>
      </c>
      <c r="BD289" s="26">
        <f>STAFF_CWS!BH466</f>
        <v>0</v>
      </c>
      <c r="BE289" s="26">
        <f>STAFF_CWS!BI466</f>
        <v>0</v>
      </c>
      <c r="BF289" s="26">
        <f>STAFF_CWS!BJ466</f>
        <v>0</v>
      </c>
      <c r="BG289" s="26">
        <f>STAFF_CWS!BK466</f>
        <v>0</v>
      </c>
      <c r="BH289" s="26">
        <f>STAFF_CWS!BL466</f>
        <v>0</v>
      </c>
      <c r="BI289" s="26">
        <f>STAFF_CWS!BM466</f>
        <v>0</v>
      </c>
      <c r="BJ289" s="26">
        <f>STAFF_CWS!BN466</f>
        <v>0</v>
      </c>
      <c r="BK289" s="26">
        <f>STAFF_CWS!BO466</f>
        <v>0</v>
      </c>
    </row>
    <row r="290" spans="2:63" x14ac:dyDescent="0.15">
      <c r="B290" s="17" t="s">
        <v>62</v>
      </c>
      <c r="C290" s="23">
        <f>STAFF_CWS!G467</f>
        <v>0.5</v>
      </c>
      <c r="D290" s="23">
        <f>STAFF_CWS!H467</f>
        <v>0.6</v>
      </c>
      <c r="E290" s="23">
        <f>STAFF_CWS!I467</f>
        <v>0.6</v>
      </c>
      <c r="F290" s="23">
        <f>STAFF_CWS!J467</f>
        <v>0.6</v>
      </c>
      <c r="G290" s="23">
        <f>STAFF_CWS!K467</f>
        <v>0.6</v>
      </c>
      <c r="H290" s="23">
        <f>STAFF_CWS!L467</f>
        <v>0.6</v>
      </c>
      <c r="I290" s="23">
        <f>STAFF_CWS!M467</f>
        <v>0.6</v>
      </c>
      <c r="J290" s="23">
        <f>STAFF_CWS!N467</f>
        <v>0.6</v>
      </c>
      <c r="K290" s="23">
        <f>STAFF_CWS!O467</f>
        <v>0.6</v>
      </c>
      <c r="L290" s="23">
        <f>STAFF_CWS!P467</f>
        <v>0.6</v>
      </c>
      <c r="M290" s="23">
        <f>STAFF_CWS!Q467</f>
        <v>0.6</v>
      </c>
      <c r="N290" s="23">
        <f>STAFF_CWS!R467</f>
        <v>0.6</v>
      </c>
      <c r="O290" s="23">
        <f>STAFF_CWS!S467</f>
        <v>0.6</v>
      </c>
      <c r="P290" s="23">
        <f>STAFF_CWS!T467</f>
        <v>0.7</v>
      </c>
      <c r="Q290" s="23">
        <f>STAFF_CWS!U467</f>
        <v>0.7</v>
      </c>
      <c r="R290" s="23">
        <f>STAFF_CWS!V467</f>
        <v>0.7</v>
      </c>
      <c r="S290" s="23">
        <f>STAFF_CWS!W467</f>
        <v>0.7</v>
      </c>
      <c r="T290" s="23">
        <f>STAFF_CWS!X467</f>
        <v>0.7</v>
      </c>
      <c r="U290" s="23">
        <f>STAFF_CWS!Y467</f>
        <v>0.7</v>
      </c>
      <c r="V290" s="23">
        <f>STAFF_CWS!Z467</f>
        <v>0.7</v>
      </c>
      <c r="W290" s="23">
        <f>STAFF_CWS!AA467</f>
        <v>0.7</v>
      </c>
      <c r="X290" s="23">
        <f>STAFF_CWS!AB467</f>
        <v>0.7</v>
      </c>
      <c r="Y290" s="23">
        <f>STAFF_CWS!AC467</f>
        <v>0.7</v>
      </c>
      <c r="Z290" s="23">
        <f>STAFF_CWS!AD467</f>
        <v>0.7</v>
      </c>
      <c r="AA290" s="23">
        <f>STAFF_CWS!AE467</f>
        <v>0.7</v>
      </c>
      <c r="AB290" s="23">
        <f>STAFF_CWS!AF467</f>
        <v>0.7</v>
      </c>
      <c r="AC290" s="23">
        <f>STAFF_CWS!AG467</f>
        <v>0.7</v>
      </c>
      <c r="AD290" s="23">
        <f>STAFF_CWS!AH467</f>
        <v>0.7</v>
      </c>
      <c r="AE290" s="23">
        <f>STAFF_CWS!AI467</f>
        <v>0.7</v>
      </c>
      <c r="AF290" s="23">
        <f>STAFF_CWS!AJ467</f>
        <v>0.7</v>
      </c>
      <c r="AG290" s="23">
        <f>STAFF_CWS!AK467</f>
        <v>0.7</v>
      </c>
      <c r="AH290" s="23">
        <f>STAFF_CWS!AL467</f>
        <v>0.7</v>
      </c>
      <c r="AI290" s="23">
        <f>STAFF_CWS!AM467</f>
        <v>0.7</v>
      </c>
      <c r="AJ290" s="23">
        <f>STAFF_CWS!AN467</f>
        <v>0.7</v>
      </c>
      <c r="AK290" s="23">
        <f>STAFF_CWS!AO467</f>
        <v>0.7</v>
      </c>
      <c r="AL290" s="23">
        <f>STAFF_CWS!AP467</f>
        <v>0.7</v>
      </c>
      <c r="AM290" s="23">
        <f>STAFF_CWS!AQ467</f>
        <v>0.7</v>
      </c>
      <c r="AN290" s="23">
        <f>STAFF_CWS!AR467</f>
        <v>0.85</v>
      </c>
      <c r="AO290" s="23">
        <f>STAFF_CWS!AS467</f>
        <v>0.85</v>
      </c>
      <c r="AP290" s="23">
        <f>STAFF_CWS!AT467</f>
        <v>0.85</v>
      </c>
      <c r="AQ290" s="23">
        <f>STAFF_CWS!AU467</f>
        <v>0.85</v>
      </c>
      <c r="AR290" s="23">
        <f>STAFF_CWS!AV467</f>
        <v>0.85</v>
      </c>
      <c r="AS290" s="23">
        <f>STAFF_CWS!AW467</f>
        <v>0.85</v>
      </c>
      <c r="AT290" s="23">
        <f>STAFF_CWS!AX467</f>
        <v>0.85</v>
      </c>
      <c r="AU290" s="23">
        <f>STAFF_CWS!AY467</f>
        <v>0.85</v>
      </c>
      <c r="AV290" s="23">
        <f>STAFF_CWS!AZ467</f>
        <v>0.85</v>
      </c>
      <c r="AW290" s="23">
        <f>STAFF_CWS!BA467</f>
        <v>0.85</v>
      </c>
      <c r="AX290" s="23">
        <f>STAFF_CWS!BB467</f>
        <v>0.85</v>
      </c>
      <c r="AY290" s="23">
        <f>STAFF_CWS!BC467</f>
        <v>0.85</v>
      </c>
      <c r="AZ290" s="23">
        <f>STAFF_CWS!BD467</f>
        <v>1</v>
      </c>
      <c r="BA290" s="23">
        <f>STAFF_CWS!BE467</f>
        <v>1</v>
      </c>
      <c r="BB290" s="23">
        <f>STAFF_CWS!BF467</f>
        <v>1</v>
      </c>
      <c r="BC290" s="23">
        <f>STAFF_CWS!BG467</f>
        <v>1</v>
      </c>
      <c r="BD290" s="23">
        <f>STAFF_CWS!BH467</f>
        <v>1</v>
      </c>
      <c r="BE290" s="23">
        <f>STAFF_CWS!BI467</f>
        <v>1</v>
      </c>
      <c r="BF290" s="23">
        <f>STAFF_CWS!BJ467</f>
        <v>1</v>
      </c>
      <c r="BG290" s="23">
        <f>STAFF_CWS!BK467</f>
        <v>1</v>
      </c>
      <c r="BH290" s="23">
        <f>STAFF_CWS!BL467</f>
        <v>1</v>
      </c>
      <c r="BI290" s="23">
        <f>STAFF_CWS!BM467</f>
        <v>1</v>
      </c>
      <c r="BJ290" s="23">
        <f>STAFF_CWS!BN467</f>
        <v>1</v>
      </c>
      <c r="BK290" s="23">
        <f>STAFF_CWS!BO467</f>
        <v>1</v>
      </c>
    </row>
    <row r="291" spans="2:63" x14ac:dyDescent="0.15">
      <c r="B291" s="17" t="s">
        <v>76</v>
      </c>
      <c r="C291" s="26">
        <f>STAFF_CWS!G468</f>
        <v>0</v>
      </c>
      <c r="D291" s="26">
        <f>STAFF_CWS!H468</f>
        <v>0</v>
      </c>
      <c r="E291" s="26">
        <f>STAFF_CWS!I468</f>
        <v>0</v>
      </c>
      <c r="F291" s="26">
        <f>STAFF_CWS!J468</f>
        <v>0</v>
      </c>
      <c r="G291" s="26">
        <f>STAFF_CWS!K468</f>
        <v>0</v>
      </c>
      <c r="H291" s="26">
        <f>STAFF_CWS!L468</f>
        <v>0</v>
      </c>
      <c r="I291" s="26">
        <f>STAFF_CWS!M468</f>
        <v>0</v>
      </c>
      <c r="J291" s="26">
        <f>STAFF_CWS!N468</f>
        <v>0</v>
      </c>
      <c r="K291" s="26">
        <f>STAFF_CWS!O468</f>
        <v>0</v>
      </c>
      <c r="L291" s="26">
        <f>STAFF_CWS!P468</f>
        <v>0</v>
      </c>
      <c r="M291" s="26">
        <f>STAFF_CWS!Q468</f>
        <v>0</v>
      </c>
      <c r="N291" s="26">
        <f>STAFF_CWS!R468</f>
        <v>0</v>
      </c>
      <c r="O291" s="26">
        <f>STAFF_CWS!S468</f>
        <v>0</v>
      </c>
      <c r="P291" s="26">
        <f>STAFF_CWS!T468</f>
        <v>0</v>
      </c>
      <c r="Q291" s="26">
        <f>STAFF_CWS!U468</f>
        <v>0</v>
      </c>
      <c r="R291" s="26">
        <f>STAFF_CWS!V468</f>
        <v>0</v>
      </c>
      <c r="S291" s="26">
        <f>STAFF_CWS!W468</f>
        <v>0</v>
      </c>
      <c r="T291" s="26">
        <f>STAFF_CWS!X468</f>
        <v>0</v>
      </c>
      <c r="U291" s="26">
        <f>STAFF_CWS!Y468</f>
        <v>0</v>
      </c>
      <c r="V291" s="26">
        <f>STAFF_CWS!Z468</f>
        <v>0</v>
      </c>
      <c r="W291" s="26">
        <f>STAFF_CWS!AA468</f>
        <v>0</v>
      </c>
      <c r="X291" s="26">
        <f>STAFF_CWS!AB468</f>
        <v>0</v>
      </c>
      <c r="Y291" s="26">
        <f>STAFF_CWS!AC468</f>
        <v>0</v>
      </c>
      <c r="Z291" s="26">
        <f>STAFF_CWS!AD468</f>
        <v>0</v>
      </c>
      <c r="AA291" s="26">
        <f>STAFF_CWS!AE468</f>
        <v>0</v>
      </c>
      <c r="AB291" s="26">
        <f>STAFF_CWS!AF468</f>
        <v>0</v>
      </c>
      <c r="AC291" s="26">
        <f>STAFF_CWS!AG468</f>
        <v>0</v>
      </c>
      <c r="AD291" s="26">
        <f>STAFF_CWS!AH468</f>
        <v>0</v>
      </c>
      <c r="AE291" s="26">
        <f>STAFF_CWS!AI468</f>
        <v>0</v>
      </c>
      <c r="AF291" s="26">
        <f>STAFF_CWS!AJ468</f>
        <v>0</v>
      </c>
      <c r="AG291" s="26">
        <f>STAFF_CWS!AK468</f>
        <v>0</v>
      </c>
      <c r="AH291" s="26">
        <f>STAFF_CWS!AL468</f>
        <v>0</v>
      </c>
      <c r="AI291" s="26">
        <f>STAFF_CWS!AM468</f>
        <v>0</v>
      </c>
      <c r="AJ291" s="26">
        <f>STAFF_CWS!AN468</f>
        <v>0</v>
      </c>
      <c r="AK291" s="26">
        <f>STAFF_CWS!AO468</f>
        <v>0</v>
      </c>
      <c r="AL291" s="26">
        <f>STAFF_CWS!AP468</f>
        <v>0</v>
      </c>
      <c r="AM291" s="26">
        <f>STAFF_CWS!AQ468</f>
        <v>0</v>
      </c>
      <c r="AN291" s="26">
        <f>STAFF_CWS!AR468</f>
        <v>0</v>
      </c>
      <c r="AO291" s="26">
        <f>STAFF_CWS!AS468</f>
        <v>0</v>
      </c>
      <c r="AP291" s="26">
        <f>STAFF_CWS!AT468</f>
        <v>0</v>
      </c>
      <c r="AQ291" s="26">
        <f>STAFF_CWS!AU468</f>
        <v>0</v>
      </c>
      <c r="AR291" s="26">
        <f>STAFF_CWS!AV468</f>
        <v>0</v>
      </c>
      <c r="AS291" s="26">
        <f>STAFF_CWS!AW468</f>
        <v>0</v>
      </c>
      <c r="AT291" s="26">
        <f>STAFF_CWS!AX468</f>
        <v>0</v>
      </c>
      <c r="AU291" s="26">
        <f>STAFF_CWS!AY468</f>
        <v>0</v>
      </c>
      <c r="AV291" s="26">
        <f>STAFF_CWS!AZ468</f>
        <v>0</v>
      </c>
      <c r="AW291" s="26">
        <f>STAFF_CWS!BA468</f>
        <v>0</v>
      </c>
      <c r="AX291" s="26">
        <f>STAFF_CWS!BB468</f>
        <v>0</v>
      </c>
      <c r="AY291" s="26">
        <f>STAFF_CWS!BC468</f>
        <v>0</v>
      </c>
      <c r="AZ291" s="26">
        <f>STAFF_CWS!BD468</f>
        <v>0</v>
      </c>
      <c r="BA291" s="26">
        <f>STAFF_CWS!BE468</f>
        <v>0</v>
      </c>
      <c r="BB291" s="26">
        <f>STAFF_CWS!BF468</f>
        <v>0</v>
      </c>
      <c r="BC291" s="26">
        <f>STAFF_CWS!BG468</f>
        <v>0</v>
      </c>
      <c r="BD291" s="26">
        <f>STAFF_CWS!BH468</f>
        <v>0</v>
      </c>
      <c r="BE291" s="26">
        <f>STAFF_CWS!BI468</f>
        <v>0</v>
      </c>
      <c r="BF291" s="26">
        <f>STAFF_CWS!BJ468</f>
        <v>0</v>
      </c>
      <c r="BG291" s="26">
        <f>STAFF_CWS!BK468</f>
        <v>0</v>
      </c>
      <c r="BH291" s="26">
        <f>STAFF_CWS!BL468</f>
        <v>0</v>
      </c>
      <c r="BI291" s="26">
        <f>STAFF_CWS!BM468</f>
        <v>0</v>
      </c>
      <c r="BJ291" s="26">
        <f>STAFF_CWS!BN468</f>
        <v>0</v>
      </c>
      <c r="BK291" s="26">
        <f>STAFF_CWS!BO468</f>
        <v>0</v>
      </c>
    </row>
    <row r="292" spans="2:63" x14ac:dyDescent="0.15">
      <c r="B292" s="17" t="s">
        <v>27</v>
      </c>
      <c r="C292" s="26">
        <f>STAFF_CWS!G469</f>
        <v>0</v>
      </c>
      <c r="D292" s="26">
        <f>STAFF_CWS!H469</f>
        <v>0</v>
      </c>
      <c r="E292" s="26">
        <f>STAFF_CWS!I469</f>
        <v>0</v>
      </c>
      <c r="F292" s="26">
        <f>STAFF_CWS!J469</f>
        <v>0</v>
      </c>
      <c r="G292" s="26">
        <f>STAFF_CWS!K469</f>
        <v>0</v>
      </c>
      <c r="H292" s="26">
        <f>STAFF_CWS!L469</f>
        <v>0</v>
      </c>
      <c r="I292" s="26">
        <f>STAFF_CWS!M469</f>
        <v>0</v>
      </c>
      <c r="J292" s="26">
        <f>STAFF_CWS!N469</f>
        <v>0</v>
      </c>
      <c r="K292" s="26">
        <f>STAFF_CWS!O469</f>
        <v>0</v>
      </c>
      <c r="L292" s="26">
        <f>STAFF_CWS!P469</f>
        <v>0</v>
      </c>
      <c r="M292" s="26">
        <f>STAFF_CWS!Q469</f>
        <v>0</v>
      </c>
      <c r="N292" s="26">
        <f>STAFF_CWS!R469</f>
        <v>0</v>
      </c>
      <c r="O292" s="26">
        <f>STAFF_CWS!S469</f>
        <v>0</v>
      </c>
      <c r="P292" s="26">
        <f>STAFF_CWS!T469</f>
        <v>0</v>
      </c>
      <c r="Q292" s="26">
        <f>STAFF_CWS!U469</f>
        <v>0</v>
      </c>
      <c r="R292" s="26">
        <f>STAFF_CWS!V469</f>
        <v>0</v>
      </c>
      <c r="S292" s="26">
        <f>STAFF_CWS!W469</f>
        <v>0</v>
      </c>
      <c r="T292" s="26">
        <f>STAFF_CWS!X469</f>
        <v>0</v>
      </c>
      <c r="U292" s="26">
        <f>STAFF_CWS!Y469</f>
        <v>0</v>
      </c>
      <c r="V292" s="26">
        <f>STAFF_CWS!Z469</f>
        <v>0</v>
      </c>
      <c r="W292" s="26">
        <f>STAFF_CWS!AA469</f>
        <v>0</v>
      </c>
      <c r="X292" s="26">
        <f>STAFF_CWS!AB469</f>
        <v>0</v>
      </c>
      <c r="Y292" s="26">
        <f>STAFF_CWS!AC469</f>
        <v>0</v>
      </c>
      <c r="Z292" s="26">
        <f>STAFF_CWS!AD469</f>
        <v>0</v>
      </c>
      <c r="AA292" s="26">
        <f>STAFF_CWS!AE469</f>
        <v>0</v>
      </c>
      <c r="AB292" s="26">
        <f>STAFF_CWS!AF469</f>
        <v>0</v>
      </c>
      <c r="AC292" s="26">
        <f>STAFF_CWS!AG469</f>
        <v>0</v>
      </c>
      <c r="AD292" s="26">
        <f>STAFF_CWS!AH469</f>
        <v>0</v>
      </c>
      <c r="AE292" s="26">
        <f>STAFF_CWS!AI469</f>
        <v>0</v>
      </c>
      <c r="AF292" s="26">
        <f>STAFF_CWS!AJ469</f>
        <v>0</v>
      </c>
      <c r="AG292" s="26">
        <f>STAFF_CWS!AK469</f>
        <v>0</v>
      </c>
      <c r="AH292" s="26">
        <f>STAFF_CWS!AL469</f>
        <v>0</v>
      </c>
      <c r="AI292" s="26">
        <f>STAFF_CWS!AM469</f>
        <v>0</v>
      </c>
      <c r="AJ292" s="26">
        <f>STAFF_CWS!AN469</f>
        <v>0</v>
      </c>
      <c r="AK292" s="26">
        <f>STAFF_CWS!AO469</f>
        <v>0</v>
      </c>
      <c r="AL292" s="26">
        <f>STAFF_CWS!AP469</f>
        <v>0</v>
      </c>
      <c r="AM292" s="26">
        <f>STAFF_CWS!AQ469</f>
        <v>0</v>
      </c>
      <c r="AN292" s="26">
        <f>STAFF_CWS!AR469</f>
        <v>0</v>
      </c>
      <c r="AO292" s="26">
        <f>STAFF_CWS!AS469</f>
        <v>0</v>
      </c>
      <c r="AP292" s="26">
        <f>STAFF_CWS!AT469</f>
        <v>0</v>
      </c>
      <c r="AQ292" s="26">
        <f>STAFF_CWS!AU469</f>
        <v>0</v>
      </c>
      <c r="AR292" s="26">
        <f>STAFF_CWS!AV469</f>
        <v>0</v>
      </c>
      <c r="AS292" s="26">
        <f>STAFF_CWS!AW469</f>
        <v>0</v>
      </c>
      <c r="AT292" s="26">
        <f>STAFF_CWS!AX469</f>
        <v>0</v>
      </c>
      <c r="AU292" s="26">
        <f>STAFF_CWS!AY469</f>
        <v>0</v>
      </c>
      <c r="AV292" s="26">
        <f>STAFF_CWS!AZ469</f>
        <v>0</v>
      </c>
      <c r="AW292" s="26">
        <f>STAFF_CWS!BA469</f>
        <v>0</v>
      </c>
      <c r="AX292" s="26">
        <f>STAFF_CWS!BB469</f>
        <v>0</v>
      </c>
      <c r="AY292" s="26">
        <f>STAFF_CWS!BC469</f>
        <v>0</v>
      </c>
      <c r="AZ292" s="26">
        <f>STAFF_CWS!BD469</f>
        <v>0</v>
      </c>
      <c r="BA292" s="26">
        <f>STAFF_CWS!BE469</f>
        <v>0</v>
      </c>
      <c r="BB292" s="26">
        <f>STAFF_CWS!BF469</f>
        <v>0</v>
      </c>
      <c r="BC292" s="26">
        <f>STAFF_CWS!BG469</f>
        <v>0</v>
      </c>
      <c r="BD292" s="26">
        <f>STAFF_CWS!BH469</f>
        <v>0</v>
      </c>
      <c r="BE292" s="26">
        <f>STAFF_CWS!BI469</f>
        <v>0</v>
      </c>
      <c r="BF292" s="26">
        <f>STAFF_CWS!BJ469</f>
        <v>0</v>
      </c>
      <c r="BG292" s="26">
        <f>STAFF_CWS!BK469</f>
        <v>0</v>
      </c>
      <c r="BH292" s="26">
        <f>STAFF_CWS!BL469</f>
        <v>0</v>
      </c>
      <c r="BI292" s="26">
        <f>STAFF_CWS!BM469</f>
        <v>0</v>
      </c>
      <c r="BJ292" s="26">
        <f>STAFF_CWS!BN469</f>
        <v>0</v>
      </c>
      <c r="BK292" s="26">
        <f>STAFF_CWS!BO469</f>
        <v>0</v>
      </c>
    </row>
    <row r="293" spans="2:63" x14ac:dyDescent="0.15">
      <c r="B293" s="17" t="s">
        <v>63</v>
      </c>
      <c r="C293" s="26">
        <f>STAFF_CWS!G470</f>
        <v>0</v>
      </c>
      <c r="D293" s="26">
        <f>STAFF_CWS!H470</f>
        <v>0</v>
      </c>
      <c r="E293" s="26">
        <f>STAFF_CWS!I470</f>
        <v>0</v>
      </c>
      <c r="F293" s="26">
        <f>STAFF_CWS!J470</f>
        <v>0</v>
      </c>
      <c r="G293" s="26">
        <f>STAFF_CWS!K470</f>
        <v>0</v>
      </c>
      <c r="H293" s="26">
        <f>STAFF_CWS!L470</f>
        <v>0</v>
      </c>
      <c r="I293" s="26">
        <f>STAFF_CWS!M470</f>
        <v>0</v>
      </c>
      <c r="J293" s="26">
        <f>STAFF_CWS!N470</f>
        <v>0</v>
      </c>
      <c r="K293" s="26">
        <f>STAFF_CWS!O470</f>
        <v>0</v>
      </c>
      <c r="L293" s="26">
        <f>STAFF_CWS!P470</f>
        <v>0</v>
      </c>
      <c r="M293" s="26">
        <f>STAFF_CWS!Q470</f>
        <v>0</v>
      </c>
      <c r="N293" s="26">
        <f>STAFF_CWS!R470</f>
        <v>0</v>
      </c>
      <c r="O293" s="26">
        <f>STAFF_CWS!S470</f>
        <v>0</v>
      </c>
      <c r="P293" s="26">
        <f>STAFF_CWS!T470</f>
        <v>0</v>
      </c>
      <c r="Q293" s="26">
        <f>STAFF_CWS!U470</f>
        <v>0</v>
      </c>
      <c r="R293" s="26">
        <f>STAFF_CWS!V470</f>
        <v>0</v>
      </c>
      <c r="S293" s="26">
        <f>STAFF_CWS!W470</f>
        <v>0</v>
      </c>
      <c r="T293" s="26">
        <f>STAFF_CWS!X470</f>
        <v>0</v>
      </c>
      <c r="U293" s="26">
        <f>STAFF_CWS!Y470</f>
        <v>0</v>
      </c>
      <c r="V293" s="26">
        <f>STAFF_CWS!Z470</f>
        <v>0</v>
      </c>
      <c r="W293" s="26">
        <f>STAFF_CWS!AA470</f>
        <v>0</v>
      </c>
      <c r="X293" s="26">
        <f>STAFF_CWS!AB470</f>
        <v>0</v>
      </c>
      <c r="Y293" s="26">
        <f>STAFF_CWS!AC470</f>
        <v>0</v>
      </c>
      <c r="Z293" s="26">
        <f>STAFF_CWS!AD470</f>
        <v>0</v>
      </c>
      <c r="AA293" s="26">
        <f>STAFF_CWS!AE470</f>
        <v>0</v>
      </c>
      <c r="AB293" s="26">
        <f>STAFF_CWS!AF470</f>
        <v>0</v>
      </c>
      <c r="AC293" s="26">
        <f>STAFF_CWS!AG470</f>
        <v>0</v>
      </c>
      <c r="AD293" s="26">
        <f>STAFF_CWS!AH470</f>
        <v>0</v>
      </c>
      <c r="AE293" s="26">
        <f>STAFF_CWS!AI470</f>
        <v>0</v>
      </c>
      <c r="AF293" s="26">
        <f>STAFF_CWS!AJ470</f>
        <v>0</v>
      </c>
      <c r="AG293" s="26">
        <f>STAFF_CWS!AK470</f>
        <v>0</v>
      </c>
      <c r="AH293" s="26">
        <f>STAFF_CWS!AL470</f>
        <v>0</v>
      </c>
      <c r="AI293" s="26">
        <f>STAFF_CWS!AM470</f>
        <v>0</v>
      </c>
      <c r="AJ293" s="26">
        <f>STAFF_CWS!AN470</f>
        <v>0</v>
      </c>
      <c r="AK293" s="26">
        <f>STAFF_CWS!AO470</f>
        <v>0</v>
      </c>
      <c r="AL293" s="26">
        <f>STAFF_CWS!AP470</f>
        <v>0</v>
      </c>
      <c r="AM293" s="26">
        <f>STAFF_CWS!AQ470</f>
        <v>0</v>
      </c>
      <c r="AN293" s="26">
        <f>STAFF_CWS!AR470</f>
        <v>0</v>
      </c>
      <c r="AO293" s="26">
        <f>STAFF_CWS!AS470</f>
        <v>0</v>
      </c>
      <c r="AP293" s="26">
        <f>STAFF_CWS!AT470</f>
        <v>0</v>
      </c>
      <c r="AQ293" s="26">
        <f>STAFF_CWS!AU470</f>
        <v>0</v>
      </c>
      <c r="AR293" s="26">
        <f>STAFF_CWS!AV470</f>
        <v>0</v>
      </c>
      <c r="AS293" s="26">
        <f>STAFF_CWS!AW470</f>
        <v>0</v>
      </c>
      <c r="AT293" s="26">
        <f>STAFF_CWS!AX470</f>
        <v>0</v>
      </c>
      <c r="AU293" s="26">
        <f>STAFF_CWS!AY470</f>
        <v>0</v>
      </c>
      <c r="AV293" s="26">
        <f>STAFF_CWS!AZ470</f>
        <v>0</v>
      </c>
      <c r="AW293" s="26">
        <f>STAFF_CWS!BA470</f>
        <v>0</v>
      </c>
      <c r="AX293" s="26">
        <f>STAFF_CWS!BB470</f>
        <v>0</v>
      </c>
      <c r="AY293" s="26">
        <f>STAFF_CWS!BC470</f>
        <v>0</v>
      </c>
      <c r="AZ293" s="26">
        <f>STAFF_CWS!BD470</f>
        <v>0</v>
      </c>
      <c r="BA293" s="26">
        <f>STAFF_CWS!BE470</f>
        <v>0</v>
      </c>
      <c r="BB293" s="26">
        <f>STAFF_CWS!BF470</f>
        <v>0</v>
      </c>
      <c r="BC293" s="26">
        <f>STAFF_CWS!BG470</f>
        <v>0</v>
      </c>
      <c r="BD293" s="26">
        <f>STAFF_CWS!BH470</f>
        <v>0</v>
      </c>
      <c r="BE293" s="26">
        <f>STAFF_CWS!BI470</f>
        <v>0</v>
      </c>
      <c r="BF293" s="26">
        <f>STAFF_CWS!BJ470</f>
        <v>0</v>
      </c>
      <c r="BG293" s="26">
        <f>STAFF_CWS!BK470</f>
        <v>0</v>
      </c>
      <c r="BH293" s="26">
        <f>STAFF_CWS!BL470</f>
        <v>0</v>
      </c>
      <c r="BI293" s="26">
        <f>STAFF_CWS!BM470</f>
        <v>0</v>
      </c>
      <c r="BJ293" s="26">
        <f>STAFF_CWS!BN470</f>
        <v>0</v>
      </c>
      <c r="BK293" s="26">
        <f>STAFF_CWS!BO470</f>
        <v>0</v>
      </c>
    </row>
    <row r="294" spans="2:63" x14ac:dyDescent="0.15">
      <c r="B294" s="1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 spans="2:63" x14ac:dyDescent="0.15">
      <c r="B295" s="18" t="s">
        <v>86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 spans="2:63" x14ac:dyDescent="0.15">
      <c r="B296" s="1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 spans="2:63" x14ac:dyDescent="0.15">
      <c r="B297" s="14" t="s">
        <v>56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 spans="2:63" x14ac:dyDescent="0.15">
      <c r="B298" s="17" t="s">
        <v>75</v>
      </c>
      <c r="C298" s="26">
        <f>STAFF_CWS!G475</f>
        <v>0</v>
      </c>
      <c r="D298" s="26">
        <f>STAFF_CWS!H475</f>
        <v>0</v>
      </c>
      <c r="E298" s="26">
        <f>STAFF_CWS!I475</f>
        <v>0</v>
      </c>
      <c r="F298" s="26">
        <f>STAFF_CWS!J475</f>
        <v>0</v>
      </c>
      <c r="G298" s="26">
        <f>STAFF_CWS!K475</f>
        <v>0</v>
      </c>
      <c r="H298" s="26">
        <f>STAFF_CWS!L475</f>
        <v>0</v>
      </c>
      <c r="I298" s="26">
        <f>STAFF_CWS!M475</f>
        <v>0</v>
      </c>
      <c r="J298" s="26">
        <f>STAFF_CWS!N475</f>
        <v>0</v>
      </c>
      <c r="K298" s="26">
        <f>STAFF_CWS!O475</f>
        <v>0</v>
      </c>
      <c r="L298" s="26">
        <f>STAFF_CWS!P475</f>
        <v>0</v>
      </c>
      <c r="M298" s="26">
        <f>STAFF_CWS!Q475</f>
        <v>0</v>
      </c>
      <c r="N298" s="26">
        <f>STAFF_CWS!R475</f>
        <v>0</v>
      </c>
      <c r="O298" s="26">
        <f>STAFF_CWS!S475</f>
        <v>0</v>
      </c>
      <c r="P298" s="26">
        <f>STAFF_CWS!T475</f>
        <v>0</v>
      </c>
      <c r="Q298" s="26">
        <f>STAFF_CWS!U475</f>
        <v>0</v>
      </c>
      <c r="R298" s="26">
        <f>STAFF_CWS!V475</f>
        <v>0</v>
      </c>
      <c r="S298" s="26">
        <f>STAFF_CWS!W475</f>
        <v>0</v>
      </c>
      <c r="T298" s="26">
        <f>STAFF_CWS!X475</f>
        <v>0</v>
      </c>
      <c r="U298" s="26">
        <f>STAFF_CWS!Y475</f>
        <v>0</v>
      </c>
      <c r="V298" s="26">
        <f>STAFF_CWS!Z475</f>
        <v>0</v>
      </c>
      <c r="W298" s="26">
        <f>STAFF_CWS!AA475</f>
        <v>0</v>
      </c>
      <c r="X298" s="26">
        <f>STAFF_CWS!AB475</f>
        <v>0</v>
      </c>
      <c r="Y298" s="26">
        <f>STAFF_CWS!AC475</f>
        <v>0</v>
      </c>
      <c r="Z298" s="26">
        <f>STAFF_CWS!AD475</f>
        <v>0</v>
      </c>
      <c r="AA298" s="26">
        <f>STAFF_CWS!AE475</f>
        <v>0</v>
      </c>
      <c r="AB298" s="26">
        <f>STAFF_CWS!AF475</f>
        <v>0</v>
      </c>
      <c r="AC298" s="26">
        <f>STAFF_CWS!AG475</f>
        <v>0</v>
      </c>
      <c r="AD298" s="26">
        <f>STAFF_CWS!AH475</f>
        <v>0</v>
      </c>
      <c r="AE298" s="26">
        <f>STAFF_CWS!AI475</f>
        <v>0</v>
      </c>
      <c r="AF298" s="26">
        <f>STAFF_CWS!AJ475</f>
        <v>0</v>
      </c>
      <c r="AG298" s="26">
        <f>STAFF_CWS!AK475</f>
        <v>0</v>
      </c>
      <c r="AH298" s="26">
        <f>STAFF_CWS!AL475</f>
        <v>0</v>
      </c>
      <c r="AI298" s="26">
        <f>STAFF_CWS!AM475</f>
        <v>0</v>
      </c>
      <c r="AJ298" s="26">
        <f>STAFF_CWS!AN475</f>
        <v>0</v>
      </c>
      <c r="AK298" s="26">
        <f>STAFF_CWS!AO475</f>
        <v>0</v>
      </c>
      <c r="AL298" s="26">
        <f>STAFF_CWS!AP475</f>
        <v>0</v>
      </c>
      <c r="AM298" s="26">
        <f>STAFF_CWS!AQ475</f>
        <v>0</v>
      </c>
      <c r="AN298" s="26">
        <f>STAFF_CWS!AR475</f>
        <v>0</v>
      </c>
      <c r="AO298" s="26">
        <f>STAFF_CWS!AS475</f>
        <v>0</v>
      </c>
      <c r="AP298" s="26">
        <f>STAFF_CWS!AT475</f>
        <v>0</v>
      </c>
      <c r="AQ298" s="26">
        <f>STAFF_CWS!AU475</f>
        <v>0</v>
      </c>
      <c r="AR298" s="26">
        <f>STAFF_CWS!AV475</f>
        <v>0</v>
      </c>
      <c r="AS298" s="26">
        <f>STAFF_CWS!AW475</f>
        <v>0</v>
      </c>
      <c r="AT298" s="26">
        <f>STAFF_CWS!AX475</f>
        <v>0</v>
      </c>
      <c r="AU298" s="26">
        <f>STAFF_CWS!AY475</f>
        <v>0</v>
      </c>
      <c r="AV298" s="26">
        <f>STAFF_CWS!AZ475</f>
        <v>0</v>
      </c>
      <c r="AW298" s="26">
        <f>STAFF_CWS!BA475</f>
        <v>0</v>
      </c>
      <c r="AX298" s="26">
        <f>STAFF_CWS!BB475</f>
        <v>0</v>
      </c>
      <c r="AY298" s="26">
        <f>STAFF_CWS!BC475</f>
        <v>0</v>
      </c>
      <c r="AZ298" s="26">
        <f>STAFF_CWS!BD475</f>
        <v>0</v>
      </c>
      <c r="BA298" s="26">
        <f>STAFF_CWS!BE475</f>
        <v>0</v>
      </c>
      <c r="BB298" s="26">
        <f>STAFF_CWS!BF475</f>
        <v>0</v>
      </c>
      <c r="BC298" s="26">
        <f>STAFF_CWS!BG475</f>
        <v>0</v>
      </c>
      <c r="BD298" s="26">
        <f>STAFF_CWS!BH475</f>
        <v>0</v>
      </c>
      <c r="BE298" s="26">
        <f>STAFF_CWS!BI475</f>
        <v>0</v>
      </c>
      <c r="BF298" s="26">
        <f>STAFF_CWS!BJ475</f>
        <v>0</v>
      </c>
      <c r="BG298" s="26">
        <f>STAFF_CWS!BK475</f>
        <v>0</v>
      </c>
      <c r="BH298" s="26">
        <f>STAFF_CWS!BL475</f>
        <v>0</v>
      </c>
      <c r="BI298" s="26">
        <f>STAFF_CWS!BM475</f>
        <v>0</v>
      </c>
      <c r="BJ298" s="26">
        <f>STAFF_CWS!BN475</f>
        <v>0</v>
      </c>
      <c r="BK298" s="26">
        <f>STAFF_CWS!BO475</f>
        <v>0</v>
      </c>
    </row>
    <row r="299" spans="2:63" x14ac:dyDescent="0.15">
      <c r="B299" s="17" t="s">
        <v>62</v>
      </c>
      <c r="C299" s="23">
        <f>STAFF_CWS!G476</f>
        <v>0.5</v>
      </c>
      <c r="D299" s="23">
        <f>STAFF_CWS!H476</f>
        <v>0.6</v>
      </c>
      <c r="E299" s="23">
        <f>STAFF_CWS!I476</f>
        <v>0.6</v>
      </c>
      <c r="F299" s="23">
        <f>STAFF_CWS!J476</f>
        <v>0.6</v>
      </c>
      <c r="G299" s="23">
        <f>STAFF_CWS!K476</f>
        <v>0.6</v>
      </c>
      <c r="H299" s="23">
        <f>STAFF_CWS!L476</f>
        <v>0.6</v>
      </c>
      <c r="I299" s="23">
        <f>STAFF_CWS!M476</f>
        <v>0.6</v>
      </c>
      <c r="J299" s="23">
        <f>STAFF_CWS!N476</f>
        <v>0.6</v>
      </c>
      <c r="K299" s="23">
        <f>STAFF_CWS!O476</f>
        <v>0.6</v>
      </c>
      <c r="L299" s="23">
        <f>STAFF_CWS!P476</f>
        <v>0.6</v>
      </c>
      <c r="M299" s="23">
        <f>STAFF_CWS!Q476</f>
        <v>0.6</v>
      </c>
      <c r="N299" s="23">
        <f>STAFF_CWS!R476</f>
        <v>0.6</v>
      </c>
      <c r="O299" s="23">
        <f>STAFF_CWS!S476</f>
        <v>0.6</v>
      </c>
      <c r="P299" s="23">
        <f>STAFF_CWS!T476</f>
        <v>0.7</v>
      </c>
      <c r="Q299" s="23">
        <f>STAFF_CWS!U476</f>
        <v>0.7</v>
      </c>
      <c r="R299" s="23">
        <f>STAFF_CWS!V476</f>
        <v>0.7</v>
      </c>
      <c r="S299" s="23">
        <f>STAFF_CWS!W476</f>
        <v>0.7</v>
      </c>
      <c r="T299" s="23">
        <f>STAFF_CWS!X476</f>
        <v>0.7</v>
      </c>
      <c r="U299" s="23">
        <f>STAFF_CWS!Y476</f>
        <v>0.7</v>
      </c>
      <c r="V299" s="23">
        <f>STAFF_CWS!Z476</f>
        <v>0.7</v>
      </c>
      <c r="W299" s="23">
        <f>STAFF_CWS!AA476</f>
        <v>0.7</v>
      </c>
      <c r="X299" s="23">
        <f>STAFF_CWS!AB476</f>
        <v>0.7</v>
      </c>
      <c r="Y299" s="23">
        <f>STAFF_CWS!AC476</f>
        <v>0.7</v>
      </c>
      <c r="Z299" s="23">
        <f>STAFF_CWS!AD476</f>
        <v>0.7</v>
      </c>
      <c r="AA299" s="23">
        <f>STAFF_CWS!AE476</f>
        <v>0.7</v>
      </c>
      <c r="AB299" s="23">
        <f>STAFF_CWS!AF476</f>
        <v>0.7</v>
      </c>
      <c r="AC299" s="23">
        <f>STAFF_CWS!AG476</f>
        <v>0.7</v>
      </c>
      <c r="AD299" s="23">
        <f>STAFF_CWS!AH476</f>
        <v>0.7</v>
      </c>
      <c r="AE299" s="23">
        <f>STAFF_CWS!AI476</f>
        <v>0.7</v>
      </c>
      <c r="AF299" s="23">
        <f>STAFF_CWS!AJ476</f>
        <v>0.7</v>
      </c>
      <c r="AG299" s="23">
        <f>STAFF_CWS!AK476</f>
        <v>0.7</v>
      </c>
      <c r="AH299" s="23">
        <f>STAFF_CWS!AL476</f>
        <v>0.7</v>
      </c>
      <c r="AI299" s="23">
        <f>STAFF_CWS!AM476</f>
        <v>0.7</v>
      </c>
      <c r="AJ299" s="23">
        <f>STAFF_CWS!AN476</f>
        <v>0.7</v>
      </c>
      <c r="AK299" s="23">
        <f>STAFF_CWS!AO476</f>
        <v>0.7</v>
      </c>
      <c r="AL299" s="23">
        <f>STAFF_CWS!AP476</f>
        <v>0.7</v>
      </c>
      <c r="AM299" s="23">
        <f>STAFF_CWS!AQ476</f>
        <v>0.7</v>
      </c>
      <c r="AN299" s="23">
        <f>STAFF_CWS!AR476</f>
        <v>0.85</v>
      </c>
      <c r="AO299" s="23">
        <f>STAFF_CWS!AS476</f>
        <v>0.85</v>
      </c>
      <c r="AP299" s="23">
        <f>STAFF_CWS!AT476</f>
        <v>0.85</v>
      </c>
      <c r="AQ299" s="23">
        <f>STAFF_CWS!AU476</f>
        <v>0.85</v>
      </c>
      <c r="AR299" s="23">
        <f>STAFF_CWS!AV476</f>
        <v>0.85</v>
      </c>
      <c r="AS299" s="23">
        <f>STAFF_CWS!AW476</f>
        <v>0.85</v>
      </c>
      <c r="AT299" s="23">
        <f>STAFF_CWS!AX476</f>
        <v>0.85</v>
      </c>
      <c r="AU299" s="23">
        <f>STAFF_CWS!AY476</f>
        <v>0.85</v>
      </c>
      <c r="AV299" s="23">
        <f>STAFF_CWS!AZ476</f>
        <v>0.85</v>
      </c>
      <c r="AW299" s="23">
        <f>STAFF_CWS!BA476</f>
        <v>0.85</v>
      </c>
      <c r="AX299" s="23">
        <f>STAFF_CWS!BB476</f>
        <v>0.85</v>
      </c>
      <c r="AY299" s="23">
        <f>STAFF_CWS!BC476</f>
        <v>0.85</v>
      </c>
      <c r="AZ299" s="23">
        <f>STAFF_CWS!BD476</f>
        <v>1</v>
      </c>
      <c r="BA299" s="23">
        <f>STAFF_CWS!BE476</f>
        <v>1</v>
      </c>
      <c r="BB299" s="23">
        <f>STAFF_CWS!BF476</f>
        <v>1</v>
      </c>
      <c r="BC299" s="23">
        <f>STAFF_CWS!BG476</f>
        <v>1</v>
      </c>
      <c r="BD299" s="23">
        <f>STAFF_CWS!BH476</f>
        <v>1</v>
      </c>
      <c r="BE299" s="23">
        <f>STAFF_CWS!BI476</f>
        <v>1</v>
      </c>
      <c r="BF299" s="23">
        <f>STAFF_CWS!BJ476</f>
        <v>1</v>
      </c>
      <c r="BG299" s="23">
        <f>STAFF_CWS!BK476</f>
        <v>1</v>
      </c>
      <c r="BH299" s="23">
        <f>STAFF_CWS!BL476</f>
        <v>1</v>
      </c>
      <c r="BI299" s="23">
        <f>STAFF_CWS!BM476</f>
        <v>1</v>
      </c>
      <c r="BJ299" s="23">
        <f>STAFF_CWS!BN476</f>
        <v>1</v>
      </c>
      <c r="BK299" s="23">
        <f>STAFF_CWS!BO476</f>
        <v>1</v>
      </c>
    </row>
    <row r="300" spans="2:63" x14ac:dyDescent="0.15">
      <c r="B300" s="17" t="s">
        <v>76</v>
      </c>
      <c r="C300" s="26">
        <f>STAFF_CWS!G477</f>
        <v>0</v>
      </c>
      <c r="D300" s="26">
        <f>STAFF_CWS!H477</f>
        <v>0</v>
      </c>
      <c r="E300" s="26">
        <f>STAFF_CWS!I477</f>
        <v>0</v>
      </c>
      <c r="F300" s="26">
        <f>STAFF_CWS!J477</f>
        <v>0</v>
      </c>
      <c r="G300" s="26">
        <f>STAFF_CWS!K477</f>
        <v>0</v>
      </c>
      <c r="H300" s="26">
        <f>STAFF_CWS!L477</f>
        <v>0</v>
      </c>
      <c r="I300" s="26">
        <f>STAFF_CWS!M477</f>
        <v>0</v>
      </c>
      <c r="J300" s="26">
        <f>STAFF_CWS!N477</f>
        <v>0</v>
      </c>
      <c r="K300" s="26">
        <f>STAFF_CWS!O477</f>
        <v>0</v>
      </c>
      <c r="L300" s="26">
        <f>STAFF_CWS!P477</f>
        <v>0</v>
      </c>
      <c r="M300" s="26">
        <f>STAFF_CWS!Q477</f>
        <v>0</v>
      </c>
      <c r="N300" s="26">
        <f>STAFF_CWS!R477</f>
        <v>0</v>
      </c>
      <c r="O300" s="26">
        <f>STAFF_CWS!S477</f>
        <v>0</v>
      </c>
      <c r="P300" s="26">
        <f>STAFF_CWS!T477</f>
        <v>0</v>
      </c>
      <c r="Q300" s="26">
        <f>STAFF_CWS!U477</f>
        <v>0</v>
      </c>
      <c r="R300" s="26">
        <f>STAFF_CWS!V477</f>
        <v>0</v>
      </c>
      <c r="S300" s="26">
        <f>STAFF_CWS!W477</f>
        <v>0</v>
      </c>
      <c r="T300" s="26">
        <f>STAFF_CWS!X477</f>
        <v>0</v>
      </c>
      <c r="U300" s="26">
        <f>STAFF_CWS!Y477</f>
        <v>0</v>
      </c>
      <c r="V300" s="26">
        <f>STAFF_CWS!Z477</f>
        <v>0</v>
      </c>
      <c r="W300" s="26">
        <f>STAFF_CWS!AA477</f>
        <v>0</v>
      </c>
      <c r="X300" s="26">
        <f>STAFF_CWS!AB477</f>
        <v>0</v>
      </c>
      <c r="Y300" s="26">
        <f>STAFF_CWS!AC477</f>
        <v>0</v>
      </c>
      <c r="Z300" s="26">
        <f>STAFF_CWS!AD477</f>
        <v>0</v>
      </c>
      <c r="AA300" s="26">
        <f>STAFF_CWS!AE477</f>
        <v>0</v>
      </c>
      <c r="AB300" s="26">
        <f>STAFF_CWS!AF477</f>
        <v>0</v>
      </c>
      <c r="AC300" s="26">
        <f>STAFF_CWS!AG477</f>
        <v>0</v>
      </c>
      <c r="AD300" s="26">
        <f>STAFF_CWS!AH477</f>
        <v>0</v>
      </c>
      <c r="AE300" s="26">
        <f>STAFF_CWS!AI477</f>
        <v>0</v>
      </c>
      <c r="AF300" s="26">
        <f>STAFF_CWS!AJ477</f>
        <v>0</v>
      </c>
      <c r="AG300" s="26">
        <f>STAFF_CWS!AK477</f>
        <v>0</v>
      </c>
      <c r="AH300" s="26">
        <f>STAFF_CWS!AL477</f>
        <v>0</v>
      </c>
      <c r="AI300" s="26">
        <f>STAFF_CWS!AM477</f>
        <v>0</v>
      </c>
      <c r="AJ300" s="26">
        <f>STAFF_CWS!AN477</f>
        <v>0</v>
      </c>
      <c r="AK300" s="26">
        <f>STAFF_CWS!AO477</f>
        <v>0</v>
      </c>
      <c r="AL300" s="26">
        <f>STAFF_CWS!AP477</f>
        <v>0</v>
      </c>
      <c r="AM300" s="26">
        <f>STAFF_CWS!AQ477</f>
        <v>0</v>
      </c>
      <c r="AN300" s="26">
        <f>STAFF_CWS!AR477</f>
        <v>0</v>
      </c>
      <c r="AO300" s="26">
        <f>STAFF_CWS!AS477</f>
        <v>0</v>
      </c>
      <c r="AP300" s="26">
        <f>STAFF_CWS!AT477</f>
        <v>0</v>
      </c>
      <c r="AQ300" s="26">
        <f>STAFF_CWS!AU477</f>
        <v>0</v>
      </c>
      <c r="AR300" s="26">
        <f>STAFF_CWS!AV477</f>
        <v>0</v>
      </c>
      <c r="AS300" s="26">
        <f>STAFF_CWS!AW477</f>
        <v>0</v>
      </c>
      <c r="AT300" s="26">
        <f>STAFF_CWS!AX477</f>
        <v>0</v>
      </c>
      <c r="AU300" s="26">
        <f>STAFF_CWS!AY477</f>
        <v>0</v>
      </c>
      <c r="AV300" s="26">
        <f>STAFF_CWS!AZ477</f>
        <v>0</v>
      </c>
      <c r="AW300" s="26">
        <f>STAFF_CWS!BA477</f>
        <v>0</v>
      </c>
      <c r="AX300" s="26">
        <f>STAFF_CWS!BB477</f>
        <v>0</v>
      </c>
      <c r="AY300" s="26">
        <f>STAFF_CWS!BC477</f>
        <v>0</v>
      </c>
      <c r="AZ300" s="26">
        <f>STAFF_CWS!BD477</f>
        <v>0</v>
      </c>
      <c r="BA300" s="26">
        <f>STAFF_CWS!BE477</f>
        <v>0</v>
      </c>
      <c r="BB300" s="26">
        <f>STAFF_CWS!BF477</f>
        <v>0</v>
      </c>
      <c r="BC300" s="26">
        <f>STAFF_CWS!BG477</f>
        <v>0</v>
      </c>
      <c r="BD300" s="26">
        <f>STAFF_CWS!BH477</f>
        <v>0</v>
      </c>
      <c r="BE300" s="26">
        <f>STAFF_CWS!BI477</f>
        <v>0</v>
      </c>
      <c r="BF300" s="26">
        <f>STAFF_CWS!BJ477</f>
        <v>0</v>
      </c>
      <c r="BG300" s="26">
        <f>STAFF_CWS!BK477</f>
        <v>0</v>
      </c>
      <c r="BH300" s="26">
        <f>STAFF_CWS!BL477</f>
        <v>0</v>
      </c>
      <c r="BI300" s="26">
        <f>STAFF_CWS!BM477</f>
        <v>0</v>
      </c>
      <c r="BJ300" s="26">
        <f>STAFF_CWS!BN477</f>
        <v>0</v>
      </c>
      <c r="BK300" s="26">
        <f>STAFF_CWS!BO477</f>
        <v>0</v>
      </c>
    </row>
    <row r="301" spans="2:63" x14ac:dyDescent="0.15">
      <c r="B301" s="17" t="s">
        <v>27</v>
      </c>
      <c r="C301" s="26">
        <f>STAFF_CWS!G478</f>
        <v>0</v>
      </c>
      <c r="D301" s="26">
        <f>STAFF_CWS!H478</f>
        <v>0</v>
      </c>
      <c r="E301" s="26">
        <f>STAFF_CWS!I478</f>
        <v>0</v>
      </c>
      <c r="F301" s="26">
        <f>STAFF_CWS!J478</f>
        <v>0</v>
      </c>
      <c r="G301" s="26">
        <f>STAFF_CWS!K478</f>
        <v>0</v>
      </c>
      <c r="H301" s="26">
        <f>STAFF_CWS!L478</f>
        <v>0</v>
      </c>
      <c r="I301" s="26">
        <f>STAFF_CWS!M478</f>
        <v>0</v>
      </c>
      <c r="J301" s="26">
        <f>STAFF_CWS!N478</f>
        <v>0</v>
      </c>
      <c r="K301" s="26">
        <f>STAFF_CWS!O478</f>
        <v>0</v>
      </c>
      <c r="L301" s="26">
        <f>STAFF_CWS!P478</f>
        <v>0</v>
      </c>
      <c r="M301" s="26">
        <f>STAFF_CWS!Q478</f>
        <v>0</v>
      </c>
      <c r="N301" s="26">
        <f>STAFF_CWS!R478</f>
        <v>0</v>
      </c>
      <c r="O301" s="26">
        <f>STAFF_CWS!S478</f>
        <v>0</v>
      </c>
      <c r="P301" s="26">
        <f>STAFF_CWS!T478</f>
        <v>0</v>
      </c>
      <c r="Q301" s="26">
        <f>STAFF_CWS!U478</f>
        <v>0</v>
      </c>
      <c r="R301" s="26">
        <f>STAFF_CWS!V478</f>
        <v>0</v>
      </c>
      <c r="S301" s="26">
        <f>STAFF_CWS!W478</f>
        <v>0</v>
      </c>
      <c r="T301" s="26">
        <f>STAFF_CWS!X478</f>
        <v>0</v>
      </c>
      <c r="U301" s="26">
        <f>STAFF_CWS!Y478</f>
        <v>0</v>
      </c>
      <c r="V301" s="26">
        <f>STAFF_CWS!Z478</f>
        <v>0</v>
      </c>
      <c r="W301" s="26">
        <f>STAFF_CWS!AA478</f>
        <v>0</v>
      </c>
      <c r="X301" s="26">
        <f>STAFF_CWS!AB478</f>
        <v>0</v>
      </c>
      <c r="Y301" s="26">
        <f>STAFF_CWS!AC478</f>
        <v>0</v>
      </c>
      <c r="Z301" s="26">
        <f>STAFF_CWS!AD478</f>
        <v>0</v>
      </c>
      <c r="AA301" s="26">
        <f>STAFF_CWS!AE478</f>
        <v>0</v>
      </c>
      <c r="AB301" s="26">
        <f>STAFF_CWS!AF478</f>
        <v>0</v>
      </c>
      <c r="AC301" s="26">
        <f>STAFF_CWS!AG478</f>
        <v>0</v>
      </c>
      <c r="AD301" s="26">
        <f>STAFF_CWS!AH478</f>
        <v>0</v>
      </c>
      <c r="AE301" s="26">
        <f>STAFF_CWS!AI478</f>
        <v>0</v>
      </c>
      <c r="AF301" s="26">
        <f>STAFF_CWS!AJ478</f>
        <v>0</v>
      </c>
      <c r="AG301" s="26">
        <f>STAFF_CWS!AK478</f>
        <v>0</v>
      </c>
      <c r="AH301" s="26">
        <f>STAFF_CWS!AL478</f>
        <v>0</v>
      </c>
      <c r="AI301" s="26">
        <f>STAFF_CWS!AM478</f>
        <v>0</v>
      </c>
      <c r="AJ301" s="26">
        <f>STAFF_CWS!AN478</f>
        <v>0</v>
      </c>
      <c r="AK301" s="26">
        <f>STAFF_CWS!AO478</f>
        <v>0</v>
      </c>
      <c r="AL301" s="26">
        <f>STAFF_CWS!AP478</f>
        <v>0</v>
      </c>
      <c r="AM301" s="26">
        <f>STAFF_CWS!AQ478</f>
        <v>0</v>
      </c>
      <c r="AN301" s="26">
        <f>STAFF_CWS!AR478</f>
        <v>0</v>
      </c>
      <c r="AO301" s="26">
        <f>STAFF_CWS!AS478</f>
        <v>0</v>
      </c>
      <c r="AP301" s="26">
        <f>STAFF_CWS!AT478</f>
        <v>0</v>
      </c>
      <c r="AQ301" s="26">
        <f>STAFF_CWS!AU478</f>
        <v>0</v>
      </c>
      <c r="AR301" s="26">
        <f>STAFF_CWS!AV478</f>
        <v>0</v>
      </c>
      <c r="AS301" s="26">
        <f>STAFF_CWS!AW478</f>
        <v>0</v>
      </c>
      <c r="AT301" s="26">
        <f>STAFF_CWS!AX478</f>
        <v>0</v>
      </c>
      <c r="AU301" s="26">
        <f>STAFF_CWS!AY478</f>
        <v>0</v>
      </c>
      <c r="AV301" s="26">
        <f>STAFF_CWS!AZ478</f>
        <v>0</v>
      </c>
      <c r="AW301" s="26">
        <f>STAFF_CWS!BA478</f>
        <v>0</v>
      </c>
      <c r="AX301" s="26">
        <f>STAFF_CWS!BB478</f>
        <v>0</v>
      </c>
      <c r="AY301" s="26">
        <f>STAFF_CWS!BC478</f>
        <v>0</v>
      </c>
      <c r="AZ301" s="26">
        <f>STAFF_CWS!BD478</f>
        <v>0</v>
      </c>
      <c r="BA301" s="26">
        <f>STAFF_CWS!BE478</f>
        <v>0</v>
      </c>
      <c r="BB301" s="26">
        <f>STAFF_CWS!BF478</f>
        <v>0</v>
      </c>
      <c r="BC301" s="26">
        <f>STAFF_CWS!BG478</f>
        <v>0</v>
      </c>
      <c r="BD301" s="26">
        <f>STAFF_CWS!BH478</f>
        <v>0</v>
      </c>
      <c r="BE301" s="26">
        <f>STAFF_CWS!BI478</f>
        <v>0</v>
      </c>
      <c r="BF301" s="26">
        <f>STAFF_CWS!BJ478</f>
        <v>0</v>
      </c>
      <c r="BG301" s="26">
        <f>STAFF_CWS!BK478</f>
        <v>0</v>
      </c>
      <c r="BH301" s="26">
        <f>STAFF_CWS!BL478</f>
        <v>0</v>
      </c>
      <c r="BI301" s="26">
        <f>STAFF_CWS!BM478</f>
        <v>0</v>
      </c>
      <c r="BJ301" s="26">
        <f>STAFF_CWS!BN478</f>
        <v>0</v>
      </c>
      <c r="BK301" s="26">
        <f>STAFF_CWS!BO478</f>
        <v>0</v>
      </c>
    </row>
    <row r="302" spans="2:63" x14ac:dyDescent="0.15">
      <c r="B302" s="17" t="s">
        <v>63</v>
      </c>
      <c r="C302" s="26">
        <f>STAFF_CWS!G479</f>
        <v>0</v>
      </c>
      <c r="D302" s="26">
        <f>STAFF_CWS!H479</f>
        <v>0</v>
      </c>
      <c r="E302" s="26">
        <f>STAFF_CWS!I479</f>
        <v>0</v>
      </c>
      <c r="F302" s="26">
        <f>STAFF_CWS!J479</f>
        <v>0</v>
      </c>
      <c r="G302" s="26">
        <f>STAFF_CWS!K479</f>
        <v>0</v>
      </c>
      <c r="H302" s="26">
        <f>STAFF_CWS!L479</f>
        <v>0</v>
      </c>
      <c r="I302" s="26">
        <f>STAFF_CWS!M479</f>
        <v>0</v>
      </c>
      <c r="J302" s="26">
        <f>STAFF_CWS!N479</f>
        <v>0</v>
      </c>
      <c r="K302" s="26">
        <f>STAFF_CWS!O479</f>
        <v>0</v>
      </c>
      <c r="L302" s="26">
        <f>STAFF_CWS!P479</f>
        <v>0</v>
      </c>
      <c r="M302" s="26">
        <f>STAFF_CWS!Q479</f>
        <v>0</v>
      </c>
      <c r="N302" s="26">
        <f>STAFF_CWS!R479</f>
        <v>0</v>
      </c>
      <c r="O302" s="26">
        <f>STAFF_CWS!S479</f>
        <v>0</v>
      </c>
      <c r="P302" s="26">
        <f>STAFF_CWS!T479</f>
        <v>0</v>
      </c>
      <c r="Q302" s="26">
        <f>STAFF_CWS!U479</f>
        <v>0</v>
      </c>
      <c r="R302" s="26">
        <f>STAFF_CWS!V479</f>
        <v>0</v>
      </c>
      <c r="S302" s="26">
        <f>STAFF_CWS!W479</f>
        <v>0</v>
      </c>
      <c r="T302" s="26">
        <f>STAFF_CWS!X479</f>
        <v>0</v>
      </c>
      <c r="U302" s="26">
        <f>STAFF_CWS!Y479</f>
        <v>0</v>
      </c>
      <c r="V302" s="26">
        <f>STAFF_CWS!Z479</f>
        <v>0</v>
      </c>
      <c r="W302" s="26">
        <f>STAFF_CWS!AA479</f>
        <v>0</v>
      </c>
      <c r="X302" s="26">
        <f>STAFF_CWS!AB479</f>
        <v>0</v>
      </c>
      <c r="Y302" s="26">
        <f>STAFF_CWS!AC479</f>
        <v>0</v>
      </c>
      <c r="Z302" s="26">
        <f>STAFF_CWS!AD479</f>
        <v>0</v>
      </c>
      <c r="AA302" s="26">
        <f>STAFF_CWS!AE479</f>
        <v>0</v>
      </c>
      <c r="AB302" s="26">
        <f>STAFF_CWS!AF479</f>
        <v>0</v>
      </c>
      <c r="AC302" s="26">
        <f>STAFF_CWS!AG479</f>
        <v>0</v>
      </c>
      <c r="AD302" s="26">
        <f>STAFF_CWS!AH479</f>
        <v>0</v>
      </c>
      <c r="AE302" s="26">
        <f>STAFF_CWS!AI479</f>
        <v>0</v>
      </c>
      <c r="AF302" s="26">
        <f>STAFF_CWS!AJ479</f>
        <v>0</v>
      </c>
      <c r="AG302" s="26">
        <f>STAFF_CWS!AK479</f>
        <v>0</v>
      </c>
      <c r="AH302" s="26">
        <f>STAFF_CWS!AL479</f>
        <v>0</v>
      </c>
      <c r="AI302" s="26">
        <f>STAFF_CWS!AM479</f>
        <v>0</v>
      </c>
      <c r="AJ302" s="26">
        <f>STAFF_CWS!AN479</f>
        <v>0</v>
      </c>
      <c r="AK302" s="26">
        <f>STAFF_CWS!AO479</f>
        <v>0</v>
      </c>
      <c r="AL302" s="26">
        <f>STAFF_CWS!AP479</f>
        <v>0</v>
      </c>
      <c r="AM302" s="26">
        <f>STAFF_CWS!AQ479</f>
        <v>0</v>
      </c>
      <c r="AN302" s="26">
        <f>STAFF_CWS!AR479</f>
        <v>0</v>
      </c>
      <c r="AO302" s="26">
        <f>STAFF_CWS!AS479</f>
        <v>0</v>
      </c>
      <c r="AP302" s="26">
        <f>STAFF_CWS!AT479</f>
        <v>0</v>
      </c>
      <c r="AQ302" s="26">
        <f>STAFF_CWS!AU479</f>
        <v>0</v>
      </c>
      <c r="AR302" s="26">
        <f>STAFF_CWS!AV479</f>
        <v>0</v>
      </c>
      <c r="AS302" s="26">
        <f>STAFF_CWS!AW479</f>
        <v>0</v>
      </c>
      <c r="AT302" s="26">
        <f>STAFF_CWS!AX479</f>
        <v>0</v>
      </c>
      <c r="AU302" s="26">
        <f>STAFF_CWS!AY479</f>
        <v>0</v>
      </c>
      <c r="AV302" s="26">
        <f>STAFF_CWS!AZ479</f>
        <v>0</v>
      </c>
      <c r="AW302" s="26">
        <f>STAFF_CWS!BA479</f>
        <v>0</v>
      </c>
      <c r="AX302" s="26">
        <f>STAFF_CWS!BB479</f>
        <v>0</v>
      </c>
      <c r="AY302" s="26">
        <f>STAFF_CWS!BC479</f>
        <v>0</v>
      </c>
      <c r="AZ302" s="26">
        <f>STAFF_CWS!BD479</f>
        <v>0</v>
      </c>
      <c r="BA302" s="26">
        <f>STAFF_CWS!BE479</f>
        <v>0</v>
      </c>
      <c r="BB302" s="26">
        <f>STAFF_CWS!BF479</f>
        <v>0</v>
      </c>
      <c r="BC302" s="26">
        <f>STAFF_CWS!BG479</f>
        <v>0</v>
      </c>
      <c r="BD302" s="26">
        <f>STAFF_CWS!BH479</f>
        <v>0</v>
      </c>
      <c r="BE302" s="26">
        <f>STAFF_CWS!BI479</f>
        <v>0</v>
      </c>
      <c r="BF302" s="26">
        <f>STAFF_CWS!BJ479</f>
        <v>0</v>
      </c>
      <c r="BG302" s="26">
        <f>STAFF_CWS!BK479</f>
        <v>0</v>
      </c>
      <c r="BH302" s="26">
        <f>STAFF_CWS!BL479</f>
        <v>0</v>
      </c>
      <c r="BI302" s="26">
        <f>STAFF_CWS!BM479</f>
        <v>0</v>
      </c>
      <c r="BJ302" s="26">
        <f>STAFF_CWS!BN479</f>
        <v>0</v>
      </c>
      <c r="BK302" s="26">
        <f>STAFF_CWS!BO479</f>
        <v>0</v>
      </c>
    </row>
    <row r="303" spans="2:63" x14ac:dyDescent="0.15">
      <c r="B303" s="1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 spans="2:63" x14ac:dyDescent="0.15">
      <c r="B304" s="18" t="s">
        <v>86</v>
      </c>
      <c r="C304" s="26">
        <f>STAFF_CWS!G481</f>
        <v>0</v>
      </c>
      <c r="D304" s="26">
        <f>STAFF_CWS!H481</f>
        <v>0</v>
      </c>
      <c r="E304" s="26">
        <f>STAFF_CWS!I481</f>
        <v>0</v>
      </c>
      <c r="F304" s="26">
        <f>STAFF_CWS!J481</f>
        <v>0</v>
      </c>
      <c r="G304" s="26">
        <f>STAFF_CWS!K481</f>
        <v>0</v>
      </c>
      <c r="H304" s="26">
        <f>STAFF_CWS!L481</f>
        <v>0</v>
      </c>
      <c r="I304" s="26">
        <f>STAFF_CWS!M481</f>
        <v>0</v>
      </c>
      <c r="J304" s="26">
        <f>STAFF_CWS!N481</f>
        <v>0</v>
      </c>
      <c r="K304" s="26">
        <f>STAFF_CWS!O481</f>
        <v>0</v>
      </c>
      <c r="L304" s="26">
        <f>STAFF_CWS!P481</f>
        <v>0</v>
      </c>
      <c r="M304" s="26">
        <f>STAFF_CWS!Q481</f>
        <v>0</v>
      </c>
      <c r="N304" s="26">
        <f>STAFF_CWS!R481</f>
        <v>0</v>
      </c>
      <c r="O304" s="26">
        <f>STAFF_CWS!S481</f>
        <v>0</v>
      </c>
      <c r="P304" s="26">
        <f>STAFF_CWS!T481</f>
        <v>0</v>
      </c>
      <c r="Q304" s="26">
        <f>STAFF_CWS!U481</f>
        <v>0</v>
      </c>
      <c r="R304" s="26">
        <f>STAFF_CWS!V481</f>
        <v>0</v>
      </c>
      <c r="S304" s="26">
        <f>STAFF_CWS!W481</f>
        <v>0</v>
      </c>
      <c r="T304" s="26">
        <f>STAFF_CWS!X481</f>
        <v>0</v>
      </c>
      <c r="U304" s="26">
        <f>STAFF_CWS!Y481</f>
        <v>0</v>
      </c>
      <c r="V304" s="26">
        <f>STAFF_CWS!Z481</f>
        <v>0</v>
      </c>
      <c r="W304" s="26">
        <f>STAFF_CWS!AA481</f>
        <v>0</v>
      </c>
      <c r="X304" s="26">
        <f>STAFF_CWS!AB481</f>
        <v>0</v>
      </c>
      <c r="Y304" s="26">
        <f>STAFF_CWS!AC481</f>
        <v>0</v>
      </c>
      <c r="Z304" s="26">
        <f>STAFF_CWS!AD481</f>
        <v>0</v>
      </c>
      <c r="AA304" s="26">
        <f>STAFF_CWS!AE481</f>
        <v>0</v>
      </c>
      <c r="AB304" s="26">
        <f>STAFF_CWS!AF481</f>
        <v>0</v>
      </c>
      <c r="AC304" s="26">
        <f>STAFF_CWS!AG481</f>
        <v>0</v>
      </c>
      <c r="AD304" s="26">
        <f>STAFF_CWS!AH481</f>
        <v>0</v>
      </c>
      <c r="AE304" s="26">
        <f>STAFF_CWS!AI481</f>
        <v>0</v>
      </c>
      <c r="AF304" s="26">
        <f>STAFF_CWS!AJ481</f>
        <v>0</v>
      </c>
      <c r="AG304" s="26">
        <f>STAFF_CWS!AK481</f>
        <v>0</v>
      </c>
      <c r="AH304" s="26">
        <f>STAFF_CWS!AL481</f>
        <v>0</v>
      </c>
      <c r="AI304" s="26">
        <f>STAFF_CWS!AM481</f>
        <v>0</v>
      </c>
      <c r="AJ304" s="26">
        <f>STAFF_CWS!AN481</f>
        <v>0</v>
      </c>
      <c r="AK304" s="26">
        <f>STAFF_CWS!AO481</f>
        <v>0</v>
      </c>
      <c r="AL304" s="26">
        <f>STAFF_CWS!AP481</f>
        <v>0</v>
      </c>
      <c r="AM304" s="26">
        <f>STAFF_CWS!AQ481</f>
        <v>0</v>
      </c>
      <c r="AN304" s="26">
        <f>STAFF_CWS!AR481</f>
        <v>0</v>
      </c>
      <c r="AO304" s="26">
        <f>STAFF_CWS!AS481</f>
        <v>0</v>
      </c>
      <c r="AP304" s="26">
        <f>STAFF_CWS!AT481</f>
        <v>0</v>
      </c>
      <c r="AQ304" s="26">
        <f>STAFF_CWS!AU481</f>
        <v>0</v>
      </c>
      <c r="AR304" s="26">
        <f>STAFF_CWS!AV481</f>
        <v>0</v>
      </c>
      <c r="AS304" s="26">
        <f>STAFF_CWS!AW481</f>
        <v>0</v>
      </c>
      <c r="AT304" s="26">
        <f>STAFF_CWS!AX481</f>
        <v>0</v>
      </c>
      <c r="AU304" s="26">
        <f>STAFF_CWS!AY481</f>
        <v>0</v>
      </c>
      <c r="AV304" s="26">
        <f>STAFF_CWS!AZ481</f>
        <v>0</v>
      </c>
      <c r="AW304" s="26">
        <f>STAFF_CWS!BA481</f>
        <v>0</v>
      </c>
      <c r="AX304" s="26">
        <f>STAFF_CWS!BB481</f>
        <v>0</v>
      </c>
      <c r="AY304" s="26">
        <f>STAFF_CWS!BC481</f>
        <v>0</v>
      </c>
      <c r="AZ304" s="26">
        <f>STAFF_CWS!BD481</f>
        <v>0</v>
      </c>
      <c r="BA304" s="26">
        <f>STAFF_CWS!BE481</f>
        <v>0</v>
      </c>
      <c r="BB304" s="26">
        <f>STAFF_CWS!BF481</f>
        <v>0</v>
      </c>
      <c r="BC304" s="26">
        <f>STAFF_CWS!BG481</f>
        <v>0</v>
      </c>
      <c r="BD304" s="26">
        <f>STAFF_CWS!BH481</f>
        <v>0</v>
      </c>
      <c r="BE304" s="26">
        <f>STAFF_CWS!BI481</f>
        <v>0</v>
      </c>
      <c r="BF304" s="26">
        <f>STAFF_CWS!BJ481</f>
        <v>0</v>
      </c>
      <c r="BG304" s="26">
        <f>STAFF_CWS!BK481</f>
        <v>0</v>
      </c>
      <c r="BH304" s="26">
        <f>STAFF_CWS!BL481</f>
        <v>0</v>
      </c>
      <c r="BI304" s="26">
        <f>STAFF_CWS!BM481</f>
        <v>0</v>
      </c>
      <c r="BJ304" s="26">
        <f>STAFF_CWS!BN481</f>
        <v>0</v>
      </c>
      <c r="BK304" s="26">
        <f>STAFF_CWS!BO481</f>
        <v>0</v>
      </c>
    </row>
    <row r="305" spans="2:63" x14ac:dyDescent="0.15">
      <c r="B305" s="1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 spans="2:63" x14ac:dyDescent="0.15">
      <c r="B306" s="14" t="s">
        <v>57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 spans="2:63" x14ac:dyDescent="0.15">
      <c r="B307" s="17" t="s">
        <v>75</v>
      </c>
      <c r="C307" s="26">
        <f>STAFF_CWS!G484</f>
        <v>0</v>
      </c>
      <c r="D307" s="26">
        <f>STAFF_CWS!H484</f>
        <v>0</v>
      </c>
      <c r="E307" s="26">
        <f>STAFF_CWS!I484</f>
        <v>0</v>
      </c>
      <c r="F307" s="26">
        <f>STAFF_CWS!J484</f>
        <v>0</v>
      </c>
      <c r="G307" s="26">
        <f>STAFF_CWS!K484</f>
        <v>0</v>
      </c>
      <c r="H307" s="26">
        <f>STAFF_CWS!L484</f>
        <v>0</v>
      </c>
      <c r="I307" s="26">
        <f>STAFF_CWS!M484</f>
        <v>0</v>
      </c>
      <c r="J307" s="26">
        <f>STAFF_CWS!N484</f>
        <v>0</v>
      </c>
      <c r="K307" s="26">
        <f>STAFF_CWS!O484</f>
        <v>0</v>
      </c>
      <c r="L307" s="26">
        <f>STAFF_CWS!P484</f>
        <v>0</v>
      </c>
      <c r="M307" s="26">
        <f>STAFF_CWS!Q484</f>
        <v>0</v>
      </c>
      <c r="N307" s="26">
        <f>STAFF_CWS!R484</f>
        <v>0</v>
      </c>
      <c r="O307" s="26">
        <f>STAFF_CWS!S484</f>
        <v>0</v>
      </c>
      <c r="P307" s="26">
        <f>STAFF_CWS!T484</f>
        <v>0</v>
      </c>
      <c r="Q307" s="26">
        <f>STAFF_CWS!U484</f>
        <v>0</v>
      </c>
      <c r="R307" s="26">
        <f>STAFF_CWS!V484</f>
        <v>0</v>
      </c>
      <c r="S307" s="26">
        <f>STAFF_CWS!W484</f>
        <v>0</v>
      </c>
      <c r="T307" s="26">
        <f>STAFF_CWS!X484</f>
        <v>0</v>
      </c>
      <c r="U307" s="26">
        <f>STAFF_CWS!Y484</f>
        <v>0</v>
      </c>
      <c r="V307" s="26">
        <f>STAFF_CWS!Z484</f>
        <v>0</v>
      </c>
      <c r="W307" s="26">
        <f>STAFF_CWS!AA484</f>
        <v>0</v>
      </c>
      <c r="X307" s="26">
        <f>STAFF_CWS!AB484</f>
        <v>0</v>
      </c>
      <c r="Y307" s="26">
        <f>STAFF_CWS!AC484</f>
        <v>0</v>
      </c>
      <c r="Z307" s="26">
        <f>STAFF_CWS!AD484</f>
        <v>0</v>
      </c>
      <c r="AA307" s="26">
        <f>STAFF_CWS!AE484</f>
        <v>0</v>
      </c>
      <c r="AB307" s="26">
        <f>STAFF_CWS!AF484</f>
        <v>0</v>
      </c>
      <c r="AC307" s="26">
        <f>STAFF_CWS!AG484</f>
        <v>0</v>
      </c>
      <c r="AD307" s="26">
        <f>STAFF_CWS!AH484</f>
        <v>0</v>
      </c>
      <c r="AE307" s="26">
        <f>STAFF_CWS!AI484</f>
        <v>0</v>
      </c>
      <c r="AF307" s="26">
        <f>STAFF_CWS!AJ484</f>
        <v>0</v>
      </c>
      <c r="AG307" s="26">
        <f>STAFF_CWS!AK484</f>
        <v>0</v>
      </c>
      <c r="AH307" s="26">
        <f>STAFF_CWS!AL484</f>
        <v>0</v>
      </c>
      <c r="AI307" s="26">
        <f>STAFF_CWS!AM484</f>
        <v>0</v>
      </c>
      <c r="AJ307" s="26">
        <f>STAFF_CWS!AN484</f>
        <v>0</v>
      </c>
      <c r="AK307" s="26">
        <f>STAFF_CWS!AO484</f>
        <v>0</v>
      </c>
      <c r="AL307" s="26">
        <f>STAFF_CWS!AP484</f>
        <v>0</v>
      </c>
      <c r="AM307" s="26">
        <f>STAFF_CWS!AQ484</f>
        <v>0</v>
      </c>
      <c r="AN307" s="26">
        <f>STAFF_CWS!AR484</f>
        <v>0</v>
      </c>
      <c r="AO307" s="26">
        <f>STAFF_CWS!AS484</f>
        <v>0</v>
      </c>
      <c r="AP307" s="26">
        <f>STAFF_CWS!AT484</f>
        <v>0</v>
      </c>
      <c r="AQ307" s="26">
        <f>STAFF_CWS!AU484</f>
        <v>0</v>
      </c>
      <c r="AR307" s="26">
        <f>STAFF_CWS!AV484</f>
        <v>0</v>
      </c>
      <c r="AS307" s="26">
        <f>STAFF_CWS!AW484</f>
        <v>0</v>
      </c>
      <c r="AT307" s="26">
        <f>STAFF_CWS!AX484</f>
        <v>0</v>
      </c>
      <c r="AU307" s="26">
        <f>STAFF_CWS!AY484</f>
        <v>0</v>
      </c>
      <c r="AV307" s="26">
        <f>STAFF_CWS!AZ484</f>
        <v>0</v>
      </c>
      <c r="AW307" s="26">
        <f>STAFF_CWS!BA484</f>
        <v>0</v>
      </c>
      <c r="AX307" s="26">
        <f>STAFF_CWS!BB484</f>
        <v>0</v>
      </c>
      <c r="AY307" s="26">
        <f>STAFF_CWS!BC484</f>
        <v>0</v>
      </c>
      <c r="AZ307" s="26">
        <f>STAFF_CWS!BD484</f>
        <v>0</v>
      </c>
      <c r="BA307" s="26">
        <f>STAFF_CWS!BE484</f>
        <v>0</v>
      </c>
      <c r="BB307" s="26">
        <f>STAFF_CWS!BF484</f>
        <v>0</v>
      </c>
      <c r="BC307" s="26">
        <f>STAFF_CWS!BG484</f>
        <v>0</v>
      </c>
      <c r="BD307" s="26">
        <f>STAFF_CWS!BH484</f>
        <v>0</v>
      </c>
      <c r="BE307" s="26">
        <f>STAFF_CWS!BI484</f>
        <v>0</v>
      </c>
      <c r="BF307" s="26">
        <f>STAFF_CWS!BJ484</f>
        <v>0</v>
      </c>
      <c r="BG307" s="26">
        <f>STAFF_CWS!BK484</f>
        <v>0</v>
      </c>
      <c r="BH307" s="26">
        <f>STAFF_CWS!BL484</f>
        <v>0</v>
      </c>
      <c r="BI307" s="26">
        <f>STAFF_CWS!BM484</f>
        <v>0</v>
      </c>
      <c r="BJ307" s="26">
        <f>STAFF_CWS!BN484</f>
        <v>0</v>
      </c>
      <c r="BK307" s="26">
        <f>STAFF_CWS!BO484</f>
        <v>0</v>
      </c>
    </row>
    <row r="308" spans="2:63" x14ac:dyDescent="0.15">
      <c r="B308" s="17" t="s">
        <v>62</v>
      </c>
      <c r="C308" s="23">
        <f>STAFF_CWS!G485</f>
        <v>0.5</v>
      </c>
      <c r="D308" s="23">
        <f>STAFF_CWS!H485</f>
        <v>0.6</v>
      </c>
      <c r="E308" s="23">
        <f>STAFF_CWS!I485</f>
        <v>0.6</v>
      </c>
      <c r="F308" s="23">
        <f>STAFF_CWS!J485</f>
        <v>0.6</v>
      </c>
      <c r="G308" s="23">
        <f>STAFF_CWS!K485</f>
        <v>0.6</v>
      </c>
      <c r="H308" s="23">
        <f>STAFF_CWS!L485</f>
        <v>0.6</v>
      </c>
      <c r="I308" s="23">
        <f>STAFF_CWS!M485</f>
        <v>0.6</v>
      </c>
      <c r="J308" s="23">
        <f>STAFF_CWS!N485</f>
        <v>0.6</v>
      </c>
      <c r="K308" s="23">
        <f>STAFF_CWS!O485</f>
        <v>0.6</v>
      </c>
      <c r="L308" s="23">
        <f>STAFF_CWS!P485</f>
        <v>0.6</v>
      </c>
      <c r="M308" s="23">
        <f>STAFF_CWS!Q485</f>
        <v>0.6</v>
      </c>
      <c r="N308" s="23">
        <f>STAFF_CWS!R485</f>
        <v>0.6</v>
      </c>
      <c r="O308" s="23">
        <f>STAFF_CWS!S485</f>
        <v>0.6</v>
      </c>
      <c r="P308" s="23">
        <f>STAFF_CWS!T485</f>
        <v>0.7</v>
      </c>
      <c r="Q308" s="23">
        <f>STAFF_CWS!U485</f>
        <v>0.7</v>
      </c>
      <c r="R308" s="23">
        <f>STAFF_CWS!V485</f>
        <v>0.7</v>
      </c>
      <c r="S308" s="23">
        <f>STAFF_CWS!W485</f>
        <v>0.7</v>
      </c>
      <c r="T308" s="23">
        <f>STAFF_CWS!X485</f>
        <v>0.7</v>
      </c>
      <c r="U308" s="23">
        <f>STAFF_CWS!Y485</f>
        <v>0.7</v>
      </c>
      <c r="V308" s="23">
        <f>STAFF_CWS!Z485</f>
        <v>0.7</v>
      </c>
      <c r="W308" s="23">
        <f>STAFF_CWS!AA485</f>
        <v>0.7</v>
      </c>
      <c r="X308" s="23">
        <f>STAFF_CWS!AB485</f>
        <v>0.7</v>
      </c>
      <c r="Y308" s="23">
        <f>STAFF_CWS!AC485</f>
        <v>0.7</v>
      </c>
      <c r="Z308" s="23">
        <f>STAFF_CWS!AD485</f>
        <v>0.7</v>
      </c>
      <c r="AA308" s="23">
        <f>STAFF_CWS!AE485</f>
        <v>0.7</v>
      </c>
      <c r="AB308" s="23">
        <f>STAFF_CWS!AF485</f>
        <v>0.7</v>
      </c>
      <c r="AC308" s="23">
        <f>STAFF_CWS!AG485</f>
        <v>0.7</v>
      </c>
      <c r="AD308" s="23">
        <f>STAFF_CWS!AH485</f>
        <v>0.7</v>
      </c>
      <c r="AE308" s="23">
        <f>STAFF_CWS!AI485</f>
        <v>0.7</v>
      </c>
      <c r="AF308" s="23">
        <f>STAFF_CWS!AJ485</f>
        <v>0.7</v>
      </c>
      <c r="AG308" s="23">
        <f>STAFF_CWS!AK485</f>
        <v>0.7</v>
      </c>
      <c r="AH308" s="23">
        <f>STAFF_CWS!AL485</f>
        <v>0.7</v>
      </c>
      <c r="AI308" s="23">
        <f>STAFF_CWS!AM485</f>
        <v>0.7</v>
      </c>
      <c r="AJ308" s="23">
        <f>STAFF_CWS!AN485</f>
        <v>0.7</v>
      </c>
      <c r="AK308" s="23">
        <f>STAFF_CWS!AO485</f>
        <v>0.7</v>
      </c>
      <c r="AL308" s="23">
        <f>STAFF_CWS!AP485</f>
        <v>0.7</v>
      </c>
      <c r="AM308" s="23">
        <f>STAFF_CWS!AQ485</f>
        <v>0.7</v>
      </c>
      <c r="AN308" s="23">
        <f>STAFF_CWS!AR485</f>
        <v>0.85</v>
      </c>
      <c r="AO308" s="23">
        <f>STAFF_CWS!AS485</f>
        <v>0.85</v>
      </c>
      <c r="AP308" s="23">
        <f>STAFF_CWS!AT485</f>
        <v>0.85</v>
      </c>
      <c r="AQ308" s="23">
        <f>STAFF_CWS!AU485</f>
        <v>0.85</v>
      </c>
      <c r="AR308" s="23">
        <f>STAFF_CWS!AV485</f>
        <v>0.85</v>
      </c>
      <c r="AS308" s="23">
        <f>STAFF_CWS!AW485</f>
        <v>0.85</v>
      </c>
      <c r="AT308" s="23">
        <f>STAFF_CWS!AX485</f>
        <v>0.85</v>
      </c>
      <c r="AU308" s="23">
        <f>STAFF_CWS!AY485</f>
        <v>0.85</v>
      </c>
      <c r="AV308" s="23">
        <f>STAFF_CWS!AZ485</f>
        <v>0.85</v>
      </c>
      <c r="AW308" s="23">
        <f>STAFF_CWS!BA485</f>
        <v>0.85</v>
      </c>
      <c r="AX308" s="23">
        <f>STAFF_CWS!BB485</f>
        <v>0.85</v>
      </c>
      <c r="AY308" s="23">
        <f>STAFF_CWS!BC485</f>
        <v>0.85</v>
      </c>
      <c r="AZ308" s="23">
        <f>STAFF_CWS!BD485</f>
        <v>1</v>
      </c>
      <c r="BA308" s="23">
        <f>STAFF_CWS!BE485</f>
        <v>1</v>
      </c>
      <c r="BB308" s="23">
        <f>STAFF_CWS!BF485</f>
        <v>1</v>
      </c>
      <c r="BC308" s="23">
        <f>STAFF_CWS!BG485</f>
        <v>1</v>
      </c>
      <c r="BD308" s="23">
        <f>STAFF_CWS!BH485</f>
        <v>1</v>
      </c>
      <c r="BE308" s="23">
        <f>STAFF_CWS!BI485</f>
        <v>1</v>
      </c>
      <c r="BF308" s="23">
        <f>STAFF_CWS!BJ485</f>
        <v>1</v>
      </c>
      <c r="BG308" s="23">
        <f>STAFF_CWS!BK485</f>
        <v>1</v>
      </c>
      <c r="BH308" s="23">
        <f>STAFF_CWS!BL485</f>
        <v>1</v>
      </c>
      <c r="BI308" s="23">
        <f>STAFF_CWS!BM485</f>
        <v>1</v>
      </c>
      <c r="BJ308" s="23">
        <f>STAFF_CWS!BN485</f>
        <v>1</v>
      </c>
      <c r="BK308" s="23">
        <f>STAFF_CWS!BO485</f>
        <v>1</v>
      </c>
    </row>
    <row r="309" spans="2:63" x14ac:dyDescent="0.15">
      <c r="B309" s="17" t="s">
        <v>76</v>
      </c>
      <c r="C309" s="26">
        <f>STAFF_CWS!G486</f>
        <v>0</v>
      </c>
      <c r="D309" s="26">
        <f>STAFF_CWS!H486</f>
        <v>0</v>
      </c>
      <c r="E309" s="26">
        <f>STAFF_CWS!I486</f>
        <v>0</v>
      </c>
      <c r="F309" s="26">
        <f>STAFF_CWS!J486</f>
        <v>0</v>
      </c>
      <c r="G309" s="26">
        <f>STAFF_CWS!K486</f>
        <v>0</v>
      </c>
      <c r="H309" s="26">
        <f>STAFF_CWS!L486</f>
        <v>0</v>
      </c>
      <c r="I309" s="26">
        <f>STAFF_CWS!M486</f>
        <v>0</v>
      </c>
      <c r="J309" s="26">
        <f>STAFF_CWS!N486</f>
        <v>0</v>
      </c>
      <c r="K309" s="26">
        <f>STAFF_CWS!O486</f>
        <v>0</v>
      </c>
      <c r="L309" s="26">
        <f>STAFF_CWS!P486</f>
        <v>0</v>
      </c>
      <c r="M309" s="26">
        <f>STAFF_CWS!Q486</f>
        <v>0</v>
      </c>
      <c r="N309" s="26">
        <f>STAFF_CWS!R486</f>
        <v>0</v>
      </c>
      <c r="O309" s="26">
        <f>STAFF_CWS!S486</f>
        <v>0</v>
      </c>
      <c r="P309" s="26">
        <f>STAFF_CWS!T486</f>
        <v>0</v>
      </c>
      <c r="Q309" s="26">
        <f>STAFF_CWS!U486</f>
        <v>0</v>
      </c>
      <c r="R309" s="26">
        <f>STAFF_CWS!V486</f>
        <v>0</v>
      </c>
      <c r="S309" s="26">
        <f>STAFF_CWS!W486</f>
        <v>0</v>
      </c>
      <c r="T309" s="26">
        <f>STAFF_CWS!X486</f>
        <v>0</v>
      </c>
      <c r="U309" s="26">
        <f>STAFF_CWS!Y486</f>
        <v>0</v>
      </c>
      <c r="V309" s="26">
        <f>STAFF_CWS!Z486</f>
        <v>0</v>
      </c>
      <c r="W309" s="26">
        <f>STAFF_CWS!AA486</f>
        <v>0</v>
      </c>
      <c r="X309" s="26">
        <f>STAFF_CWS!AB486</f>
        <v>0</v>
      </c>
      <c r="Y309" s="26">
        <f>STAFF_CWS!AC486</f>
        <v>0</v>
      </c>
      <c r="Z309" s="26">
        <f>STAFF_CWS!AD486</f>
        <v>0</v>
      </c>
      <c r="AA309" s="26">
        <f>STAFF_CWS!AE486</f>
        <v>0</v>
      </c>
      <c r="AB309" s="26">
        <f>STAFF_CWS!AF486</f>
        <v>0</v>
      </c>
      <c r="AC309" s="26">
        <f>STAFF_CWS!AG486</f>
        <v>0</v>
      </c>
      <c r="AD309" s="26">
        <f>STAFF_CWS!AH486</f>
        <v>0</v>
      </c>
      <c r="AE309" s="26">
        <f>STAFF_CWS!AI486</f>
        <v>0</v>
      </c>
      <c r="AF309" s="26">
        <f>STAFF_CWS!AJ486</f>
        <v>0</v>
      </c>
      <c r="AG309" s="26">
        <f>STAFF_CWS!AK486</f>
        <v>0</v>
      </c>
      <c r="AH309" s="26">
        <f>STAFF_CWS!AL486</f>
        <v>0</v>
      </c>
      <c r="AI309" s="26">
        <f>STAFF_CWS!AM486</f>
        <v>0</v>
      </c>
      <c r="AJ309" s="26">
        <f>STAFF_CWS!AN486</f>
        <v>0</v>
      </c>
      <c r="AK309" s="26">
        <f>STAFF_CWS!AO486</f>
        <v>0</v>
      </c>
      <c r="AL309" s="26">
        <f>STAFF_CWS!AP486</f>
        <v>0</v>
      </c>
      <c r="AM309" s="26">
        <f>STAFF_CWS!AQ486</f>
        <v>0</v>
      </c>
      <c r="AN309" s="26">
        <f>STAFF_CWS!AR486</f>
        <v>0</v>
      </c>
      <c r="AO309" s="26">
        <f>STAFF_CWS!AS486</f>
        <v>0</v>
      </c>
      <c r="AP309" s="26">
        <f>STAFF_CWS!AT486</f>
        <v>0</v>
      </c>
      <c r="AQ309" s="26">
        <f>STAFF_CWS!AU486</f>
        <v>0</v>
      </c>
      <c r="AR309" s="26">
        <f>STAFF_CWS!AV486</f>
        <v>0</v>
      </c>
      <c r="AS309" s="26">
        <f>STAFF_CWS!AW486</f>
        <v>0</v>
      </c>
      <c r="AT309" s="26">
        <f>STAFF_CWS!AX486</f>
        <v>0</v>
      </c>
      <c r="AU309" s="26">
        <f>STAFF_CWS!AY486</f>
        <v>0</v>
      </c>
      <c r="AV309" s="26">
        <f>STAFF_CWS!AZ486</f>
        <v>0</v>
      </c>
      <c r="AW309" s="26">
        <f>STAFF_CWS!BA486</f>
        <v>0</v>
      </c>
      <c r="AX309" s="26">
        <f>STAFF_CWS!BB486</f>
        <v>0</v>
      </c>
      <c r="AY309" s="26">
        <f>STAFF_CWS!BC486</f>
        <v>0</v>
      </c>
      <c r="AZ309" s="26">
        <f>STAFF_CWS!BD486</f>
        <v>0</v>
      </c>
      <c r="BA309" s="26">
        <f>STAFF_CWS!BE486</f>
        <v>0</v>
      </c>
      <c r="BB309" s="26">
        <f>STAFF_CWS!BF486</f>
        <v>0</v>
      </c>
      <c r="BC309" s="26">
        <f>STAFF_CWS!BG486</f>
        <v>0</v>
      </c>
      <c r="BD309" s="26">
        <f>STAFF_CWS!BH486</f>
        <v>0</v>
      </c>
      <c r="BE309" s="26">
        <f>STAFF_CWS!BI486</f>
        <v>0</v>
      </c>
      <c r="BF309" s="26">
        <f>STAFF_CWS!BJ486</f>
        <v>0</v>
      </c>
      <c r="BG309" s="26">
        <f>STAFF_CWS!BK486</f>
        <v>0</v>
      </c>
      <c r="BH309" s="26">
        <f>STAFF_CWS!BL486</f>
        <v>0</v>
      </c>
      <c r="BI309" s="26">
        <f>STAFF_CWS!BM486</f>
        <v>0</v>
      </c>
      <c r="BJ309" s="26">
        <f>STAFF_CWS!BN486</f>
        <v>0</v>
      </c>
      <c r="BK309" s="26">
        <f>STAFF_CWS!BO486</f>
        <v>0</v>
      </c>
    </row>
    <row r="310" spans="2:63" x14ac:dyDescent="0.15">
      <c r="B310" s="17" t="s">
        <v>27</v>
      </c>
      <c r="C310" s="26">
        <f>STAFF_CWS!G487</f>
        <v>0</v>
      </c>
      <c r="D310" s="26">
        <f>STAFF_CWS!H487</f>
        <v>0</v>
      </c>
      <c r="E310" s="26">
        <f>STAFF_CWS!I487</f>
        <v>0</v>
      </c>
      <c r="F310" s="26">
        <f>STAFF_CWS!J487</f>
        <v>0</v>
      </c>
      <c r="G310" s="26">
        <f>STAFF_CWS!K487</f>
        <v>0</v>
      </c>
      <c r="H310" s="26">
        <f>STAFF_CWS!L487</f>
        <v>0</v>
      </c>
      <c r="I310" s="26">
        <f>STAFF_CWS!M487</f>
        <v>0</v>
      </c>
      <c r="J310" s="26">
        <f>STAFF_CWS!N487</f>
        <v>0</v>
      </c>
      <c r="K310" s="26">
        <f>STAFF_CWS!O487</f>
        <v>0</v>
      </c>
      <c r="L310" s="26">
        <f>STAFF_CWS!P487</f>
        <v>0</v>
      </c>
      <c r="M310" s="26">
        <f>STAFF_CWS!Q487</f>
        <v>0</v>
      </c>
      <c r="N310" s="26">
        <f>STAFF_CWS!R487</f>
        <v>0</v>
      </c>
      <c r="O310" s="26">
        <f>STAFF_CWS!S487</f>
        <v>0</v>
      </c>
      <c r="P310" s="26">
        <f>STAFF_CWS!T487</f>
        <v>0</v>
      </c>
      <c r="Q310" s="26">
        <f>STAFF_CWS!U487</f>
        <v>0</v>
      </c>
      <c r="R310" s="26">
        <f>STAFF_CWS!V487</f>
        <v>0</v>
      </c>
      <c r="S310" s="26">
        <f>STAFF_CWS!W487</f>
        <v>0</v>
      </c>
      <c r="T310" s="26">
        <f>STAFF_CWS!X487</f>
        <v>0</v>
      </c>
      <c r="U310" s="26">
        <f>STAFF_CWS!Y487</f>
        <v>0</v>
      </c>
      <c r="V310" s="26">
        <f>STAFF_CWS!Z487</f>
        <v>0</v>
      </c>
      <c r="W310" s="26">
        <f>STAFF_CWS!AA487</f>
        <v>0</v>
      </c>
      <c r="X310" s="26">
        <f>STAFF_CWS!AB487</f>
        <v>0</v>
      </c>
      <c r="Y310" s="26">
        <f>STAFF_CWS!AC487</f>
        <v>0</v>
      </c>
      <c r="Z310" s="26">
        <f>STAFF_CWS!AD487</f>
        <v>0</v>
      </c>
      <c r="AA310" s="26">
        <f>STAFF_CWS!AE487</f>
        <v>0</v>
      </c>
      <c r="AB310" s="26">
        <f>STAFF_CWS!AF487</f>
        <v>0</v>
      </c>
      <c r="AC310" s="26">
        <f>STAFF_CWS!AG487</f>
        <v>0</v>
      </c>
      <c r="AD310" s="26">
        <f>STAFF_CWS!AH487</f>
        <v>0</v>
      </c>
      <c r="AE310" s="26">
        <f>STAFF_CWS!AI487</f>
        <v>0</v>
      </c>
      <c r="AF310" s="26">
        <f>STAFF_CWS!AJ487</f>
        <v>0</v>
      </c>
      <c r="AG310" s="26">
        <f>STAFF_CWS!AK487</f>
        <v>0</v>
      </c>
      <c r="AH310" s="26">
        <f>STAFF_CWS!AL487</f>
        <v>0</v>
      </c>
      <c r="AI310" s="26">
        <f>STAFF_CWS!AM487</f>
        <v>0</v>
      </c>
      <c r="AJ310" s="26">
        <f>STAFF_CWS!AN487</f>
        <v>0</v>
      </c>
      <c r="AK310" s="26">
        <f>STAFF_CWS!AO487</f>
        <v>0</v>
      </c>
      <c r="AL310" s="26">
        <f>STAFF_CWS!AP487</f>
        <v>0</v>
      </c>
      <c r="AM310" s="26">
        <f>STAFF_CWS!AQ487</f>
        <v>0</v>
      </c>
      <c r="AN310" s="26">
        <f>STAFF_CWS!AR487</f>
        <v>0</v>
      </c>
      <c r="AO310" s="26">
        <f>STAFF_CWS!AS487</f>
        <v>0</v>
      </c>
      <c r="AP310" s="26">
        <f>STAFF_CWS!AT487</f>
        <v>0</v>
      </c>
      <c r="AQ310" s="26">
        <f>STAFF_CWS!AU487</f>
        <v>0</v>
      </c>
      <c r="AR310" s="26">
        <f>STAFF_CWS!AV487</f>
        <v>0</v>
      </c>
      <c r="AS310" s="26">
        <f>STAFF_CWS!AW487</f>
        <v>0</v>
      </c>
      <c r="AT310" s="26">
        <f>STAFF_CWS!AX487</f>
        <v>0</v>
      </c>
      <c r="AU310" s="26">
        <f>STAFF_CWS!AY487</f>
        <v>0</v>
      </c>
      <c r="AV310" s="26">
        <f>STAFF_CWS!AZ487</f>
        <v>0</v>
      </c>
      <c r="AW310" s="26">
        <f>STAFF_CWS!BA487</f>
        <v>0</v>
      </c>
      <c r="AX310" s="26">
        <f>STAFF_CWS!BB487</f>
        <v>0</v>
      </c>
      <c r="AY310" s="26">
        <f>STAFF_CWS!BC487</f>
        <v>0</v>
      </c>
      <c r="AZ310" s="26">
        <f>STAFF_CWS!BD487</f>
        <v>0</v>
      </c>
      <c r="BA310" s="26">
        <f>STAFF_CWS!BE487</f>
        <v>0</v>
      </c>
      <c r="BB310" s="26">
        <f>STAFF_CWS!BF487</f>
        <v>0</v>
      </c>
      <c r="BC310" s="26">
        <f>STAFF_CWS!BG487</f>
        <v>0</v>
      </c>
      <c r="BD310" s="26">
        <f>STAFF_CWS!BH487</f>
        <v>0</v>
      </c>
      <c r="BE310" s="26">
        <f>STAFF_CWS!BI487</f>
        <v>0</v>
      </c>
      <c r="BF310" s="26">
        <f>STAFF_CWS!BJ487</f>
        <v>0</v>
      </c>
      <c r="BG310" s="26">
        <f>STAFF_CWS!BK487</f>
        <v>0</v>
      </c>
      <c r="BH310" s="26">
        <f>STAFF_CWS!BL487</f>
        <v>0</v>
      </c>
      <c r="BI310" s="26">
        <f>STAFF_CWS!BM487</f>
        <v>0</v>
      </c>
      <c r="BJ310" s="26">
        <f>STAFF_CWS!BN487</f>
        <v>0</v>
      </c>
      <c r="BK310" s="26">
        <f>STAFF_CWS!BO487</f>
        <v>0</v>
      </c>
    </row>
    <row r="311" spans="2:63" x14ac:dyDescent="0.15">
      <c r="B311" s="17" t="s">
        <v>63</v>
      </c>
      <c r="C311" s="26">
        <f>STAFF_CWS!G488</f>
        <v>0</v>
      </c>
      <c r="D311" s="26">
        <f>STAFF_CWS!H488</f>
        <v>0</v>
      </c>
      <c r="E311" s="26">
        <f>STAFF_CWS!I488</f>
        <v>0</v>
      </c>
      <c r="F311" s="26">
        <f>STAFF_CWS!J488</f>
        <v>0</v>
      </c>
      <c r="G311" s="26">
        <f>STAFF_CWS!K488</f>
        <v>0</v>
      </c>
      <c r="H311" s="26">
        <f>STAFF_CWS!L488</f>
        <v>0</v>
      </c>
      <c r="I311" s="26">
        <f>STAFF_CWS!M488</f>
        <v>0</v>
      </c>
      <c r="J311" s="26">
        <f>STAFF_CWS!N488</f>
        <v>0</v>
      </c>
      <c r="K311" s="26">
        <f>STAFF_CWS!O488</f>
        <v>0</v>
      </c>
      <c r="L311" s="26">
        <f>STAFF_CWS!P488</f>
        <v>0</v>
      </c>
      <c r="M311" s="26">
        <f>STAFF_CWS!Q488</f>
        <v>0</v>
      </c>
      <c r="N311" s="26">
        <f>STAFF_CWS!R488</f>
        <v>0</v>
      </c>
      <c r="O311" s="26">
        <f>STAFF_CWS!S488</f>
        <v>0</v>
      </c>
      <c r="P311" s="26">
        <f>STAFF_CWS!T488</f>
        <v>0</v>
      </c>
      <c r="Q311" s="26">
        <f>STAFF_CWS!U488</f>
        <v>0</v>
      </c>
      <c r="R311" s="26">
        <f>STAFF_CWS!V488</f>
        <v>0</v>
      </c>
      <c r="S311" s="26">
        <f>STAFF_CWS!W488</f>
        <v>0</v>
      </c>
      <c r="T311" s="26">
        <f>STAFF_CWS!X488</f>
        <v>0</v>
      </c>
      <c r="U311" s="26">
        <f>STAFF_CWS!Y488</f>
        <v>0</v>
      </c>
      <c r="V311" s="26">
        <f>STAFF_CWS!Z488</f>
        <v>0</v>
      </c>
      <c r="W311" s="26">
        <f>STAFF_CWS!AA488</f>
        <v>0</v>
      </c>
      <c r="X311" s="26">
        <f>STAFF_CWS!AB488</f>
        <v>0</v>
      </c>
      <c r="Y311" s="26">
        <f>STAFF_CWS!AC488</f>
        <v>0</v>
      </c>
      <c r="Z311" s="26">
        <f>STAFF_CWS!AD488</f>
        <v>0</v>
      </c>
      <c r="AA311" s="26">
        <f>STAFF_CWS!AE488</f>
        <v>0</v>
      </c>
      <c r="AB311" s="26">
        <f>STAFF_CWS!AF488</f>
        <v>0</v>
      </c>
      <c r="AC311" s="26">
        <f>STAFF_CWS!AG488</f>
        <v>0</v>
      </c>
      <c r="AD311" s="26">
        <f>STAFF_CWS!AH488</f>
        <v>0</v>
      </c>
      <c r="AE311" s="26">
        <f>STAFF_CWS!AI488</f>
        <v>0</v>
      </c>
      <c r="AF311" s="26">
        <f>STAFF_CWS!AJ488</f>
        <v>0</v>
      </c>
      <c r="AG311" s="26">
        <f>STAFF_CWS!AK488</f>
        <v>0</v>
      </c>
      <c r="AH311" s="26">
        <f>STAFF_CWS!AL488</f>
        <v>0</v>
      </c>
      <c r="AI311" s="26">
        <f>STAFF_CWS!AM488</f>
        <v>0</v>
      </c>
      <c r="AJ311" s="26">
        <f>STAFF_CWS!AN488</f>
        <v>0</v>
      </c>
      <c r="AK311" s="26">
        <f>STAFF_CWS!AO488</f>
        <v>0</v>
      </c>
      <c r="AL311" s="26">
        <f>STAFF_CWS!AP488</f>
        <v>0</v>
      </c>
      <c r="AM311" s="26">
        <f>STAFF_CWS!AQ488</f>
        <v>0</v>
      </c>
      <c r="AN311" s="26">
        <f>STAFF_CWS!AR488</f>
        <v>0</v>
      </c>
      <c r="AO311" s="26">
        <f>STAFF_CWS!AS488</f>
        <v>0</v>
      </c>
      <c r="AP311" s="26">
        <f>STAFF_CWS!AT488</f>
        <v>0</v>
      </c>
      <c r="AQ311" s="26">
        <f>STAFF_CWS!AU488</f>
        <v>0</v>
      </c>
      <c r="AR311" s="26">
        <f>STAFF_CWS!AV488</f>
        <v>0</v>
      </c>
      <c r="AS311" s="26">
        <f>STAFF_CWS!AW488</f>
        <v>0</v>
      </c>
      <c r="AT311" s="26">
        <f>STAFF_CWS!AX488</f>
        <v>0</v>
      </c>
      <c r="AU311" s="26">
        <f>STAFF_CWS!AY488</f>
        <v>0</v>
      </c>
      <c r="AV311" s="26">
        <f>STAFF_CWS!AZ488</f>
        <v>0</v>
      </c>
      <c r="AW311" s="26">
        <f>STAFF_CWS!BA488</f>
        <v>0</v>
      </c>
      <c r="AX311" s="26">
        <f>STAFF_CWS!BB488</f>
        <v>0</v>
      </c>
      <c r="AY311" s="26">
        <f>STAFF_CWS!BC488</f>
        <v>0</v>
      </c>
      <c r="AZ311" s="26">
        <f>STAFF_CWS!BD488</f>
        <v>0</v>
      </c>
      <c r="BA311" s="26">
        <f>STAFF_CWS!BE488</f>
        <v>0</v>
      </c>
      <c r="BB311" s="26">
        <f>STAFF_CWS!BF488</f>
        <v>0</v>
      </c>
      <c r="BC311" s="26">
        <f>STAFF_CWS!BG488</f>
        <v>0</v>
      </c>
      <c r="BD311" s="26">
        <f>STAFF_CWS!BH488</f>
        <v>0</v>
      </c>
      <c r="BE311" s="26">
        <f>STAFF_CWS!BI488</f>
        <v>0</v>
      </c>
      <c r="BF311" s="26">
        <f>STAFF_CWS!BJ488</f>
        <v>0</v>
      </c>
      <c r="BG311" s="26">
        <f>STAFF_CWS!BK488</f>
        <v>0</v>
      </c>
      <c r="BH311" s="26">
        <f>STAFF_CWS!BL488</f>
        <v>0</v>
      </c>
      <c r="BI311" s="26">
        <f>STAFF_CWS!BM488</f>
        <v>0</v>
      </c>
      <c r="BJ311" s="26">
        <f>STAFF_CWS!BN488</f>
        <v>0</v>
      </c>
      <c r="BK311" s="26">
        <f>STAFF_CWS!BO488</f>
        <v>0</v>
      </c>
    </row>
    <row r="312" spans="2:63" x14ac:dyDescent="0.15">
      <c r="B312" s="1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 spans="2:63" x14ac:dyDescent="0.15">
      <c r="B313" s="18" t="s">
        <v>86</v>
      </c>
      <c r="C313" s="26">
        <f>STAFF_CWS!G490</f>
        <v>0</v>
      </c>
      <c r="D313" s="26">
        <f>STAFF_CWS!H490</f>
        <v>0</v>
      </c>
      <c r="E313" s="26">
        <f>STAFF_CWS!I490</f>
        <v>0</v>
      </c>
      <c r="F313" s="26">
        <f>STAFF_CWS!J490</f>
        <v>0</v>
      </c>
      <c r="G313" s="26">
        <f>STAFF_CWS!K490</f>
        <v>0</v>
      </c>
      <c r="H313" s="26">
        <f>STAFF_CWS!L490</f>
        <v>0</v>
      </c>
      <c r="I313" s="26">
        <f>STAFF_CWS!M490</f>
        <v>0</v>
      </c>
      <c r="J313" s="26">
        <f>STAFF_CWS!N490</f>
        <v>0</v>
      </c>
      <c r="K313" s="26">
        <f>STAFF_CWS!O490</f>
        <v>0</v>
      </c>
      <c r="L313" s="26">
        <f>STAFF_CWS!P490</f>
        <v>0</v>
      </c>
      <c r="M313" s="26">
        <f>STAFF_CWS!Q490</f>
        <v>0</v>
      </c>
      <c r="N313" s="26">
        <f>STAFF_CWS!R490</f>
        <v>0</v>
      </c>
      <c r="O313" s="26">
        <f>STAFF_CWS!S490</f>
        <v>0</v>
      </c>
      <c r="P313" s="26">
        <f>STAFF_CWS!T490</f>
        <v>0</v>
      </c>
      <c r="Q313" s="26">
        <f>STAFF_CWS!U490</f>
        <v>0</v>
      </c>
      <c r="R313" s="26">
        <f>STAFF_CWS!V490</f>
        <v>0</v>
      </c>
      <c r="S313" s="26">
        <f>STAFF_CWS!W490</f>
        <v>0</v>
      </c>
      <c r="T313" s="26">
        <f>STAFF_CWS!X490</f>
        <v>0</v>
      </c>
      <c r="U313" s="26">
        <f>STAFF_CWS!Y490</f>
        <v>0</v>
      </c>
      <c r="V313" s="26">
        <f>STAFF_CWS!Z490</f>
        <v>0</v>
      </c>
      <c r="W313" s="26">
        <f>STAFF_CWS!AA490</f>
        <v>0</v>
      </c>
      <c r="X313" s="26">
        <f>STAFF_CWS!AB490</f>
        <v>0</v>
      </c>
      <c r="Y313" s="26">
        <f>STAFF_CWS!AC490</f>
        <v>0</v>
      </c>
      <c r="Z313" s="26">
        <f>STAFF_CWS!AD490</f>
        <v>0</v>
      </c>
      <c r="AA313" s="26">
        <f>STAFF_CWS!AE490</f>
        <v>0</v>
      </c>
      <c r="AB313" s="26">
        <f>STAFF_CWS!AF490</f>
        <v>0</v>
      </c>
      <c r="AC313" s="26">
        <f>STAFF_CWS!AG490</f>
        <v>0</v>
      </c>
      <c r="AD313" s="26">
        <f>STAFF_CWS!AH490</f>
        <v>0</v>
      </c>
      <c r="AE313" s="26">
        <f>STAFF_CWS!AI490</f>
        <v>0</v>
      </c>
      <c r="AF313" s="26">
        <f>STAFF_CWS!AJ490</f>
        <v>0</v>
      </c>
      <c r="AG313" s="26">
        <f>STAFF_CWS!AK490</f>
        <v>0</v>
      </c>
      <c r="AH313" s="26">
        <f>STAFF_CWS!AL490</f>
        <v>0</v>
      </c>
      <c r="AI313" s="26">
        <f>STAFF_CWS!AM490</f>
        <v>0</v>
      </c>
      <c r="AJ313" s="26">
        <f>STAFF_CWS!AN490</f>
        <v>0</v>
      </c>
      <c r="AK313" s="26">
        <f>STAFF_CWS!AO490</f>
        <v>0</v>
      </c>
      <c r="AL313" s="26">
        <f>STAFF_CWS!AP490</f>
        <v>0</v>
      </c>
      <c r="AM313" s="26">
        <f>STAFF_CWS!AQ490</f>
        <v>0</v>
      </c>
      <c r="AN313" s="26">
        <f>STAFF_CWS!AR490</f>
        <v>0</v>
      </c>
      <c r="AO313" s="26">
        <f>STAFF_CWS!AS490</f>
        <v>0</v>
      </c>
      <c r="AP313" s="26">
        <f>STAFF_CWS!AT490</f>
        <v>0</v>
      </c>
      <c r="AQ313" s="26">
        <f>STAFF_CWS!AU490</f>
        <v>0</v>
      </c>
      <c r="AR313" s="26">
        <f>STAFF_CWS!AV490</f>
        <v>0</v>
      </c>
      <c r="AS313" s="26">
        <f>STAFF_CWS!AW490</f>
        <v>0</v>
      </c>
      <c r="AT313" s="26">
        <f>STAFF_CWS!AX490</f>
        <v>0</v>
      </c>
      <c r="AU313" s="26">
        <f>STAFF_CWS!AY490</f>
        <v>0</v>
      </c>
      <c r="AV313" s="26">
        <f>STAFF_CWS!AZ490</f>
        <v>0</v>
      </c>
      <c r="AW313" s="26">
        <f>STAFF_CWS!BA490</f>
        <v>0</v>
      </c>
      <c r="AX313" s="26">
        <f>STAFF_CWS!BB490</f>
        <v>0</v>
      </c>
      <c r="AY313" s="26">
        <f>STAFF_CWS!BC490</f>
        <v>0</v>
      </c>
      <c r="AZ313" s="26">
        <f>STAFF_CWS!BD490</f>
        <v>0</v>
      </c>
      <c r="BA313" s="26">
        <f>STAFF_CWS!BE490</f>
        <v>0</v>
      </c>
      <c r="BB313" s="26">
        <f>STAFF_CWS!BF490</f>
        <v>0</v>
      </c>
      <c r="BC313" s="26">
        <f>STAFF_CWS!BG490</f>
        <v>0</v>
      </c>
      <c r="BD313" s="26">
        <f>STAFF_CWS!BH490</f>
        <v>0</v>
      </c>
      <c r="BE313" s="26">
        <f>STAFF_CWS!BI490</f>
        <v>0</v>
      </c>
      <c r="BF313" s="26">
        <f>STAFF_CWS!BJ490</f>
        <v>0</v>
      </c>
      <c r="BG313" s="26">
        <f>STAFF_CWS!BK490</f>
        <v>0</v>
      </c>
      <c r="BH313" s="26">
        <f>STAFF_CWS!BL490</f>
        <v>0</v>
      </c>
      <c r="BI313" s="26">
        <f>STAFF_CWS!BM490</f>
        <v>0</v>
      </c>
      <c r="BJ313" s="26">
        <f>STAFF_CWS!BN490</f>
        <v>0</v>
      </c>
      <c r="BK313" s="26">
        <f>STAFF_CWS!BO490</f>
        <v>0</v>
      </c>
    </row>
    <row r="314" spans="2:63" x14ac:dyDescent="0.15">
      <c r="B314" s="18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 spans="2:63" x14ac:dyDescent="0.15">
      <c r="B315" s="14" t="s">
        <v>113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 spans="2:63" x14ac:dyDescent="0.15">
      <c r="B316" s="17" t="s">
        <v>75</v>
      </c>
      <c r="C316" s="26">
        <f>STAFF_CWS!G493</f>
        <v>0</v>
      </c>
      <c r="D316" s="26">
        <f>STAFF_CWS!H493</f>
        <v>0</v>
      </c>
      <c r="E316" s="26">
        <f>STAFF_CWS!I493</f>
        <v>0</v>
      </c>
      <c r="F316" s="26">
        <f>STAFF_CWS!J493</f>
        <v>0</v>
      </c>
      <c r="G316" s="26">
        <f>STAFF_CWS!K493</f>
        <v>0</v>
      </c>
      <c r="H316" s="26">
        <f>STAFF_CWS!L493</f>
        <v>0</v>
      </c>
      <c r="I316" s="26">
        <f>STAFF_CWS!M493</f>
        <v>0</v>
      </c>
      <c r="J316" s="26">
        <f>STAFF_CWS!N493</f>
        <v>0</v>
      </c>
      <c r="K316" s="26">
        <f>STAFF_CWS!O493</f>
        <v>0</v>
      </c>
      <c r="L316" s="26">
        <f>STAFF_CWS!P493</f>
        <v>0</v>
      </c>
      <c r="M316" s="26">
        <f>STAFF_CWS!Q493</f>
        <v>0</v>
      </c>
      <c r="N316" s="26">
        <f>STAFF_CWS!R493</f>
        <v>0</v>
      </c>
      <c r="O316" s="26">
        <f>STAFF_CWS!S493</f>
        <v>0</v>
      </c>
      <c r="P316" s="26">
        <f>STAFF_CWS!T493</f>
        <v>0</v>
      </c>
      <c r="Q316" s="26">
        <f>STAFF_CWS!U493</f>
        <v>0</v>
      </c>
      <c r="R316" s="26">
        <f>STAFF_CWS!V493</f>
        <v>0</v>
      </c>
      <c r="S316" s="26">
        <f>STAFF_CWS!W493</f>
        <v>0</v>
      </c>
      <c r="T316" s="26">
        <f>STAFF_CWS!X493</f>
        <v>0</v>
      </c>
      <c r="U316" s="26">
        <f>STAFF_CWS!Y493</f>
        <v>0</v>
      </c>
      <c r="V316" s="26">
        <f>STAFF_CWS!Z493</f>
        <v>0</v>
      </c>
      <c r="W316" s="26">
        <f>STAFF_CWS!AA493</f>
        <v>0</v>
      </c>
      <c r="X316" s="26">
        <f>STAFF_CWS!AB493</f>
        <v>0</v>
      </c>
      <c r="Y316" s="26">
        <f>STAFF_CWS!AC493</f>
        <v>0</v>
      </c>
      <c r="Z316" s="26">
        <f>STAFF_CWS!AD493</f>
        <v>0</v>
      </c>
      <c r="AA316" s="26">
        <f>STAFF_CWS!AE493</f>
        <v>0</v>
      </c>
      <c r="AB316" s="26">
        <f>STAFF_CWS!AF493</f>
        <v>0</v>
      </c>
      <c r="AC316" s="26">
        <f>STAFF_CWS!AG493</f>
        <v>0</v>
      </c>
      <c r="AD316" s="26">
        <f>STAFF_CWS!AH493</f>
        <v>0</v>
      </c>
      <c r="AE316" s="26">
        <f>STAFF_CWS!AI493</f>
        <v>0</v>
      </c>
      <c r="AF316" s="26">
        <f>STAFF_CWS!AJ493</f>
        <v>0</v>
      </c>
      <c r="AG316" s="26">
        <f>STAFF_CWS!AK493</f>
        <v>0</v>
      </c>
      <c r="AH316" s="26">
        <f>STAFF_CWS!AL493</f>
        <v>0</v>
      </c>
      <c r="AI316" s="26">
        <f>STAFF_CWS!AM493</f>
        <v>0</v>
      </c>
      <c r="AJ316" s="26">
        <f>STAFF_CWS!AN493</f>
        <v>0</v>
      </c>
      <c r="AK316" s="26">
        <f>STAFF_CWS!AO493</f>
        <v>0</v>
      </c>
      <c r="AL316" s="26">
        <f>STAFF_CWS!AP493</f>
        <v>0</v>
      </c>
      <c r="AM316" s="26">
        <f>STAFF_CWS!AQ493</f>
        <v>0</v>
      </c>
      <c r="AN316" s="26">
        <f>STAFF_CWS!AR493</f>
        <v>0</v>
      </c>
      <c r="AO316" s="26">
        <f>STAFF_CWS!AS493</f>
        <v>0</v>
      </c>
      <c r="AP316" s="26">
        <f>STAFF_CWS!AT493</f>
        <v>0</v>
      </c>
      <c r="AQ316" s="26">
        <f>STAFF_CWS!AU493</f>
        <v>0</v>
      </c>
      <c r="AR316" s="26">
        <f>STAFF_CWS!AV493</f>
        <v>0</v>
      </c>
      <c r="AS316" s="26">
        <f>STAFF_CWS!AW493</f>
        <v>0</v>
      </c>
      <c r="AT316" s="26">
        <f>STAFF_CWS!AX493</f>
        <v>0</v>
      </c>
      <c r="AU316" s="26">
        <f>STAFF_CWS!AY493</f>
        <v>0</v>
      </c>
      <c r="AV316" s="26">
        <f>STAFF_CWS!AZ493</f>
        <v>0</v>
      </c>
      <c r="AW316" s="26">
        <f>STAFF_CWS!BA493</f>
        <v>0</v>
      </c>
      <c r="AX316" s="26">
        <f>STAFF_CWS!BB493</f>
        <v>0</v>
      </c>
      <c r="AY316" s="26">
        <f>STAFF_CWS!BC493</f>
        <v>0</v>
      </c>
      <c r="AZ316" s="26">
        <f>STAFF_CWS!BD493</f>
        <v>0</v>
      </c>
      <c r="BA316" s="26">
        <f>STAFF_CWS!BE493</f>
        <v>0</v>
      </c>
      <c r="BB316" s="26">
        <f>STAFF_CWS!BF493</f>
        <v>0</v>
      </c>
      <c r="BC316" s="26">
        <f>STAFF_CWS!BG493</f>
        <v>0</v>
      </c>
      <c r="BD316" s="26">
        <f>STAFF_CWS!BH493</f>
        <v>0</v>
      </c>
      <c r="BE316" s="26">
        <f>STAFF_CWS!BI493</f>
        <v>0</v>
      </c>
      <c r="BF316" s="26">
        <f>STAFF_CWS!BJ493</f>
        <v>0</v>
      </c>
      <c r="BG316" s="26">
        <f>STAFF_CWS!BK493</f>
        <v>0</v>
      </c>
      <c r="BH316" s="26">
        <f>STAFF_CWS!BL493</f>
        <v>0</v>
      </c>
      <c r="BI316" s="26">
        <f>STAFF_CWS!BM493</f>
        <v>0</v>
      </c>
      <c r="BJ316" s="26">
        <f>STAFF_CWS!BN493</f>
        <v>0</v>
      </c>
      <c r="BK316" s="26">
        <f>STAFF_CWS!BO493</f>
        <v>0</v>
      </c>
    </row>
    <row r="317" spans="2:63" x14ac:dyDescent="0.15">
      <c r="B317" s="17" t="s">
        <v>62</v>
      </c>
      <c r="C317" s="23">
        <f>STAFF_CWS!G494</f>
        <v>0.5</v>
      </c>
      <c r="D317" s="23">
        <f>STAFF_CWS!H494</f>
        <v>0.6</v>
      </c>
      <c r="E317" s="23">
        <f>STAFF_CWS!I494</f>
        <v>0.6</v>
      </c>
      <c r="F317" s="23">
        <f>STAFF_CWS!J494</f>
        <v>0.6</v>
      </c>
      <c r="G317" s="23">
        <f>STAFF_CWS!K494</f>
        <v>0.6</v>
      </c>
      <c r="H317" s="23">
        <f>STAFF_CWS!L494</f>
        <v>0.6</v>
      </c>
      <c r="I317" s="23">
        <f>STAFF_CWS!M494</f>
        <v>0.6</v>
      </c>
      <c r="J317" s="23">
        <f>STAFF_CWS!N494</f>
        <v>0.6</v>
      </c>
      <c r="K317" s="23">
        <f>STAFF_CWS!O494</f>
        <v>0.6</v>
      </c>
      <c r="L317" s="23">
        <f>STAFF_CWS!P494</f>
        <v>0.6</v>
      </c>
      <c r="M317" s="23">
        <f>STAFF_CWS!Q494</f>
        <v>0.6</v>
      </c>
      <c r="N317" s="23">
        <f>STAFF_CWS!R494</f>
        <v>0.6</v>
      </c>
      <c r="O317" s="23">
        <f>STAFF_CWS!S494</f>
        <v>0.6</v>
      </c>
      <c r="P317" s="23">
        <f>STAFF_CWS!T494</f>
        <v>0.7</v>
      </c>
      <c r="Q317" s="23">
        <f>STAFF_CWS!U494</f>
        <v>0.7</v>
      </c>
      <c r="R317" s="23">
        <f>STAFF_CWS!V494</f>
        <v>0.7</v>
      </c>
      <c r="S317" s="23">
        <f>STAFF_CWS!W494</f>
        <v>0.7</v>
      </c>
      <c r="T317" s="23">
        <f>STAFF_CWS!X494</f>
        <v>0.7</v>
      </c>
      <c r="U317" s="23">
        <f>STAFF_CWS!Y494</f>
        <v>0.7</v>
      </c>
      <c r="V317" s="23">
        <f>STAFF_CWS!Z494</f>
        <v>0.7</v>
      </c>
      <c r="W317" s="23">
        <f>STAFF_CWS!AA494</f>
        <v>0.7</v>
      </c>
      <c r="X317" s="23">
        <f>STAFF_CWS!AB494</f>
        <v>0.7</v>
      </c>
      <c r="Y317" s="23">
        <f>STAFF_CWS!AC494</f>
        <v>0.7</v>
      </c>
      <c r="Z317" s="23">
        <f>STAFF_CWS!AD494</f>
        <v>0.7</v>
      </c>
      <c r="AA317" s="23">
        <f>STAFF_CWS!AE494</f>
        <v>0.7</v>
      </c>
      <c r="AB317" s="23">
        <f>STAFF_CWS!AF494</f>
        <v>0.7</v>
      </c>
      <c r="AC317" s="23">
        <f>STAFF_CWS!AG494</f>
        <v>0.7</v>
      </c>
      <c r="AD317" s="23">
        <f>STAFF_CWS!AH494</f>
        <v>0.7</v>
      </c>
      <c r="AE317" s="23">
        <f>STAFF_CWS!AI494</f>
        <v>0.7</v>
      </c>
      <c r="AF317" s="23">
        <f>STAFF_CWS!AJ494</f>
        <v>0.7</v>
      </c>
      <c r="AG317" s="23">
        <f>STAFF_CWS!AK494</f>
        <v>0.7</v>
      </c>
      <c r="AH317" s="23">
        <f>STAFF_CWS!AL494</f>
        <v>0.7</v>
      </c>
      <c r="AI317" s="23">
        <f>STAFF_CWS!AM494</f>
        <v>0.7</v>
      </c>
      <c r="AJ317" s="23">
        <f>STAFF_CWS!AN494</f>
        <v>0.7</v>
      </c>
      <c r="AK317" s="23">
        <f>STAFF_CWS!AO494</f>
        <v>0.7</v>
      </c>
      <c r="AL317" s="23">
        <f>STAFF_CWS!AP494</f>
        <v>0.7</v>
      </c>
      <c r="AM317" s="23">
        <f>STAFF_CWS!AQ494</f>
        <v>0.7</v>
      </c>
      <c r="AN317" s="23">
        <f>STAFF_CWS!AR494</f>
        <v>0.85</v>
      </c>
      <c r="AO317" s="23">
        <f>STAFF_CWS!AS494</f>
        <v>0.85</v>
      </c>
      <c r="AP317" s="23">
        <f>STAFF_CWS!AT494</f>
        <v>0.85</v>
      </c>
      <c r="AQ317" s="23">
        <f>STAFF_CWS!AU494</f>
        <v>0.85</v>
      </c>
      <c r="AR317" s="23">
        <f>STAFF_CWS!AV494</f>
        <v>0.85</v>
      </c>
      <c r="AS317" s="23">
        <f>STAFF_CWS!AW494</f>
        <v>0.85</v>
      </c>
      <c r="AT317" s="23">
        <f>STAFF_CWS!AX494</f>
        <v>0.85</v>
      </c>
      <c r="AU317" s="23">
        <f>STAFF_CWS!AY494</f>
        <v>0.85</v>
      </c>
      <c r="AV317" s="23">
        <f>STAFF_CWS!AZ494</f>
        <v>0.85</v>
      </c>
      <c r="AW317" s="23">
        <f>STAFF_CWS!BA494</f>
        <v>0.85</v>
      </c>
      <c r="AX317" s="23">
        <f>STAFF_CWS!BB494</f>
        <v>0.85</v>
      </c>
      <c r="AY317" s="23">
        <f>STAFF_CWS!BC494</f>
        <v>0.85</v>
      </c>
      <c r="AZ317" s="23">
        <f>STAFF_CWS!BD494</f>
        <v>1</v>
      </c>
      <c r="BA317" s="23">
        <f>STAFF_CWS!BE494</f>
        <v>1</v>
      </c>
      <c r="BB317" s="23">
        <f>STAFF_CWS!BF494</f>
        <v>1</v>
      </c>
      <c r="BC317" s="23">
        <f>STAFF_CWS!BG494</f>
        <v>1</v>
      </c>
      <c r="BD317" s="23">
        <f>STAFF_CWS!BH494</f>
        <v>1</v>
      </c>
      <c r="BE317" s="23">
        <f>STAFF_CWS!BI494</f>
        <v>1</v>
      </c>
      <c r="BF317" s="23">
        <f>STAFF_CWS!BJ494</f>
        <v>1</v>
      </c>
      <c r="BG317" s="23">
        <f>STAFF_CWS!BK494</f>
        <v>1</v>
      </c>
      <c r="BH317" s="23">
        <f>STAFF_CWS!BL494</f>
        <v>1</v>
      </c>
      <c r="BI317" s="23">
        <f>STAFF_CWS!BM494</f>
        <v>1</v>
      </c>
      <c r="BJ317" s="23">
        <f>STAFF_CWS!BN494</f>
        <v>1</v>
      </c>
      <c r="BK317" s="23">
        <f>STAFF_CWS!BO494</f>
        <v>1</v>
      </c>
    </row>
    <row r="318" spans="2:63" x14ac:dyDescent="0.15">
      <c r="B318" s="17" t="s">
        <v>76</v>
      </c>
      <c r="C318" s="26">
        <f>STAFF_CWS!G495</f>
        <v>0</v>
      </c>
      <c r="D318" s="26">
        <f>STAFF_CWS!H495</f>
        <v>0</v>
      </c>
      <c r="E318" s="26">
        <f>STAFF_CWS!I495</f>
        <v>0</v>
      </c>
      <c r="F318" s="26">
        <f>STAFF_CWS!J495</f>
        <v>0</v>
      </c>
      <c r="G318" s="26">
        <f>STAFF_CWS!K495</f>
        <v>0</v>
      </c>
      <c r="H318" s="26">
        <f>STAFF_CWS!L495</f>
        <v>0</v>
      </c>
      <c r="I318" s="26">
        <f>STAFF_CWS!M495</f>
        <v>0</v>
      </c>
      <c r="J318" s="26">
        <f>STAFF_CWS!N495</f>
        <v>0</v>
      </c>
      <c r="K318" s="26">
        <f>STAFF_CWS!O495</f>
        <v>0</v>
      </c>
      <c r="L318" s="26">
        <f>STAFF_CWS!P495</f>
        <v>0</v>
      </c>
      <c r="M318" s="26">
        <f>STAFF_CWS!Q495</f>
        <v>0</v>
      </c>
      <c r="N318" s="26">
        <f>STAFF_CWS!R495</f>
        <v>0</v>
      </c>
      <c r="O318" s="26">
        <f>STAFF_CWS!S495</f>
        <v>0</v>
      </c>
      <c r="P318" s="26">
        <f>STAFF_CWS!T495</f>
        <v>0</v>
      </c>
      <c r="Q318" s="26">
        <f>STAFF_CWS!U495</f>
        <v>0</v>
      </c>
      <c r="R318" s="26">
        <f>STAFF_CWS!V495</f>
        <v>0</v>
      </c>
      <c r="S318" s="26">
        <f>STAFF_CWS!W495</f>
        <v>0</v>
      </c>
      <c r="T318" s="26">
        <f>STAFF_CWS!X495</f>
        <v>0</v>
      </c>
      <c r="U318" s="26">
        <f>STAFF_CWS!Y495</f>
        <v>0</v>
      </c>
      <c r="V318" s="26">
        <f>STAFF_CWS!Z495</f>
        <v>0</v>
      </c>
      <c r="W318" s="26">
        <f>STAFF_CWS!AA495</f>
        <v>0</v>
      </c>
      <c r="X318" s="26">
        <f>STAFF_CWS!AB495</f>
        <v>0</v>
      </c>
      <c r="Y318" s="26">
        <f>STAFF_CWS!AC495</f>
        <v>0</v>
      </c>
      <c r="Z318" s="26">
        <f>STAFF_CWS!AD495</f>
        <v>0</v>
      </c>
      <c r="AA318" s="26">
        <f>STAFF_CWS!AE495</f>
        <v>0</v>
      </c>
      <c r="AB318" s="26">
        <f>STAFF_CWS!AF495</f>
        <v>0</v>
      </c>
      <c r="AC318" s="26">
        <f>STAFF_CWS!AG495</f>
        <v>0</v>
      </c>
      <c r="AD318" s="26">
        <f>STAFF_CWS!AH495</f>
        <v>0</v>
      </c>
      <c r="AE318" s="26">
        <f>STAFF_CWS!AI495</f>
        <v>0</v>
      </c>
      <c r="AF318" s="26">
        <f>STAFF_CWS!AJ495</f>
        <v>0</v>
      </c>
      <c r="AG318" s="26">
        <f>STAFF_CWS!AK495</f>
        <v>0</v>
      </c>
      <c r="AH318" s="26">
        <f>STAFF_CWS!AL495</f>
        <v>0</v>
      </c>
      <c r="AI318" s="26">
        <f>STAFF_CWS!AM495</f>
        <v>0</v>
      </c>
      <c r="AJ318" s="26">
        <f>STAFF_CWS!AN495</f>
        <v>0</v>
      </c>
      <c r="AK318" s="26">
        <f>STAFF_CWS!AO495</f>
        <v>0</v>
      </c>
      <c r="AL318" s="26">
        <f>STAFF_CWS!AP495</f>
        <v>0</v>
      </c>
      <c r="AM318" s="26">
        <f>STAFF_CWS!AQ495</f>
        <v>0</v>
      </c>
      <c r="AN318" s="26">
        <f>STAFF_CWS!AR495</f>
        <v>0</v>
      </c>
      <c r="AO318" s="26">
        <f>STAFF_CWS!AS495</f>
        <v>0</v>
      </c>
      <c r="AP318" s="26">
        <f>STAFF_CWS!AT495</f>
        <v>0</v>
      </c>
      <c r="AQ318" s="26">
        <f>STAFF_CWS!AU495</f>
        <v>0</v>
      </c>
      <c r="AR318" s="26">
        <f>STAFF_CWS!AV495</f>
        <v>0</v>
      </c>
      <c r="AS318" s="26">
        <f>STAFF_CWS!AW495</f>
        <v>0</v>
      </c>
      <c r="AT318" s="26">
        <f>STAFF_CWS!AX495</f>
        <v>0</v>
      </c>
      <c r="AU318" s="26">
        <f>STAFF_CWS!AY495</f>
        <v>0</v>
      </c>
      <c r="AV318" s="26">
        <f>STAFF_CWS!AZ495</f>
        <v>0</v>
      </c>
      <c r="AW318" s="26">
        <f>STAFF_CWS!BA495</f>
        <v>0</v>
      </c>
      <c r="AX318" s="26">
        <f>STAFF_CWS!BB495</f>
        <v>0</v>
      </c>
      <c r="AY318" s="26">
        <f>STAFF_CWS!BC495</f>
        <v>0</v>
      </c>
      <c r="AZ318" s="26">
        <f>STAFF_CWS!BD495</f>
        <v>0</v>
      </c>
      <c r="BA318" s="26">
        <f>STAFF_CWS!BE495</f>
        <v>0</v>
      </c>
      <c r="BB318" s="26">
        <f>STAFF_CWS!BF495</f>
        <v>0</v>
      </c>
      <c r="BC318" s="26">
        <f>STAFF_CWS!BG495</f>
        <v>0</v>
      </c>
      <c r="BD318" s="26">
        <f>STAFF_CWS!BH495</f>
        <v>0</v>
      </c>
      <c r="BE318" s="26">
        <f>STAFF_CWS!BI495</f>
        <v>0</v>
      </c>
      <c r="BF318" s="26">
        <f>STAFF_CWS!BJ495</f>
        <v>0</v>
      </c>
      <c r="BG318" s="26">
        <f>STAFF_CWS!BK495</f>
        <v>0</v>
      </c>
      <c r="BH318" s="26">
        <f>STAFF_CWS!BL495</f>
        <v>0</v>
      </c>
      <c r="BI318" s="26">
        <f>STAFF_CWS!BM495</f>
        <v>0</v>
      </c>
      <c r="BJ318" s="26">
        <f>STAFF_CWS!BN495</f>
        <v>0</v>
      </c>
      <c r="BK318" s="26">
        <f>STAFF_CWS!BO495</f>
        <v>0</v>
      </c>
    </row>
    <row r="319" spans="2:63" x14ac:dyDescent="0.15">
      <c r="B319" s="17" t="s">
        <v>27</v>
      </c>
      <c r="C319" s="26">
        <f>STAFF_CWS!G496</f>
        <v>0</v>
      </c>
      <c r="D319" s="26">
        <f>STAFF_CWS!H496</f>
        <v>0</v>
      </c>
      <c r="E319" s="26">
        <f>STAFF_CWS!I496</f>
        <v>0</v>
      </c>
      <c r="F319" s="26">
        <f>STAFF_CWS!J496</f>
        <v>0</v>
      </c>
      <c r="G319" s="26">
        <f>STAFF_CWS!K496</f>
        <v>0</v>
      </c>
      <c r="H319" s="26">
        <f>STAFF_CWS!L496</f>
        <v>0</v>
      </c>
      <c r="I319" s="26">
        <f>STAFF_CWS!M496</f>
        <v>0</v>
      </c>
      <c r="J319" s="26">
        <f>STAFF_CWS!N496</f>
        <v>0</v>
      </c>
      <c r="K319" s="26">
        <f>STAFF_CWS!O496</f>
        <v>0</v>
      </c>
      <c r="L319" s="26">
        <f>STAFF_CWS!P496</f>
        <v>0</v>
      </c>
      <c r="M319" s="26">
        <f>STAFF_CWS!Q496</f>
        <v>0</v>
      </c>
      <c r="N319" s="26">
        <f>STAFF_CWS!R496</f>
        <v>0</v>
      </c>
      <c r="O319" s="26">
        <f>STAFF_CWS!S496</f>
        <v>0</v>
      </c>
      <c r="P319" s="26">
        <f>STAFF_CWS!T496</f>
        <v>0</v>
      </c>
      <c r="Q319" s="26">
        <f>STAFF_CWS!U496</f>
        <v>0</v>
      </c>
      <c r="R319" s="26">
        <f>STAFF_CWS!V496</f>
        <v>0</v>
      </c>
      <c r="S319" s="26">
        <f>STAFF_CWS!W496</f>
        <v>0</v>
      </c>
      <c r="T319" s="26">
        <f>STAFF_CWS!X496</f>
        <v>0</v>
      </c>
      <c r="U319" s="26">
        <f>STAFF_CWS!Y496</f>
        <v>0</v>
      </c>
      <c r="V319" s="26">
        <f>STAFF_CWS!Z496</f>
        <v>0</v>
      </c>
      <c r="W319" s="26">
        <f>STAFF_CWS!AA496</f>
        <v>0</v>
      </c>
      <c r="X319" s="26">
        <f>STAFF_CWS!AB496</f>
        <v>0</v>
      </c>
      <c r="Y319" s="26">
        <f>STAFF_CWS!AC496</f>
        <v>0</v>
      </c>
      <c r="Z319" s="26">
        <f>STAFF_CWS!AD496</f>
        <v>0</v>
      </c>
      <c r="AA319" s="26">
        <f>STAFF_CWS!AE496</f>
        <v>0</v>
      </c>
      <c r="AB319" s="26">
        <f>STAFF_CWS!AF496</f>
        <v>0</v>
      </c>
      <c r="AC319" s="26">
        <f>STAFF_CWS!AG496</f>
        <v>0</v>
      </c>
      <c r="AD319" s="26">
        <f>STAFF_CWS!AH496</f>
        <v>0</v>
      </c>
      <c r="AE319" s="26">
        <f>STAFF_CWS!AI496</f>
        <v>0</v>
      </c>
      <c r="AF319" s="26">
        <f>STAFF_CWS!AJ496</f>
        <v>0</v>
      </c>
      <c r="AG319" s="26">
        <f>STAFF_CWS!AK496</f>
        <v>0</v>
      </c>
      <c r="AH319" s="26">
        <f>STAFF_CWS!AL496</f>
        <v>0</v>
      </c>
      <c r="AI319" s="26">
        <f>STAFF_CWS!AM496</f>
        <v>0</v>
      </c>
      <c r="AJ319" s="26">
        <f>STAFF_CWS!AN496</f>
        <v>0</v>
      </c>
      <c r="AK319" s="26">
        <f>STAFF_CWS!AO496</f>
        <v>0</v>
      </c>
      <c r="AL319" s="26">
        <f>STAFF_CWS!AP496</f>
        <v>0</v>
      </c>
      <c r="AM319" s="26">
        <f>STAFF_CWS!AQ496</f>
        <v>0</v>
      </c>
      <c r="AN319" s="26">
        <f>STAFF_CWS!AR496</f>
        <v>0</v>
      </c>
      <c r="AO319" s="26">
        <f>STAFF_CWS!AS496</f>
        <v>0</v>
      </c>
      <c r="AP319" s="26">
        <f>STAFF_CWS!AT496</f>
        <v>0</v>
      </c>
      <c r="AQ319" s="26">
        <f>STAFF_CWS!AU496</f>
        <v>0</v>
      </c>
      <c r="AR319" s="26">
        <f>STAFF_CWS!AV496</f>
        <v>0</v>
      </c>
      <c r="AS319" s="26">
        <f>STAFF_CWS!AW496</f>
        <v>0</v>
      </c>
      <c r="AT319" s="26">
        <f>STAFF_CWS!AX496</f>
        <v>0</v>
      </c>
      <c r="AU319" s="26">
        <f>STAFF_CWS!AY496</f>
        <v>0</v>
      </c>
      <c r="AV319" s="26">
        <f>STAFF_CWS!AZ496</f>
        <v>0</v>
      </c>
      <c r="AW319" s="26">
        <f>STAFF_CWS!BA496</f>
        <v>0</v>
      </c>
      <c r="AX319" s="26">
        <f>STAFF_CWS!BB496</f>
        <v>0</v>
      </c>
      <c r="AY319" s="26">
        <f>STAFF_CWS!BC496</f>
        <v>0</v>
      </c>
      <c r="AZ319" s="26">
        <f>STAFF_CWS!BD496</f>
        <v>0</v>
      </c>
      <c r="BA319" s="26">
        <f>STAFF_CWS!BE496</f>
        <v>0</v>
      </c>
      <c r="BB319" s="26">
        <f>STAFF_CWS!BF496</f>
        <v>0</v>
      </c>
      <c r="BC319" s="26">
        <f>STAFF_CWS!BG496</f>
        <v>0</v>
      </c>
      <c r="BD319" s="26">
        <f>STAFF_CWS!BH496</f>
        <v>0</v>
      </c>
      <c r="BE319" s="26">
        <f>STAFF_CWS!BI496</f>
        <v>0</v>
      </c>
      <c r="BF319" s="26">
        <f>STAFF_CWS!BJ496</f>
        <v>0</v>
      </c>
      <c r="BG319" s="26">
        <f>STAFF_CWS!BK496</f>
        <v>0</v>
      </c>
      <c r="BH319" s="26">
        <f>STAFF_CWS!BL496</f>
        <v>0</v>
      </c>
      <c r="BI319" s="26">
        <f>STAFF_CWS!BM496</f>
        <v>0</v>
      </c>
      <c r="BJ319" s="26">
        <f>STAFF_CWS!BN496</f>
        <v>0</v>
      </c>
      <c r="BK319" s="26">
        <f>STAFF_CWS!BO496</f>
        <v>0</v>
      </c>
    </row>
    <row r="320" spans="2:63" x14ac:dyDescent="0.15">
      <c r="B320" s="17" t="s">
        <v>63</v>
      </c>
      <c r="C320" s="26">
        <f>STAFF_CWS!G497</f>
        <v>0</v>
      </c>
      <c r="D320" s="26">
        <f>STAFF_CWS!H497</f>
        <v>0</v>
      </c>
      <c r="E320" s="26">
        <f>STAFF_CWS!I497</f>
        <v>0</v>
      </c>
      <c r="F320" s="26">
        <f>STAFF_CWS!J497</f>
        <v>0</v>
      </c>
      <c r="G320" s="26">
        <f>STAFF_CWS!K497</f>
        <v>0</v>
      </c>
      <c r="H320" s="26">
        <f>STAFF_CWS!L497</f>
        <v>0</v>
      </c>
      <c r="I320" s="26">
        <f>STAFF_CWS!M497</f>
        <v>0</v>
      </c>
      <c r="J320" s="26">
        <f>STAFF_CWS!N497</f>
        <v>0</v>
      </c>
      <c r="K320" s="26">
        <f>STAFF_CWS!O497</f>
        <v>0</v>
      </c>
      <c r="L320" s="26">
        <f>STAFF_CWS!P497</f>
        <v>0</v>
      </c>
      <c r="M320" s="26">
        <f>STAFF_CWS!Q497</f>
        <v>0</v>
      </c>
      <c r="N320" s="26">
        <f>STAFF_CWS!R497</f>
        <v>0</v>
      </c>
      <c r="O320" s="26">
        <f>STAFF_CWS!S497</f>
        <v>0</v>
      </c>
      <c r="P320" s="26">
        <f>STAFF_CWS!T497</f>
        <v>0</v>
      </c>
      <c r="Q320" s="26">
        <f>STAFF_CWS!U497</f>
        <v>0</v>
      </c>
      <c r="R320" s="26">
        <f>STAFF_CWS!V497</f>
        <v>0</v>
      </c>
      <c r="S320" s="26">
        <f>STAFF_CWS!W497</f>
        <v>0</v>
      </c>
      <c r="T320" s="26">
        <f>STAFF_CWS!X497</f>
        <v>0</v>
      </c>
      <c r="U320" s="26">
        <f>STAFF_CWS!Y497</f>
        <v>0</v>
      </c>
      <c r="V320" s="26">
        <f>STAFF_CWS!Z497</f>
        <v>0</v>
      </c>
      <c r="W320" s="26">
        <f>STAFF_CWS!AA497</f>
        <v>0</v>
      </c>
      <c r="X320" s="26">
        <f>STAFF_CWS!AB497</f>
        <v>0</v>
      </c>
      <c r="Y320" s="26">
        <f>STAFF_CWS!AC497</f>
        <v>0</v>
      </c>
      <c r="Z320" s="26">
        <f>STAFF_CWS!AD497</f>
        <v>0</v>
      </c>
      <c r="AA320" s="26">
        <f>STAFF_CWS!AE497</f>
        <v>0</v>
      </c>
      <c r="AB320" s="26">
        <f>STAFF_CWS!AF497</f>
        <v>0</v>
      </c>
      <c r="AC320" s="26">
        <f>STAFF_CWS!AG497</f>
        <v>0</v>
      </c>
      <c r="AD320" s="26">
        <f>STAFF_CWS!AH497</f>
        <v>0</v>
      </c>
      <c r="AE320" s="26">
        <f>STAFF_CWS!AI497</f>
        <v>0</v>
      </c>
      <c r="AF320" s="26">
        <f>STAFF_CWS!AJ497</f>
        <v>0</v>
      </c>
      <c r="AG320" s="26">
        <f>STAFF_CWS!AK497</f>
        <v>0</v>
      </c>
      <c r="AH320" s="26">
        <f>STAFF_CWS!AL497</f>
        <v>0</v>
      </c>
      <c r="AI320" s="26">
        <f>STAFF_CWS!AM497</f>
        <v>0</v>
      </c>
      <c r="AJ320" s="26">
        <f>STAFF_CWS!AN497</f>
        <v>0</v>
      </c>
      <c r="AK320" s="26">
        <f>STAFF_CWS!AO497</f>
        <v>0</v>
      </c>
      <c r="AL320" s="26">
        <f>STAFF_CWS!AP497</f>
        <v>0</v>
      </c>
      <c r="AM320" s="26">
        <f>STAFF_CWS!AQ497</f>
        <v>0</v>
      </c>
      <c r="AN320" s="26">
        <f>STAFF_CWS!AR497</f>
        <v>0</v>
      </c>
      <c r="AO320" s="26">
        <f>STAFF_CWS!AS497</f>
        <v>0</v>
      </c>
      <c r="AP320" s="26">
        <f>STAFF_CWS!AT497</f>
        <v>0</v>
      </c>
      <c r="AQ320" s="26">
        <f>STAFF_CWS!AU497</f>
        <v>0</v>
      </c>
      <c r="AR320" s="26">
        <f>STAFF_CWS!AV497</f>
        <v>0</v>
      </c>
      <c r="AS320" s="26">
        <f>STAFF_CWS!AW497</f>
        <v>0</v>
      </c>
      <c r="AT320" s="26">
        <f>STAFF_CWS!AX497</f>
        <v>0</v>
      </c>
      <c r="AU320" s="26">
        <f>STAFF_CWS!AY497</f>
        <v>0</v>
      </c>
      <c r="AV320" s="26">
        <f>STAFF_CWS!AZ497</f>
        <v>0</v>
      </c>
      <c r="AW320" s="26">
        <f>STAFF_CWS!BA497</f>
        <v>0</v>
      </c>
      <c r="AX320" s="26">
        <f>STAFF_CWS!BB497</f>
        <v>0</v>
      </c>
      <c r="AY320" s="26">
        <f>STAFF_CWS!BC497</f>
        <v>0</v>
      </c>
      <c r="AZ320" s="26">
        <f>STAFF_CWS!BD497</f>
        <v>0</v>
      </c>
      <c r="BA320" s="26">
        <f>STAFF_CWS!BE497</f>
        <v>0</v>
      </c>
      <c r="BB320" s="26">
        <f>STAFF_CWS!BF497</f>
        <v>0</v>
      </c>
      <c r="BC320" s="26">
        <f>STAFF_CWS!BG497</f>
        <v>0</v>
      </c>
      <c r="BD320" s="26">
        <f>STAFF_CWS!BH497</f>
        <v>0</v>
      </c>
      <c r="BE320" s="26">
        <f>STAFF_CWS!BI497</f>
        <v>0</v>
      </c>
      <c r="BF320" s="26">
        <f>STAFF_CWS!BJ497</f>
        <v>0</v>
      </c>
      <c r="BG320" s="26">
        <f>STAFF_CWS!BK497</f>
        <v>0</v>
      </c>
      <c r="BH320" s="26">
        <f>STAFF_CWS!BL497</f>
        <v>0</v>
      </c>
      <c r="BI320" s="26">
        <f>STAFF_CWS!BM497</f>
        <v>0</v>
      </c>
      <c r="BJ320" s="26">
        <f>STAFF_CWS!BN497</f>
        <v>0</v>
      </c>
      <c r="BK320" s="26">
        <f>STAFF_CWS!BO497</f>
        <v>0</v>
      </c>
    </row>
    <row r="321" spans="2:63" x14ac:dyDescent="0.15">
      <c r="B321" s="1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 spans="2:63" x14ac:dyDescent="0.15">
      <c r="B322" s="18" t="s">
        <v>86</v>
      </c>
      <c r="C322" s="26">
        <f>STAFF_CWS!G499</f>
        <v>0</v>
      </c>
      <c r="D322" s="26">
        <f>STAFF_CWS!H499</f>
        <v>0</v>
      </c>
      <c r="E322" s="26">
        <f>STAFF_CWS!I499</f>
        <v>0</v>
      </c>
      <c r="F322" s="26">
        <f>STAFF_CWS!J499</f>
        <v>0</v>
      </c>
      <c r="G322" s="26">
        <f>STAFF_CWS!K499</f>
        <v>0</v>
      </c>
      <c r="H322" s="26">
        <f>STAFF_CWS!L499</f>
        <v>0</v>
      </c>
      <c r="I322" s="26">
        <f>STAFF_CWS!M499</f>
        <v>0</v>
      </c>
      <c r="J322" s="26">
        <f>STAFF_CWS!N499</f>
        <v>0</v>
      </c>
      <c r="K322" s="26">
        <f>STAFF_CWS!O499</f>
        <v>0</v>
      </c>
      <c r="L322" s="26">
        <f>STAFF_CWS!P499</f>
        <v>0</v>
      </c>
      <c r="M322" s="26">
        <f>STAFF_CWS!Q499</f>
        <v>0</v>
      </c>
      <c r="N322" s="26">
        <f>STAFF_CWS!R499</f>
        <v>0</v>
      </c>
      <c r="O322" s="26">
        <f>STAFF_CWS!S499</f>
        <v>0</v>
      </c>
      <c r="P322" s="26">
        <f>STAFF_CWS!T499</f>
        <v>0</v>
      </c>
      <c r="Q322" s="26">
        <f>STAFF_CWS!U499</f>
        <v>0</v>
      </c>
      <c r="R322" s="26">
        <f>STAFF_CWS!V499</f>
        <v>0</v>
      </c>
      <c r="S322" s="26">
        <f>STAFF_CWS!W499</f>
        <v>0</v>
      </c>
      <c r="T322" s="26">
        <f>STAFF_CWS!X499</f>
        <v>0</v>
      </c>
      <c r="U322" s="26">
        <f>STAFF_CWS!Y499</f>
        <v>0</v>
      </c>
      <c r="V322" s="26">
        <f>STAFF_CWS!Z499</f>
        <v>0</v>
      </c>
      <c r="W322" s="26">
        <f>STAFF_CWS!AA499</f>
        <v>0</v>
      </c>
      <c r="X322" s="26">
        <f>STAFF_CWS!AB499</f>
        <v>0</v>
      </c>
      <c r="Y322" s="26">
        <f>STAFF_CWS!AC499</f>
        <v>0</v>
      </c>
      <c r="Z322" s="26">
        <f>STAFF_CWS!AD499</f>
        <v>0</v>
      </c>
      <c r="AA322" s="26">
        <f>STAFF_CWS!AE499</f>
        <v>0</v>
      </c>
      <c r="AB322" s="26">
        <f>STAFF_CWS!AF499</f>
        <v>0</v>
      </c>
      <c r="AC322" s="26">
        <f>STAFF_CWS!AG499</f>
        <v>0</v>
      </c>
      <c r="AD322" s="26">
        <f>STAFF_CWS!AH499</f>
        <v>0</v>
      </c>
      <c r="AE322" s="26">
        <f>STAFF_CWS!AI499</f>
        <v>0</v>
      </c>
      <c r="AF322" s="26">
        <f>STAFF_CWS!AJ499</f>
        <v>0</v>
      </c>
      <c r="AG322" s="26">
        <f>STAFF_CWS!AK499</f>
        <v>0</v>
      </c>
      <c r="AH322" s="26">
        <f>STAFF_CWS!AL499</f>
        <v>0</v>
      </c>
      <c r="AI322" s="26">
        <f>STAFF_CWS!AM499</f>
        <v>0</v>
      </c>
      <c r="AJ322" s="26">
        <f>STAFF_CWS!AN499</f>
        <v>0</v>
      </c>
      <c r="AK322" s="26">
        <f>STAFF_CWS!AO499</f>
        <v>0</v>
      </c>
      <c r="AL322" s="26">
        <f>STAFF_CWS!AP499</f>
        <v>0</v>
      </c>
      <c r="AM322" s="26">
        <f>STAFF_CWS!AQ499</f>
        <v>0</v>
      </c>
      <c r="AN322" s="26">
        <f>STAFF_CWS!AR499</f>
        <v>0</v>
      </c>
      <c r="AO322" s="26">
        <f>STAFF_CWS!AS499</f>
        <v>0</v>
      </c>
      <c r="AP322" s="26">
        <f>STAFF_CWS!AT499</f>
        <v>0</v>
      </c>
      <c r="AQ322" s="26">
        <f>STAFF_CWS!AU499</f>
        <v>0</v>
      </c>
      <c r="AR322" s="26">
        <f>STAFF_CWS!AV499</f>
        <v>0</v>
      </c>
      <c r="AS322" s="26">
        <f>STAFF_CWS!AW499</f>
        <v>0</v>
      </c>
      <c r="AT322" s="26">
        <f>STAFF_CWS!AX499</f>
        <v>0</v>
      </c>
      <c r="AU322" s="26">
        <f>STAFF_CWS!AY499</f>
        <v>0</v>
      </c>
      <c r="AV322" s="26">
        <f>STAFF_CWS!AZ499</f>
        <v>0</v>
      </c>
      <c r="AW322" s="26">
        <f>STAFF_CWS!BA499</f>
        <v>0</v>
      </c>
      <c r="AX322" s="26">
        <f>STAFF_CWS!BB499</f>
        <v>0</v>
      </c>
      <c r="AY322" s="26">
        <f>STAFF_CWS!BC499</f>
        <v>0</v>
      </c>
      <c r="AZ322" s="26">
        <f>STAFF_CWS!BD499</f>
        <v>0</v>
      </c>
      <c r="BA322" s="26">
        <f>STAFF_CWS!BE499</f>
        <v>0</v>
      </c>
      <c r="BB322" s="26">
        <f>STAFF_CWS!BF499</f>
        <v>0</v>
      </c>
      <c r="BC322" s="26">
        <f>STAFF_CWS!BG499</f>
        <v>0</v>
      </c>
      <c r="BD322" s="26">
        <f>STAFF_CWS!BH499</f>
        <v>0</v>
      </c>
      <c r="BE322" s="26">
        <f>STAFF_CWS!BI499</f>
        <v>0</v>
      </c>
      <c r="BF322" s="26">
        <f>STAFF_CWS!BJ499</f>
        <v>0</v>
      </c>
      <c r="BG322" s="26">
        <f>STAFF_CWS!BK499</f>
        <v>0</v>
      </c>
      <c r="BH322" s="26">
        <f>STAFF_CWS!BL499</f>
        <v>0</v>
      </c>
      <c r="BI322" s="26">
        <f>STAFF_CWS!BM499</f>
        <v>0</v>
      </c>
      <c r="BJ322" s="26">
        <f>STAFF_CWS!BN499</f>
        <v>0</v>
      </c>
      <c r="BK322" s="26">
        <f>STAFF_CWS!BO499</f>
        <v>0</v>
      </c>
    </row>
    <row r="323" spans="2:63" x14ac:dyDescent="0.15">
      <c r="B323" s="18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 spans="2:63" x14ac:dyDescent="0.15">
      <c r="B324" s="14" t="s">
        <v>58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 spans="2:63" x14ac:dyDescent="0.15">
      <c r="B325" s="17" t="s">
        <v>75</v>
      </c>
      <c r="C325" s="26">
        <f>STAFF_CWS!G502</f>
        <v>0</v>
      </c>
      <c r="D325" s="26">
        <f>STAFF_CWS!H502</f>
        <v>0</v>
      </c>
      <c r="E325" s="26">
        <f>STAFF_CWS!I502</f>
        <v>0</v>
      </c>
      <c r="F325" s="26">
        <f>STAFF_CWS!J502</f>
        <v>0</v>
      </c>
      <c r="G325" s="26">
        <f>STAFF_CWS!K502</f>
        <v>0</v>
      </c>
      <c r="H325" s="26">
        <f>STAFF_CWS!L502</f>
        <v>0</v>
      </c>
      <c r="I325" s="26">
        <f>STAFF_CWS!M502</f>
        <v>0</v>
      </c>
      <c r="J325" s="26">
        <f>STAFF_CWS!N502</f>
        <v>0</v>
      </c>
      <c r="K325" s="26">
        <f>STAFF_CWS!O502</f>
        <v>0</v>
      </c>
      <c r="L325" s="26">
        <f>STAFF_CWS!P502</f>
        <v>0</v>
      </c>
      <c r="M325" s="26">
        <f>STAFF_CWS!Q502</f>
        <v>0</v>
      </c>
      <c r="N325" s="26">
        <f>STAFF_CWS!R502</f>
        <v>0</v>
      </c>
      <c r="O325" s="26">
        <f>STAFF_CWS!S502</f>
        <v>0</v>
      </c>
      <c r="P325" s="26">
        <f>STAFF_CWS!T502</f>
        <v>0</v>
      </c>
      <c r="Q325" s="26">
        <f>STAFF_CWS!U502</f>
        <v>0</v>
      </c>
      <c r="R325" s="26">
        <f>STAFF_CWS!V502</f>
        <v>0</v>
      </c>
      <c r="S325" s="26">
        <f>STAFF_CWS!W502</f>
        <v>0</v>
      </c>
      <c r="T325" s="26">
        <f>STAFF_CWS!X502</f>
        <v>0</v>
      </c>
      <c r="U325" s="26">
        <f>STAFF_CWS!Y502</f>
        <v>0</v>
      </c>
      <c r="V325" s="26">
        <f>STAFF_CWS!Z502</f>
        <v>0</v>
      </c>
      <c r="W325" s="26">
        <f>STAFF_CWS!AA502</f>
        <v>0</v>
      </c>
      <c r="X325" s="26">
        <f>STAFF_CWS!AB502</f>
        <v>0</v>
      </c>
      <c r="Y325" s="26">
        <f>STAFF_CWS!AC502</f>
        <v>0</v>
      </c>
      <c r="Z325" s="26">
        <f>STAFF_CWS!AD502</f>
        <v>0</v>
      </c>
      <c r="AA325" s="26">
        <f>STAFF_CWS!AE502</f>
        <v>0</v>
      </c>
      <c r="AB325" s="26">
        <f>STAFF_CWS!AF502</f>
        <v>0</v>
      </c>
      <c r="AC325" s="26">
        <f>STAFF_CWS!AG502</f>
        <v>0</v>
      </c>
      <c r="AD325" s="26">
        <f>STAFF_CWS!AH502</f>
        <v>0</v>
      </c>
      <c r="AE325" s="26">
        <f>STAFF_CWS!AI502</f>
        <v>0</v>
      </c>
      <c r="AF325" s="26">
        <f>STAFF_CWS!AJ502</f>
        <v>0</v>
      </c>
      <c r="AG325" s="26">
        <f>STAFF_CWS!AK502</f>
        <v>0</v>
      </c>
      <c r="AH325" s="26">
        <f>STAFF_CWS!AL502</f>
        <v>0</v>
      </c>
      <c r="AI325" s="26">
        <f>STAFF_CWS!AM502</f>
        <v>0</v>
      </c>
      <c r="AJ325" s="26">
        <f>STAFF_CWS!AN502</f>
        <v>0</v>
      </c>
      <c r="AK325" s="26">
        <f>STAFF_CWS!AO502</f>
        <v>0</v>
      </c>
      <c r="AL325" s="26">
        <f>STAFF_CWS!AP502</f>
        <v>0</v>
      </c>
      <c r="AM325" s="26">
        <f>STAFF_CWS!AQ502</f>
        <v>0</v>
      </c>
      <c r="AN325" s="26">
        <f>STAFF_CWS!AR502</f>
        <v>0</v>
      </c>
      <c r="AO325" s="26">
        <f>STAFF_CWS!AS502</f>
        <v>0</v>
      </c>
      <c r="AP325" s="26">
        <f>STAFF_CWS!AT502</f>
        <v>0</v>
      </c>
      <c r="AQ325" s="26">
        <f>STAFF_CWS!AU502</f>
        <v>0</v>
      </c>
      <c r="AR325" s="26">
        <f>STAFF_CWS!AV502</f>
        <v>0</v>
      </c>
      <c r="AS325" s="26">
        <f>STAFF_CWS!AW502</f>
        <v>0</v>
      </c>
      <c r="AT325" s="26">
        <f>STAFF_CWS!AX502</f>
        <v>0</v>
      </c>
      <c r="AU325" s="26">
        <f>STAFF_CWS!AY502</f>
        <v>0</v>
      </c>
      <c r="AV325" s="26">
        <f>STAFF_CWS!AZ502</f>
        <v>0</v>
      </c>
      <c r="AW325" s="26">
        <f>STAFF_CWS!BA502</f>
        <v>0</v>
      </c>
      <c r="AX325" s="26">
        <f>STAFF_CWS!BB502</f>
        <v>0</v>
      </c>
      <c r="AY325" s="26">
        <f>STAFF_CWS!BC502</f>
        <v>0</v>
      </c>
      <c r="AZ325" s="26">
        <f>STAFF_CWS!BD502</f>
        <v>0</v>
      </c>
      <c r="BA325" s="26">
        <f>STAFF_CWS!BE502</f>
        <v>0</v>
      </c>
      <c r="BB325" s="26">
        <f>STAFF_CWS!BF502</f>
        <v>0</v>
      </c>
      <c r="BC325" s="26">
        <f>STAFF_CWS!BG502</f>
        <v>0</v>
      </c>
      <c r="BD325" s="26">
        <f>STAFF_CWS!BH502</f>
        <v>0</v>
      </c>
      <c r="BE325" s="26">
        <f>STAFF_CWS!BI502</f>
        <v>0</v>
      </c>
      <c r="BF325" s="26">
        <f>STAFF_CWS!BJ502</f>
        <v>0</v>
      </c>
      <c r="BG325" s="26">
        <f>STAFF_CWS!BK502</f>
        <v>0</v>
      </c>
      <c r="BH325" s="26">
        <f>STAFF_CWS!BL502</f>
        <v>0</v>
      </c>
      <c r="BI325" s="26">
        <f>STAFF_CWS!BM502</f>
        <v>0</v>
      </c>
      <c r="BJ325" s="26">
        <f>STAFF_CWS!BN502</f>
        <v>0</v>
      </c>
      <c r="BK325" s="26">
        <f>STAFF_CWS!BO502</f>
        <v>0</v>
      </c>
    </row>
    <row r="326" spans="2:63" x14ac:dyDescent="0.15">
      <c r="B326" s="17" t="s">
        <v>62</v>
      </c>
      <c r="C326" s="23">
        <f>STAFF_CWS!G503</f>
        <v>0.5</v>
      </c>
      <c r="D326" s="23">
        <f>STAFF_CWS!H503</f>
        <v>0.6</v>
      </c>
      <c r="E326" s="23">
        <f>STAFF_CWS!I503</f>
        <v>0.6</v>
      </c>
      <c r="F326" s="23">
        <f>STAFF_CWS!J503</f>
        <v>0.6</v>
      </c>
      <c r="G326" s="23">
        <f>STAFF_CWS!K503</f>
        <v>0.6</v>
      </c>
      <c r="H326" s="23">
        <f>STAFF_CWS!L503</f>
        <v>0.6</v>
      </c>
      <c r="I326" s="23">
        <f>STAFF_CWS!M503</f>
        <v>0.6</v>
      </c>
      <c r="J326" s="23">
        <f>STAFF_CWS!N503</f>
        <v>0.6</v>
      </c>
      <c r="K326" s="23">
        <f>STAFF_CWS!O503</f>
        <v>0.6</v>
      </c>
      <c r="L326" s="23">
        <f>STAFF_CWS!P503</f>
        <v>0.6</v>
      </c>
      <c r="M326" s="23">
        <f>STAFF_CWS!Q503</f>
        <v>0.6</v>
      </c>
      <c r="N326" s="23">
        <f>STAFF_CWS!R503</f>
        <v>0.6</v>
      </c>
      <c r="O326" s="23">
        <f>STAFF_CWS!S503</f>
        <v>0.6</v>
      </c>
      <c r="P326" s="23">
        <f>STAFF_CWS!T503</f>
        <v>0.7</v>
      </c>
      <c r="Q326" s="23">
        <f>STAFF_CWS!U503</f>
        <v>0.7</v>
      </c>
      <c r="R326" s="23">
        <f>STAFF_CWS!V503</f>
        <v>0.7</v>
      </c>
      <c r="S326" s="23">
        <f>STAFF_CWS!W503</f>
        <v>0.7</v>
      </c>
      <c r="T326" s="23">
        <f>STAFF_CWS!X503</f>
        <v>0.7</v>
      </c>
      <c r="U326" s="23">
        <f>STAFF_CWS!Y503</f>
        <v>0.7</v>
      </c>
      <c r="V326" s="23">
        <f>STAFF_CWS!Z503</f>
        <v>0.7</v>
      </c>
      <c r="W326" s="23">
        <f>STAFF_CWS!AA503</f>
        <v>0.7</v>
      </c>
      <c r="X326" s="23">
        <f>STAFF_CWS!AB503</f>
        <v>0.7</v>
      </c>
      <c r="Y326" s="23">
        <f>STAFF_CWS!AC503</f>
        <v>0.7</v>
      </c>
      <c r="Z326" s="23">
        <f>STAFF_CWS!AD503</f>
        <v>0.7</v>
      </c>
      <c r="AA326" s="23">
        <f>STAFF_CWS!AE503</f>
        <v>0.7</v>
      </c>
      <c r="AB326" s="23">
        <f>STAFF_CWS!AF503</f>
        <v>0.7</v>
      </c>
      <c r="AC326" s="23">
        <f>STAFF_CWS!AG503</f>
        <v>0.7</v>
      </c>
      <c r="AD326" s="23">
        <f>STAFF_CWS!AH503</f>
        <v>0.7</v>
      </c>
      <c r="AE326" s="23">
        <f>STAFF_CWS!AI503</f>
        <v>0.7</v>
      </c>
      <c r="AF326" s="23">
        <f>STAFF_CWS!AJ503</f>
        <v>0.7</v>
      </c>
      <c r="AG326" s="23">
        <f>STAFF_CWS!AK503</f>
        <v>0.7</v>
      </c>
      <c r="AH326" s="23">
        <f>STAFF_CWS!AL503</f>
        <v>0.7</v>
      </c>
      <c r="AI326" s="23">
        <f>STAFF_CWS!AM503</f>
        <v>0.7</v>
      </c>
      <c r="AJ326" s="23">
        <f>STAFF_CWS!AN503</f>
        <v>0.7</v>
      </c>
      <c r="AK326" s="23">
        <f>STAFF_CWS!AO503</f>
        <v>0.7</v>
      </c>
      <c r="AL326" s="23">
        <f>STAFF_CWS!AP503</f>
        <v>0.7</v>
      </c>
      <c r="AM326" s="23">
        <f>STAFF_CWS!AQ503</f>
        <v>0.7</v>
      </c>
      <c r="AN326" s="23">
        <f>STAFF_CWS!AR503</f>
        <v>0.85</v>
      </c>
      <c r="AO326" s="23">
        <f>STAFF_CWS!AS503</f>
        <v>0.85</v>
      </c>
      <c r="AP326" s="23">
        <f>STAFF_CWS!AT503</f>
        <v>0.85</v>
      </c>
      <c r="AQ326" s="23">
        <f>STAFF_CWS!AU503</f>
        <v>0.85</v>
      </c>
      <c r="AR326" s="23">
        <f>STAFF_CWS!AV503</f>
        <v>0.85</v>
      </c>
      <c r="AS326" s="23">
        <f>STAFF_CWS!AW503</f>
        <v>0.85</v>
      </c>
      <c r="AT326" s="23">
        <f>STAFF_CWS!AX503</f>
        <v>0.85</v>
      </c>
      <c r="AU326" s="23">
        <f>STAFF_CWS!AY503</f>
        <v>0.85</v>
      </c>
      <c r="AV326" s="23">
        <f>STAFF_CWS!AZ503</f>
        <v>0.85</v>
      </c>
      <c r="AW326" s="23">
        <f>STAFF_CWS!BA503</f>
        <v>0.85</v>
      </c>
      <c r="AX326" s="23">
        <f>STAFF_CWS!BB503</f>
        <v>0.85</v>
      </c>
      <c r="AY326" s="23">
        <f>STAFF_CWS!BC503</f>
        <v>0.85</v>
      </c>
      <c r="AZ326" s="23">
        <f>STAFF_CWS!BD503</f>
        <v>1</v>
      </c>
      <c r="BA326" s="23">
        <f>STAFF_CWS!BE503</f>
        <v>1</v>
      </c>
      <c r="BB326" s="23">
        <f>STAFF_CWS!BF503</f>
        <v>1</v>
      </c>
      <c r="BC326" s="23">
        <f>STAFF_CWS!BG503</f>
        <v>1</v>
      </c>
      <c r="BD326" s="23">
        <f>STAFF_CWS!BH503</f>
        <v>1</v>
      </c>
      <c r="BE326" s="23">
        <f>STAFF_CWS!BI503</f>
        <v>1</v>
      </c>
      <c r="BF326" s="23">
        <f>STAFF_CWS!BJ503</f>
        <v>1</v>
      </c>
      <c r="BG326" s="23">
        <f>STAFF_CWS!BK503</f>
        <v>1</v>
      </c>
      <c r="BH326" s="23">
        <f>STAFF_CWS!BL503</f>
        <v>1</v>
      </c>
      <c r="BI326" s="23">
        <f>STAFF_CWS!BM503</f>
        <v>1</v>
      </c>
      <c r="BJ326" s="23">
        <f>STAFF_CWS!BN503</f>
        <v>1</v>
      </c>
      <c r="BK326" s="23">
        <f>STAFF_CWS!BO503</f>
        <v>1</v>
      </c>
    </row>
    <row r="327" spans="2:63" x14ac:dyDescent="0.15">
      <c r="B327" s="17" t="s">
        <v>76</v>
      </c>
      <c r="C327" s="26">
        <f>STAFF_CWS!G504</f>
        <v>0</v>
      </c>
      <c r="D327" s="26">
        <f>STAFF_CWS!H504</f>
        <v>0</v>
      </c>
      <c r="E327" s="26">
        <f>STAFF_CWS!I504</f>
        <v>0</v>
      </c>
      <c r="F327" s="26">
        <f>STAFF_CWS!J504</f>
        <v>0</v>
      </c>
      <c r="G327" s="26">
        <f>STAFF_CWS!K504</f>
        <v>0</v>
      </c>
      <c r="H327" s="26">
        <f>STAFF_CWS!L504</f>
        <v>0</v>
      </c>
      <c r="I327" s="26">
        <f>STAFF_CWS!M504</f>
        <v>0</v>
      </c>
      <c r="J327" s="26">
        <f>STAFF_CWS!N504</f>
        <v>0</v>
      </c>
      <c r="K327" s="26">
        <f>STAFF_CWS!O504</f>
        <v>0</v>
      </c>
      <c r="L327" s="26">
        <f>STAFF_CWS!P504</f>
        <v>0</v>
      </c>
      <c r="M327" s="26">
        <f>STAFF_CWS!Q504</f>
        <v>0</v>
      </c>
      <c r="N327" s="26">
        <f>STAFF_CWS!R504</f>
        <v>0</v>
      </c>
      <c r="O327" s="26">
        <f>STAFF_CWS!S504</f>
        <v>0</v>
      </c>
      <c r="P327" s="26">
        <f>STAFF_CWS!T504</f>
        <v>0</v>
      </c>
      <c r="Q327" s="26">
        <f>STAFF_CWS!U504</f>
        <v>0</v>
      </c>
      <c r="R327" s="26">
        <f>STAFF_CWS!V504</f>
        <v>0</v>
      </c>
      <c r="S327" s="26">
        <f>STAFF_CWS!W504</f>
        <v>0</v>
      </c>
      <c r="T327" s="26">
        <f>STAFF_CWS!X504</f>
        <v>0</v>
      </c>
      <c r="U327" s="26">
        <f>STAFF_CWS!Y504</f>
        <v>0</v>
      </c>
      <c r="V327" s="26">
        <f>STAFF_CWS!Z504</f>
        <v>0</v>
      </c>
      <c r="W327" s="26">
        <f>STAFF_CWS!AA504</f>
        <v>0</v>
      </c>
      <c r="X327" s="26">
        <f>STAFF_CWS!AB504</f>
        <v>0</v>
      </c>
      <c r="Y327" s="26">
        <f>STAFF_CWS!AC504</f>
        <v>0</v>
      </c>
      <c r="Z327" s="26">
        <f>STAFF_CWS!AD504</f>
        <v>0</v>
      </c>
      <c r="AA327" s="26">
        <f>STAFF_CWS!AE504</f>
        <v>0</v>
      </c>
      <c r="AB327" s="26">
        <f>STAFF_CWS!AF504</f>
        <v>0</v>
      </c>
      <c r="AC327" s="26">
        <f>STAFF_CWS!AG504</f>
        <v>0</v>
      </c>
      <c r="AD327" s="26">
        <f>STAFF_CWS!AH504</f>
        <v>0</v>
      </c>
      <c r="AE327" s="26">
        <f>STAFF_CWS!AI504</f>
        <v>0</v>
      </c>
      <c r="AF327" s="26">
        <f>STAFF_CWS!AJ504</f>
        <v>0</v>
      </c>
      <c r="AG327" s="26">
        <f>STAFF_CWS!AK504</f>
        <v>0</v>
      </c>
      <c r="AH327" s="26">
        <f>STAFF_CWS!AL504</f>
        <v>0</v>
      </c>
      <c r="AI327" s="26">
        <f>STAFF_CWS!AM504</f>
        <v>0</v>
      </c>
      <c r="AJ327" s="26">
        <f>STAFF_CWS!AN504</f>
        <v>0</v>
      </c>
      <c r="AK327" s="26">
        <f>STAFF_CWS!AO504</f>
        <v>0</v>
      </c>
      <c r="AL327" s="26">
        <f>STAFF_CWS!AP504</f>
        <v>0</v>
      </c>
      <c r="AM327" s="26">
        <f>STAFF_CWS!AQ504</f>
        <v>0</v>
      </c>
      <c r="AN327" s="26">
        <f>STAFF_CWS!AR504</f>
        <v>0</v>
      </c>
      <c r="AO327" s="26">
        <f>STAFF_CWS!AS504</f>
        <v>0</v>
      </c>
      <c r="AP327" s="26">
        <f>STAFF_CWS!AT504</f>
        <v>0</v>
      </c>
      <c r="AQ327" s="26">
        <f>STAFF_CWS!AU504</f>
        <v>0</v>
      </c>
      <c r="AR327" s="26">
        <f>STAFF_CWS!AV504</f>
        <v>0</v>
      </c>
      <c r="AS327" s="26">
        <f>STAFF_CWS!AW504</f>
        <v>0</v>
      </c>
      <c r="AT327" s="26">
        <f>STAFF_CWS!AX504</f>
        <v>0</v>
      </c>
      <c r="AU327" s="26">
        <f>STAFF_CWS!AY504</f>
        <v>0</v>
      </c>
      <c r="AV327" s="26">
        <f>STAFF_CWS!AZ504</f>
        <v>0</v>
      </c>
      <c r="AW327" s="26">
        <f>STAFF_CWS!BA504</f>
        <v>0</v>
      </c>
      <c r="AX327" s="26">
        <f>STAFF_CWS!BB504</f>
        <v>0</v>
      </c>
      <c r="AY327" s="26">
        <f>STAFF_CWS!BC504</f>
        <v>0</v>
      </c>
      <c r="AZ327" s="26">
        <f>STAFF_CWS!BD504</f>
        <v>0</v>
      </c>
      <c r="BA327" s="26">
        <f>STAFF_CWS!BE504</f>
        <v>0</v>
      </c>
      <c r="BB327" s="26">
        <f>STAFF_CWS!BF504</f>
        <v>0</v>
      </c>
      <c r="BC327" s="26">
        <f>STAFF_CWS!BG504</f>
        <v>0</v>
      </c>
      <c r="BD327" s="26">
        <f>STAFF_CWS!BH504</f>
        <v>0</v>
      </c>
      <c r="BE327" s="26">
        <f>STAFF_CWS!BI504</f>
        <v>0</v>
      </c>
      <c r="BF327" s="26">
        <f>STAFF_CWS!BJ504</f>
        <v>0</v>
      </c>
      <c r="BG327" s="26">
        <f>STAFF_CWS!BK504</f>
        <v>0</v>
      </c>
      <c r="BH327" s="26">
        <f>STAFF_CWS!BL504</f>
        <v>0</v>
      </c>
      <c r="BI327" s="26">
        <f>STAFF_CWS!BM504</f>
        <v>0</v>
      </c>
      <c r="BJ327" s="26">
        <f>STAFF_CWS!BN504</f>
        <v>0</v>
      </c>
      <c r="BK327" s="26">
        <f>STAFF_CWS!BO504</f>
        <v>0</v>
      </c>
    </row>
    <row r="328" spans="2:63" x14ac:dyDescent="0.15">
      <c r="B328" s="17" t="s">
        <v>27</v>
      </c>
      <c r="C328" s="26">
        <f>STAFF_CWS!G505</f>
        <v>0</v>
      </c>
      <c r="D328" s="26">
        <f>STAFF_CWS!H505</f>
        <v>0</v>
      </c>
      <c r="E328" s="26">
        <f>STAFF_CWS!I505</f>
        <v>0</v>
      </c>
      <c r="F328" s="26">
        <f>STAFF_CWS!J505</f>
        <v>0</v>
      </c>
      <c r="G328" s="26">
        <f>STAFF_CWS!K505</f>
        <v>0</v>
      </c>
      <c r="H328" s="26">
        <f>STAFF_CWS!L505</f>
        <v>0</v>
      </c>
      <c r="I328" s="26">
        <f>STAFF_CWS!M505</f>
        <v>0</v>
      </c>
      <c r="J328" s="26">
        <f>STAFF_CWS!N505</f>
        <v>0</v>
      </c>
      <c r="K328" s="26">
        <f>STAFF_CWS!O505</f>
        <v>0</v>
      </c>
      <c r="L328" s="26">
        <f>STAFF_CWS!P505</f>
        <v>0</v>
      </c>
      <c r="M328" s="26">
        <f>STAFF_CWS!Q505</f>
        <v>0</v>
      </c>
      <c r="N328" s="26">
        <f>STAFF_CWS!R505</f>
        <v>0</v>
      </c>
      <c r="O328" s="26">
        <f>STAFF_CWS!S505</f>
        <v>0</v>
      </c>
      <c r="P328" s="26">
        <f>STAFF_CWS!T505</f>
        <v>0</v>
      </c>
      <c r="Q328" s="26">
        <f>STAFF_CWS!U505</f>
        <v>0</v>
      </c>
      <c r="R328" s="26">
        <f>STAFF_CWS!V505</f>
        <v>0</v>
      </c>
      <c r="S328" s="26">
        <f>STAFF_CWS!W505</f>
        <v>0</v>
      </c>
      <c r="T328" s="26">
        <f>STAFF_CWS!X505</f>
        <v>0</v>
      </c>
      <c r="U328" s="26">
        <f>STAFF_CWS!Y505</f>
        <v>0</v>
      </c>
      <c r="V328" s="26">
        <f>STAFF_CWS!Z505</f>
        <v>0</v>
      </c>
      <c r="W328" s="26">
        <f>STAFF_CWS!AA505</f>
        <v>0</v>
      </c>
      <c r="X328" s="26">
        <f>STAFF_CWS!AB505</f>
        <v>0</v>
      </c>
      <c r="Y328" s="26">
        <f>STAFF_CWS!AC505</f>
        <v>0</v>
      </c>
      <c r="Z328" s="26">
        <f>STAFF_CWS!AD505</f>
        <v>0</v>
      </c>
      <c r="AA328" s="26">
        <f>STAFF_CWS!AE505</f>
        <v>0</v>
      </c>
      <c r="AB328" s="26">
        <f>STAFF_CWS!AF505</f>
        <v>0</v>
      </c>
      <c r="AC328" s="26">
        <f>STAFF_CWS!AG505</f>
        <v>0</v>
      </c>
      <c r="AD328" s="26">
        <f>STAFF_CWS!AH505</f>
        <v>0</v>
      </c>
      <c r="AE328" s="26">
        <f>STAFF_CWS!AI505</f>
        <v>0</v>
      </c>
      <c r="AF328" s="26">
        <f>STAFF_CWS!AJ505</f>
        <v>0</v>
      </c>
      <c r="AG328" s="26">
        <f>STAFF_CWS!AK505</f>
        <v>0</v>
      </c>
      <c r="AH328" s="26">
        <f>STAFF_CWS!AL505</f>
        <v>0</v>
      </c>
      <c r="AI328" s="26">
        <f>STAFF_CWS!AM505</f>
        <v>0</v>
      </c>
      <c r="AJ328" s="26">
        <f>STAFF_CWS!AN505</f>
        <v>0</v>
      </c>
      <c r="AK328" s="26">
        <f>STAFF_CWS!AO505</f>
        <v>0</v>
      </c>
      <c r="AL328" s="26">
        <f>STAFF_CWS!AP505</f>
        <v>0</v>
      </c>
      <c r="AM328" s="26">
        <f>STAFF_CWS!AQ505</f>
        <v>0</v>
      </c>
      <c r="AN328" s="26">
        <f>STAFF_CWS!AR505</f>
        <v>0</v>
      </c>
      <c r="AO328" s="26">
        <f>STAFF_CWS!AS505</f>
        <v>0</v>
      </c>
      <c r="AP328" s="26">
        <f>STAFF_CWS!AT505</f>
        <v>0</v>
      </c>
      <c r="AQ328" s="26">
        <f>STAFF_CWS!AU505</f>
        <v>0</v>
      </c>
      <c r="AR328" s="26">
        <f>STAFF_CWS!AV505</f>
        <v>0</v>
      </c>
      <c r="AS328" s="26">
        <f>STAFF_CWS!AW505</f>
        <v>0</v>
      </c>
      <c r="AT328" s="26">
        <f>STAFF_CWS!AX505</f>
        <v>0</v>
      </c>
      <c r="AU328" s="26">
        <f>STAFF_CWS!AY505</f>
        <v>0</v>
      </c>
      <c r="AV328" s="26">
        <f>STAFF_CWS!AZ505</f>
        <v>0</v>
      </c>
      <c r="AW328" s="26">
        <f>STAFF_CWS!BA505</f>
        <v>0</v>
      </c>
      <c r="AX328" s="26">
        <f>STAFF_CWS!BB505</f>
        <v>0</v>
      </c>
      <c r="AY328" s="26">
        <f>STAFF_CWS!BC505</f>
        <v>0</v>
      </c>
      <c r="AZ328" s="26">
        <f>STAFF_CWS!BD505</f>
        <v>0</v>
      </c>
      <c r="BA328" s="26">
        <f>STAFF_CWS!BE505</f>
        <v>0</v>
      </c>
      <c r="BB328" s="26">
        <f>STAFF_CWS!BF505</f>
        <v>0</v>
      </c>
      <c r="BC328" s="26">
        <f>STAFF_CWS!BG505</f>
        <v>0</v>
      </c>
      <c r="BD328" s="26">
        <f>STAFF_CWS!BH505</f>
        <v>0</v>
      </c>
      <c r="BE328" s="26">
        <f>STAFF_CWS!BI505</f>
        <v>0</v>
      </c>
      <c r="BF328" s="26">
        <f>STAFF_CWS!BJ505</f>
        <v>0</v>
      </c>
      <c r="BG328" s="26">
        <f>STAFF_CWS!BK505</f>
        <v>0</v>
      </c>
      <c r="BH328" s="26">
        <f>STAFF_CWS!BL505</f>
        <v>0</v>
      </c>
      <c r="BI328" s="26">
        <f>STAFF_CWS!BM505</f>
        <v>0</v>
      </c>
      <c r="BJ328" s="26">
        <f>STAFF_CWS!BN505</f>
        <v>0</v>
      </c>
      <c r="BK328" s="26">
        <f>STAFF_CWS!BO505</f>
        <v>0</v>
      </c>
    </row>
    <row r="329" spans="2:63" x14ac:dyDescent="0.15">
      <c r="B329" s="17" t="s">
        <v>63</v>
      </c>
      <c r="C329" s="26">
        <f>STAFF_CWS!G506</f>
        <v>0</v>
      </c>
      <c r="D329" s="26">
        <f>STAFF_CWS!H506</f>
        <v>0</v>
      </c>
      <c r="E329" s="26">
        <f>STAFF_CWS!I506</f>
        <v>0</v>
      </c>
      <c r="F329" s="26">
        <f>STAFF_CWS!J506</f>
        <v>0</v>
      </c>
      <c r="G329" s="26">
        <f>STAFF_CWS!K506</f>
        <v>0</v>
      </c>
      <c r="H329" s="26">
        <f>STAFF_CWS!L506</f>
        <v>0</v>
      </c>
      <c r="I329" s="26">
        <f>STAFF_CWS!M506</f>
        <v>0</v>
      </c>
      <c r="J329" s="26">
        <f>STAFF_CWS!N506</f>
        <v>0</v>
      </c>
      <c r="K329" s="26">
        <f>STAFF_CWS!O506</f>
        <v>0</v>
      </c>
      <c r="L329" s="26">
        <f>STAFF_CWS!P506</f>
        <v>0</v>
      </c>
      <c r="M329" s="26">
        <f>STAFF_CWS!Q506</f>
        <v>0</v>
      </c>
      <c r="N329" s="26">
        <f>STAFF_CWS!R506</f>
        <v>0</v>
      </c>
      <c r="O329" s="26">
        <f>STAFF_CWS!S506</f>
        <v>0</v>
      </c>
      <c r="P329" s="26">
        <f>STAFF_CWS!T506</f>
        <v>0</v>
      </c>
      <c r="Q329" s="26">
        <f>STAFF_CWS!U506</f>
        <v>0</v>
      </c>
      <c r="R329" s="26">
        <f>STAFF_CWS!V506</f>
        <v>0</v>
      </c>
      <c r="S329" s="26">
        <f>STAFF_CWS!W506</f>
        <v>0</v>
      </c>
      <c r="T329" s="26">
        <f>STAFF_CWS!X506</f>
        <v>0</v>
      </c>
      <c r="U329" s="26">
        <f>STAFF_CWS!Y506</f>
        <v>0</v>
      </c>
      <c r="V329" s="26">
        <f>STAFF_CWS!Z506</f>
        <v>0</v>
      </c>
      <c r="W329" s="26">
        <f>STAFF_CWS!AA506</f>
        <v>0</v>
      </c>
      <c r="X329" s="26">
        <f>STAFF_CWS!AB506</f>
        <v>0</v>
      </c>
      <c r="Y329" s="26">
        <f>STAFF_CWS!AC506</f>
        <v>0</v>
      </c>
      <c r="Z329" s="26">
        <f>STAFF_CWS!AD506</f>
        <v>0</v>
      </c>
      <c r="AA329" s="26">
        <f>STAFF_CWS!AE506</f>
        <v>0</v>
      </c>
      <c r="AB329" s="26">
        <f>STAFF_CWS!AF506</f>
        <v>0</v>
      </c>
      <c r="AC329" s="26">
        <f>STAFF_CWS!AG506</f>
        <v>0</v>
      </c>
      <c r="AD329" s="26">
        <f>STAFF_CWS!AH506</f>
        <v>0</v>
      </c>
      <c r="AE329" s="26">
        <f>STAFF_CWS!AI506</f>
        <v>0</v>
      </c>
      <c r="AF329" s="26">
        <f>STAFF_CWS!AJ506</f>
        <v>0</v>
      </c>
      <c r="AG329" s="26">
        <f>STAFF_CWS!AK506</f>
        <v>0</v>
      </c>
      <c r="AH329" s="26">
        <f>STAFF_CWS!AL506</f>
        <v>0</v>
      </c>
      <c r="AI329" s="26">
        <f>STAFF_CWS!AM506</f>
        <v>0</v>
      </c>
      <c r="AJ329" s="26">
        <f>STAFF_CWS!AN506</f>
        <v>0</v>
      </c>
      <c r="AK329" s="26">
        <f>STAFF_CWS!AO506</f>
        <v>0</v>
      </c>
      <c r="AL329" s="26">
        <f>STAFF_CWS!AP506</f>
        <v>0</v>
      </c>
      <c r="AM329" s="26">
        <f>STAFF_CWS!AQ506</f>
        <v>0</v>
      </c>
      <c r="AN329" s="26">
        <f>STAFF_CWS!AR506</f>
        <v>0</v>
      </c>
      <c r="AO329" s="26">
        <f>STAFF_CWS!AS506</f>
        <v>0</v>
      </c>
      <c r="AP329" s="26">
        <f>STAFF_CWS!AT506</f>
        <v>0</v>
      </c>
      <c r="AQ329" s="26">
        <f>STAFF_CWS!AU506</f>
        <v>0</v>
      </c>
      <c r="AR329" s="26">
        <f>STAFF_CWS!AV506</f>
        <v>0</v>
      </c>
      <c r="AS329" s="26">
        <f>STAFF_CWS!AW506</f>
        <v>0</v>
      </c>
      <c r="AT329" s="26">
        <f>STAFF_CWS!AX506</f>
        <v>0</v>
      </c>
      <c r="AU329" s="26">
        <f>STAFF_CWS!AY506</f>
        <v>0</v>
      </c>
      <c r="AV329" s="26">
        <f>STAFF_CWS!AZ506</f>
        <v>0</v>
      </c>
      <c r="AW329" s="26">
        <f>STAFF_CWS!BA506</f>
        <v>0</v>
      </c>
      <c r="AX329" s="26">
        <f>STAFF_CWS!BB506</f>
        <v>0</v>
      </c>
      <c r="AY329" s="26">
        <f>STAFF_CWS!BC506</f>
        <v>0</v>
      </c>
      <c r="AZ329" s="26">
        <f>STAFF_CWS!BD506</f>
        <v>0</v>
      </c>
      <c r="BA329" s="26">
        <f>STAFF_CWS!BE506</f>
        <v>0</v>
      </c>
      <c r="BB329" s="26">
        <f>STAFF_CWS!BF506</f>
        <v>0</v>
      </c>
      <c r="BC329" s="26">
        <f>STAFF_CWS!BG506</f>
        <v>0</v>
      </c>
      <c r="BD329" s="26">
        <f>STAFF_CWS!BH506</f>
        <v>0</v>
      </c>
      <c r="BE329" s="26">
        <f>STAFF_CWS!BI506</f>
        <v>0</v>
      </c>
      <c r="BF329" s="26">
        <f>STAFF_CWS!BJ506</f>
        <v>0</v>
      </c>
      <c r="BG329" s="26">
        <f>STAFF_CWS!BK506</f>
        <v>0</v>
      </c>
      <c r="BH329" s="26">
        <f>STAFF_CWS!BL506</f>
        <v>0</v>
      </c>
      <c r="BI329" s="26">
        <f>STAFF_CWS!BM506</f>
        <v>0</v>
      </c>
      <c r="BJ329" s="26">
        <f>STAFF_CWS!BN506</f>
        <v>0</v>
      </c>
      <c r="BK329" s="26">
        <f>STAFF_CWS!BO506</f>
        <v>0</v>
      </c>
    </row>
    <row r="330" spans="2:63" x14ac:dyDescent="0.15">
      <c r="B330" s="1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 spans="2:63" x14ac:dyDescent="0.15">
      <c r="B331" s="18" t="s">
        <v>86</v>
      </c>
      <c r="C331" s="26">
        <f>STAFF_CWS!G508</f>
        <v>0</v>
      </c>
      <c r="D331" s="26">
        <f>STAFF_CWS!H508</f>
        <v>0</v>
      </c>
      <c r="E331" s="26">
        <f>STAFF_CWS!I508</f>
        <v>0</v>
      </c>
      <c r="F331" s="26">
        <f>STAFF_CWS!J508</f>
        <v>0</v>
      </c>
      <c r="G331" s="26">
        <f>STAFF_CWS!K508</f>
        <v>0</v>
      </c>
      <c r="H331" s="26">
        <f>STAFF_CWS!L508</f>
        <v>0</v>
      </c>
      <c r="I331" s="26">
        <f>STAFF_CWS!M508</f>
        <v>0</v>
      </c>
      <c r="J331" s="26">
        <f>STAFF_CWS!N508</f>
        <v>0</v>
      </c>
      <c r="K331" s="26">
        <f>STAFF_CWS!O508</f>
        <v>0</v>
      </c>
      <c r="L331" s="26">
        <f>STAFF_CWS!P508</f>
        <v>0</v>
      </c>
      <c r="M331" s="26">
        <f>STAFF_CWS!Q508</f>
        <v>0</v>
      </c>
      <c r="N331" s="26">
        <f>STAFF_CWS!R508</f>
        <v>0</v>
      </c>
      <c r="O331" s="26">
        <f>STAFF_CWS!S508</f>
        <v>0</v>
      </c>
      <c r="P331" s="26">
        <f>STAFF_CWS!T508</f>
        <v>0</v>
      </c>
      <c r="Q331" s="26">
        <f>STAFF_CWS!U508</f>
        <v>0</v>
      </c>
      <c r="R331" s="26">
        <f>STAFF_CWS!V508</f>
        <v>0</v>
      </c>
      <c r="S331" s="26">
        <f>STAFF_CWS!W508</f>
        <v>0</v>
      </c>
      <c r="T331" s="26">
        <f>STAFF_CWS!X508</f>
        <v>0</v>
      </c>
      <c r="U331" s="26">
        <f>STAFF_CWS!Y508</f>
        <v>0</v>
      </c>
      <c r="V331" s="26">
        <f>STAFF_CWS!Z508</f>
        <v>0</v>
      </c>
      <c r="W331" s="26">
        <f>STAFF_CWS!AA508</f>
        <v>0</v>
      </c>
      <c r="X331" s="26">
        <f>STAFF_CWS!AB508</f>
        <v>0</v>
      </c>
      <c r="Y331" s="26">
        <f>STAFF_CWS!AC508</f>
        <v>0</v>
      </c>
      <c r="Z331" s="26">
        <f>STAFF_CWS!AD508</f>
        <v>0</v>
      </c>
      <c r="AA331" s="26">
        <f>STAFF_CWS!AE508</f>
        <v>0</v>
      </c>
      <c r="AB331" s="26">
        <f>STAFF_CWS!AF508</f>
        <v>0</v>
      </c>
      <c r="AC331" s="26">
        <f>STAFF_CWS!AG508</f>
        <v>0</v>
      </c>
      <c r="AD331" s="26">
        <f>STAFF_CWS!AH508</f>
        <v>0</v>
      </c>
      <c r="AE331" s="26">
        <f>STAFF_CWS!AI508</f>
        <v>0</v>
      </c>
      <c r="AF331" s="26">
        <f>STAFF_CWS!AJ508</f>
        <v>0</v>
      </c>
      <c r="AG331" s="26">
        <f>STAFF_CWS!AK508</f>
        <v>0</v>
      </c>
      <c r="AH331" s="26">
        <f>STAFF_CWS!AL508</f>
        <v>0</v>
      </c>
      <c r="AI331" s="26">
        <f>STAFF_CWS!AM508</f>
        <v>0</v>
      </c>
      <c r="AJ331" s="26">
        <f>STAFF_CWS!AN508</f>
        <v>0</v>
      </c>
      <c r="AK331" s="26">
        <f>STAFF_CWS!AO508</f>
        <v>0</v>
      </c>
      <c r="AL331" s="26">
        <f>STAFF_CWS!AP508</f>
        <v>0</v>
      </c>
      <c r="AM331" s="26">
        <f>STAFF_CWS!AQ508</f>
        <v>0</v>
      </c>
      <c r="AN331" s="26">
        <f>STAFF_CWS!AR508</f>
        <v>0</v>
      </c>
      <c r="AO331" s="26">
        <f>STAFF_CWS!AS508</f>
        <v>0</v>
      </c>
      <c r="AP331" s="26">
        <f>STAFF_CWS!AT508</f>
        <v>0</v>
      </c>
      <c r="AQ331" s="26">
        <f>STAFF_CWS!AU508</f>
        <v>0</v>
      </c>
      <c r="AR331" s="26">
        <f>STAFF_CWS!AV508</f>
        <v>0</v>
      </c>
      <c r="AS331" s="26">
        <f>STAFF_CWS!AW508</f>
        <v>0</v>
      </c>
      <c r="AT331" s="26">
        <f>STAFF_CWS!AX508</f>
        <v>0</v>
      </c>
      <c r="AU331" s="26">
        <f>STAFF_CWS!AY508</f>
        <v>0</v>
      </c>
      <c r="AV331" s="26">
        <f>STAFF_CWS!AZ508</f>
        <v>0</v>
      </c>
      <c r="AW331" s="26">
        <f>STAFF_CWS!BA508</f>
        <v>0</v>
      </c>
      <c r="AX331" s="26">
        <f>STAFF_CWS!BB508</f>
        <v>0</v>
      </c>
      <c r="AY331" s="26">
        <f>STAFF_CWS!BC508</f>
        <v>0</v>
      </c>
      <c r="AZ331" s="26">
        <f>STAFF_CWS!BD508</f>
        <v>0</v>
      </c>
      <c r="BA331" s="26">
        <f>STAFF_CWS!BE508</f>
        <v>0</v>
      </c>
      <c r="BB331" s="26">
        <f>STAFF_CWS!BF508</f>
        <v>0</v>
      </c>
      <c r="BC331" s="26">
        <f>STAFF_CWS!BG508</f>
        <v>0</v>
      </c>
      <c r="BD331" s="26">
        <f>STAFF_CWS!BH508</f>
        <v>0</v>
      </c>
      <c r="BE331" s="26">
        <f>STAFF_CWS!BI508</f>
        <v>0</v>
      </c>
      <c r="BF331" s="26">
        <f>STAFF_CWS!BJ508</f>
        <v>0</v>
      </c>
      <c r="BG331" s="26">
        <f>STAFF_CWS!BK508</f>
        <v>0</v>
      </c>
      <c r="BH331" s="26">
        <f>STAFF_CWS!BL508</f>
        <v>0</v>
      </c>
      <c r="BI331" s="26">
        <f>STAFF_CWS!BM508</f>
        <v>0</v>
      </c>
      <c r="BJ331" s="26">
        <f>STAFF_CWS!BN508</f>
        <v>0</v>
      </c>
      <c r="BK331" s="26">
        <f>STAFF_CWS!BO508</f>
        <v>0</v>
      </c>
    </row>
    <row r="332" spans="2:63" x14ac:dyDescent="0.15">
      <c r="B332" s="2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 spans="2:63" x14ac:dyDescent="0.15">
      <c r="B333" s="14" t="s">
        <v>59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 spans="2:63" x14ac:dyDescent="0.15">
      <c r="B334" s="17" t="s">
        <v>75</v>
      </c>
      <c r="C334" s="26">
        <f>STAFF_CWS!G511</f>
        <v>0</v>
      </c>
      <c r="D334" s="26">
        <f>STAFF_CWS!H511</f>
        <v>0</v>
      </c>
      <c r="E334" s="26">
        <f>STAFF_CWS!I511</f>
        <v>0</v>
      </c>
      <c r="F334" s="26">
        <f>STAFF_CWS!J511</f>
        <v>0</v>
      </c>
      <c r="G334" s="26">
        <f>STAFF_CWS!K511</f>
        <v>0</v>
      </c>
      <c r="H334" s="26">
        <f>STAFF_CWS!L511</f>
        <v>0</v>
      </c>
      <c r="I334" s="26">
        <f>STAFF_CWS!M511</f>
        <v>0</v>
      </c>
      <c r="J334" s="26">
        <f>STAFF_CWS!N511</f>
        <v>0</v>
      </c>
      <c r="K334" s="26">
        <f>STAFF_CWS!O511</f>
        <v>0</v>
      </c>
      <c r="L334" s="26">
        <f>STAFF_CWS!P511</f>
        <v>0</v>
      </c>
      <c r="M334" s="26">
        <f>STAFF_CWS!Q511</f>
        <v>0</v>
      </c>
      <c r="N334" s="26">
        <f>STAFF_CWS!R511</f>
        <v>0</v>
      </c>
      <c r="O334" s="26">
        <f>STAFF_CWS!S511</f>
        <v>0</v>
      </c>
      <c r="P334" s="26">
        <f>STAFF_CWS!T511</f>
        <v>0</v>
      </c>
      <c r="Q334" s="26">
        <f>STAFF_CWS!U511</f>
        <v>0</v>
      </c>
      <c r="R334" s="26">
        <f>STAFF_CWS!V511</f>
        <v>0</v>
      </c>
      <c r="S334" s="26">
        <f>STAFF_CWS!W511</f>
        <v>0</v>
      </c>
      <c r="T334" s="26">
        <f>STAFF_CWS!X511</f>
        <v>0</v>
      </c>
      <c r="U334" s="26">
        <f>STAFF_CWS!Y511</f>
        <v>0</v>
      </c>
      <c r="V334" s="26">
        <f>STAFF_CWS!Z511</f>
        <v>0</v>
      </c>
      <c r="W334" s="26">
        <f>STAFF_CWS!AA511</f>
        <v>0</v>
      </c>
      <c r="X334" s="26">
        <f>STAFF_CWS!AB511</f>
        <v>0</v>
      </c>
      <c r="Y334" s="26">
        <f>STAFF_CWS!AC511</f>
        <v>0</v>
      </c>
      <c r="Z334" s="26">
        <f>STAFF_CWS!AD511</f>
        <v>0</v>
      </c>
      <c r="AA334" s="26">
        <f>STAFF_CWS!AE511</f>
        <v>0</v>
      </c>
      <c r="AB334" s="26">
        <f>STAFF_CWS!AF511</f>
        <v>0</v>
      </c>
      <c r="AC334" s="26">
        <f>STAFF_CWS!AG511</f>
        <v>0</v>
      </c>
      <c r="AD334" s="26">
        <f>STAFF_CWS!AH511</f>
        <v>0</v>
      </c>
      <c r="AE334" s="26">
        <f>STAFF_CWS!AI511</f>
        <v>0</v>
      </c>
      <c r="AF334" s="26">
        <f>STAFF_CWS!AJ511</f>
        <v>0</v>
      </c>
      <c r="AG334" s="26">
        <f>STAFF_CWS!AK511</f>
        <v>0</v>
      </c>
      <c r="AH334" s="26">
        <f>STAFF_CWS!AL511</f>
        <v>0</v>
      </c>
      <c r="AI334" s="26">
        <f>STAFF_CWS!AM511</f>
        <v>0</v>
      </c>
      <c r="AJ334" s="26">
        <f>STAFF_CWS!AN511</f>
        <v>0</v>
      </c>
      <c r="AK334" s="26">
        <f>STAFF_CWS!AO511</f>
        <v>0</v>
      </c>
      <c r="AL334" s="26">
        <f>STAFF_CWS!AP511</f>
        <v>0</v>
      </c>
      <c r="AM334" s="26">
        <f>STAFF_CWS!AQ511</f>
        <v>0</v>
      </c>
      <c r="AN334" s="26">
        <f>STAFF_CWS!AR511</f>
        <v>0</v>
      </c>
      <c r="AO334" s="26">
        <f>STAFF_CWS!AS511</f>
        <v>0</v>
      </c>
      <c r="AP334" s="26">
        <f>STAFF_CWS!AT511</f>
        <v>0</v>
      </c>
      <c r="AQ334" s="26">
        <f>STAFF_CWS!AU511</f>
        <v>0</v>
      </c>
      <c r="AR334" s="26">
        <f>STAFF_CWS!AV511</f>
        <v>0</v>
      </c>
      <c r="AS334" s="26">
        <f>STAFF_CWS!AW511</f>
        <v>0</v>
      </c>
      <c r="AT334" s="26">
        <f>STAFF_CWS!AX511</f>
        <v>0</v>
      </c>
      <c r="AU334" s="26">
        <f>STAFF_CWS!AY511</f>
        <v>0</v>
      </c>
      <c r="AV334" s="26">
        <f>STAFF_CWS!AZ511</f>
        <v>0</v>
      </c>
      <c r="AW334" s="26">
        <f>STAFF_CWS!BA511</f>
        <v>0</v>
      </c>
      <c r="AX334" s="26">
        <f>STAFF_CWS!BB511</f>
        <v>0</v>
      </c>
      <c r="AY334" s="26">
        <f>STAFF_CWS!BC511</f>
        <v>0</v>
      </c>
      <c r="AZ334" s="26">
        <f>STAFF_CWS!BD511</f>
        <v>0</v>
      </c>
      <c r="BA334" s="26">
        <f>STAFF_CWS!BE511</f>
        <v>0</v>
      </c>
      <c r="BB334" s="26">
        <f>STAFF_CWS!BF511</f>
        <v>0</v>
      </c>
      <c r="BC334" s="26">
        <f>STAFF_CWS!BG511</f>
        <v>0</v>
      </c>
      <c r="BD334" s="26">
        <f>STAFF_CWS!BH511</f>
        <v>0</v>
      </c>
      <c r="BE334" s="26">
        <f>STAFF_CWS!BI511</f>
        <v>0</v>
      </c>
      <c r="BF334" s="26">
        <f>STAFF_CWS!BJ511</f>
        <v>0</v>
      </c>
      <c r="BG334" s="26">
        <f>STAFF_CWS!BK511</f>
        <v>0</v>
      </c>
      <c r="BH334" s="26">
        <f>STAFF_CWS!BL511</f>
        <v>0</v>
      </c>
      <c r="BI334" s="26">
        <f>STAFF_CWS!BM511</f>
        <v>0</v>
      </c>
      <c r="BJ334" s="26">
        <f>STAFF_CWS!BN511</f>
        <v>0</v>
      </c>
      <c r="BK334" s="26">
        <f>STAFF_CWS!BO511</f>
        <v>0</v>
      </c>
    </row>
    <row r="335" spans="2:63" x14ac:dyDescent="0.15">
      <c r="B335" s="17" t="s">
        <v>62</v>
      </c>
      <c r="C335" s="23">
        <f>STAFF_CWS!G512</f>
        <v>0.5</v>
      </c>
      <c r="D335" s="23">
        <f>STAFF_CWS!H512</f>
        <v>0.6</v>
      </c>
      <c r="E335" s="23">
        <f>STAFF_CWS!I512</f>
        <v>0.6</v>
      </c>
      <c r="F335" s="23">
        <f>STAFF_CWS!J512</f>
        <v>0.6</v>
      </c>
      <c r="G335" s="23">
        <f>STAFF_CWS!K512</f>
        <v>0.6</v>
      </c>
      <c r="H335" s="23">
        <f>STAFF_CWS!L512</f>
        <v>0.6</v>
      </c>
      <c r="I335" s="23">
        <f>STAFF_CWS!M512</f>
        <v>0.6</v>
      </c>
      <c r="J335" s="23">
        <f>STAFF_CWS!N512</f>
        <v>0.6</v>
      </c>
      <c r="K335" s="23">
        <f>STAFF_CWS!O512</f>
        <v>0.6</v>
      </c>
      <c r="L335" s="23">
        <f>STAFF_CWS!P512</f>
        <v>0.6</v>
      </c>
      <c r="M335" s="23">
        <f>STAFF_CWS!Q512</f>
        <v>0.6</v>
      </c>
      <c r="N335" s="23">
        <f>STAFF_CWS!R512</f>
        <v>0.6</v>
      </c>
      <c r="O335" s="23">
        <f>STAFF_CWS!S512</f>
        <v>0.6</v>
      </c>
      <c r="P335" s="23">
        <f>STAFF_CWS!T512</f>
        <v>0.7</v>
      </c>
      <c r="Q335" s="23">
        <f>STAFF_CWS!U512</f>
        <v>0.7</v>
      </c>
      <c r="R335" s="23">
        <f>STAFF_CWS!V512</f>
        <v>0.7</v>
      </c>
      <c r="S335" s="23">
        <f>STAFF_CWS!W512</f>
        <v>0.7</v>
      </c>
      <c r="T335" s="23">
        <f>STAFF_CWS!X512</f>
        <v>0.7</v>
      </c>
      <c r="U335" s="23">
        <f>STAFF_CWS!Y512</f>
        <v>0.7</v>
      </c>
      <c r="V335" s="23">
        <f>STAFF_CWS!Z512</f>
        <v>0.7</v>
      </c>
      <c r="W335" s="23">
        <f>STAFF_CWS!AA512</f>
        <v>0.7</v>
      </c>
      <c r="X335" s="23">
        <f>STAFF_CWS!AB512</f>
        <v>0.7</v>
      </c>
      <c r="Y335" s="23">
        <f>STAFF_CWS!AC512</f>
        <v>0.7</v>
      </c>
      <c r="Z335" s="23">
        <f>STAFF_CWS!AD512</f>
        <v>0.7</v>
      </c>
      <c r="AA335" s="23">
        <f>STAFF_CWS!AE512</f>
        <v>0.7</v>
      </c>
      <c r="AB335" s="23">
        <f>STAFF_CWS!AF512</f>
        <v>0.7</v>
      </c>
      <c r="AC335" s="23">
        <f>STAFF_CWS!AG512</f>
        <v>0.7</v>
      </c>
      <c r="AD335" s="23">
        <f>STAFF_CWS!AH512</f>
        <v>0.7</v>
      </c>
      <c r="AE335" s="23">
        <f>STAFF_CWS!AI512</f>
        <v>0.7</v>
      </c>
      <c r="AF335" s="23">
        <f>STAFF_CWS!AJ512</f>
        <v>0.7</v>
      </c>
      <c r="AG335" s="23">
        <f>STAFF_CWS!AK512</f>
        <v>0.7</v>
      </c>
      <c r="AH335" s="23">
        <f>STAFF_CWS!AL512</f>
        <v>0.7</v>
      </c>
      <c r="AI335" s="23">
        <f>STAFF_CWS!AM512</f>
        <v>0.7</v>
      </c>
      <c r="AJ335" s="23">
        <f>STAFF_CWS!AN512</f>
        <v>0.7</v>
      </c>
      <c r="AK335" s="23">
        <f>STAFF_CWS!AO512</f>
        <v>0.7</v>
      </c>
      <c r="AL335" s="23">
        <f>STAFF_CWS!AP512</f>
        <v>0.7</v>
      </c>
      <c r="AM335" s="23">
        <f>STAFF_CWS!AQ512</f>
        <v>0.7</v>
      </c>
      <c r="AN335" s="23">
        <f>STAFF_CWS!AR512</f>
        <v>0.85</v>
      </c>
      <c r="AO335" s="23">
        <f>STAFF_CWS!AS512</f>
        <v>0.85</v>
      </c>
      <c r="AP335" s="23">
        <f>STAFF_CWS!AT512</f>
        <v>0.85</v>
      </c>
      <c r="AQ335" s="23">
        <f>STAFF_CWS!AU512</f>
        <v>0.85</v>
      </c>
      <c r="AR335" s="23">
        <f>STAFF_CWS!AV512</f>
        <v>0.85</v>
      </c>
      <c r="AS335" s="23">
        <f>STAFF_CWS!AW512</f>
        <v>0.85</v>
      </c>
      <c r="AT335" s="23">
        <f>STAFF_CWS!AX512</f>
        <v>0.85</v>
      </c>
      <c r="AU335" s="23">
        <f>STAFF_CWS!AY512</f>
        <v>0.85</v>
      </c>
      <c r="AV335" s="23">
        <f>STAFF_CWS!AZ512</f>
        <v>0.85</v>
      </c>
      <c r="AW335" s="23">
        <f>STAFF_CWS!BA512</f>
        <v>0.85</v>
      </c>
      <c r="AX335" s="23">
        <f>STAFF_CWS!BB512</f>
        <v>0.85</v>
      </c>
      <c r="AY335" s="23">
        <f>STAFF_CWS!BC512</f>
        <v>0.85</v>
      </c>
      <c r="AZ335" s="23">
        <f>STAFF_CWS!BD512</f>
        <v>1</v>
      </c>
      <c r="BA335" s="23">
        <f>STAFF_CWS!BE512</f>
        <v>1</v>
      </c>
      <c r="BB335" s="23">
        <f>STAFF_CWS!BF512</f>
        <v>1</v>
      </c>
      <c r="BC335" s="23">
        <f>STAFF_CWS!BG512</f>
        <v>1</v>
      </c>
      <c r="BD335" s="23">
        <f>STAFF_CWS!BH512</f>
        <v>1</v>
      </c>
      <c r="BE335" s="23">
        <f>STAFF_CWS!BI512</f>
        <v>1</v>
      </c>
      <c r="BF335" s="23">
        <f>STAFF_CWS!BJ512</f>
        <v>1</v>
      </c>
      <c r="BG335" s="23">
        <f>STAFF_CWS!BK512</f>
        <v>1</v>
      </c>
      <c r="BH335" s="23">
        <f>STAFF_CWS!BL512</f>
        <v>1</v>
      </c>
      <c r="BI335" s="23">
        <f>STAFF_CWS!BM512</f>
        <v>1</v>
      </c>
      <c r="BJ335" s="23">
        <f>STAFF_CWS!BN512</f>
        <v>1</v>
      </c>
      <c r="BK335" s="23">
        <f>STAFF_CWS!BO512</f>
        <v>1</v>
      </c>
    </row>
    <row r="336" spans="2:63" x14ac:dyDescent="0.15">
      <c r="B336" s="17" t="s">
        <v>76</v>
      </c>
      <c r="C336" s="26">
        <f>STAFF_CWS!G513</f>
        <v>0</v>
      </c>
      <c r="D336" s="26">
        <f>STAFF_CWS!H513</f>
        <v>0</v>
      </c>
      <c r="E336" s="26">
        <f>STAFF_CWS!I513</f>
        <v>0</v>
      </c>
      <c r="F336" s="26">
        <f>STAFF_CWS!J513</f>
        <v>0</v>
      </c>
      <c r="G336" s="26">
        <f>STAFF_CWS!K513</f>
        <v>0</v>
      </c>
      <c r="H336" s="26">
        <f>STAFF_CWS!L513</f>
        <v>0</v>
      </c>
      <c r="I336" s="26">
        <f>STAFF_CWS!M513</f>
        <v>0</v>
      </c>
      <c r="J336" s="26">
        <f>STAFF_CWS!N513</f>
        <v>0</v>
      </c>
      <c r="K336" s="26">
        <f>STAFF_CWS!O513</f>
        <v>0</v>
      </c>
      <c r="L336" s="26">
        <f>STAFF_CWS!P513</f>
        <v>0</v>
      </c>
      <c r="M336" s="26">
        <f>STAFF_CWS!Q513</f>
        <v>0</v>
      </c>
      <c r="N336" s="26">
        <f>STAFF_CWS!R513</f>
        <v>0</v>
      </c>
      <c r="O336" s="26">
        <f>STAFF_CWS!S513</f>
        <v>0</v>
      </c>
      <c r="P336" s="26">
        <f>STAFF_CWS!T513</f>
        <v>0</v>
      </c>
      <c r="Q336" s="26">
        <f>STAFF_CWS!U513</f>
        <v>0</v>
      </c>
      <c r="R336" s="26">
        <f>STAFF_CWS!V513</f>
        <v>0</v>
      </c>
      <c r="S336" s="26">
        <f>STAFF_CWS!W513</f>
        <v>0</v>
      </c>
      <c r="T336" s="26">
        <f>STAFF_CWS!X513</f>
        <v>0</v>
      </c>
      <c r="U336" s="26">
        <f>STAFF_CWS!Y513</f>
        <v>0</v>
      </c>
      <c r="V336" s="26">
        <f>STAFF_CWS!Z513</f>
        <v>0</v>
      </c>
      <c r="W336" s="26">
        <f>STAFF_CWS!AA513</f>
        <v>0</v>
      </c>
      <c r="X336" s="26">
        <f>STAFF_CWS!AB513</f>
        <v>0</v>
      </c>
      <c r="Y336" s="26">
        <f>STAFF_CWS!AC513</f>
        <v>0</v>
      </c>
      <c r="Z336" s="26">
        <f>STAFF_CWS!AD513</f>
        <v>0</v>
      </c>
      <c r="AA336" s="26">
        <f>STAFF_CWS!AE513</f>
        <v>0</v>
      </c>
      <c r="AB336" s="26">
        <f>STAFF_CWS!AF513</f>
        <v>0</v>
      </c>
      <c r="AC336" s="26">
        <f>STAFF_CWS!AG513</f>
        <v>0</v>
      </c>
      <c r="AD336" s="26">
        <f>STAFF_CWS!AH513</f>
        <v>0</v>
      </c>
      <c r="AE336" s="26">
        <f>STAFF_CWS!AI513</f>
        <v>0</v>
      </c>
      <c r="AF336" s="26">
        <f>STAFF_CWS!AJ513</f>
        <v>0</v>
      </c>
      <c r="AG336" s="26">
        <f>STAFF_CWS!AK513</f>
        <v>0</v>
      </c>
      <c r="AH336" s="26">
        <f>STAFF_CWS!AL513</f>
        <v>0</v>
      </c>
      <c r="AI336" s="26">
        <f>STAFF_CWS!AM513</f>
        <v>0</v>
      </c>
      <c r="AJ336" s="26">
        <f>STAFF_CWS!AN513</f>
        <v>0</v>
      </c>
      <c r="AK336" s="26">
        <f>STAFF_CWS!AO513</f>
        <v>0</v>
      </c>
      <c r="AL336" s="26">
        <f>STAFF_CWS!AP513</f>
        <v>0</v>
      </c>
      <c r="AM336" s="26">
        <f>STAFF_CWS!AQ513</f>
        <v>0</v>
      </c>
      <c r="AN336" s="26">
        <f>STAFF_CWS!AR513</f>
        <v>0</v>
      </c>
      <c r="AO336" s="26">
        <f>STAFF_CWS!AS513</f>
        <v>0</v>
      </c>
      <c r="AP336" s="26">
        <f>STAFF_CWS!AT513</f>
        <v>0</v>
      </c>
      <c r="AQ336" s="26">
        <f>STAFF_CWS!AU513</f>
        <v>0</v>
      </c>
      <c r="AR336" s="26">
        <f>STAFF_CWS!AV513</f>
        <v>0</v>
      </c>
      <c r="AS336" s="26">
        <f>STAFF_CWS!AW513</f>
        <v>0</v>
      </c>
      <c r="AT336" s="26">
        <f>STAFF_CWS!AX513</f>
        <v>0</v>
      </c>
      <c r="AU336" s="26">
        <f>STAFF_CWS!AY513</f>
        <v>0</v>
      </c>
      <c r="AV336" s="26">
        <f>STAFF_CWS!AZ513</f>
        <v>0</v>
      </c>
      <c r="AW336" s="26">
        <f>STAFF_CWS!BA513</f>
        <v>0</v>
      </c>
      <c r="AX336" s="26">
        <f>STAFF_CWS!BB513</f>
        <v>0</v>
      </c>
      <c r="AY336" s="26">
        <f>STAFF_CWS!BC513</f>
        <v>0</v>
      </c>
      <c r="AZ336" s="26">
        <f>STAFF_CWS!BD513</f>
        <v>0</v>
      </c>
      <c r="BA336" s="26">
        <f>STAFF_CWS!BE513</f>
        <v>0</v>
      </c>
      <c r="BB336" s="26">
        <f>STAFF_CWS!BF513</f>
        <v>0</v>
      </c>
      <c r="BC336" s="26">
        <f>STAFF_CWS!BG513</f>
        <v>0</v>
      </c>
      <c r="BD336" s="26">
        <f>STAFF_CWS!BH513</f>
        <v>0</v>
      </c>
      <c r="BE336" s="26">
        <f>STAFF_CWS!BI513</f>
        <v>0</v>
      </c>
      <c r="BF336" s="26">
        <f>STAFF_CWS!BJ513</f>
        <v>0</v>
      </c>
      <c r="BG336" s="26">
        <f>STAFF_CWS!BK513</f>
        <v>0</v>
      </c>
      <c r="BH336" s="26">
        <f>STAFF_CWS!BL513</f>
        <v>0</v>
      </c>
      <c r="BI336" s="26">
        <f>STAFF_CWS!BM513</f>
        <v>0</v>
      </c>
      <c r="BJ336" s="26">
        <f>STAFF_CWS!BN513</f>
        <v>0</v>
      </c>
      <c r="BK336" s="26">
        <f>STAFF_CWS!BO513</f>
        <v>0</v>
      </c>
    </row>
    <row r="337" spans="2:65" x14ac:dyDescent="0.15">
      <c r="B337" s="17" t="s">
        <v>27</v>
      </c>
      <c r="C337" s="26">
        <f>STAFF_CWS!G514</f>
        <v>0</v>
      </c>
      <c r="D337" s="26">
        <f>STAFF_CWS!H514</f>
        <v>0</v>
      </c>
      <c r="E337" s="26">
        <f>STAFF_CWS!I514</f>
        <v>0</v>
      </c>
      <c r="F337" s="26">
        <f>STAFF_CWS!J514</f>
        <v>0</v>
      </c>
      <c r="G337" s="26">
        <f>STAFF_CWS!K514</f>
        <v>0</v>
      </c>
      <c r="H337" s="26">
        <f>STAFF_CWS!L514</f>
        <v>0</v>
      </c>
      <c r="I337" s="26">
        <f>STAFF_CWS!M514</f>
        <v>0</v>
      </c>
      <c r="J337" s="26">
        <f>STAFF_CWS!N514</f>
        <v>0</v>
      </c>
      <c r="K337" s="26">
        <f>STAFF_CWS!O514</f>
        <v>0</v>
      </c>
      <c r="L337" s="26">
        <f>STAFF_CWS!P514</f>
        <v>0</v>
      </c>
      <c r="M337" s="26">
        <f>STAFF_CWS!Q514</f>
        <v>0</v>
      </c>
      <c r="N337" s="26">
        <f>STAFF_CWS!R514</f>
        <v>0</v>
      </c>
      <c r="O337" s="26">
        <f>STAFF_CWS!S514</f>
        <v>0</v>
      </c>
      <c r="P337" s="26">
        <f>STAFF_CWS!T514</f>
        <v>0</v>
      </c>
      <c r="Q337" s="26">
        <f>STAFF_CWS!U514</f>
        <v>0</v>
      </c>
      <c r="R337" s="26">
        <f>STAFF_CWS!V514</f>
        <v>0</v>
      </c>
      <c r="S337" s="26">
        <f>STAFF_CWS!W514</f>
        <v>0</v>
      </c>
      <c r="T337" s="26">
        <f>STAFF_CWS!X514</f>
        <v>0</v>
      </c>
      <c r="U337" s="26">
        <f>STAFF_CWS!Y514</f>
        <v>0</v>
      </c>
      <c r="V337" s="26">
        <f>STAFF_CWS!Z514</f>
        <v>0</v>
      </c>
      <c r="W337" s="26">
        <f>STAFF_CWS!AA514</f>
        <v>0</v>
      </c>
      <c r="X337" s="26">
        <f>STAFF_CWS!AB514</f>
        <v>0</v>
      </c>
      <c r="Y337" s="26">
        <f>STAFF_CWS!AC514</f>
        <v>0</v>
      </c>
      <c r="Z337" s="26">
        <f>STAFF_CWS!AD514</f>
        <v>0</v>
      </c>
      <c r="AA337" s="26">
        <f>STAFF_CWS!AE514</f>
        <v>0</v>
      </c>
      <c r="AB337" s="26">
        <f>STAFF_CWS!AF514</f>
        <v>0</v>
      </c>
      <c r="AC337" s="26">
        <f>STAFF_CWS!AG514</f>
        <v>0</v>
      </c>
      <c r="AD337" s="26">
        <f>STAFF_CWS!AH514</f>
        <v>0</v>
      </c>
      <c r="AE337" s="26">
        <f>STAFF_CWS!AI514</f>
        <v>0</v>
      </c>
      <c r="AF337" s="26">
        <f>STAFF_CWS!AJ514</f>
        <v>0</v>
      </c>
      <c r="AG337" s="26">
        <f>STAFF_CWS!AK514</f>
        <v>0</v>
      </c>
      <c r="AH337" s="26">
        <f>STAFF_CWS!AL514</f>
        <v>0</v>
      </c>
      <c r="AI337" s="26">
        <f>STAFF_CWS!AM514</f>
        <v>0</v>
      </c>
      <c r="AJ337" s="26">
        <f>STAFF_CWS!AN514</f>
        <v>0</v>
      </c>
      <c r="AK337" s="26">
        <f>STAFF_CWS!AO514</f>
        <v>0</v>
      </c>
      <c r="AL337" s="26">
        <f>STAFF_CWS!AP514</f>
        <v>0</v>
      </c>
      <c r="AM337" s="26">
        <f>STAFF_CWS!AQ514</f>
        <v>0</v>
      </c>
      <c r="AN337" s="26">
        <f>STAFF_CWS!AR514</f>
        <v>0</v>
      </c>
      <c r="AO337" s="26">
        <f>STAFF_CWS!AS514</f>
        <v>0</v>
      </c>
      <c r="AP337" s="26">
        <f>STAFF_CWS!AT514</f>
        <v>0</v>
      </c>
      <c r="AQ337" s="26">
        <f>STAFF_CWS!AU514</f>
        <v>0</v>
      </c>
      <c r="AR337" s="26">
        <f>STAFF_CWS!AV514</f>
        <v>0</v>
      </c>
      <c r="AS337" s="26">
        <f>STAFF_CWS!AW514</f>
        <v>0</v>
      </c>
      <c r="AT337" s="26">
        <f>STAFF_CWS!AX514</f>
        <v>0</v>
      </c>
      <c r="AU337" s="26">
        <f>STAFF_CWS!AY514</f>
        <v>0</v>
      </c>
      <c r="AV337" s="26">
        <f>STAFF_CWS!AZ514</f>
        <v>0</v>
      </c>
      <c r="AW337" s="26">
        <f>STAFF_CWS!BA514</f>
        <v>0</v>
      </c>
      <c r="AX337" s="26">
        <f>STAFF_CWS!BB514</f>
        <v>0</v>
      </c>
      <c r="AY337" s="26">
        <f>STAFF_CWS!BC514</f>
        <v>0</v>
      </c>
      <c r="AZ337" s="26">
        <f>STAFF_CWS!BD514</f>
        <v>0</v>
      </c>
      <c r="BA337" s="26">
        <f>STAFF_CWS!BE514</f>
        <v>0</v>
      </c>
      <c r="BB337" s="26">
        <f>STAFF_CWS!BF514</f>
        <v>0</v>
      </c>
      <c r="BC337" s="26">
        <f>STAFF_CWS!BG514</f>
        <v>0</v>
      </c>
      <c r="BD337" s="26">
        <f>STAFF_CWS!BH514</f>
        <v>0</v>
      </c>
      <c r="BE337" s="26">
        <f>STAFF_CWS!BI514</f>
        <v>0</v>
      </c>
      <c r="BF337" s="26">
        <f>STAFF_CWS!BJ514</f>
        <v>0</v>
      </c>
      <c r="BG337" s="26">
        <f>STAFF_CWS!BK514</f>
        <v>0</v>
      </c>
      <c r="BH337" s="26">
        <f>STAFF_CWS!BL514</f>
        <v>0</v>
      </c>
      <c r="BI337" s="26">
        <f>STAFF_CWS!BM514</f>
        <v>0</v>
      </c>
      <c r="BJ337" s="26">
        <f>STAFF_CWS!BN514</f>
        <v>0</v>
      </c>
      <c r="BK337" s="26">
        <f>STAFF_CWS!BO514</f>
        <v>0</v>
      </c>
    </row>
    <row r="338" spans="2:65" x14ac:dyDescent="0.15">
      <c r="B338" s="17" t="s">
        <v>63</v>
      </c>
      <c r="C338" s="26">
        <f>STAFF_CWS!G515</f>
        <v>0</v>
      </c>
      <c r="D338" s="26">
        <f>STAFF_CWS!H515</f>
        <v>0</v>
      </c>
      <c r="E338" s="26">
        <f>STAFF_CWS!I515</f>
        <v>0</v>
      </c>
      <c r="F338" s="26">
        <f>STAFF_CWS!J515</f>
        <v>0</v>
      </c>
      <c r="G338" s="26">
        <f>STAFF_CWS!K515</f>
        <v>0</v>
      </c>
      <c r="H338" s="26">
        <f>STAFF_CWS!L515</f>
        <v>0</v>
      </c>
      <c r="I338" s="26">
        <f>STAFF_CWS!M515</f>
        <v>0</v>
      </c>
      <c r="J338" s="26">
        <f>STAFF_CWS!N515</f>
        <v>0</v>
      </c>
      <c r="K338" s="26">
        <f>STAFF_CWS!O515</f>
        <v>0</v>
      </c>
      <c r="L338" s="26">
        <f>STAFF_CWS!P515</f>
        <v>0</v>
      </c>
      <c r="M338" s="26">
        <f>STAFF_CWS!Q515</f>
        <v>0</v>
      </c>
      <c r="N338" s="26">
        <f>STAFF_CWS!R515</f>
        <v>0</v>
      </c>
      <c r="O338" s="26">
        <f>STAFF_CWS!S515</f>
        <v>0</v>
      </c>
      <c r="P338" s="26">
        <f>STAFF_CWS!T515</f>
        <v>0</v>
      </c>
      <c r="Q338" s="26">
        <f>STAFF_CWS!U515</f>
        <v>0</v>
      </c>
      <c r="R338" s="26">
        <f>STAFF_CWS!V515</f>
        <v>0</v>
      </c>
      <c r="S338" s="26">
        <f>STAFF_CWS!W515</f>
        <v>0</v>
      </c>
      <c r="T338" s="26">
        <f>STAFF_CWS!X515</f>
        <v>0</v>
      </c>
      <c r="U338" s="26">
        <f>STAFF_CWS!Y515</f>
        <v>0</v>
      </c>
      <c r="V338" s="26">
        <f>STAFF_CWS!Z515</f>
        <v>0</v>
      </c>
      <c r="W338" s="26">
        <f>STAFF_CWS!AA515</f>
        <v>0</v>
      </c>
      <c r="X338" s="26">
        <f>STAFF_CWS!AB515</f>
        <v>0</v>
      </c>
      <c r="Y338" s="26">
        <f>STAFF_CWS!AC515</f>
        <v>0</v>
      </c>
      <c r="Z338" s="26">
        <f>STAFF_CWS!AD515</f>
        <v>0</v>
      </c>
      <c r="AA338" s="26">
        <f>STAFF_CWS!AE515</f>
        <v>0</v>
      </c>
      <c r="AB338" s="26">
        <f>STAFF_CWS!AF515</f>
        <v>0</v>
      </c>
      <c r="AC338" s="26">
        <f>STAFF_CWS!AG515</f>
        <v>0</v>
      </c>
      <c r="AD338" s="26">
        <f>STAFF_CWS!AH515</f>
        <v>0</v>
      </c>
      <c r="AE338" s="26">
        <f>STAFF_CWS!AI515</f>
        <v>0</v>
      </c>
      <c r="AF338" s="26">
        <f>STAFF_CWS!AJ515</f>
        <v>0</v>
      </c>
      <c r="AG338" s="26">
        <f>STAFF_CWS!AK515</f>
        <v>0</v>
      </c>
      <c r="AH338" s="26">
        <f>STAFF_CWS!AL515</f>
        <v>0</v>
      </c>
      <c r="AI338" s="26">
        <f>STAFF_CWS!AM515</f>
        <v>0</v>
      </c>
      <c r="AJ338" s="26">
        <f>STAFF_CWS!AN515</f>
        <v>0</v>
      </c>
      <c r="AK338" s="26">
        <f>STAFF_CWS!AO515</f>
        <v>0</v>
      </c>
      <c r="AL338" s="26">
        <f>STAFF_CWS!AP515</f>
        <v>0</v>
      </c>
      <c r="AM338" s="26">
        <f>STAFF_CWS!AQ515</f>
        <v>0</v>
      </c>
      <c r="AN338" s="26">
        <f>STAFF_CWS!AR515</f>
        <v>0</v>
      </c>
      <c r="AO338" s="26">
        <f>STAFF_CWS!AS515</f>
        <v>0</v>
      </c>
      <c r="AP338" s="26">
        <f>STAFF_CWS!AT515</f>
        <v>0</v>
      </c>
      <c r="AQ338" s="26">
        <f>STAFF_CWS!AU515</f>
        <v>0</v>
      </c>
      <c r="AR338" s="26">
        <f>STAFF_CWS!AV515</f>
        <v>0</v>
      </c>
      <c r="AS338" s="26">
        <f>STAFF_CWS!AW515</f>
        <v>0</v>
      </c>
      <c r="AT338" s="26">
        <f>STAFF_CWS!AX515</f>
        <v>0</v>
      </c>
      <c r="AU338" s="26">
        <f>STAFF_CWS!AY515</f>
        <v>0</v>
      </c>
      <c r="AV338" s="26">
        <f>STAFF_CWS!AZ515</f>
        <v>0</v>
      </c>
      <c r="AW338" s="26">
        <f>STAFF_CWS!BA515</f>
        <v>0</v>
      </c>
      <c r="AX338" s="26">
        <f>STAFF_CWS!BB515</f>
        <v>0</v>
      </c>
      <c r="AY338" s="26">
        <f>STAFF_CWS!BC515</f>
        <v>0</v>
      </c>
      <c r="AZ338" s="26">
        <f>STAFF_CWS!BD515</f>
        <v>0</v>
      </c>
      <c r="BA338" s="26">
        <f>STAFF_CWS!BE515</f>
        <v>0</v>
      </c>
      <c r="BB338" s="26">
        <f>STAFF_CWS!BF515</f>
        <v>0</v>
      </c>
      <c r="BC338" s="26">
        <f>STAFF_CWS!BG515</f>
        <v>0</v>
      </c>
      <c r="BD338" s="26">
        <f>STAFF_CWS!BH515</f>
        <v>0</v>
      </c>
      <c r="BE338" s="26">
        <f>STAFF_CWS!BI515</f>
        <v>0</v>
      </c>
      <c r="BF338" s="26">
        <f>STAFF_CWS!BJ515</f>
        <v>0</v>
      </c>
      <c r="BG338" s="26">
        <f>STAFF_CWS!BK515</f>
        <v>0</v>
      </c>
      <c r="BH338" s="26">
        <f>STAFF_CWS!BL515</f>
        <v>0</v>
      </c>
      <c r="BI338" s="26">
        <f>STAFF_CWS!BM515</f>
        <v>0</v>
      </c>
      <c r="BJ338" s="26">
        <f>STAFF_CWS!BN515</f>
        <v>0</v>
      </c>
      <c r="BK338" s="26">
        <f>STAFF_CWS!BO515</f>
        <v>0</v>
      </c>
    </row>
    <row r="339" spans="2:65" x14ac:dyDescent="0.15">
      <c r="B339" s="1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 spans="2:65" x14ac:dyDescent="0.15">
      <c r="B340" s="18" t="s">
        <v>86</v>
      </c>
      <c r="C340" s="26">
        <f>STAFF_CWS!G517</f>
        <v>0</v>
      </c>
      <c r="D340" s="26">
        <f>STAFF_CWS!H517</f>
        <v>0</v>
      </c>
      <c r="E340" s="26">
        <f>STAFF_CWS!I517</f>
        <v>0</v>
      </c>
      <c r="F340" s="26">
        <f>STAFF_CWS!J517</f>
        <v>0</v>
      </c>
      <c r="G340" s="26">
        <f>STAFF_CWS!K517</f>
        <v>0</v>
      </c>
      <c r="H340" s="26">
        <f>STAFF_CWS!L517</f>
        <v>0</v>
      </c>
      <c r="I340" s="26">
        <f>STAFF_CWS!M517</f>
        <v>0</v>
      </c>
      <c r="J340" s="26">
        <f>STAFF_CWS!N517</f>
        <v>0</v>
      </c>
      <c r="K340" s="26">
        <f>STAFF_CWS!O517</f>
        <v>0</v>
      </c>
      <c r="L340" s="26">
        <f>STAFF_CWS!P517</f>
        <v>0</v>
      </c>
      <c r="M340" s="26">
        <f>STAFF_CWS!Q517</f>
        <v>0</v>
      </c>
      <c r="N340" s="26">
        <f>STAFF_CWS!R517</f>
        <v>0</v>
      </c>
      <c r="O340" s="26">
        <f>STAFF_CWS!S517</f>
        <v>0</v>
      </c>
      <c r="P340" s="26">
        <f>STAFF_CWS!T517</f>
        <v>0</v>
      </c>
      <c r="Q340" s="26">
        <f>STAFF_CWS!U517</f>
        <v>0</v>
      </c>
      <c r="R340" s="26">
        <f>STAFF_CWS!V517</f>
        <v>0</v>
      </c>
      <c r="S340" s="26">
        <f>STAFF_CWS!W517</f>
        <v>0</v>
      </c>
      <c r="T340" s="26">
        <f>STAFF_CWS!X517</f>
        <v>0</v>
      </c>
      <c r="U340" s="26">
        <f>STAFF_CWS!Y517</f>
        <v>0</v>
      </c>
      <c r="V340" s="26">
        <f>STAFF_CWS!Z517</f>
        <v>0</v>
      </c>
      <c r="W340" s="26">
        <f>STAFF_CWS!AA517</f>
        <v>0</v>
      </c>
      <c r="X340" s="26">
        <f>STAFF_CWS!AB517</f>
        <v>0</v>
      </c>
      <c r="Y340" s="26">
        <f>STAFF_CWS!AC517</f>
        <v>0</v>
      </c>
      <c r="Z340" s="26">
        <f>STAFF_CWS!AD517</f>
        <v>0</v>
      </c>
      <c r="AA340" s="26">
        <f>STAFF_CWS!AE517</f>
        <v>0</v>
      </c>
      <c r="AB340" s="26">
        <f>STAFF_CWS!AF517</f>
        <v>0</v>
      </c>
      <c r="AC340" s="26">
        <f>STAFF_CWS!AG517</f>
        <v>0</v>
      </c>
      <c r="AD340" s="26">
        <f>STAFF_CWS!AH517</f>
        <v>0</v>
      </c>
      <c r="AE340" s="26">
        <f>STAFF_CWS!AI517</f>
        <v>0</v>
      </c>
      <c r="AF340" s="26">
        <f>STAFF_CWS!AJ517</f>
        <v>0</v>
      </c>
      <c r="AG340" s="26">
        <f>STAFF_CWS!AK517</f>
        <v>0</v>
      </c>
      <c r="AH340" s="26">
        <f>STAFF_CWS!AL517</f>
        <v>0</v>
      </c>
      <c r="AI340" s="26">
        <f>STAFF_CWS!AM517</f>
        <v>0</v>
      </c>
      <c r="AJ340" s="26">
        <f>STAFF_CWS!AN517</f>
        <v>0</v>
      </c>
      <c r="AK340" s="26">
        <f>STAFF_CWS!AO517</f>
        <v>0</v>
      </c>
      <c r="AL340" s="26">
        <f>STAFF_CWS!AP517</f>
        <v>0</v>
      </c>
      <c r="AM340" s="26">
        <f>STAFF_CWS!AQ517</f>
        <v>0</v>
      </c>
      <c r="AN340" s="26">
        <f>STAFF_CWS!AR517</f>
        <v>0</v>
      </c>
      <c r="AO340" s="26">
        <f>STAFF_CWS!AS517</f>
        <v>0</v>
      </c>
      <c r="AP340" s="26">
        <f>STAFF_CWS!AT517</f>
        <v>0</v>
      </c>
      <c r="AQ340" s="26">
        <f>STAFF_CWS!AU517</f>
        <v>0</v>
      </c>
      <c r="AR340" s="26">
        <f>STAFF_CWS!AV517</f>
        <v>0</v>
      </c>
      <c r="AS340" s="26">
        <f>STAFF_CWS!AW517</f>
        <v>0</v>
      </c>
      <c r="AT340" s="26">
        <f>STAFF_CWS!AX517</f>
        <v>0</v>
      </c>
      <c r="AU340" s="26">
        <f>STAFF_CWS!AY517</f>
        <v>0</v>
      </c>
      <c r="AV340" s="26">
        <f>STAFF_CWS!AZ517</f>
        <v>0</v>
      </c>
      <c r="AW340" s="26">
        <f>STAFF_CWS!BA517</f>
        <v>0</v>
      </c>
      <c r="AX340" s="26">
        <f>STAFF_CWS!BB517</f>
        <v>0</v>
      </c>
      <c r="AY340" s="26">
        <f>STAFF_CWS!BC517</f>
        <v>0</v>
      </c>
      <c r="AZ340" s="26">
        <f>STAFF_CWS!BD517</f>
        <v>0</v>
      </c>
      <c r="BA340" s="26">
        <f>STAFF_CWS!BE517</f>
        <v>0</v>
      </c>
      <c r="BB340" s="26">
        <f>STAFF_CWS!BF517</f>
        <v>0</v>
      </c>
      <c r="BC340" s="26">
        <f>STAFF_CWS!BG517</f>
        <v>0</v>
      </c>
      <c r="BD340" s="26">
        <f>STAFF_CWS!BH517</f>
        <v>0</v>
      </c>
      <c r="BE340" s="26">
        <f>STAFF_CWS!BI517</f>
        <v>0</v>
      </c>
      <c r="BF340" s="26">
        <f>STAFF_CWS!BJ517</f>
        <v>0</v>
      </c>
      <c r="BG340" s="26">
        <f>STAFF_CWS!BK517</f>
        <v>0</v>
      </c>
      <c r="BH340" s="26">
        <f>STAFF_CWS!BL517</f>
        <v>0</v>
      </c>
      <c r="BI340" s="26">
        <f>STAFF_CWS!BM517</f>
        <v>0</v>
      </c>
      <c r="BJ340" s="26">
        <f>STAFF_CWS!BN517</f>
        <v>0</v>
      </c>
      <c r="BK340" s="26">
        <f>STAFF_CWS!BO517</f>
        <v>0</v>
      </c>
    </row>
    <row r="341" spans="2:65" x14ac:dyDescent="0.15">
      <c r="B341" s="2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 spans="2:65" x14ac:dyDescent="0.15">
      <c r="B342" s="14" t="s">
        <v>60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 spans="2:65" x14ac:dyDescent="0.15">
      <c r="B343" s="17" t="s">
        <v>75</v>
      </c>
      <c r="C343" s="26">
        <f>STAFF_CWS!G520</f>
        <v>0</v>
      </c>
      <c r="D343" s="26">
        <f>STAFF_CWS!H520</f>
        <v>0</v>
      </c>
      <c r="E343" s="26">
        <f>STAFF_CWS!I520</f>
        <v>0</v>
      </c>
      <c r="F343" s="26">
        <f>STAFF_CWS!J520</f>
        <v>0</v>
      </c>
      <c r="G343" s="26">
        <f>STAFF_CWS!K520</f>
        <v>0</v>
      </c>
      <c r="H343" s="26">
        <f>STAFF_CWS!L520</f>
        <v>0</v>
      </c>
      <c r="I343" s="26">
        <f>STAFF_CWS!M520</f>
        <v>0</v>
      </c>
      <c r="J343" s="26">
        <f>STAFF_CWS!N520</f>
        <v>0</v>
      </c>
      <c r="K343" s="26">
        <f>STAFF_CWS!O520</f>
        <v>0</v>
      </c>
      <c r="L343" s="26">
        <f>STAFF_CWS!P520</f>
        <v>0</v>
      </c>
      <c r="M343" s="26">
        <f>STAFF_CWS!Q520</f>
        <v>0</v>
      </c>
      <c r="N343" s="26">
        <f>STAFF_CWS!R520</f>
        <v>0</v>
      </c>
      <c r="O343" s="26">
        <f>STAFF_CWS!S520</f>
        <v>0</v>
      </c>
      <c r="P343" s="26">
        <f>STAFF_CWS!T520</f>
        <v>0</v>
      </c>
      <c r="Q343" s="26">
        <f>STAFF_CWS!U520</f>
        <v>0</v>
      </c>
      <c r="R343" s="26">
        <f>STAFF_CWS!V520</f>
        <v>0</v>
      </c>
      <c r="S343" s="26">
        <f>STAFF_CWS!W520</f>
        <v>0</v>
      </c>
      <c r="T343" s="26">
        <f>STAFF_CWS!X520</f>
        <v>0</v>
      </c>
      <c r="U343" s="26">
        <f>STAFF_CWS!Y520</f>
        <v>0</v>
      </c>
      <c r="V343" s="26">
        <f>STAFF_CWS!Z520</f>
        <v>0</v>
      </c>
      <c r="W343" s="26">
        <f>STAFF_CWS!AA520</f>
        <v>0</v>
      </c>
      <c r="X343" s="26">
        <f>STAFF_CWS!AB520</f>
        <v>0</v>
      </c>
      <c r="Y343" s="26">
        <f>STAFF_CWS!AC520</f>
        <v>0</v>
      </c>
      <c r="Z343" s="26">
        <f>STAFF_CWS!AD520</f>
        <v>0</v>
      </c>
      <c r="AA343" s="26">
        <f>STAFF_CWS!AE520</f>
        <v>0</v>
      </c>
      <c r="AB343" s="26">
        <f>STAFF_CWS!AF520</f>
        <v>0</v>
      </c>
      <c r="AC343" s="26">
        <f>STAFF_CWS!AG520</f>
        <v>0</v>
      </c>
      <c r="AD343" s="26">
        <f>STAFF_CWS!AH520</f>
        <v>0</v>
      </c>
      <c r="AE343" s="26">
        <f>STAFF_CWS!AI520</f>
        <v>0</v>
      </c>
      <c r="AF343" s="26">
        <f>STAFF_CWS!AJ520</f>
        <v>0</v>
      </c>
      <c r="AG343" s="26">
        <f>STAFF_CWS!AK520</f>
        <v>0</v>
      </c>
      <c r="AH343" s="26">
        <f>STAFF_CWS!AL520</f>
        <v>0</v>
      </c>
      <c r="AI343" s="26">
        <f>STAFF_CWS!AM520</f>
        <v>0</v>
      </c>
      <c r="AJ343" s="26">
        <f>STAFF_CWS!AN520</f>
        <v>0</v>
      </c>
      <c r="AK343" s="26">
        <f>STAFF_CWS!AO520</f>
        <v>0</v>
      </c>
      <c r="AL343" s="26">
        <f>STAFF_CWS!AP520</f>
        <v>0</v>
      </c>
      <c r="AM343" s="26">
        <f>STAFF_CWS!AQ520</f>
        <v>0</v>
      </c>
      <c r="AN343" s="26">
        <f>STAFF_CWS!AR520</f>
        <v>0</v>
      </c>
      <c r="AO343" s="26">
        <f>STAFF_CWS!AS520</f>
        <v>0</v>
      </c>
      <c r="AP343" s="26">
        <f>STAFF_CWS!AT520</f>
        <v>0</v>
      </c>
      <c r="AQ343" s="26">
        <f>STAFF_CWS!AU520</f>
        <v>0</v>
      </c>
      <c r="AR343" s="26">
        <f>STAFF_CWS!AV520</f>
        <v>0</v>
      </c>
      <c r="AS343" s="26">
        <f>STAFF_CWS!AW520</f>
        <v>0</v>
      </c>
      <c r="AT343" s="26">
        <f>STAFF_CWS!AX520</f>
        <v>0</v>
      </c>
      <c r="AU343" s="26">
        <f>STAFF_CWS!AY520</f>
        <v>0</v>
      </c>
      <c r="AV343" s="26">
        <f>STAFF_CWS!AZ520</f>
        <v>0</v>
      </c>
      <c r="AW343" s="26">
        <f>STAFF_CWS!BA520</f>
        <v>0</v>
      </c>
      <c r="AX343" s="26">
        <f>STAFF_CWS!BB520</f>
        <v>0</v>
      </c>
      <c r="AY343" s="26">
        <f>STAFF_CWS!BC520</f>
        <v>0</v>
      </c>
      <c r="AZ343" s="26">
        <f>STAFF_CWS!BD520</f>
        <v>0</v>
      </c>
      <c r="BA343" s="26">
        <f>STAFF_CWS!BE520</f>
        <v>0</v>
      </c>
      <c r="BB343" s="26">
        <f>STAFF_CWS!BF520</f>
        <v>0</v>
      </c>
      <c r="BC343" s="26">
        <f>STAFF_CWS!BG520</f>
        <v>0</v>
      </c>
      <c r="BD343" s="26">
        <f>STAFF_CWS!BH520</f>
        <v>0</v>
      </c>
      <c r="BE343" s="26">
        <f>STAFF_CWS!BI520</f>
        <v>0</v>
      </c>
      <c r="BF343" s="26">
        <f>STAFF_CWS!BJ520</f>
        <v>0</v>
      </c>
      <c r="BG343" s="26">
        <f>STAFF_CWS!BK520</f>
        <v>0</v>
      </c>
      <c r="BH343" s="26">
        <f>STAFF_CWS!BL520</f>
        <v>0</v>
      </c>
      <c r="BI343" s="26">
        <f>STAFF_CWS!BM520</f>
        <v>0</v>
      </c>
      <c r="BJ343" s="26">
        <f>STAFF_CWS!BN520</f>
        <v>0</v>
      </c>
      <c r="BK343" s="26">
        <f>STAFF_CWS!BO520</f>
        <v>0</v>
      </c>
    </row>
    <row r="344" spans="2:65" x14ac:dyDescent="0.15">
      <c r="B344" s="17" t="s">
        <v>62</v>
      </c>
      <c r="C344" s="23">
        <f>STAFF_CWS!G521</f>
        <v>0.5</v>
      </c>
      <c r="D344" s="23">
        <f>STAFF_CWS!H521</f>
        <v>0.6</v>
      </c>
      <c r="E344" s="23">
        <f>STAFF_CWS!I521</f>
        <v>0.6</v>
      </c>
      <c r="F344" s="23">
        <f>STAFF_CWS!J521</f>
        <v>0.6</v>
      </c>
      <c r="G344" s="23">
        <f>STAFF_CWS!K521</f>
        <v>0.6</v>
      </c>
      <c r="H344" s="23">
        <f>STAFF_CWS!L521</f>
        <v>0.6</v>
      </c>
      <c r="I344" s="23">
        <f>STAFF_CWS!M521</f>
        <v>0.6</v>
      </c>
      <c r="J344" s="23">
        <f>STAFF_CWS!N521</f>
        <v>0.6</v>
      </c>
      <c r="K344" s="23">
        <f>STAFF_CWS!O521</f>
        <v>0.6</v>
      </c>
      <c r="L344" s="23">
        <f>STAFF_CWS!P521</f>
        <v>0.6</v>
      </c>
      <c r="M344" s="23">
        <f>STAFF_CWS!Q521</f>
        <v>0.6</v>
      </c>
      <c r="N344" s="23">
        <f>STAFF_CWS!R521</f>
        <v>0.6</v>
      </c>
      <c r="O344" s="23">
        <f>STAFF_CWS!S521</f>
        <v>0.6</v>
      </c>
      <c r="P344" s="23">
        <f>STAFF_CWS!T521</f>
        <v>0.7</v>
      </c>
      <c r="Q344" s="23">
        <f>STAFF_CWS!U521</f>
        <v>0.7</v>
      </c>
      <c r="R344" s="23">
        <f>STAFF_CWS!V521</f>
        <v>0.7</v>
      </c>
      <c r="S344" s="23">
        <f>STAFF_CWS!W521</f>
        <v>0.7</v>
      </c>
      <c r="T344" s="23">
        <f>STAFF_CWS!X521</f>
        <v>0.7</v>
      </c>
      <c r="U344" s="23">
        <f>STAFF_CWS!Y521</f>
        <v>0.7</v>
      </c>
      <c r="V344" s="23">
        <f>STAFF_CWS!Z521</f>
        <v>0.7</v>
      </c>
      <c r="W344" s="23">
        <f>STAFF_CWS!AA521</f>
        <v>0.7</v>
      </c>
      <c r="X344" s="23">
        <f>STAFF_CWS!AB521</f>
        <v>0.7</v>
      </c>
      <c r="Y344" s="23">
        <f>STAFF_CWS!AC521</f>
        <v>0.7</v>
      </c>
      <c r="Z344" s="23">
        <f>STAFF_CWS!AD521</f>
        <v>0.7</v>
      </c>
      <c r="AA344" s="23">
        <f>STAFF_CWS!AE521</f>
        <v>0.7</v>
      </c>
      <c r="AB344" s="23">
        <f>STAFF_CWS!AF521</f>
        <v>0.7</v>
      </c>
      <c r="AC344" s="23">
        <f>STAFF_CWS!AG521</f>
        <v>0.7</v>
      </c>
      <c r="AD344" s="23">
        <f>STAFF_CWS!AH521</f>
        <v>0.7</v>
      </c>
      <c r="AE344" s="23">
        <f>STAFF_CWS!AI521</f>
        <v>0.7</v>
      </c>
      <c r="AF344" s="23">
        <f>STAFF_CWS!AJ521</f>
        <v>0.7</v>
      </c>
      <c r="AG344" s="23">
        <f>STAFF_CWS!AK521</f>
        <v>0.7</v>
      </c>
      <c r="AH344" s="23">
        <f>STAFF_CWS!AL521</f>
        <v>0.7</v>
      </c>
      <c r="AI344" s="23">
        <f>STAFF_CWS!AM521</f>
        <v>0.7</v>
      </c>
      <c r="AJ344" s="23">
        <f>STAFF_CWS!AN521</f>
        <v>0.7</v>
      </c>
      <c r="AK344" s="23">
        <f>STAFF_CWS!AO521</f>
        <v>0.7</v>
      </c>
      <c r="AL344" s="23">
        <f>STAFF_CWS!AP521</f>
        <v>0.7</v>
      </c>
      <c r="AM344" s="23">
        <f>STAFF_CWS!AQ521</f>
        <v>0.7</v>
      </c>
      <c r="AN344" s="23">
        <f>STAFF_CWS!AR521</f>
        <v>0.85</v>
      </c>
      <c r="AO344" s="23">
        <f>STAFF_CWS!AS521</f>
        <v>0.85</v>
      </c>
      <c r="AP344" s="23">
        <f>STAFF_CWS!AT521</f>
        <v>0.85</v>
      </c>
      <c r="AQ344" s="23">
        <f>STAFF_CWS!AU521</f>
        <v>0.85</v>
      </c>
      <c r="AR344" s="23">
        <f>STAFF_CWS!AV521</f>
        <v>0.85</v>
      </c>
      <c r="AS344" s="23">
        <f>STAFF_CWS!AW521</f>
        <v>0.85</v>
      </c>
      <c r="AT344" s="23">
        <f>STAFF_CWS!AX521</f>
        <v>0.85</v>
      </c>
      <c r="AU344" s="23">
        <f>STAFF_CWS!AY521</f>
        <v>0.85</v>
      </c>
      <c r="AV344" s="23">
        <f>STAFF_CWS!AZ521</f>
        <v>0.85</v>
      </c>
      <c r="AW344" s="23">
        <f>STAFF_CWS!BA521</f>
        <v>0.85</v>
      </c>
      <c r="AX344" s="23">
        <f>STAFF_CWS!BB521</f>
        <v>0.85</v>
      </c>
      <c r="AY344" s="23">
        <f>STAFF_CWS!BC521</f>
        <v>0.85</v>
      </c>
      <c r="AZ344" s="23">
        <f>STAFF_CWS!BD521</f>
        <v>1</v>
      </c>
      <c r="BA344" s="23">
        <f>STAFF_CWS!BE521</f>
        <v>1</v>
      </c>
      <c r="BB344" s="23">
        <f>STAFF_CWS!BF521</f>
        <v>1</v>
      </c>
      <c r="BC344" s="23">
        <f>STAFF_CWS!BG521</f>
        <v>1</v>
      </c>
      <c r="BD344" s="23">
        <f>STAFF_CWS!BH521</f>
        <v>1</v>
      </c>
      <c r="BE344" s="23">
        <f>STAFF_CWS!BI521</f>
        <v>1</v>
      </c>
      <c r="BF344" s="23">
        <f>STAFF_CWS!BJ521</f>
        <v>1</v>
      </c>
      <c r="BG344" s="23">
        <f>STAFF_CWS!BK521</f>
        <v>1</v>
      </c>
      <c r="BH344" s="23">
        <f>STAFF_CWS!BL521</f>
        <v>1</v>
      </c>
      <c r="BI344" s="23">
        <f>STAFF_CWS!BM521</f>
        <v>1</v>
      </c>
      <c r="BJ344" s="23">
        <f>STAFF_CWS!BN521</f>
        <v>1</v>
      </c>
      <c r="BK344" s="23">
        <f>STAFF_CWS!BO521</f>
        <v>1</v>
      </c>
    </row>
    <row r="345" spans="2:65" x14ac:dyDescent="0.15">
      <c r="B345" s="17" t="s">
        <v>76</v>
      </c>
      <c r="C345" s="26">
        <f>STAFF_CWS!G522</f>
        <v>0</v>
      </c>
      <c r="D345" s="26">
        <f>STAFF_CWS!H522</f>
        <v>0</v>
      </c>
      <c r="E345" s="26">
        <f>STAFF_CWS!I522</f>
        <v>0</v>
      </c>
      <c r="F345" s="26">
        <f>STAFF_CWS!J522</f>
        <v>0</v>
      </c>
      <c r="G345" s="26">
        <f>STAFF_CWS!K522</f>
        <v>0</v>
      </c>
      <c r="H345" s="26">
        <f>STAFF_CWS!L522</f>
        <v>0</v>
      </c>
      <c r="I345" s="26">
        <f>STAFF_CWS!M522</f>
        <v>0</v>
      </c>
      <c r="J345" s="26">
        <f>STAFF_CWS!N522</f>
        <v>0</v>
      </c>
      <c r="K345" s="26">
        <f>STAFF_CWS!O522</f>
        <v>0</v>
      </c>
      <c r="L345" s="26">
        <f>STAFF_CWS!P522</f>
        <v>0</v>
      </c>
      <c r="M345" s="26">
        <f>STAFF_CWS!Q522</f>
        <v>0</v>
      </c>
      <c r="N345" s="26">
        <f>STAFF_CWS!R522</f>
        <v>0</v>
      </c>
      <c r="O345" s="26">
        <f>STAFF_CWS!S522</f>
        <v>0</v>
      </c>
      <c r="P345" s="26">
        <f>STAFF_CWS!T522</f>
        <v>0</v>
      </c>
      <c r="Q345" s="26">
        <f>STAFF_CWS!U522</f>
        <v>0</v>
      </c>
      <c r="R345" s="26">
        <f>STAFF_CWS!V522</f>
        <v>0</v>
      </c>
      <c r="S345" s="26">
        <f>STAFF_CWS!W522</f>
        <v>0</v>
      </c>
      <c r="T345" s="26">
        <f>STAFF_CWS!X522</f>
        <v>0</v>
      </c>
      <c r="U345" s="26">
        <f>STAFF_CWS!Y522</f>
        <v>0</v>
      </c>
      <c r="V345" s="26">
        <f>STAFF_CWS!Z522</f>
        <v>0</v>
      </c>
      <c r="W345" s="26">
        <f>STAFF_CWS!AA522</f>
        <v>0</v>
      </c>
      <c r="X345" s="26">
        <f>STAFF_CWS!AB522</f>
        <v>0</v>
      </c>
      <c r="Y345" s="26">
        <f>STAFF_CWS!AC522</f>
        <v>0</v>
      </c>
      <c r="Z345" s="26">
        <f>STAFF_CWS!AD522</f>
        <v>0</v>
      </c>
      <c r="AA345" s="26">
        <f>STAFF_CWS!AE522</f>
        <v>0</v>
      </c>
      <c r="AB345" s="26">
        <f>STAFF_CWS!AF522</f>
        <v>0</v>
      </c>
      <c r="AC345" s="26">
        <f>STAFF_CWS!AG522</f>
        <v>0</v>
      </c>
      <c r="AD345" s="26">
        <f>STAFF_CWS!AH522</f>
        <v>0</v>
      </c>
      <c r="AE345" s="26">
        <f>STAFF_CWS!AI522</f>
        <v>0</v>
      </c>
      <c r="AF345" s="26">
        <f>STAFF_CWS!AJ522</f>
        <v>0</v>
      </c>
      <c r="AG345" s="26">
        <f>STAFF_CWS!AK522</f>
        <v>0</v>
      </c>
      <c r="AH345" s="26">
        <f>STAFF_CWS!AL522</f>
        <v>0</v>
      </c>
      <c r="AI345" s="26">
        <f>STAFF_CWS!AM522</f>
        <v>0</v>
      </c>
      <c r="AJ345" s="26">
        <f>STAFF_CWS!AN522</f>
        <v>0</v>
      </c>
      <c r="AK345" s="26">
        <f>STAFF_CWS!AO522</f>
        <v>0</v>
      </c>
      <c r="AL345" s="26">
        <f>STAFF_CWS!AP522</f>
        <v>0</v>
      </c>
      <c r="AM345" s="26">
        <f>STAFF_CWS!AQ522</f>
        <v>0</v>
      </c>
      <c r="AN345" s="26">
        <f>STAFF_CWS!AR522</f>
        <v>0</v>
      </c>
      <c r="AO345" s="26">
        <f>STAFF_CWS!AS522</f>
        <v>0</v>
      </c>
      <c r="AP345" s="26">
        <f>STAFF_CWS!AT522</f>
        <v>0</v>
      </c>
      <c r="AQ345" s="26">
        <f>STAFF_CWS!AU522</f>
        <v>0</v>
      </c>
      <c r="AR345" s="26">
        <f>STAFF_CWS!AV522</f>
        <v>0</v>
      </c>
      <c r="AS345" s="26">
        <f>STAFF_CWS!AW522</f>
        <v>0</v>
      </c>
      <c r="AT345" s="26">
        <f>STAFF_CWS!AX522</f>
        <v>0</v>
      </c>
      <c r="AU345" s="26">
        <f>STAFF_CWS!AY522</f>
        <v>0</v>
      </c>
      <c r="AV345" s="26">
        <f>STAFF_CWS!AZ522</f>
        <v>0</v>
      </c>
      <c r="AW345" s="26">
        <f>STAFF_CWS!BA522</f>
        <v>0</v>
      </c>
      <c r="AX345" s="26">
        <f>STAFF_CWS!BB522</f>
        <v>0</v>
      </c>
      <c r="AY345" s="26">
        <f>STAFF_CWS!BC522</f>
        <v>0</v>
      </c>
      <c r="AZ345" s="26">
        <f>STAFF_CWS!BD522</f>
        <v>0</v>
      </c>
      <c r="BA345" s="26">
        <f>STAFF_CWS!BE522</f>
        <v>0</v>
      </c>
      <c r="BB345" s="26">
        <f>STAFF_CWS!BF522</f>
        <v>0</v>
      </c>
      <c r="BC345" s="26">
        <f>STAFF_CWS!BG522</f>
        <v>0</v>
      </c>
      <c r="BD345" s="26">
        <f>STAFF_CWS!BH522</f>
        <v>0</v>
      </c>
      <c r="BE345" s="26">
        <f>STAFF_CWS!BI522</f>
        <v>0</v>
      </c>
      <c r="BF345" s="26">
        <f>STAFF_CWS!BJ522</f>
        <v>0</v>
      </c>
      <c r="BG345" s="26">
        <f>STAFF_CWS!BK522</f>
        <v>0</v>
      </c>
      <c r="BH345" s="26">
        <f>STAFF_CWS!BL522</f>
        <v>0</v>
      </c>
      <c r="BI345" s="26">
        <f>STAFF_CWS!BM522</f>
        <v>0</v>
      </c>
      <c r="BJ345" s="26">
        <f>STAFF_CWS!BN522</f>
        <v>0</v>
      </c>
      <c r="BK345" s="26">
        <f>STAFF_CWS!BO522</f>
        <v>0</v>
      </c>
    </row>
    <row r="346" spans="2:65" x14ac:dyDescent="0.15">
      <c r="B346" s="17" t="s">
        <v>27</v>
      </c>
      <c r="C346" s="26">
        <f>STAFF_CWS!G523</f>
        <v>0</v>
      </c>
      <c r="D346" s="26">
        <f>STAFF_CWS!H523</f>
        <v>0</v>
      </c>
      <c r="E346" s="26">
        <f>STAFF_CWS!I523</f>
        <v>0</v>
      </c>
      <c r="F346" s="26">
        <f>STAFF_CWS!J523</f>
        <v>0</v>
      </c>
      <c r="G346" s="26">
        <f>STAFF_CWS!K523</f>
        <v>0</v>
      </c>
      <c r="H346" s="26">
        <f>STAFF_CWS!L523</f>
        <v>0</v>
      </c>
      <c r="I346" s="26">
        <f>STAFF_CWS!M523</f>
        <v>0</v>
      </c>
      <c r="J346" s="26">
        <f>STAFF_CWS!N523</f>
        <v>0</v>
      </c>
      <c r="K346" s="26">
        <f>STAFF_CWS!O523</f>
        <v>0</v>
      </c>
      <c r="L346" s="26">
        <f>STAFF_CWS!P523</f>
        <v>0</v>
      </c>
      <c r="M346" s="26">
        <f>STAFF_CWS!Q523</f>
        <v>0</v>
      </c>
      <c r="N346" s="26">
        <f>STAFF_CWS!R523</f>
        <v>0</v>
      </c>
      <c r="O346" s="26">
        <f>STAFF_CWS!S523</f>
        <v>0</v>
      </c>
      <c r="P346" s="26">
        <f>STAFF_CWS!T523</f>
        <v>0</v>
      </c>
      <c r="Q346" s="26">
        <f>STAFF_CWS!U523</f>
        <v>0</v>
      </c>
      <c r="R346" s="26">
        <f>STAFF_CWS!V523</f>
        <v>0</v>
      </c>
      <c r="S346" s="26">
        <f>STAFF_CWS!W523</f>
        <v>0</v>
      </c>
      <c r="T346" s="26">
        <f>STAFF_CWS!X523</f>
        <v>0</v>
      </c>
      <c r="U346" s="26">
        <f>STAFF_CWS!Y523</f>
        <v>0</v>
      </c>
      <c r="V346" s="26">
        <f>STAFF_CWS!Z523</f>
        <v>0</v>
      </c>
      <c r="W346" s="26">
        <f>STAFF_CWS!AA523</f>
        <v>0</v>
      </c>
      <c r="X346" s="26">
        <f>STAFF_CWS!AB523</f>
        <v>0</v>
      </c>
      <c r="Y346" s="26">
        <f>STAFF_CWS!AC523</f>
        <v>0</v>
      </c>
      <c r="Z346" s="26">
        <f>STAFF_CWS!AD523</f>
        <v>0</v>
      </c>
      <c r="AA346" s="26">
        <f>STAFF_CWS!AE523</f>
        <v>0</v>
      </c>
      <c r="AB346" s="26">
        <f>STAFF_CWS!AF523</f>
        <v>0</v>
      </c>
      <c r="AC346" s="26">
        <f>STAFF_CWS!AG523</f>
        <v>0</v>
      </c>
      <c r="AD346" s="26">
        <f>STAFF_CWS!AH523</f>
        <v>0</v>
      </c>
      <c r="AE346" s="26">
        <f>STAFF_CWS!AI523</f>
        <v>0</v>
      </c>
      <c r="AF346" s="26">
        <f>STAFF_CWS!AJ523</f>
        <v>0</v>
      </c>
      <c r="AG346" s="26">
        <f>STAFF_CWS!AK523</f>
        <v>0</v>
      </c>
      <c r="AH346" s="26">
        <f>STAFF_CWS!AL523</f>
        <v>0</v>
      </c>
      <c r="AI346" s="26">
        <f>STAFF_CWS!AM523</f>
        <v>0</v>
      </c>
      <c r="AJ346" s="26">
        <f>STAFF_CWS!AN523</f>
        <v>0</v>
      </c>
      <c r="AK346" s="26">
        <f>STAFF_CWS!AO523</f>
        <v>0</v>
      </c>
      <c r="AL346" s="26">
        <f>STAFF_CWS!AP523</f>
        <v>0</v>
      </c>
      <c r="AM346" s="26">
        <f>STAFF_CWS!AQ523</f>
        <v>0</v>
      </c>
      <c r="AN346" s="26">
        <f>STAFF_CWS!AR523</f>
        <v>0</v>
      </c>
      <c r="AO346" s="26">
        <f>STAFF_CWS!AS523</f>
        <v>0</v>
      </c>
      <c r="AP346" s="26">
        <f>STAFF_CWS!AT523</f>
        <v>0</v>
      </c>
      <c r="AQ346" s="26">
        <f>STAFF_CWS!AU523</f>
        <v>0</v>
      </c>
      <c r="AR346" s="26">
        <f>STAFF_CWS!AV523</f>
        <v>0</v>
      </c>
      <c r="AS346" s="26">
        <f>STAFF_CWS!AW523</f>
        <v>0</v>
      </c>
      <c r="AT346" s="26">
        <f>STAFF_CWS!AX523</f>
        <v>0</v>
      </c>
      <c r="AU346" s="26">
        <f>STAFF_CWS!AY523</f>
        <v>0</v>
      </c>
      <c r="AV346" s="26">
        <f>STAFF_CWS!AZ523</f>
        <v>0</v>
      </c>
      <c r="AW346" s="26">
        <f>STAFF_CWS!BA523</f>
        <v>0</v>
      </c>
      <c r="AX346" s="26">
        <f>STAFF_CWS!BB523</f>
        <v>0</v>
      </c>
      <c r="AY346" s="26">
        <f>STAFF_CWS!BC523</f>
        <v>0</v>
      </c>
      <c r="AZ346" s="26">
        <f>STAFF_CWS!BD523</f>
        <v>0</v>
      </c>
      <c r="BA346" s="26">
        <f>STAFF_CWS!BE523</f>
        <v>0</v>
      </c>
      <c r="BB346" s="26">
        <f>STAFF_CWS!BF523</f>
        <v>0</v>
      </c>
      <c r="BC346" s="26">
        <f>STAFF_CWS!BG523</f>
        <v>0</v>
      </c>
      <c r="BD346" s="26">
        <f>STAFF_CWS!BH523</f>
        <v>0</v>
      </c>
      <c r="BE346" s="26">
        <f>STAFF_CWS!BI523</f>
        <v>0</v>
      </c>
      <c r="BF346" s="26">
        <f>STAFF_CWS!BJ523</f>
        <v>0</v>
      </c>
      <c r="BG346" s="26">
        <f>STAFF_CWS!BK523</f>
        <v>0</v>
      </c>
      <c r="BH346" s="26">
        <f>STAFF_CWS!BL523</f>
        <v>0</v>
      </c>
      <c r="BI346" s="26">
        <f>STAFF_CWS!BM523</f>
        <v>0</v>
      </c>
      <c r="BJ346" s="26">
        <f>STAFF_CWS!BN523</f>
        <v>0</v>
      </c>
      <c r="BK346" s="26">
        <f>STAFF_CWS!BO523</f>
        <v>0</v>
      </c>
    </row>
    <row r="347" spans="2:65" x14ac:dyDescent="0.15">
      <c r="B347" s="17" t="s">
        <v>63</v>
      </c>
      <c r="C347" s="26">
        <f>STAFF_CWS!G524</f>
        <v>0</v>
      </c>
      <c r="D347" s="26">
        <f>STAFF_CWS!H524</f>
        <v>0</v>
      </c>
      <c r="E347" s="26">
        <f>STAFF_CWS!I524</f>
        <v>0</v>
      </c>
      <c r="F347" s="26">
        <f>STAFF_CWS!J524</f>
        <v>0</v>
      </c>
      <c r="G347" s="26">
        <f>STAFF_CWS!K524</f>
        <v>0</v>
      </c>
      <c r="H347" s="26">
        <f>STAFF_CWS!L524</f>
        <v>0</v>
      </c>
      <c r="I347" s="26">
        <f>STAFF_CWS!M524</f>
        <v>0</v>
      </c>
      <c r="J347" s="26">
        <f>STAFF_CWS!N524</f>
        <v>0</v>
      </c>
      <c r="K347" s="26">
        <f>STAFF_CWS!O524</f>
        <v>0</v>
      </c>
      <c r="L347" s="26">
        <f>STAFF_CWS!P524</f>
        <v>0</v>
      </c>
      <c r="M347" s="26">
        <f>STAFF_CWS!Q524</f>
        <v>0</v>
      </c>
      <c r="N347" s="26">
        <f>STAFF_CWS!R524</f>
        <v>0</v>
      </c>
      <c r="O347" s="26">
        <f>STAFF_CWS!S524</f>
        <v>0</v>
      </c>
      <c r="P347" s="26">
        <f>STAFF_CWS!T524</f>
        <v>0</v>
      </c>
      <c r="Q347" s="26">
        <f>STAFF_CWS!U524</f>
        <v>0</v>
      </c>
      <c r="R347" s="26">
        <f>STAFF_CWS!V524</f>
        <v>0</v>
      </c>
      <c r="S347" s="26">
        <f>STAFF_CWS!W524</f>
        <v>0</v>
      </c>
      <c r="T347" s="26">
        <f>STAFF_CWS!X524</f>
        <v>0</v>
      </c>
      <c r="U347" s="26">
        <f>STAFF_CWS!Y524</f>
        <v>0</v>
      </c>
      <c r="V347" s="26">
        <f>STAFF_CWS!Z524</f>
        <v>0</v>
      </c>
      <c r="W347" s="26">
        <f>STAFF_CWS!AA524</f>
        <v>0</v>
      </c>
      <c r="X347" s="26">
        <f>STAFF_CWS!AB524</f>
        <v>0</v>
      </c>
      <c r="Y347" s="26">
        <f>STAFF_CWS!AC524</f>
        <v>0</v>
      </c>
      <c r="Z347" s="26">
        <f>STAFF_CWS!AD524</f>
        <v>0</v>
      </c>
      <c r="AA347" s="26">
        <f>STAFF_CWS!AE524</f>
        <v>0</v>
      </c>
      <c r="AB347" s="26">
        <f>STAFF_CWS!AF524</f>
        <v>0</v>
      </c>
      <c r="AC347" s="26">
        <f>STAFF_CWS!AG524</f>
        <v>0</v>
      </c>
      <c r="AD347" s="26">
        <f>STAFF_CWS!AH524</f>
        <v>0</v>
      </c>
      <c r="AE347" s="26">
        <f>STAFF_CWS!AI524</f>
        <v>0</v>
      </c>
      <c r="AF347" s="26">
        <f>STAFF_CWS!AJ524</f>
        <v>0</v>
      </c>
      <c r="AG347" s="26">
        <f>STAFF_CWS!AK524</f>
        <v>0</v>
      </c>
      <c r="AH347" s="26">
        <f>STAFF_CWS!AL524</f>
        <v>0</v>
      </c>
      <c r="AI347" s="26">
        <f>STAFF_CWS!AM524</f>
        <v>0</v>
      </c>
      <c r="AJ347" s="26">
        <f>STAFF_CWS!AN524</f>
        <v>0</v>
      </c>
      <c r="AK347" s="26">
        <f>STAFF_CWS!AO524</f>
        <v>0</v>
      </c>
      <c r="AL347" s="26">
        <f>STAFF_CWS!AP524</f>
        <v>0</v>
      </c>
      <c r="AM347" s="26">
        <f>STAFF_CWS!AQ524</f>
        <v>0</v>
      </c>
      <c r="AN347" s="26">
        <f>STAFF_CWS!AR524</f>
        <v>0</v>
      </c>
      <c r="AO347" s="26">
        <f>STAFF_CWS!AS524</f>
        <v>0</v>
      </c>
      <c r="AP347" s="26">
        <f>STAFF_CWS!AT524</f>
        <v>0</v>
      </c>
      <c r="AQ347" s="26">
        <f>STAFF_CWS!AU524</f>
        <v>0</v>
      </c>
      <c r="AR347" s="26">
        <f>STAFF_CWS!AV524</f>
        <v>0</v>
      </c>
      <c r="AS347" s="26">
        <f>STAFF_CWS!AW524</f>
        <v>0</v>
      </c>
      <c r="AT347" s="26">
        <f>STAFF_CWS!AX524</f>
        <v>0</v>
      </c>
      <c r="AU347" s="26">
        <f>STAFF_CWS!AY524</f>
        <v>0</v>
      </c>
      <c r="AV347" s="26">
        <f>STAFF_CWS!AZ524</f>
        <v>0</v>
      </c>
      <c r="AW347" s="26">
        <f>STAFF_CWS!BA524</f>
        <v>0</v>
      </c>
      <c r="AX347" s="26">
        <f>STAFF_CWS!BB524</f>
        <v>0</v>
      </c>
      <c r="AY347" s="26">
        <f>STAFF_CWS!BC524</f>
        <v>0</v>
      </c>
      <c r="AZ347" s="26">
        <f>STAFF_CWS!BD524</f>
        <v>0</v>
      </c>
      <c r="BA347" s="26">
        <f>STAFF_CWS!BE524</f>
        <v>0</v>
      </c>
      <c r="BB347" s="26">
        <f>STAFF_CWS!BF524</f>
        <v>0</v>
      </c>
      <c r="BC347" s="26">
        <f>STAFF_CWS!BG524</f>
        <v>0</v>
      </c>
      <c r="BD347" s="26">
        <f>STAFF_CWS!BH524</f>
        <v>0</v>
      </c>
      <c r="BE347" s="26">
        <f>STAFF_CWS!BI524</f>
        <v>0</v>
      </c>
      <c r="BF347" s="26">
        <f>STAFF_CWS!BJ524</f>
        <v>0</v>
      </c>
      <c r="BG347" s="26">
        <f>STAFF_CWS!BK524</f>
        <v>0</v>
      </c>
      <c r="BH347" s="26">
        <f>STAFF_CWS!BL524</f>
        <v>0</v>
      </c>
      <c r="BI347" s="26">
        <f>STAFF_CWS!BM524</f>
        <v>0</v>
      </c>
      <c r="BJ347" s="26">
        <f>STAFF_CWS!BN524</f>
        <v>0</v>
      </c>
      <c r="BK347" s="26">
        <f>STAFF_CWS!BO524</f>
        <v>0</v>
      </c>
    </row>
    <row r="348" spans="2:65" x14ac:dyDescent="0.15">
      <c r="B348" s="1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 spans="2:65" x14ac:dyDescent="0.15">
      <c r="B349" s="18" t="s">
        <v>86</v>
      </c>
      <c r="C349" s="26">
        <f>STAFF_CWS!G526</f>
        <v>0</v>
      </c>
      <c r="D349" s="26">
        <f>STAFF_CWS!H526</f>
        <v>0</v>
      </c>
      <c r="E349" s="26">
        <f>STAFF_CWS!I526</f>
        <v>0</v>
      </c>
      <c r="F349" s="26">
        <f>STAFF_CWS!J526</f>
        <v>0</v>
      </c>
      <c r="G349" s="26">
        <f>STAFF_CWS!K526</f>
        <v>0</v>
      </c>
      <c r="H349" s="26">
        <f>STAFF_CWS!L526</f>
        <v>0</v>
      </c>
      <c r="I349" s="26">
        <f>STAFF_CWS!M526</f>
        <v>0</v>
      </c>
      <c r="J349" s="26">
        <f>STAFF_CWS!N526</f>
        <v>0</v>
      </c>
      <c r="K349" s="26">
        <f>STAFF_CWS!O526</f>
        <v>0</v>
      </c>
      <c r="L349" s="26">
        <f>STAFF_CWS!P526</f>
        <v>0</v>
      </c>
      <c r="M349" s="26">
        <f>STAFF_CWS!Q526</f>
        <v>0</v>
      </c>
      <c r="N349" s="26">
        <f>STAFF_CWS!R526</f>
        <v>0</v>
      </c>
      <c r="O349" s="26">
        <f>STAFF_CWS!S526</f>
        <v>0</v>
      </c>
      <c r="P349" s="26">
        <f>STAFF_CWS!T526</f>
        <v>0</v>
      </c>
      <c r="Q349" s="26">
        <f>STAFF_CWS!U526</f>
        <v>0</v>
      </c>
      <c r="R349" s="26">
        <f>STAFF_CWS!V526</f>
        <v>0</v>
      </c>
      <c r="S349" s="26">
        <f>STAFF_CWS!W526</f>
        <v>0</v>
      </c>
      <c r="T349" s="26">
        <f>STAFF_CWS!X526</f>
        <v>0</v>
      </c>
      <c r="U349" s="26">
        <f>STAFF_CWS!Y526</f>
        <v>0</v>
      </c>
      <c r="V349" s="26">
        <f>STAFF_CWS!Z526</f>
        <v>0</v>
      </c>
      <c r="W349" s="26">
        <f>STAFF_CWS!AA526</f>
        <v>0</v>
      </c>
      <c r="X349" s="26">
        <f>STAFF_CWS!AB526</f>
        <v>0</v>
      </c>
      <c r="Y349" s="26">
        <f>STAFF_CWS!AC526</f>
        <v>0</v>
      </c>
      <c r="Z349" s="26">
        <f>STAFF_CWS!AD526</f>
        <v>0</v>
      </c>
      <c r="AA349" s="26">
        <f>STAFF_CWS!AE526</f>
        <v>0</v>
      </c>
      <c r="AB349" s="26">
        <f>STAFF_CWS!AF526</f>
        <v>0</v>
      </c>
      <c r="AC349" s="26">
        <f>STAFF_CWS!AG526</f>
        <v>0</v>
      </c>
      <c r="AD349" s="26">
        <f>STAFF_CWS!AH526</f>
        <v>0</v>
      </c>
      <c r="AE349" s="26">
        <f>STAFF_CWS!AI526</f>
        <v>0</v>
      </c>
      <c r="AF349" s="26">
        <f>STAFF_CWS!AJ526</f>
        <v>0</v>
      </c>
      <c r="AG349" s="26">
        <f>STAFF_CWS!AK526</f>
        <v>0</v>
      </c>
      <c r="AH349" s="26">
        <f>STAFF_CWS!AL526</f>
        <v>0</v>
      </c>
      <c r="AI349" s="26">
        <f>STAFF_CWS!AM526</f>
        <v>0</v>
      </c>
      <c r="AJ349" s="26">
        <f>STAFF_CWS!AN526</f>
        <v>0</v>
      </c>
      <c r="AK349" s="26">
        <f>STAFF_CWS!AO526</f>
        <v>0</v>
      </c>
      <c r="AL349" s="26">
        <f>STAFF_CWS!AP526</f>
        <v>0</v>
      </c>
      <c r="AM349" s="26">
        <f>STAFF_CWS!AQ526</f>
        <v>0</v>
      </c>
      <c r="AN349" s="26">
        <f>STAFF_CWS!AR526</f>
        <v>0</v>
      </c>
      <c r="AO349" s="26">
        <f>STAFF_CWS!AS526</f>
        <v>0</v>
      </c>
      <c r="AP349" s="26">
        <f>STAFF_CWS!AT526</f>
        <v>0</v>
      </c>
      <c r="AQ349" s="26">
        <f>STAFF_CWS!AU526</f>
        <v>0</v>
      </c>
      <c r="AR349" s="26">
        <f>STAFF_CWS!AV526</f>
        <v>0</v>
      </c>
      <c r="AS349" s="26">
        <f>STAFF_CWS!AW526</f>
        <v>0</v>
      </c>
      <c r="AT349" s="26">
        <f>STAFF_CWS!AX526</f>
        <v>0</v>
      </c>
      <c r="AU349" s="26">
        <f>STAFF_CWS!AY526</f>
        <v>0</v>
      </c>
      <c r="AV349" s="26">
        <f>STAFF_CWS!AZ526</f>
        <v>0</v>
      </c>
      <c r="AW349" s="26">
        <f>STAFF_CWS!BA526</f>
        <v>0</v>
      </c>
      <c r="AX349" s="26">
        <f>STAFF_CWS!BB526</f>
        <v>0</v>
      </c>
      <c r="AY349" s="26">
        <f>STAFF_CWS!BC526</f>
        <v>0</v>
      </c>
      <c r="AZ349" s="26">
        <f>STAFF_CWS!BD526</f>
        <v>0</v>
      </c>
      <c r="BA349" s="26">
        <f>STAFF_CWS!BE526</f>
        <v>0</v>
      </c>
      <c r="BB349" s="26">
        <f>STAFF_CWS!BF526</f>
        <v>0</v>
      </c>
      <c r="BC349" s="26">
        <f>STAFF_CWS!BG526</f>
        <v>0</v>
      </c>
      <c r="BD349" s="26">
        <f>STAFF_CWS!BH526</f>
        <v>0</v>
      </c>
      <c r="BE349" s="26">
        <f>STAFF_CWS!BI526</f>
        <v>0</v>
      </c>
      <c r="BF349" s="26">
        <f>STAFF_CWS!BJ526</f>
        <v>0</v>
      </c>
      <c r="BG349" s="26">
        <f>STAFF_CWS!BK526</f>
        <v>0</v>
      </c>
      <c r="BH349" s="26">
        <f>STAFF_CWS!BL526</f>
        <v>0</v>
      </c>
      <c r="BI349" s="26">
        <f>STAFF_CWS!BM526</f>
        <v>0</v>
      </c>
      <c r="BJ349" s="26">
        <f>STAFF_CWS!BN526</f>
        <v>0</v>
      </c>
      <c r="BK349" s="26">
        <f>STAFF_CWS!BO526</f>
        <v>0</v>
      </c>
    </row>
    <row r="350" spans="2:65" x14ac:dyDescent="0.15">
      <c r="B350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 spans="2:65" x14ac:dyDescent="0.15">
      <c r="B351" s="14" t="s">
        <v>26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 spans="2:65" x14ac:dyDescent="0.15">
      <c r="B352" s="17" t="s">
        <v>76</v>
      </c>
      <c r="C352" s="26">
        <f>STAFF_CWS!G529</f>
        <v>0</v>
      </c>
      <c r="D352" s="26">
        <f>STAFF_CWS!H529</f>
        <v>2400000</v>
      </c>
      <c r="E352" s="26">
        <f>STAFF_CWS!I529</f>
        <v>2400000</v>
      </c>
      <c r="F352" s="26">
        <f>STAFF_CWS!J529</f>
        <v>2400000</v>
      </c>
      <c r="G352" s="26">
        <f>STAFF_CWS!K529</f>
        <v>2400000</v>
      </c>
      <c r="H352" s="26">
        <f>STAFF_CWS!L529</f>
        <v>2400000</v>
      </c>
      <c r="I352" s="26">
        <f>STAFF_CWS!M529</f>
        <v>2400000</v>
      </c>
      <c r="J352" s="26">
        <f>STAFF_CWS!N529</f>
        <v>2400000</v>
      </c>
      <c r="K352" s="26">
        <f>STAFF_CWS!O529</f>
        <v>2400000</v>
      </c>
      <c r="L352" s="26">
        <f>STAFF_CWS!P529</f>
        <v>2400000</v>
      </c>
      <c r="M352" s="26">
        <f>STAFF_CWS!Q529</f>
        <v>2400000</v>
      </c>
      <c r="N352" s="26">
        <f>STAFF_CWS!R529</f>
        <v>2400000</v>
      </c>
      <c r="O352" s="26">
        <f>STAFF_CWS!S529</f>
        <v>2400000</v>
      </c>
      <c r="P352" s="26">
        <f>STAFF_CWS!T529</f>
        <v>2800000</v>
      </c>
      <c r="Q352" s="26">
        <f>STAFF_CWS!U529</f>
        <v>2800000</v>
      </c>
      <c r="R352" s="26">
        <f>STAFF_CWS!V529</f>
        <v>2800000</v>
      </c>
      <c r="S352" s="26">
        <f>STAFF_CWS!W529</f>
        <v>2800000</v>
      </c>
      <c r="T352" s="26">
        <f>STAFF_CWS!X529</f>
        <v>2800000</v>
      </c>
      <c r="U352" s="26">
        <f>STAFF_CWS!Y529</f>
        <v>2800000</v>
      </c>
      <c r="V352" s="26">
        <f>STAFF_CWS!Z529</f>
        <v>2800000</v>
      </c>
      <c r="W352" s="26">
        <f>STAFF_CWS!AA529</f>
        <v>2800000</v>
      </c>
      <c r="X352" s="26">
        <f>STAFF_CWS!AB529</f>
        <v>2800000</v>
      </c>
      <c r="Y352" s="26">
        <f>STAFF_CWS!AC529</f>
        <v>2800000</v>
      </c>
      <c r="Z352" s="26">
        <f>STAFF_CWS!AD529</f>
        <v>2800000</v>
      </c>
      <c r="AA352" s="26">
        <f>STAFF_CWS!AE529</f>
        <v>2800000</v>
      </c>
      <c r="AB352" s="26">
        <f>STAFF_CWS!AF529</f>
        <v>2800000</v>
      </c>
      <c r="AC352" s="26">
        <f>STAFF_CWS!AG529</f>
        <v>2800000</v>
      </c>
      <c r="AD352" s="26">
        <f>STAFF_CWS!AH529</f>
        <v>2800000</v>
      </c>
      <c r="AE352" s="26">
        <f>STAFF_CWS!AI529</f>
        <v>2800000</v>
      </c>
      <c r="AF352" s="26">
        <f>STAFF_CWS!AJ529</f>
        <v>2800000</v>
      </c>
      <c r="AG352" s="26">
        <f>STAFF_CWS!AK529</f>
        <v>2800000</v>
      </c>
      <c r="AH352" s="26">
        <f>STAFF_CWS!AL529</f>
        <v>2800000</v>
      </c>
      <c r="AI352" s="26">
        <f>STAFF_CWS!AM529</f>
        <v>2800000</v>
      </c>
      <c r="AJ352" s="26">
        <f>STAFF_CWS!AN529</f>
        <v>2800000</v>
      </c>
      <c r="AK352" s="26">
        <f>STAFF_CWS!AO529</f>
        <v>2800000</v>
      </c>
      <c r="AL352" s="26">
        <f>STAFF_CWS!AP529</f>
        <v>2800000</v>
      </c>
      <c r="AM352" s="26">
        <f>STAFF_CWS!AQ529</f>
        <v>2800000</v>
      </c>
      <c r="AN352" s="26">
        <f>STAFF_CWS!AR529</f>
        <v>3400000</v>
      </c>
      <c r="AO352" s="26">
        <f>STAFF_CWS!AS529</f>
        <v>3400000</v>
      </c>
      <c r="AP352" s="26">
        <f>STAFF_CWS!AT529</f>
        <v>3400000</v>
      </c>
      <c r="AQ352" s="26">
        <f>STAFF_CWS!AU529</f>
        <v>3400000</v>
      </c>
      <c r="AR352" s="26">
        <f>STAFF_CWS!AV529</f>
        <v>3400000</v>
      </c>
      <c r="AS352" s="26">
        <f>STAFF_CWS!AW529</f>
        <v>3400000</v>
      </c>
      <c r="AT352" s="26">
        <f>STAFF_CWS!AX529</f>
        <v>3400000</v>
      </c>
      <c r="AU352" s="26">
        <f>STAFF_CWS!AY529</f>
        <v>3400000</v>
      </c>
      <c r="AV352" s="26">
        <f>STAFF_CWS!AZ529</f>
        <v>3400000</v>
      </c>
      <c r="AW352" s="26">
        <f>STAFF_CWS!BA529</f>
        <v>3400000</v>
      </c>
      <c r="AX352" s="26">
        <f>STAFF_CWS!BB529</f>
        <v>3400000</v>
      </c>
      <c r="AY352" s="26">
        <f>STAFF_CWS!BC529</f>
        <v>3400000</v>
      </c>
      <c r="AZ352" s="26">
        <f>STAFF_CWS!BD529</f>
        <v>4000000</v>
      </c>
      <c r="BA352" s="26">
        <f>STAFF_CWS!BE529</f>
        <v>4000000</v>
      </c>
      <c r="BB352" s="26">
        <f>STAFF_CWS!BF529</f>
        <v>4000000</v>
      </c>
      <c r="BC352" s="26">
        <f>STAFF_CWS!BG529</f>
        <v>4000000</v>
      </c>
      <c r="BD352" s="26">
        <f>STAFF_CWS!BH529</f>
        <v>4000000</v>
      </c>
      <c r="BE352" s="26">
        <f>STAFF_CWS!BI529</f>
        <v>4000000</v>
      </c>
      <c r="BF352" s="26">
        <f>STAFF_CWS!BJ529</f>
        <v>4000000</v>
      </c>
      <c r="BG352" s="26">
        <f>STAFF_CWS!BK529</f>
        <v>4000000</v>
      </c>
      <c r="BH352" s="26">
        <f>STAFF_CWS!BL529</f>
        <v>4000000</v>
      </c>
      <c r="BI352" s="26">
        <f>STAFF_CWS!BM529</f>
        <v>4000000</v>
      </c>
      <c r="BJ352" s="26">
        <f>STAFF_CWS!BN529</f>
        <v>4000000</v>
      </c>
      <c r="BK352" s="26">
        <f>STAFF_CWS!BO529</f>
        <v>4000000</v>
      </c>
      <c r="BL352" s="38">
        <f>SUM(C352:BK352)</f>
        <v>184800000</v>
      </c>
      <c r="BM352" s="65">
        <f>STAFF_CWS!BP529</f>
        <v>184800000</v>
      </c>
    </row>
    <row r="353" spans="2:66" x14ac:dyDescent="0.15">
      <c r="B353" s="17" t="s">
        <v>27</v>
      </c>
      <c r="C353" s="26">
        <f>STAFF_CWS!G530</f>
        <v>0</v>
      </c>
      <c r="D353" s="26">
        <f>STAFF_CWS!H530</f>
        <v>0</v>
      </c>
      <c r="E353" s="26">
        <f>STAFF_CWS!I530</f>
        <v>0</v>
      </c>
      <c r="F353" s="26">
        <f>STAFF_CWS!J530</f>
        <v>0</v>
      </c>
      <c r="G353" s="26">
        <f>STAFF_CWS!K530</f>
        <v>0</v>
      </c>
      <c r="H353" s="26">
        <f>STAFF_CWS!L530</f>
        <v>0</v>
      </c>
      <c r="I353" s="26">
        <f>STAFF_CWS!M530</f>
        <v>0</v>
      </c>
      <c r="J353" s="26">
        <f>STAFF_CWS!N530</f>
        <v>0</v>
      </c>
      <c r="K353" s="26">
        <f>STAFF_CWS!O530</f>
        <v>0</v>
      </c>
      <c r="L353" s="26">
        <f>STAFF_CWS!P530</f>
        <v>0</v>
      </c>
      <c r="M353" s="26">
        <f>STAFF_CWS!Q530</f>
        <v>0</v>
      </c>
      <c r="N353" s="26">
        <f>STAFF_CWS!R530</f>
        <v>0</v>
      </c>
      <c r="O353" s="26">
        <f>STAFF_CWS!S530</f>
        <v>0</v>
      </c>
      <c r="P353" s="26">
        <f>STAFF_CWS!T530</f>
        <v>0</v>
      </c>
      <c r="Q353" s="26">
        <f>STAFF_CWS!U530</f>
        <v>0</v>
      </c>
      <c r="R353" s="26">
        <f>STAFF_CWS!V530</f>
        <v>0</v>
      </c>
      <c r="S353" s="26">
        <f>STAFF_CWS!W530</f>
        <v>0</v>
      </c>
      <c r="T353" s="26">
        <f>STAFF_CWS!X530</f>
        <v>0</v>
      </c>
      <c r="U353" s="26">
        <f>STAFF_CWS!Y530</f>
        <v>0</v>
      </c>
      <c r="V353" s="26">
        <f>STAFF_CWS!Z530</f>
        <v>0</v>
      </c>
      <c r="W353" s="26">
        <f>STAFF_CWS!AA530</f>
        <v>0</v>
      </c>
      <c r="X353" s="26">
        <f>STAFF_CWS!AB530</f>
        <v>0</v>
      </c>
      <c r="Y353" s="26">
        <f>STAFF_CWS!AC530</f>
        <v>0</v>
      </c>
      <c r="Z353" s="26">
        <f>STAFF_CWS!AD530</f>
        <v>0</v>
      </c>
      <c r="AA353" s="26">
        <f>STAFF_CWS!AE530</f>
        <v>0</v>
      </c>
      <c r="AB353" s="26">
        <f>STAFF_CWS!AF530</f>
        <v>0</v>
      </c>
      <c r="AC353" s="26">
        <f>STAFF_CWS!AG530</f>
        <v>0</v>
      </c>
      <c r="AD353" s="26">
        <f>STAFF_CWS!AH530</f>
        <v>0</v>
      </c>
      <c r="AE353" s="26">
        <f>STAFF_CWS!AI530</f>
        <v>0</v>
      </c>
      <c r="AF353" s="26">
        <f>STAFF_CWS!AJ530</f>
        <v>0</v>
      </c>
      <c r="AG353" s="26">
        <f>STAFF_CWS!AK530</f>
        <v>0</v>
      </c>
      <c r="AH353" s="26">
        <f>STAFF_CWS!AL530</f>
        <v>0</v>
      </c>
      <c r="AI353" s="26">
        <f>STAFF_CWS!AM530</f>
        <v>0</v>
      </c>
      <c r="AJ353" s="26">
        <f>STAFF_CWS!AN530</f>
        <v>0</v>
      </c>
      <c r="AK353" s="26">
        <f>STAFF_CWS!AO530</f>
        <v>0</v>
      </c>
      <c r="AL353" s="26">
        <f>STAFF_CWS!AP530</f>
        <v>0</v>
      </c>
      <c r="AM353" s="26">
        <f>STAFF_CWS!AQ530</f>
        <v>0</v>
      </c>
      <c r="AN353" s="26">
        <f>STAFF_CWS!AR530</f>
        <v>0</v>
      </c>
      <c r="AO353" s="26">
        <f>STAFF_CWS!AS530</f>
        <v>0</v>
      </c>
      <c r="AP353" s="26">
        <f>STAFF_CWS!AT530</f>
        <v>0</v>
      </c>
      <c r="AQ353" s="26">
        <f>STAFF_CWS!AU530</f>
        <v>0</v>
      </c>
      <c r="AR353" s="26">
        <f>STAFF_CWS!AV530</f>
        <v>0</v>
      </c>
      <c r="AS353" s="26">
        <f>STAFF_CWS!AW530</f>
        <v>0</v>
      </c>
      <c r="AT353" s="26">
        <f>STAFF_CWS!AX530</f>
        <v>0</v>
      </c>
      <c r="AU353" s="26">
        <f>STAFF_CWS!AY530</f>
        <v>0</v>
      </c>
      <c r="AV353" s="26">
        <f>STAFF_CWS!AZ530</f>
        <v>0</v>
      </c>
      <c r="AW353" s="26">
        <f>STAFF_CWS!BA530</f>
        <v>0</v>
      </c>
      <c r="AX353" s="26">
        <f>STAFF_CWS!BB530</f>
        <v>0</v>
      </c>
      <c r="AY353" s="26">
        <f>STAFF_CWS!BC530</f>
        <v>0</v>
      </c>
      <c r="AZ353" s="26">
        <f>STAFF_CWS!BD530</f>
        <v>0</v>
      </c>
      <c r="BA353" s="26">
        <f>STAFF_CWS!BE530</f>
        <v>0</v>
      </c>
      <c r="BB353" s="26">
        <f>STAFF_CWS!BF530</f>
        <v>0</v>
      </c>
      <c r="BC353" s="26">
        <f>STAFF_CWS!BG530</f>
        <v>0</v>
      </c>
      <c r="BD353" s="26">
        <f>STAFF_CWS!BH530</f>
        <v>0</v>
      </c>
      <c r="BE353" s="26">
        <f>STAFF_CWS!BI530</f>
        <v>0</v>
      </c>
      <c r="BF353" s="26">
        <f>STAFF_CWS!BJ530</f>
        <v>0</v>
      </c>
      <c r="BG353" s="26">
        <f>STAFF_CWS!BK530</f>
        <v>0</v>
      </c>
      <c r="BH353" s="26">
        <f>STAFF_CWS!BL530</f>
        <v>0</v>
      </c>
      <c r="BI353" s="26">
        <f>STAFF_CWS!BM530</f>
        <v>0</v>
      </c>
      <c r="BJ353" s="26">
        <f>STAFF_CWS!BN530</f>
        <v>0</v>
      </c>
      <c r="BK353" s="26">
        <f>STAFF_CWS!BO530</f>
        <v>0</v>
      </c>
      <c r="BL353" s="38">
        <f>SUM(C353:BK353)</f>
        <v>0</v>
      </c>
      <c r="BM353" s="65">
        <f>STAFF_CWS!BP530</f>
        <v>0</v>
      </c>
    </row>
    <row r="354" spans="2:66" x14ac:dyDescent="0.15">
      <c r="B354" s="17" t="s">
        <v>63</v>
      </c>
      <c r="C354" s="26">
        <f>STAFF_CWS!G531</f>
        <v>0</v>
      </c>
      <c r="D354" s="26">
        <f>STAFF_CWS!H531</f>
        <v>2400000</v>
      </c>
      <c r="E354" s="26">
        <f>STAFF_CWS!I531</f>
        <v>2400000</v>
      </c>
      <c r="F354" s="26">
        <f>STAFF_CWS!J531</f>
        <v>2400000</v>
      </c>
      <c r="G354" s="26">
        <f>STAFF_CWS!K531</f>
        <v>2400000</v>
      </c>
      <c r="H354" s="26">
        <f>STAFF_CWS!L531</f>
        <v>2400000</v>
      </c>
      <c r="I354" s="26">
        <f>STAFF_CWS!M531</f>
        <v>2400000</v>
      </c>
      <c r="J354" s="26">
        <f>STAFF_CWS!N531</f>
        <v>2400000</v>
      </c>
      <c r="K354" s="26">
        <f>STAFF_CWS!O531</f>
        <v>2400000</v>
      </c>
      <c r="L354" s="26">
        <f>STAFF_CWS!P531</f>
        <v>2400000</v>
      </c>
      <c r="M354" s="26">
        <f>STAFF_CWS!Q531</f>
        <v>2400000</v>
      </c>
      <c r="N354" s="26">
        <f>STAFF_CWS!R531</f>
        <v>2400000</v>
      </c>
      <c r="O354" s="26">
        <f>STAFF_CWS!S531</f>
        <v>2400000</v>
      </c>
      <c r="P354" s="26">
        <f>STAFF_CWS!T531</f>
        <v>2800000</v>
      </c>
      <c r="Q354" s="26">
        <f>STAFF_CWS!U531</f>
        <v>2800000</v>
      </c>
      <c r="R354" s="26">
        <f>STAFF_CWS!V531</f>
        <v>2800000</v>
      </c>
      <c r="S354" s="26">
        <f>STAFF_CWS!W531</f>
        <v>2800000</v>
      </c>
      <c r="T354" s="26">
        <f>STAFF_CWS!X531</f>
        <v>2800000</v>
      </c>
      <c r="U354" s="26">
        <f>STAFF_CWS!Y531</f>
        <v>2800000</v>
      </c>
      <c r="V354" s="26">
        <f>STAFF_CWS!Z531</f>
        <v>2800000</v>
      </c>
      <c r="W354" s="26">
        <f>STAFF_CWS!AA531</f>
        <v>2800000</v>
      </c>
      <c r="X354" s="26">
        <f>STAFF_CWS!AB531</f>
        <v>2800000</v>
      </c>
      <c r="Y354" s="26">
        <f>STAFF_CWS!AC531</f>
        <v>2800000</v>
      </c>
      <c r="Z354" s="26">
        <f>STAFF_CWS!AD531</f>
        <v>2800000</v>
      </c>
      <c r="AA354" s="26">
        <f>STAFF_CWS!AE531</f>
        <v>2800000</v>
      </c>
      <c r="AB354" s="26">
        <f>STAFF_CWS!AF531</f>
        <v>2800000</v>
      </c>
      <c r="AC354" s="26">
        <f>STAFF_CWS!AG531</f>
        <v>2800000</v>
      </c>
      <c r="AD354" s="26">
        <f>STAFF_CWS!AH531</f>
        <v>2800000</v>
      </c>
      <c r="AE354" s="26">
        <f>STAFF_CWS!AI531</f>
        <v>2800000</v>
      </c>
      <c r="AF354" s="26">
        <f>STAFF_CWS!AJ531</f>
        <v>2800000</v>
      </c>
      <c r="AG354" s="26">
        <f>STAFF_CWS!AK531</f>
        <v>2800000</v>
      </c>
      <c r="AH354" s="26">
        <f>STAFF_CWS!AL531</f>
        <v>2800000</v>
      </c>
      <c r="AI354" s="26">
        <f>STAFF_CWS!AM531</f>
        <v>2800000</v>
      </c>
      <c r="AJ354" s="26">
        <f>STAFF_CWS!AN531</f>
        <v>2800000</v>
      </c>
      <c r="AK354" s="26">
        <f>STAFF_CWS!AO531</f>
        <v>2800000</v>
      </c>
      <c r="AL354" s="26">
        <f>STAFF_CWS!AP531</f>
        <v>2800000</v>
      </c>
      <c r="AM354" s="26">
        <f>STAFF_CWS!AQ531</f>
        <v>2800000</v>
      </c>
      <c r="AN354" s="26">
        <f>STAFF_CWS!AR531</f>
        <v>3400000</v>
      </c>
      <c r="AO354" s="26">
        <f>STAFF_CWS!AS531</f>
        <v>3400000</v>
      </c>
      <c r="AP354" s="26">
        <f>STAFF_CWS!AT531</f>
        <v>3400000</v>
      </c>
      <c r="AQ354" s="26">
        <f>STAFF_CWS!AU531</f>
        <v>3400000</v>
      </c>
      <c r="AR354" s="26">
        <f>STAFF_CWS!AV531</f>
        <v>3400000</v>
      </c>
      <c r="AS354" s="26">
        <f>STAFF_CWS!AW531</f>
        <v>3400000</v>
      </c>
      <c r="AT354" s="26">
        <f>STAFF_CWS!AX531</f>
        <v>3400000</v>
      </c>
      <c r="AU354" s="26">
        <f>STAFF_CWS!AY531</f>
        <v>3400000</v>
      </c>
      <c r="AV354" s="26">
        <f>STAFF_CWS!AZ531</f>
        <v>3400000</v>
      </c>
      <c r="AW354" s="26">
        <f>STAFF_CWS!BA531</f>
        <v>3400000</v>
      </c>
      <c r="AX354" s="26">
        <f>STAFF_CWS!BB531</f>
        <v>3400000</v>
      </c>
      <c r="AY354" s="26">
        <f>STAFF_CWS!BC531</f>
        <v>3400000</v>
      </c>
      <c r="AZ354" s="26">
        <f>STAFF_CWS!BD531</f>
        <v>4000000</v>
      </c>
      <c r="BA354" s="26">
        <f>STAFF_CWS!BE531</f>
        <v>4000000</v>
      </c>
      <c r="BB354" s="26">
        <f>STAFF_CWS!BF531</f>
        <v>4000000</v>
      </c>
      <c r="BC354" s="26">
        <f>STAFF_CWS!BG531</f>
        <v>4000000</v>
      </c>
      <c r="BD354" s="26">
        <f>STAFF_CWS!BH531</f>
        <v>4000000</v>
      </c>
      <c r="BE354" s="26">
        <f>STAFF_CWS!BI531</f>
        <v>4000000</v>
      </c>
      <c r="BF354" s="26">
        <f>STAFF_CWS!BJ531</f>
        <v>4000000</v>
      </c>
      <c r="BG354" s="26">
        <f>STAFF_CWS!BK531</f>
        <v>4000000</v>
      </c>
      <c r="BH354" s="26">
        <f>STAFF_CWS!BL531</f>
        <v>4000000</v>
      </c>
      <c r="BI354" s="26">
        <f>STAFF_CWS!BM531</f>
        <v>4000000</v>
      </c>
      <c r="BJ354" s="26">
        <f>STAFF_CWS!BN531</f>
        <v>4000000</v>
      </c>
      <c r="BK354" s="26">
        <f>STAFF_CWS!BO531</f>
        <v>4000000</v>
      </c>
      <c r="BL354" s="38">
        <f>SUM(C354:BK354)</f>
        <v>184800000</v>
      </c>
      <c r="BM354" s="65">
        <f>STAFF_CWS!BP531</f>
        <v>184800000</v>
      </c>
      <c r="BN354" s="130"/>
    </row>
    <row r="355" spans="2:66" x14ac:dyDescent="0.15">
      <c r="B355" s="17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</row>
    <row r="356" spans="2:66" x14ac:dyDescent="0.15">
      <c r="B356" s="19" t="s">
        <v>87</v>
      </c>
      <c r="C356" s="26">
        <f>STAFF_CWS!G533</f>
        <v>0</v>
      </c>
      <c r="D356" s="26">
        <f>STAFF_CWS!H533</f>
        <v>0</v>
      </c>
      <c r="E356" s="26">
        <f>STAFF_CWS!I533</f>
        <v>0</v>
      </c>
      <c r="F356" s="26">
        <f>STAFF_CWS!J533</f>
        <v>0</v>
      </c>
      <c r="G356" s="26">
        <f>STAFF_CWS!K533</f>
        <v>0</v>
      </c>
      <c r="H356" s="26">
        <f>STAFF_CWS!L533</f>
        <v>0</v>
      </c>
      <c r="I356" s="26">
        <f>STAFF_CWS!M533</f>
        <v>0</v>
      </c>
      <c r="J356" s="26">
        <f>STAFF_CWS!N533</f>
        <v>0</v>
      </c>
      <c r="K356" s="26">
        <f>STAFF_CWS!O533</f>
        <v>0</v>
      </c>
      <c r="L356" s="26">
        <f>STAFF_CWS!P533</f>
        <v>0</v>
      </c>
      <c r="M356" s="26">
        <f>STAFF_CWS!Q533</f>
        <v>0</v>
      </c>
      <c r="N356" s="26">
        <f>STAFF_CWS!R533</f>
        <v>0</v>
      </c>
      <c r="O356" s="26">
        <f>STAFF_CWS!S533</f>
        <v>0</v>
      </c>
      <c r="P356" s="26">
        <f>STAFF_CWS!T533</f>
        <v>0</v>
      </c>
      <c r="Q356" s="26">
        <f>STAFF_CWS!U533</f>
        <v>0</v>
      </c>
      <c r="R356" s="26">
        <f>STAFF_CWS!V533</f>
        <v>0</v>
      </c>
      <c r="S356" s="26">
        <f>STAFF_CWS!W533</f>
        <v>0</v>
      </c>
      <c r="T356" s="26">
        <f>STAFF_CWS!X533</f>
        <v>0</v>
      </c>
      <c r="U356" s="26">
        <f>STAFF_CWS!Y533</f>
        <v>0</v>
      </c>
      <c r="V356" s="26">
        <f>STAFF_CWS!Z533</f>
        <v>0</v>
      </c>
      <c r="W356" s="26">
        <f>STAFF_CWS!AA533</f>
        <v>0</v>
      </c>
      <c r="X356" s="26">
        <f>STAFF_CWS!AB533</f>
        <v>0</v>
      </c>
      <c r="Y356" s="26">
        <f>STAFF_CWS!AC533</f>
        <v>0</v>
      </c>
      <c r="Z356" s="26">
        <f>STAFF_CWS!AD533</f>
        <v>0</v>
      </c>
      <c r="AA356" s="26">
        <f>STAFF_CWS!AE533</f>
        <v>0</v>
      </c>
      <c r="AB356" s="26">
        <f>STAFF_CWS!AF533</f>
        <v>0</v>
      </c>
      <c r="AC356" s="26">
        <f>STAFF_CWS!AG533</f>
        <v>0</v>
      </c>
      <c r="AD356" s="26">
        <f>STAFF_CWS!AH533</f>
        <v>0</v>
      </c>
      <c r="AE356" s="26">
        <f>STAFF_CWS!AI533</f>
        <v>0</v>
      </c>
      <c r="AF356" s="26">
        <f>STAFF_CWS!AJ533</f>
        <v>0</v>
      </c>
      <c r="AG356" s="26">
        <f>STAFF_CWS!AK533</f>
        <v>0</v>
      </c>
      <c r="AH356" s="26">
        <f>STAFF_CWS!AL533</f>
        <v>0</v>
      </c>
      <c r="AI356" s="26">
        <f>STAFF_CWS!AM533</f>
        <v>0</v>
      </c>
      <c r="AJ356" s="26">
        <f>STAFF_CWS!AN533</f>
        <v>0</v>
      </c>
      <c r="AK356" s="26">
        <f>STAFF_CWS!AO533</f>
        <v>0</v>
      </c>
      <c r="AL356" s="26">
        <f>STAFF_CWS!AP533</f>
        <v>0</v>
      </c>
      <c r="AM356" s="26">
        <f>STAFF_CWS!AQ533</f>
        <v>0</v>
      </c>
      <c r="AN356" s="26">
        <f>STAFF_CWS!AR533</f>
        <v>0</v>
      </c>
      <c r="AO356" s="26">
        <f>STAFF_CWS!AS533</f>
        <v>0</v>
      </c>
      <c r="AP356" s="26">
        <f>STAFF_CWS!AT533</f>
        <v>0</v>
      </c>
      <c r="AQ356" s="26">
        <f>STAFF_CWS!AU533</f>
        <v>0</v>
      </c>
      <c r="AR356" s="26">
        <f>STAFF_CWS!AV533</f>
        <v>0</v>
      </c>
      <c r="AS356" s="26">
        <f>STAFF_CWS!AW533</f>
        <v>0</v>
      </c>
      <c r="AT356" s="26">
        <f>STAFF_CWS!AX533</f>
        <v>0</v>
      </c>
      <c r="AU356" s="26">
        <f>STAFF_CWS!AY533</f>
        <v>0</v>
      </c>
      <c r="AV356" s="26">
        <f>STAFF_CWS!AZ533</f>
        <v>0</v>
      </c>
      <c r="AW356" s="26">
        <f>STAFF_CWS!BA533</f>
        <v>0</v>
      </c>
      <c r="AX356" s="26">
        <f>STAFF_CWS!BB533</f>
        <v>0</v>
      </c>
      <c r="AY356" s="26">
        <f>STAFF_CWS!BC533</f>
        <v>0</v>
      </c>
      <c r="AZ356" s="26">
        <f>STAFF_CWS!BD533</f>
        <v>0</v>
      </c>
      <c r="BA356" s="26">
        <f>STAFF_CWS!BE533</f>
        <v>0</v>
      </c>
      <c r="BB356" s="26">
        <f>STAFF_CWS!BF533</f>
        <v>0</v>
      </c>
      <c r="BC356" s="26">
        <f>STAFF_CWS!BG533</f>
        <v>0</v>
      </c>
      <c r="BD356" s="26">
        <f>STAFF_CWS!BH533</f>
        <v>0</v>
      </c>
      <c r="BE356" s="26">
        <f>STAFF_CWS!BI533</f>
        <v>0</v>
      </c>
      <c r="BF356" s="26">
        <f>STAFF_CWS!BJ533</f>
        <v>0</v>
      </c>
      <c r="BG356" s="26">
        <f>STAFF_CWS!BK533</f>
        <v>0</v>
      </c>
      <c r="BH356" s="26">
        <f>STAFF_CWS!BL533</f>
        <v>0</v>
      </c>
      <c r="BI356" s="26">
        <f>STAFF_CWS!BM533</f>
        <v>0</v>
      </c>
      <c r="BJ356" s="26">
        <f>STAFF_CWS!BN533</f>
        <v>0</v>
      </c>
      <c r="BK356" s="26">
        <f>STAFF_CWS!BO533</f>
        <v>0</v>
      </c>
      <c r="BL356" s="38">
        <f>SUM(C356:BK356)</f>
        <v>0</v>
      </c>
      <c r="BM356" s="65">
        <f>STAFF_CWS!BP533</f>
        <v>0</v>
      </c>
    </row>
    <row r="357" spans="2:66" x14ac:dyDescent="0.15">
      <c r="B357" s="19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</row>
    <row r="358" spans="2:66" x14ac:dyDescent="0.15">
      <c r="B358" s="20" t="s">
        <v>102</v>
      </c>
      <c r="C358" s="26">
        <f>STAFF_CWS!G535</f>
        <v>0</v>
      </c>
      <c r="D358" s="26">
        <f>STAFF_CWS!H535</f>
        <v>2400000</v>
      </c>
      <c r="E358" s="26">
        <f>STAFF_CWS!I535</f>
        <v>2400000</v>
      </c>
      <c r="F358" s="26">
        <f>STAFF_CWS!J535</f>
        <v>2400000</v>
      </c>
      <c r="G358" s="26">
        <f>STAFF_CWS!K535</f>
        <v>2400000</v>
      </c>
      <c r="H358" s="26">
        <f>STAFF_CWS!L535</f>
        <v>2400000</v>
      </c>
      <c r="I358" s="26">
        <f>STAFF_CWS!M535</f>
        <v>2400000</v>
      </c>
      <c r="J358" s="26">
        <f>STAFF_CWS!N535</f>
        <v>2400000</v>
      </c>
      <c r="K358" s="26">
        <f>STAFF_CWS!O535</f>
        <v>2400000</v>
      </c>
      <c r="L358" s="26">
        <f>STAFF_CWS!P535</f>
        <v>2400000</v>
      </c>
      <c r="M358" s="26">
        <f>STAFF_CWS!Q535</f>
        <v>2400000</v>
      </c>
      <c r="N358" s="26">
        <f>STAFF_CWS!R535</f>
        <v>2400000</v>
      </c>
      <c r="O358" s="26">
        <f>STAFF_CWS!S535</f>
        <v>2400000</v>
      </c>
      <c r="P358" s="26">
        <f>STAFF_CWS!T535</f>
        <v>2800000</v>
      </c>
      <c r="Q358" s="26">
        <f>STAFF_CWS!U535</f>
        <v>2800000</v>
      </c>
      <c r="R358" s="26">
        <f>STAFF_CWS!V535</f>
        <v>2800000</v>
      </c>
      <c r="S358" s="26">
        <f>STAFF_CWS!W535</f>
        <v>2800000</v>
      </c>
      <c r="T358" s="26">
        <f>STAFF_CWS!X535</f>
        <v>2800000</v>
      </c>
      <c r="U358" s="26">
        <f>STAFF_CWS!Y535</f>
        <v>2800000</v>
      </c>
      <c r="V358" s="26">
        <f>STAFF_CWS!Z535</f>
        <v>2800000</v>
      </c>
      <c r="W358" s="26">
        <f>STAFF_CWS!AA535</f>
        <v>2800000</v>
      </c>
      <c r="X358" s="26">
        <f>STAFF_CWS!AB535</f>
        <v>2800000</v>
      </c>
      <c r="Y358" s="26">
        <f>STAFF_CWS!AC535</f>
        <v>2800000</v>
      </c>
      <c r="Z358" s="26">
        <f>STAFF_CWS!AD535</f>
        <v>2800000</v>
      </c>
      <c r="AA358" s="26">
        <f>STAFF_CWS!AE535</f>
        <v>2800000</v>
      </c>
      <c r="AB358" s="26">
        <f>STAFF_CWS!AF535</f>
        <v>2800000</v>
      </c>
      <c r="AC358" s="26">
        <f>STAFF_CWS!AG535</f>
        <v>2800000</v>
      </c>
      <c r="AD358" s="26">
        <f>STAFF_CWS!AH535</f>
        <v>2800000</v>
      </c>
      <c r="AE358" s="26">
        <f>STAFF_CWS!AI535</f>
        <v>2800000</v>
      </c>
      <c r="AF358" s="26">
        <f>STAFF_CWS!AJ535</f>
        <v>2800000</v>
      </c>
      <c r="AG358" s="26">
        <f>STAFF_CWS!AK535</f>
        <v>2800000</v>
      </c>
      <c r="AH358" s="26">
        <f>STAFF_CWS!AL535</f>
        <v>2800000</v>
      </c>
      <c r="AI358" s="26">
        <f>STAFF_CWS!AM535</f>
        <v>2800000</v>
      </c>
      <c r="AJ358" s="26">
        <f>STAFF_CWS!AN535</f>
        <v>2800000</v>
      </c>
      <c r="AK358" s="26">
        <f>STAFF_CWS!AO535</f>
        <v>2800000</v>
      </c>
      <c r="AL358" s="26">
        <f>STAFF_CWS!AP535</f>
        <v>2800000</v>
      </c>
      <c r="AM358" s="26">
        <f>STAFF_CWS!AQ535</f>
        <v>2800000</v>
      </c>
      <c r="AN358" s="26">
        <f>STAFF_CWS!AR535</f>
        <v>3400000</v>
      </c>
      <c r="AO358" s="26">
        <f>STAFF_CWS!AS535</f>
        <v>3400000</v>
      </c>
      <c r="AP358" s="26">
        <f>STAFF_CWS!AT535</f>
        <v>3400000</v>
      </c>
      <c r="AQ358" s="26">
        <f>STAFF_CWS!AU535</f>
        <v>3400000</v>
      </c>
      <c r="AR358" s="26">
        <f>STAFF_CWS!AV535</f>
        <v>3400000</v>
      </c>
      <c r="AS358" s="26">
        <f>STAFF_CWS!AW535</f>
        <v>3400000</v>
      </c>
      <c r="AT358" s="26">
        <f>STAFF_CWS!AX535</f>
        <v>3400000</v>
      </c>
      <c r="AU358" s="26">
        <f>STAFF_CWS!AY535</f>
        <v>3400000</v>
      </c>
      <c r="AV358" s="26">
        <f>STAFF_CWS!AZ535</f>
        <v>3400000</v>
      </c>
      <c r="AW358" s="26">
        <f>STAFF_CWS!BA535</f>
        <v>3400000</v>
      </c>
      <c r="AX358" s="26">
        <f>STAFF_CWS!BB535</f>
        <v>3400000</v>
      </c>
      <c r="AY358" s="26">
        <f>STAFF_CWS!BC535</f>
        <v>3400000</v>
      </c>
      <c r="AZ358" s="26">
        <f>STAFF_CWS!BD535</f>
        <v>4000000</v>
      </c>
      <c r="BA358" s="26">
        <f>STAFF_CWS!BE535</f>
        <v>4000000</v>
      </c>
      <c r="BB358" s="26">
        <f>STAFF_CWS!BF535</f>
        <v>4000000</v>
      </c>
      <c r="BC358" s="26">
        <f>STAFF_CWS!BG535</f>
        <v>4000000</v>
      </c>
      <c r="BD358" s="26">
        <f>STAFF_CWS!BH535</f>
        <v>4000000</v>
      </c>
      <c r="BE358" s="26">
        <f>STAFF_CWS!BI535</f>
        <v>4000000</v>
      </c>
      <c r="BF358" s="26">
        <f>STAFF_CWS!BJ535</f>
        <v>4000000</v>
      </c>
      <c r="BG358" s="26">
        <f>STAFF_CWS!BK535</f>
        <v>4000000</v>
      </c>
      <c r="BH358" s="26">
        <f>STAFF_CWS!BL535</f>
        <v>4000000</v>
      </c>
      <c r="BI358" s="26">
        <f>STAFF_CWS!BM535</f>
        <v>4000000</v>
      </c>
      <c r="BJ358" s="26">
        <f>STAFF_CWS!BN535</f>
        <v>4000000</v>
      </c>
      <c r="BK358" s="26">
        <f>STAFF_CWS!BO535</f>
        <v>4000000</v>
      </c>
      <c r="BL358" s="38">
        <f>SUM(C358:BK358)</f>
        <v>184800000</v>
      </c>
      <c r="BM358" s="65">
        <f>STAFF_CWS!BP535</f>
        <v>184800000</v>
      </c>
    </row>
    <row r="359" spans="2:66" x14ac:dyDescent="0.15">
      <c r="B359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</row>
    <row r="360" spans="2:66" x14ac:dyDescent="0.15">
      <c r="B360" s="14" t="s">
        <v>81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 spans="2:66" x14ac:dyDescent="0.15">
      <c r="B361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 spans="2:66" x14ac:dyDescent="0.15">
      <c r="B362" s="31" t="s">
        <v>11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 spans="2:66" x14ac:dyDescent="0.15">
      <c r="B363" s="15" t="s">
        <v>12</v>
      </c>
      <c r="C363" s="26">
        <f>STAFF_CWS!G540</f>
        <v>0</v>
      </c>
      <c r="D363" s="26">
        <f>STAFF_CWS!H540</f>
        <v>384000</v>
      </c>
      <c r="E363" s="26">
        <f>STAFF_CWS!I540</f>
        <v>384000</v>
      </c>
      <c r="F363" s="26">
        <f>STAFF_CWS!J540</f>
        <v>384000</v>
      </c>
      <c r="G363" s="26">
        <f>STAFF_CWS!K540</f>
        <v>384000</v>
      </c>
      <c r="H363" s="26">
        <f>STAFF_CWS!L540</f>
        <v>384000</v>
      </c>
      <c r="I363" s="26">
        <f>STAFF_CWS!M540</f>
        <v>384000</v>
      </c>
      <c r="J363" s="26">
        <f>STAFF_CWS!N540</f>
        <v>384000</v>
      </c>
      <c r="K363" s="26">
        <f>STAFF_CWS!O540</f>
        <v>384000</v>
      </c>
      <c r="L363" s="26">
        <f>STAFF_CWS!P540</f>
        <v>384000</v>
      </c>
      <c r="M363" s="26">
        <f>STAFF_CWS!Q540</f>
        <v>384000</v>
      </c>
      <c r="N363" s="26">
        <f>STAFF_CWS!R540</f>
        <v>384000</v>
      </c>
      <c r="O363" s="26">
        <f>STAFF_CWS!S540</f>
        <v>384000</v>
      </c>
      <c r="P363" s="26">
        <f>STAFF_CWS!T540</f>
        <v>448000</v>
      </c>
      <c r="Q363" s="26">
        <f>STAFF_CWS!U540</f>
        <v>448000</v>
      </c>
      <c r="R363" s="26">
        <f>STAFF_CWS!V540</f>
        <v>448000</v>
      </c>
      <c r="S363" s="26">
        <f>STAFF_CWS!W540</f>
        <v>448000</v>
      </c>
      <c r="T363" s="26">
        <f>STAFF_CWS!X540</f>
        <v>448000</v>
      </c>
      <c r="U363" s="26">
        <f>STAFF_CWS!Y540</f>
        <v>448000</v>
      </c>
      <c r="V363" s="26">
        <f>STAFF_CWS!Z540</f>
        <v>448000</v>
      </c>
      <c r="W363" s="26">
        <f>STAFF_CWS!AA540</f>
        <v>448000</v>
      </c>
      <c r="X363" s="26">
        <f>STAFF_CWS!AB540</f>
        <v>448000</v>
      </c>
      <c r="Y363" s="26">
        <f>STAFF_CWS!AC540</f>
        <v>448000</v>
      </c>
      <c r="Z363" s="26">
        <f>STAFF_CWS!AD540</f>
        <v>448000</v>
      </c>
      <c r="AA363" s="26">
        <f>STAFF_CWS!AE540</f>
        <v>448000</v>
      </c>
      <c r="AB363" s="26">
        <f>STAFF_CWS!AF540</f>
        <v>448000</v>
      </c>
      <c r="AC363" s="26">
        <f>STAFF_CWS!AG540</f>
        <v>448000</v>
      </c>
      <c r="AD363" s="26">
        <f>STAFF_CWS!AH540</f>
        <v>448000</v>
      </c>
      <c r="AE363" s="26">
        <f>STAFF_CWS!AI540</f>
        <v>448000</v>
      </c>
      <c r="AF363" s="26">
        <f>STAFF_CWS!AJ540</f>
        <v>448000</v>
      </c>
      <c r="AG363" s="26">
        <f>STAFF_CWS!AK540</f>
        <v>448000</v>
      </c>
      <c r="AH363" s="26">
        <f>STAFF_CWS!AL540</f>
        <v>448000</v>
      </c>
      <c r="AI363" s="26">
        <f>STAFF_CWS!AM540</f>
        <v>448000</v>
      </c>
      <c r="AJ363" s="26">
        <f>STAFF_CWS!AN540</f>
        <v>448000</v>
      </c>
      <c r="AK363" s="26">
        <f>STAFF_CWS!AO540</f>
        <v>448000</v>
      </c>
      <c r="AL363" s="26">
        <f>STAFF_CWS!AP540</f>
        <v>448000</v>
      </c>
      <c r="AM363" s="26">
        <f>STAFF_CWS!AQ540</f>
        <v>448000</v>
      </c>
      <c r="AN363" s="26">
        <f>STAFF_CWS!AR540</f>
        <v>544000</v>
      </c>
      <c r="AO363" s="26">
        <f>STAFF_CWS!AS540</f>
        <v>544000</v>
      </c>
      <c r="AP363" s="26">
        <f>STAFF_CWS!AT540</f>
        <v>544000</v>
      </c>
      <c r="AQ363" s="26">
        <f>STAFF_CWS!AU540</f>
        <v>544000</v>
      </c>
      <c r="AR363" s="26">
        <f>STAFF_CWS!AV540</f>
        <v>544000</v>
      </c>
      <c r="AS363" s="26">
        <f>STAFF_CWS!AW540</f>
        <v>544000</v>
      </c>
      <c r="AT363" s="26">
        <f>STAFF_CWS!AX540</f>
        <v>544000</v>
      </c>
      <c r="AU363" s="26">
        <f>STAFF_CWS!AY540</f>
        <v>544000</v>
      </c>
      <c r="AV363" s="26">
        <f>STAFF_CWS!AZ540</f>
        <v>544000</v>
      </c>
      <c r="AW363" s="26">
        <f>STAFF_CWS!BA540</f>
        <v>544000</v>
      </c>
      <c r="AX363" s="26">
        <f>STAFF_CWS!BB540</f>
        <v>544000</v>
      </c>
      <c r="AY363" s="26">
        <f>STAFF_CWS!BC540</f>
        <v>544000</v>
      </c>
      <c r="AZ363" s="26">
        <f>STAFF_CWS!BD540</f>
        <v>640000</v>
      </c>
      <c r="BA363" s="26">
        <f>STAFF_CWS!BE540</f>
        <v>640000</v>
      </c>
      <c r="BB363" s="26">
        <f>STAFF_CWS!BF540</f>
        <v>640000</v>
      </c>
      <c r="BC363" s="26">
        <f>STAFF_CWS!BG540</f>
        <v>640000</v>
      </c>
      <c r="BD363" s="26">
        <f>STAFF_CWS!BH540</f>
        <v>640000</v>
      </c>
      <c r="BE363" s="26">
        <f>STAFF_CWS!BI540</f>
        <v>640000</v>
      </c>
      <c r="BF363" s="26">
        <f>STAFF_CWS!BJ540</f>
        <v>640000</v>
      </c>
      <c r="BG363" s="26">
        <f>STAFF_CWS!BK540</f>
        <v>640000</v>
      </c>
      <c r="BH363" s="26">
        <f>STAFF_CWS!BL540</f>
        <v>640000</v>
      </c>
      <c r="BI363" s="26">
        <f>STAFF_CWS!BM540</f>
        <v>640000</v>
      </c>
      <c r="BJ363" s="26">
        <f>STAFF_CWS!BN540</f>
        <v>640000</v>
      </c>
      <c r="BK363" s="26">
        <f>STAFF_CWS!BO540</f>
        <v>640000</v>
      </c>
    </row>
    <row r="364" spans="2:66" x14ac:dyDescent="0.15">
      <c r="B364" s="15" t="s">
        <v>23</v>
      </c>
      <c r="C364" s="26">
        <f>STAFF_CWS!G541</f>
        <v>0</v>
      </c>
      <c r="D364" s="26">
        <f>STAFF_CWS!H541</f>
        <v>96000</v>
      </c>
      <c r="E364" s="26">
        <f>STAFF_CWS!I541</f>
        <v>96000</v>
      </c>
      <c r="F364" s="26">
        <f>STAFF_CWS!J541</f>
        <v>96000</v>
      </c>
      <c r="G364" s="26">
        <f>STAFF_CWS!K541</f>
        <v>96000</v>
      </c>
      <c r="H364" s="26">
        <f>STAFF_CWS!L541</f>
        <v>96000</v>
      </c>
      <c r="I364" s="26">
        <f>STAFF_CWS!M541</f>
        <v>96000</v>
      </c>
      <c r="J364" s="26">
        <f>STAFF_CWS!N541</f>
        <v>96000</v>
      </c>
      <c r="K364" s="26">
        <f>STAFF_CWS!O541</f>
        <v>96000</v>
      </c>
      <c r="L364" s="26">
        <f>STAFF_CWS!P541</f>
        <v>96000</v>
      </c>
      <c r="M364" s="26">
        <f>STAFF_CWS!Q541</f>
        <v>96000</v>
      </c>
      <c r="N364" s="26">
        <f>STAFF_CWS!R541</f>
        <v>96000</v>
      </c>
      <c r="O364" s="26">
        <f>STAFF_CWS!S541</f>
        <v>96000</v>
      </c>
      <c r="P364" s="26">
        <f>STAFF_CWS!T541</f>
        <v>112000</v>
      </c>
      <c r="Q364" s="26">
        <f>STAFF_CWS!U541</f>
        <v>112000</v>
      </c>
      <c r="R364" s="26">
        <f>STAFF_CWS!V541</f>
        <v>112000</v>
      </c>
      <c r="S364" s="26">
        <f>STAFF_CWS!W541</f>
        <v>112000</v>
      </c>
      <c r="T364" s="26">
        <f>STAFF_CWS!X541</f>
        <v>112000</v>
      </c>
      <c r="U364" s="26">
        <f>STAFF_CWS!Y541</f>
        <v>112000</v>
      </c>
      <c r="V364" s="26">
        <f>STAFF_CWS!Z541</f>
        <v>112000</v>
      </c>
      <c r="W364" s="26">
        <f>STAFF_CWS!AA541</f>
        <v>112000</v>
      </c>
      <c r="X364" s="26">
        <f>STAFF_CWS!AB541</f>
        <v>112000</v>
      </c>
      <c r="Y364" s="26">
        <f>STAFF_CWS!AC541</f>
        <v>112000</v>
      </c>
      <c r="Z364" s="26">
        <f>STAFF_CWS!AD541</f>
        <v>112000</v>
      </c>
      <c r="AA364" s="26">
        <f>STAFF_CWS!AE541</f>
        <v>112000</v>
      </c>
      <c r="AB364" s="26">
        <f>STAFF_CWS!AF541</f>
        <v>112000</v>
      </c>
      <c r="AC364" s="26">
        <f>STAFF_CWS!AG541</f>
        <v>112000</v>
      </c>
      <c r="AD364" s="26">
        <f>STAFF_CWS!AH541</f>
        <v>112000</v>
      </c>
      <c r="AE364" s="26">
        <f>STAFF_CWS!AI541</f>
        <v>112000</v>
      </c>
      <c r="AF364" s="26">
        <f>STAFF_CWS!AJ541</f>
        <v>112000</v>
      </c>
      <c r="AG364" s="26">
        <f>STAFF_CWS!AK541</f>
        <v>112000</v>
      </c>
      <c r="AH364" s="26">
        <f>STAFF_CWS!AL541</f>
        <v>112000</v>
      </c>
      <c r="AI364" s="26">
        <f>STAFF_CWS!AM541</f>
        <v>112000</v>
      </c>
      <c r="AJ364" s="26">
        <f>STAFF_CWS!AN541</f>
        <v>112000</v>
      </c>
      <c r="AK364" s="26">
        <f>STAFF_CWS!AO541</f>
        <v>112000</v>
      </c>
      <c r="AL364" s="26">
        <f>STAFF_CWS!AP541</f>
        <v>112000</v>
      </c>
      <c r="AM364" s="26">
        <f>STAFF_CWS!AQ541</f>
        <v>112000</v>
      </c>
      <c r="AN364" s="26">
        <f>STAFF_CWS!AR541</f>
        <v>136000</v>
      </c>
      <c r="AO364" s="26">
        <f>STAFF_CWS!AS541</f>
        <v>136000</v>
      </c>
      <c r="AP364" s="26">
        <f>STAFF_CWS!AT541</f>
        <v>136000</v>
      </c>
      <c r="AQ364" s="26">
        <f>STAFF_CWS!AU541</f>
        <v>136000</v>
      </c>
      <c r="AR364" s="26">
        <f>STAFF_CWS!AV541</f>
        <v>136000</v>
      </c>
      <c r="AS364" s="26">
        <f>STAFF_CWS!AW541</f>
        <v>136000</v>
      </c>
      <c r="AT364" s="26">
        <f>STAFF_CWS!AX541</f>
        <v>136000</v>
      </c>
      <c r="AU364" s="26">
        <f>STAFF_CWS!AY541</f>
        <v>136000</v>
      </c>
      <c r="AV364" s="26">
        <f>STAFF_CWS!AZ541</f>
        <v>136000</v>
      </c>
      <c r="AW364" s="26">
        <f>STAFF_CWS!BA541</f>
        <v>136000</v>
      </c>
      <c r="AX364" s="26">
        <f>STAFF_CWS!BB541</f>
        <v>136000</v>
      </c>
      <c r="AY364" s="26">
        <f>STAFF_CWS!BC541</f>
        <v>136000</v>
      </c>
      <c r="AZ364" s="26">
        <f>STAFF_CWS!BD541</f>
        <v>160000</v>
      </c>
      <c r="BA364" s="26">
        <f>STAFF_CWS!BE541</f>
        <v>160000</v>
      </c>
      <c r="BB364" s="26">
        <f>STAFF_CWS!BF541</f>
        <v>160000</v>
      </c>
      <c r="BC364" s="26">
        <f>STAFF_CWS!BG541</f>
        <v>160000</v>
      </c>
      <c r="BD364" s="26">
        <f>STAFF_CWS!BH541</f>
        <v>160000</v>
      </c>
      <c r="BE364" s="26">
        <f>STAFF_CWS!BI541</f>
        <v>160000</v>
      </c>
      <c r="BF364" s="26">
        <f>STAFF_CWS!BJ541</f>
        <v>160000</v>
      </c>
      <c r="BG364" s="26">
        <f>STAFF_CWS!BK541</f>
        <v>160000</v>
      </c>
      <c r="BH364" s="26">
        <f>STAFF_CWS!BL541</f>
        <v>160000</v>
      </c>
      <c r="BI364" s="26">
        <f>STAFF_CWS!BM541</f>
        <v>160000</v>
      </c>
      <c r="BJ364" s="26">
        <f>STAFF_CWS!BN541</f>
        <v>160000</v>
      </c>
      <c r="BK364" s="26">
        <f>STAFF_CWS!BO541</f>
        <v>160000</v>
      </c>
    </row>
    <row r="365" spans="2:66" x14ac:dyDescent="0.15">
      <c r="B365" s="15" t="s">
        <v>13</v>
      </c>
      <c r="C365" s="26">
        <f>STAFF_CWS!G542</f>
        <v>0</v>
      </c>
      <c r="D365" s="26">
        <f>STAFF_CWS!H542</f>
        <v>0</v>
      </c>
      <c r="E365" s="26">
        <f>STAFF_CWS!I542</f>
        <v>0</v>
      </c>
      <c r="F365" s="26">
        <f>STAFF_CWS!J542</f>
        <v>0</v>
      </c>
      <c r="G365" s="26">
        <f>STAFF_CWS!K542</f>
        <v>0</v>
      </c>
      <c r="H365" s="26">
        <f>STAFF_CWS!L542</f>
        <v>0</v>
      </c>
      <c r="I365" s="26">
        <f>STAFF_CWS!M542</f>
        <v>0</v>
      </c>
      <c r="J365" s="26">
        <f>STAFF_CWS!N542</f>
        <v>0</v>
      </c>
      <c r="K365" s="26">
        <f>STAFF_CWS!O542</f>
        <v>0</v>
      </c>
      <c r="L365" s="26">
        <f>STAFF_CWS!P542</f>
        <v>0</v>
      </c>
      <c r="M365" s="26">
        <f>STAFF_CWS!Q542</f>
        <v>0</v>
      </c>
      <c r="N365" s="26">
        <f>STAFF_CWS!R542</f>
        <v>0</v>
      </c>
      <c r="O365" s="26">
        <f>STAFF_CWS!S542</f>
        <v>0</v>
      </c>
      <c r="P365" s="26">
        <f>STAFF_CWS!T542</f>
        <v>0</v>
      </c>
      <c r="Q365" s="26">
        <f>STAFF_CWS!U542</f>
        <v>0</v>
      </c>
      <c r="R365" s="26">
        <f>STAFF_CWS!V542</f>
        <v>0</v>
      </c>
      <c r="S365" s="26">
        <f>STAFF_CWS!W542</f>
        <v>0</v>
      </c>
      <c r="T365" s="26">
        <f>STAFF_CWS!X542</f>
        <v>0</v>
      </c>
      <c r="U365" s="26">
        <f>STAFF_CWS!Y542</f>
        <v>0</v>
      </c>
      <c r="V365" s="26">
        <f>STAFF_CWS!Z542</f>
        <v>0</v>
      </c>
      <c r="W365" s="26">
        <f>STAFF_CWS!AA542</f>
        <v>0</v>
      </c>
      <c r="X365" s="26">
        <f>STAFF_CWS!AB542</f>
        <v>0</v>
      </c>
      <c r="Y365" s="26">
        <f>STAFF_CWS!AC542</f>
        <v>0</v>
      </c>
      <c r="Z365" s="26">
        <f>STAFF_CWS!AD542</f>
        <v>0</v>
      </c>
      <c r="AA365" s="26">
        <f>STAFF_CWS!AE542</f>
        <v>0</v>
      </c>
      <c r="AB365" s="26">
        <f>STAFF_CWS!AF542</f>
        <v>0</v>
      </c>
      <c r="AC365" s="26">
        <f>STAFF_CWS!AG542</f>
        <v>0</v>
      </c>
      <c r="AD365" s="26">
        <f>STAFF_CWS!AH542</f>
        <v>0</v>
      </c>
      <c r="AE365" s="26">
        <f>STAFF_CWS!AI542</f>
        <v>0</v>
      </c>
      <c r="AF365" s="26">
        <f>STAFF_CWS!AJ542</f>
        <v>0</v>
      </c>
      <c r="AG365" s="26">
        <f>STAFF_CWS!AK542</f>
        <v>0</v>
      </c>
      <c r="AH365" s="26">
        <f>STAFF_CWS!AL542</f>
        <v>0</v>
      </c>
      <c r="AI365" s="26">
        <f>STAFF_CWS!AM542</f>
        <v>0</v>
      </c>
      <c r="AJ365" s="26">
        <f>STAFF_CWS!AN542</f>
        <v>0</v>
      </c>
      <c r="AK365" s="26">
        <f>STAFF_CWS!AO542</f>
        <v>0</v>
      </c>
      <c r="AL365" s="26">
        <f>STAFF_CWS!AP542</f>
        <v>0</v>
      </c>
      <c r="AM365" s="26">
        <f>STAFF_CWS!AQ542</f>
        <v>0</v>
      </c>
      <c r="AN365" s="26">
        <f>STAFF_CWS!AR542</f>
        <v>0</v>
      </c>
      <c r="AO365" s="26">
        <f>STAFF_CWS!AS542</f>
        <v>0</v>
      </c>
      <c r="AP365" s="26">
        <f>STAFF_CWS!AT542</f>
        <v>0</v>
      </c>
      <c r="AQ365" s="26">
        <f>STAFF_CWS!AU542</f>
        <v>0</v>
      </c>
      <c r="AR365" s="26">
        <f>STAFF_CWS!AV542</f>
        <v>0</v>
      </c>
      <c r="AS365" s="26">
        <f>STAFF_CWS!AW542</f>
        <v>0</v>
      </c>
      <c r="AT365" s="26">
        <f>STAFF_CWS!AX542</f>
        <v>0</v>
      </c>
      <c r="AU365" s="26">
        <f>STAFF_CWS!AY542</f>
        <v>0</v>
      </c>
      <c r="AV365" s="26">
        <f>STAFF_CWS!AZ542</f>
        <v>0</v>
      </c>
      <c r="AW365" s="26">
        <f>STAFF_CWS!BA542</f>
        <v>0</v>
      </c>
      <c r="AX365" s="26">
        <f>STAFF_CWS!BB542</f>
        <v>0</v>
      </c>
      <c r="AY365" s="26">
        <f>STAFF_CWS!BC542</f>
        <v>0</v>
      </c>
      <c r="AZ365" s="26">
        <f>STAFF_CWS!BD542</f>
        <v>0</v>
      </c>
      <c r="BA365" s="26">
        <f>STAFF_CWS!BE542</f>
        <v>0</v>
      </c>
      <c r="BB365" s="26">
        <f>STAFF_CWS!BF542</f>
        <v>0</v>
      </c>
      <c r="BC365" s="26">
        <f>STAFF_CWS!BG542</f>
        <v>0</v>
      </c>
      <c r="BD365" s="26">
        <f>STAFF_CWS!BH542</f>
        <v>0</v>
      </c>
      <c r="BE365" s="26">
        <f>STAFF_CWS!BI542</f>
        <v>0</v>
      </c>
      <c r="BF365" s="26">
        <f>STAFF_CWS!BJ542</f>
        <v>0</v>
      </c>
      <c r="BG365" s="26">
        <f>STAFF_CWS!BK542</f>
        <v>0</v>
      </c>
      <c r="BH365" s="26">
        <f>STAFF_CWS!BL542</f>
        <v>0</v>
      </c>
      <c r="BI365" s="26">
        <f>STAFF_CWS!BM542</f>
        <v>0</v>
      </c>
      <c r="BJ365" s="26">
        <f>STAFF_CWS!BN542</f>
        <v>0</v>
      </c>
      <c r="BK365" s="26">
        <f>STAFF_CWS!BO542</f>
        <v>0</v>
      </c>
    </row>
    <row r="366" spans="2:66" x14ac:dyDescent="0.15">
      <c r="B366" s="15" t="s">
        <v>14</v>
      </c>
      <c r="C366" s="26">
        <f>STAFF_CWS!G543</f>
        <v>0</v>
      </c>
      <c r="D366" s="26">
        <f>STAFF_CWS!H543</f>
        <v>0</v>
      </c>
      <c r="E366" s="26">
        <f>STAFF_CWS!I543</f>
        <v>0</v>
      </c>
      <c r="F366" s="26">
        <f>STAFF_CWS!J543</f>
        <v>0</v>
      </c>
      <c r="G366" s="26">
        <f>STAFF_CWS!K543</f>
        <v>0</v>
      </c>
      <c r="H366" s="26">
        <f>STAFF_CWS!L543</f>
        <v>0</v>
      </c>
      <c r="I366" s="26">
        <f>STAFF_CWS!M543</f>
        <v>0</v>
      </c>
      <c r="J366" s="26">
        <f>STAFF_CWS!N543</f>
        <v>0</v>
      </c>
      <c r="K366" s="26">
        <f>STAFF_CWS!O543</f>
        <v>0</v>
      </c>
      <c r="L366" s="26">
        <f>STAFF_CWS!P543</f>
        <v>0</v>
      </c>
      <c r="M366" s="26">
        <f>STAFF_CWS!Q543</f>
        <v>0</v>
      </c>
      <c r="N366" s="26">
        <f>STAFF_CWS!R543</f>
        <v>0</v>
      </c>
      <c r="O366" s="26">
        <f>STAFF_CWS!S543</f>
        <v>0</v>
      </c>
      <c r="P366" s="26">
        <f>STAFF_CWS!T543</f>
        <v>0</v>
      </c>
      <c r="Q366" s="26">
        <f>STAFF_CWS!U543</f>
        <v>0</v>
      </c>
      <c r="R366" s="26">
        <f>STAFF_CWS!V543</f>
        <v>0</v>
      </c>
      <c r="S366" s="26">
        <f>STAFF_CWS!W543</f>
        <v>0</v>
      </c>
      <c r="T366" s="26">
        <f>STAFF_CWS!X543</f>
        <v>0</v>
      </c>
      <c r="U366" s="26">
        <f>STAFF_CWS!Y543</f>
        <v>0</v>
      </c>
      <c r="V366" s="26">
        <f>STAFF_CWS!Z543</f>
        <v>0</v>
      </c>
      <c r="W366" s="26">
        <f>STAFF_CWS!AA543</f>
        <v>0</v>
      </c>
      <c r="X366" s="26">
        <f>STAFF_CWS!AB543</f>
        <v>0</v>
      </c>
      <c r="Y366" s="26">
        <f>STAFF_CWS!AC543</f>
        <v>0</v>
      </c>
      <c r="Z366" s="26">
        <f>STAFF_CWS!AD543</f>
        <v>0</v>
      </c>
      <c r="AA366" s="26">
        <f>STAFF_CWS!AE543</f>
        <v>0</v>
      </c>
      <c r="AB366" s="26">
        <f>STAFF_CWS!AF543</f>
        <v>0</v>
      </c>
      <c r="AC366" s="26">
        <f>STAFF_CWS!AG543</f>
        <v>0</v>
      </c>
      <c r="AD366" s="26">
        <f>STAFF_CWS!AH543</f>
        <v>0</v>
      </c>
      <c r="AE366" s="26">
        <f>STAFF_CWS!AI543</f>
        <v>0</v>
      </c>
      <c r="AF366" s="26">
        <f>STAFF_CWS!AJ543</f>
        <v>0</v>
      </c>
      <c r="AG366" s="26">
        <f>STAFF_CWS!AK543</f>
        <v>0</v>
      </c>
      <c r="AH366" s="26">
        <f>STAFF_CWS!AL543</f>
        <v>0</v>
      </c>
      <c r="AI366" s="26">
        <f>STAFF_CWS!AM543</f>
        <v>0</v>
      </c>
      <c r="AJ366" s="26">
        <f>STAFF_CWS!AN543</f>
        <v>0</v>
      </c>
      <c r="AK366" s="26">
        <f>STAFF_CWS!AO543</f>
        <v>0</v>
      </c>
      <c r="AL366" s="26">
        <f>STAFF_CWS!AP543</f>
        <v>0</v>
      </c>
      <c r="AM366" s="26">
        <f>STAFF_CWS!AQ543</f>
        <v>0</v>
      </c>
      <c r="AN366" s="26">
        <f>STAFF_CWS!AR543</f>
        <v>0</v>
      </c>
      <c r="AO366" s="26">
        <f>STAFF_CWS!AS543</f>
        <v>0</v>
      </c>
      <c r="AP366" s="26">
        <f>STAFF_CWS!AT543</f>
        <v>0</v>
      </c>
      <c r="AQ366" s="26">
        <f>STAFF_CWS!AU543</f>
        <v>0</v>
      </c>
      <c r="AR366" s="26">
        <f>STAFF_CWS!AV543</f>
        <v>0</v>
      </c>
      <c r="AS366" s="26">
        <f>STAFF_CWS!AW543</f>
        <v>0</v>
      </c>
      <c r="AT366" s="26">
        <f>STAFF_CWS!AX543</f>
        <v>0</v>
      </c>
      <c r="AU366" s="26">
        <f>STAFF_CWS!AY543</f>
        <v>0</v>
      </c>
      <c r="AV366" s="26">
        <f>STAFF_CWS!AZ543</f>
        <v>0</v>
      </c>
      <c r="AW366" s="26">
        <f>STAFF_CWS!BA543</f>
        <v>0</v>
      </c>
      <c r="AX366" s="26">
        <f>STAFF_CWS!BB543</f>
        <v>0</v>
      </c>
      <c r="AY366" s="26">
        <f>STAFF_CWS!BC543</f>
        <v>0</v>
      </c>
      <c r="AZ366" s="26">
        <f>STAFF_CWS!BD543</f>
        <v>0</v>
      </c>
      <c r="BA366" s="26">
        <f>STAFF_CWS!BE543</f>
        <v>0</v>
      </c>
      <c r="BB366" s="26">
        <f>STAFF_CWS!BF543</f>
        <v>0</v>
      </c>
      <c r="BC366" s="26">
        <f>STAFF_CWS!BG543</f>
        <v>0</v>
      </c>
      <c r="BD366" s="26">
        <f>STAFF_CWS!BH543</f>
        <v>0</v>
      </c>
      <c r="BE366" s="26">
        <f>STAFF_CWS!BI543</f>
        <v>0</v>
      </c>
      <c r="BF366" s="26">
        <f>STAFF_CWS!BJ543</f>
        <v>0</v>
      </c>
      <c r="BG366" s="26">
        <f>STAFF_CWS!BK543</f>
        <v>0</v>
      </c>
      <c r="BH366" s="26">
        <f>STAFF_CWS!BL543</f>
        <v>0</v>
      </c>
      <c r="BI366" s="26">
        <f>STAFF_CWS!BM543</f>
        <v>0</v>
      </c>
      <c r="BJ366" s="26">
        <f>STAFF_CWS!BN543</f>
        <v>0</v>
      </c>
      <c r="BK366" s="26">
        <f>STAFF_CWS!BO543</f>
        <v>0</v>
      </c>
    </row>
    <row r="367" spans="2:66" x14ac:dyDescent="0.15">
      <c r="B367" s="15" t="s">
        <v>15</v>
      </c>
      <c r="C367" s="26">
        <f>STAFF_CWS!G544</f>
        <v>0</v>
      </c>
      <c r="D367" s="26">
        <f>STAFF_CWS!H544</f>
        <v>0</v>
      </c>
      <c r="E367" s="26">
        <f>STAFF_CWS!I544</f>
        <v>0</v>
      </c>
      <c r="F367" s="26">
        <f>STAFF_CWS!J544</f>
        <v>0</v>
      </c>
      <c r="G367" s="26">
        <f>STAFF_CWS!K544</f>
        <v>0</v>
      </c>
      <c r="H367" s="26">
        <f>STAFF_CWS!L544</f>
        <v>0</v>
      </c>
      <c r="I367" s="26">
        <f>STAFF_CWS!M544</f>
        <v>0</v>
      </c>
      <c r="J367" s="26">
        <f>STAFF_CWS!N544</f>
        <v>0</v>
      </c>
      <c r="K367" s="26">
        <f>STAFF_CWS!O544</f>
        <v>0</v>
      </c>
      <c r="L367" s="26">
        <f>STAFF_CWS!P544</f>
        <v>0</v>
      </c>
      <c r="M367" s="26">
        <f>STAFF_CWS!Q544</f>
        <v>0</v>
      </c>
      <c r="N367" s="26">
        <f>STAFF_CWS!R544</f>
        <v>0</v>
      </c>
      <c r="O367" s="26">
        <f>STAFF_CWS!S544</f>
        <v>0</v>
      </c>
      <c r="P367" s="26">
        <f>STAFF_CWS!T544</f>
        <v>0</v>
      </c>
      <c r="Q367" s="26">
        <f>STAFF_CWS!U544</f>
        <v>0</v>
      </c>
      <c r="R367" s="26">
        <f>STAFF_CWS!V544</f>
        <v>0</v>
      </c>
      <c r="S367" s="26">
        <f>STAFF_CWS!W544</f>
        <v>0</v>
      </c>
      <c r="T367" s="26">
        <f>STAFF_CWS!X544</f>
        <v>0</v>
      </c>
      <c r="U367" s="26">
        <f>STAFF_CWS!Y544</f>
        <v>0</v>
      </c>
      <c r="V367" s="26">
        <f>STAFF_CWS!Z544</f>
        <v>0</v>
      </c>
      <c r="W367" s="26">
        <f>STAFF_CWS!AA544</f>
        <v>0</v>
      </c>
      <c r="X367" s="26">
        <f>STAFF_CWS!AB544</f>
        <v>0</v>
      </c>
      <c r="Y367" s="26">
        <f>STAFF_CWS!AC544</f>
        <v>0</v>
      </c>
      <c r="Z367" s="26">
        <f>STAFF_CWS!AD544</f>
        <v>0</v>
      </c>
      <c r="AA367" s="26">
        <f>STAFF_CWS!AE544</f>
        <v>0</v>
      </c>
      <c r="AB367" s="26">
        <f>STAFF_CWS!AF544</f>
        <v>0</v>
      </c>
      <c r="AC367" s="26">
        <f>STAFF_CWS!AG544</f>
        <v>0</v>
      </c>
      <c r="AD367" s="26">
        <f>STAFF_CWS!AH544</f>
        <v>0</v>
      </c>
      <c r="AE367" s="26">
        <f>STAFF_CWS!AI544</f>
        <v>0</v>
      </c>
      <c r="AF367" s="26">
        <f>STAFF_CWS!AJ544</f>
        <v>0</v>
      </c>
      <c r="AG367" s="26">
        <f>STAFF_CWS!AK544</f>
        <v>0</v>
      </c>
      <c r="AH367" s="26">
        <f>STAFF_CWS!AL544</f>
        <v>0</v>
      </c>
      <c r="AI367" s="26">
        <f>STAFF_CWS!AM544</f>
        <v>0</v>
      </c>
      <c r="AJ367" s="26">
        <f>STAFF_CWS!AN544</f>
        <v>0</v>
      </c>
      <c r="AK367" s="26">
        <f>STAFF_CWS!AO544</f>
        <v>0</v>
      </c>
      <c r="AL367" s="26">
        <f>STAFF_CWS!AP544</f>
        <v>0</v>
      </c>
      <c r="AM367" s="26">
        <f>STAFF_CWS!AQ544</f>
        <v>0</v>
      </c>
      <c r="AN367" s="26">
        <f>STAFF_CWS!AR544</f>
        <v>0</v>
      </c>
      <c r="AO367" s="26">
        <f>STAFF_CWS!AS544</f>
        <v>0</v>
      </c>
      <c r="AP367" s="26">
        <f>STAFF_CWS!AT544</f>
        <v>0</v>
      </c>
      <c r="AQ367" s="26">
        <f>STAFF_CWS!AU544</f>
        <v>0</v>
      </c>
      <c r="AR367" s="26">
        <f>STAFF_CWS!AV544</f>
        <v>0</v>
      </c>
      <c r="AS367" s="26">
        <f>STAFF_CWS!AW544</f>
        <v>0</v>
      </c>
      <c r="AT367" s="26">
        <f>STAFF_CWS!AX544</f>
        <v>0</v>
      </c>
      <c r="AU367" s="26">
        <f>STAFF_CWS!AY544</f>
        <v>0</v>
      </c>
      <c r="AV367" s="26">
        <f>STAFF_CWS!AZ544</f>
        <v>0</v>
      </c>
      <c r="AW367" s="26">
        <f>STAFF_CWS!BA544</f>
        <v>0</v>
      </c>
      <c r="AX367" s="26">
        <f>STAFF_CWS!BB544</f>
        <v>0</v>
      </c>
      <c r="AY367" s="26">
        <f>STAFF_CWS!BC544</f>
        <v>0</v>
      </c>
      <c r="AZ367" s="26">
        <f>STAFF_CWS!BD544</f>
        <v>0</v>
      </c>
      <c r="BA367" s="26">
        <f>STAFF_CWS!BE544</f>
        <v>0</v>
      </c>
      <c r="BB367" s="26">
        <f>STAFF_CWS!BF544</f>
        <v>0</v>
      </c>
      <c r="BC367" s="26">
        <f>STAFF_CWS!BG544</f>
        <v>0</v>
      </c>
      <c r="BD367" s="26">
        <f>STAFF_CWS!BH544</f>
        <v>0</v>
      </c>
      <c r="BE367" s="26">
        <f>STAFF_CWS!BI544</f>
        <v>0</v>
      </c>
      <c r="BF367" s="26">
        <f>STAFF_CWS!BJ544</f>
        <v>0</v>
      </c>
      <c r="BG367" s="26">
        <f>STAFF_CWS!BK544</f>
        <v>0</v>
      </c>
      <c r="BH367" s="26">
        <f>STAFF_CWS!BL544</f>
        <v>0</v>
      </c>
      <c r="BI367" s="26">
        <f>STAFF_CWS!BM544</f>
        <v>0</v>
      </c>
      <c r="BJ367" s="26">
        <f>STAFF_CWS!BN544</f>
        <v>0</v>
      </c>
      <c r="BK367" s="26">
        <f>STAFF_CWS!BO544</f>
        <v>0</v>
      </c>
    </row>
    <row r="368" spans="2:66" x14ac:dyDescent="0.15">
      <c r="B368" s="14" t="s">
        <v>4</v>
      </c>
      <c r="C368" s="26">
        <f>STAFF_CWS!G545</f>
        <v>0</v>
      </c>
      <c r="D368" s="26">
        <f>STAFF_CWS!H545</f>
        <v>480000</v>
      </c>
      <c r="E368" s="26">
        <f>STAFF_CWS!I545</f>
        <v>480000</v>
      </c>
      <c r="F368" s="26">
        <f>STAFF_CWS!J545</f>
        <v>480000</v>
      </c>
      <c r="G368" s="26">
        <f>STAFF_CWS!K545</f>
        <v>480000</v>
      </c>
      <c r="H368" s="26">
        <f>STAFF_CWS!L545</f>
        <v>480000</v>
      </c>
      <c r="I368" s="26">
        <f>STAFF_CWS!M545</f>
        <v>480000</v>
      </c>
      <c r="J368" s="26">
        <f>STAFF_CWS!N545</f>
        <v>480000</v>
      </c>
      <c r="K368" s="26">
        <f>STAFF_CWS!O545</f>
        <v>480000</v>
      </c>
      <c r="L368" s="26">
        <f>STAFF_CWS!P545</f>
        <v>480000</v>
      </c>
      <c r="M368" s="26">
        <f>STAFF_CWS!Q545</f>
        <v>480000</v>
      </c>
      <c r="N368" s="26">
        <f>STAFF_CWS!R545</f>
        <v>480000</v>
      </c>
      <c r="O368" s="26">
        <f>STAFF_CWS!S545</f>
        <v>480000</v>
      </c>
      <c r="P368" s="26">
        <f>STAFF_CWS!T545</f>
        <v>560000</v>
      </c>
      <c r="Q368" s="26">
        <f>STAFF_CWS!U545</f>
        <v>560000</v>
      </c>
      <c r="R368" s="26">
        <f>STAFF_CWS!V545</f>
        <v>560000</v>
      </c>
      <c r="S368" s="26">
        <f>STAFF_CWS!W545</f>
        <v>560000</v>
      </c>
      <c r="T368" s="26">
        <f>STAFF_CWS!X545</f>
        <v>560000</v>
      </c>
      <c r="U368" s="26">
        <f>STAFF_CWS!Y545</f>
        <v>560000</v>
      </c>
      <c r="V368" s="26">
        <f>STAFF_CWS!Z545</f>
        <v>560000</v>
      </c>
      <c r="W368" s="26">
        <f>STAFF_CWS!AA545</f>
        <v>560000</v>
      </c>
      <c r="X368" s="26">
        <f>STAFF_CWS!AB545</f>
        <v>560000</v>
      </c>
      <c r="Y368" s="26">
        <f>STAFF_CWS!AC545</f>
        <v>560000</v>
      </c>
      <c r="Z368" s="26">
        <f>STAFF_CWS!AD545</f>
        <v>560000</v>
      </c>
      <c r="AA368" s="26">
        <f>STAFF_CWS!AE545</f>
        <v>560000</v>
      </c>
      <c r="AB368" s="26">
        <f>STAFF_CWS!AF545</f>
        <v>560000</v>
      </c>
      <c r="AC368" s="26">
        <f>STAFF_CWS!AG545</f>
        <v>560000</v>
      </c>
      <c r="AD368" s="26">
        <f>STAFF_CWS!AH545</f>
        <v>560000</v>
      </c>
      <c r="AE368" s="26">
        <f>STAFF_CWS!AI545</f>
        <v>560000</v>
      </c>
      <c r="AF368" s="26">
        <f>STAFF_CWS!AJ545</f>
        <v>560000</v>
      </c>
      <c r="AG368" s="26">
        <f>STAFF_CWS!AK545</f>
        <v>560000</v>
      </c>
      <c r="AH368" s="26">
        <f>STAFF_CWS!AL545</f>
        <v>560000</v>
      </c>
      <c r="AI368" s="26">
        <f>STAFF_CWS!AM545</f>
        <v>560000</v>
      </c>
      <c r="AJ368" s="26">
        <f>STAFF_CWS!AN545</f>
        <v>560000</v>
      </c>
      <c r="AK368" s="26">
        <f>STAFF_CWS!AO545</f>
        <v>560000</v>
      </c>
      <c r="AL368" s="26">
        <f>STAFF_CWS!AP545</f>
        <v>560000</v>
      </c>
      <c r="AM368" s="26">
        <f>STAFF_CWS!AQ545</f>
        <v>560000</v>
      </c>
      <c r="AN368" s="26">
        <f>STAFF_CWS!AR545</f>
        <v>680000</v>
      </c>
      <c r="AO368" s="26">
        <f>STAFF_CWS!AS545</f>
        <v>680000</v>
      </c>
      <c r="AP368" s="26">
        <f>STAFF_CWS!AT545</f>
        <v>680000</v>
      </c>
      <c r="AQ368" s="26">
        <f>STAFF_CWS!AU545</f>
        <v>680000</v>
      </c>
      <c r="AR368" s="26">
        <f>STAFF_CWS!AV545</f>
        <v>680000</v>
      </c>
      <c r="AS368" s="26">
        <f>STAFF_CWS!AW545</f>
        <v>680000</v>
      </c>
      <c r="AT368" s="26">
        <f>STAFF_CWS!AX545</f>
        <v>680000</v>
      </c>
      <c r="AU368" s="26">
        <f>STAFF_CWS!AY545</f>
        <v>680000</v>
      </c>
      <c r="AV368" s="26">
        <f>STAFF_CWS!AZ545</f>
        <v>680000</v>
      </c>
      <c r="AW368" s="26">
        <f>STAFF_CWS!BA545</f>
        <v>680000</v>
      </c>
      <c r="AX368" s="26">
        <f>STAFF_CWS!BB545</f>
        <v>680000</v>
      </c>
      <c r="AY368" s="26">
        <f>STAFF_CWS!BC545</f>
        <v>680000</v>
      </c>
      <c r="AZ368" s="26">
        <f>STAFF_CWS!BD545</f>
        <v>800000</v>
      </c>
      <c r="BA368" s="26">
        <f>STAFF_CWS!BE545</f>
        <v>800000</v>
      </c>
      <c r="BB368" s="26">
        <f>STAFF_CWS!BF545</f>
        <v>800000</v>
      </c>
      <c r="BC368" s="26">
        <f>STAFF_CWS!BG545</f>
        <v>800000</v>
      </c>
      <c r="BD368" s="26">
        <f>STAFF_CWS!BH545</f>
        <v>800000</v>
      </c>
      <c r="BE368" s="26">
        <f>STAFF_CWS!BI545</f>
        <v>800000</v>
      </c>
      <c r="BF368" s="26">
        <f>STAFF_CWS!BJ545</f>
        <v>800000</v>
      </c>
      <c r="BG368" s="26">
        <f>STAFF_CWS!BK545</f>
        <v>800000</v>
      </c>
      <c r="BH368" s="26">
        <f>STAFF_CWS!BL545</f>
        <v>800000</v>
      </c>
      <c r="BI368" s="26">
        <f>STAFF_CWS!BM545</f>
        <v>800000</v>
      </c>
      <c r="BJ368" s="26">
        <f>STAFF_CWS!BN545</f>
        <v>800000</v>
      </c>
      <c r="BK368" s="26">
        <f>STAFF_CWS!BO545</f>
        <v>800000</v>
      </c>
      <c r="BL368" s="38">
        <f>SUM(C368:BK368)</f>
        <v>36960000</v>
      </c>
      <c r="BM368" s="65">
        <f>STAFF_CWS!BP545</f>
        <v>36960000</v>
      </c>
    </row>
    <row r="369" spans="2:65" x14ac:dyDescent="0.15">
      <c r="B369" s="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</row>
    <row r="370" spans="2:65" x14ac:dyDescent="0.15">
      <c r="B370" s="2" t="s">
        <v>16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 spans="2:65" x14ac:dyDescent="0.15">
      <c r="B371" s="15" t="s">
        <v>17</v>
      </c>
      <c r="C371" s="26">
        <f>STAFF_CWS!G548</f>
        <v>0</v>
      </c>
      <c r="D371" s="26">
        <f>STAFF_CWS!H548</f>
        <v>281212</v>
      </c>
      <c r="E371" s="26">
        <f>STAFF_CWS!I548</f>
        <v>281212</v>
      </c>
      <c r="F371" s="26">
        <f>STAFF_CWS!J548</f>
        <v>281212</v>
      </c>
      <c r="G371" s="26">
        <f>STAFF_CWS!K548</f>
        <v>281212</v>
      </c>
      <c r="H371" s="26">
        <f>STAFF_CWS!L548</f>
        <v>281212</v>
      </c>
      <c r="I371" s="26">
        <f>STAFF_CWS!M548</f>
        <v>281212</v>
      </c>
      <c r="J371" s="26">
        <f>STAFF_CWS!N548</f>
        <v>281212</v>
      </c>
      <c r="K371" s="26">
        <f>STAFF_CWS!O548</f>
        <v>281212</v>
      </c>
      <c r="L371" s="26">
        <f>STAFF_CWS!P548</f>
        <v>281212</v>
      </c>
      <c r="M371" s="26">
        <f>STAFF_CWS!Q548</f>
        <v>281212</v>
      </c>
      <c r="N371" s="26">
        <f>STAFF_CWS!R548</f>
        <v>281212</v>
      </c>
      <c r="O371" s="26">
        <f>STAFF_CWS!S548</f>
        <v>281212</v>
      </c>
      <c r="P371" s="26">
        <f>STAFF_CWS!T548</f>
        <v>281212</v>
      </c>
      <c r="Q371" s="26">
        <f>STAFF_CWS!U548</f>
        <v>281212</v>
      </c>
      <c r="R371" s="26">
        <f>STAFF_CWS!V548</f>
        <v>281212</v>
      </c>
      <c r="S371" s="26">
        <f>STAFF_CWS!W548</f>
        <v>281212</v>
      </c>
      <c r="T371" s="26">
        <f>STAFF_CWS!X548</f>
        <v>281212</v>
      </c>
      <c r="U371" s="26">
        <f>STAFF_CWS!Y548</f>
        <v>281212</v>
      </c>
      <c r="V371" s="26">
        <f>STAFF_CWS!Z548</f>
        <v>281212</v>
      </c>
      <c r="W371" s="26">
        <f>STAFF_CWS!AA548</f>
        <v>281212</v>
      </c>
      <c r="X371" s="26">
        <f>STAFF_CWS!AB548</f>
        <v>281212</v>
      </c>
      <c r="Y371" s="26">
        <f>STAFF_CWS!AC548</f>
        <v>281212</v>
      </c>
      <c r="Z371" s="26">
        <f>STAFF_CWS!AD548</f>
        <v>281212</v>
      </c>
      <c r="AA371" s="26">
        <f>STAFF_CWS!AE548</f>
        <v>281212</v>
      </c>
      <c r="AB371" s="26">
        <f>STAFF_CWS!AF548</f>
        <v>281212</v>
      </c>
      <c r="AC371" s="26">
        <f>STAFF_CWS!AG548</f>
        <v>281212</v>
      </c>
      <c r="AD371" s="26">
        <f>STAFF_CWS!AH548</f>
        <v>281212</v>
      </c>
      <c r="AE371" s="26">
        <f>STAFF_CWS!AI548</f>
        <v>281212</v>
      </c>
      <c r="AF371" s="26">
        <f>STAFF_CWS!AJ548</f>
        <v>281212</v>
      </c>
      <c r="AG371" s="26">
        <f>STAFF_CWS!AK548</f>
        <v>281212</v>
      </c>
      <c r="AH371" s="26">
        <f>STAFF_CWS!AL548</f>
        <v>281212</v>
      </c>
      <c r="AI371" s="26">
        <f>STAFF_CWS!AM548</f>
        <v>281212</v>
      </c>
      <c r="AJ371" s="26">
        <f>STAFF_CWS!AN548</f>
        <v>281212</v>
      </c>
      <c r="AK371" s="26">
        <f>STAFF_CWS!AO548</f>
        <v>281212</v>
      </c>
      <c r="AL371" s="26">
        <f>STAFF_CWS!AP548</f>
        <v>281212</v>
      </c>
      <c r="AM371" s="26">
        <f>STAFF_CWS!AQ548</f>
        <v>281212</v>
      </c>
      <c r="AN371" s="26">
        <f>STAFF_CWS!AR548</f>
        <v>281212</v>
      </c>
      <c r="AO371" s="26">
        <f>STAFF_CWS!AS548</f>
        <v>281212</v>
      </c>
      <c r="AP371" s="26">
        <f>STAFF_CWS!AT548</f>
        <v>281212</v>
      </c>
      <c r="AQ371" s="26">
        <f>STAFF_CWS!AU548</f>
        <v>281212</v>
      </c>
      <c r="AR371" s="26">
        <f>STAFF_CWS!AV548</f>
        <v>281212</v>
      </c>
      <c r="AS371" s="26">
        <f>STAFF_CWS!AW548</f>
        <v>281212</v>
      </c>
      <c r="AT371" s="26">
        <f>STAFF_CWS!AX548</f>
        <v>281212</v>
      </c>
      <c r="AU371" s="26">
        <f>STAFF_CWS!AY548</f>
        <v>281212</v>
      </c>
      <c r="AV371" s="26">
        <f>STAFF_CWS!AZ548</f>
        <v>281212</v>
      </c>
      <c r="AW371" s="26">
        <f>STAFF_CWS!BA548</f>
        <v>281212</v>
      </c>
      <c r="AX371" s="26">
        <f>STAFF_CWS!BB548</f>
        <v>281212</v>
      </c>
      <c r="AY371" s="26">
        <f>STAFF_CWS!BC548</f>
        <v>281212</v>
      </c>
      <c r="AZ371" s="26">
        <f>STAFF_CWS!BD548</f>
        <v>281212</v>
      </c>
      <c r="BA371" s="26">
        <f>STAFF_CWS!BE548</f>
        <v>281212</v>
      </c>
      <c r="BB371" s="26">
        <f>STAFF_CWS!BF548</f>
        <v>281212</v>
      </c>
      <c r="BC371" s="26">
        <f>STAFF_CWS!BG548</f>
        <v>281212</v>
      </c>
      <c r="BD371" s="26">
        <f>STAFF_CWS!BH548</f>
        <v>281212</v>
      </c>
      <c r="BE371" s="26">
        <f>STAFF_CWS!BI548</f>
        <v>281212</v>
      </c>
      <c r="BF371" s="26">
        <f>STAFF_CWS!BJ548</f>
        <v>281212</v>
      </c>
      <c r="BG371" s="26">
        <f>STAFF_CWS!BK548</f>
        <v>281212</v>
      </c>
      <c r="BH371" s="26">
        <f>STAFF_CWS!BL548</f>
        <v>281212</v>
      </c>
      <c r="BI371" s="26">
        <f>STAFF_CWS!BM548</f>
        <v>281212</v>
      </c>
      <c r="BJ371" s="26">
        <f>STAFF_CWS!BN548</f>
        <v>281212</v>
      </c>
      <c r="BK371" s="26">
        <f>STAFF_CWS!BO548</f>
        <v>281212</v>
      </c>
      <c r="BL371" s="38">
        <f>SUM(C371:BK371)</f>
        <v>16872720</v>
      </c>
      <c r="BM371" s="65">
        <f>STAFF_CWS!BP548</f>
        <v>16872720</v>
      </c>
    </row>
    <row r="372" spans="2:65" x14ac:dyDescent="0.15">
      <c r="B372" s="15" t="s">
        <v>18</v>
      </c>
      <c r="C372" s="26">
        <f>STAFF_CWS!G549</f>
        <v>0</v>
      </c>
      <c r="D372" s="26">
        <f>STAFF_CWS!H549</f>
        <v>0</v>
      </c>
      <c r="E372" s="26">
        <f>STAFF_CWS!I549</f>
        <v>0</v>
      </c>
      <c r="F372" s="26">
        <f>STAFF_CWS!J549</f>
        <v>0</v>
      </c>
      <c r="G372" s="26">
        <f>STAFF_CWS!K549</f>
        <v>0</v>
      </c>
      <c r="H372" s="26">
        <f>STAFF_CWS!L549</f>
        <v>0</v>
      </c>
      <c r="I372" s="26">
        <f>STAFF_CWS!M549</f>
        <v>0</v>
      </c>
      <c r="J372" s="26">
        <f>STAFF_CWS!N549</f>
        <v>0</v>
      </c>
      <c r="K372" s="26">
        <f>STAFF_CWS!O549</f>
        <v>0</v>
      </c>
      <c r="L372" s="26">
        <f>STAFF_CWS!P549</f>
        <v>0</v>
      </c>
      <c r="M372" s="26">
        <f>STAFF_CWS!Q549</f>
        <v>0</v>
      </c>
      <c r="N372" s="26">
        <f>STAFF_CWS!R549</f>
        <v>0</v>
      </c>
      <c r="O372" s="26">
        <f>STAFF_CWS!S549</f>
        <v>0</v>
      </c>
      <c r="P372" s="26">
        <f>STAFF_CWS!T549</f>
        <v>0</v>
      </c>
      <c r="Q372" s="26">
        <f>STAFF_CWS!U549</f>
        <v>0</v>
      </c>
      <c r="R372" s="26">
        <f>STAFF_CWS!V549</f>
        <v>0</v>
      </c>
      <c r="S372" s="26">
        <f>STAFF_CWS!W549</f>
        <v>0</v>
      </c>
      <c r="T372" s="26">
        <f>STAFF_CWS!X549</f>
        <v>0</v>
      </c>
      <c r="U372" s="26">
        <f>STAFF_CWS!Y549</f>
        <v>0</v>
      </c>
      <c r="V372" s="26">
        <f>STAFF_CWS!Z549</f>
        <v>0</v>
      </c>
      <c r="W372" s="26">
        <f>STAFF_CWS!AA549</f>
        <v>0</v>
      </c>
      <c r="X372" s="26">
        <f>STAFF_CWS!AB549</f>
        <v>0</v>
      </c>
      <c r="Y372" s="26">
        <f>STAFF_CWS!AC549</f>
        <v>0</v>
      </c>
      <c r="Z372" s="26">
        <f>STAFF_CWS!AD549</f>
        <v>0</v>
      </c>
      <c r="AA372" s="26">
        <f>STAFF_CWS!AE549</f>
        <v>0</v>
      </c>
      <c r="AB372" s="26">
        <f>STAFF_CWS!AF549</f>
        <v>0</v>
      </c>
      <c r="AC372" s="26">
        <f>STAFF_CWS!AG549</f>
        <v>0</v>
      </c>
      <c r="AD372" s="26">
        <f>STAFF_CWS!AH549</f>
        <v>0</v>
      </c>
      <c r="AE372" s="26">
        <f>STAFF_CWS!AI549</f>
        <v>0</v>
      </c>
      <c r="AF372" s="26">
        <f>STAFF_CWS!AJ549</f>
        <v>0</v>
      </c>
      <c r="AG372" s="26">
        <f>STAFF_CWS!AK549</f>
        <v>0</v>
      </c>
      <c r="AH372" s="26">
        <f>STAFF_CWS!AL549</f>
        <v>0</v>
      </c>
      <c r="AI372" s="26">
        <f>STAFF_CWS!AM549</f>
        <v>0</v>
      </c>
      <c r="AJ372" s="26">
        <f>STAFF_CWS!AN549</f>
        <v>0</v>
      </c>
      <c r="AK372" s="26">
        <f>STAFF_CWS!AO549</f>
        <v>0</v>
      </c>
      <c r="AL372" s="26">
        <f>STAFF_CWS!AP549</f>
        <v>0</v>
      </c>
      <c r="AM372" s="26">
        <f>STAFF_CWS!AQ549</f>
        <v>0</v>
      </c>
      <c r="AN372" s="26">
        <f>STAFF_CWS!AR549</f>
        <v>0</v>
      </c>
      <c r="AO372" s="26">
        <f>STAFF_CWS!AS549</f>
        <v>0</v>
      </c>
      <c r="AP372" s="26">
        <f>STAFF_CWS!AT549</f>
        <v>0</v>
      </c>
      <c r="AQ372" s="26">
        <f>STAFF_CWS!AU549</f>
        <v>0</v>
      </c>
      <c r="AR372" s="26">
        <f>STAFF_CWS!AV549</f>
        <v>0</v>
      </c>
      <c r="AS372" s="26">
        <f>STAFF_CWS!AW549</f>
        <v>0</v>
      </c>
      <c r="AT372" s="26">
        <f>STAFF_CWS!AX549</f>
        <v>0</v>
      </c>
      <c r="AU372" s="26">
        <f>STAFF_CWS!AY549</f>
        <v>0</v>
      </c>
      <c r="AV372" s="26">
        <f>STAFF_CWS!AZ549</f>
        <v>0</v>
      </c>
      <c r="AW372" s="26">
        <f>STAFF_CWS!BA549</f>
        <v>0</v>
      </c>
      <c r="AX372" s="26">
        <f>STAFF_CWS!BB549</f>
        <v>0</v>
      </c>
      <c r="AY372" s="26">
        <f>STAFF_CWS!BC549</f>
        <v>0</v>
      </c>
      <c r="AZ372" s="26">
        <f>STAFF_CWS!BD549</f>
        <v>0</v>
      </c>
      <c r="BA372" s="26">
        <f>STAFF_CWS!BE549</f>
        <v>0</v>
      </c>
      <c r="BB372" s="26">
        <f>STAFF_CWS!BF549</f>
        <v>0</v>
      </c>
      <c r="BC372" s="26">
        <f>STAFF_CWS!BG549</f>
        <v>0</v>
      </c>
      <c r="BD372" s="26">
        <f>STAFF_CWS!BH549</f>
        <v>0</v>
      </c>
      <c r="BE372" s="26">
        <f>STAFF_CWS!BI549</f>
        <v>0</v>
      </c>
      <c r="BF372" s="26">
        <f>STAFF_CWS!BJ549</f>
        <v>0</v>
      </c>
      <c r="BG372" s="26">
        <f>STAFF_CWS!BK549</f>
        <v>0</v>
      </c>
      <c r="BH372" s="26">
        <f>STAFF_CWS!BL549</f>
        <v>0</v>
      </c>
      <c r="BI372" s="26">
        <f>STAFF_CWS!BM549</f>
        <v>0</v>
      </c>
      <c r="BJ372" s="26">
        <f>STAFF_CWS!BN549</f>
        <v>0</v>
      </c>
      <c r="BK372" s="26">
        <f>STAFF_CWS!BO549</f>
        <v>0</v>
      </c>
      <c r="BL372" s="38">
        <f>SUM(C372:BK372)</f>
        <v>0</v>
      </c>
      <c r="BM372" s="65">
        <f>STAFF_CWS!BP549</f>
        <v>0</v>
      </c>
    </row>
    <row r="373" spans="2:65" x14ac:dyDescent="0.15">
      <c r="B373" s="1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 spans="2:65" x14ac:dyDescent="0.15">
      <c r="B374" s="2" t="s">
        <v>90</v>
      </c>
      <c r="C374" s="26">
        <f>STAFF_CWS!G551</f>
        <v>0</v>
      </c>
      <c r="D374" s="26">
        <f>STAFF_CWS!H551</f>
        <v>281212</v>
      </c>
      <c r="E374" s="26">
        <f>STAFF_CWS!I551</f>
        <v>281212</v>
      </c>
      <c r="F374" s="26">
        <f>STAFF_CWS!J551</f>
        <v>281212</v>
      </c>
      <c r="G374" s="26">
        <f>STAFF_CWS!K551</f>
        <v>281212</v>
      </c>
      <c r="H374" s="26">
        <f>STAFF_CWS!L551</f>
        <v>281212</v>
      </c>
      <c r="I374" s="26">
        <f>STAFF_CWS!M551</f>
        <v>281212</v>
      </c>
      <c r="J374" s="26">
        <f>STAFF_CWS!N551</f>
        <v>281212</v>
      </c>
      <c r="K374" s="26">
        <f>STAFF_CWS!O551</f>
        <v>281212</v>
      </c>
      <c r="L374" s="26">
        <f>STAFF_CWS!P551</f>
        <v>281212</v>
      </c>
      <c r="M374" s="26">
        <f>STAFF_CWS!Q551</f>
        <v>281212</v>
      </c>
      <c r="N374" s="26">
        <f>STAFF_CWS!R551</f>
        <v>281212</v>
      </c>
      <c r="O374" s="26">
        <f>STAFF_CWS!S551</f>
        <v>281212</v>
      </c>
      <c r="P374" s="26">
        <f>STAFF_CWS!T551</f>
        <v>281212</v>
      </c>
      <c r="Q374" s="26">
        <f>STAFF_CWS!U551</f>
        <v>281212</v>
      </c>
      <c r="R374" s="26">
        <f>STAFF_CWS!V551</f>
        <v>281212</v>
      </c>
      <c r="S374" s="26">
        <f>STAFF_CWS!W551</f>
        <v>281212</v>
      </c>
      <c r="T374" s="26">
        <f>STAFF_CWS!X551</f>
        <v>281212</v>
      </c>
      <c r="U374" s="26">
        <f>STAFF_CWS!Y551</f>
        <v>281212</v>
      </c>
      <c r="V374" s="26">
        <f>STAFF_CWS!Z551</f>
        <v>281212</v>
      </c>
      <c r="W374" s="26">
        <f>STAFF_CWS!AA551</f>
        <v>281212</v>
      </c>
      <c r="X374" s="26">
        <f>STAFF_CWS!AB551</f>
        <v>281212</v>
      </c>
      <c r="Y374" s="26">
        <f>STAFF_CWS!AC551</f>
        <v>281212</v>
      </c>
      <c r="Z374" s="26">
        <f>STAFF_CWS!AD551</f>
        <v>281212</v>
      </c>
      <c r="AA374" s="26">
        <f>STAFF_CWS!AE551</f>
        <v>281212</v>
      </c>
      <c r="AB374" s="26">
        <f>STAFF_CWS!AF551</f>
        <v>281212</v>
      </c>
      <c r="AC374" s="26">
        <f>STAFF_CWS!AG551</f>
        <v>281212</v>
      </c>
      <c r="AD374" s="26">
        <f>STAFF_CWS!AH551</f>
        <v>281212</v>
      </c>
      <c r="AE374" s="26">
        <f>STAFF_CWS!AI551</f>
        <v>281212</v>
      </c>
      <c r="AF374" s="26">
        <f>STAFF_CWS!AJ551</f>
        <v>281212</v>
      </c>
      <c r="AG374" s="26">
        <f>STAFF_CWS!AK551</f>
        <v>281212</v>
      </c>
      <c r="AH374" s="26">
        <f>STAFF_CWS!AL551</f>
        <v>281212</v>
      </c>
      <c r="AI374" s="26">
        <f>STAFF_CWS!AM551</f>
        <v>281212</v>
      </c>
      <c r="AJ374" s="26">
        <f>STAFF_CWS!AN551</f>
        <v>281212</v>
      </c>
      <c r="AK374" s="26">
        <f>STAFF_CWS!AO551</f>
        <v>281212</v>
      </c>
      <c r="AL374" s="26">
        <f>STAFF_CWS!AP551</f>
        <v>281212</v>
      </c>
      <c r="AM374" s="26">
        <f>STAFF_CWS!AQ551</f>
        <v>281212</v>
      </c>
      <c r="AN374" s="26">
        <f>STAFF_CWS!AR551</f>
        <v>281212</v>
      </c>
      <c r="AO374" s="26">
        <f>STAFF_CWS!AS551</f>
        <v>281212</v>
      </c>
      <c r="AP374" s="26">
        <f>STAFF_CWS!AT551</f>
        <v>281212</v>
      </c>
      <c r="AQ374" s="26">
        <f>STAFF_CWS!AU551</f>
        <v>281212</v>
      </c>
      <c r="AR374" s="26">
        <f>STAFF_CWS!AV551</f>
        <v>281212</v>
      </c>
      <c r="AS374" s="26">
        <f>STAFF_CWS!AW551</f>
        <v>281212</v>
      </c>
      <c r="AT374" s="26">
        <f>STAFF_CWS!AX551</f>
        <v>281212</v>
      </c>
      <c r="AU374" s="26">
        <f>STAFF_CWS!AY551</f>
        <v>281212</v>
      </c>
      <c r="AV374" s="26">
        <f>STAFF_CWS!AZ551</f>
        <v>281212</v>
      </c>
      <c r="AW374" s="26">
        <f>STAFF_CWS!BA551</f>
        <v>281212</v>
      </c>
      <c r="AX374" s="26">
        <f>STAFF_CWS!BB551</f>
        <v>281212</v>
      </c>
      <c r="AY374" s="26">
        <f>STAFF_CWS!BC551</f>
        <v>281212</v>
      </c>
      <c r="AZ374" s="26">
        <f>STAFF_CWS!BD551</f>
        <v>281212</v>
      </c>
      <c r="BA374" s="26">
        <f>STAFF_CWS!BE551</f>
        <v>281212</v>
      </c>
      <c r="BB374" s="26">
        <f>STAFF_CWS!BF551</f>
        <v>281212</v>
      </c>
      <c r="BC374" s="26">
        <f>STAFF_CWS!BG551</f>
        <v>281212</v>
      </c>
      <c r="BD374" s="26">
        <f>STAFF_CWS!BH551</f>
        <v>281212</v>
      </c>
      <c r="BE374" s="26">
        <f>STAFF_CWS!BI551</f>
        <v>281212</v>
      </c>
      <c r="BF374" s="26">
        <f>STAFF_CWS!BJ551</f>
        <v>281212</v>
      </c>
      <c r="BG374" s="26">
        <f>STAFF_CWS!BK551</f>
        <v>281212</v>
      </c>
      <c r="BH374" s="26">
        <f>STAFF_CWS!BL551</f>
        <v>281212</v>
      </c>
      <c r="BI374" s="26">
        <f>STAFF_CWS!BM551</f>
        <v>281212</v>
      </c>
      <c r="BJ374" s="26">
        <f>STAFF_CWS!BN551</f>
        <v>281212</v>
      </c>
      <c r="BK374" s="26">
        <f>STAFF_CWS!BO551</f>
        <v>281212</v>
      </c>
    </row>
    <row r="375" spans="2:65" x14ac:dyDescent="0.15">
      <c r="B375" s="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</row>
    <row r="376" spans="2:65" x14ac:dyDescent="0.15">
      <c r="B376" s="14" t="s">
        <v>125</v>
      </c>
      <c r="C376" s="26">
        <f>STAFF_CWS!G553</f>
        <v>0</v>
      </c>
      <c r="D376" s="26">
        <f>STAFF_CWS!H553</f>
        <v>3161212</v>
      </c>
      <c r="E376" s="26">
        <f>STAFF_CWS!I553</f>
        <v>3161212</v>
      </c>
      <c r="F376" s="26">
        <f>STAFF_CWS!J553</f>
        <v>3161212</v>
      </c>
      <c r="G376" s="26">
        <f>STAFF_CWS!K553</f>
        <v>3161212</v>
      </c>
      <c r="H376" s="26">
        <f>STAFF_CWS!L553</f>
        <v>3161212</v>
      </c>
      <c r="I376" s="26">
        <f>STAFF_CWS!M553</f>
        <v>3161212</v>
      </c>
      <c r="J376" s="26">
        <f>STAFF_CWS!N553</f>
        <v>3161212</v>
      </c>
      <c r="K376" s="26">
        <f>STAFF_CWS!O553</f>
        <v>3161212</v>
      </c>
      <c r="L376" s="26">
        <f>STAFF_CWS!P553</f>
        <v>3161212</v>
      </c>
      <c r="M376" s="26">
        <f>STAFF_CWS!Q553</f>
        <v>3161212</v>
      </c>
      <c r="N376" s="26">
        <f>STAFF_CWS!R553</f>
        <v>3161212</v>
      </c>
      <c r="O376" s="26">
        <f>STAFF_CWS!S553</f>
        <v>3161212</v>
      </c>
      <c r="P376" s="26">
        <f>STAFF_CWS!T553</f>
        <v>3641212</v>
      </c>
      <c r="Q376" s="26">
        <f>STAFF_CWS!U553</f>
        <v>3641212</v>
      </c>
      <c r="R376" s="26">
        <f>STAFF_CWS!V553</f>
        <v>3641212</v>
      </c>
      <c r="S376" s="26">
        <f>STAFF_CWS!W553</f>
        <v>3641212</v>
      </c>
      <c r="T376" s="26">
        <f>STAFF_CWS!X553</f>
        <v>3641212</v>
      </c>
      <c r="U376" s="26">
        <f>STAFF_CWS!Y553</f>
        <v>3641212</v>
      </c>
      <c r="V376" s="26">
        <f>STAFF_CWS!Z553</f>
        <v>3641212</v>
      </c>
      <c r="W376" s="26">
        <f>STAFF_CWS!AA553</f>
        <v>3641212</v>
      </c>
      <c r="X376" s="26">
        <f>STAFF_CWS!AB553</f>
        <v>3641212</v>
      </c>
      <c r="Y376" s="26">
        <f>STAFF_CWS!AC553</f>
        <v>3641212</v>
      </c>
      <c r="Z376" s="26">
        <f>STAFF_CWS!AD553</f>
        <v>3641212</v>
      </c>
      <c r="AA376" s="26">
        <f>STAFF_CWS!AE553</f>
        <v>3641212</v>
      </c>
      <c r="AB376" s="26">
        <f>STAFF_CWS!AF553</f>
        <v>3641212</v>
      </c>
      <c r="AC376" s="26">
        <f>STAFF_CWS!AG553</f>
        <v>3641212</v>
      </c>
      <c r="AD376" s="26">
        <f>STAFF_CWS!AH553</f>
        <v>3641212</v>
      </c>
      <c r="AE376" s="26">
        <f>STAFF_CWS!AI553</f>
        <v>3641212</v>
      </c>
      <c r="AF376" s="26">
        <f>STAFF_CWS!AJ553</f>
        <v>3641212</v>
      </c>
      <c r="AG376" s="26">
        <f>STAFF_CWS!AK553</f>
        <v>3641212</v>
      </c>
      <c r="AH376" s="26">
        <f>STAFF_CWS!AL553</f>
        <v>3641212</v>
      </c>
      <c r="AI376" s="26">
        <f>STAFF_CWS!AM553</f>
        <v>3641212</v>
      </c>
      <c r="AJ376" s="26">
        <f>STAFF_CWS!AN553</f>
        <v>3641212</v>
      </c>
      <c r="AK376" s="26">
        <f>STAFF_CWS!AO553</f>
        <v>3641212</v>
      </c>
      <c r="AL376" s="26">
        <f>STAFF_CWS!AP553</f>
        <v>3641212</v>
      </c>
      <c r="AM376" s="26">
        <f>STAFF_CWS!AQ553</f>
        <v>3641212</v>
      </c>
      <c r="AN376" s="26">
        <f>STAFF_CWS!AR553</f>
        <v>4361212</v>
      </c>
      <c r="AO376" s="26">
        <f>STAFF_CWS!AS553</f>
        <v>4361212</v>
      </c>
      <c r="AP376" s="26">
        <f>STAFF_CWS!AT553</f>
        <v>4361212</v>
      </c>
      <c r="AQ376" s="26">
        <f>STAFF_CWS!AU553</f>
        <v>4361212</v>
      </c>
      <c r="AR376" s="26">
        <f>STAFF_CWS!AV553</f>
        <v>4361212</v>
      </c>
      <c r="AS376" s="26">
        <f>STAFF_CWS!AW553</f>
        <v>4361212</v>
      </c>
      <c r="AT376" s="26">
        <f>STAFF_CWS!AX553</f>
        <v>4361212</v>
      </c>
      <c r="AU376" s="26">
        <f>STAFF_CWS!AY553</f>
        <v>4361212</v>
      </c>
      <c r="AV376" s="26">
        <f>STAFF_CWS!AZ553</f>
        <v>4361212</v>
      </c>
      <c r="AW376" s="26">
        <f>STAFF_CWS!BA553</f>
        <v>4361212</v>
      </c>
      <c r="AX376" s="26">
        <f>STAFF_CWS!BB553</f>
        <v>4361212</v>
      </c>
      <c r="AY376" s="26">
        <f>STAFF_CWS!BC553</f>
        <v>4361212</v>
      </c>
      <c r="AZ376" s="26">
        <f>STAFF_CWS!BD553</f>
        <v>5081212</v>
      </c>
      <c r="BA376" s="26">
        <f>STAFF_CWS!BE553</f>
        <v>5081212</v>
      </c>
      <c r="BB376" s="26">
        <f>STAFF_CWS!BF553</f>
        <v>5081212</v>
      </c>
      <c r="BC376" s="26">
        <f>STAFF_CWS!BG553</f>
        <v>5081212</v>
      </c>
      <c r="BD376" s="26">
        <f>STAFF_CWS!BH553</f>
        <v>5081212</v>
      </c>
      <c r="BE376" s="26">
        <f>STAFF_CWS!BI553</f>
        <v>5081212</v>
      </c>
      <c r="BF376" s="26">
        <f>STAFF_CWS!BJ553</f>
        <v>5081212</v>
      </c>
      <c r="BG376" s="26">
        <f>STAFF_CWS!BK553</f>
        <v>5081212</v>
      </c>
      <c r="BH376" s="26">
        <f>STAFF_CWS!BL553</f>
        <v>5081212</v>
      </c>
      <c r="BI376" s="26">
        <f>STAFF_CWS!BM553</f>
        <v>5081212</v>
      </c>
      <c r="BJ376" s="26">
        <f>STAFF_CWS!BN553</f>
        <v>5081212</v>
      </c>
      <c r="BK376" s="26">
        <f>STAFF_CWS!BO553</f>
        <v>5081212</v>
      </c>
      <c r="BL376" s="38">
        <f>SUM(C376:BK376)</f>
        <v>238632720</v>
      </c>
      <c r="BM376" s="65">
        <f>STAFF_CWS!BP553</f>
        <v>238632720</v>
      </c>
    </row>
    <row r="380" spans="2:65" x14ac:dyDescent="0.15">
      <c r="B380" t="s">
        <v>22</v>
      </c>
    </row>
    <row r="381" spans="2:65" x14ac:dyDescent="0.15">
      <c r="B381" s="2" t="s">
        <v>31</v>
      </c>
    </row>
    <row r="382" spans="2:65" x14ac:dyDescent="0.15">
      <c r="B382" s="33" t="s">
        <v>110</v>
      </c>
    </row>
    <row r="383" spans="2:65" x14ac:dyDescent="0.15">
      <c r="B383" t="s">
        <v>32</v>
      </c>
    </row>
    <row r="384" spans="2:65" x14ac:dyDescent="0.15">
      <c r="B384" s="2" t="s">
        <v>29</v>
      </c>
    </row>
    <row r="385" spans="2:2" x14ac:dyDescent="0.15">
      <c r="B385" s="2" t="s">
        <v>30</v>
      </c>
    </row>
    <row r="386" spans="2:2" x14ac:dyDescent="0.15">
      <c r="B386" s="33" t="s">
        <v>111</v>
      </c>
    </row>
    <row r="387" spans="2:2" x14ac:dyDescent="0.15">
      <c r="B387" s="2" t="s">
        <v>28</v>
      </c>
    </row>
    <row r="388" spans="2:2" x14ac:dyDescent="0.15">
      <c r="B388" s="2" t="s">
        <v>55</v>
      </c>
    </row>
    <row r="389" spans="2:2" x14ac:dyDescent="0.15">
      <c r="B389" s="33" t="s">
        <v>112</v>
      </c>
    </row>
    <row r="390" spans="2:2" x14ac:dyDescent="0.15">
      <c r="B390" s="2" t="s">
        <v>56</v>
      </c>
    </row>
    <row r="391" spans="2:2" x14ac:dyDescent="0.15">
      <c r="B391" s="2" t="s">
        <v>57</v>
      </c>
    </row>
    <row r="392" spans="2:2" x14ac:dyDescent="0.15">
      <c r="B392" s="2" t="s">
        <v>113</v>
      </c>
    </row>
    <row r="393" spans="2:2" x14ac:dyDescent="0.15">
      <c r="B393" s="2" t="s">
        <v>58</v>
      </c>
    </row>
    <row r="394" spans="2:2" x14ac:dyDescent="0.15">
      <c r="B394" s="2" t="s">
        <v>59</v>
      </c>
    </row>
    <row r="395" spans="2:2" x14ac:dyDescent="0.15">
      <c r="B395" s="2" t="s">
        <v>60</v>
      </c>
    </row>
  </sheetData>
  <mergeCells count="10">
    <mergeCell ref="P41:AA41"/>
    <mergeCell ref="AB41:AM41"/>
    <mergeCell ref="AN41:AY41"/>
    <mergeCell ref="AZ41:BK41"/>
    <mergeCell ref="D143:O143"/>
    <mergeCell ref="E44:P44"/>
    <mergeCell ref="Q44:AB44"/>
    <mergeCell ref="AC44:AN44"/>
    <mergeCell ref="AO44:AZ44"/>
    <mergeCell ref="BA44:BL44"/>
  </mergeCells>
  <printOptions gridLines="1"/>
  <pageMargins left="0.7" right="0.7" top="0.75" bottom="0.75" header="0.3" footer="0.3"/>
  <pageSetup scale="77" orientation="portrait" r:id="rId1"/>
  <ignoredErrors>
    <ignoredError sqref="C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L99"/>
  <sheetViews>
    <sheetView topLeftCell="B1" zoomScale="80" zoomScaleNormal="8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/>
    </sheetView>
  </sheetViews>
  <sheetFormatPr baseColWidth="10" defaultColWidth="9.1640625" defaultRowHeight="13" x14ac:dyDescent="0.15"/>
  <cols>
    <col min="1" max="1" width="2.6640625" style="75" hidden="1" customWidth="1"/>
    <col min="2" max="2" width="37.1640625" style="48" customWidth="1"/>
    <col min="3" max="3" width="5.5" style="48" customWidth="1"/>
    <col min="4" max="4" width="17" style="48" customWidth="1"/>
    <col min="5" max="9" width="15.5" style="48" customWidth="1"/>
    <col min="10" max="10" width="10.33203125" style="48" bestFit="1" customWidth="1"/>
    <col min="11" max="22" width="9.33203125" style="48" bestFit="1" customWidth="1"/>
    <col min="23" max="23" width="9.5" style="48" bestFit="1" customWidth="1"/>
    <col min="24" max="51" width="9.33203125" style="48" bestFit="1" customWidth="1"/>
    <col min="52" max="52" width="11.5" style="48" bestFit="1" customWidth="1"/>
    <col min="53" max="64" width="9.33203125" style="48" bestFit="1" customWidth="1"/>
    <col min="65" max="16384" width="9.1640625" style="48"/>
  </cols>
  <sheetData>
    <row r="1" spans="1:64" customFormat="1" x14ac:dyDescent="0.15">
      <c r="D1" s="75"/>
      <c r="E1" s="363" t="s">
        <v>35</v>
      </c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 t="s">
        <v>36</v>
      </c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 t="s">
        <v>37</v>
      </c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 t="s">
        <v>38</v>
      </c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 t="s">
        <v>39</v>
      </c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63"/>
    </row>
    <row r="2" spans="1:64" customFormat="1" x14ac:dyDescent="0.15">
      <c r="B2" s="14" t="s">
        <v>25</v>
      </c>
      <c r="D2" s="74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3" spans="1:64" customFormat="1" x14ac:dyDescent="0.15">
      <c r="D3" s="74"/>
      <c r="E3" s="27"/>
      <c r="F3" s="27"/>
      <c r="G3" s="2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customFormat="1" x14ac:dyDescent="0.15">
      <c r="B4" s="14" t="s">
        <v>421</v>
      </c>
      <c r="D4" s="74"/>
      <c r="E4" s="27"/>
      <c r="F4" s="27"/>
      <c r="G4" s="2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customFormat="1" x14ac:dyDescent="0.15">
      <c r="B5" s="14"/>
      <c r="D5" s="74"/>
      <c r="E5" s="27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customFormat="1" x14ac:dyDescent="0.15">
      <c r="B6" s="47" t="s">
        <v>428</v>
      </c>
      <c r="D6" s="286">
        <v>0</v>
      </c>
      <c r="E6" s="286"/>
      <c r="F6" s="268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  <c r="BJ6" s="286"/>
      <c r="BK6" s="286"/>
      <c r="BL6" s="286"/>
    </row>
    <row r="7" spans="1:64" customFormat="1" x14ac:dyDescent="0.15">
      <c r="B7" s="47" t="s">
        <v>431</v>
      </c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  <c r="BG7" s="286"/>
      <c r="BH7" s="286"/>
      <c r="BI7" s="286"/>
      <c r="BJ7" s="286"/>
      <c r="BK7" s="286"/>
      <c r="BL7" s="286"/>
    </row>
    <row r="8" spans="1:64" customFormat="1" x14ac:dyDescent="0.15">
      <c r="B8" s="47" t="s">
        <v>432</v>
      </c>
      <c r="D8" s="286"/>
      <c r="E8" s="286">
        <v>500</v>
      </c>
      <c r="F8" s="286">
        <v>500</v>
      </c>
      <c r="G8" s="286">
        <v>500</v>
      </c>
      <c r="H8" s="286">
        <v>500</v>
      </c>
      <c r="I8" s="286">
        <v>500</v>
      </c>
      <c r="J8" s="286">
        <v>500</v>
      </c>
      <c r="K8" s="286">
        <v>500</v>
      </c>
      <c r="L8" s="286">
        <v>500</v>
      </c>
      <c r="M8" s="286">
        <v>500</v>
      </c>
      <c r="N8" s="286">
        <v>500</v>
      </c>
      <c r="O8" s="286">
        <v>500</v>
      </c>
      <c r="P8" s="286">
        <v>35</v>
      </c>
      <c r="Q8" s="286">
        <v>35</v>
      </c>
      <c r="R8" s="286">
        <v>35</v>
      </c>
      <c r="S8" s="286">
        <v>35</v>
      </c>
      <c r="T8" s="286">
        <v>35</v>
      </c>
      <c r="U8" s="286">
        <v>35</v>
      </c>
      <c r="V8" s="286">
        <v>35</v>
      </c>
      <c r="W8" s="286">
        <v>35</v>
      </c>
      <c r="X8" s="286">
        <v>35</v>
      </c>
      <c r="Y8" s="286">
        <v>35</v>
      </c>
      <c r="Z8" s="286">
        <v>35</v>
      </c>
      <c r="AA8" s="286">
        <v>35</v>
      </c>
      <c r="AB8" s="286">
        <v>35</v>
      </c>
      <c r="AC8" s="286">
        <v>35</v>
      </c>
      <c r="AD8" s="286">
        <v>35</v>
      </c>
      <c r="AE8" s="286">
        <v>35</v>
      </c>
      <c r="AF8" s="286">
        <v>35</v>
      </c>
      <c r="AG8" s="286">
        <v>35</v>
      </c>
      <c r="AH8" s="286">
        <v>35</v>
      </c>
      <c r="AI8" s="286">
        <v>35</v>
      </c>
      <c r="AJ8" s="286">
        <v>35</v>
      </c>
      <c r="AK8" s="286">
        <v>35</v>
      </c>
      <c r="AL8" s="286">
        <v>35</v>
      </c>
      <c r="AM8" s="286">
        <v>35</v>
      </c>
      <c r="AN8" s="286">
        <v>35</v>
      </c>
      <c r="AO8" s="286">
        <v>35</v>
      </c>
      <c r="AP8" s="286">
        <v>35</v>
      </c>
      <c r="AQ8" s="286">
        <v>35</v>
      </c>
      <c r="AR8" s="286">
        <v>35</v>
      </c>
      <c r="AS8" s="286">
        <v>35</v>
      </c>
      <c r="AT8" s="286">
        <v>35</v>
      </c>
      <c r="AU8" s="286">
        <v>35</v>
      </c>
      <c r="AV8" s="286">
        <v>35</v>
      </c>
      <c r="AW8" s="286">
        <v>35</v>
      </c>
      <c r="AX8" s="286">
        <v>35</v>
      </c>
      <c r="AY8" s="286">
        <v>35</v>
      </c>
      <c r="AZ8" s="286">
        <v>35</v>
      </c>
      <c r="BA8" s="286">
        <v>35</v>
      </c>
      <c r="BB8" s="286">
        <v>35</v>
      </c>
      <c r="BC8" s="286">
        <v>35</v>
      </c>
      <c r="BD8" s="286">
        <v>35</v>
      </c>
      <c r="BE8" s="286">
        <v>35</v>
      </c>
      <c r="BF8" s="286">
        <v>35</v>
      </c>
      <c r="BG8" s="286">
        <v>35</v>
      </c>
      <c r="BH8" s="286">
        <v>35</v>
      </c>
      <c r="BI8" s="286">
        <v>35</v>
      </c>
      <c r="BJ8" s="286">
        <v>35</v>
      </c>
      <c r="BK8" s="286">
        <v>35</v>
      </c>
      <c r="BL8" s="286">
        <v>35</v>
      </c>
    </row>
    <row r="9" spans="1:64" customFormat="1" x14ac:dyDescent="0.15">
      <c r="B9" s="47" t="s">
        <v>430</v>
      </c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6"/>
      <c r="AZ9" s="286"/>
      <c r="BA9" s="286"/>
      <c r="BB9" s="286"/>
      <c r="BC9" s="286"/>
      <c r="BD9" s="286"/>
      <c r="BE9" s="286"/>
      <c r="BF9" s="286"/>
      <c r="BG9" s="286"/>
      <c r="BH9" s="286"/>
      <c r="BI9" s="286"/>
      <c r="BJ9" s="286"/>
      <c r="BK9" s="286"/>
      <c r="BL9" s="286"/>
    </row>
    <row r="10" spans="1:64" x14ac:dyDescent="0.15">
      <c r="B10" s="47" t="s">
        <v>397</v>
      </c>
      <c r="C10" s="33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</row>
    <row r="11" spans="1:64" x14ac:dyDescent="0.15">
      <c r="B11" s="47" t="s">
        <v>398</v>
      </c>
      <c r="C11" s="33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8"/>
    </row>
    <row r="12" spans="1:64" customFormat="1" x14ac:dyDescent="0.15">
      <c r="B12" s="47" t="s">
        <v>427</v>
      </c>
      <c r="D12" s="286"/>
      <c r="E12" s="286"/>
      <c r="F12" s="286">
        <v>250</v>
      </c>
      <c r="G12" s="286">
        <v>250</v>
      </c>
      <c r="H12" s="286">
        <v>250</v>
      </c>
      <c r="I12" s="286">
        <v>250</v>
      </c>
      <c r="J12" s="286">
        <v>250</v>
      </c>
      <c r="K12" s="286">
        <v>250</v>
      </c>
      <c r="L12" s="286">
        <v>250</v>
      </c>
      <c r="M12" s="286">
        <v>250</v>
      </c>
      <c r="N12" s="286">
        <v>250</v>
      </c>
      <c r="O12" s="286">
        <v>250</v>
      </c>
      <c r="P12" s="286">
        <v>250</v>
      </c>
      <c r="Q12" s="286">
        <v>250</v>
      </c>
      <c r="R12" s="286">
        <v>250</v>
      </c>
      <c r="S12" s="286">
        <v>250</v>
      </c>
      <c r="T12" s="286">
        <v>250</v>
      </c>
      <c r="U12" s="286">
        <v>250</v>
      </c>
      <c r="V12" s="286">
        <v>250</v>
      </c>
      <c r="W12" s="286">
        <v>250</v>
      </c>
      <c r="X12" s="286">
        <v>250</v>
      </c>
      <c r="Y12" s="286">
        <v>250</v>
      </c>
      <c r="Z12" s="286">
        <v>250</v>
      </c>
      <c r="AA12" s="286">
        <v>250</v>
      </c>
      <c r="AB12" s="286">
        <v>250</v>
      </c>
      <c r="AC12" s="286">
        <v>250</v>
      </c>
      <c r="AD12" s="286">
        <v>250</v>
      </c>
      <c r="AE12" s="286">
        <v>250</v>
      </c>
      <c r="AF12" s="286">
        <v>250</v>
      </c>
      <c r="AG12" s="286">
        <v>250</v>
      </c>
      <c r="AH12" s="286">
        <v>250</v>
      </c>
      <c r="AI12" s="286">
        <v>250</v>
      </c>
      <c r="AJ12" s="286">
        <v>250</v>
      </c>
      <c r="AK12" s="286">
        <v>250</v>
      </c>
      <c r="AL12" s="286">
        <v>250</v>
      </c>
      <c r="AM12" s="286">
        <v>250</v>
      </c>
      <c r="AN12" s="286">
        <v>250</v>
      </c>
      <c r="AO12" s="286">
        <v>250</v>
      </c>
      <c r="AP12" s="286">
        <v>250</v>
      </c>
      <c r="AQ12" s="286">
        <v>250</v>
      </c>
      <c r="AR12" s="286">
        <v>250</v>
      </c>
      <c r="AS12" s="286">
        <v>250</v>
      </c>
      <c r="AT12" s="286">
        <v>250</v>
      </c>
      <c r="AU12" s="286">
        <v>250</v>
      </c>
      <c r="AV12" s="286">
        <v>250</v>
      </c>
      <c r="AW12" s="286">
        <v>250</v>
      </c>
      <c r="AX12" s="286">
        <v>250</v>
      </c>
      <c r="AY12" s="286">
        <v>250</v>
      </c>
      <c r="AZ12" s="286">
        <v>250</v>
      </c>
      <c r="BA12" s="286">
        <v>250</v>
      </c>
      <c r="BB12" s="286">
        <v>250</v>
      </c>
      <c r="BC12" s="286">
        <v>250</v>
      </c>
      <c r="BD12" s="286">
        <v>250</v>
      </c>
      <c r="BE12" s="286">
        <v>250</v>
      </c>
      <c r="BF12" s="286">
        <v>250</v>
      </c>
      <c r="BG12" s="286">
        <v>250</v>
      </c>
      <c r="BH12" s="286">
        <v>250</v>
      </c>
      <c r="BI12" s="286">
        <v>250</v>
      </c>
      <c r="BJ12" s="286">
        <v>250</v>
      </c>
      <c r="BK12" s="286">
        <v>250</v>
      </c>
      <c r="BL12" s="286">
        <v>250</v>
      </c>
    </row>
    <row r="13" spans="1:64" x14ac:dyDescent="0.15">
      <c r="B13" s="47" t="s">
        <v>429</v>
      </c>
      <c r="C13" s="33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  <c r="BF13" s="318"/>
      <c r="BG13" s="318"/>
      <c r="BH13" s="318"/>
      <c r="BI13" s="318"/>
      <c r="BJ13" s="318"/>
      <c r="BK13" s="318"/>
      <c r="BL13" s="318"/>
    </row>
    <row r="14" spans="1:64" hidden="1" x14ac:dyDescent="0.15">
      <c r="B14" s="47"/>
      <c r="C14" s="33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spans="1:64" s="50" customFormat="1" x14ac:dyDescent="0.15">
      <c r="A15" s="74"/>
      <c r="B15" s="73" t="s">
        <v>433</v>
      </c>
      <c r="C15" s="14"/>
      <c r="D15" s="132">
        <f>SUM(D6:D14)</f>
        <v>0</v>
      </c>
      <c r="E15" s="132">
        <f t="shared" ref="E15:BL15" si="0">SUM(E6:E14)</f>
        <v>500</v>
      </c>
      <c r="F15" s="132">
        <f t="shared" si="0"/>
        <v>750</v>
      </c>
      <c r="G15" s="132">
        <f t="shared" si="0"/>
        <v>750</v>
      </c>
      <c r="H15" s="132">
        <f t="shared" si="0"/>
        <v>750</v>
      </c>
      <c r="I15" s="132">
        <f t="shared" si="0"/>
        <v>750</v>
      </c>
      <c r="J15" s="132">
        <f t="shared" si="0"/>
        <v>750</v>
      </c>
      <c r="K15" s="132">
        <f t="shared" si="0"/>
        <v>750</v>
      </c>
      <c r="L15" s="132">
        <f t="shared" si="0"/>
        <v>750</v>
      </c>
      <c r="M15" s="132">
        <f t="shared" si="0"/>
        <v>750</v>
      </c>
      <c r="N15" s="132">
        <f t="shared" si="0"/>
        <v>750</v>
      </c>
      <c r="O15" s="132">
        <f t="shared" si="0"/>
        <v>750</v>
      </c>
      <c r="P15" s="132">
        <f t="shared" si="0"/>
        <v>285</v>
      </c>
      <c r="Q15" s="132">
        <f t="shared" si="0"/>
        <v>285</v>
      </c>
      <c r="R15" s="132">
        <f t="shared" si="0"/>
        <v>285</v>
      </c>
      <c r="S15" s="132">
        <f t="shared" si="0"/>
        <v>285</v>
      </c>
      <c r="T15" s="132">
        <f t="shared" si="0"/>
        <v>285</v>
      </c>
      <c r="U15" s="132">
        <f t="shared" si="0"/>
        <v>285</v>
      </c>
      <c r="V15" s="132">
        <f t="shared" si="0"/>
        <v>285</v>
      </c>
      <c r="W15" s="132">
        <f t="shared" si="0"/>
        <v>285</v>
      </c>
      <c r="X15" s="132">
        <f t="shared" si="0"/>
        <v>285</v>
      </c>
      <c r="Y15" s="132">
        <f t="shared" si="0"/>
        <v>285</v>
      </c>
      <c r="Z15" s="132">
        <f t="shared" si="0"/>
        <v>285</v>
      </c>
      <c r="AA15" s="132">
        <f t="shared" si="0"/>
        <v>285</v>
      </c>
      <c r="AB15" s="132">
        <f t="shared" si="0"/>
        <v>285</v>
      </c>
      <c r="AC15" s="132">
        <f t="shared" si="0"/>
        <v>285</v>
      </c>
      <c r="AD15" s="132">
        <f t="shared" si="0"/>
        <v>285</v>
      </c>
      <c r="AE15" s="132">
        <f t="shared" si="0"/>
        <v>285</v>
      </c>
      <c r="AF15" s="132">
        <f t="shared" si="0"/>
        <v>285</v>
      </c>
      <c r="AG15" s="132">
        <f t="shared" si="0"/>
        <v>285</v>
      </c>
      <c r="AH15" s="132">
        <f t="shared" si="0"/>
        <v>285</v>
      </c>
      <c r="AI15" s="132">
        <f t="shared" si="0"/>
        <v>285</v>
      </c>
      <c r="AJ15" s="132">
        <f t="shared" si="0"/>
        <v>285</v>
      </c>
      <c r="AK15" s="132">
        <f t="shared" si="0"/>
        <v>285</v>
      </c>
      <c r="AL15" s="132">
        <f t="shared" si="0"/>
        <v>285</v>
      </c>
      <c r="AM15" s="132">
        <f t="shared" si="0"/>
        <v>285</v>
      </c>
      <c r="AN15" s="132">
        <f t="shared" si="0"/>
        <v>285</v>
      </c>
      <c r="AO15" s="132">
        <f t="shared" si="0"/>
        <v>285</v>
      </c>
      <c r="AP15" s="132">
        <f t="shared" si="0"/>
        <v>285</v>
      </c>
      <c r="AQ15" s="132">
        <f t="shared" si="0"/>
        <v>285</v>
      </c>
      <c r="AR15" s="132">
        <f t="shared" si="0"/>
        <v>285</v>
      </c>
      <c r="AS15" s="132">
        <f t="shared" si="0"/>
        <v>285</v>
      </c>
      <c r="AT15" s="132">
        <f t="shared" si="0"/>
        <v>285</v>
      </c>
      <c r="AU15" s="132">
        <f t="shared" si="0"/>
        <v>285</v>
      </c>
      <c r="AV15" s="132">
        <f t="shared" si="0"/>
        <v>285</v>
      </c>
      <c r="AW15" s="132">
        <f t="shared" si="0"/>
        <v>285</v>
      </c>
      <c r="AX15" s="132">
        <f t="shared" si="0"/>
        <v>285</v>
      </c>
      <c r="AY15" s="132">
        <f t="shared" si="0"/>
        <v>285</v>
      </c>
      <c r="AZ15" s="132">
        <f t="shared" si="0"/>
        <v>285</v>
      </c>
      <c r="BA15" s="132">
        <f t="shared" si="0"/>
        <v>285</v>
      </c>
      <c r="BB15" s="132">
        <f t="shared" si="0"/>
        <v>285</v>
      </c>
      <c r="BC15" s="132">
        <f t="shared" si="0"/>
        <v>285</v>
      </c>
      <c r="BD15" s="132">
        <f t="shared" si="0"/>
        <v>285</v>
      </c>
      <c r="BE15" s="132">
        <f t="shared" si="0"/>
        <v>285</v>
      </c>
      <c r="BF15" s="132">
        <f t="shared" si="0"/>
        <v>285</v>
      </c>
      <c r="BG15" s="132">
        <f t="shared" si="0"/>
        <v>285</v>
      </c>
      <c r="BH15" s="132">
        <f t="shared" si="0"/>
        <v>285</v>
      </c>
      <c r="BI15" s="132">
        <f t="shared" si="0"/>
        <v>285</v>
      </c>
      <c r="BJ15" s="132">
        <f t="shared" si="0"/>
        <v>285</v>
      </c>
      <c r="BK15" s="132">
        <f t="shared" si="0"/>
        <v>285</v>
      </c>
      <c r="BL15" s="132">
        <f t="shared" si="0"/>
        <v>285</v>
      </c>
    </row>
    <row r="16" spans="1:64" x14ac:dyDescent="0.15">
      <c r="B16" s="47"/>
      <c r="C16" s="33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</row>
    <row r="17" spans="1:64" customFormat="1" x14ac:dyDescent="0.15">
      <c r="B17" s="14" t="s">
        <v>424</v>
      </c>
      <c r="D17" s="74"/>
      <c r="E17" s="27"/>
      <c r="F17" s="27"/>
      <c r="G17" s="2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customFormat="1" x14ac:dyDescent="0.15">
      <c r="B18" s="14"/>
      <c r="D18" s="74"/>
      <c r="E18" s="27"/>
      <c r="F18" s="27"/>
      <c r="G18" s="2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customFormat="1" x14ac:dyDescent="0.15">
      <c r="B19" s="47" t="s">
        <v>428</v>
      </c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6"/>
      <c r="BK19" s="286"/>
      <c r="BL19" s="286"/>
    </row>
    <row r="20" spans="1:64" customFormat="1" x14ac:dyDescent="0.15">
      <c r="B20" s="47" t="s">
        <v>550</v>
      </c>
      <c r="D20" s="286"/>
      <c r="E20" s="286">
        <v>2500</v>
      </c>
      <c r="F20" s="286">
        <v>2500</v>
      </c>
      <c r="G20" s="286">
        <v>2500</v>
      </c>
      <c r="H20" s="286">
        <v>2500</v>
      </c>
      <c r="I20" s="286">
        <v>2500</v>
      </c>
      <c r="J20" s="286">
        <v>2500</v>
      </c>
      <c r="K20" s="286">
        <v>2500</v>
      </c>
      <c r="L20" s="286">
        <v>2500</v>
      </c>
      <c r="M20" s="286">
        <v>2500</v>
      </c>
      <c r="N20" s="286">
        <v>2500</v>
      </c>
      <c r="O20" s="286">
        <v>2500</v>
      </c>
      <c r="P20" s="286">
        <v>2500</v>
      </c>
      <c r="Q20" s="286">
        <v>2500</v>
      </c>
      <c r="R20" s="286">
        <v>2500</v>
      </c>
      <c r="S20" s="286">
        <v>2500</v>
      </c>
      <c r="T20" s="286">
        <v>2500</v>
      </c>
      <c r="U20" s="286">
        <v>2500</v>
      </c>
      <c r="V20" s="286">
        <v>2500</v>
      </c>
      <c r="W20" s="286">
        <v>2500</v>
      </c>
      <c r="X20" s="286">
        <v>2500</v>
      </c>
      <c r="Y20" s="286">
        <v>2500</v>
      </c>
      <c r="Z20" s="286">
        <v>2500</v>
      </c>
      <c r="AA20" s="286">
        <v>2500</v>
      </c>
      <c r="AB20" s="286">
        <v>3500</v>
      </c>
      <c r="AC20" s="286">
        <v>3500</v>
      </c>
      <c r="AD20" s="286">
        <v>3500</v>
      </c>
      <c r="AE20" s="286">
        <v>3500</v>
      </c>
      <c r="AF20" s="286">
        <v>3500</v>
      </c>
      <c r="AG20" s="286">
        <v>3500</v>
      </c>
      <c r="AH20" s="286">
        <v>3500</v>
      </c>
      <c r="AI20" s="286">
        <v>3500</v>
      </c>
      <c r="AJ20" s="286">
        <v>3500</v>
      </c>
      <c r="AK20" s="286">
        <v>3500</v>
      </c>
      <c r="AL20" s="286">
        <v>3500</v>
      </c>
      <c r="AM20" s="286">
        <v>3500</v>
      </c>
      <c r="AN20" s="286">
        <v>3500</v>
      </c>
      <c r="AO20" s="286">
        <v>4000</v>
      </c>
      <c r="AP20" s="286">
        <v>4000</v>
      </c>
      <c r="AQ20" s="286">
        <v>4000</v>
      </c>
      <c r="AR20" s="286">
        <v>4000</v>
      </c>
      <c r="AS20" s="286">
        <v>4000</v>
      </c>
      <c r="AT20" s="286">
        <v>4000</v>
      </c>
      <c r="AU20" s="286">
        <v>4000</v>
      </c>
      <c r="AV20" s="286">
        <v>4000</v>
      </c>
      <c r="AW20" s="286">
        <v>4000</v>
      </c>
      <c r="AX20" s="286">
        <v>4000</v>
      </c>
      <c r="AY20" s="286">
        <v>4000</v>
      </c>
      <c r="AZ20" s="286">
        <v>4000</v>
      </c>
      <c r="BA20" s="286">
        <v>4000</v>
      </c>
      <c r="BB20" s="286">
        <v>4000</v>
      </c>
      <c r="BC20" s="286">
        <v>4000</v>
      </c>
      <c r="BD20" s="286">
        <v>4000</v>
      </c>
      <c r="BE20" s="286">
        <v>4000</v>
      </c>
      <c r="BF20" s="286">
        <v>4000</v>
      </c>
      <c r="BG20" s="286">
        <v>4000</v>
      </c>
      <c r="BH20" s="286">
        <v>4000</v>
      </c>
      <c r="BI20" s="286">
        <v>4000</v>
      </c>
      <c r="BJ20" s="286">
        <v>4000</v>
      </c>
      <c r="BK20" s="286">
        <v>4000</v>
      </c>
      <c r="BL20" s="286">
        <v>4000</v>
      </c>
    </row>
    <row r="21" spans="1:64" customFormat="1" x14ac:dyDescent="0.15">
      <c r="B21" s="47" t="s">
        <v>595</v>
      </c>
      <c r="D21" s="286"/>
      <c r="E21" s="286">
        <v>90</v>
      </c>
      <c r="F21" s="286">
        <v>90</v>
      </c>
      <c r="G21" s="286">
        <v>90</v>
      </c>
      <c r="H21" s="286">
        <v>90</v>
      </c>
      <c r="I21" s="286">
        <v>90</v>
      </c>
      <c r="J21" s="286">
        <v>90</v>
      </c>
      <c r="K21" s="286">
        <v>90</v>
      </c>
      <c r="L21" s="286">
        <v>90</v>
      </c>
      <c r="M21" s="286">
        <v>90</v>
      </c>
      <c r="N21" s="286">
        <v>90</v>
      </c>
      <c r="O21" s="286">
        <v>90</v>
      </c>
      <c r="P21" s="286">
        <v>90</v>
      </c>
      <c r="Q21" s="286">
        <v>90</v>
      </c>
      <c r="R21" s="286">
        <v>90</v>
      </c>
      <c r="S21" s="286">
        <v>90</v>
      </c>
      <c r="T21" s="286">
        <v>90</v>
      </c>
      <c r="U21" s="286">
        <v>90</v>
      </c>
      <c r="V21" s="286">
        <v>90</v>
      </c>
      <c r="W21" s="286">
        <v>90</v>
      </c>
      <c r="X21" s="286">
        <v>90</v>
      </c>
      <c r="Y21" s="286">
        <v>90</v>
      </c>
      <c r="Z21" s="286">
        <v>90</v>
      </c>
      <c r="AA21" s="286">
        <v>90</v>
      </c>
      <c r="AB21" s="286">
        <v>90</v>
      </c>
      <c r="AC21" s="286">
        <v>90</v>
      </c>
      <c r="AD21" s="286">
        <v>90</v>
      </c>
      <c r="AE21" s="286">
        <v>90</v>
      </c>
      <c r="AF21" s="286">
        <v>90</v>
      </c>
      <c r="AG21" s="286">
        <v>90</v>
      </c>
      <c r="AH21" s="286">
        <v>90</v>
      </c>
      <c r="AI21" s="286">
        <v>90</v>
      </c>
      <c r="AJ21" s="286">
        <v>90</v>
      </c>
      <c r="AK21" s="286">
        <v>90</v>
      </c>
      <c r="AL21" s="286">
        <v>90</v>
      </c>
      <c r="AM21" s="286">
        <v>90</v>
      </c>
      <c r="AN21" s="286">
        <v>90</v>
      </c>
      <c r="AO21" s="286">
        <v>90</v>
      </c>
      <c r="AP21" s="286">
        <v>90</v>
      </c>
      <c r="AQ21" s="286">
        <v>90</v>
      </c>
      <c r="AR21" s="286">
        <v>90</v>
      </c>
      <c r="AS21" s="286">
        <v>90</v>
      </c>
      <c r="AT21" s="286">
        <v>90</v>
      </c>
      <c r="AU21" s="286">
        <v>90</v>
      </c>
      <c r="AV21" s="286">
        <v>90</v>
      </c>
      <c r="AW21" s="286">
        <v>90</v>
      </c>
      <c r="AX21" s="286">
        <v>90</v>
      </c>
      <c r="AY21" s="286">
        <v>90</v>
      </c>
      <c r="AZ21" s="286">
        <v>90</v>
      </c>
      <c r="BA21" s="286">
        <v>90</v>
      </c>
      <c r="BB21" s="286">
        <v>90</v>
      </c>
      <c r="BC21" s="286">
        <v>90</v>
      </c>
      <c r="BD21" s="286">
        <v>90</v>
      </c>
      <c r="BE21" s="286">
        <v>90</v>
      </c>
      <c r="BF21" s="286">
        <v>90</v>
      </c>
      <c r="BG21" s="286">
        <v>90</v>
      </c>
      <c r="BH21" s="286">
        <v>90</v>
      </c>
      <c r="BI21" s="286">
        <v>90</v>
      </c>
      <c r="BJ21" s="286">
        <v>90</v>
      </c>
      <c r="BK21" s="286">
        <v>90</v>
      </c>
      <c r="BL21" s="286">
        <v>90</v>
      </c>
    </row>
    <row r="22" spans="1:64" customFormat="1" x14ac:dyDescent="0.15">
      <c r="B22" s="47" t="s">
        <v>596</v>
      </c>
      <c r="D22" s="286"/>
      <c r="E22" s="286">
        <v>1000</v>
      </c>
      <c r="F22" s="286">
        <v>1000</v>
      </c>
      <c r="G22" s="286">
        <v>1000</v>
      </c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</row>
    <row r="23" spans="1:64" customFormat="1" x14ac:dyDescent="0.15">
      <c r="B23" s="47" t="s">
        <v>432</v>
      </c>
      <c r="D23" s="286"/>
      <c r="E23" s="286"/>
      <c r="F23" s="286"/>
      <c r="G23" s="286"/>
      <c r="H23" s="286"/>
      <c r="I23" s="286"/>
      <c r="J23" s="286"/>
      <c r="K23" s="286">
        <v>250</v>
      </c>
      <c r="L23" s="286">
        <v>250</v>
      </c>
      <c r="M23" s="286">
        <v>250</v>
      </c>
      <c r="N23" s="286">
        <v>250</v>
      </c>
      <c r="O23" s="286">
        <v>250</v>
      </c>
      <c r="P23" s="286">
        <v>250</v>
      </c>
      <c r="Q23" s="286">
        <v>250</v>
      </c>
      <c r="R23" s="286">
        <v>250</v>
      </c>
      <c r="S23" s="286">
        <v>250</v>
      </c>
      <c r="T23" s="286">
        <v>250</v>
      </c>
      <c r="U23" s="286">
        <v>250</v>
      </c>
      <c r="V23" s="286">
        <v>250</v>
      </c>
      <c r="W23" s="286">
        <v>250</v>
      </c>
      <c r="X23" s="286">
        <v>250</v>
      </c>
      <c r="Y23" s="286">
        <v>250</v>
      </c>
      <c r="Z23" s="286">
        <v>250</v>
      </c>
      <c r="AA23" s="286">
        <v>250</v>
      </c>
      <c r="AB23" s="286">
        <v>250</v>
      </c>
      <c r="AC23" s="286">
        <v>250</v>
      </c>
      <c r="AD23" s="286">
        <v>250</v>
      </c>
      <c r="AE23" s="286">
        <v>250</v>
      </c>
      <c r="AF23" s="286">
        <v>250</v>
      </c>
      <c r="AG23" s="286">
        <v>250</v>
      </c>
      <c r="AH23" s="286">
        <v>250</v>
      </c>
      <c r="AI23" s="286">
        <v>250</v>
      </c>
      <c r="AJ23" s="286">
        <v>250</v>
      </c>
      <c r="AK23" s="286">
        <v>250</v>
      </c>
      <c r="AL23" s="286">
        <v>250</v>
      </c>
      <c r="AM23" s="286">
        <v>250</v>
      </c>
      <c r="AN23" s="286">
        <v>250</v>
      </c>
      <c r="AO23" s="286">
        <v>250</v>
      </c>
      <c r="AP23" s="286">
        <v>250</v>
      </c>
      <c r="AQ23" s="286">
        <v>250</v>
      </c>
      <c r="AR23" s="286">
        <v>250</v>
      </c>
      <c r="AS23" s="286">
        <v>250</v>
      </c>
      <c r="AT23" s="286">
        <v>250</v>
      </c>
      <c r="AU23" s="286">
        <v>250</v>
      </c>
      <c r="AV23" s="286">
        <v>250</v>
      </c>
      <c r="AW23" s="286">
        <v>250</v>
      </c>
      <c r="AX23" s="286">
        <v>250</v>
      </c>
      <c r="AY23" s="286">
        <v>250</v>
      </c>
      <c r="AZ23" s="286">
        <v>250</v>
      </c>
      <c r="BA23" s="286">
        <v>250</v>
      </c>
      <c r="BB23" s="286">
        <v>250</v>
      </c>
      <c r="BC23" s="286">
        <v>250</v>
      </c>
      <c r="BD23" s="286">
        <v>250</v>
      </c>
      <c r="BE23" s="286">
        <v>250</v>
      </c>
      <c r="BF23" s="286">
        <v>250</v>
      </c>
      <c r="BG23" s="286">
        <v>250</v>
      </c>
      <c r="BH23" s="286">
        <v>250</v>
      </c>
      <c r="BI23" s="286">
        <v>250</v>
      </c>
      <c r="BJ23" s="286">
        <v>250</v>
      </c>
      <c r="BK23" s="286">
        <v>250</v>
      </c>
      <c r="BL23" s="286">
        <v>250</v>
      </c>
    </row>
    <row r="24" spans="1:64" customFormat="1" x14ac:dyDescent="0.15">
      <c r="B24" s="47" t="s">
        <v>430</v>
      </c>
      <c r="D24" s="286"/>
      <c r="E24" s="286"/>
      <c r="F24" s="286"/>
      <c r="G24" s="286"/>
      <c r="H24" s="286"/>
      <c r="I24" s="286"/>
      <c r="J24" s="286"/>
      <c r="K24" s="286">
        <v>150</v>
      </c>
      <c r="L24" s="286">
        <v>150</v>
      </c>
      <c r="M24" s="286">
        <v>150</v>
      </c>
      <c r="N24" s="286">
        <v>150</v>
      </c>
      <c r="O24" s="286">
        <v>150</v>
      </c>
      <c r="P24" s="286">
        <v>150</v>
      </c>
      <c r="Q24" s="286">
        <v>150</v>
      </c>
      <c r="R24" s="286">
        <v>150</v>
      </c>
      <c r="S24" s="286">
        <v>150</v>
      </c>
      <c r="T24" s="286">
        <v>150</v>
      </c>
      <c r="U24" s="286">
        <v>150</v>
      </c>
      <c r="V24" s="286">
        <v>150</v>
      </c>
      <c r="W24" s="286">
        <v>150</v>
      </c>
      <c r="X24" s="286">
        <v>150</v>
      </c>
      <c r="Y24" s="286">
        <v>150</v>
      </c>
      <c r="Z24" s="286">
        <v>150</v>
      </c>
      <c r="AA24" s="286">
        <v>150</v>
      </c>
      <c r="AB24" s="286">
        <v>150</v>
      </c>
      <c r="AC24" s="286">
        <v>150</v>
      </c>
      <c r="AD24" s="286">
        <v>150</v>
      </c>
      <c r="AE24" s="286">
        <v>150</v>
      </c>
      <c r="AF24" s="286">
        <v>150</v>
      </c>
      <c r="AG24" s="286">
        <v>150</v>
      </c>
      <c r="AH24" s="286">
        <v>150</v>
      </c>
      <c r="AI24" s="286">
        <v>150</v>
      </c>
      <c r="AJ24" s="286">
        <v>150</v>
      </c>
      <c r="AK24" s="286">
        <v>150</v>
      </c>
      <c r="AL24" s="286">
        <v>150</v>
      </c>
      <c r="AM24" s="286">
        <v>150</v>
      </c>
      <c r="AN24" s="286">
        <v>150</v>
      </c>
      <c r="AO24" s="286">
        <v>150</v>
      </c>
      <c r="AP24" s="286">
        <v>150</v>
      </c>
      <c r="AQ24" s="286">
        <v>150</v>
      </c>
      <c r="AR24" s="286">
        <v>150</v>
      </c>
      <c r="AS24" s="286">
        <v>150</v>
      </c>
      <c r="AT24" s="286">
        <v>150</v>
      </c>
      <c r="AU24" s="286">
        <v>150</v>
      </c>
      <c r="AV24" s="286">
        <v>150</v>
      </c>
      <c r="AW24" s="286">
        <v>150</v>
      </c>
      <c r="AX24" s="286">
        <v>150</v>
      </c>
      <c r="AY24" s="286">
        <v>150</v>
      </c>
      <c r="AZ24" s="286">
        <v>150</v>
      </c>
      <c r="BA24" s="286">
        <v>150</v>
      </c>
      <c r="BB24" s="286">
        <v>150</v>
      </c>
      <c r="BC24" s="286">
        <v>150</v>
      </c>
      <c r="BD24" s="286">
        <v>150</v>
      </c>
      <c r="BE24" s="286">
        <v>150</v>
      </c>
      <c r="BF24" s="286">
        <v>150</v>
      </c>
      <c r="BG24" s="286">
        <v>150</v>
      </c>
      <c r="BH24" s="286">
        <v>150</v>
      </c>
      <c r="BI24" s="286">
        <v>150</v>
      </c>
      <c r="BJ24" s="286">
        <v>150</v>
      </c>
      <c r="BK24" s="286">
        <v>150</v>
      </c>
      <c r="BL24" s="286">
        <v>150</v>
      </c>
    </row>
    <row r="25" spans="1:64" x14ac:dyDescent="0.15">
      <c r="B25" s="47" t="s">
        <v>397</v>
      </c>
      <c r="C25" s="33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  <c r="AF25" s="286"/>
      <c r="AG25" s="286"/>
      <c r="AH25" s="286"/>
      <c r="AI25" s="286"/>
      <c r="AJ25" s="286"/>
      <c r="AK25" s="286"/>
      <c r="AL25" s="286"/>
      <c r="AM25" s="286"/>
      <c r="AN25" s="286"/>
      <c r="AO25" s="286"/>
      <c r="AP25" s="286"/>
      <c r="AQ25" s="286"/>
      <c r="AR25" s="286"/>
      <c r="AS25" s="286"/>
      <c r="AT25" s="286"/>
      <c r="AU25" s="286"/>
      <c r="AV25" s="286"/>
      <c r="AW25" s="286"/>
      <c r="AX25" s="286"/>
      <c r="AY25" s="286"/>
      <c r="AZ25" s="286"/>
      <c r="BA25" s="286"/>
      <c r="BB25" s="286"/>
      <c r="BC25" s="286"/>
      <c r="BD25" s="286"/>
      <c r="BE25" s="286"/>
      <c r="BF25" s="286"/>
      <c r="BG25" s="286"/>
      <c r="BH25" s="286"/>
      <c r="BI25" s="286"/>
      <c r="BJ25" s="286"/>
      <c r="BK25" s="286"/>
      <c r="BL25" s="286"/>
    </row>
    <row r="26" spans="1:64" x14ac:dyDescent="0.15">
      <c r="B26" s="47" t="s">
        <v>398</v>
      </c>
      <c r="C26" s="33"/>
      <c r="D26" s="286"/>
      <c r="E26" s="286"/>
      <c r="F26" s="286"/>
      <c r="G26" s="286"/>
      <c r="H26" s="286"/>
      <c r="I26" s="286"/>
      <c r="J26" s="286"/>
      <c r="K26" s="286">
        <v>500</v>
      </c>
      <c r="L26" s="286">
        <v>500</v>
      </c>
      <c r="M26" s="286">
        <v>500</v>
      </c>
      <c r="N26" s="286">
        <v>500</v>
      </c>
      <c r="O26" s="286">
        <v>500</v>
      </c>
      <c r="P26" s="286">
        <v>500</v>
      </c>
      <c r="Q26" s="286">
        <v>500</v>
      </c>
      <c r="R26" s="286">
        <v>500</v>
      </c>
      <c r="S26" s="286">
        <v>500</v>
      </c>
      <c r="T26" s="286">
        <v>500</v>
      </c>
      <c r="U26" s="286">
        <v>500</v>
      </c>
      <c r="V26" s="286">
        <v>1000</v>
      </c>
      <c r="W26" s="286">
        <v>1000</v>
      </c>
      <c r="X26" s="286">
        <v>1000</v>
      </c>
      <c r="Y26" s="286">
        <v>1000</v>
      </c>
      <c r="Z26" s="286">
        <v>1000</v>
      </c>
      <c r="AA26" s="286">
        <v>1000</v>
      </c>
      <c r="AB26" s="286">
        <v>1000</v>
      </c>
      <c r="AC26" s="286">
        <v>1000</v>
      </c>
      <c r="AD26" s="286">
        <v>1000</v>
      </c>
      <c r="AE26" s="286">
        <v>1000</v>
      </c>
      <c r="AF26" s="286">
        <v>1000</v>
      </c>
      <c r="AG26" s="286">
        <v>1000</v>
      </c>
      <c r="AH26" s="286">
        <v>1000</v>
      </c>
      <c r="AI26" s="286">
        <v>1000</v>
      </c>
      <c r="AJ26" s="286">
        <v>1000</v>
      </c>
      <c r="AK26" s="286">
        <v>1000</v>
      </c>
      <c r="AL26" s="286">
        <v>1000</v>
      </c>
      <c r="AM26" s="286">
        <v>1000</v>
      </c>
      <c r="AN26" s="286">
        <v>1000</v>
      </c>
      <c r="AO26" s="286">
        <v>1000</v>
      </c>
      <c r="AP26" s="286">
        <v>1000</v>
      </c>
      <c r="AQ26" s="286">
        <v>1000</v>
      </c>
      <c r="AR26" s="286">
        <v>1000</v>
      </c>
      <c r="AS26" s="286">
        <v>1000</v>
      </c>
      <c r="AT26" s="286">
        <v>1000</v>
      </c>
      <c r="AU26" s="286">
        <v>1000</v>
      </c>
      <c r="AV26" s="286">
        <v>1000</v>
      </c>
      <c r="AW26" s="286">
        <v>1000</v>
      </c>
      <c r="AX26" s="286">
        <v>1000</v>
      </c>
      <c r="AY26" s="286">
        <v>1000</v>
      </c>
      <c r="AZ26" s="286">
        <v>1000</v>
      </c>
      <c r="BA26" s="286">
        <v>1000</v>
      </c>
      <c r="BB26" s="286">
        <v>1000</v>
      </c>
      <c r="BC26" s="286">
        <v>1000</v>
      </c>
      <c r="BD26" s="286">
        <v>1000</v>
      </c>
      <c r="BE26" s="286">
        <v>1000</v>
      </c>
      <c r="BF26" s="286">
        <v>1000</v>
      </c>
      <c r="BG26" s="286">
        <v>1000</v>
      </c>
      <c r="BH26" s="286">
        <v>1000</v>
      </c>
      <c r="BI26" s="286">
        <v>1000</v>
      </c>
      <c r="BJ26" s="286">
        <v>1000</v>
      </c>
      <c r="BK26" s="286">
        <v>1000</v>
      </c>
      <c r="BL26" s="286">
        <v>1000</v>
      </c>
    </row>
    <row r="27" spans="1:64" customFormat="1" x14ac:dyDescent="0.15">
      <c r="B27" s="47" t="s">
        <v>427</v>
      </c>
      <c r="D27" s="286">
        <v>250</v>
      </c>
      <c r="E27" s="286">
        <v>100</v>
      </c>
      <c r="F27" s="286">
        <v>100</v>
      </c>
      <c r="G27" s="286">
        <v>100</v>
      </c>
      <c r="H27" s="286">
        <v>100</v>
      </c>
      <c r="I27" s="286">
        <v>100</v>
      </c>
      <c r="J27" s="286">
        <v>100</v>
      </c>
      <c r="K27" s="286">
        <v>100</v>
      </c>
      <c r="L27" s="286">
        <v>100</v>
      </c>
      <c r="M27" s="286">
        <v>100</v>
      </c>
      <c r="N27" s="286">
        <v>100</v>
      </c>
      <c r="O27" s="286">
        <v>100</v>
      </c>
      <c r="P27" s="286">
        <v>100</v>
      </c>
      <c r="Q27" s="286">
        <v>100</v>
      </c>
      <c r="R27" s="286">
        <v>100</v>
      </c>
      <c r="S27" s="286">
        <v>100</v>
      </c>
      <c r="T27" s="286">
        <v>100</v>
      </c>
      <c r="U27" s="286">
        <v>100</v>
      </c>
      <c r="V27" s="286">
        <v>100</v>
      </c>
      <c r="W27" s="286">
        <v>100</v>
      </c>
      <c r="X27" s="286">
        <v>100</v>
      </c>
      <c r="Y27" s="286">
        <v>100</v>
      </c>
      <c r="Z27" s="286">
        <v>100</v>
      </c>
      <c r="AA27" s="286">
        <v>100</v>
      </c>
      <c r="AB27" s="286">
        <v>100</v>
      </c>
      <c r="AC27" s="286">
        <v>100</v>
      </c>
      <c r="AD27" s="286">
        <v>100</v>
      </c>
      <c r="AE27" s="286">
        <v>100</v>
      </c>
      <c r="AF27" s="286">
        <v>100</v>
      </c>
      <c r="AG27" s="286">
        <v>100</v>
      </c>
      <c r="AH27" s="286">
        <v>100</v>
      </c>
      <c r="AI27" s="286">
        <v>100</v>
      </c>
      <c r="AJ27" s="286">
        <v>100</v>
      </c>
      <c r="AK27" s="286">
        <v>100</v>
      </c>
      <c r="AL27" s="286">
        <v>100</v>
      </c>
      <c r="AM27" s="286">
        <v>100</v>
      </c>
      <c r="AN27" s="286">
        <v>100</v>
      </c>
      <c r="AO27" s="286">
        <v>100</v>
      </c>
      <c r="AP27" s="286">
        <v>100</v>
      </c>
      <c r="AQ27" s="286">
        <v>100</v>
      </c>
      <c r="AR27" s="286">
        <v>100</v>
      </c>
      <c r="AS27" s="286">
        <v>100</v>
      </c>
      <c r="AT27" s="286">
        <v>100</v>
      </c>
      <c r="AU27" s="286">
        <v>100</v>
      </c>
      <c r="AV27" s="286">
        <v>100</v>
      </c>
      <c r="AW27" s="286">
        <v>100</v>
      </c>
      <c r="AX27" s="286">
        <v>100</v>
      </c>
      <c r="AY27" s="286">
        <v>100</v>
      </c>
      <c r="AZ27" s="286">
        <v>100</v>
      </c>
      <c r="BA27" s="286">
        <v>100</v>
      </c>
      <c r="BB27" s="286">
        <v>100</v>
      </c>
      <c r="BC27" s="286">
        <v>100</v>
      </c>
      <c r="BD27" s="286">
        <v>100</v>
      </c>
      <c r="BE27" s="286">
        <v>100</v>
      </c>
      <c r="BF27" s="286">
        <v>100</v>
      </c>
      <c r="BG27" s="286">
        <v>100</v>
      </c>
      <c r="BH27" s="286">
        <v>100</v>
      </c>
      <c r="BI27" s="286">
        <v>100</v>
      </c>
      <c r="BJ27" s="286">
        <v>100</v>
      </c>
      <c r="BK27" s="286">
        <v>100</v>
      </c>
      <c r="BL27" s="286">
        <v>100</v>
      </c>
    </row>
    <row r="28" spans="1:64" x14ac:dyDescent="0.15">
      <c r="B28" s="47" t="s">
        <v>429</v>
      </c>
      <c r="C28" s="33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  <c r="AE28" s="286"/>
      <c r="AF28" s="286"/>
      <c r="AG28" s="286"/>
      <c r="AH28" s="286"/>
      <c r="AI28" s="286"/>
      <c r="AJ28" s="286"/>
      <c r="AK28" s="286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86"/>
      <c r="AX28" s="286"/>
      <c r="AY28" s="286"/>
      <c r="AZ28" s="286"/>
      <c r="BA28" s="286"/>
      <c r="BB28" s="286"/>
      <c r="BC28" s="286"/>
      <c r="BD28" s="286"/>
      <c r="BE28" s="286"/>
      <c r="BF28" s="286"/>
      <c r="BG28" s="286"/>
      <c r="BH28" s="286"/>
      <c r="BI28" s="286"/>
      <c r="BJ28" s="286"/>
      <c r="BK28" s="286"/>
      <c r="BL28" s="286"/>
    </row>
    <row r="29" spans="1:64" hidden="1" x14ac:dyDescent="0.15">
      <c r="B29" s="47"/>
      <c r="C29" s="33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</row>
    <row r="30" spans="1:64" s="50" customFormat="1" x14ac:dyDescent="0.15">
      <c r="A30" s="74"/>
      <c r="B30" s="73" t="s">
        <v>434</v>
      </c>
      <c r="C30" s="14"/>
      <c r="D30" s="86">
        <f>SUM(D19:D29)</f>
        <v>250</v>
      </c>
      <c r="E30" s="86">
        <f t="shared" ref="E30:BL30" si="1">SUM(E19:E29)</f>
        <v>3690</v>
      </c>
      <c r="F30" s="86">
        <f t="shared" si="1"/>
        <v>3690</v>
      </c>
      <c r="G30" s="86">
        <f t="shared" si="1"/>
        <v>3690</v>
      </c>
      <c r="H30" s="86">
        <f t="shared" si="1"/>
        <v>2690</v>
      </c>
      <c r="I30" s="86">
        <f t="shared" si="1"/>
        <v>2690</v>
      </c>
      <c r="J30" s="86">
        <f t="shared" si="1"/>
        <v>2690</v>
      </c>
      <c r="K30" s="86">
        <f t="shared" si="1"/>
        <v>3590</v>
      </c>
      <c r="L30" s="86">
        <f t="shared" si="1"/>
        <v>3590</v>
      </c>
      <c r="M30" s="86">
        <f t="shared" si="1"/>
        <v>3590</v>
      </c>
      <c r="N30" s="86">
        <f t="shared" si="1"/>
        <v>3590</v>
      </c>
      <c r="O30" s="86">
        <f t="shared" si="1"/>
        <v>3590</v>
      </c>
      <c r="P30" s="86">
        <f t="shared" si="1"/>
        <v>3590</v>
      </c>
      <c r="Q30" s="86">
        <f t="shared" si="1"/>
        <v>3590</v>
      </c>
      <c r="R30" s="86">
        <f t="shared" si="1"/>
        <v>3590</v>
      </c>
      <c r="S30" s="86">
        <f t="shared" si="1"/>
        <v>3590</v>
      </c>
      <c r="T30" s="86">
        <f t="shared" si="1"/>
        <v>3590</v>
      </c>
      <c r="U30" s="86">
        <f t="shared" si="1"/>
        <v>3590</v>
      </c>
      <c r="V30" s="86">
        <f t="shared" si="1"/>
        <v>4090</v>
      </c>
      <c r="W30" s="86">
        <f t="shared" si="1"/>
        <v>4090</v>
      </c>
      <c r="X30" s="86">
        <f t="shared" si="1"/>
        <v>4090</v>
      </c>
      <c r="Y30" s="86">
        <f t="shared" si="1"/>
        <v>4090</v>
      </c>
      <c r="Z30" s="86">
        <f t="shared" si="1"/>
        <v>4090</v>
      </c>
      <c r="AA30" s="86">
        <f t="shared" si="1"/>
        <v>4090</v>
      </c>
      <c r="AB30" s="86">
        <f t="shared" si="1"/>
        <v>5090</v>
      </c>
      <c r="AC30" s="86">
        <f t="shared" si="1"/>
        <v>5090</v>
      </c>
      <c r="AD30" s="86">
        <f t="shared" si="1"/>
        <v>5090</v>
      </c>
      <c r="AE30" s="86">
        <f t="shared" si="1"/>
        <v>5090</v>
      </c>
      <c r="AF30" s="86">
        <f t="shared" si="1"/>
        <v>5090</v>
      </c>
      <c r="AG30" s="86">
        <f t="shared" si="1"/>
        <v>5090</v>
      </c>
      <c r="AH30" s="86">
        <f t="shared" si="1"/>
        <v>5090</v>
      </c>
      <c r="AI30" s="86">
        <f t="shared" si="1"/>
        <v>5090</v>
      </c>
      <c r="AJ30" s="86">
        <f t="shared" si="1"/>
        <v>5090</v>
      </c>
      <c r="AK30" s="86">
        <f t="shared" si="1"/>
        <v>5090</v>
      </c>
      <c r="AL30" s="86">
        <f t="shared" si="1"/>
        <v>5090</v>
      </c>
      <c r="AM30" s="86">
        <f t="shared" si="1"/>
        <v>5090</v>
      </c>
      <c r="AN30" s="86">
        <f t="shared" si="1"/>
        <v>5090</v>
      </c>
      <c r="AO30" s="86">
        <f t="shared" si="1"/>
        <v>5590</v>
      </c>
      <c r="AP30" s="86">
        <f t="shared" si="1"/>
        <v>5590</v>
      </c>
      <c r="AQ30" s="86">
        <f t="shared" si="1"/>
        <v>5590</v>
      </c>
      <c r="AR30" s="86">
        <f t="shared" si="1"/>
        <v>5590</v>
      </c>
      <c r="AS30" s="86">
        <f t="shared" si="1"/>
        <v>5590</v>
      </c>
      <c r="AT30" s="86">
        <f t="shared" si="1"/>
        <v>5590</v>
      </c>
      <c r="AU30" s="86">
        <f t="shared" si="1"/>
        <v>5590</v>
      </c>
      <c r="AV30" s="86">
        <f t="shared" si="1"/>
        <v>5590</v>
      </c>
      <c r="AW30" s="86">
        <f t="shared" si="1"/>
        <v>5590</v>
      </c>
      <c r="AX30" s="86">
        <f t="shared" si="1"/>
        <v>5590</v>
      </c>
      <c r="AY30" s="86">
        <f t="shared" si="1"/>
        <v>5590</v>
      </c>
      <c r="AZ30" s="86">
        <f t="shared" si="1"/>
        <v>5590</v>
      </c>
      <c r="BA30" s="86">
        <f t="shared" si="1"/>
        <v>5590</v>
      </c>
      <c r="BB30" s="86">
        <f t="shared" si="1"/>
        <v>5590</v>
      </c>
      <c r="BC30" s="86">
        <f t="shared" si="1"/>
        <v>5590</v>
      </c>
      <c r="BD30" s="86">
        <f t="shared" si="1"/>
        <v>5590</v>
      </c>
      <c r="BE30" s="86">
        <f t="shared" si="1"/>
        <v>5590</v>
      </c>
      <c r="BF30" s="86">
        <f t="shared" si="1"/>
        <v>5590</v>
      </c>
      <c r="BG30" s="86">
        <f t="shared" si="1"/>
        <v>5590</v>
      </c>
      <c r="BH30" s="86">
        <f t="shared" si="1"/>
        <v>5590</v>
      </c>
      <c r="BI30" s="86">
        <f t="shared" si="1"/>
        <v>5590</v>
      </c>
      <c r="BJ30" s="86">
        <f t="shared" si="1"/>
        <v>5590</v>
      </c>
      <c r="BK30" s="86">
        <f t="shared" si="1"/>
        <v>5590</v>
      </c>
      <c r="BL30" s="86">
        <f t="shared" si="1"/>
        <v>5590</v>
      </c>
    </row>
    <row r="31" spans="1:64" x14ac:dyDescent="0.15">
      <c r="B31" s="73"/>
      <c r="C31" s="33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</row>
    <row r="32" spans="1:64" customFormat="1" x14ac:dyDescent="0.15">
      <c r="B32" s="14" t="s">
        <v>422</v>
      </c>
      <c r="D32" s="74"/>
      <c r="E32" s="27"/>
      <c r="F32" s="27"/>
      <c r="G32" s="2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 customFormat="1" x14ac:dyDescent="0.15">
      <c r="B33" s="14"/>
      <c r="D33" s="145"/>
      <c r="E33" s="145"/>
      <c r="F33" s="145"/>
      <c r="G33" s="2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customFormat="1" x14ac:dyDescent="0.15">
      <c r="B34" s="47" t="s">
        <v>428</v>
      </c>
      <c r="D34" s="286"/>
      <c r="E34" s="286">
        <v>5500</v>
      </c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  <c r="AP34" s="286"/>
      <c r="AQ34" s="286"/>
      <c r="AR34" s="286"/>
      <c r="AS34" s="286"/>
      <c r="AT34" s="286"/>
      <c r="AU34" s="286"/>
      <c r="AV34" s="286"/>
      <c r="AW34" s="286"/>
      <c r="AX34" s="286"/>
      <c r="AY34" s="286"/>
      <c r="AZ34" s="286"/>
      <c r="BA34" s="286"/>
      <c r="BB34" s="286"/>
      <c r="BC34" s="286"/>
      <c r="BD34" s="286"/>
      <c r="BE34" s="286"/>
      <c r="BF34" s="286"/>
      <c r="BG34" s="286"/>
      <c r="BH34" s="286"/>
      <c r="BI34" s="286"/>
      <c r="BJ34" s="286"/>
      <c r="BK34" s="286"/>
      <c r="BL34" s="286"/>
    </row>
    <row r="35" spans="1:64" customFormat="1" x14ac:dyDescent="0.15">
      <c r="B35" s="47" t="s">
        <v>431</v>
      </c>
      <c r="D35" s="286"/>
      <c r="E35" s="286">
        <v>500</v>
      </c>
      <c r="F35" s="286">
        <v>500</v>
      </c>
      <c r="G35" s="286">
        <v>500</v>
      </c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86"/>
      <c r="BB35" s="286"/>
      <c r="BC35" s="286"/>
      <c r="BD35" s="286"/>
      <c r="BE35" s="286"/>
      <c r="BF35" s="286"/>
      <c r="BG35" s="286"/>
      <c r="BH35" s="286"/>
      <c r="BI35" s="286"/>
      <c r="BJ35" s="286"/>
      <c r="BK35" s="286"/>
      <c r="BL35" s="286"/>
    </row>
    <row r="36" spans="1:64" customFormat="1" x14ac:dyDescent="0.15">
      <c r="B36" s="47" t="s">
        <v>432</v>
      </c>
      <c r="D36" s="286"/>
      <c r="E36" s="286">
        <v>450</v>
      </c>
      <c r="F36" s="286">
        <v>450</v>
      </c>
      <c r="G36" s="286">
        <v>450</v>
      </c>
      <c r="H36" s="286">
        <v>450</v>
      </c>
      <c r="I36" s="286">
        <v>450</v>
      </c>
      <c r="J36" s="286">
        <v>450</v>
      </c>
      <c r="K36" s="286">
        <v>450</v>
      </c>
      <c r="L36" s="286">
        <v>450</v>
      </c>
      <c r="M36" s="286">
        <v>450</v>
      </c>
      <c r="N36" s="286">
        <v>450</v>
      </c>
      <c r="O36" s="286">
        <v>450</v>
      </c>
      <c r="P36" s="286">
        <v>450</v>
      </c>
      <c r="Q36" s="286">
        <v>450</v>
      </c>
      <c r="R36" s="286">
        <v>450</v>
      </c>
      <c r="S36" s="286">
        <v>450</v>
      </c>
      <c r="T36" s="286">
        <v>450</v>
      </c>
      <c r="U36" s="286">
        <v>450</v>
      </c>
      <c r="V36" s="286">
        <v>450</v>
      </c>
      <c r="W36" s="286">
        <v>450</v>
      </c>
      <c r="X36" s="286">
        <v>450</v>
      </c>
      <c r="Y36" s="286">
        <v>450</v>
      </c>
      <c r="Z36" s="286">
        <v>450</v>
      </c>
      <c r="AA36" s="286">
        <v>450</v>
      </c>
      <c r="AB36" s="286">
        <v>450</v>
      </c>
      <c r="AC36" s="286">
        <v>450</v>
      </c>
      <c r="AD36" s="286">
        <v>450</v>
      </c>
      <c r="AE36" s="286">
        <v>450</v>
      </c>
      <c r="AF36" s="286">
        <v>450</v>
      </c>
      <c r="AG36" s="286">
        <v>450</v>
      </c>
      <c r="AH36" s="286">
        <v>450</v>
      </c>
      <c r="AI36" s="286">
        <v>450</v>
      </c>
      <c r="AJ36" s="286">
        <v>450</v>
      </c>
      <c r="AK36" s="286">
        <v>450</v>
      </c>
      <c r="AL36" s="286">
        <v>450</v>
      </c>
      <c r="AM36" s="286">
        <v>450</v>
      </c>
      <c r="AN36" s="286">
        <v>450</v>
      </c>
      <c r="AO36" s="286">
        <v>450</v>
      </c>
      <c r="AP36" s="286">
        <v>450</v>
      </c>
      <c r="AQ36" s="286">
        <v>450</v>
      </c>
      <c r="AR36" s="286">
        <v>450</v>
      </c>
      <c r="AS36" s="286">
        <v>450</v>
      </c>
      <c r="AT36" s="286">
        <v>450</v>
      </c>
      <c r="AU36" s="286">
        <v>450</v>
      </c>
      <c r="AV36" s="286">
        <v>450</v>
      </c>
      <c r="AW36" s="286">
        <v>450</v>
      </c>
      <c r="AX36" s="286">
        <v>450</v>
      </c>
      <c r="AY36" s="286">
        <v>450</v>
      </c>
      <c r="AZ36" s="286">
        <v>450</v>
      </c>
      <c r="BA36" s="286">
        <v>450</v>
      </c>
      <c r="BB36" s="286">
        <v>450</v>
      </c>
      <c r="BC36" s="286">
        <v>450</v>
      </c>
      <c r="BD36" s="286">
        <v>450</v>
      </c>
      <c r="BE36" s="286">
        <v>450</v>
      </c>
      <c r="BF36" s="286">
        <v>450</v>
      </c>
      <c r="BG36" s="286">
        <v>450</v>
      </c>
      <c r="BH36" s="286">
        <v>450</v>
      </c>
      <c r="BI36" s="286">
        <v>450</v>
      </c>
      <c r="BJ36" s="286">
        <v>450</v>
      </c>
      <c r="BK36" s="286">
        <v>450</v>
      </c>
      <c r="BL36" s="286">
        <v>450</v>
      </c>
    </row>
    <row r="37" spans="1:64" customFormat="1" x14ac:dyDescent="0.15">
      <c r="B37" s="47" t="s">
        <v>430</v>
      </c>
      <c r="D37" s="286"/>
      <c r="E37" s="286">
        <v>500</v>
      </c>
      <c r="F37" s="286">
        <v>500</v>
      </c>
      <c r="G37" s="286">
        <v>500</v>
      </c>
      <c r="H37" s="286">
        <v>500</v>
      </c>
      <c r="I37" s="286">
        <v>500</v>
      </c>
      <c r="J37" s="286">
        <v>500</v>
      </c>
      <c r="K37" s="286">
        <v>500</v>
      </c>
      <c r="L37" s="286">
        <v>500</v>
      </c>
      <c r="M37" s="286">
        <v>500</v>
      </c>
      <c r="N37" s="286">
        <v>500</v>
      </c>
      <c r="O37" s="286">
        <v>500</v>
      </c>
      <c r="P37" s="286">
        <v>500</v>
      </c>
      <c r="Q37" s="286">
        <v>500</v>
      </c>
      <c r="R37" s="286">
        <v>500</v>
      </c>
      <c r="S37" s="286">
        <v>500</v>
      </c>
      <c r="T37" s="286">
        <v>500</v>
      </c>
      <c r="U37" s="286">
        <v>500</v>
      </c>
      <c r="V37" s="286">
        <v>500</v>
      </c>
      <c r="W37" s="286">
        <v>500</v>
      </c>
      <c r="X37" s="286">
        <v>500</v>
      </c>
      <c r="Y37" s="286">
        <v>500</v>
      </c>
      <c r="Z37" s="286">
        <v>500</v>
      </c>
      <c r="AA37" s="286">
        <v>500</v>
      </c>
      <c r="AB37" s="286">
        <v>500</v>
      </c>
      <c r="AC37" s="286">
        <v>500</v>
      </c>
      <c r="AD37" s="286">
        <v>500</v>
      </c>
      <c r="AE37" s="286">
        <v>500</v>
      </c>
      <c r="AF37" s="286">
        <v>500</v>
      </c>
      <c r="AG37" s="286">
        <v>500</v>
      </c>
      <c r="AH37" s="286">
        <v>500</v>
      </c>
      <c r="AI37" s="286">
        <v>500</v>
      </c>
      <c r="AJ37" s="286">
        <v>500</v>
      </c>
      <c r="AK37" s="286">
        <v>500</v>
      </c>
      <c r="AL37" s="286">
        <v>500</v>
      </c>
      <c r="AM37" s="286">
        <v>500</v>
      </c>
      <c r="AN37" s="286">
        <v>500</v>
      </c>
      <c r="AO37" s="286">
        <v>500</v>
      </c>
      <c r="AP37" s="286">
        <v>500</v>
      </c>
      <c r="AQ37" s="286">
        <v>500</v>
      </c>
      <c r="AR37" s="286">
        <v>500</v>
      </c>
      <c r="AS37" s="286">
        <v>500</v>
      </c>
      <c r="AT37" s="286">
        <v>500</v>
      </c>
      <c r="AU37" s="286">
        <v>500</v>
      </c>
      <c r="AV37" s="286">
        <v>500</v>
      </c>
      <c r="AW37" s="286">
        <v>500</v>
      </c>
      <c r="AX37" s="286">
        <v>500</v>
      </c>
      <c r="AY37" s="286">
        <v>500</v>
      </c>
      <c r="AZ37" s="286">
        <v>500</v>
      </c>
      <c r="BA37" s="286">
        <v>500</v>
      </c>
      <c r="BB37" s="286">
        <v>500</v>
      </c>
      <c r="BC37" s="286">
        <v>500</v>
      </c>
      <c r="BD37" s="286">
        <v>500</v>
      </c>
      <c r="BE37" s="286">
        <v>500</v>
      </c>
      <c r="BF37" s="286">
        <v>500</v>
      </c>
      <c r="BG37" s="286">
        <v>500</v>
      </c>
      <c r="BH37" s="286">
        <v>500</v>
      </c>
      <c r="BI37" s="286">
        <v>500</v>
      </c>
      <c r="BJ37" s="286">
        <v>500</v>
      </c>
      <c r="BK37" s="286">
        <v>500</v>
      </c>
      <c r="BL37" s="286">
        <v>500</v>
      </c>
    </row>
    <row r="38" spans="1:64" x14ac:dyDescent="0.15">
      <c r="B38" s="47" t="s">
        <v>397</v>
      </c>
      <c r="C38" s="33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86"/>
      <c r="AO38" s="28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86"/>
      <c r="BB38" s="28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</row>
    <row r="39" spans="1:64" x14ac:dyDescent="0.15">
      <c r="B39" s="47" t="s">
        <v>398</v>
      </c>
      <c r="C39" s="33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 s="318"/>
      <c r="AV39" s="318"/>
      <c r="AW39" s="318"/>
      <c r="AX39" s="318"/>
      <c r="AY39" s="318"/>
      <c r="AZ39" s="318"/>
      <c r="BA39" s="318"/>
      <c r="BB39" s="318"/>
      <c r="BC39" s="318"/>
      <c r="BD39" s="318"/>
      <c r="BE39" s="318"/>
      <c r="BF39" s="318"/>
      <c r="BG39" s="318"/>
      <c r="BH39" s="318"/>
      <c r="BI39" s="318"/>
      <c r="BJ39" s="318"/>
      <c r="BK39" s="318"/>
      <c r="BL39" s="318"/>
    </row>
    <row r="40" spans="1:64" customFormat="1" x14ac:dyDescent="0.15">
      <c r="B40" s="47" t="s">
        <v>427</v>
      </c>
      <c r="D40" s="286">
        <v>250</v>
      </c>
      <c r="E40" s="286">
        <v>100</v>
      </c>
      <c r="F40" s="286">
        <v>100</v>
      </c>
      <c r="G40" s="286">
        <v>100</v>
      </c>
      <c r="H40" s="286">
        <v>100</v>
      </c>
      <c r="I40" s="286">
        <v>100</v>
      </c>
      <c r="J40" s="286">
        <v>100</v>
      </c>
      <c r="K40" s="286">
        <v>100</v>
      </c>
      <c r="L40" s="286">
        <v>100</v>
      </c>
      <c r="M40" s="286">
        <v>100</v>
      </c>
      <c r="N40" s="286">
        <v>100</v>
      </c>
      <c r="O40" s="286">
        <v>100</v>
      </c>
      <c r="P40" s="286">
        <v>100</v>
      </c>
      <c r="Q40" s="286">
        <v>100</v>
      </c>
      <c r="R40" s="286">
        <v>100</v>
      </c>
      <c r="S40" s="286">
        <v>100</v>
      </c>
      <c r="T40" s="286">
        <v>100</v>
      </c>
      <c r="U40" s="286">
        <v>100</v>
      </c>
      <c r="V40" s="286">
        <v>100</v>
      </c>
      <c r="W40" s="286">
        <v>100</v>
      </c>
      <c r="X40" s="286">
        <v>100</v>
      </c>
      <c r="Y40" s="286">
        <v>100</v>
      </c>
      <c r="Z40" s="286">
        <v>100</v>
      </c>
      <c r="AA40" s="286">
        <v>100</v>
      </c>
      <c r="AB40" s="286">
        <v>100</v>
      </c>
      <c r="AC40" s="286">
        <v>100</v>
      </c>
      <c r="AD40" s="286">
        <v>100</v>
      </c>
      <c r="AE40" s="286">
        <v>100</v>
      </c>
      <c r="AF40" s="286">
        <v>100</v>
      </c>
      <c r="AG40" s="286">
        <v>100</v>
      </c>
      <c r="AH40" s="286">
        <v>100</v>
      </c>
      <c r="AI40" s="286">
        <v>100</v>
      </c>
      <c r="AJ40" s="286">
        <v>100</v>
      </c>
      <c r="AK40" s="286">
        <v>100</v>
      </c>
      <c r="AL40" s="286">
        <v>100</v>
      </c>
      <c r="AM40" s="286">
        <v>100</v>
      </c>
      <c r="AN40" s="286">
        <v>100</v>
      </c>
      <c r="AO40" s="286">
        <v>100</v>
      </c>
      <c r="AP40" s="286">
        <v>100</v>
      </c>
      <c r="AQ40" s="286">
        <v>100</v>
      </c>
      <c r="AR40" s="286">
        <v>100</v>
      </c>
      <c r="AS40" s="286">
        <v>100</v>
      </c>
      <c r="AT40" s="286">
        <v>100</v>
      </c>
      <c r="AU40" s="286">
        <v>100</v>
      </c>
      <c r="AV40" s="286">
        <v>100</v>
      </c>
      <c r="AW40" s="286">
        <v>100</v>
      </c>
      <c r="AX40" s="286">
        <v>100</v>
      </c>
      <c r="AY40" s="286">
        <v>100</v>
      </c>
      <c r="AZ40" s="286">
        <v>100</v>
      </c>
      <c r="BA40" s="286">
        <v>100</v>
      </c>
      <c r="BB40" s="286">
        <v>100</v>
      </c>
      <c r="BC40" s="286">
        <v>100</v>
      </c>
      <c r="BD40" s="286">
        <v>100</v>
      </c>
      <c r="BE40" s="286">
        <v>100</v>
      </c>
      <c r="BF40" s="286">
        <v>100</v>
      </c>
      <c r="BG40" s="286">
        <v>100</v>
      </c>
      <c r="BH40" s="286">
        <v>100</v>
      </c>
      <c r="BI40" s="286">
        <v>100</v>
      </c>
      <c r="BJ40" s="286">
        <v>100</v>
      </c>
      <c r="BK40" s="286">
        <v>100</v>
      </c>
      <c r="BL40" s="286">
        <v>100</v>
      </c>
    </row>
    <row r="41" spans="1:64" x14ac:dyDescent="0.15">
      <c r="B41" s="47" t="s">
        <v>429</v>
      </c>
      <c r="C41" s="33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8"/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  <c r="AD41" s="318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318"/>
      <c r="AT41" s="318"/>
      <c r="AU41" s="318"/>
      <c r="AV41" s="318"/>
      <c r="AW41" s="318"/>
      <c r="AX41" s="318"/>
      <c r="AY41" s="318"/>
      <c r="AZ41" s="318"/>
      <c r="BA41" s="318"/>
      <c r="BB41" s="318"/>
      <c r="BC41" s="318"/>
      <c r="BD41" s="318"/>
      <c r="BE41" s="318"/>
      <c r="BF41" s="318"/>
      <c r="BG41" s="318"/>
      <c r="BH41" s="318"/>
      <c r="BI41" s="318"/>
      <c r="BJ41" s="318"/>
      <c r="BK41" s="318"/>
      <c r="BL41" s="318"/>
    </row>
    <row r="42" spans="1:64" x14ac:dyDescent="0.15">
      <c r="B42" s="47"/>
      <c r="C42" s="33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18"/>
      <c r="Z42" s="318"/>
      <c r="AA42" s="318"/>
      <c r="AB42" s="318"/>
      <c r="AC42" s="318"/>
      <c r="AD42" s="318"/>
      <c r="AE42" s="318"/>
      <c r="AF42" s="318"/>
      <c r="AG42" s="318"/>
      <c r="AH42" s="318"/>
      <c r="AI42" s="318"/>
      <c r="AJ42" s="318"/>
      <c r="AK42" s="318"/>
      <c r="AL42" s="318"/>
      <c r="AM42" s="318"/>
      <c r="AN42" s="318"/>
      <c r="AO42" s="318"/>
      <c r="AP42" s="318"/>
      <c r="AQ42" s="318"/>
      <c r="AR42" s="318"/>
      <c r="AS42" s="318"/>
      <c r="AT42" s="318"/>
      <c r="AU42" s="318"/>
      <c r="AV42" s="318"/>
      <c r="AW42" s="318"/>
      <c r="AX42" s="318"/>
      <c r="AY42" s="318"/>
      <c r="AZ42" s="318"/>
      <c r="BA42" s="318"/>
      <c r="BB42" s="318"/>
      <c r="BC42" s="318"/>
      <c r="BD42" s="318"/>
      <c r="BE42" s="318"/>
      <c r="BF42" s="318"/>
      <c r="BG42" s="318"/>
      <c r="BH42" s="318"/>
      <c r="BI42" s="318"/>
      <c r="BJ42" s="318"/>
      <c r="BK42" s="318"/>
      <c r="BL42" s="318"/>
    </row>
    <row r="43" spans="1:64" s="50" customFormat="1" x14ac:dyDescent="0.15">
      <c r="A43" s="74"/>
      <c r="B43" s="73" t="s">
        <v>435</v>
      </c>
      <c r="C43" s="14"/>
      <c r="D43" s="132">
        <f>SUM(D34:D42)</f>
        <v>250</v>
      </c>
      <c r="E43" s="132">
        <f t="shared" ref="E43:BL43" si="2">SUM(E34:E42)</f>
        <v>7050</v>
      </c>
      <c r="F43" s="132">
        <f t="shared" si="2"/>
        <v>1550</v>
      </c>
      <c r="G43" s="132">
        <f t="shared" si="2"/>
        <v>1550</v>
      </c>
      <c r="H43" s="132">
        <f t="shared" si="2"/>
        <v>1050</v>
      </c>
      <c r="I43" s="132">
        <f t="shared" si="2"/>
        <v>1050</v>
      </c>
      <c r="J43" s="132">
        <f t="shared" si="2"/>
        <v>1050</v>
      </c>
      <c r="K43" s="132">
        <f t="shared" si="2"/>
        <v>1050</v>
      </c>
      <c r="L43" s="132">
        <f t="shared" si="2"/>
        <v>1050</v>
      </c>
      <c r="M43" s="132">
        <f t="shared" si="2"/>
        <v>1050</v>
      </c>
      <c r="N43" s="132">
        <f t="shared" si="2"/>
        <v>1050</v>
      </c>
      <c r="O43" s="132">
        <f t="shared" si="2"/>
        <v>1050</v>
      </c>
      <c r="P43" s="132">
        <f t="shared" si="2"/>
        <v>1050</v>
      </c>
      <c r="Q43" s="132">
        <f t="shared" si="2"/>
        <v>1050</v>
      </c>
      <c r="R43" s="132">
        <f t="shared" si="2"/>
        <v>1050</v>
      </c>
      <c r="S43" s="132">
        <f t="shared" si="2"/>
        <v>1050</v>
      </c>
      <c r="T43" s="132">
        <f t="shared" si="2"/>
        <v>1050</v>
      </c>
      <c r="U43" s="132">
        <f t="shared" si="2"/>
        <v>1050</v>
      </c>
      <c r="V43" s="132">
        <f t="shared" si="2"/>
        <v>1050</v>
      </c>
      <c r="W43" s="132">
        <f t="shared" si="2"/>
        <v>1050</v>
      </c>
      <c r="X43" s="132">
        <f t="shared" si="2"/>
        <v>1050</v>
      </c>
      <c r="Y43" s="132">
        <f t="shared" si="2"/>
        <v>1050</v>
      </c>
      <c r="Z43" s="132">
        <f t="shared" si="2"/>
        <v>1050</v>
      </c>
      <c r="AA43" s="132">
        <f t="shared" si="2"/>
        <v>1050</v>
      </c>
      <c r="AB43" s="132">
        <f t="shared" si="2"/>
        <v>1050</v>
      </c>
      <c r="AC43" s="132">
        <f t="shared" si="2"/>
        <v>1050</v>
      </c>
      <c r="AD43" s="132">
        <f t="shared" si="2"/>
        <v>1050</v>
      </c>
      <c r="AE43" s="132">
        <f t="shared" si="2"/>
        <v>1050</v>
      </c>
      <c r="AF43" s="132">
        <f t="shared" si="2"/>
        <v>1050</v>
      </c>
      <c r="AG43" s="132">
        <f t="shared" si="2"/>
        <v>1050</v>
      </c>
      <c r="AH43" s="132">
        <f t="shared" si="2"/>
        <v>1050</v>
      </c>
      <c r="AI43" s="132">
        <f t="shared" si="2"/>
        <v>1050</v>
      </c>
      <c r="AJ43" s="132">
        <f t="shared" si="2"/>
        <v>1050</v>
      </c>
      <c r="AK43" s="132">
        <f t="shared" si="2"/>
        <v>1050</v>
      </c>
      <c r="AL43" s="132">
        <f t="shared" si="2"/>
        <v>1050</v>
      </c>
      <c r="AM43" s="132">
        <f t="shared" si="2"/>
        <v>1050</v>
      </c>
      <c r="AN43" s="132">
        <f t="shared" si="2"/>
        <v>1050</v>
      </c>
      <c r="AO43" s="132">
        <f t="shared" si="2"/>
        <v>1050</v>
      </c>
      <c r="AP43" s="132">
        <f t="shared" si="2"/>
        <v>1050</v>
      </c>
      <c r="AQ43" s="132">
        <f t="shared" si="2"/>
        <v>1050</v>
      </c>
      <c r="AR43" s="132">
        <f t="shared" si="2"/>
        <v>1050</v>
      </c>
      <c r="AS43" s="132">
        <f t="shared" si="2"/>
        <v>1050</v>
      </c>
      <c r="AT43" s="132">
        <f t="shared" si="2"/>
        <v>1050</v>
      </c>
      <c r="AU43" s="132">
        <f t="shared" si="2"/>
        <v>1050</v>
      </c>
      <c r="AV43" s="132">
        <f t="shared" si="2"/>
        <v>1050</v>
      </c>
      <c r="AW43" s="132">
        <f t="shared" si="2"/>
        <v>1050</v>
      </c>
      <c r="AX43" s="132">
        <f t="shared" si="2"/>
        <v>1050</v>
      </c>
      <c r="AY43" s="132">
        <f t="shared" si="2"/>
        <v>1050</v>
      </c>
      <c r="AZ43" s="132">
        <f t="shared" si="2"/>
        <v>1050</v>
      </c>
      <c r="BA43" s="132">
        <f t="shared" si="2"/>
        <v>1050</v>
      </c>
      <c r="BB43" s="132">
        <f t="shared" si="2"/>
        <v>1050</v>
      </c>
      <c r="BC43" s="132">
        <f t="shared" si="2"/>
        <v>1050</v>
      </c>
      <c r="BD43" s="132">
        <f t="shared" si="2"/>
        <v>1050</v>
      </c>
      <c r="BE43" s="132">
        <f t="shared" si="2"/>
        <v>1050</v>
      </c>
      <c r="BF43" s="132">
        <f t="shared" si="2"/>
        <v>1050</v>
      </c>
      <c r="BG43" s="132">
        <f t="shared" si="2"/>
        <v>1050</v>
      </c>
      <c r="BH43" s="132">
        <f t="shared" si="2"/>
        <v>1050</v>
      </c>
      <c r="BI43" s="132">
        <f t="shared" si="2"/>
        <v>1050</v>
      </c>
      <c r="BJ43" s="132">
        <f t="shared" si="2"/>
        <v>1050</v>
      </c>
      <c r="BK43" s="132">
        <f t="shared" si="2"/>
        <v>1050</v>
      </c>
      <c r="BL43" s="132">
        <f t="shared" si="2"/>
        <v>1050</v>
      </c>
    </row>
    <row r="44" spans="1:64" x14ac:dyDescent="0.15">
      <c r="B44" s="73"/>
      <c r="C44" s="33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</row>
    <row r="45" spans="1:64" customFormat="1" x14ac:dyDescent="0.15">
      <c r="B45" s="14" t="s">
        <v>436</v>
      </c>
      <c r="D45" s="74"/>
      <c r="E45" s="27"/>
      <c r="F45" s="27"/>
      <c r="G45" s="2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customFormat="1" x14ac:dyDescent="0.15">
      <c r="B46" s="14"/>
      <c r="D46" s="74"/>
      <c r="E46" s="27"/>
      <c r="F46" s="27"/>
      <c r="G46" s="2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customFormat="1" x14ac:dyDescent="0.15">
      <c r="B47" s="47" t="s">
        <v>428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</row>
    <row r="48" spans="1:64" customFormat="1" x14ac:dyDescent="0.15">
      <c r="B48" s="47" t="s">
        <v>768</v>
      </c>
      <c r="D48" s="318"/>
      <c r="E48" s="318">
        <v>5000</v>
      </c>
      <c r="F48" s="318">
        <v>2500</v>
      </c>
      <c r="G48" s="318">
        <v>2500</v>
      </c>
      <c r="H48" s="318"/>
      <c r="I48" s="318">
        <v>35000</v>
      </c>
      <c r="J48" s="318">
        <v>35000</v>
      </c>
      <c r="K48" s="318">
        <f>30000+35000</f>
        <v>65000</v>
      </c>
      <c r="L48" s="318">
        <v>35000</v>
      </c>
      <c r="M48" s="318">
        <v>30000</v>
      </c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8"/>
      <c r="AR48" s="318"/>
      <c r="AS48" s="318"/>
      <c r="AT48" s="318"/>
      <c r="AU48" s="318"/>
      <c r="AV48" s="318"/>
      <c r="AW48" s="318"/>
      <c r="AX48" s="318"/>
      <c r="AY48" s="318"/>
      <c r="AZ48" s="318"/>
      <c r="BA48" s="318"/>
      <c r="BB48" s="318"/>
      <c r="BC48" s="318"/>
      <c r="BD48" s="318"/>
      <c r="BE48" s="318"/>
      <c r="BF48" s="318"/>
      <c r="BG48" s="318"/>
      <c r="BH48" s="318"/>
      <c r="BI48" s="318"/>
      <c r="BJ48" s="318"/>
      <c r="BK48" s="318"/>
      <c r="BL48" s="318"/>
    </row>
    <row r="49" spans="1:64" customFormat="1" x14ac:dyDescent="0.15">
      <c r="B49" s="47" t="s">
        <v>769</v>
      </c>
      <c r="D49" s="318"/>
      <c r="E49" s="318"/>
      <c r="F49" s="318"/>
      <c r="G49" s="318"/>
      <c r="H49" s="318"/>
      <c r="I49" s="318">
        <v>5000</v>
      </c>
      <c r="J49" s="318">
        <v>5000</v>
      </c>
      <c r="K49" s="318">
        <f>5000+5000</f>
        <v>10000</v>
      </c>
      <c r="L49" s="318">
        <v>5000</v>
      </c>
      <c r="M49" s="318">
        <v>5000</v>
      </c>
      <c r="N49" s="318">
        <v>5000</v>
      </c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 s="318"/>
      <c r="AV49" s="318"/>
      <c r="AW49" s="318"/>
      <c r="AX49" s="318"/>
      <c r="AY49" s="318"/>
      <c r="AZ49" s="318"/>
      <c r="BA49" s="318"/>
      <c r="BB49" s="318"/>
      <c r="BC49" s="318"/>
      <c r="BD49" s="318"/>
      <c r="BE49" s="318"/>
      <c r="BF49" s="318"/>
      <c r="BG49" s="318"/>
      <c r="BH49" s="318"/>
      <c r="BI49" s="318"/>
      <c r="BJ49" s="318"/>
      <c r="BK49" s="318"/>
      <c r="BL49" s="318"/>
    </row>
    <row r="50" spans="1:64" customFormat="1" x14ac:dyDescent="0.15">
      <c r="B50" s="47" t="s">
        <v>432</v>
      </c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  <c r="O50" s="318"/>
      <c r="P50" s="318"/>
      <c r="Q50" s="318"/>
      <c r="R50" s="318"/>
      <c r="S50" s="318"/>
      <c r="T50" s="318"/>
      <c r="U50" s="318"/>
      <c r="V50" s="318"/>
      <c r="W50" s="318"/>
      <c r="X50" s="318"/>
      <c r="Y50" s="318"/>
      <c r="Z50" s="318"/>
      <c r="AA50" s="318"/>
      <c r="AB50" s="318"/>
      <c r="AC50" s="318"/>
      <c r="AD50" s="318"/>
      <c r="AE50" s="318"/>
      <c r="AF50" s="318"/>
      <c r="AG50" s="318"/>
      <c r="AH50" s="318"/>
      <c r="AI50" s="318"/>
      <c r="AJ50" s="318"/>
      <c r="AK50" s="318"/>
      <c r="AL50" s="318"/>
      <c r="AM50" s="318"/>
      <c r="AN50" s="318"/>
      <c r="AO50" s="318"/>
      <c r="AP50" s="318"/>
      <c r="AQ50" s="318"/>
      <c r="AR50" s="318"/>
      <c r="AS50" s="318"/>
      <c r="AT50" s="318"/>
      <c r="AU50" s="318"/>
      <c r="AV50" s="318"/>
      <c r="AW50" s="318"/>
      <c r="AX50" s="318"/>
      <c r="AY50" s="318"/>
      <c r="AZ50" s="318"/>
      <c r="BA50" s="318"/>
      <c r="BB50" s="318"/>
      <c r="BC50" s="318"/>
      <c r="BD50" s="318"/>
      <c r="BE50" s="318"/>
      <c r="BF50" s="318"/>
      <c r="BG50" s="318"/>
      <c r="BH50" s="318"/>
      <c r="BI50" s="318"/>
      <c r="BJ50" s="318"/>
      <c r="BK50" s="318"/>
      <c r="BL50" s="318"/>
    </row>
    <row r="51" spans="1:64" customFormat="1" x14ac:dyDescent="0.15">
      <c r="B51" s="47" t="s">
        <v>430</v>
      </c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318"/>
      <c r="Z51" s="318"/>
      <c r="AA51" s="318"/>
      <c r="AB51" s="318"/>
      <c r="AC51" s="318"/>
      <c r="AD51" s="318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18"/>
      <c r="AV51" s="318"/>
      <c r="AW51" s="318"/>
      <c r="AX51" s="318"/>
      <c r="AY51" s="318"/>
      <c r="AZ51" s="318"/>
      <c r="BA51" s="318"/>
      <c r="BB51" s="318"/>
      <c r="BC51" s="318"/>
      <c r="BD51" s="318"/>
      <c r="BE51" s="318"/>
      <c r="BF51" s="318"/>
      <c r="BG51" s="318"/>
      <c r="BH51" s="318"/>
      <c r="BI51" s="318"/>
      <c r="BJ51" s="318"/>
      <c r="BK51" s="318"/>
      <c r="BL51" s="318"/>
    </row>
    <row r="52" spans="1:64" x14ac:dyDescent="0.15">
      <c r="B52" s="47" t="s">
        <v>397</v>
      </c>
      <c r="C52" s="33"/>
      <c r="D52" s="318"/>
      <c r="E52" s="318">
        <v>400</v>
      </c>
      <c r="F52" s="318">
        <v>400</v>
      </c>
      <c r="G52" s="318">
        <v>400</v>
      </c>
      <c r="H52" s="318">
        <v>400</v>
      </c>
      <c r="I52" s="318">
        <v>400</v>
      </c>
      <c r="J52" s="318">
        <v>400</v>
      </c>
      <c r="K52" s="318">
        <v>400</v>
      </c>
      <c r="L52" s="318">
        <v>400</v>
      </c>
      <c r="M52" s="318">
        <v>400</v>
      </c>
      <c r="N52" s="318">
        <v>400</v>
      </c>
      <c r="O52" s="318">
        <v>400</v>
      </c>
      <c r="P52" s="318">
        <v>400</v>
      </c>
      <c r="Q52" s="318">
        <v>400</v>
      </c>
      <c r="R52" s="318">
        <v>400</v>
      </c>
      <c r="S52" s="318">
        <v>400</v>
      </c>
      <c r="T52" s="318">
        <v>400</v>
      </c>
      <c r="U52" s="318">
        <v>400</v>
      </c>
      <c r="V52" s="318">
        <v>400</v>
      </c>
      <c r="W52" s="318">
        <v>400</v>
      </c>
      <c r="X52" s="318">
        <v>400</v>
      </c>
      <c r="Y52" s="318">
        <v>400</v>
      </c>
      <c r="Z52" s="318">
        <v>400</v>
      </c>
      <c r="AA52" s="318">
        <v>400</v>
      </c>
      <c r="AB52" s="318">
        <v>400</v>
      </c>
      <c r="AC52" s="318">
        <v>400</v>
      </c>
      <c r="AD52" s="318">
        <v>400</v>
      </c>
      <c r="AE52" s="318">
        <v>400</v>
      </c>
      <c r="AF52" s="318">
        <v>400</v>
      </c>
      <c r="AG52" s="318">
        <v>400</v>
      </c>
      <c r="AH52" s="318">
        <v>400</v>
      </c>
      <c r="AI52" s="318">
        <v>400</v>
      </c>
      <c r="AJ52" s="318">
        <v>400</v>
      </c>
      <c r="AK52" s="318">
        <v>400</v>
      </c>
      <c r="AL52" s="318">
        <v>400</v>
      </c>
      <c r="AM52" s="318">
        <v>400</v>
      </c>
      <c r="AN52" s="318">
        <v>400</v>
      </c>
      <c r="AO52" s="318">
        <v>400</v>
      </c>
      <c r="AP52" s="318">
        <v>400</v>
      </c>
      <c r="AQ52" s="318">
        <v>400</v>
      </c>
      <c r="AR52" s="318">
        <v>400</v>
      </c>
      <c r="AS52" s="318">
        <v>400</v>
      </c>
      <c r="AT52" s="318">
        <v>400</v>
      </c>
      <c r="AU52" s="318">
        <v>400</v>
      </c>
      <c r="AV52" s="318">
        <v>400</v>
      </c>
      <c r="AW52" s="318">
        <v>400</v>
      </c>
      <c r="AX52" s="318">
        <v>400</v>
      </c>
      <c r="AY52" s="318">
        <v>400</v>
      </c>
      <c r="AZ52" s="318">
        <v>400</v>
      </c>
      <c r="BA52" s="318">
        <v>400</v>
      </c>
      <c r="BB52" s="318">
        <v>400</v>
      </c>
      <c r="BC52" s="318">
        <v>400</v>
      </c>
      <c r="BD52" s="318">
        <v>400</v>
      </c>
      <c r="BE52" s="318">
        <v>400</v>
      </c>
      <c r="BF52" s="318">
        <v>400</v>
      </c>
      <c r="BG52" s="318">
        <v>400</v>
      </c>
      <c r="BH52" s="318">
        <v>400</v>
      </c>
      <c r="BI52" s="318">
        <v>400</v>
      </c>
      <c r="BJ52" s="318">
        <v>400</v>
      </c>
      <c r="BK52" s="318">
        <v>400</v>
      </c>
      <c r="BL52" s="318">
        <v>400</v>
      </c>
    </row>
    <row r="53" spans="1:64" x14ac:dyDescent="0.15">
      <c r="B53" s="47" t="s">
        <v>398</v>
      </c>
      <c r="C53" s="33"/>
      <c r="D53" s="318">
        <v>250</v>
      </c>
      <c r="E53" s="318">
        <v>100</v>
      </c>
      <c r="F53" s="318">
        <v>100</v>
      </c>
      <c r="G53" s="318">
        <v>100</v>
      </c>
      <c r="H53" s="318">
        <v>100</v>
      </c>
      <c r="I53" s="318">
        <v>100</v>
      </c>
      <c r="J53" s="318">
        <v>100</v>
      </c>
      <c r="K53" s="318">
        <v>100</v>
      </c>
      <c r="L53" s="318">
        <v>100</v>
      </c>
      <c r="M53" s="318">
        <v>100</v>
      </c>
      <c r="N53" s="318">
        <v>100</v>
      </c>
      <c r="O53" s="318">
        <v>100</v>
      </c>
      <c r="P53" s="318">
        <v>100</v>
      </c>
      <c r="Q53" s="318">
        <v>100</v>
      </c>
      <c r="R53" s="318">
        <v>100</v>
      </c>
      <c r="S53" s="318">
        <v>100</v>
      </c>
      <c r="T53" s="318">
        <v>100</v>
      </c>
      <c r="U53" s="318">
        <v>100</v>
      </c>
      <c r="V53" s="318">
        <v>100</v>
      </c>
      <c r="W53" s="318">
        <v>100</v>
      </c>
      <c r="X53" s="318">
        <v>100</v>
      </c>
      <c r="Y53" s="318">
        <v>100</v>
      </c>
      <c r="Z53" s="318">
        <v>100</v>
      </c>
      <c r="AA53" s="318">
        <v>100</v>
      </c>
      <c r="AB53" s="318">
        <v>100</v>
      </c>
      <c r="AC53" s="318">
        <v>100</v>
      </c>
      <c r="AD53" s="318">
        <v>100</v>
      </c>
      <c r="AE53" s="318">
        <v>100</v>
      </c>
      <c r="AF53" s="318">
        <v>100</v>
      </c>
      <c r="AG53" s="318">
        <v>100</v>
      </c>
      <c r="AH53" s="318">
        <v>100</v>
      </c>
      <c r="AI53" s="318">
        <v>100</v>
      </c>
      <c r="AJ53" s="318">
        <v>100</v>
      </c>
      <c r="AK53" s="318">
        <v>100</v>
      </c>
      <c r="AL53" s="318">
        <v>100</v>
      </c>
      <c r="AM53" s="318">
        <v>100</v>
      </c>
      <c r="AN53" s="318">
        <v>100</v>
      </c>
      <c r="AO53" s="318">
        <v>100</v>
      </c>
      <c r="AP53" s="318">
        <v>100</v>
      </c>
      <c r="AQ53" s="318">
        <v>100</v>
      </c>
      <c r="AR53" s="318">
        <v>100</v>
      </c>
      <c r="AS53" s="318">
        <v>100</v>
      </c>
      <c r="AT53" s="318">
        <v>100</v>
      </c>
      <c r="AU53" s="318">
        <v>100</v>
      </c>
      <c r="AV53" s="318">
        <v>100</v>
      </c>
      <c r="AW53" s="318">
        <v>100</v>
      </c>
      <c r="AX53" s="318">
        <v>100</v>
      </c>
      <c r="AY53" s="318">
        <v>100</v>
      </c>
      <c r="AZ53" s="318">
        <v>100</v>
      </c>
      <c r="BA53" s="318">
        <v>100</v>
      </c>
      <c r="BB53" s="318">
        <v>100</v>
      </c>
      <c r="BC53" s="318">
        <v>100</v>
      </c>
      <c r="BD53" s="318">
        <v>100</v>
      </c>
      <c r="BE53" s="318">
        <v>100</v>
      </c>
      <c r="BF53" s="318">
        <v>100</v>
      </c>
      <c r="BG53" s="318">
        <v>100</v>
      </c>
      <c r="BH53" s="318">
        <v>100</v>
      </c>
      <c r="BI53" s="318">
        <v>100</v>
      </c>
      <c r="BJ53" s="318">
        <v>100</v>
      </c>
      <c r="BK53" s="318">
        <v>100</v>
      </c>
      <c r="BL53" s="318">
        <v>100</v>
      </c>
    </row>
    <row r="54" spans="1:64" customFormat="1" x14ac:dyDescent="0.15">
      <c r="B54" s="47" t="s">
        <v>427</v>
      </c>
      <c r="D54" s="276"/>
      <c r="E54" s="281">
        <v>100</v>
      </c>
      <c r="F54" s="281">
        <v>100</v>
      </c>
      <c r="G54" s="281">
        <v>100</v>
      </c>
      <c r="H54" s="281">
        <v>100</v>
      </c>
      <c r="I54" s="281">
        <v>100</v>
      </c>
      <c r="J54" s="281">
        <v>100</v>
      </c>
      <c r="K54" s="281">
        <v>100</v>
      </c>
      <c r="L54" s="281">
        <v>100</v>
      </c>
      <c r="M54" s="281">
        <v>100</v>
      </c>
      <c r="N54" s="281">
        <v>100</v>
      </c>
      <c r="O54" s="281">
        <v>100</v>
      </c>
      <c r="P54" s="281">
        <v>100</v>
      </c>
      <c r="Q54" s="281">
        <v>100</v>
      </c>
      <c r="R54" s="281">
        <v>100</v>
      </c>
      <c r="S54" s="281">
        <v>100</v>
      </c>
      <c r="T54" s="281">
        <v>100</v>
      </c>
      <c r="U54" s="281">
        <v>100</v>
      </c>
      <c r="V54" s="281">
        <v>100</v>
      </c>
      <c r="W54" s="281">
        <v>100</v>
      </c>
      <c r="X54" s="281">
        <v>100</v>
      </c>
      <c r="Y54" s="281">
        <v>100</v>
      </c>
      <c r="Z54" s="281">
        <v>100</v>
      </c>
      <c r="AA54" s="281">
        <v>100</v>
      </c>
      <c r="AB54" s="281">
        <v>100</v>
      </c>
      <c r="AC54" s="281">
        <v>100</v>
      </c>
      <c r="AD54" s="281">
        <v>100</v>
      </c>
      <c r="AE54" s="281">
        <v>100</v>
      </c>
      <c r="AF54" s="281">
        <v>100</v>
      </c>
      <c r="AG54" s="281">
        <v>100</v>
      </c>
      <c r="AH54" s="281">
        <v>100</v>
      </c>
      <c r="AI54" s="281">
        <v>100</v>
      </c>
      <c r="AJ54" s="281">
        <v>100</v>
      </c>
      <c r="AK54" s="281">
        <v>100</v>
      </c>
      <c r="AL54" s="281">
        <v>100</v>
      </c>
      <c r="AM54" s="281">
        <v>100</v>
      </c>
      <c r="AN54" s="281">
        <v>100</v>
      </c>
      <c r="AO54" s="281">
        <v>100</v>
      </c>
      <c r="AP54" s="281">
        <v>100</v>
      </c>
      <c r="AQ54" s="281">
        <v>100</v>
      </c>
      <c r="AR54" s="281">
        <v>100</v>
      </c>
      <c r="AS54" s="281">
        <v>100</v>
      </c>
      <c r="AT54" s="281">
        <v>100</v>
      </c>
      <c r="AU54" s="281">
        <v>100</v>
      </c>
      <c r="AV54" s="281">
        <v>100</v>
      </c>
      <c r="AW54" s="281">
        <v>100</v>
      </c>
      <c r="AX54" s="281">
        <v>100</v>
      </c>
      <c r="AY54" s="281">
        <v>100</v>
      </c>
      <c r="AZ54" s="281">
        <v>100</v>
      </c>
      <c r="BA54" s="281">
        <v>100</v>
      </c>
      <c r="BB54" s="281">
        <v>100</v>
      </c>
      <c r="BC54" s="281">
        <v>100</v>
      </c>
      <c r="BD54" s="281">
        <v>100</v>
      </c>
      <c r="BE54" s="281">
        <v>100</v>
      </c>
      <c r="BF54" s="281">
        <v>100</v>
      </c>
      <c r="BG54" s="281">
        <v>100</v>
      </c>
      <c r="BH54" s="281">
        <v>100</v>
      </c>
      <c r="BI54" s="281">
        <v>100</v>
      </c>
      <c r="BJ54" s="281">
        <v>100</v>
      </c>
      <c r="BK54" s="281">
        <v>100</v>
      </c>
      <c r="BL54" s="281">
        <v>100</v>
      </c>
    </row>
    <row r="55" spans="1:64" x14ac:dyDescent="0.15">
      <c r="B55" s="47" t="s">
        <v>429</v>
      </c>
      <c r="C55" s="33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18"/>
      <c r="Y55" s="318"/>
      <c r="Z55" s="318"/>
      <c r="AA55" s="318"/>
      <c r="AB55" s="318"/>
      <c r="AC55" s="318"/>
      <c r="AD55" s="318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 s="318"/>
      <c r="AV55" s="318"/>
      <c r="AW55" s="318"/>
      <c r="AX55" s="318"/>
      <c r="AY55" s="318"/>
      <c r="AZ55" s="318"/>
      <c r="BA55" s="318"/>
      <c r="BB55" s="318"/>
      <c r="BC55" s="318"/>
      <c r="BD55" s="318"/>
      <c r="BE55" s="318"/>
      <c r="BF55" s="318"/>
      <c r="BG55" s="318"/>
      <c r="BH55" s="318"/>
      <c r="BI55" s="318"/>
      <c r="BJ55" s="318"/>
      <c r="BK55" s="318"/>
      <c r="BL55" s="318"/>
    </row>
    <row r="56" spans="1:64" x14ac:dyDescent="0.15">
      <c r="B56" s="47"/>
      <c r="C56" s="33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</row>
    <row r="57" spans="1:64" s="50" customFormat="1" x14ac:dyDescent="0.15">
      <c r="A57" s="74"/>
      <c r="B57" s="73" t="s">
        <v>437</v>
      </c>
      <c r="C57" s="14"/>
      <c r="D57" s="132">
        <f>SUM(D47:D56)</f>
        <v>250</v>
      </c>
      <c r="E57" s="132">
        <f t="shared" ref="E57:BL57" si="3">SUM(E47:E56)</f>
        <v>5600</v>
      </c>
      <c r="F57" s="132">
        <f t="shared" si="3"/>
        <v>3100</v>
      </c>
      <c r="G57" s="132">
        <f t="shared" si="3"/>
        <v>3100</v>
      </c>
      <c r="H57" s="132">
        <f t="shared" si="3"/>
        <v>600</v>
      </c>
      <c r="I57" s="132">
        <f t="shared" si="3"/>
        <v>40600</v>
      </c>
      <c r="J57" s="132">
        <f t="shared" si="3"/>
        <v>40600</v>
      </c>
      <c r="K57" s="132">
        <f t="shared" si="3"/>
        <v>75600</v>
      </c>
      <c r="L57" s="132">
        <f t="shared" si="3"/>
        <v>40600</v>
      </c>
      <c r="M57" s="132">
        <f t="shared" si="3"/>
        <v>35600</v>
      </c>
      <c r="N57" s="132">
        <f t="shared" si="3"/>
        <v>5600</v>
      </c>
      <c r="O57" s="132">
        <f t="shared" si="3"/>
        <v>600</v>
      </c>
      <c r="P57" s="132">
        <f t="shared" si="3"/>
        <v>600</v>
      </c>
      <c r="Q57" s="132">
        <f t="shared" si="3"/>
        <v>600</v>
      </c>
      <c r="R57" s="132">
        <f t="shared" si="3"/>
        <v>600</v>
      </c>
      <c r="S57" s="132">
        <f t="shared" si="3"/>
        <v>600</v>
      </c>
      <c r="T57" s="132">
        <f t="shared" si="3"/>
        <v>600</v>
      </c>
      <c r="U57" s="132">
        <f t="shared" si="3"/>
        <v>600</v>
      </c>
      <c r="V57" s="132">
        <f t="shared" si="3"/>
        <v>600</v>
      </c>
      <c r="W57" s="132">
        <f t="shared" si="3"/>
        <v>600</v>
      </c>
      <c r="X57" s="132">
        <f t="shared" si="3"/>
        <v>600</v>
      </c>
      <c r="Y57" s="132">
        <f t="shared" si="3"/>
        <v>600</v>
      </c>
      <c r="Z57" s="132">
        <f t="shared" si="3"/>
        <v>600</v>
      </c>
      <c r="AA57" s="132">
        <f t="shared" si="3"/>
        <v>600</v>
      </c>
      <c r="AB57" s="132">
        <f t="shared" si="3"/>
        <v>600</v>
      </c>
      <c r="AC57" s="132">
        <f t="shared" si="3"/>
        <v>600</v>
      </c>
      <c r="AD57" s="132">
        <f t="shared" si="3"/>
        <v>600</v>
      </c>
      <c r="AE57" s="132">
        <f t="shared" si="3"/>
        <v>600</v>
      </c>
      <c r="AF57" s="132">
        <f t="shared" si="3"/>
        <v>600</v>
      </c>
      <c r="AG57" s="132">
        <f t="shared" si="3"/>
        <v>600</v>
      </c>
      <c r="AH57" s="132">
        <f t="shared" si="3"/>
        <v>600</v>
      </c>
      <c r="AI57" s="132">
        <f t="shared" si="3"/>
        <v>600</v>
      </c>
      <c r="AJ57" s="132">
        <f t="shared" si="3"/>
        <v>600</v>
      </c>
      <c r="AK57" s="132">
        <f t="shared" si="3"/>
        <v>600</v>
      </c>
      <c r="AL57" s="132">
        <f t="shared" si="3"/>
        <v>600</v>
      </c>
      <c r="AM57" s="132">
        <f t="shared" si="3"/>
        <v>600</v>
      </c>
      <c r="AN57" s="132">
        <f t="shared" si="3"/>
        <v>600</v>
      </c>
      <c r="AO57" s="132">
        <f t="shared" si="3"/>
        <v>600</v>
      </c>
      <c r="AP57" s="132">
        <f t="shared" si="3"/>
        <v>600</v>
      </c>
      <c r="AQ57" s="132">
        <f t="shared" si="3"/>
        <v>600</v>
      </c>
      <c r="AR57" s="132">
        <f t="shared" si="3"/>
        <v>600</v>
      </c>
      <c r="AS57" s="132">
        <f t="shared" si="3"/>
        <v>600</v>
      </c>
      <c r="AT57" s="132">
        <f t="shared" si="3"/>
        <v>600</v>
      </c>
      <c r="AU57" s="132">
        <f t="shared" si="3"/>
        <v>600</v>
      </c>
      <c r="AV57" s="132">
        <f t="shared" si="3"/>
        <v>600</v>
      </c>
      <c r="AW57" s="132">
        <f t="shared" si="3"/>
        <v>600</v>
      </c>
      <c r="AX57" s="132">
        <f t="shared" si="3"/>
        <v>600</v>
      </c>
      <c r="AY57" s="132">
        <f t="shared" si="3"/>
        <v>600</v>
      </c>
      <c r="AZ57" s="132">
        <f t="shared" si="3"/>
        <v>600</v>
      </c>
      <c r="BA57" s="132">
        <f t="shared" si="3"/>
        <v>600</v>
      </c>
      <c r="BB57" s="132">
        <f t="shared" si="3"/>
        <v>600</v>
      </c>
      <c r="BC57" s="132">
        <f t="shared" si="3"/>
        <v>600</v>
      </c>
      <c r="BD57" s="132">
        <f t="shared" si="3"/>
        <v>600</v>
      </c>
      <c r="BE57" s="132">
        <f t="shared" si="3"/>
        <v>600</v>
      </c>
      <c r="BF57" s="132">
        <f t="shared" si="3"/>
        <v>600</v>
      </c>
      <c r="BG57" s="132">
        <f t="shared" si="3"/>
        <v>600</v>
      </c>
      <c r="BH57" s="132">
        <f t="shared" si="3"/>
        <v>600</v>
      </c>
      <c r="BI57" s="132">
        <f t="shared" si="3"/>
        <v>600</v>
      </c>
      <c r="BJ57" s="132">
        <f t="shared" si="3"/>
        <v>600</v>
      </c>
      <c r="BK57" s="132">
        <f t="shared" si="3"/>
        <v>600</v>
      </c>
      <c r="BL57" s="132">
        <f t="shared" si="3"/>
        <v>600</v>
      </c>
    </row>
    <row r="58" spans="1:64" x14ac:dyDescent="0.15">
      <c r="B58" s="73"/>
      <c r="C58" s="33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</row>
    <row r="59" spans="1:64" customFormat="1" x14ac:dyDescent="0.15">
      <c r="B59" s="73" t="s">
        <v>425</v>
      </c>
      <c r="D59" s="74"/>
      <c r="E59" s="27"/>
      <c r="F59" s="27"/>
      <c r="G59" s="2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1:64" customFormat="1" x14ac:dyDescent="0.15">
      <c r="B60" s="73"/>
      <c r="D60" s="74"/>
      <c r="E60" s="27"/>
      <c r="F60" s="27"/>
      <c r="G60" s="2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spans="1:64" customFormat="1" x14ac:dyDescent="0.15">
      <c r="B61" s="47" t="s">
        <v>428</v>
      </c>
      <c r="D61" s="318"/>
      <c r="E61" s="318"/>
      <c r="F61" s="318"/>
      <c r="G61" s="318">
        <v>1000</v>
      </c>
      <c r="H61" s="318">
        <v>1000</v>
      </c>
      <c r="I61" s="318">
        <v>1000</v>
      </c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318"/>
      <c r="AD61" s="318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 s="318"/>
      <c r="AV61" s="318"/>
      <c r="AW61" s="318"/>
      <c r="AX61" s="318"/>
      <c r="AY61" s="318"/>
      <c r="AZ61" s="318"/>
      <c r="BA61" s="318"/>
      <c r="BB61" s="318"/>
      <c r="BC61" s="318"/>
      <c r="BD61" s="318"/>
      <c r="BE61" s="318"/>
      <c r="BF61" s="318"/>
      <c r="BG61" s="318"/>
      <c r="BH61" s="318"/>
      <c r="BI61" s="318"/>
      <c r="BJ61" s="318"/>
      <c r="BK61" s="318"/>
      <c r="BL61" s="318"/>
    </row>
    <row r="62" spans="1:64" customFormat="1" x14ac:dyDescent="0.15">
      <c r="B62" s="47" t="s">
        <v>431</v>
      </c>
      <c r="D62" s="318">
        <v>1000</v>
      </c>
      <c r="E62" s="318">
        <v>1000</v>
      </c>
      <c r="F62" s="318">
        <v>1000</v>
      </c>
      <c r="G62" s="318">
        <v>1000</v>
      </c>
      <c r="H62" s="318">
        <v>1000</v>
      </c>
      <c r="I62" s="318">
        <v>1000</v>
      </c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 s="318"/>
      <c r="AV62" s="318"/>
      <c r="AW62" s="318"/>
      <c r="AX62" s="318"/>
      <c r="AY62" s="318"/>
      <c r="AZ62" s="318"/>
      <c r="BA62" s="318"/>
      <c r="BB62" s="318"/>
      <c r="BC62" s="318"/>
      <c r="BD62" s="318"/>
      <c r="BE62" s="318"/>
      <c r="BF62" s="318"/>
      <c r="BG62" s="318"/>
      <c r="BH62" s="318"/>
      <c r="BI62" s="318"/>
      <c r="BJ62" s="318"/>
      <c r="BK62" s="318"/>
      <c r="BL62" s="318"/>
    </row>
    <row r="63" spans="1:64" customFormat="1" x14ac:dyDescent="0.15">
      <c r="B63" s="47" t="s">
        <v>186</v>
      </c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  <c r="O63" s="318"/>
      <c r="P63" s="318"/>
      <c r="Q63" s="318"/>
      <c r="R63" s="318"/>
      <c r="S63" s="318"/>
      <c r="T63" s="318"/>
      <c r="U63" s="318"/>
      <c r="V63" s="318"/>
      <c r="W63" s="318"/>
      <c r="X63" s="318"/>
      <c r="Y63" s="318"/>
      <c r="Z63" s="318"/>
      <c r="AA63" s="318"/>
      <c r="AB63" s="318"/>
      <c r="AC63" s="318"/>
      <c r="AD63" s="318"/>
      <c r="AE63" s="318"/>
      <c r="AF63" s="318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  <c r="AU63" s="318"/>
      <c r="AV63" s="318"/>
      <c r="AW63" s="318"/>
      <c r="AX63" s="318"/>
      <c r="AY63" s="318"/>
      <c r="AZ63" s="318"/>
      <c r="BA63" s="318"/>
      <c r="BB63" s="318"/>
      <c r="BC63" s="318"/>
      <c r="BD63" s="318"/>
      <c r="BE63" s="318"/>
      <c r="BF63" s="318"/>
      <c r="BG63" s="318"/>
      <c r="BH63" s="318"/>
      <c r="BI63" s="318"/>
      <c r="BJ63" s="318"/>
      <c r="BK63" s="318"/>
      <c r="BL63" s="318"/>
    </row>
    <row r="64" spans="1:64" customFormat="1" x14ac:dyDescent="0.15">
      <c r="B64" s="47" t="s">
        <v>432</v>
      </c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  <c r="R64" s="318"/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  <c r="AP64" s="318"/>
      <c r="AQ64" s="318"/>
      <c r="AR64" s="318"/>
      <c r="AS64" s="318"/>
      <c r="AT64" s="318"/>
      <c r="AU64" s="318"/>
      <c r="AV64" s="318"/>
      <c r="AW64" s="318"/>
      <c r="AX64" s="318"/>
      <c r="AY64" s="318"/>
      <c r="AZ64" s="318"/>
      <c r="BA64" s="318"/>
      <c r="BB64" s="318"/>
      <c r="BC64" s="318"/>
      <c r="BD64" s="318"/>
      <c r="BE64" s="318"/>
      <c r="BF64" s="318"/>
      <c r="BG64" s="318"/>
      <c r="BH64" s="318"/>
      <c r="BI64" s="318"/>
      <c r="BJ64" s="318"/>
      <c r="BK64" s="318"/>
      <c r="BL64" s="318"/>
    </row>
    <row r="65" spans="1:64" customFormat="1" x14ac:dyDescent="0.15">
      <c r="B65" s="47" t="s">
        <v>430</v>
      </c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8"/>
      <c r="AA65" s="318"/>
      <c r="AB65" s="318"/>
      <c r="AC65" s="318"/>
      <c r="AD65" s="318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 s="318"/>
      <c r="AV65" s="318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</row>
    <row r="66" spans="1:64" x14ac:dyDescent="0.15">
      <c r="B66" s="47" t="s">
        <v>397</v>
      </c>
      <c r="C66" s="33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8"/>
      <c r="P66" s="318"/>
      <c r="Q66" s="318"/>
      <c r="R66" s="318"/>
      <c r="S66" s="318"/>
      <c r="T66" s="318"/>
      <c r="U66" s="318"/>
      <c r="V66" s="318"/>
      <c r="W66" s="318"/>
      <c r="X66" s="318"/>
      <c r="Y66" s="318"/>
      <c r="Z66" s="318"/>
      <c r="AA66" s="318"/>
      <c r="AB66" s="318"/>
      <c r="AC66" s="318"/>
      <c r="AD66" s="318"/>
      <c r="AE66" s="318"/>
      <c r="AF66" s="318"/>
      <c r="AG66" s="318"/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  <c r="AS66" s="318"/>
      <c r="AT66" s="318"/>
      <c r="AU66" s="318"/>
      <c r="AV66" s="318"/>
      <c r="AW66" s="318"/>
      <c r="AX66" s="318"/>
      <c r="AY66" s="318"/>
      <c r="AZ66" s="318"/>
      <c r="BA66" s="318"/>
      <c r="BB66" s="318"/>
      <c r="BC66" s="318"/>
      <c r="BD66" s="318"/>
      <c r="BE66" s="318"/>
      <c r="BF66" s="318"/>
      <c r="BG66" s="318"/>
      <c r="BH66" s="318"/>
      <c r="BI66" s="318"/>
      <c r="BJ66" s="318"/>
      <c r="BK66" s="318"/>
      <c r="BL66" s="318"/>
    </row>
    <row r="67" spans="1:64" x14ac:dyDescent="0.15">
      <c r="B67" s="47" t="s">
        <v>398</v>
      </c>
      <c r="C67" s="33"/>
      <c r="D67" s="318"/>
      <c r="E67" s="318"/>
      <c r="F67" s="318"/>
      <c r="G67" s="318"/>
      <c r="H67" s="318"/>
      <c r="I67" s="318"/>
      <c r="J67" s="318"/>
      <c r="K67" s="318"/>
      <c r="L67" s="318"/>
      <c r="M67" s="318"/>
      <c r="N67" s="318"/>
      <c r="O67" s="318"/>
      <c r="P67" s="318"/>
      <c r="Q67" s="318"/>
      <c r="R67" s="318"/>
      <c r="S67" s="318"/>
      <c r="T67" s="318"/>
      <c r="U67" s="318"/>
      <c r="V67" s="318"/>
      <c r="W67" s="318"/>
      <c r="X67" s="318"/>
      <c r="Y67" s="318"/>
      <c r="Z67" s="318"/>
      <c r="AA67" s="318"/>
      <c r="AB67" s="318"/>
      <c r="AC67" s="318"/>
      <c r="AD67" s="318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 s="318"/>
      <c r="AV67" s="318"/>
      <c r="AW67" s="318"/>
      <c r="AX67" s="318"/>
      <c r="AY67" s="318"/>
      <c r="AZ67" s="318"/>
      <c r="BA67" s="318"/>
      <c r="BB67" s="318"/>
      <c r="BC67" s="318"/>
      <c r="BD67" s="318"/>
      <c r="BE67" s="318"/>
      <c r="BF67" s="318"/>
      <c r="BG67" s="318"/>
      <c r="BH67" s="318"/>
      <c r="BI67" s="318"/>
      <c r="BJ67" s="318"/>
      <c r="BK67" s="318"/>
      <c r="BL67" s="318"/>
    </row>
    <row r="68" spans="1:64" customFormat="1" x14ac:dyDescent="0.15">
      <c r="B68" s="47" t="s">
        <v>427</v>
      </c>
      <c r="D68" s="318">
        <v>50</v>
      </c>
      <c r="E68" s="318">
        <v>50</v>
      </c>
      <c r="F68" s="318">
        <v>50</v>
      </c>
      <c r="G68" s="318">
        <v>50</v>
      </c>
      <c r="H68" s="318">
        <v>50</v>
      </c>
      <c r="I68" s="318">
        <v>50</v>
      </c>
      <c r="J68" s="318">
        <v>50</v>
      </c>
      <c r="K68" s="318">
        <v>50</v>
      </c>
      <c r="L68" s="318">
        <v>50</v>
      </c>
      <c r="M68" s="318">
        <v>50</v>
      </c>
      <c r="N68" s="318">
        <v>50</v>
      </c>
      <c r="O68" s="318">
        <v>50</v>
      </c>
      <c r="P68" s="318">
        <v>50</v>
      </c>
      <c r="Q68" s="318">
        <v>50</v>
      </c>
      <c r="R68" s="318">
        <v>50</v>
      </c>
      <c r="S68" s="318">
        <v>50</v>
      </c>
      <c r="T68" s="318">
        <v>50</v>
      </c>
      <c r="U68" s="318">
        <v>50</v>
      </c>
      <c r="V68" s="318">
        <v>50</v>
      </c>
      <c r="W68" s="318">
        <v>50</v>
      </c>
      <c r="X68" s="318">
        <v>50</v>
      </c>
      <c r="Y68" s="318">
        <v>50</v>
      </c>
      <c r="Z68" s="318">
        <v>50</v>
      </c>
      <c r="AA68" s="318">
        <v>50</v>
      </c>
      <c r="AB68" s="318">
        <v>50</v>
      </c>
      <c r="AC68" s="318">
        <v>50</v>
      </c>
      <c r="AD68" s="318">
        <v>50</v>
      </c>
      <c r="AE68" s="318">
        <v>50</v>
      </c>
      <c r="AF68" s="318">
        <v>50</v>
      </c>
      <c r="AG68" s="318">
        <v>50</v>
      </c>
      <c r="AH68" s="318">
        <v>50</v>
      </c>
      <c r="AI68" s="318">
        <v>50</v>
      </c>
      <c r="AJ68" s="318">
        <v>50</v>
      </c>
      <c r="AK68" s="318">
        <v>50</v>
      </c>
      <c r="AL68" s="318">
        <v>50</v>
      </c>
      <c r="AM68" s="318">
        <v>50</v>
      </c>
      <c r="AN68" s="318">
        <v>50</v>
      </c>
      <c r="AO68" s="318">
        <v>50</v>
      </c>
      <c r="AP68" s="318">
        <v>50</v>
      </c>
      <c r="AQ68" s="318">
        <v>50</v>
      </c>
      <c r="AR68" s="318">
        <v>50</v>
      </c>
      <c r="AS68" s="318">
        <v>50</v>
      </c>
      <c r="AT68" s="318">
        <v>50</v>
      </c>
      <c r="AU68" s="318">
        <v>50</v>
      </c>
      <c r="AV68" s="318">
        <v>50</v>
      </c>
      <c r="AW68" s="318">
        <v>50</v>
      </c>
      <c r="AX68" s="318">
        <v>50</v>
      </c>
      <c r="AY68" s="318">
        <v>50</v>
      </c>
      <c r="AZ68" s="318">
        <v>50</v>
      </c>
      <c r="BA68" s="318">
        <v>50</v>
      </c>
      <c r="BB68" s="318">
        <v>50</v>
      </c>
      <c r="BC68" s="318">
        <v>50</v>
      </c>
      <c r="BD68" s="318">
        <v>50</v>
      </c>
      <c r="BE68" s="318">
        <v>50</v>
      </c>
      <c r="BF68" s="318">
        <v>50</v>
      </c>
      <c r="BG68" s="318">
        <v>50</v>
      </c>
      <c r="BH68" s="318">
        <v>50</v>
      </c>
      <c r="BI68" s="318">
        <v>50</v>
      </c>
      <c r="BJ68" s="318">
        <v>50</v>
      </c>
      <c r="BK68" s="318">
        <v>50</v>
      </c>
      <c r="BL68" s="318">
        <v>50</v>
      </c>
    </row>
    <row r="69" spans="1:64" x14ac:dyDescent="0.15">
      <c r="B69" s="47" t="s">
        <v>429</v>
      </c>
      <c r="C69" s="33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8"/>
      <c r="P69" s="318"/>
      <c r="Q69" s="318"/>
      <c r="R69" s="318"/>
      <c r="S69" s="318"/>
      <c r="T69" s="318"/>
      <c r="U69" s="318"/>
      <c r="V69" s="318"/>
      <c r="W69" s="318"/>
      <c r="X69" s="318"/>
      <c r="Y69" s="318"/>
      <c r="Z69" s="318"/>
      <c r="AA69" s="318"/>
      <c r="AB69" s="318"/>
      <c r="AC69" s="318"/>
      <c r="AD69" s="318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18"/>
      <c r="AV69" s="318"/>
      <c r="AW69" s="318"/>
      <c r="AX69" s="318"/>
      <c r="AY69" s="318"/>
      <c r="AZ69" s="318"/>
      <c r="BA69" s="318"/>
      <c r="BB69" s="318"/>
      <c r="BC69" s="318"/>
      <c r="BD69" s="318"/>
      <c r="BE69" s="318"/>
      <c r="BF69" s="318"/>
      <c r="BG69" s="318"/>
      <c r="BH69" s="318"/>
      <c r="BI69" s="318"/>
      <c r="BJ69" s="318"/>
      <c r="BK69" s="318"/>
      <c r="BL69" s="318"/>
    </row>
    <row r="70" spans="1:64" x14ac:dyDescent="0.15">
      <c r="B70" s="47"/>
      <c r="C70" s="33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spans="1:64" s="50" customFormat="1" x14ac:dyDescent="0.15">
      <c r="A71" s="74"/>
      <c r="B71" s="73" t="s">
        <v>438</v>
      </c>
      <c r="C71" s="14"/>
      <c r="D71" s="132">
        <f>SUM(D61:D70)</f>
        <v>1050</v>
      </c>
      <c r="E71" s="132">
        <f t="shared" ref="E71:BL71" si="4">SUM(E61:E70)</f>
        <v>1050</v>
      </c>
      <c r="F71" s="132">
        <f t="shared" si="4"/>
        <v>1050</v>
      </c>
      <c r="G71" s="132">
        <f t="shared" si="4"/>
        <v>2050</v>
      </c>
      <c r="H71" s="132">
        <f t="shared" si="4"/>
        <v>2050</v>
      </c>
      <c r="I71" s="132">
        <f t="shared" si="4"/>
        <v>2050</v>
      </c>
      <c r="J71" s="132">
        <f t="shared" si="4"/>
        <v>50</v>
      </c>
      <c r="K71" s="132">
        <f t="shared" si="4"/>
        <v>50</v>
      </c>
      <c r="L71" s="132">
        <f t="shared" si="4"/>
        <v>50</v>
      </c>
      <c r="M71" s="132">
        <f t="shared" si="4"/>
        <v>50</v>
      </c>
      <c r="N71" s="132">
        <f t="shared" si="4"/>
        <v>50</v>
      </c>
      <c r="O71" s="132">
        <f t="shared" si="4"/>
        <v>50</v>
      </c>
      <c r="P71" s="132">
        <f t="shared" si="4"/>
        <v>50</v>
      </c>
      <c r="Q71" s="132">
        <f t="shared" si="4"/>
        <v>50</v>
      </c>
      <c r="R71" s="132">
        <f t="shared" si="4"/>
        <v>50</v>
      </c>
      <c r="S71" s="132">
        <f t="shared" si="4"/>
        <v>50</v>
      </c>
      <c r="T71" s="132">
        <f t="shared" si="4"/>
        <v>50</v>
      </c>
      <c r="U71" s="132">
        <f t="shared" si="4"/>
        <v>50</v>
      </c>
      <c r="V71" s="132">
        <f t="shared" si="4"/>
        <v>50</v>
      </c>
      <c r="W71" s="132">
        <f t="shared" si="4"/>
        <v>50</v>
      </c>
      <c r="X71" s="132">
        <f t="shared" si="4"/>
        <v>50</v>
      </c>
      <c r="Y71" s="132">
        <f t="shared" si="4"/>
        <v>50</v>
      </c>
      <c r="Z71" s="132">
        <f t="shared" si="4"/>
        <v>50</v>
      </c>
      <c r="AA71" s="132">
        <f t="shared" si="4"/>
        <v>50</v>
      </c>
      <c r="AB71" s="132">
        <f t="shared" si="4"/>
        <v>50</v>
      </c>
      <c r="AC71" s="132">
        <f t="shared" si="4"/>
        <v>50</v>
      </c>
      <c r="AD71" s="132">
        <f t="shared" si="4"/>
        <v>50</v>
      </c>
      <c r="AE71" s="132">
        <f t="shared" si="4"/>
        <v>50</v>
      </c>
      <c r="AF71" s="132">
        <f t="shared" si="4"/>
        <v>50</v>
      </c>
      <c r="AG71" s="132">
        <f t="shared" si="4"/>
        <v>50</v>
      </c>
      <c r="AH71" s="132">
        <f t="shared" si="4"/>
        <v>50</v>
      </c>
      <c r="AI71" s="132">
        <f t="shared" si="4"/>
        <v>50</v>
      </c>
      <c r="AJ71" s="132">
        <f t="shared" si="4"/>
        <v>50</v>
      </c>
      <c r="AK71" s="132">
        <f t="shared" si="4"/>
        <v>50</v>
      </c>
      <c r="AL71" s="132">
        <f t="shared" si="4"/>
        <v>50</v>
      </c>
      <c r="AM71" s="132">
        <f t="shared" si="4"/>
        <v>50</v>
      </c>
      <c r="AN71" s="132">
        <f t="shared" si="4"/>
        <v>50</v>
      </c>
      <c r="AO71" s="132">
        <f t="shared" si="4"/>
        <v>50</v>
      </c>
      <c r="AP71" s="132">
        <f t="shared" si="4"/>
        <v>50</v>
      </c>
      <c r="AQ71" s="132">
        <f t="shared" si="4"/>
        <v>50</v>
      </c>
      <c r="AR71" s="132">
        <f t="shared" si="4"/>
        <v>50</v>
      </c>
      <c r="AS71" s="132">
        <f t="shared" si="4"/>
        <v>50</v>
      </c>
      <c r="AT71" s="132">
        <f t="shared" si="4"/>
        <v>50</v>
      </c>
      <c r="AU71" s="132">
        <f t="shared" si="4"/>
        <v>50</v>
      </c>
      <c r="AV71" s="132">
        <f t="shared" si="4"/>
        <v>50</v>
      </c>
      <c r="AW71" s="132">
        <f t="shared" si="4"/>
        <v>50</v>
      </c>
      <c r="AX71" s="132">
        <f t="shared" si="4"/>
        <v>50</v>
      </c>
      <c r="AY71" s="132">
        <f t="shared" si="4"/>
        <v>50</v>
      </c>
      <c r="AZ71" s="132">
        <f t="shared" si="4"/>
        <v>50</v>
      </c>
      <c r="BA71" s="132">
        <f t="shared" si="4"/>
        <v>50</v>
      </c>
      <c r="BB71" s="132">
        <f t="shared" si="4"/>
        <v>50</v>
      </c>
      <c r="BC71" s="132">
        <f t="shared" si="4"/>
        <v>50</v>
      </c>
      <c r="BD71" s="132">
        <f t="shared" si="4"/>
        <v>50</v>
      </c>
      <c r="BE71" s="132">
        <f t="shared" si="4"/>
        <v>50</v>
      </c>
      <c r="BF71" s="132">
        <f t="shared" si="4"/>
        <v>50</v>
      </c>
      <c r="BG71" s="132">
        <f t="shared" si="4"/>
        <v>50</v>
      </c>
      <c r="BH71" s="132">
        <f t="shared" si="4"/>
        <v>50</v>
      </c>
      <c r="BI71" s="132">
        <f t="shared" si="4"/>
        <v>50</v>
      </c>
      <c r="BJ71" s="132">
        <f t="shared" si="4"/>
        <v>50</v>
      </c>
      <c r="BK71" s="132">
        <f t="shared" si="4"/>
        <v>50</v>
      </c>
      <c r="BL71" s="132">
        <f t="shared" si="4"/>
        <v>50</v>
      </c>
    </row>
    <row r="72" spans="1:64" x14ac:dyDescent="0.15">
      <c r="B72" s="73"/>
      <c r="C72" s="33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</row>
    <row r="73" spans="1:64" x14ac:dyDescent="0.15">
      <c r="B73" s="73" t="s">
        <v>466</v>
      </c>
      <c r="C73" s="33"/>
      <c r="D73" s="122">
        <f>'COSM-TRIPPLAN_CWS'!D199</f>
        <v>0</v>
      </c>
      <c r="E73" s="122">
        <f>'COSM-TRIPPLAN_CWS'!E199</f>
        <v>0</v>
      </c>
      <c r="F73" s="122">
        <f>'COSM-TRIPPLAN_CWS'!F199</f>
        <v>1160</v>
      </c>
      <c r="G73" s="122">
        <f>'COSM-TRIPPLAN_CWS'!G199</f>
        <v>0</v>
      </c>
      <c r="H73" s="122">
        <f>'COSM-TRIPPLAN_CWS'!H199</f>
        <v>1160</v>
      </c>
      <c r="I73" s="122">
        <f>'COSM-TRIPPLAN_CWS'!I199</f>
        <v>0</v>
      </c>
      <c r="J73" s="122">
        <f>'COSM-TRIPPLAN_CWS'!J199</f>
        <v>1160</v>
      </c>
      <c r="K73" s="122">
        <f>'COSM-TRIPPLAN_CWS'!K199</f>
        <v>0</v>
      </c>
      <c r="L73" s="122">
        <f>'COSM-TRIPPLAN_CWS'!L199</f>
        <v>1160</v>
      </c>
      <c r="M73" s="122">
        <f>'COSM-TRIPPLAN_CWS'!M199</f>
        <v>0</v>
      </c>
      <c r="N73" s="122">
        <f>'COSM-TRIPPLAN_CWS'!N199</f>
        <v>3365</v>
      </c>
      <c r="O73" s="122">
        <f>'COSM-TRIPPLAN_CWS'!O199</f>
        <v>7890</v>
      </c>
      <c r="P73" s="122">
        <f>'COSM-TRIPPLAN_CWS'!P199</f>
        <v>7890</v>
      </c>
      <c r="Q73" s="122">
        <f>'COSM-TRIPPLAN_CWS'!Q199</f>
        <v>9245</v>
      </c>
      <c r="R73" s="122">
        <f>'COSM-TRIPPLAN_CWS'!R199</f>
        <v>7890</v>
      </c>
      <c r="S73" s="122">
        <f>'COSM-TRIPPLAN_CWS'!S199</f>
        <v>7890</v>
      </c>
      <c r="T73" s="122">
        <f>'COSM-TRIPPLAN_CWS'!T199</f>
        <v>9245</v>
      </c>
      <c r="U73" s="122">
        <f>'COSM-TRIPPLAN_CWS'!U199</f>
        <v>7890</v>
      </c>
      <c r="V73" s="122">
        <f>'COSM-TRIPPLAN_CWS'!V199</f>
        <v>7890</v>
      </c>
      <c r="W73" s="122">
        <f>'COSM-TRIPPLAN_CWS'!W199</f>
        <v>9245</v>
      </c>
      <c r="X73" s="122">
        <f>'COSM-TRIPPLAN_CWS'!X199</f>
        <v>7890</v>
      </c>
      <c r="Y73" s="122">
        <f>'COSM-TRIPPLAN_CWS'!Y199</f>
        <v>6730</v>
      </c>
      <c r="Z73" s="122">
        <f>'COSM-TRIPPLAN_CWS'!Z199</f>
        <v>8085</v>
      </c>
      <c r="AA73" s="122">
        <f>'COSM-TRIPPLAN_CWS'!AA199</f>
        <v>6730</v>
      </c>
      <c r="AB73" s="122">
        <f>'COSM-TRIPPLAN_CWS'!AB199</f>
        <v>6730</v>
      </c>
      <c r="AC73" s="122">
        <f>'COSM-TRIPPLAN_CWS'!AC199</f>
        <v>3675</v>
      </c>
      <c r="AD73" s="122">
        <f>'COSM-TRIPPLAN_CWS'!AD199</f>
        <v>6730</v>
      </c>
      <c r="AE73" s="122">
        <f>'COSM-TRIPPLAN_CWS'!AE199</f>
        <v>2320</v>
      </c>
      <c r="AF73" s="122">
        <f>'COSM-TRIPPLAN_CWS'!AF199</f>
        <v>5765</v>
      </c>
      <c r="AG73" s="122">
        <f>'COSM-TRIPPLAN_CWS'!AG199</f>
        <v>2320</v>
      </c>
      <c r="AH73" s="122">
        <f>'COSM-TRIPPLAN_CWS'!AH199</f>
        <v>4410</v>
      </c>
      <c r="AI73" s="122">
        <f>'COSM-TRIPPLAN_CWS'!AI199</f>
        <v>3675</v>
      </c>
      <c r="AJ73" s="122">
        <f>'COSM-TRIPPLAN_CWS'!AJ199</f>
        <v>4410</v>
      </c>
      <c r="AK73" s="122">
        <f>'COSM-TRIPPLAN_CWS'!AK199</f>
        <v>2320</v>
      </c>
      <c r="AL73" s="122">
        <f>'COSM-TRIPPLAN_CWS'!AL199</f>
        <v>5765</v>
      </c>
      <c r="AM73" s="122">
        <f>'COSM-TRIPPLAN_CWS'!AM199</f>
        <v>2320</v>
      </c>
      <c r="AN73" s="122">
        <f>'COSM-TRIPPLAN_CWS'!AN199</f>
        <v>4410</v>
      </c>
      <c r="AO73" s="122">
        <f>'COSM-TRIPPLAN_CWS'!AO199</f>
        <v>3675</v>
      </c>
      <c r="AP73" s="122">
        <f>'COSM-TRIPPLAN_CWS'!AP199</f>
        <v>4410</v>
      </c>
      <c r="AQ73" s="122">
        <f>'COSM-TRIPPLAN_CWS'!AQ199</f>
        <v>2320</v>
      </c>
      <c r="AR73" s="122">
        <f>'COSM-TRIPPLAN_CWS'!AR199</f>
        <v>5765</v>
      </c>
      <c r="AS73" s="122">
        <f>'COSM-TRIPPLAN_CWS'!AS199</f>
        <v>2320</v>
      </c>
      <c r="AT73" s="122">
        <f>'COSM-TRIPPLAN_CWS'!AT199</f>
        <v>4410</v>
      </c>
      <c r="AU73" s="122">
        <f>'COSM-TRIPPLAN_CWS'!AU199</f>
        <v>3675</v>
      </c>
      <c r="AV73" s="122">
        <f>'COSM-TRIPPLAN_CWS'!AV199</f>
        <v>4410</v>
      </c>
      <c r="AW73" s="122">
        <f>'COSM-TRIPPLAN_CWS'!AW199</f>
        <v>2320</v>
      </c>
      <c r="AX73" s="122">
        <f>'COSM-TRIPPLAN_CWS'!AX199</f>
        <v>5765</v>
      </c>
      <c r="AY73" s="122">
        <f>'COSM-TRIPPLAN_CWS'!AY199</f>
        <v>2320</v>
      </c>
      <c r="AZ73" s="122">
        <f>'COSM-TRIPPLAN_CWS'!AZ199</f>
        <v>4410</v>
      </c>
      <c r="BA73" s="122">
        <f>'COSM-TRIPPLAN_CWS'!BA199</f>
        <v>3675</v>
      </c>
      <c r="BB73" s="122">
        <f>'COSM-TRIPPLAN_CWS'!BB199</f>
        <v>4410</v>
      </c>
      <c r="BC73" s="122">
        <f>'COSM-TRIPPLAN_CWS'!BC199</f>
        <v>2320</v>
      </c>
      <c r="BD73" s="122">
        <f>'COSM-TRIPPLAN_CWS'!BD199</f>
        <v>5765</v>
      </c>
      <c r="BE73" s="122">
        <f>'COSM-TRIPPLAN_CWS'!BE199</f>
        <v>2320</v>
      </c>
      <c r="BF73" s="122">
        <f>'COSM-TRIPPLAN_CWS'!BF199</f>
        <v>4410</v>
      </c>
      <c r="BG73" s="122">
        <f>'COSM-TRIPPLAN_CWS'!BG199</f>
        <v>3675</v>
      </c>
      <c r="BH73" s="122">
        <f>'COSM-TRIPPLAN_CWS'!BH199</f>
        <v>4410</v>
      </c>
      <c r="BI73" s="122">
        <f>'COSM-TRIPPLAN_CWS'!BI199</f>
        <v>2320</v>
      </c>
      <c r="BJ73" s="122">
        <f>'COSM-TRIPPLAN_CWS'!BJ199</f>
        <v>5765</v>
      </c>
      <c r="BK73" s="122">
        <f>'COSM-TRIPPLAN_CWS'!BK199</f>
        <v>2320</v>
      </c>
      <c r="BL73" s="122">
        <f>'COSM-TRIPPLAN_CWS'!BL199</f>
        <v>0</v>
      </c>
    </row>
    <row r="74" spans="1:64" x14ac:dyDescent="0.15">
      <c r="B74" s="73"/>
      <c r="C74" s="33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</row>
    <row r="75" spans="1:64" s="50" customFormat="1" x14ac:dyDescent="0.15">
      <c r="A75" s="74"/>
      <c r="B75" s="14" t="s">
        <v>399</v>
      </c>
      <c r="C75" s="14"/>
      <c r="D75" s="123">
        <f t="shared" ref="D75:AI75" si="5">D71+D57+D43+D30+D15+D73</f>
        <v>1800</v>
      </c>
      <c r="E75" s="123">
        <f t="shared" si="5"/>
        <v>17890</v>
      </c>
      <c r="F75" s="123">
        <f t="shared" si="5"/>
        <v>11300</v>
      </c>
      <c r="G75" s="123">
        <f t="shared" si="5"/>
        <v>11140</v>
      </c>
      <c r="H75" s="123">
        <f t="shared" si="5"/>
        <v>8300</v>
      </c>
      <c r="I75" s="123">
        <f t="shared" si="5"/>
        <v>47140</v>
      </c>
      <c r="J75" s="123">
        <f t="shared" si="5"/>
        <v>46300</v>
      </c>
      <c r="K75" s="123">
        <f t="shared" si="5"/>
        <v>81040</v>
      </c>
      <c r="L75" s="123">
        <f t="shared" si="5"/>
        <v>47200</v>
      </c>
      <c r="M75" s="123">
        <f t="shared" si="5"/>
        <v>41040</v>
      </c>
      <c r="N75" s="123">
        <f t="shared" si="5"/>
        <v>14405</v>
      </c>
      <c r="O75" s="123">
        <f t="shared" si="5"/>
        <v>13930</v>
      </c>
      <c r="P75" s="123">
        <f t="shared" si="5"/>
        <v>13465</v>
      </c>
      <c r="Q75" s="123">
        <f t="shared" si="5"/>
        <v>14820</v>
      </c>
      <c r="R75" s="123">
        <f t="shared" si="5"/>
        <v>13465</v>
      </c>
      <c r="S75" s="123">
        <f t="shared" si="5"/>
        <v>13465</v>
      </c>
      <c r="T75" s="123">
        <f t="shared" si="5"/>
        <v>14820</v>
      </c>
      <c r="U75" s="123">
        <f t="shared" si="5"/>
        <v>13465</v>
      </c>
      <c r="V75" s="123">
        <f t="shared" si="5"/>
        <v>13965</v>
      </c>
      <c r="W75" s="123">
        <f t="shared" si="5"/>
        <v>15320</v>
      </c>
      <c r="X75" s="123">
        <f t="shared" si="5"/>
        <v>13965</v>
      </c>
      <c r="Y75" s="123">
        <f t="shared" si="5"/>
        <v>12805</v>
      </c>
      <c r="Z75" s="123">
        <f t="shared" si="5"/>
        <v>14160</v>
      </c>
      <c r="AA75" s="123">
        <f t="shared" si="5"/>
        <v>12805</v>
      </c>
      <c r="AB75" s="123">
        <f t="shared" si="5"/>
        <v>13805</v>
      </c>
      <c r="AC75" s="123">
        <f t="shared" si="5"/>
        <v>10750</v>
      </c>
      <c r="AD75" s="123">
        <f t="shared" si="5"/>
        <v>13805</v>
      </c>
      <c r="AE75" s="123">
        <f t="shared" si="5"/>
        <v>9395</v>
      </c>
      <c r="AF75" s="123">
        <f t="shared" si="5"/>
        <v>12840</v>
      </c>
      <c r="AG75" s="123">
        <f t="shared" si="5"/>
        <v>9395</v>
      </c>
      <c r="AH75" s="123">
        <f t="shared" si="5"/>
        <v>11485</v>
      </c>
      <c r="AI75" s="123">
        <f t="shared" si="5"/>
        <v>10750</v>
      </c>
      <c r="AJ75" s="123">
        <f t="shared" ref="AJ75:BL75" si="6">AJ71+AJ57+AJ43+AJ30+AJ15+AJ73</f>
        <v>11485</v>
      </c>
      <c r="AK75" s="123">
        <f t="shared" si="6"/>
        <v>9395</v>
      </c>
      <c r="AL75" s="123">
        <f t="shared" si="6"/>
        <v>12840</v>
      </c>
      <c r="AM75" s="123">
        <f t="shared" si="6"/>
        <v>9395</v>
      </c>
      <c r="AN75" s="123">
        <f t="shared" si="6"/>
        <v>11485</v>
      </c>
      <c r="AO75" s="123">
        <f t="shared" si="6"/>
        <v>11250</v>
      </c>
      <c r="AP75" s="123">
        <f t="shared" si="6"/>
        <v>11985</v>
      </c>
      <c r="AQ75" s="123">
        <f t="shared" si="6"/>
        <v>9895</v>
      </c>
      <c r="AR75" s="123">
        <f t="shared" si="6"/>
        <v>13340</v>
      </c>
      <c r="AS75" s="123">
        <f t="shared" si="6"/>
        <v>9895</v>
      </c>
      <c r="AT75" s="123">
        <f t="shared" si="6"/>
        <v>11985</v>
      </c>
      <c r="AU75" s="123">
        <f t="shared" si="6"/>
        <v>11250</v>
      </c>
      <c r="AV75" s="123">
        <f t="shared" si="6"/>
        <v>11985</v>
      </c>
      <c r="AW75" s="123">
        <f t="shared" si="6"/>
        <v>9895</v>
      </c>
      <c r="AX75" s="123">
        <f t="shared" si="6"/>
        <v>13340</v>
      </c>
      <c r="AY75" s="123">
        <f t="shared" si="6"/>
        <v>9895</v>
      </c>
      <c r="AZ75" s="123">
        <f t="shared" si="6"/>
        <v>11985</v>
      </c>
      <c r="BA75" s="123">
        <f t="shared" si="6"/>
        <v>11250</v>
      </c>
      <c r="BB75" s="123">
        <f t="shared" si="6"/>
        <v>11985</v>
      </c>
      <c r="BC75" s="123">
        <f t="shared" si="6"/>
        <v>9895</v>
      </c>
      <c r="BD75" s="123">
        <f t="shared" si="6"/>
        <v>13340</v>
      </c>
      <c r="BE75" s="123">
        <f t="shared" si="6"/>
        <v>9895</v>
      </c>
      <c r="BF75" s="123">
        <f t="shared" si="6"/>
        <v>11985</v>
      </c>
      <c r="BG75" s="123">
        <f t="shared" si="6"/>
        <v>11250</v>
      </c>
      <c r="BH75" s="123">
        <f t="shared" si="6"/>
        <v>11985</v>
      </c>
      <c r="BI75" s="123">
        <f t="shared" si="6"/>
        <v>9895</v>
      </c>
      <c r="BJ75" s="123">
        <f t="shared" si="6"/>
        <v>13340</v>
      </c>
      <c r="BK75" s="123">
        <f t="shared" si="6"/>
        <v>9895</v>
      </c>
      <c r="BL75" s="123">
        <f t="shared" si="6"/>
        <v>7575</v>
      </c>
    </row>
    <row r="76" spans="1:64" x14ac:dyDescent="0.15">
      <c r="B76" s="33"/>
      <c r="C76" s="33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</row>
    <row r="77" spans="1:64" x14ac:dyDescent="0.15">
      <c r="B77" s="50" t="s">
        <v>420</v>
      </c>
    </row>
    <row r="78" spans="1:64" x14ac:dyDescent="0.15">
      <c r="B78" s="50"/>
    </row>
    <row r="79" spans="1:64" x14ac:dyDescent="0.15">
      <c r="B79" s="14" t="s">
        <v>421</v>
      </c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</row>
    <row r="80" spans="1:64" x14ac:dyDescent="0.15">
      <c r="B80" s="47" t="s">
        <v>191</v>
      </c>
      <c r="D80" s="287"/>
      <c r="E80" s="287">
        <v>3500</v>
      </c>
      <c r="F80" s="287"/>
      <c r="G80" s="287"/>
      <c r="H80" s="287"/>
      <c r="I80" s="287"/>
      <c r="J80" s="268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>
        <v>3500</v>
      </c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7"/>
      <c r="AK80" s="287"/>
      <c r="AL80" s="287"/>
      <c r="AM80" s="287"/>
      <c r="AN80" s="287"/>
      <c r="AO80" s="287"/>
      <c r="AP80" s="287"/>
      <c r="AQ80" s="287"/>
      <c r="AR80" s="287"/>
      <c r="AS80" s="287"/>
      <c r="AT80" s="287"/>
      <c r="AU80" s="287"/>
      <c r="AV80" s="287"/>
      <c r="AW80" s="287"/>
      <c r="AX80" s="287"/>
      <c r="AY80" s="287"/>
      <c r="AZ80" s="287"/>
      <c r="BA80" s="287"/>
      <c r="BB80" s="287"/>
      <c r="BC80" s="287"/>
      <c r="BD80" s="287"/>
      <c r="BE80" s="287"/>
      <c r="BF80" s="287"/>
      <c r="BG80" s="287"/>
      <c r="BH80" s="287"/>
      <c r="BI80" s="287"/>
      <c r="BJ80" s="287"/>
      <c r="BK80" s="287"/>
      <c r="BL80" s="287"/>
    </row>
    <row r="81" spans="2:64" x14ac:dyDescent="0.15">
      <c r="B81" s="47" t="s">
        <v>185</v>
      </c>
      <c r="D81" s="268"/>
      <c r="E81" s="287">
        <v>2500</v>
      </c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7"/>
      <c r="AK81" s="287"/>
      <c r="AL81" s="287"/>
      <c r="AM81" s="287"/>
      <c r="AN81" s="287"/>
      <c r="AO81" s="287"/>
      <c r="AP81" s="287"/>
      <c r="AQ81" s="287"/>
      <c r="AR81" s="287"/>
      <c r="AS81" s="287"/>
      <c r="AT81" s="287"/>
      <c r="AU81" s="287"/>
      <c r="AV81" s="287"/>
      <c r="AW81" s="287"/>
      <c r="AX81" s="287"/>
      <c r="AY81" s="287"/>
      <c r="AZ81" s="287"/>
      <c r="BA81" s="287"/>
      <c r="BB81" s="287"/>
      <c r="BC81" s="287"/>
      <c r="BD81" s="287"/>
      <c r="BE81" s="287"/>
      <c r="BF81" s="287"/>
      <c r="BG81" s="287"/>
      <c r="BH81" s="287"/>
      <c r="BI81" s="287"/>
      <c r="BJ81" s="287"/>
      <c r="BK81" s="287"/>
      <c r="BL81" s="287"/>
    </row>
    <row r="82" spans="2:64" x14ac:dyDescent="0.15">
      <c r="B82" s="47" t="s">
        <v>190</v>
      </c>
      <c r="D82" s="268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>
        <v>3500</v>
      </c>
      <c r="X82" s="287"/>
      <c r="Y82" s="287"/>
      <c r="Z82" s="287"/>
      <c r="AA82" s="287"/>
      <c r="AB82" s="287"/>
      <c r="AC82" s="268"/>
      <c r="AD82" s="287"/>
      <c r="AE82" s="287"/>
      <c r="AF82" s="287"/>
      <c r="AG82" s="287"/>
      <c r="AH82" s="287"/>
      <c r="AI82" s="287"/>
      <c r="AJ82" s="287"/>
      <c r="AK82" s="287"/>
      <c r="AL82" s="287"/>
      <c r="AM82" s="287"/>
      <c r="AN82" s="287"/>
      <c r="AO82" s="287"/>
      <c r="AP82" s="287"/>
      <c r="AQ82" s="287"/>
      <c r="AR82" s="287"/>
      <c r="AS82" s="287"/>
      <c r="AT82" s="287"/>
      <c r="AU82" s="287"/>
      <c r="AV82" s="287"/>
      <c r="AW82" s="287"/>
      <c r="AX82" s="287"/>
      <c r="AY82" s="287"/>
      <c r="AZ82" s="287"/>
      <c r="BA82" s="287"/>
      <c r="BB82" s="287"/>
      <c r="BC82" s="287"/>
      <c r="BD82" s="287"/>
      <c r="BE82" s="287"/>
      <c r="BF82" s="287"/>
      <c r="BG82" s="287"/>
      <c r="BH82" s="287"/>
      <c r="BI82" s="287"/>
      <c r="BJ82" s="287"/>
      <c r="BK82" s="287"/>
      <c r="BL82" s="287"/>
    </row>
    <row r="83" spans="2:64" x14ac:dyDescent="0.15">
      <c r="B83" s="47"/>
      <c r="D83" s="268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  <c r="AG83" s="287"/>
      <c r="AH83" s="287"/>
      <c r="AI83" s="287"/>
      <c r="AJ83" s="287"/>
      <c r="AK83" s="287"/>
      <c r="AL83" s="287"/>
      <c r="AM83" s="287"/>
      <c r="AN83" s="287"/>
      <c r="AO83" s="287"/>
      <c r="AP83" s="287"/>
      <c r="AQ83" s="287"/>
      <c r="AR83" s="287"/>
      <c r="AS83" s="287"/>
      <c r="AT83" s="287"/>
      <c r="AU83" s="287"/>
      <c r="AV83" s="287"/>
      <c r="AW83" s="287"/>
      <c r="AX83" s="287"/>
      <c r="AY83" s="287"/>
      <c r="AZ83" s="287"/>
      <c r="BA83" s="287"/>
      <c r="BB83" s="287"/>
      <c r="BC83" s="287"/>
      <c r="BD83" s="287"/>
      <c r="BE83" s="287"/>
      <c r="BF83" s="287"/>
      <c r="BG83" s="287"/>
      <c r="BH83" s="287"/>
      <c r="BI83" s="287"/>
      <c r="BJ83" s="287"/>
      <c r="BK83" s="287"/>
      <c r="BL83" s="287"/>
    </row>
    <row r="84" spans="2:64" x14ac:dyDescent="0.15">
      <c r="B84" s="14" t="s">
        <v>424</v>
      </c>
      <c r="D84" s="268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87"/>
      <c r="AB84" s="287"/>
      <c r="AC84" s="287"/>
      <c r="AD84" s="287"/>
      <c r="AE84" s="287"/>
      <c r="AF84" s="287"/>
      <c r="AG84" s="287"/>
      <c r="AH84" s="287"/>
      <c r="AI84" s="287"/>
      <c r="AJ84" s="287"/>
      <c r="AK84" s="287"/>
      <c r="AL84" s="287"/>
      <c r="AM84" s="287"/>
      <c r="AN84" s="287"/>
      <c r="AO84" s="287"/>
      <c r="AP84" s="287"/>
      <c r="AQ84" s="287"/>
      <c r="AR84" s="287"/>
      <c r="AS84" s="287"/>
      <c r="AT84" s="287"/>
      <c r="AU84" s="287"/>
      <c r="AV84" s="287"/>
      <c r="AW84" s="287"/>
      <c r="AX84" s="287"/>
      <c r="AY84" s="287"/>
      <c r="AZ84" s="287"/>
      <c r="BA84" s="287"/>
      <c r="BB84" s="287"/>
      <c r="BC84" s="287"/>
      <c r="BD84" s="287"/>
      <c r="BE84" s="287"/>
      <c r="BF84" s="287"/>
      <c r="BG84" s="287"/>
      <c r="BH84" s="287"/>
      <c r="BI84" s="287"/>
      <c r="BJ84" s="287"/>
      <c r="BK84" s="287"/>
      <c r="BL84" s="287"/>
    </row>
    <row r="85" spans="2:64" x14ac:dyDescent="0.15">
      <c r="B85" s="47" t="s">
        <v>187</v>
      </c>
      <c r="D85" s="268"/>
      <c r="E85" s="287"/>
      <c r="F85" s="287">
        <v>3500</v>
      </c>
      <c r="G85" s="287"/>
      <c r="H85" s="287"/>
      <c r="I85" s="287"/>
      <c r="J85" s="268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87"/>
      <c r="AB85" s="287"/>
      <c r="AC85" s="287"/>
      <c r="AD85" s="287"/>
      <c r="AE85" s="287"/>
      <c r="AF85" s="287"/>
      <c r="AG85" s="287"/>
      <c r="AH85" s="287"/>
      <c r="AI85" s="287"/>
      <c r="AJ85" s="287"/>
      <c r="AK85" s="287"/>
      <c r="AL85" s="287"/>
      <c r="AM85" s="287"/>
      <c r="AN85" s="287"/>
      <c r="AO85" s="287"/>
      <c r="AP85" s="287"/>
      <c r="AQ85" s="287"/>
      <c r="AR85" s="287"/>
      <c r="AS85" s="287"/>
      <c r="AT85" s="287"/>
      <c r="AU85" s="287"/>
      <c r="AV85" s="287"/>
      <c r="AW85" s="287"/>
      <c r="AX85" s="287"/>
      <c r="AY85" s="287"/>
      <c r="AZ85" s="287"/>
      <c r="BA85" s="287"/>
      <c r="BB85" s="287"/>
      <c r="BC85" s="287"/>
      <c r="BD85" s="287"/>
      <c r="BE85" s="287"/>
      <c r="BF85" s="287"/>
      <c r="BG85" s="287"/>
      <c r="BH85" s="287"/>
      <c r="BI85" s="287"/>
      <c r="BJ85" s="287"/>
      <c r="BK85" s="287"/>
      <c r="BL85" s="287"/>
    </row>
    <row r="86" spans="2:64" x14ac:dyDescent="0.15">
      <c r="B86" s="47" t="s">
        <v>188</v>
      </c>
      <c r="D86" s="268"/>
      <c r="E86" s="287"/>
      <c r="F86" s="287">
        <v>3500</v>
      </c>
      <c r="G86" s="287"/>
      <c r="H86" s="287"/>
      <c r="I86" s="287"/>
      <c r="J86" s="268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7"/>
      <c r="AG86" s="287"/>
      <c r="AH86" s="287"/>
      <c r="AI86" s="287"/>
      <c r="AJ86" s="287"/>
      <c r="AK86" s="287"/>
      <c r="AL86" s="287"/>
      <c r="AM86" s="287"/>
      <c r="AN86" s="287"/>
      <c r="AO86" s="287"/>
      <c r="AP86" s="287"/>
      <c r="AQ86" s="287"/>
      <c r="AR86" s="287"/>
      <c r="AS86" s="287"/>
      <c r="AT86" s="287"/>
      <c r="AU86" s="287"/>
      <c r="AV86" s="287"/>
      <c r="AW86" s="287"/>
      <c r="AX86" s="287"/>
      <c r="AY86" s="287"/>
      <c r="AZ86" s="287"/>
      <c r="BA86" s="287"/>
      <c r="BB86" s="287"/>
      <c r="BC86" s="287"/>
      <c r="BD86" s="287"/>
      <c r="BE86" s="287"/>
      <c r="BF86" s="287"/>
      <c r="BG86" s="287"/>
      <c r="BH86" s="287"/>
      <c r="BI86" s="287"/>
      <c r="BJ86" s="287"/>
      <c r="BK86" s="287"/>
      <c r="BL86" s="287"/>
    </row>
    <row r="87" spans="2:64" x14ac:dyDescent="0.15">
      <c r="B87" s="47" t="s">
        <v>189</v>
      </c>
      <c r="D87" s="268"/>
      <c r="E87" s="287"/>
      <c r="F87" s="287">
        <v>3500</v>
      </c>
      <c r="G87" s="287"/>
      <c r="H87" s="287"/>
      <c r="I87" s="287"/>
      <c r="J87" s="268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  <c r="AA87" s="287"/>
      <c r="AB87" s="287"/>
      <c r="AC87" s="287"/>
      <c r="AD87" s="287"/>
      <c r="AE87" s="287"/>
      <c r="AF87" s="287"/>
      <c r="AG87" s="287"/>
      <c r="AH87" s="287"/>
      <c r="AI87" s="287"/>
      <c r="AJ87" s="287"/>
      <c r="AK87" s="287"/>
      <c r="AL87" s="287"/>
      <c r="AM87" s="287"/>
      <c r="AN87" s="287"/>
      <c r="AO87" s="287"/>
      <c r="AP87" s="287"/>
      <c r="AQ87" s="287"/>
      <c r="AR87" s="287"/>
      <c r="AS87" s="287"/>
      <c r="AT87" s="287"/>
      <c r="AU87" s="287"/>
      <c r="AV87" s="287"/>
      <c r="AW87" s="287"/>
      <c r="AX87" s="287"/>
      <c r="AY87" s="287"/>
      <c r="AZ87" s="287"/>
      <c r="BA87" s="287"/>
      <c r="BB87" s="287"/>
      <c r="BC87" s="287"/>
      <c r="BD87" s="287"/>
      <c r="BE87" s="287"/>
      <c r="BF87" s="287"/>
      <c r="BG87" s="287"/>
      <c r="BH87" s="287"/>
      <c r="BI87" s="287"/>
      <c r="BJ87" s="287"/>
      <c r="BK87" s="287"/>
      <c r="BL87" s="287"/>
    </row>
    <row r="88" spans="2:64" x14ac:dyDescent="0.15">
      <c r="B88" s="47"/>
      <c r="D88" s="268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  <c r="AA88" s="287"/>
      <c r="AB88" s="287"/>
      <c r="AC88" s="287"/>
      <c r="AD88" s="287"/>
      <c r="AE88" s="287"/>
      <c r="AF88" s="287"/>
      <c r="AG88" s="287"/>
      <c r="AH88" s="287"/>
      <c r="AI88" s="287"/>
      <c r="AJ88" s="287"/>
      <c r="AK88" s="287"/>
      <c r="AL88" s="287"/>
      <c r="AM88" s="287"/>
      <c r="AN88" s="287"/>
      <c r="AO88" s="287"/>
      <c r="AP88" s="287"/>
      <c r="AQ88" s="287"/>
      <c r="AR88" s="287"/>
      <c r="AS88" s="287"/>
      <c r="AT88" s="287"/>
      <c r="AU88" s="287"/>
      <c r="AV88" s="287"/>
      <c r="AW88" s="287"/>
      <c r="AX88" s="287"/>
      <c r="AY88" s="287"/>
      <c r="AZ88" s="287"/>
      <c r="BA88" s="287"/>
      <c r="BB88" s="287"/>
      <c r="BC88" s="287"/>
      <c r="BD88" s="287"/>
      <c r="BE88" s="287"/>
      <c r="BF88" s="287"/>
      <c r="BG88" s="287"/>
      <c r="BH88" s="287"/>
      <c r="BI88" s="287"/>
      <c r="BJ88" s="287"/>
      <c r="BK88" s="287"/>
      <c r="BL88" s="287"/>
    </row>
    <row r="89" spans="2:64" x14ac:dyDescent="0.15">
      <c r="B89" s="14" t="s">
        <v>422</v>
      </c>
      <c r="D89" s="268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7"/>
      <c r="AG89" s="287"/>
      <c r="AH89" s="287"/>
      <c r="AI89" s="287"/>
      <c r="AJ89" s="287"/>
      <c r="AK89" s="287"/>
      <c r="AL89" s="287"/>
      <c r="AM89" s="287"/>
      <c r="AN89" s="287"/>
      <c r="AO89" s="287"/>
      <c r="AP89" s="287"/>
      <c r="AQ89" s="287"/>
      <c r="AR89" s="287"/>
      <c r="AS89" s="287"/>
      <c r="AT89" s="287"/>
      <c r="AU89" s="287"/>
      <c r="AV89" s="287"/>
      <c r="AW89" s="287"/>
      <c r="AX89" s="287"/>
      <c r="AY89" s="287"/>
      <c r="AZ89" s="287"/>
      <c r="BA89" s="287"/>
      <c r="BB89" s="287"/>
      <c r="BC89" s="287"/>
      <c r="BD89" s="287"/>
      <c r="BE89" s="287"/>
      <c r="BF89" s="287"/>
      <c r="BG89" s="287"/>
      <c r="BH89" s="287"/>
      <c r="BI89" s="287"/>
      <c r="BJ89" s="287"/>
      <c r="BK89" s="287"/>
      <c r="BL89" s="287"/>
    </row>
    <row r="90" spans="2:64" x14ac:dyDescent="0.15">
      <c r="B90" s="47" t="s">
        <v>439</v>
      </c>
      <c r="D90" s="268"/>
      <c r="E90" s="287">
        <v>3500</v>
      </c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  <c r="AA90" s="287"/>
      <c r="AB90" s="287"/>
      <c r="AC90" s="287"/>
      <c r="AD90" s="287"/>
      <c r="AE90" s="287"/>
      <c r="AF90" s="287"/>
      <c r="AG90" s="287"/>
      <c r="AH90" s="287"/>
      <c r="AI90" s="287"/>
      <c r="AJ90" s="287"/>
      <c r="AK90" s="287"/>
      <c r="AL90" s="287"/>
      <c r="AM90" s="287"/>
      <c r="AN90" s="287"/>
      <c r="AO90" s="287"/>
      <c r="AP90" s="287"/>
      <c r="AQ90" s="287"/>
      <c r="AR90" s="287"/>
      <c r="AS90" s="287"/>
      <c r="AT90" s="287"/>
      <c r="AU90" s="287"/>
      <c r="AV90" s="287"/>
      <c r="AW90" s="287"/>
      <c r="AX90" s="287"/>
      <c r="AY90" s="287"/>
      <c r="AZ90" s="287"/>
      <c r="BA90" s="287"/>
      <c r="BB90" s="287"/>
      <c r="BC90" s="287"/>
      <c r="BD90" s="287"/>
      <c r="BE90" s="287"/>
      <c r="BF90" s="287"/>
      <c r="BG90" s="287"/>
      <c r="BH90" s="287"/>
      <c r="BI90" s="287"/>
      <c r="BJ90" s="287"/>
      <c r="BK90" s="287"/>
      <c r="BL90" s="287"/>
    </row>
    <row r="91" spans="2:64" x14ac:dyDescent="0.15">
      <c r="B91" s="47" t="s">
        <v>440</v>
      </c>
      <c r="D91" s="268"/>
      <c r="E91" s="287">
        <v>3500</v>
      </c>
      <c r="F91" s="287"/>
      <c r="G91" s="287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  <c r="AA91" s="287"/>
      <c r="AB91" s="287"/>
      <c r="AC91" s="287"/>
      <c r="AD91" s="287"/>
      <c r="AE91" s="287"/>
      <c r="AF91" s="287"/>
      <c r="AG91" s="287"/>
      <c r="AH91" s="287"/>
      <c r="AI91" s="287"/>
      <c r="AJ91" s="287"/>
      <c r="AK91" s="287"/>
      <c r="AL91" s="287"/>
      <c r="AM91" s="287"/>
      <c r="AN91" s="287"/>
      <c r="AO91" s="287"/>
      <c r="AP91" s="287"/>
      <c r="AQ91" s="287"/>
      <c r="AR91" s="287"/>
      <c r="AS91" s="287"/>
      <c r="AT91" s="287"/>
      <c r="AU91" s="287"/>
      <c r="AV91" s="287"/>
      <c r="AW91" s="287"/>
      <c r="AX91" s="287"/>
      <c r="AY91" s="287"/>
      <c r="AZ91" s="287"/>
      <c r="BA91" s="287"/>
      <c r="BB91" s="287"/>
      <c r="BC91" s="287"/>
      <c r="BD91" s="287"/>
      <c r="BE91" s="287"/>
      <c r="BF91" s="287"/>
      <c r="BG91" s="287"/>
      <c r="BH91" s="287"/>
      <c r="BI91" s="287"/>
      <c r="BJ91" s="287"/>
      <c r="BK91" s="287"/>
      <c r="BL91" s="287"/>
    </row>
    <row r="92" spans="2:64" x14ac:dyDescent="0.15">
      <c r="B92" s="47"/>
      <c r="D92" s="268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7"/>
      <c r="AG92" s="287"/>
      <c r="AH92" s="287"/>
      <c r="AI92" s="287"/>
      <c r="AJ92" s="287"/>
      <c r="AK92" s="287"/>
      <c r="AL92" s="287"/>
      <c r="AM92" s="287"/>
      <c r="AN92" s="287"/>
      <c r="AO92" s="287"/>
      <c r="AP92" s="287"/>
      <c r="AQ92" s="287"/>
      <c r="AR92" s="287"/>
      <c r="AS92" s="287"/>
      <c r="AT92" s="287"/>
      <c r="AU92" s="287"/>
      <c r="AV92" s="287"/>
      <c r="AW92" s="287"/>
      <c r="AX92" s="287"/>
      <c r="AY92" s="287"/>
      <c r="AZ92" s="287"/>
      <c r="BA92" s="287"/>
      <c r="BB92" s="287"/>
      <c r="BC92" s="287"/>
      <c r="BD92" s="287"/>
      <c r="BE92" s="287"/>
      <c r="BF92" s="287"/>
      <c r="BG92" s="287"/>
      <c r="BH92" s="287"/>
      <c r="BI92" s="287"/>
      <c r="BJ92" s="287"/>
      <c r="BK92" s="287"/>
      <c r="BL92" s="287"/>
    </row>
    <row r="93" spans="2:64" ht="11.25" customHeight="1" x14ac:dyDescent="0.15">
      <c r="B93" s="14" t="s">
        <v>423</v>
      </c>
      <c r="D93" s="268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  <c r="AA93" s="287"/>
      <c r="AB93" s="287"/>
      <c r="AC93" s="287"/>
      <c r="AD93" s="287"/>
      <c r="AE93" s="287"/>
      <c r="AF93" s="287"/>
      <c r="AG93" s="287"/>
      <c r="AH93" s="287"/>
      <c r="AI93" s="287"/>
      <c r="AJ93" s="287"/>
      <c r="AK93" s="287"/>
      <c r="AL93" s="287"/>
      <c r="AM93" s="287"/>
      <c r="AN93" s="287"/>
      <c r="AO93" s="287"/>
      <c r="AP93" s="287"/>
      <c r="AQ93" s="287"/>
      <c r="AR93" s="287"/>
      <c r="AS93" s="287"/>
      <c r="AT93" s="287"/>
      <c r="AU93" s="287"/>
      <c r="AV93" s="287"/>
      <c r="AW93" s="287"/>
      <c r="AX93" s="287"/>
      <c r="AY93" s="287"/>
      <c r="AZ93" s="287"/>
      <c r="BA93" s="287"/>
      <c r="BB93" s="287"/>
      <c r="BC93" s="287"/>
      <c r="BD93" s="287"/>
      <c r="BE93" s="287"/>
      <c r="BF93" s="287"/>
      <c r="BG93" s="287"/>
      <c r="BH93" s="287"/>
      <c r="BI93" s="287"/>
      <c r="BJ93" s="287"/>
      <c r="BK93" s="287"/>
      <c r="BL93" s="287"/>
    </row>
    <row r="94" spans="2:64" x14ac:dyDescent="0.15">
      <c r="B94" s="47" t="s">
        <v>441</v>
      </c>
      <c r="D94" s="268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87"/>
      <c r="AB94" s="287"/>
      <c r="AC94" s="287"/>
      <c r="AD94" s="287"/>
      <c r="AE94" s="287"/>
      <c r="AF94" s="287"/>
      <c r="AG94" s="287"/>
      <c r="AH94" s="287"/>
      <c r="AI94" s="287"/>
      <c r="AJ94" s="287"/>
      <c r="AK94" s="287"/>
      <c r="AL94" s="287"/>
      <c r="AM94" s="287"/>
      <c r="AN94" s="287"/>
      <c r="AO94" s="287"/>
      <c r="AP94" s="287"/>
      <c r="AQ94" s="287"/>
      <c r="AR94" s="287"/>
      <c r="AS94" s="287"/>
      <c r="AT94" s="287"/>
      <c r="AU94" s="287"/>
      <c r="AV94" s="287"/>
      <c r="AW94" s="287"/>
      <c r="AX94" s="287"/>
      <c r="AY94" s="287"/>
      <c r="AZ94" s="287"/>
      <c r="BA94" s="287"/>
      <c r="BB94" s="287"/>
      <c r="BC94" s="287"/>
      <c r="BD94" s="287"/>
      <c r="BE94" s="287"/>
      <c r="BF94" s="287"/>
      <c r="BG94" s="287"/>
      <c r="BH94" s="287"/>
      <c r="BI94" s="287"/>
      <c r="BJ94" s="287"/>
      <c r="BK94" s="287"/>
      <c r="BL94" s="287"/>
    </row>
    <row r="95" spans="2:64" x14ac:dyDescent="0.15">
      <c r="B95" s="47" t="s">
        <v>186</v>
      </c>
      <c r="D95" s="268"/>
      <c r="E95" s="287">
        <v>10000</v>
      </c>
      <c r="F95" s="287">
        <v>25000</v>
      </c>
      <c r="G95" s="287">
        <v>10000</v>
      </c>
      <c r="H95" s="287"/>
      <c r="I95" s="287"/>
      <c r="J95" s="268"/>
      <c r="K95" s="287"/>
      <c r="L95" s="287"/>
      <c r="M95" s="287"/>
      <c r="N95" s="287"/>
      <c r="O95" s="268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  <c r="AG95" s="287"/>
      <c r="AH95" s="287"/>
      <c r="AI95" s="287"/>
      <c r="AJ95" s="287"/>
      <c r="AK95" s="287"/>
      <c r="AL95" s="287"/>
      <c r="AM95" s="287"/>
      <c r="AN95" s="287"/>
      <c r="AO95" s="287"/>
      <c r="AP95" s="287"/>
      <c r="AQ95" s="287"/>
      <c r="AR95" s="287"/>
      <c r="AS95" s="287"/>
      <c r="AT95" s="287"/>
      <c r="AU95" s="287"/>
      <c r="AV95" s="287"/>
      <c r="AW95" s="287"/>
      <c r="AX95" s="287"/>
      <c r="AY95" s="287"/>
      <c r="AZ95" s="287"/>
      <c r="BA95" s="287"/>
      <c r="BB95" s="287"/>
      <c r="BC95" s="287"/>
      <c r="BD95" s="287"/>
      <c r="BE95" s="287"/>
      <c r="BF95" s="287"/>
      <c r="BG95" s="287"/>
      <c r="BH95" s="287"/>
      <c r="BI95" s="287"/>
      <c r="BJ95" s="287"/>
      <c r="BK95" s="287"/>
      <c r="BL95" s="287"/>
    </row>
    <row r="96" spans="2:64" x14ac:dyDescent="0.15">
      <c r="B96" s="47"/>
      <c r="D96" s="268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  <c r="AA96" s="287"/>
      <c r="AB96" s="287"/>
      <c r="AC96" s="287"/>
      <c r="AD96" s="287"/>
      <c r="AE96" s="287"/>
      <c r="AF96" s="287"/>
      <c r="AG96" s="287"/>
      <c r="AH96" s="287"/>
      <c r="AI96" s="287"/>
      <c r="AJ96" s="287"/>
      <c r="AK96" s="287"/>
      <c r="AL96" s="287"/>
      <c r="AM96" s="287"/>
      <c r="AN96" s="287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  <c r="BC96" s="287"/>
      <c r="BD96" s="287"/>
      <c r="BE96" s="287"/>
      <c r="BF96" s="287"/>
      <c r="BG96" s="287"/>
      <c r="BH96" s="287"/>
      <c r="BI96" s="287"/>
      <c r="BJ96" s="287"/>
      <c r="BK96" s="287"/>
      <c r="BL96" s="287"/>
    </row>
    <row r="97" spans="1:64" x14ac:dyDescent="0.15">
      <c r="B97" s="14" t="s">
        <v>425</v>
      </c>
      <c r="D97" s="268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  <c r="AK97" s="287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W97" s="287"/>
      <c r="AX97" s="287"/>
      <c r="AY97" s="287"/>
      <c r="AZ97" s="287"/>
      <c r="BA97" s="287"/>
      <c r="BB97" s="287"/>
      <c r="BC97" s="287"/>
      <c r="BD97" s="287"/>
      <c r="BE97" s="287"/>
      <c r="BF97" s="287"/>
      <c r="BG97" s="287"/>
      <c r="BH97" s="287"/>
      <c r="BI97" s="287"/>
      <c r="BJ97" s="287"/>
      <c r="BK97" s="287"/>
      <c r="BL97" s="287"/>
    </row>
    <row r="98" spans="1:64" x14ac:dyDescent="0.15">
      <c r="B98" s="14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spans="1:64" s="50" customFormat="1" x14ac:dyDescent="0.15">
      <c r="A99" s="74"/>
      <c r="B99" s="50" t="s">
        <v>442</v>
      </c>
      <c r="D99" s="123">
        <f>SUM(D80:D98)</f>
        <v>0</v>
      </c>
      <c r="E99" s="123">
        <f>SUM(E80:E98)</f>
        <v>23000</v>
      </c>
      <c r="F99" s="123">
        <f t="shared" ref="F99:BL99" si="7">SUM(F80:F98)</f>
        <v>35500</v>
      </c>
      <c r="G99" s="123">
        <f t="shared" si="7"/>
        <v>10000</v>
      </c>
      <c r="H99" s="123">
        <f t="shared" si="7"/>
        <v>0</v>
      </c>
      <c r="I99" s="123">
        <f t="shared" si="7"/>
        <v>0</v>
      </c>
      <c r="J99" s="123">
        <f t="shared" si="7"/>
        <v>0</v>
      </c>
      <c r="K99" s="123">
        <f t="shared" si="7"/>
        <v>0</v>
      </c>
      <c r="L99" s="123">
        <f t="shared" si="7"/>
        <v>0</v>
      </c>
      <c r="M99" s="123">
        <f t="shared" si="7"/>
        <v>0</v>
      </c>
      <c r="N99" s="123">
        <f t="shared" si="7"/>
        <v>0</v>
      </c>
      <c r="O99" s="123">
        <f t="shared" si="7"/>
        <v>0</v>
      </c>
      <c r="P99" s="123">
        <f t="shared" si="7"/>
        <v>0</v>
      </c>
      <c r="Q99" s="123">
        <f t="shared" si="7"/>
        <v>0</v>
      </c>
      <c r="R99" s="123">
        <f t="shared" si="7"/>
        <v>0</v>
      </c>
      <c r="S99" s="123">
        <f t="shared" si="7"/>
        <v>0</v>
      </c>
      <c r="T99" s="123">
        <f t="shared" si="7"/>
        <v>0</v>
      </c>
      <c r="U99" s="123">
        <f t="shared" si="7"/>
        <v>0</v>
      </c>
      <c r="V99" s="123">
        <f t="shared" si="7"/>
        <v>0</v>
      </c>
      <c r="W99" s="123">
        <f t="shared" si="7"/>
        <v>7000</v>
      </c>
      <c r="X99" s="123">
        <f t="shared" si="7"/>
        <v>0</v>
      </c>
      <c r="Y99" s="123">
        <f t="shared" si="7"/>
        <v>0</v>
      </c>
      <c r="Z99" s="123">
        <f t="shared" si="7"/>
        <v>0</v>
      </c>
      <c r="AA99" s="123">
        <f t="shared" si="7"/>
        <v>0</v>
      </c>
      <c r="AB99" s="123">
        <f t="shared" si="7"/>
        <v>0</v>
      </c>
      <c r="AC99" s="123">
        <f t="shared" si="7"/>
        <v>0</v>
      </c>
      <c r="AD99" s="123">
        <f t="shared" si="7"/>
        <v>0</v>
      </c>
      <c r="AE99" s="123">
        <f t="shared" si="7"/>
        <v>0</v>
      </c>
      <c r="AF99" s="123">
        <f t="shared" si="7"/>
        <v>0</v>
      </c>
      <c r="AG99" s="123">
        <f t="shared" si="7"/>
        <v>0</v>
      </c>
      <c r="AH99" s="123">
        <f t="shared" si="7"/>
        <v>0</v>
      </c>
      <c r="AI99" s="123">
        <f t="shared" si="7"/>
        <v>0</v>
      </c>
      <c r="AJ99" s="123">
        <f t="shared" si="7"/>
        <v>0</v>
      </c>
      <c r="AK99" s="123">
        <f t="shared" si="7"/>
        <v>0</v>
      </c>
      <c r="AL99" s="123">
        <f t="shared" si="7"/>
        <v>0</v>
      </c>
      <c r="AM99" s="123">
        <f t="shared" si="7"/>
        <v>0</v>
      </c>
      <c r="AN99" s="123">
        <f t="shared" si="7"/>
        <v>0</v>
      </c>
      <c r="AO99" s="123">
        <f t="shared" si="7"/>
        <v>0</v>
      </c>
      <c r="AP99" s="123">
        <f t="shared" si="7"/>
        <v>0</v>
      </c>
      <c r="AQ99" s="123">
        <f t="shared" si="7"/>
        <v>0</v>
      </c>
      <c r="AR99" s="123">
        <f t="shared" si="7"/>
        <v>0</v>
      </c>
      <c r="AS99" s="123">
        <f t="shared" si="7"/>
        <v>0</v>
      </c>
      <c r="AT99" s="123">
        <f t="shared" si="7"/>
        <v>0</v>
      </c>
      <c r="AU99" s="123">
        <f t="shared" si="7"/>
        <v>0</v>
      </c>
      <c r="AV99" s="123">
        <f t="shared" si="7"/>
        <v>0</v>
      </c>
      <c r="AW99" s="123">
        <f t="shared" si="7"/>
        <v>0</v>
      </c>
      <c r="AX99" s="123">
        <f t="shared" si="7"/>
        <v>0</v>
      </c>
      <c r="AY99" s="123">
        <f t="shared" si="7"/>
        <v>0</v>
      </c>
      <c r="AZ99" s="123">
        <f t="shared" si="7"/>
        <v>0</v>
      </c>
      <c r="BA99" s="123">
        <f t="shared" si="7"/>
        <v>0</v>
      </c>
      <c r="BB99" s="123">
        <f t="shared" si="7"/>
        <v>0</v>
      </c>
      <c r="BC99" s="123">
        <f t="shared" si="7"/>
        <v>0</v>
      </c>
      <c r="BD99" s="123">
        <f t="shared" si="7"/>
        <v>0</v>
      </c>
      <c r="BE99" s="123">
        <f t="shared" si="7"/>
        <v>0</v>
      </c>
      <c r="BF99" s="123">
        <f t="shared" si="7"/>
        <v>0</v>
      </c>
      <c r="BG99" s="123">
        <f t="shared" si="7"/>
        <v>0</v>
      </c>
      <c r="BH99" s="123">
        <f t="shared" si="7"/>
        <v>0</v>
      </c>
      <c r="BI99" s="123">
        <f t="shared" si="7"/>
        <v>0</v>
      </c>
      <c r="BJ99" s="123">
        <f t="shared" si="7"/>
        <v>0</v>
      </c>
      <c r="BK99" s="123">
        <f t="shared" si="7"/>
        <v>0</v>
      </c>
      <c r="BL99" s="123">
        <f t="shared" si="7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:BK53"/>
  <sheetViews>
    <sheetView topLeftCell="B1" workbookViewId="0">
      <selection activeCell="B1" sqref="B1"/>
    </sheetView>
  </sheetViews>
  <sheetFormatPr baseColWidth="10" defaultColWidth="8.83203125" defaultRowHeight="13" x14ac:dyDescent="0.15"/>
  <cols>
    <col min="1" max="1" width="2" customWidth="1"/>
    <col min="2" max="2" width="37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9" width="10.5" customWidth="1"/>
    <col min="10" max="10" width="12" customWidth="1"/>
    <col min="11" max="11" width="12.33203125" customWidth="1"/>
    <col min="12" max="63" width="13.83203125" customWidth="1"/>
    <col min="64" max="64" width="15" bestFit="1" customWidth="1"/>
  </cols>
  <sheetData>
    <row r="2" spans="1:63" x14ac:dyDescent="0.15">
      <c r="A2" s="363" t="s">
        <v>318</v>
      </c>
      <c r="B2" s="363"/>
      <c r="C2" s="197"/>
    </row>
    <row r="3" spans="1:63" x14ac:dyDescent="0.15">
      <c r="A3" s="10"/>
      <c r="B3" s="10" t="s">
        <v>727</v>
      </c>
      <c r="C3" s="197"/>
    </row>
    <row r="4" spans="1:63" x14ac:dyDescent="0.15">
      <c r="C4" s="198"/>
      <c r="D4" s="363" t="s">
        <v>35</v>
      </c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 t="s">
        <v>36</v>
      </c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 t="s">
        <v>37</v>
      </c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/>
      <c r="AN4" s="363" t="s">
        <v>38</v>
      </c>
      <c r="AO4" s="363"/>
      <c r="AP4" s="363"/>
      <c r="AQ4" s="363"/>
      <c r="AR4" s="363"/>
      <c r="AS4" s="363"/>
      <c r="AT4" s="363"/>
      <c r="AU4" s="363"/>
      <c r="AV4" s="363"/>
      <c r="AW4" s="363"/>
      <c r="AX4" s="363"/>
      <c r="AY4" s="363"/>
      <c r="AZ4" s="363" t="s">
        <v>39</v>
      </c>
      <c r="BA4" s="363"/>
      <c r="BB4" s="363"/>
      <c r="BC4" s="363"/>
      <c r="BD4" s="363"/>
      <c r="BE4" s="363"/>
      <c r="BF4" s="363"/>
      <c r="BG4" s="363"/>
      <c r="BH4" s="363"/>
      <c r="BI4" s="363"/>
      <c r="BJ4" s="363"/>
      <c r="BK4" s="363"/>
    </row>
    <row r="5" spans="1:63" x14ac:dyDescent="0.15">
      <c r="C5" s="197" t="s">
        <v>147</v>
      </c>
      <c r="D5" s="27" t="s">
        <v>40</v>
      </c>
      <c r="E5" s="27" t="s">
        <v>41</v>
      </c>
      <c r="F5" s="27" t="s">
        <v>42</v>
      </c>
      <c r="G5" s="10" t="s">
        <v>43</v>
      </c>
      <c r="H5" s="10" t="s">
        <v>44</v>
      </c>
      <c r="I5" s="10" t="s">
        <v>45</v>
      </c>
      <c r="J5" s="10" t="s">
        <v>46</v>
      </c>
      <c r="K5" s="10" t="s">
        <v>47</v>
      </c>
      <c r="L5" s="10" t="s">
        <v>48</v>
      </c>
      <c r="M5" s="10" t="s">
        <v>49</v>
      </c>
      <c r="N5" s="10" t="s">
        <v>50</v>
      </c>
      <c r="O5" s="10" t="s">
        <v>51</v>
      </c>
      <c r="P5" s="27" t="s">
        <v>40</v>
      </c>
      <c r="Q5" s="27" t="s">
        <v>41</v>
      </c>
      <c r="R5" s="27" t="s">
        <v>42</v>
      </c>
      <c r="S5" s="10" t="s">
        <v>43</v>
      </c>
      <c r="T5" s="10" t="s">
        <v>44</v>
      </c>
      <c r="U5" s="10" t="s">
        <v>45</v>
      </c>
      <c r="V5" s="10" t="s">
        <v>46</v>
      </c>
      <c r="W5" s="10" t="s">
        <v>47</v>
      </c>
      <c r="X5" s="10" t="s">
        <v>48</v>
      </c>
      <c r="Y5" s="10" t="s">
        <v>49</v>
      </c>
      <c r="Z5" s="10" t="s">
        <v>50</v>
      </c>
      <c r="AA5" s="10" t="s">
        <v>51</v>
      </c>
      <c r="AB5" s="27" t="s">
        <v>40</v>
      </c>
      <c r="AC5" s="27" t="s">
        <v>41</v>
      </c>
      <c r="AD5" s="27" t="s">
        <v>42</v>
      </c>
      <c r="AE5" s="10" t="s">
        <v>43</v>
      </c>
      <c r="AF5" s="10" t="s">
        <v>44</v>
      </c>
      <c r="AG5" s="10" t="s">
        <v>45</v>
      </c>
      <c r="AH5" s="10" t="s">
        <v>46</v>
      </c>
      <c r="AI5" s="10" t="s">
        <v>47</v>
      </c>
      <c r="AJ5" s="10" t="s">
        <v>48</v>
      </c>
      <c r="AK5" s="10" t="s">
        <v>49</v>
      </c>
      <c r="AL5" s="10" t="s">
        <v>50</v>
      </c>
      <c r="AM5" s="10" t="s">
        <v>51</v>
      </c>
      <c r="AN5" s="27" t="s">
        <v>40</v>
      </c>
      <c r="AO5" s="27" t="s">
        <v>41</v>
      </c>
      <c r="AP5" s="27" t="s">
        <v>42</v>
      </c>
      <c r="AQ5" s="10" t="s">
        <v>43</v>
      </c>
      <c r="AR5" s="10" t="s">
        <v>44</v>
      </c>
      <c r="AS5" s="10" t="s">
        <v>45</v>
      </c>
      <c r="AT5" s="10" t="s">
        <v>46</v>
      </c>
      <c r="AU5" s="10" t="s">
        <v>47</v>
      </c>
      <c r="AV5" s="10" t="s">
        <v>48</v>
      </c>
      <c r="AW5" s="10" t="s">
        <v>49</v>
      </c>
      <c r="AX5" s="10" t="s">
        <v>50</v>
      </c>
      <c r="AY5" s="10" t="s">
        <v>51</v>
      </c>
      <c r="AZ5" s="27" t="s">
        <v>40</v>
      </c>
      <c r="BA5" s="27" t="s">
        <v>41</v>
      </c>
      <c r="BB5" s="27" t="s">
        <v>42</v>
      </c>
      <c r="BC5" s="10" t="s">
        <v>43</v>
      </c>
      <c r="BD5" s="10" t="s">
        <v>44</v>
      </c>
      <c r="BE5" s="10" t="s">
        <v>45</v>
      </c>
      <c r="BF5" s="10" t="s">
        <v>46</v>
      </c>
      <c r="BG5" s="10" t="s">
        <v>47</v>
      </c>
      <c r="BH5" s="10" t="s">
        <v>48</v>
      </c>
      <c r="BI5" s="10" t="s">
        <v>49</v>
      </c>
      <c r="BJ5" s="10" t="s">
        <v>50</v>
      </c>
      <c r="BK5" s="10" t="s">
        <v>51</v>
      </c>
    </row>
    <row r="7" spans="1:63" x14ac:dyDescent="0.15">
      <c r="B7" s="33" t="s">
        <v>376</v>
      </c>
      <c r="C7" s="198"/>
      <c r="D7" s="9">
        <f>'FIN-P&amp;L_CWS'!E129</f>
        <v>0</v>
      </c>
      <c r="E7" s="9">
        <f>'FIN-P&amp;L_CWS'!F129</f>
        <v>0</v>
      </c>
      <c r="F7" s="9">
        <f>'FIN-P&amp;L_CWS'!G129</f>
        <v>0</v>
      </c>
      <c r="G7" s="9">
        <f>'FIN-P&amp;L_CWS'!H129</f>
        <v>0</v>
      </c>
      <c r="H7" s="9">
        <f>'FIN-P&amp;L_CWS'!I129</f>
        <v>0</v>
      </c>
      <c r="I7" s="9">
        <f>'FIN-P&amp;L_CWS'!J129</f>
        <v>0</v>
      </c>
      <c r="J7" s="9">
        <f>'FIN-P&amp;L_CWS'!K129</f>
        <v>0</v>
      </c>
      <c r="K7" s="9">
        <f>'FIN-P&amp;L_CWS'!L129</f>
        <v>0</v>
      </c>
      <c r="L7" s="9">
        <f>'FIN-P&amp;L_CWS'!M129</f>
        <v>0</v>
      </c>
      <c r="M7" s="9">
        <f>'FIN-P&amp;L_CWS'!N129</f>
        <v>23054</v>
      </c>
      <c r="N7" s="9">
        <f>'FIN-P&amp;L_CWS'!O129</f>
        <v>23054</v>
      </c>
      <c r="O7" s="9">
        <f>'FIN-P&amp;L_CWS'!P129</f>
        <v>44892</v>
      </c>
      <c r="P7" s="9">
        <f>'FIN-P&amp;L_CWS'!Q129</f>
        <v>100967.6</v>
      </c>
      <c r="Q7" s="9">
        <f>'FIN-P&amp;L_CWS'!R129</f>
        <v>135786.6</v>
      </c>
      <c r="R7" s="9">
        <f>'FIN-P&amp;L_CWS'!S129</f>
        <v>271573.2</v>
      </c>
      <c r="S7" s="9">
        <f>'FIN-P&amp;L_CWS'!T129</f>
        <v>271573.2</v>
      </c>
      <c r="T7" s="9">
        <f>'FIN-P&amp;L_CWS'!U129</f>
        <v>271573.2</v>
      </c>
      <c r="U7" s="9">
        <f>'FIN-P&amp;L_CWS'!V129</f>
        <v>271573.2</v>
      </c>
      <c r="V7" s="9">
        <f>'FIN-P&amp;L_CWS'!W129</f>
        <v>271573.2</v>
      </c>
      <c r="W7" s="9">
        <f>'FIN-P&amp;L_CWS'!X129</f>
        <v>306392.2</v>
      </c>
      <c r="X7" s="9">
        <f>'FIN-P&amp;L_CWS'!Y129</f>
        <v>341211.2</v>
      </c>
      <c r="Y7" s="9">
        <f>'FIN-P&amp;L_CWS'!Z129</f>
        <v>342404.95</v>
      </c>
      <c r="Z7" s="9">
        <f>'FIN-P&amp;L_CWS'!AA129</f>
        <v>408572.3</v>
      </c>
      <c r="AA7" s="9">
        <f>'FIN-P&amp;L_CWS'!AB129</f>
        <v>409741.05</v>
      </c>
      <c r="AB7" s="9">
        <f>'FIN-P&amp;L_CWS'!AC129</f>
        <v>546135.19999999995</v>
      </c>
      <c r="AC7" s="9">
        <f>'FIN-P&amp;L_CWS'!AD129</f>
        <v>873082.32000000007</v>
      </c>
      <c r="AD7" s="9">
        <f>'FIN-P&amp;L_CWS'!AE129</f>
        <v>985408.86</v>
      </c>
      <c r="AE7" s="9">
        <f>'FIN-P&amp;L_CWS'!AF129</f>
        <v>985408.86</v>
      </c>
      <c r="AF7" s="9">
        <f>'FIN-P&amp;L_CWS'!AG129</f>
        <v>1094100.3999999999</v>
      </c>
      <c r="AG7" s="9">
        <f>'FIN-P&amp;L_CWS'!AH129</f>
        <v>1094100.3999999999</v>
      </c>
      <c r="AH7" s="9">
        <f>'FIN-P&amp;L_CWS'!AI129</f>
        <v>1094100.3999999999</v>
      </c>
      <c r="AI7" s="9">
        <f>'FIN-P&amp;L_CWS'!AJ129</f>
        <v>986323.86</v>
      </c>
      <c r="AJ7" s="9">
        <f>'FIN-P&amp;L_CWS'!AK129</f>
        <v>987238.86</v>
      </c>
      <c r="AK7" s="9">
        <f>'FIN-P&amp;L_CWS'!AL129</f>
        <v>879853.57000000007</v>
      </c>
      <c r="AL7" s="9">
        <f>'FIN-P&amp;L_CWS'!AM129</f>
        <v>772822.03</v>
      </c>
      <c r="AM7" s="9">
        <f>'FIN-P&amp;L_CWS'!AN129</f>
        <v>665411.74</v>
      </c>
      <c r="AN7" s="9">
        <f>'FIN-P&amp;L_CWS'!AO129</f>
        <v>1024830.8319999999</v>
      </c>
      <c r="AO7" s="9">
        <f>'FIN-P&amp;L_CWS'!AP129</f>
        <v>1634906.7</v>
      </c>
      <c r="AP7" s="9">
        <f>'FIN-P&amp;L_CWS'!AQ129</f>
        <v>1845326.682</v>
      </c>
      <c r="AQ7" s="9">
        <f>'FIN-P&amp;L_CWS'!AR129</f>
        <v>1845326.682</v>
      </c>
      <c r="AR7" s="9">
        <f>'FIN-P&amp;L_CWS'!AS129</f>
        <v>2046499.625</v>
      </c>
      <c r="AS7" s="9">
        <f>'FIN-P&amp;L_CWS'!AT129</f>
        <v>2046499.625</v>
      </c>
      <c r="AT7" s="9">
        <f>'FIN-P&amp;L_CWS'!AU129</f>
        <v>2046499.625</v>
      </c>
      <c r="AU7" s="9">
        <f>'FIN-P&amp;L_CWS'!AV129</f>
        <v>1846346.682</v>
      </c>
      <c r="AV7" s="9">
        <f>'FIN-P&amp;L_CWS'!AW129</f>
        <v>1847366.682</v>
      </c>
      <c r="AW7" s="9">
        <f>'FIN-P&amp;L_CWS'!AX129</f>
        <v>1642494.2</v>
      </c>
      <c r="AX7" s="9">
        <f>'FIN-P&amp;L_CWS'!AY129</f>
        <v>1442991.257</v>
      </c>
      <c r="AY7" s="9">
        <f>'FIN-P&amp;L_CWS'!AZ129</f>
        <v>1238083.7749999999</v>
      </c>
      <c r="AZ7" s="9">
        <f>'FIN-P&amp;L_CWS'!BA129</f>
        <v>1742888.4269999999</v>
      </c>
      <c r="BA7" s="9">
        <f>'FIN-P&amp;L_CWS'!BB129</f>
        <v>2787639.9832000001</v>
      </c>
      <c r="BB7" s="9">
        <f>'FIN-P&amp;L_CWS'!BC129</f>
        <v>3139689.6686</v>
      </c>
      <c r="BC7" s="9">
        <f>'FIN-P&amp;L_CWS'!BD129</f>
        <v>3139689.6686</v>
      </c>
      <c r="BD7" s="9">
        <f>'FIN-P&amp;L_CWS'!BE129</f>
        <v>3487446.8539999998</v>
      </c>
      <c r="BE7" s="9">
        <f>'FIN-P&amp;L_CWS'!BF129</f>
        <v>3487446.8539999998</v>
      </c>
      <c r="BF7" s="9">
        <f>'FIN-P&amp;L_CWS'!BG129</f>
        <v>3487446.8539999998</v>
      </c>
      <c r="BG7" s="9">
        <f>'FIN-P&amp;L_CWS'!BH129</f>
        <v>3140709.6686</v>
      </c>
      <c r="BH7" s="9">
        <f>'FIN-P&amp;L_CWS'!BI129</f>
        <v>3141729.6686</v>
      </c>
      <c r="BI7" s="9">
        <f>'FIN-P&amp;L_CWS'!BJ129</f>
        <v>2795227.4832000001</v>
      </c>
      <c r="BJ7" s="9">
        <f>'FIN-P&amp;L_CWS'!BK129</f>
        <v>2449140.2977999998</v>
      </c>
      <c r="BK7" s="9">
        <f>'FIN-P&amp;L_CWS'!BL129</f>
        <v>2102603.1124</v>
      </c>
    </row>
    <row r="8" spans="1:63" x14ac:dyDescent="0.15">
      <c r="B8" s="44" t="s">
        <v>666</v>
      </c>
      <c r="C8" s="199"/>
      <c r="D8" s="9">
        <f>'FIN-P&amp;L_CWS'!E205</f>
        <v>9388940.666666666</v>
      </c>
      <c r="E8" s="9">
        <f>'FIN-P&amp;L_CWS'!F205</f>
        <v>9361632.333333334</v>
      </c>
      <c r="F8" s="9">
        <f>'FIN-P&amp;L_CWS'!G205</f>
        <v>9364689</v>
      </c>
      <c r="G8" s="9">
        <f>'FIN-P&amp;L_CWS'!H205</f>
        <v>9360715.666666666</v>
      </c>
      <c r="H8" s="9">
        <f>'FIN-P&amp;L_CWS'!I205</f>
        <v>9396355.666666666</v>
      </c>
      <c r="I8" s="9">
        <f>'FIN-P&amp;L_CWS'!J205</f>
        <v>9397465.666666666</v>
      </c>
      <c r="J8" s="9">
        <f>'FIN-P&amp;L_CWS'!K205</f>
        <v>9430255.666666666</v>
      </c>
      <c r="K8" s="9">
        <f>'FIN-P&amp;L_CWS'!L205</f>
        <v>9397915.666666666</v>
      </c>
      <c r="L8" s="9">
        <f>'FIN-P&amp;L_CWS'!M205</f>
        <v>9392305.666666666</v>
      </c>
      <c r="M8" s="9">
        <f>'FIN-P&amp;L_CWS'!N205</f>
        <v>9380862.2866666652</v>
      </c>
      <c r="N8" s="9">
        <f>'FIN-P&amp;L_CWS'!O205</f>
        <v>9366887.2866666652</v>
      </c>
      <c r="O8" s="9">
        <f>'FIN-P&amp;L_CWS'!P205</f>
        <v>9367627.4266666658</v>
      </c>
      <c r="P8" s="9">
        <f>'FIN-P&amp;L_CWS'!Q205</f>
        <v>10826856.319666665</v>
      </c>
      <c r="Q8" s="9">
        <f>'FIN-P&amp;L_CWS'!R205</f>
        <v>10813595.889666667</v>
      </c>
      <c r="R8" s="9">
        <f>'FIN-P&amp;L_CWS'!S205</f>
        <v>10817119.487666667</v>
      </c>
      <c r="S8" s="9">
        <f>'FIN-P&amp;L_CWS'!T205</f>
        <v>10836684.487666667</v>
      </c>
      <c r="T8" s="9">
        <f>'FIN-P&amp;L_CWS'!U205</f>
        <v>10820719.487666667</v>
      </c>
      <c r="U8" s="9">
        <f>'FIN-P&amp;L_CWS'!V205</f>
        <v>10825429.487666667</v>
      </c>
      <c r="V8" s="9">
        <f>'FIN-P&amp;L_CWS'!W205</f>
        <v>9827291.1543333344</v>
      </c>
      <c r="W8" s="9">
        <f>'FIN-P&amp;L_CWS'!X205</f>
        <v>9828690.7243333329</v>
      </c>
      <c r="X8" s="9">
        <f>'FIN-P&amp;L_CWS'!Y205</f>
        <v>9826865.2943333331</v>
      </c>
      <c r="Y8" s="9">
        <f>'FIN-P&amp;L_CWS'!Z205</f>
        <v>9845416.1068333331</v>
      </c>
      <c r="Z8" s="9">
        <f>'FIN-P&amp;L_CWS'!AA205</f>
        <v>9828886.1273333337</v>
      </c>
      <c r="AA8" s="9">
        <f>'FIN-P&amp;L_CWS'!AB205</f>
        <v>9832131.1898333337</v>
      </c>
      <c r="AB8" s="9">
        <f>'FIN-P&amp;L_CWS'!AC205</f>
        <v>8298366.9382916661</v>
      </c>
      <c r="AC8" s="9">
        <f>'FIN-P&amp;L_CWS'!AD205</f>
        <v>8308032.0185583336</v>
      </c>
      <c r="AD8" s="9">
        <f>'FIN-P&amp;L_CWS'!AE205</f>
        <v>8305281.8147583334</v>
      </c>
      <c r="AE8" s="9">
        <f>'FIN-P&amp;L_CWS'!AF205</f>
        <v>8327386.8147583334</v>
      </c>
      <c r="AF8" s="9">
        <f>'FIN-P&amp;L_CWS'!AG205</f>
        <v>8308542.5609583333</v>
      </c>
      <c r="AG8" s="9">
        <f>'FIN-P&amp;L_CWS'!AH205</f>
        <v>8314842.5609583333</v>
      </c>
      <c r="AH8" s="9">
        <f>'FIN-P&amp;L_CWS'!AI205</f>
        <v>8309897.5609583333</v>
      </c>
      <c r="AI8" s="9">
        <f>'FIN-P&amp;L_CWS'!AJ205</f>
        <v>8309109.2647583336</v>
      </c>
      <c r="AJ8" s="9">
        <f>'FIN-P&amp;L_CWS'!AK205</f>
        <v>8305336.7147583328</v>
      </c>
      <c r="AK8" s="9">
        <f>'FIN-P&amp;L_CWS'!AL205</f>
        <v>8322720.1560583338</v>
      </c>
      <c r="AL8" s="9">
        <f>'FIN-P&amp;L_CWS'!AM205</f>
        <v>8298904.2098583337</v>
      </c>
      <c r="AM8" s="9">
        <f>'FIN-P&amp;L_CWS'!AN205</f>
        <v>8298931.9011583338</v>
      </c>
      <c r="AN8" s="9">
        <f>'FIN-P&amp;L_CWS'!AO205</f>
        <v>10000630.24430896</v>
      </c>
      <c r="AO8" s="9">
        <f>'FIN-P&amp;L_CWS'!AP205</f>
        <v>10016377.520348961</v>
      </c>
      <c r="AP8" s="9">
        <f>'FIN-P&amp;L_CWS'!AQ205</f>
        <v>10018890.119808959</v>
      </c>
      <c r="AQ8" s="9">
        <f>'FIN-P&amp;L_CWS'!AR205</f>
        <v>10040995.119808959</v>
      </c>
      <c r="AR8" s="9">
        <f>'FIN-P&amp;L_CWS'!AS205</f>
        <v>10024925.308098959</v>
      </c>
      <c r="AS8" s="9">
        <f>'FIN-P&amp;L_CWS'!AT205</f>
        <v>10031225.308098959</v>
      </c>
      <c r="AT8" s="9">
        <f>'FIN-P&amp;L_CWS'!AU205</f>
        <v>10026280.308098959</v>
      </c>
      <c r="AU8" s="9">
        <f>'FIN-P&amp;L_CWS'!AV205</f>
        <v>10022720.71980896</v>
      </c>
      <c r="AV8" s="9">
        <f>'FIN-P&amp;L_CWS'!AW205</f>
        <v>10018951.31980896</v>
      </c>
      <c r="AW8" s="9">
        <f>'FIN-P&amp;L_CWS'!AX205</f>
        <v>10033410.145348961</v>
      </c>
      <c r="AX8" s="9">
        <f>'FIN-P&amp;L_CWS'!AY205</f>
        <v>10006820.057058958</v>
      </c>
      <c r="AY8" s="9">
        <f>'FIN-P&amp;L_CWS'!AZ205</f>
        <v>10003922.83259896</v>
      </c>
      <c r="AZ8" s="9">
        <f>'FIN-P&amp;L_CWS'!BA205</f>
        <v>13625894.314746851</v>
      </c>
      <c r="BA8" s="9">
        <f>'FIN-P&amp;L_CWS'!BB205</f>
        <v>13654681.861432848</v>
      </c>
      <c r="BB8" s="9">
        <f>'FIN-P&amp;L_CWS'!BC205</f>
        <v>13661443.351994848</v>
      </c>
      <c r="BC8" s="9">
        <f>'FIN-P&amp;L_CWS'!BD205</f>
        <v>13683548.351994848</v>
      </c>
      <c r="BD8" s="9">
        <f>'FIN-P&amp;L_CWS'!BE205</f>
        <v>13671876.067556851</v>
      </c>
      <c r="BE8" s="9">
        <f>'FIN-P&amp;L_CWS'!BF205</f>
        <v>13678176.067556851</v>
      </c>
      <c r="BF8" s="9">
        <f>'FIN-P&amp;L_CWS'!BG205</f>
        <v>13673231.067556851</v>
      </c>
      <c r="BG8" s="9">
        <f>'FIN-P&amp;L_CWS'!BH205</f>
        <v>13665273.951994848</v>
      </c>
      <c r="BH8" s="9">
        <f>'FIN-P&amp;L_CWS'!BI205</f>
        <v>13661504.551994849</v>
      </c>
      <c r="BI8" s="9">
        <f>'FIN-P&amp;L_CWS'!BJ205</f>
        <v>13671714.486432848</v>
      </c>
      <c r="BJ8" s="9">
        <f>'FIN-P&amp;L_CWS'!BK205</f>
        <v>13640726.870870849</v>
      </c>
      <c r="BK8" s="9">
        <f>'FIN-P&amp;L_CWS'!BL205</f>
        <v>13628010.75530885</v>
      </c>
    </row>
    <row r="9" spans="1:63" x14ac:dyDescent="0.15">
      <c r="B9" s="44" t="s">
        <v>376</v>
      </c>
      <c r="C9" s="199"/>
      <c r="D9" s="9">
        <f>'FIN-P&amp;L_CWS'!E207</f>
        <v>-9388940.666666666</v>
      </c>
      <c r="E9" s="9">
        <f>'FIN-P&amp;L_CWS'!F207</f>
        <v>-9361632.333333334</v>
      </c>
      <c r="F9" s="9">
        <f>'FIN-P&amp;L_CWS'!G207</f>
        <v>-9364689</v>
      </c>
      <c r="G9" s="9">
        <f>'FIN-P&amp;L_CWS'!H207</f>
        <v>-9360715.666666666</v>
      </c>
      <c r="H9" s="9">
        <f>'FIN-P&amp;L_CWS'!I207</f>
        <v>-9396355.666666666</v>
      </c>
      <c r="I9" s="9">
        <f>'FIN-P&amp;L_CWS'!J207</f>
        <v>-9397465.666666666</v>
      </c>
      <c r="J9" s="9">
        <f>'FIN-P&amp;L_CWS'!K207</f>
        <v>-9430255.666666666</v>
      </c>
      <c r="K9" s="9">
        <f>'FIN-P&amp;L_CWS'!L207</f>
        <v>-9397915.666666666</v>
      </c>
      <c r="L9" s="9">
        <f>'FIN-P&amp;L_CWS'!M207</f>
        <v>-9392305.666666666</v>
      </c>
      <c r="M9" s="9">
        <f>'FIN-P&amp;L_CWS'!N207</f>
        <v>-9357808.2866666652</v>
      </c>
      <c r="N9" s="9">
        <f>'FIN-P&amp;L_CWS'!O207</f>
        <v>-9343833.2866666652</v>
      </c>
      <c r="O9" s="9">
        <f>'FIN-P&amp;L_CWS'!P207</f>
        <v>-9322735.4266666658</v>
      </c>
      <c r="P9" s="9">
        <f>'FIN-P&amp;L_CWS'!Q207</f>
        <v>-10725888.719666665</v>
      </c>
      <c r="Q9" s="9">
        <f>'FIN-P&amp;L_CWS'!R207</f>
        <v>-10677809.289666668</v>
      </c>
      <c r="R9" s="9">
        <f>'FIN-P&amp;L_CWS'!S207</f>
        <v>-10545546.287666667</v>
      </c>
      <c r="S9" s="9">
        <f>'FIN-P&amp;L_CWS'!T207</f>
        <v>-10565111.287666667</v>
      </c>
      <c r="T9" s="9">
        <f>'FIN-P&amp;L_CWS'!U207</f>
        <v>-10549146.287666667</v>
      </c>
      <c r="U9" s="9">
        <f>'FIN-P&amp;L_CWS'!V207</f>
        <v>-10553856.287666667</v>
      </c>
      <c r="V9" s="9">
        <f>'FIN-P&amp;L_CWS'!W207</f>
        <v>-9555717.9543333352</v>
      </c>
      <c r="W9" s="9">
        <f>'FIN-P&amp;L_CWS'!X207</f>
        <v>-9522298.5243333336</v>
      </c>
      <c r="X9" s="9">
        <f>'FIN-P&amp;L_CWS'!Y207</f>
        <v>-9485654.0943333339</v>
      </c>
      <c r="Y9" s="9">
        <f>'FIN-P&amp;L_CWS'!Z207</f>
        <v>-9503011.1568333339</v>
      </c>
      <c r="Z9" s="9">
        <f>'FIN-P&amp;L_CWS'!AA207</f>
        <v>-9420313.827333333</v>
      </c>
      <c r="AA9" s="9">
        <f>'FIN-P&amp;L_CWS'!AB207</f>
        <v>-9422390.139833333</v>
      </c>
      <c r="AB9" s="9">
        <f>'FIN-P&amp;L_CWS'!AC207</f>
        <v>-7752231.7382916659</v>
      </c>
      <c r="AC9" s="9">
        <f>'FIN-P&amp;L_CWS'!AD207</f>
        <v>-7434949.6985583333</v>
      </c>
      <c r="AD9" s="9">
        <f>'FIN-P&amp;L_CWS'!AE207</f>
        <v>-7319872.954758333</v>
      </c>
      <c r="AE9" s="9">
        <f>'FIN-P&amp;L_CWS'!AF207</f>
        <v>-7341977.954758333</v>
      </c>
      <c r="AF9" s="9">
        <f>'FIN-P&amp;L_CWS'!AG207</f>
        <v>-7214442.1609583329</v>
      </c>
      <c r="AG9" s="9">
        <f>'FIN-P&amp;L_CWS'!AH207</f>
        <v>-7220742.1609583329</v>
      </c>
      <c r="AH9" s="9">
        <f>'FIN-P&amp;L_CWS'!AI207</f>
        <v>-7215797.1609583329</v>
      </c>
      <c r="AI9" s="9">
        <f>'FIN-P&amp;L_CWS'!AJ207</f>
        <v>-7322785.4047583332</v>
      </c>
      <c r="AJ9" s="9">
        <f>'FIN-P&amp;L_CWS'!AK207</f>
        <v>-7318097.8547583325</v>
      </c>
      <c r="AK9" s="9">
        <f>'FIN-P&amp;L_CWS'!AL207</f>
        <v>-7442866.5860583335</v>
      </c>
      <c r="AL9" s="9">
        <f>'FIN-P&amp;L_CWS'!AM207</f>
        <v>-7526082.1798583334</v>
      </c>
      <c r="AM9" s="9">
        <f>'FIN-P&amp;L_CWS'!AN207</f>
        <v>-7633520.1611583335</v>
      </c>
      <c r="AN9" s="9">
        <f>'FIN-P&amp;L_CWS'!AO207</f>
        <v>-8975799.4123089593</v>
      </c>
      <c r="AO9" s="9">
        <f>'FIN-P&amp;L_CWS'!AP207</f>
        <v>-8381470.8203489603</v>
      </c>
      <c r="AP9" s="9">
        <f>'FIN-P&amp;L_CWS'!AQ207</f>
        <v>-8173563.4378089588</v>
      </c>
      <c r="AQ9" s="9">
        <f>'FIN-P&amp;L_CWS'!AR207</f>
        <v>-8195668.4378089588</v>
      </c>
      <c r="AR9" s="9">
        <f>'FIN-P&amp;L_CWS'!AS207</f>
        <v>-7978425.6830989588</v>
      </c>
      <c r="AS9" s="9">
        <f>'FIN-P&amp;L_CWS'!AT207</f>
        <v>-7984725.6830989588</v>
      </c>
      <c r="AT9" s="9">
        <f>'FIN-P&amp;L_CWS'!AU207</f>
        <v>-7979780.6830989588</v>
      </c>
      <c r="AU9" s="9">
        <f>'FIN-P&amp;L_CWS'!AV207</f>
        <v>-8176374.0378089603</v>
      </c>
      <c r="AV9" s="9">
        <f>'FIN-P&amp;L_CWS'!AW207</f>
        <v>-8171584.6378089599</v>
      </c>
      <c r="AW9" s="9">
        <f>'FIN-P&amp;L_CWS'!AX207</f>
        <v>-8390915.9453489613</v>
      </c>
      <c r="AX9" s="9">
        <f>'FIN-P&amp;L_CWS'!AY207</f>
        <v>-8563828.8000589591</v>
      </c>
      <c r="AY9" s="9">
        <f>'FIN-P&amp;L_CWS'!AZ207</f>
        <v>-8765839.0575989597</v>
      </c>
      <c r="AZ9" s="9">
        <f>'FIN-P&amp;L_CWS'!BA207</f>
        <v>-11883005.887746852</v>
      </c>
      <c r="BA9" s="9">
        <f>'FIN-P&amp;L_CWS'!BB207</f>
        <v>-10867041.878232848</v>
      </c>
      <c r="BB9" s="9">
        <f>'FIN-P&amp;L_CWS'!BC207</f>
        <v>-10521753.683394847</v>
      </c>
      <c r="BC9" s="9">
        <f>'FIN-P&amp;L_CWS'!BD207</f>
        <v>-10543858.683394847</v>
      </c>
      <c r="BD9" s="9">
        <f>'FIN-P&amp;L_CWS'!BE207</f>
        <v>-10184429.21355685</v>
      </c>
      <c r="BE9" s="9">
        <f>'FIN-P&amp;L_CWS'!BF207</f>
        <v>-10190729.21355685</v>
      </c>
      <c r="BF9" s="9">
        <f>'FIN-P&amp;L_CWS'!BG207</f>
        <v>-10185784.21355685</v>
      </c>
      <c r="BG9" s="9">
        <f>'FIN-P&amp;L_CWS'!BH207</f>
        <v>-10524564.283394847</v>
      </c>
      <c r="BH9" s="9">
        <f>'FIN-P&amp;L_CWS'!BI207</f>
        <v>-10519774.883394849</v>
      </c>
      <c r="BI9" s="9">
        <f>'FIN-P&amp;L_CWS'!BJ207</f>
        <v>-10876487.003232848</v>
      </c>
      <c r="BJ9" s="9">
        <f>'FIN-P&amp;L_CWS'!BK207</f>
        <v>-11191586.57307085</v>
      </c>
      <c r="BK9" s="9">
        <f>'FIN-P&amp;L_CWS'!BL207</f>
        <v>-11525407.642908849</v>
      </c>
    </row>
    <row r="10" spans="1:63" x14ac:dyDescent="0.15">
      <c r="B10" s="44" t="s">
        <v>381</v>
      </c>
      <c r="C10" s="199"/>
      <c r="D10" s="9">
        <f>'FIN-P&amp;L_CWS'!E208</f>
        <v>-9417532.666666666</v>
      </c>
      <c r="E10" s="9">
        <f>'FIN-P&amp;L_CWS'!F208</f>
        <v>-18779165</v>
      </c>
      <c r="F10" s="9">
        <f>'FIN-P&amp;L_CWS'!G208</f>
        <v>-28143854</v>
      </c>
      <c r="G10" s="9">
        <f>'FIN-P&amp;L_CWS'!H208</f>
        <v>-37504569.666666664</v>
      </c>
      <c r="H10" s="9">
        <f>'FIN-P&amp;L_CWS'!I208</f>
        <v>-46900925.333333328</v>
      </c>
      <c r="I10" s="9">
        <f>'FIN-P&amp;L_CWS'!J208</f>
        <v>-56298390.999999993</v>
      </c>
      <c r="J10" s="9">
        <f>'FIN-P&amp;L_CWS'!K208</f>
        <v>-65728646.666666657</v>
      </c>
      <c r="K10" s="9">
        <f>'FIN-P&amp;L_CWS'!L208</f>
        <v>-75126562.333333328</v>
      </c>
      <c r="L10" s="9">
        <f>'FIN-P&amp;L_CWS'!M208</f>
        <v>-84518868</v>
      </c>
      <c r="M10" s="9">
        <f>'FIN-P&amp;L_CWS'!N208</f>
        <v>-93876676.286666662</v>
      </c>
      <c r="N10" s="9">
        <f>'FIN-P&amp;L_CWS'!O208</f>
        <v>-103220509.57333332</v>
      </c>
      <c r="O10" s="9">
        <f>'FIN-P&amp;L_CWS'!P208</f>
        <v>-112543244.99999999</v>
      </c>
      <c r="P10" s="9">
        <f>'FIN-P&amp;L_CWS'!Q208</f>
        <v>-123269133.71966664</v>
      </c>
      <c r="Q10" s="9">
        <f>'FIN-P&amp;L_CWS'!R208</f>
        <v>-133946943.00933331</v>
      </c>
      <c r="R10" s="9">
        <f>'FIN-P&amp;L_CWS'!S208</f>
        <v>-144492489.29699999</v>
      </c>
      <c r="S10" s="9">
        <f>'FIN-P&amp;L_CWS'!T208</f>
        <v>-155057600.58466667</v>
      </c>
      <c r="T10" s="9">
        <f>'FIN-P&amp;L_CWS'!U208</f>
        <v>-165606746.87233335</v>
      </c>
      <c r="U10" s="9">
        <f>'FIN-P&amp;L_CWS'!V208</f>
        <v>-176160603.16000003</v>
      </c>
      <c r="V10" s="9">
        <f>'FIN-P&amp;L_CWS'!W208</f>
        <v>-185716321.11433336</v>
      </c>
      <c r="W10" s="9">
        <f>'FIN-P&amp;L_CWS'!X208</f>
        <v>-195238619.63866669</v>
      </c>
      <c r="X10" s="9">
        <f>'FIN-P&amp;L_CWS'!Y208</f>
        <v>-204724273.73300001</v>
      </c>
      <c r="Y10" s="9">
        <f>'FIN-P&amp;L_CWS'!Z208</f>
        <v>-214227284.88983333</v>
      </c>
      <c r="Z10" s="9">
        <f>'FIN-P&amp;L_CWS'!AA208</f>
        <v>-223647598.71716666</v>
      </c>
      <c r="AA10" s="9">
        <f>'FIN-P&amp;L_CWS'!AB208</f>
        <v>-233069988.85699999</v>
      </c>
      <c r="AB10" s="9">
        <f>'FIN-P&amp;L_CWS'!AC208</f>
        <v>-240822220.59529167</v>
      </c>
      <c r="AC10" s="9">
        <f>'FIN-P&amp;L_CWS'!AD208</f>
        <v>-248257170.29385</v>
      </c>
      <c r="AD10" s="9">
        <f>'FIN-P&amp;L_CWS'!AE208</f>
        <v>-255577043.24860835</v>
      </c>
      <c r="AE10" s="9">
        <f>'FIN-P&amp;L_CWS'!AF208</f>
        <v>-262919021.2033667</v>
      </c>
      <c r="AF10" s="9">
        <f>'FIN-P&amp;L_CWS'!AG208</f>
        <v>-270133463.36432505</v>
      </c>
      <c r="AG10" s="9">
        <f>'FIN-P&amp;L_CWS'!AH208</f>
        <v>-277354205.5252834</v>
      </c>
      <c r="AH10" s="9">
        <f>'FIN-P&amp;L_CWS'!AI208</f>
        <v>-284570002.68624175</v>
      </c>
      <c r="AI10" s="9">
        <f>'FIN-P&amp;L_CWS'!AJ208</f>
        <v>-291892788.09100008</v>
      </c>
      <c r="AJ10" s="9">
        <f>'FIN-P&amp;L_CWS'!AK208</f>
        <v>-299210885.9457584</v>
      </c>
      <c r="AK10" s="9">
        <f>'FIN-P&amp;L_CWS'!AL208</f>
        <v>-306653752.53181672</v>
      </c>
      <c r="AL10" s="9">
        <f>'FIN-P&amp;L_CWS'!AM208</f>
        <v>-314179834.71167505</v>
      </c>
      <c r="AM10" s="9">
        <f>'FIN-P&amp;L_CWS'!AN208</f>
        <v>-321813354.87283337</v>
      </c>
      <c r="AN10" s="9">
        <f>'FIN-P&amp;L_CWS'!AO208</f>
        <v>-330789154.2851423</v>
      </c>
      <c r="AO10" s="9">
        <f>'FIN-P&amp;L_CWS'!AP208</f>
        <v>-339170625.10549128</v>
      </c>
      <c r="AP10" s="9">
        <f>'FIN-P&amp;L_CWS'!AQ208</f>
        <v>-347344188.54330021</v>
      </c>
      <c r="AQ10" s="9">
        <f>'FIN-P&amp;L_CWS'!AR208</f>
        <v>-355539856.98110914</v>
      </c>
      <c r="AR10" s="9">
        <f>'FIN-P&amp;L_CWS'!AS208</f>
        <v>-363518282.66420811</v>
      </c>
      <c r="AS10" s="9">
        <f>'FIN-P&amp;L_CWS'!AT208</f>
        <v>-371503008.34730709</v>
      </c>
      <c r="AT10" s="9">
        <f>'FIN-P&amp;L_CWS'!AU208</f>
        <v>-379482789.03040606</v>
      </c>
      <c r="AU10" s="9">
        <f>'FIN-P&amp;L_CWS'!AV208</f>
        <v>-387659163.06821501</v>
      </c>
      <c r="AV10" s="9">
        <f>'FIN-P&amp;L_CWS'!AW208</f>
        <v>-395830747.70602399</v>
      </c>
      <c r="AW10" s="9">
        <f>'FIN-P&amp;L_CWS'!AX208</f>
        <v>-404221663.65137297</v>
      </c>
      <c r="AX10" s="9">
        <f>'FIN-P&amp;L_CWS'!AY208</f>
        <v>-412785492.45143193</v>
      </c>
      <c r="AY10" s="9">
        <f>'FIN-P&amp;L_CWS'!AZ208</f>
        <v>-421551331.50903088</v>
      </c>
      <c r="AZ10" s="9">
        <f>'FIN-P&amp;L_CWS'!BA208</f>
        <v>-433434337.39677775</v>
      </c>
      <c r="BA10" s="9">
        <f>'FIN-P&amp;L_CWS'!BB208</f>
        <v>-444301379.27501059</v>
      </c>
      <c r="BB10" s="9">
        <f>'FIN-P&amp;L_CWS'!BC208</f>
        <v>-454823132.95840544</v>
      </c>
      <c r="BC10" s="9">
        <f>'FIN-P&amp;L_CWS'!BD208</f>
        <v>-465366991.64180028</v>
      </c>
      <c r="BD10" s="9">
        <f>'FIN-P&amp;L_CWS'!BE208</f>
        <v>-475551420.85535711</v>
      </c>
      <c r="BE10" s="9">
        <f>'FIN-P&amp;L_CWS'!BF208</f>
        <v>-485742150.06891394</v>
      </c>
      <c r="BF10" s="9">
        <f>'FIN-P&amp;L_CWS'!BG208</f>
        <v>-495927934.28247076</v>
      </c>
      <c r="BG10" s="9">
        <f>'FIN-P&amp;L_CWS'!BH208</f>
        <v>-506452498.56586564</v>
      </c>
      <c r="BH10" s="9">
        <f>'FIN-P&amp;L_CWS'!BI208</f>
        <v>-516972273.44926047</v>
      </c>
      <c r="BI10" s="9">
        <f>'FIN-P&amp;L_CWS'!BJ208</f>
        <v>-527848760.45249331</v>
      </c>
      <c r="BJ10" s="9">
        <f>'FIN-P&amp;L_CWS'!BK208</f>
        <v>-539040347.02556419</v>
      </c>
      <c r="BK10" s="9">
        <f>'FIN-P&amp;L_CWS'!BL208</f>
        <v>-550565754.66847301</v>
      </c>
    </row>
    <row r="11" spans="1:63" x14ac:dyDescent="0.15">
      <c r="B11" s="10"/>
      <c r="C11" s="197"/>
    </row>
    <row r="12" spans="1:63" x14ac:dyDescent="0.15">
      <c r="B12" s="10"/>
      <c r="C12" s="197"/>
    </row>
    <row r="13" spans="1:63" x14ac:dyDescent="0.15">
      <c r="C13" s="198"/>
      <c r="D13" s="363" t="s">
        <v>35</v>
      </c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 t="s">
        <v>36</v>
      </c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 t="s">
        <v>37</v>
      </c>
      <c r="AC13" s="363"/>
      <c r="AD13" s="363"/>
      <c r="AE13" s="363"/>
      <c r="AF13" s="363"/>
      <c r="AG13" s="363"/>
      <c r="AH13" s="363"/>
      <c r="AI13" s="363"/>
      <c r="AJ13" s="363"/>
      <c r="AK13" s="363"/>
      <c r="AL13" s="363"/>
      <c r="AM13" s="363"/>
      <c r="AN13" s="363" t="s">
        <v>38</v>
      </c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  <c r="AY13" s="363"/>
      <c r="AZ13" s="363" t="s">
        <v>39</v>
      </c>
      <c r="BA13" s="363"/>
      <c r="BB13" s="363"/>
      <c r="BC13" s="363"/>
      <c r="BD13" s="363"/>
      <c r="BE13" s="363"/>
      <c r="BF13" s="363"/>
      <c r="BG13" s="363"/>
      <c r="BH13" s="363"/>
      <c r="BI13" s="363"/>
      <c r="BJ13" s="363"/>
      <c r="BK13" s="363"/>
    </row>
    <row r="14" spans="1:63" x14ac:dyDescent="0.15">
      <c r="C14" s="197" t="s">
        <v>147</v>
      </c>
      <c r="D14" s="27" t="s">
        <v>40</v>
      </c>
      <c r="E14" s="27" t="s">
        <v>41</v>
      </c>
      <c r="F14" s="27" t="s">
        <v>42</v>
      </c>
      <c r="G14" s="10" t="s">
        <v>43</v>
      </c>
      <c r="H14" s="10" t="s">
        <v>44</v>
      </c>
      <c r="I14" s="10" t="s">
        <v>45</v>
      </c>
      <c r="J14" s="10" t="s">
        <v>46</v>
      </c>
      <c r="K14" s="10" t="s">
        <v>47</v>
      </c>
      <c r="L14" s="10" t="s">
        <v>48</v>
      </c>
      <c r="M14" s="10" t="s">
        <v>49</v>
      </c>
      <c r="N14" s="10" t="s">
        <v>50</v>
      </c>
      <c r="O14" s="10" t="s">
        <v>51</v>
      </c>
      <c r="P14" s="27" t="s">
        <v>40</v>
      </c>
      <c r="Q14" s="27" t="s">
        <v>41</v>
      </c>
      <c r="R14" s="27" t="s">
        <v>42</v>
      </c>
      <c r="S14" s="10" t="s">
        <v>43</v>
      </c>
      <c r="T14" s="10" t="s">
        <v>44</v>
      </c>
      <c r="U14" s="10" t="s">
        <v>45</v>
      </c>
      <c r="V14" s="10" t="s">
        <v>46</v>
      </c>
      <c r="W14" s="10" t="s">
        <v>47</v>
      </c>
      <c r="X14" s="10" t="s">
        <v>48</v>
      </c>
      <c r="Y14" s="10" t="s">
        <v>49</v>
      </c>
      <c r="Z14" s="10" t="s">
        <v>50</v>
      </c>
      <c r="AA14" s="10" t="s">
        <v>51</v>
      </c>
      <c r="AB14" s="27" t="s">
        <v>40</v>
      </c>
      <c r="AC14" s="27" t="s">
        <v>41</v>
      </c>
      <c r="AD14" s="27" t="s">
        <v>42</v>
      </c>
      <c r="AE14" s="10" t="s">
        <v>43</v>
      </c>
      <c r="AF14" s="10" t="s">
        <v>44</v>
      </c>
      <c r="AG14" s="10" t="s">
        <v>45</v>
      </c>
      <c r="AH14" s="10" t="s">
        <v>46</v>
      </c>
      <c r="AI14" s="10" t="s">
        <v>47</v>
      </c>
      <c r="AJ14" s="10" t="s">
        <v>48</v>
      </c>
      <c r="AK14" s="10" t="s">
        <v>49</v>
      </c>
      <c r="AL14" s="10" t="s">
        <v>50</v>
      </c>
      <c r="AM14" s="10" t="s">
        <v>51</v>
      </c>
      <c r="AN14" s="27" t="s">
        <v>40</v>
      </c>
      <c r="AO14" s="27" t="s">
        <v>41</v>
      </c>
      <c r="AP14" s="27" t="s">
        <v>42</v>
      </c>
      <c r="AQ14" s="10" t="s">
        <v>43</v>
      </c>
      <c r="AR14" s="10" t="s">
        <v>44</v>
      </c>
      <c r="AS14" s="10" t="s">
        <v>45</v>
      </c>
      <c r="AT14" s="10" t="s">
        <v>46</v>
      </c>
      <c r="AU14" s="10" t="s">
        <v>47</v>
      </c>
      <c r="AV14" s="10" t="s">
        <v>48</v>
      </c>
      <c r="AW14" s="10" t="s">
        <v>49</v>
      </c>
      <c r="AX14" s="10" t="s">
        <v>50</v>
      </c>
      <c r="AY14" s="10" t="s">
        <v>51</v>
      </c>
      <c r="AZ14" s="27" t="s">
        <v>40</v>
      </c>
      <c r="BA14" s="27" t="s">
        <v>41</v>
      </c>
      <c r="BB14" s="27" t="s">
        <v>42</v>
      </c>
      <c r="BC14" s="10" t="s">
        <v>43</v>
      </c>
      <c r="BD14" s="10" t="s">
        <v>44</v>
      </c>
      <c r="BE14" s="10" t="s">
        <v>45</v>
      </c>
      <c r="BF14" s="10" t="s">
        <v>46</v>
      </c>
      <c r="BG14" s="10" t="s">
        <v>47</v>
      </c>
      <c r="BH14" s="10" t="s">
        <v>48</v>
      </c>
      <c r="BI14" s="10" t="s">
        <v>49</v>
      </c>
      <c r="BJ14" s="10" t="s">
        <v>50</v>
      </c>
      <c r="BK14" s="10" t="s">
        <v>51</v>
      </c>
    </row>
    <row r="15" spans="1:63" x14ac:dyDescent="0.15">
      <c r="B15" s="33" t="s">
        <v>730</v>
      </c>
      <c r="D15" s="206">
        <f>'REV-REVCALC_CWS'!E6</f>
        <v>0</v>
      </c>
      <c r="E15" s="206">
        <f>'REV-REVCALC_CWS'!F6</f>
        <v>0</v>
      </c>
      <c r="F15" s="206">
        <f>'REV-REVCALC_CWS'!G6</f>
        <v>0</v>
      </c>
      <c r="G15" s="206">
        <f>'REV-REVCALC_CWS'!H6</f>
        <v>0</v>
      </c>
      <c r="H15" s="206">
        <f>'REV-REVCALC_CWS'!I6</f>
        <v>0</v>
      </c>
      <c r="I15" s="206">
        <f>'REV-REVCALC_CWS'!J6</f>
        <v>0</v>
      </c>
      <c r="J15" s="206">
        <f>'REV-REVCALC_CWS'!K6</f>
        <v>0</v>
      </c>
      <c r="K15" s="206">
        <f>'REV-REVCALC_CWS'!L6</f>
        <v>0</v>
      </c>
      <c r="L15" s="206">
        <f>'REV-REVCALC_CWS'!M6</f>
        <v>0</v>
      </c>
      <c r="M15" s="206">
        <f>'REV-REVCALC_CWS'!N6</f>
        <v>19</v>
      </c>
      <c r="N15" s="206">
        <f>'REV-REVCALC_CWS'!O6</f>
        <v>19</v>
      </c>
      <c r="O15" s="206">
        <f>'REV-REVCALC_CWS'!P6</f>
        <v>37</v>
      </c>
      <c r="P15" s="206">
        <f>'REV-REVCALC_CWS'!Q6</f>
        <v>29</v>
      </c>
      <c r="Q15" s="206">
        <f>'REV-REVCALC_CWS'!R6</f>
        <v>39</v>
      </c>
      <c r="R15" s="206">
        <f>'REV-REVCALC_CWS'!S6</f>
        <v>78</v>
      </c>
      <c r="S15" s="206">
        <f>'REV-REVCALC_CWS'!T6</f>
        <v>78</v>
      </c>
      <c r="T15" s="206">
        <f>'REV-REVCALC_CWS'!U6</f>
        <v>78</v>
      </c>
      <c r="U15" s="206">
        <f>'REV-REVCALC_CWS'!V6</f>
        <v>78</v>
      </c>
      <c r="V15" s="206">
        <f>'REV-REVCALC_CWS'!W6</f>
        <v>78</v>
      </c>
      <c r="W15" s="206">
        <f>'REV-REVCALC_CWS'!X6</f>
        <v>88</v>
      </c>
      <c r="X15" s="206">
        <f>'REV-REVCALC_CWS'!Y6</f>
        <v>98</v>
      </c>
      <c r="Y15" s="206">
        <f>'REV-REVCALC_CWS'!Z6</f>
        <v>98</v>
      </c>
      <c r="Z15" s="206">
        <f>'REV-REVCALC_CWS'!AA6</f>
        <v>117</v>
      </c>
      <c r="AA15" s="206">
        <f>'REV-REVCALC_CWS'!AB6</f>
        <v>117</v>
      </c>
      <c r="AB15" s="206">
        <f>'REV-REVCALC_CWS'!AC6</f>
        <v>120</v>
      </c>
      <c r="AC15" s="206">
        <f>'REV-REVCALC_CWS'!AD6</f>
        <v>192</v>
      </c>
      <c r="AD15" s="206">
        <f>'REV-REVCALC_CWS'!AE6</f>
        <v>216</v>
      </c>
      <c r="AE15" s="206">
        <f>'REV-REVCALC_CWS'!AF6</f>
        <v>216</v>
      </c>
      <c r="AF15" s="206">
        <f>'REV-REVCALC_CWS'!AG6</f>
        <v>240</v>
      </c>
      <c r="AG15" s="206">
        <f>'REV-REVCALC_CWS'!AH6</f>
        <v>240</v>
      </c>
      <c r="AH15" s="206">
        <f>'REV-REVCALC_CWS'!AI6</f>
        <v>240</v>
      </c>
      <c r="AI15" s="206">
        <f>'REV-REVCALC_CWS'!AJ6</f>
        <v>216</v>
      </c>
      <c r="AJ15" s="206">
        <f>'REV-REVCALC_CWS'!AK6</f>
        <v>216</v>
      </c>
      <c r="AK15" s="206">
        <f>'REV-REVCALC_CWS'!AL6</f>
        <v>192</v>
      </c>
      <c r="AL15" s="206">
        <f>'REV-REVCALC_CWS'!AM6</f>
        <v>168</v>
      </c>
      <c r="AM15" s="206">
        <f>'REV-REVCALC_CWS'!AN6</f>
        <v>144</v>
      </c>
      <c r="AN15" s="206">
        <f>'REV-REVCALC_CWS'!AO6</f>
        <v>188</v>
      </c>
      <c r="AO15" s="206">
        <f>'REV-REVCALC_CWS'!AP6</f>
        <v>300</v>
      </c>
      <c r="AP15" s="206">
        <f>'REV-REVCALC_CWS'!AQ6</f>
        <v>338</v>
      </c>
      <c r="AQ15" s="206">
        <f>'REV-REVCALC_CWS'!AR6</f>
        <v>338</v>
      </c>
      <c r="AR15" s="206">
        <f>'REV-REVCALC_CWS'!AS6</f>
        <v>375</v>
      </c>
      <c r="AS15" s="206">
        <f>'REV-REVCALC_CWS'!AT6</f>
        <v>375</v>
      </c>
      <c r="AT15" s="206">
        <f>'REV-REVCALC_CWS'!AU6</f>
        <v>375</v>
      </c>
      <c r="AU15" s="206">
        <f>'REV-REVCALC_CWS'!AV6</f>
        <v>338</v>
      </c>
      <c r="AV15" s="206">
        <f>'REV-REVCALC_CWS'!AW6</f>
        <v>338</v>
      </c>
      <c r="AW15" s="206">
        <f>'REV-REVCALC_CWS'!AX6</f>
        <v>300</v>
      </c>
      <c r="AX15" s="206">
        <f>'REV-REVCALC_CWS'!AY6</f>
        <v>263</v>
      </c>
      <c r="AY15" s="206">
        <f>'REV-REVCALC_CWS'!AZ6</f>
        <v>225</v>
      </c>
      <c r="AZ15" s="206">
        <f>'REV-REVCALC_CWS'!BA6</f>
        <v>270</v>
      </c>
      <c r="BA15" s="206">
        <f>'REV-REVCALC_CWS'!BB6</f>
        <v>432</v>
      </c>
      <c r="BB15" s="206">
        <f>'REV-REVCALC_CWS'!BC6</f>
        <v>486</v>
      </c>
      <c r="BC15" s="206">
        <f>'REV-REVCALC_CWS'!BD6</f>
        <v>486</v>
      </c>
      <c r="BD15" s="206">
        <f>'REV-REVCALC_CWS'!BE6</f>
        <v>540</v>
      </c>
      <c r="BE15" s="206">
        <f>'REV-REVCALC_CWS'!BF6</f>
        <v>540</v>
      </c>
      <c r="BF15" s="206">
        <f>'REV-REVCALC_CWS'!BG6</f>
        <v>540</v>
      </c>
      <c r="BG15" s="206">
        <f>'REV-REVCALC_CWS'!BH6</f>
        <v>486</v>
      </c>
      <c r="BH15" s="206">
        <f>'REV-REVCALC_CWS'!BI6</f>
        <v>486</v>
      </c>
      <c r="BI15" s="206">
        <f>'REV-REVCALC_CWS'!BJ6</f>
        <v>432</v>
      </c>
      <c r="BJ15" s="206">
        <f>'REV-REVCALC_CWS'!BK6</f>
        <v>378</v>
      </c>
      <c r="BK15" s="206">
        <f>'REV-REVCALC_CWS'!BL6</f>
        <v>324</v>
      </c>
    </row>
    <row r="16" spans="1:63" x14ac:dyDescent="0.15">
      <c r="B16" s="190" t="s">
        <v>723</v>
      </c>
      <c r="C16" s="196">
        <f>COSM_DB!C110</f>
        <v>0</v>
      </c>
      <c r="D16" s="196">
        <f>COSM_DB!D110</f>
        <v>0</v>
      </c>
      <c r="E16" s="196">
        <f>COSM_DB!E110</f>
        <v>0</v>
      </c>
      <c r="F16" s="196">
        <f>COSM_DB!F110</f>
        <v>0</v>
      </c>
      <c r="G16" s="196">
        <f>COSM_DB!G110</f>
        <v>0</v>
      </c>
      <c r="H16" s="196">
        <f>COSM_DB!H110</f>
        <v>0</v>
      </c>
      <c r="I16" s="196">
        <f>COSM_DB!I110</f>
        <v>0</v>
      </c>
      <c r="J16" s="196">
        <f>COSM_DB!J110</f>
        <v>0</v>
      </c>
      <c r="K16" s="196">
        <f>COSM_DB!K110</f>
        <v>0</v>
      </c>
      <c r="L16" s="196">
        <f>COSM_DB!L110</f>
        <v>0</v>
      </c>
      <c r="M16" s="196">
        <f>COSM_DB!M110</f>
        <v>0</v>
      </c>
      <c r="N16" s="196">
        <f>COSM_DB!N110</f>
        <v>0</v>
      </c>
      <c r="O16" s="196">
        <f>COSM_DB!O110</f>
        <v>0</v>
      </c>
      <c r="P16" s="196">
        <f>COSM_DB!P110</f>
        <v>0</v>
      </c>
      <c r="Q16" s="196">
        <f>COSM_DB!Q110</f>
        <v>0</v>
      </c>
      <c r="R16" s="196">
        <f>COSM_DB!R110</f>
        <v>0</v>
      </c>
      <c r="S16" s="196">
        <f>COSM_DB!S110</f>
        <v>0</v>
      </c>
      <c r="T16" s="196">
        <f>COSM_DB!T110</f>
        <v>0</v>
      </c>
      <c r="U16" s="196">
        <f>COSM_DB!U110</f>
        <v>0</v>
      </c>
      <c r="V16" s="196">
        <f>COSM_DB!V110</f>
        <v>0</v>
      </c>
      <c r="W16" s="196">
        <f>COSM_DB!W110</f>
        <v>0</v>
      </c>
      <c r="X16" s="196">
        <f>COSM_DB!X110</f>
        <v>0</v>
      </c>
      <c r="Y16" s="196">
        <f>COSM_DB!Y110</f>
        <v>0</v>
      </c>
      <c r="Z16" s="196">
        <f>COSM_DB!Z110</f>
        <v>0</v>
      </c>
      <c r="AA16" s="196">
        <f>COSM_DB!AA110</f>
        <v>0</v>
      </c>
      <c r="AB16" s="196">
        <f>COSM_DB!AB110</f>
        <v>0</v>
      </c>
      <c r="AC16" s="196">
        <f>COSM_DB!AC110</f>
        <v>0</v>
      </c>
      <c r="AD16" s="196">
        <f>COSM_DB!AD110</f>
        <v>0</v>
      </c>
      <c r="AE16" s="196">
        <f>COSM_DB!AE110</f>
        <v>0</v>
      </c>
      <c r="AF16" s="196">
        <f>COSM_DB!AF110</f>
        <v>0</v>
      </c>
      <c r="AG16" s="196">
        <f>COSM_DB!AG110</f>
        <v>0</v>
      </c>
      <c r="AH16" s="196">
        <f>COSM_DB!AH110</f>
        <v>0</v>
      </c>
      <c r="AI16" s="196">
        <f>COSM_DB!AI110</f>
        <v>0</v>
      </c>
      <c r="AJ16" s="196">
        <f>COSM_DB!AJ110</f>
        <v>0</v>
      </c>
      <c r="AK16" s="196">
        <f>COSM_DB!AK110</f>
        <v>0</v>
      </c>
      <c r="AL16" s="196">
        <f>COSM_DB!AL110</f>
        <v>0</v>
      </c>
      <c r="AM16" s="196">
        <f>COSM_DB!AM110</f>
        <v>0</v>
      </c>
      <c r="AN16" s="196">
        <f>COSM_DB!AN110</f>
        <v>0</v>
      </c>
      <c r="AO16" s="196">
        <f>COSM_DB!AO110</f>
        <v>0</v>
      </c>
      <c r="AP16" s="196">
        <f>COSM_DB!AP110</f>
        <v>0</v>
      </c>
      <c r="AQ16" s="196">
        <f>COSM_DB!AQ110</f>
        <v>0</v>
      </c>
      <c r="AR16" s="196">
        <f>COSM_DB!AR110</f>
        <v>0</v>
      </c>
      <c r="AS16" s="196">
        <f>COSM_DB!AS110</f>
        <v>0</v>
      </c>
      <c r="AT16" s="196">
        <f>COSM_DB!AT110</f>
        <v>0</v>
      </c>
      <c r="AU16" s="196">
        <f>COSM_DB!AU110</f>
        <v>0</v>
      </c>
      <c r="AV16" s="196">
        <f>COSM_DB!AV110</f>
        <v>0</v>
      </c>
      <c r="AW16" s="196">
        <f>COSM_DB!AW110</f>
        <v>0</v>
      </c>
      <c r="AX16" s="196">
        <f>COSM_DB!AX110</f>
        <v>0</v>
      </c>
      <c r="AY16" s="196">
        <f>COSM_DB!AY110</f>
        <v>0</v>
      </c>
      <c r="AZ16" s="196">
        <f>COSM_DB!AZ110</f>
        <v>0</v>
      </c>
      <c r="BA16" s="196">
        <f>COSM_DB!BA110</f>
        <v>0</v>
      </c>
      <c r="BB16" s="196">
        <f>COSM_DB!BB110</f>
        <v>0</v>
      </c>
      <c r="BC16" s="196">
        <f>COSM_DB!BC110</f>
        <v>0</v>
      </c>
      <c r="BD16" s="196">
        <f>COSM_DB!BD110</f>
        <v>0</v>
      </c>
      <c r="BE16" s="196">
        <f>COSM_DB!BE110</f>
        <v>0</v>
      </c>
      <c r="BF16" s="196">
        <f>COSM_DB!BF110</f>
        <v>0</v>
      </c>
      <c r="BG16" s="196">
        <f>COSM_DB!BG110</f>
        <v>0</v>
      </c>
      <c r="BH16" s="196">
        <f>COSM_DB!BH110</f>
        <v>0</v>
      </c>
      <c r="BI16" s="196">
        <f>COSM_DB!BI110</f>
        <v>0</v>
      </c>
      <c r="BJ16" s="196">
        <f>COSM_DB!BJ110</f>
        <v>0</v>
      </c>
      <c r="BK16" s="196">
        <f>COSM_DB!BK110</f>
        <v>0</v>
      </c>
    </row>
    <row r="17" spans="2:63" x14ac:dyDescent="0.15">
      <c r="B17" s="190" t="s">
        <v>713</v>
      </c>
      <c r="C17" s="196">
        <f>COSM_DB!C111</f>
        <v>0</v>
      </c>
      <c r="D17" s="196">
        <f>COSM_DB!D111</f>
        <v>0.75</v>
      </c>
      <c r="E17" s="196">
        <f>COSM_DB!E111</f>
        <v>0.75</v>
      </c>
      <c r="F17" s="196">
        <f>COSM_DB!F111</f>
        <v>0.75</v>
      </c>
      <c r="G17" s="196">
        <f>COSM_DB!G111</f>
        <v>0.75</v>
      </c>
      <c r="H17" s="196">
        <f>COSM_DB!H111</f>
        <v>0.75</v>
      </c>
      <c r="I17" s="196">
        <f>COSM_DB!I111</f>
        <v>0.75</v>
      </c>
      <c r="J17" s="196">
        <f>COSM_DB!J111</f>
        <v>0.75</v>
      </c>
      <c r="K17" s="196">
        <f>COSM_DB!K111</f>
        <v>0.75</v>
      </c>
      <c r="L17" s="196">
        <f>COSM_DB!L111</f>
        <v>0.75</v>
      </c>
      <c r="M17" s="196">
        <f>COSM_DB!M111</f>
        <v>0.75</v>
      </c>
      <c r="N17" s="196">
        <f>COSM_DB!N111</f>
        <v>0.75</v>
      </c>
      <c r="O17" s="196">
        <f>COSM_DB!O111</f>
        <v>0.75</v>
      </c>
      <c r="P17" s="196">
        <f>COSM_DB!P111</f>
        <v>0.75</v>
      </c>
      <c r="Q17" s="196">
        <f>COSM_DB!Q111</f>
        <v>0.75</v>
      </c>
      <c r="R17" s="196">
        <f>COSM_DB!R111</f>
        <v>0.75</v>
      </c>
      <c r="S17" s="196">
        <f>COSM_DB!S111</f>
        <v>0.75</v>
      </c>
      <c r="T17" s="196">
        <f>COSM_DB!T111</f>
        <v>0.75</v>
      </c>
      <c r="U17" s="196">
        <f>COSM_DB!U111</f>
        <v>0.75</v>
      </c>
      <c r="V17" s="196">
        <f>COSM_DB!V111</f>
        <v>0.25</v>
      </c>
      <c r="W17" s="196">
        <f>COSM_DB!W111</f>
        <v>0.25</v>
      </c>
      <c r="X17" s="196">
        <f>COSM_DB!X111</f>
        <v>0.25</v>
      </c>
      <c r="Y17" s="196">
        <f>COSM_DB!Y111</f>
        <v>0.25</v>
      </c>
      <c r="Z17" s="196">
        <f>COSM_DB!Z111</f>
        <v>0.25</v>
      </c>
      <c r="AA17" s="196">
        <f>COSM_DB!AA111</f>
        <v>0.25</v>
      </c>
      <c r="AB17" s="196">
        <f>COSM_DB!AB111</f>
        <v>0</v>
      </c>
      <c r="AC17" s="196">
        <f>COSM_DB!AC111</f>
        <v>0</v>
      </c>
      <c r="AD17" s="196">
        <f>COSM_DB!AD111</f>
        <v>0</v>
      </c>
      <c r="AE17" s="196">
        <f>COSM_DB!AE111</f>
        <v>0</v>
      </c>
      <c r="AF17" s="196">
        <f>COSM_DB!AF111</f>
        <v>0</v>
      </c>
      <c r="AG17" s="196">
        <f>COSM_DB!AG111</f>
        <v>0</v>
      </c>
      <c r="AH17" s="196">
        <f>COSM_DB!AH111</f>
        <v>0</v>
      </c>
      <c r="AI17" s="196">
        <f>COSM_DB!AI111</f>
        <v>0</v>
      </c>
      <c r="AJ17" s="196">
        <f>COSM_DB!AJ111</f>
        <v>0</v>
      </c>
      <c r="AK17" s="196">
        <f>COSM_DB!AK111</f>
        <v>0</v>
      </c>
      <c r="AL17" s="196">
        <f>COSM_DB!AL111</f>
        <v>0</v>
      </c>
      <c r="AM17" s="196">
        <f>COSM_DB!AM111</f>
        <v>0</v>
      </c>
      <c r="AN17" s="196">
        <f>COSM_DB!AN111</f>
        <v>0</v>
      </c>
      <c r="AO17" s="196">
        <f>COSM_DB!AO111</f>
        <v>0</v>
      </c>
      <c r="AP17" s="196">
        <f>COSM_DB!AP111</f>
        <v>0</v>
      </c>
      <c r="AQ17" s="196">
        <f>COSM_DB!AQ111</f>
        <v>0</v>
      </c>
      <c r="AR17" s="196">
        <f>COSM_DB!AR111</f>
        <v>0</v>
      </c>
      <c r="AS17" s="196">
        <f>COSM_DB!AS111</f>
        <v>0</v>
      </c>
      <c r="AT17" s="196">
        <f>COSM_DB!AT111</f>
        <v>0</v>
      </c>
      <c r="AU17" s="196">
        <f>COSM_DB!AU111</f>
        <v>0</v>
      </c>
      <c r="AV17" s="196">
        <f>COSM_DB!AV111</f>
        <v>0</v>
      </c>
      <c r="AW17" s="196">
        <f>COSM_DB!AW111</f>
        <v>0</v>
      </c>
      <c r="AX17" s="196">
        <f>COSM_DB!AX111</f>
        <v>0</v>
      </c>
      <c r="AY17" s="196">
        <f>COSM_DB!AY111</f>
        <v>0</v>
      </c>
      <c r="AZ17" s="196">
        <f>COSM_DB!AZ111</f>
        <v>0</v>
      </c>
      <c r="BA17" s="196">
        <f>COSM_DB!BA111</f>
        <v>0</v>
      </c>
      <c r="BB17" s="196">
        <f>COSM_DB!BB111</f>
        <v>0</v>
      </c>
      <c r="BC17" s="196">
        <f>COSM_DB!BC111</f>
        <v>0</v>
      </c>
      <c r="BD17" s="196">
        <f>COSM_DB!BD111</f>
        <v>0</v>
      </c>
      <c r="BE17" s="196">
        <f>COSM_DB!BE111</f>
        <v>0</v>
      </c>
      <c r="BF17" s="196">
        <f>COSM_DB!BF111</f>
        <v>0</v>
      </c>
      <c r="BG17" s="196">
        <f>COSM_DB!BG111</f>
        <v>0</v>
      </c>
      <c r="BH17" s="196">
        <f>COSM_DB!BH111</f>
        <v>0</v>
      </c>
      <c r="BI17" s="196">
        <f>COSM_DB!BI111</f>
        <v>0</v>
      </c>
      <c r="BJ17" s="196">
        <f>COSM_DB!BJ111</f>
        <v>0</v>
      </c>
      <c r="BK17" s="196">
        <f>COSM_DB!BK111</f>
        <v>0</v>
      </c>
    </row>
    <row r="18" spans="2:63" x14ac:dyDescent="0.15">
      <c r="B18" s="189" t="s">
        <v>157</v>
      </c>
      <c r="C18" s="196">
        <f>SUM(C16:C17)</f>
        <v>0</v>
      </c>
      <c r="D18" s="196">
        <f t="shared" ref="D18:BK18" si="0">SUM(D16:D17)</f>
        <v>0.75</v>
      </c>
      <c r="E18" s="196">
        <f t="shared" si="0"/>
        <v>0.75</v>
      </c>
      <c r="F18" s="196">
        <f t="shared" si="0"/>
        <v>0.75</v>
      </c>
      <c r="G18" s="196">
        <f t="shared" si="0"/>
        <v>0.75</v>
      </c>
      <c r="H18" s="196">
        <f t="shared" si="0"/>
        <v>0.75</v>
      </c>
      <c r="I18" s="196">
        <f t="shared" si="0"/>
        <v>0.75</v>
      </c>
      <c r="J18" s="196">
        <f t="shared" si="0"/>
        <v>0.75</v>
      </c>
      <c r="K18" s="196">
        <f t="shared" si="0"/>
        <v>0.75</v>
      </c>
      <c r="L18" s="196">
        <f t="shared" si="0"/>
        <v>0.75</v>
      </c>
      <c r="M18" s="196">
        <f t="shared" si="0"/>
        <v>0.75</v>
      </c>
      <c r="N18" s="196">
        <f t="shared" si="0"/>
        <v>0.75</v>
      </c>
      <c r="O18" s="196">
        <f t="shared" si="0"/>
        <v>0.75</v>
      </c>
      <c r="P18" s="196">
        <f t="shared" si="0"/>
        <v>0.75</v>
      </c>
      <c r="Q18" s="196">
        <f t="shared" si="0"/>
        <v>0.75</v>
      </c>
      <c r="R18" s="196">
        <f t="shared" si="0"/>
        <v>0.75</v>
      </c>
      <c r="S18" s="196">
        <f t="shared" si="0"/>
        <v>0.75</v>
      </c>
      <c r="T18" s="196">
        <f t="shared" si="0"/>
        <v>0.75</v>
      </c>
      <c r="U18" s="196">
        <f t="shared" si="0"/>
        <v>0.75</v>
      </c>
      <c r="V18" s="196">
        <f t="shared" si="0"/>
        <v>0.25</v>
      </c>
      <c r="W18" s="196">
        <f t="shared" si="0"/>
        <v>0.25</v>
      </c>
      <c r="X18" s="196">
        <f t="shared" si="0"/>
        <v>0.25</v>
      </c>
      <c r="Y18" s="196">
        <f t="shared" si="0"/>
        <v>0.25</v>
      </c>
      <c r="Z18" s="196">
        <f t="shared" si="0"/>
        <v>0.25</v>
      </c>
      <c r="AA18" s="196">
        <f t="shared" si="0"/>
        <v>0.25</v>
      </c>
      <c r="AB18" s="196">
        <f t="shared" si="0"/>
        <v>0</v>
      </c>
      <c r="AC18" s="196">
        <f t="shared" si="0"/>
        <v>0</v>
      </c>
      <c r="AD18" s="196">
        <f t="shared" si="0"/>
        <v>0</v>
      </c>
      <c r="AE18" s="196">
        <f t="shared" si="0"/>
        <v>0</v>
      </c>
      <c r="AF18" s="196">
        <f t="shared" si="0"/>
        <v>0</v>
      </c>
      <c r="AG18" s="196">
        <f t="shared" si="0"/>
        <v>0</v>
      </c>
      <c r="AH18" s="196">
        <f t="shared" si="0"/>
        <v>0</v>
      </c>
      <c r="AI18" s="196">
        <f t="shared" si="0"/>
        <v>0</v>
      </c>
      <c r="AJ18" s="196">
        <f t="shared" si="0"/>
        <v>0</v>
      </c>
      <c r="AK18" s="196">
        <f t="shared" si="0"/>
        <v>0</v>
      </c>
      <c r="AL18" s="196">
        <f t="shared" si="0"/>
        <v>0</v>
      </c>
      <c r="AM18" s="196">
        <f t="shared" si="0"/>
        <v>0</v>
      </c>
      <c r="AN18" s="196">
        <f t="shared" si="0"/>
        <v>0</v>
      </c>
      <c r="AO18" s="196">
        <f t="shared" si="0"/>
        <v>0</v>
      </c>
      <c r="AP18" s="196">
        <f t="shared" si="0"/>
        <v>0</v>
      </c>
      <c r="AQ18" s="196">
        <f t="shared" si="0"/>
        <v>0</v>
      </c>
      <c r="AR18" s="196">
        <f t="shared" si="0"/>
        <v>0</v>
      </c>
      <c r="AS18" s="196">
        <f t="shared" si="0"/>
        <v>0</v>
      </c>
      <c r="AT18" s="196">
        <f t="shared" si="0"/>
        <v>0</v>
      </c>
      <c r="AU18" s="196">
        <f t="shared" si="0"/>
        <v>0</v>
      </c>
      <c r="AV18" s="196">
        <f t="shared" si="0"/>
        <v>0</v>
      </c>
      <c r="AW18" s="196">
        <f t="shared" si="0"/>
        <v>0</v>
      </c>
      <c r="AX18" s="196">
        <f t="shared" si="0"/>
        <v>0</v>
      </c>
      <c r="AY18" s="196">
        <f t="shared" si="0"/>
        <v>0</v>
      </c>
      <c r="AZ18" s="196">
        <f t="shared" si="0"/>
        <v>0</v>
      </c>
      <c r="BA18" s="196">
        <f t="shared" si="0"/>
        <v>0</v>
      </c>
      <c r="BB18" s="196">
        <f t="shared" si="0"/>
        <v>0</v>
      </c>
      <c r="BC18" s="196">
        <f t="shared" si="0"/>
        <v>0</v>
      </c>
      <c r="BD18" s="196">
        <f t="shared" si="0"/>
        <v>0</v>
      </c>
      <c r="BE18" s="196">
        <f t="shared" si="0"/>
        <v>0</v>
      </c>
      <c r="BF18" s="196">
        <f t="shared" si="0"/>
        <v>0</v>
      </c>
      <c r="BG18" s="196">
        <f t="shared" si="0"/>
        <v>0</v>
      </c>
      <c r="BH18" s="196">
        <f t="shared" si="0"/>
        <v>0</v>
      </c>
      <c r="BI18" s="196">
        <f t="shared" si="0"/>
        <v>0</v>
      </c>
      <c r="BJ18" s="196">
        <f t="shared" si="0"/>
        <v>0</v>
      </c>
      <c r="BK18" s="196">
        <f t="shared" si="0"/>
        <v>0</v>
      </c>
    </row>
    <row r="19" spans="2:63" x14ac:dyDescent="0.15">
      <c r="B19" s="33" t="s">
        <v>376</v>
      </c>
      <c r="D19" s="9">
        <f>'REV-REVCALC_CWS'!E41</f>
        <v>0</v>
      </c>
      <c r="E19" s="9">
        <f>'REV-REVCALC_CWS'!F41</f>
        <v>0</v>
      </c>
      <c r="F19" s="9">
        <f>'REV-REVCALC_CWS'!G41</f>
        <v>0</v>
      </c>
      <c r="G19" s="9">
        <f>'REV-REVCALC_CWS'!H41</f>
        <v>0</v>
      </c>
      <c r="H19" s="9">
        <f>'REV-REVCALC_CWS'!I41</f>
        <v>0</v>
      </c>
      <c r="I19" s="9">
        <f>'REV-REVCALC_CWS'!J41</f>
        <v>0</v>
      </c>
      <c r="J19" s="9">
        <f>'REV-REVCALC_CWS'!K41</f>
        <v>0</v>
      </c>
      <c r="K19" s="9">
        <f>'REV-REVCALC_CWS'!L41</f>
        <v>0</v>
      </c>
      <c r="L19" s="9">
        <f>'REV-REVCALC_CWS'!M41</f>
        <v>0</v>
      </c>
      <c r="M19" s="9">
        <f>'REV-REVCALC_CWS'!N41</f>
        <v>40325</v>
      </c>
      <c r="N19" s="9">
        <f>'REV-REVCALC_CWS'!O41</f>
        <v>40325</v>
      </c>
      <c r="O19" s="9">
        <f>'REV-REVCALC_CWS'!P41</f>
        <v>78525</v>
      </c>
      <c r="P19" s="9">
        <f>'REV-REVCALC_CWS'!Q41</f>
        <v>125562.5</v>
      </c>
      <c r="Q19" s="9">
        <f>'REV-REVCALC_CWS'!R41</f>
        <v>168862.5</v>
      </c>
      <c r="R19" s="9">
        <f>'REV-REVCALC_CWS'!S41</f>
        <v>337725</v>
      </c>
      <c r="S19" s="9">
        <f>'REV-REVCALC_CWS'!T41</f>
        <v>337725</v>
      </c>
      <c r="T19" s="9">
        <f>'REV-REVCALC_CWS'!U41</f>
        <v>337725</v>
      </c>
      <c r="U19" s="9">
        <f>'REV-REVCALC_CWS'!V41</f>
        <v>337725</v>
      </c>
      <c r="V19" s="9">
        <f>'REV-REVCALC_CWS'!W41</f>
        <v>337725</v>
      </c>
      <c r="W19" s="9">
        <f>'REV-REVCALC_CWS'!X41</f>
        <v>381025</v>
      </c>
      <c r="X19" s="9">
        <f>'REV-REVCALC_CWS'!Y41</f>
        <v>424325</v>
      </c>
      <c r="Y19" s="9">
        <f>'REV-REVCALC_CWS'!Z41</f>
        <v>425518.75</v>
      </c>
      <c r="Z19" s="9">
        <f>'REV-REVCALC_CWS'!AA41</f>
        <v>507800</v>
      </c>
      <c r="AA19" s="9">
        <f>'REV-REVCALC_CWS'!AB41</f>
        <v>508968.75</v>
      </c>
      <c r="AB19" s="9">
        <f>'REV-REVCALC_CWS'!AC41</f>
        <v>641690</v>
      </c>
      <c r="AC19" s="9">
        <f>'REV-REVCALC_CWS'!AD41</f>
        <v>1025970</v>
      </c>
      <c r="AD19" s="9">
        <f>'REV-REVCALC_CWS'!AE41</f>
        <v>1157407.5</v>
      </c>
      <c r="AE19" s="9">
        <f>'REV-REVCALC_CWS'!AF41</f>
        <v>1157407.5</v>
      </c>
      <c r="AF19" s="9">
        <f>'REV-REVCALC_CWS'!AG41</f>
        <v>1285210</v>
      </c>
      <c r="AG19" s="9">
        <f>'REV-REVCALC_CWS'!AH41</f>
        <v>1285210</v>
      </c>
      <c r="AH19" s="9">
        <f>'REV-REVCALC_CWS'!AI41</f>
        <v>1285210</v>
      </c>
      <c r="AI19" s="9">
        <f>'REV-REVCALC_CWS'!AJ41</f>
        <v>1158322.5</v>
      </c>
      <c r="AJ19" s="9">
        <f>'REV-REVCALC_CWS'!AK41</f>
        <v>1159237.5</v>
      </c>
      <c r="AK19" s="9">
        <f>'REV-REVCALC_CWS'!AL41</f>
        <v>1032741.25</v>
      </c>
      <c r="AL19" s="9">
        <f>'REV-REVCALC_CWS'!AM41</f>
        <v>906598.75</v>
      </c>
      <c r="AM19" s="9">
        <f>'REV-REVCALC_CWS'!AN41</f>
        <v>780077.5</v>
      </c>
      <c r="AN19" s="9">
        <f>'REV-REVCALC_CWS'!AO41</f>
        <v>1166387.5</v>
      </c>
      <c r="AO19" s="9">
        <f>'REV-REVCALC_CWS'!AP41</f>
        <v>1860795</v>
      </c>
      <c r="AP19" s="9">
        <f>'REV-REVCALC_CWS'!AQ41</f>
        <v>2099827.5</v>
      </c>
      <c r="AQ19" s="9">
        <f>'REV-REVCALC_CWS'!AR41</f>
        <v>2099827.5</v>
      </c>
      <c r="AR19" s="9">
        <f>'REV-REVCALC_CWS'!AS41</f>
        <v>2328860</v>
      </c>
      <c r="AS19" s="9">
        <f>'REV-REVCALC_CWS'!AT41</f>
        <v>2328860</v>
      </c>
      <c r="AT19" s="9">
        <f>'REV-REVCALC_CWS'!AU41</f>
        <v>2328860</v>
      </c>
      <c r="AU19" s="9">
        <f>'REV-REVCALC_CWS'!AV41</f>
        <v>2100847.5</v>
      </c>
      <c r="AV19" s="9">
        <f>'REV-REVCALC_CWS'!AW41</f>
        <v>2101867.5</v>
      </c>
      <c r="AW19" s="9">
        <f>'REV-REVCALC_CWS'!AX41</f>
        <v>1868382.5</v>
      </c>
      <c r="AX19" s="9">
        <f>'REV-REVCALC_CWS'!AY41</f>
        <v>1641020</v>
      </c>
      <c r="AY19" s="9">
        <f>'REV-REVCALC_CWS'!AZ41</f>
        <v>1407500</v>
      </c>
      <c r="AZ19" s="9">
        <f>'REV-REVCALC_CWS'!BA41</f>
        <v>1877640</v>
      </c>
      <c r="BA19" s="9">
        <f>'REV-REVCALC_CWS'!BB41</f>
        <v>3003242.5</v>
      </c>
      <c r="BB19" s="9">
        <f>'REV-REVCALC_CWS'!BC41</f>
        <v>3382242.5</v>
      </c>
      <c r="BC19" s="9">
        <f>'REV-REVCALC_CWS'!BD41</f>
        <v>3382242.5</v>
      </c>
      <c r="BD19" s="9">
        <f>'REV-REVCALC_CWS'!BE41</f>
        <v>3756950</v>
      </c>
      <c r="BE19" s="9">
        <f>'REV-REVCALC_CWS'!BF41</f>
        <v>3756950</v>
      </c>
      <c r="BF19" s="9">
        <f>'REV-REVCALC_CWS'!BG41</f>
        <v>3756950</v>
      </c>
      <c r="BG19" s="9">
        <f>'REV-REVCALC_CWS'!BH41</f>
        <v>3383262.5</v>
      </c>
      <c r="BH19" s="9">
        <f>'REV-REVCALC_CWS'!BI41</f>
        <v>3384282.5</v>
      </c>
      <c r="BI19" s="9">
        <f>'REV-REVCALC_CWS'!BJ41</f>
        <v>3010830</v>
      </c>
      <c r="BJ19" s="9">
        <f>'REV-REVCALC_CWS'!BK41</f>
        <v>2637792.5</v>
      </c>
      <c r="BK19" s="9">
        <f>'REV-REVCALC_CWS'!BL41</f>
        <v>2264305</v>
      </c>
    </row>
    <row r="20" spans="2:63" x14ac:dyDescent="0.15">
      <c r="B20" s="33" t="s">
        <v>381</v>
      </c>
      <c r="C20" s="197"/>
      <c r="D20" s="9">
        <f>'REV-REVCALC_CWS'!E42</f>
        <v>0</v>
      </c>
      <c r="E20" s="9">
        <f>'REV-REVCALC_CWS'!F42</f>
        <v>0</v>
      </c>
      <c r="F20" s="9">
        <f>'REV-REVCALC_CWS'!G42</f>
        <v>0</v>
      </c>
      <c r="G20" s="9">
        <f>'REV-REVCALC_CWS'!H42</f>
        <v>0</v>
      </c>
      <c r="H20" s="9">
        <f>'REV-REVCALC_CWS'!I42</f>
        <v>0</v>
      </c>
      <c r="I20" s="9">
        <f>'REV-REVCALC_CWS'!J42</f>
        <v>0</v>
      </c>
      <c r="J20" s="9">
        <f>'REV-REVCALC_CWS'!K42</f>
        <v>0</v>
      </c>
      <c r="K20" s="9">
        <f>'REV-REVCALC_CWS'!L42</f>
        <v>0</v>
      </c>
      <c r="L20" s="9">
        <f>'REV-REVCALC_CWS'!M42</f>
        <v>0</v>
      </c>
      <c r="M20" s="9">
        <f>'REV-REVCALC_CWS'!N42</f>
        <v>23054</v>
      </c>
      <c r="N20" s="9">
        <f>'REV-REVCALC_CWS'!O42</f>
        <v>23054</v>
      </c>
      <c r="O20" s="9">
        <f>'REV-REVCALC_CWS'!P42</f>
        <v>44892</v>
      </c>
      <c r="P20" s="9">
        <f>'REV-REVCALC_CWS'!Q42</f>
        <v>100967.6</v>
      </c>
      <c r="Q20" s="9">
        <f>'REV-REVCALC_CWS'!R42</f>
        <v>135786.6</v>
      </c>
      <c r="R20" s="9">
        <f>'REV-REVCALC_CWS'!S42</f>
        <v>271573.2</v>
      </c>
      <c r="S20" s="9">
        <f>'REV-REVCALC_CWS'!T42</f>
        <v>271573.2</v>
      </c>
      <c r="T20" s="9">
        <f>'REV-REVCALC_CWS'!U42</f>
        <v>271573.2</v>
      </c>
      <c r="U20" s="9">
        <f>'REV-REVCALC_CWS'!V42</f>
        <v>271573.2</v>
      </c>
      <c r="V20" s="9">
        <f>'REV-REVCALC_CWS'!W42</f>
        <v>271573.2</v>
      </c>
      <c r="W20" s="9">
        <f>'REV-REVCALC_CWS'!X42</f>
        <v>306392.2</v>
      </c>
      <c r="X20" s="9">
        <f>'REV-REVCALC_CWS'!Y42</f>
        <v>341211.2</v>
      </c>
      <c r="Y20" s="9">
        <f>'REV-REVCALC_CWS'!Z42</f>
        <v>342404.95</v>
      </c>
      <c r="Z20" s="9">
        <f>'REV-REVCALC_CWS'!AA42</f>
        <v>408572.3</v>
      </c>
      <c r="AA20" s="9">
        <f>'REV-REVCALC_CWS'!AB42</f>
        <v>409741.05</v>
      </c>
      <c r="AB20" s="9">
        <f>'REV-REVCALC_CWS'!AC42</f>
        <v>546135.19999999995</v>
      </c>
      <c r="AC20" s="9">
        <f>'REV-REVCALC_CWS'!AD42</f>
        <v>873082.32000000007</v>
      </c>
      <c r="AD20" s="9">
        <f>'REV-REVCALC_CWS'!AE42</f>
        <v>985408.86</v>
      </c>
      <c r="AE20" s="9">
        <f>'REV-REVCALC_CWS'!AF42</f>
        <v>985408.86</v>
      </c>
      <c r="AF20" s="9">
        <f>'REV-REVCALC_CWS'!AG42</f>
        <v>1094100.3999999999</v>
      </c>
      <c r="AG20" s="9">
        <f>'REV-REVCALC_CWS'!AH42</f>
        <v>1094100.3999999999</v>
      </c>
      <c r="AH20" s="9">
        <f>'REV-REVCALC_CWS'!AI42</f>
        <v>1094100.3999999999</v>
      </c>
      <c r="AI20" s="9">
        <f>'REV-REVCALC_CWS'!AJ42</f>
        <v>986323.86</v>
      </c>
      <c r="AJ20" s="9">
        <f>'REV-REVCALC_CWS'!AK42</f>
        <v>987238.86</v>
      </c>
      <c r="AK20" s="9">
        <f>'REV-REVCALC_CWS'!AL42</f>
        <v>879853.57000000007</v>
      </c>
      <c r="AL20" s="9">
        <f>'REV-REVCALC_CWS'!AM42</f>
        <v>772822.03</v>
      </c>
      <c r="AM20" s="9">
        <f>'REV-REVCALC_CWS'!AN42</f>
        <v>665411.74</v>
      </c>
      <c r="AN20" s="9">
        <f>'REV-REVCALC_CWS'!AO42</f>
        <v>1024830.8319999999</v>
      </c>
      <c r="AO20" s="9">
        <f>'REV-REVCALC_CWS'!AP42</f>
        <v>1634906.7</v>
      </c>
      <c r="AP20" s="9">
        <f>'REV-REVCALC_CWS'!AQ42</f>
        <v>1845326.682</v>
      </c>
      <c r="AQ20" s="9">
        <f>'REV-REVCALC_CWS'!AR42</f>
        <v>1845326.682</v>
      </c>
      <c r="AR20" s="9">
        <f>'REV-REVCALC_CWS'!AS42</f>
        <v>2046499.625</v>
      </c>
      <c r="AS20" s="9">
        <f>'REV-REVCALC_CWS'!AT42</f>
        <v>2046499.625</v>
      </c>
      <c r="AT20" s="9">
        <f>'REV-REVCALC_CWS'!AU42</f>
        <v>2046499.625</v>
      </c>
      <c r="AU20" s="9">
        <f>'REV-REVCALC_CWS'!AV42</f>
        <v>1846346.682</v>
      </c>
      <c r="AV20" s="9">
        <f>'REV-REVCALC_CWS'!AW42</f>
        <v>1847366.682</v>
      </c>
      <c r="AW20" s="9">
        <f>'REV-REVCALC_CWS'!AX42</f>
        <v>1642494.2</v>
      </c>
      <c r="AX20" s="9">
        <f>'REV-REVCALC_CWS'!AY42</f>
        <v>1442991.257</v>
      </c>
      <c r="AY20" s="9">
        <f>'REV-REVCALC_CWS'!AZ42</f>
        <v>1238083.7749999999</v>
      </c>
      <c r="AZ20" s="9">
        <f>'REV-REVCALC_CWS'!BA42</f>
        <v>1742888.4269999999</v>
      </c>
      <c r="BA20" s="9">
        <f>'REV-REVCALC_CWS'!BB42</f>
        <v>2787639.9832000001</v>
      </c>
      <c r="BB20" s="9">
        <f>'REV-REVCALC_CWS'!BC42</f>
        <v>3139689.6686</v>
      </c>
      <c r="BC20" s="9">
        <f>'REV-REVCALC_CWS'!BD42</f>
        <v>3139689.6686</v>
      </c>
      <c r="BD20" s="9">
        <f>'REV-REVCALC_CWS'!BE42</f>
        <v>3487446.8539999998</v>
      </c>
      <c r="BE20" s="9">
        <f>'REV-REVCALC_CWS'!BF42</f>
        <v>3487446.8539999998</v>
      </c>
      <c r="BF20" s="9">
        <f>'REV-REVCALC_CWS'!BG42</f>
        <v>3487446.8539999998</v>
      </c>
      <c r="BG20" s="9">
        <f>'REV-REVCALC_CWS'!BH42</f>
        <v>3140709.6686</v>
      </c>
      <c r="BH20" s="9">
        <f>'REV-REVCALC_CWS'!BI42</f>
        <v>3141729.6686</v>
      </c>
      <c r="BI20" s="9">
        <f>'REV-REVCALC_CWS'!BJ42</f>
        <v>2795227.4832000001</v>
      </c>
      <c r="BJ20" s="9">
        <f>'REV-REVCALC_CWS'!BK42</f>
        <v>2449140.2977999998</v>
      </c>
      <c r="BK20" s="9">
        <f>'REV-REVCALC_CWS'!BL42</f>
        <v>2102603.1124</v>
      </c>
    </row>
    <row r="21" spans="2:63" x14ac:dyDescent="0.15">
      <c r="B21" s="190" t="s">
        <v>724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</row>
    <row r="22" spans="2:63" x14ac:dyDescent="0.15">
      <c r="B22" s="190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</row>
    <row r="23" spans="2:63" x14ac:dyDescent="0.15">
      <c r="B23" s="190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</row>
    <row r="24" spans="2:63" x14ac:dyDescent="0.15">
      <c r="C24" s="198"/>
      <c r="D24" s="363" t="s">
        <v>35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 t="s">
        <v>36</v>
      </c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 t="s">
        <v>37</v>
      </c>
      <c r="AC24" s="363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 t="s">
        <v>38</v>
      </c>
      <c r="AO24" s="363"/>
      <c r="AP24" s="363"/>
      <c r="AQ24" s="363"/>
      <c r="AR24" s="363"/>
      <c r="AS24" s="363"/>
      <c r="AT24" s="363"/>
      <c r="AU24" s="363"/>
      <c r="AV24" s="363"/>
      <c r="AW24" s="363"/>
      <c r="AX24" s="363"/>
      <c r="AY24" s="363"/>
      <c r="AZ24" s="363" t="s">
        <v>39</v>
      </c>
      <c r="BA24" s="363"/>
      <c r="BB24" s="363"/>
      <c r="BC24" s="363"/>
      <c r="BD24" s="363"/>
      <c r="BE24" s="363"/>
      <c r="BF24" s="363"/>
      <c r="BG24" s="363"/>
      <c r="BH24" s="363"/>
      <c r="BI24" s="363"/>
      <c r="BJ24" s="363"/>
      <c r="BK24" s="363"/>
    </row>
    <row r="25" spans="2:63" x14ac:dyDescent="0.15">
      <c r="C25" s="197" t="s">
        <v>147</v>
      </c>
      <c r="D25" s="27" t="s">
        <v>40</v>
      </c>
      <c r="E25" s="27" t="s">
        <v>41</v>
      </c>
      <c r="F25" s="27" t="s">
        <v>42</v>
      </c>
      <c r="G25" s="10" t="s">
        <v>43</v>
      </c>
      <c r="H25" s="10" t="s">
        <v>44</v>
      </c>
      <c r="I25" s="10" t="s">
        <v>45</v>
      </c>
      <c r="J25" s="10" t="s">
        <v>46</v>
      </c>
      <c r="K25" s="10" t="s">
        <v>47</v>
      </c>
      <c r="L25" s="10" t="s">
        <v>48</v>
      </c>
      <c r="M25" s="10" t="s">
        <v>49</v>
      </c>
      <c r="N25" s="10" t="s">
        <v>50</v>
      </c>
      <c r="O25" s="10" t="s">
        <v>51</v>
      </c>
      <c r="P25" s="27" t="s">
        <v>40</v>
      </c>
      <c r="Q25" s="27" t="s">
        <v>41</v>
      </c>
      <c r="R25" s="27" t="s">
        <v>42</v>
      </c>
      <c r="S25" s="10" t="s">
        <v>43</v>
      </c>
      <c r="T25" s="10" t="s">
        <v>44</v>
      </c>
      <c r="U25" s="10" t="s">
        <v>45</v>
      </c>
      <c r="V25" s="10" t="s">
        <v>46</v>
      </c>
      <c r="W25" s="10" t="s">
        <v>47</v>
      </c>
      <c r="X25" s="10" t="s">
        <v>48</v>
      </c>
      <c r="Y25" s="10" t="s">
        <v>49</v>
      </c>
      <c r="Z25" s="10" t="s">
        <v>50</v>
      </c>
      <c r="AA25" s="10" t="s">
        <v>51</v>
      </c>
      <c r="AB25" s="27" t="s">
        <v>40</v>
      </c>
      <c r="AC25" s="27" t="s">
        <v>41</v>
      </c>
      <c r="AD25" s="27" t="s">
        <v>42</v>
      </c>
      <c r="AE25" s="10" t="s">
        <v>43</v>
      </c>
      <c r="AF25" s="10" t="s">
        <v>44</v>
      </c>
      <c r="AG25" s="10" t="s">
        <v>45</v>
      </c>
      <c r="AH25" s="10" t="s">
        <v>46</v>
      </c>
      <c r="AI25" s="10" t="s">
        <v>47</v>
      </c>
      <c r="AJ25" s="10" t="s">
        <v>48</v>
      </c>
      <c r="AK25" s="10" t="s">
        <v>49</v>
      </c>
      <c r="AL25" s="10" t="s">
        <v>50</v>
      </c>
      <c r="AM25" s="10" t="s">
        <v>51</v>
      </c>
      <c r="AN25" s="27" t="s">
        <v>40</v>
      </c>
      <c r="AO25" s="27" t="s">
        <v>41</v>
      </c>
      <c r="AP25" s="27" t="s">
        <v>42</v>
      </c>
      <c r="AQ25" s="10" t="s">
        <v>43</v>
      </c>
      <c r="AR25" s="10" t="s">
        <v>44</v>
      </c>
      <c r="AS25" s="10" t="s">
        <v>45</v>
      </c>
      <c r="AT25" s="10" t="s">
        <v>46</v>
      </c>
      <c r="AU25" s="10" t="s">
        <v>47</v>
      </c>
      <c r="AV25" s="10" t="s">
        <v>48</v>
      </c>
      <c r="AW25" s="10" t="s">
        <v>49</v>
      </c>
      <c r="AX25" s="10" t="s">
        <v>50</v>
      </c>
      <c r="AY25" s="10" t="s">
        <v>51</v>
      </c>
      <c r="AZ25" s="27" t="s">
        <v>40</v>
      </c>
      <c r="BA25" s="27" t="s">
        <v>41</v>
      </c>
      <c r="BB25" s="27" t="s">
        <v>42</v>
      </c>
      <c r="BC25" s="10" t="s">
        <v>43</v>
      </c>
      <c r="BD25" s="10" t="s">
        <v>44</v>
      </c>
      <c r="BE25" s="10" t="s">
        <v>45</v>
      </c>
      <c r="BF25" s="10" t="s">
        <v>46</v>
      </c>
      <c r="BG25" s="10" t="s">
        <v>47</v>
      </c>
      <c r="BH25" s="10" t="s">
        <v>48</v>
      </c>
      <c r="BI25" s="10" t="s">
        <v>49</v>
      </c>
      <c r="BJ25" s="10" t="s">
        <v>50</v>
      </c>
      <c r="BK25" s="10" t="s">
        <v>51</v>
      </c>
    </row>
    <row r="26" spans="2:63" x14ac:dyDescent="0.15">
      <c r="B26" s="33" t="s">
        <v>381</v>
      </c>
      <c r="C26" s="197"/>
      <c r="D26" s="9">
        <f>'REV-REVCALC_CWS'!E42</f>
        <v>0</v>
      </c>
      <c r="E26" s="9">
        <f>'REV-REVCALC_CWS'!F42</f>
        <v>0</v>
      </c>
      <c r="F26" s="9">
        <f>'REV-REVCALC_CWS'!G42</f>
        <v>0</v>
      </c>
      <c r="G26" s="9">
        <f>'REV-REVCALC_CWS'!H42</f>
        <v>0</v>
      </c>
      <c r="H26" s="9">
        <f>'REV-REVCALC_CWS'!I42</f>
        <v>0</v>
      </c>
      <c r="I26" s="9">
        <f>'REV-REVCALC_CWS'!J42</f>
        <v>0</v>
      </c>
      <c r="J26" s="9">
        <f>'REV-REVCALC_CWS'!K42</f>
        <v>0</v>
      </c>
      <c r="K26" s="9">
        <f>'REV-REVCALC_CWS'!L42</f>
        <v>0</v>
      </c>
      <c r="L26" s="9">
        <f>'REV-REVCALC_CWS'!M42</f>
        <v>0</v>
      </c>
      <c r="M26" s="9">
        <f>'REV-REVCALC_CWS'!N42</f>
        <v>23054</v>
      </c>
      <c r="N26" s="9">
        <f>'REV-REVCALC_CWS'!O42</f>
        <v>23054</v>
      </c>
      <c r="O26" s="9">
        <f>'REV-REVCALC_CWS'!P42</f>
        <v>44892</v>
      </c>
      <c r="P26" s="9">
        <f>'REV-REVCALC_CWS'!Q42</f>
        <v>100967.6</v>
      </c>
      <c r="Q26" s="9">
        <f>'REV-REVCALC_CWS'!R42</f>
        <v>135786.6</v>
      </c>
      <c r="R26" s="9">
        <f>'REV-REVCALC_CWS'!S42</f>
        <v>271573.2</v>
      </c>
      <c r="S26" s="9">
        <f>'REV-REVCALC_CWS'!T42</f>
        <v>271573.2</v>
      </c>
      <c r="T26" s="9">
        <f>'REV-REVCALC_CWS'!U42</f>
        <v>271573.2</v>
      </c>
      <c r="U26" s="9">
        <f>'REV-REVCALC_CWS'!V42</f>
        <v>271573.2</v>
      </c>
      <c r="V26" s="9">
        <f>'REV-REVCALC_CWS'!W42</f>
        <v>271573.2</v>
      </c>
      <c r="W26" s="9">
        <f>'REV-REVCALC_CWS'!X42</f>
        <v>306392.2</v>
      </c>
      <c r="X26" s="9">
        <f>'REV-REVCALC_CWS'!Y42</f>
        <v>341211.2</v>
      </c>
      <c r="Y26" s="9">
        <f>'REV-REVCALC_CWS'!Z42</f>
        <v>342404.95</v>
      </c>
      <c r="Z26" s="9">
        <f>'REV-REVCALC_CWS'!AA42</f>
        <v>408572.3</v>
      </c>
      <c r="AA26" s="9">
        <f>'REV-REVCALC_CWS'!AB42</f>
        <v>409741.05</v>
      </c>
      <c r="AB26" s="9">
        <f>'REV-REVCALC_CWS'!AC42</f>
        <v>546135.19999999995</v>
      </c>
      <c r="AC26" s="9">
        <f>'REV-REVCALC_CWS'!AD42</f>
        <v>873082.32000000007</v>
      </c>
      <c r="AD26" s="9">
        <f>'REV-REVCALC_CWS'!AE42</f>
        <v>985408.86</v>
      </c>
      <c r="AE26" s="9">
        <f>'REV-REVCALC_CWS'!AF42</f>
        <v>985408.86</v>
      </c>
      <c r="AF26" s="9">
        <f>'REV-REVCALC_CWS'!AG42</f>
        <v>1094100.3999999999</v>
      </c>
      <c r="AG26" s="9">
        <f>'REV-REVCALC_CWS'!AH42</f>
        <v>1094100.3999999999</v>
      </c>
      <c r="AH26" s="9">
        <f>'REV-REVCALC_CWS'!AI42</f>
        <v>1094100.3999999999</v>
      </c>
      <c r="AI26" s="9">
        <f>'REV-REVCALC_CWS'!AJ42</f>
        <v>986323.86</v>
      </c>
      <c r="AJ26" s="9">
        <f>'REV-REVCALC_CWS'!AK42</f>
        <v>987238.86</v>
      </c>
      <c r="AK26" s="9">
        <f>'REV-REVCALC_CWS'!AL42</f>
        <v>879853.57000000007</v>
      </c>
      <c r="AL26" s="9">
        <f>'REV-REVCALC_CWS'!AM42</f>
        <v>772822.03</v>
      </c>
      <c r="AM26" s="9">
        <f>'REV-REVCALC_CWS'!AN42</f>
        <v>665411.74</v>
      </c>
      <c r="AN26" s="9">
        <f>'REV-REVCALC_CWS'!AO42</f>
        <v>1024830.8319999999</v>
      </c>
      <c r="AO26" s="9">
        <f>'REV-REVCALC_CWS'!AP42</f>
        <v>1634906.7</v>
      </c>
      <c r="AP26" s="9">
        <f>'REV-REVCALC_CWS'!AQ42</f>
        <v>1845326.682</v>
      </c>
      <c r="AQ26" s="9">
        <f>'REV-REVCALC_CWS'!AR42</f>
        <v>1845326.682</v>
      </c>
      <c r="AR26" s="9">
        <f>'REV-REVCALC_CWS'!AS42</f>
        <v>2046499.625</v>
      </c>
      <c r="AS26" s="9">
        <f>'REV-REVCALC_CWS'!AT42</f>
        <v>2046499.625</v>
      </c>
      <c r="AT26" s="9">
        <f>'REV-REVCALC_CWS'!AU42</f>
        <v>2046499.625</v>
      </c>
      <c r="AU26" s="9">
        <f>'REV-REVCALC_CWS'!AV42</f>
        <v>1846346.682</v>
      </c>
      <c r="AV26" s="9">
        <f>'REV-REVCALC_CWS'!AW42</f>
        <v>1847366.682</v>
      </c>
      <c r="AW26" s="9">
        <f>'REV-REVCALC_CWS'!AX42</f>
        <v>1642494.2</v>
      </c>
      <c r="AX26" s="9">
        <f>'REV-REVCALC_CWS'!AY42</f>
        <v>1442991.257</v>
      </c>
      <c r="AY26" s="9">
        <f>'REV-REVCALC_CWS'!AZ42</f>
        <v>1238083.7749999999</v>
      </c>
      <c r="AZ26" s="9">
        <f>'REV-REVCALC_CWS'!BA42</f>
        <v>1742888.4269999999</v>
      </c>
      <c r="BA26" s="9">
        <f>'REV-REVCALC_CWS'!BB42</f>
        <v>2787639.9832000001</v>
      </c>
      <c r="BB26" s="9">
        <f>'REV-REVCALC_CWS'!BC42</f>
        <v>3139689.6686</v>
      </c>
      <c r="BC26" s="9">
        <f>'REV-REVCALC_CWS'!BD42</f>
        <v>3139689.6686</v>
      </c>
      <c r="BD26" s="9">
        <f>'REV-REVCALC_CWS'!BE42</f>
        <v>3487446.8539999998</v>
      </c>
      <c r="BE26" s="9">
        <f>'REV-REVCALC_CWS'!BF42</f>
        <v>3487446.8539999998</v>
      </c>
      <c r="BF26" s="9">
        <f>'REV-REVCALC_CWS'!BG42</f>
        <v>3487446.8539999998</v>
      </c>
      <c r="BG26" s="9">
        <f>'REV-REVCALC_CWS'!BH42</f>
        <v>3140709.6686</v>
      </c>
      <c r="BH26" s="9">
        <f>'REV-REVCALC_CWS'!BI42</f>
        <v>3141729.6686</v>
      </c>
      <c r="BI26" s="9">
        <f>'REV-REVCALC_CWS'!BJ42</f>
        <v>2795227.4832000001</v>
      </c>
      <c r="BJ26" s="9">
        <f>'REV-REVCALC_CWS'!BK42</f>
        <v>2449140.2977999998</v>
      </c>
      <c r="BK26" s="9">
        <f>'REV-REVCALC_CWS'!BL42</f>
        <v>2102603.1124</v>
      </c>
    </row>
    <row r="27" spans="2:63" x14ac:dyDescent="0.15">
      <c r="B27" s="207" t="s">
        <v>157</v>
      </c>
      <c r="C27" s="196"/>
      <c r="D27" s="196">
        <f t="shared" ref="D27:AI27" si="1">D18</f>
        <v>0.75</v>
      </c>
      <c r="E27" s="196">
        <f t="shared" si="1"/>
        <v>0.75</v>
      </c>
      <c r="F27" s="196">
        <f t="shared" si="1"/>
        <v>0.75</v>
      </c>
      <c r="G27" s="196">
        <f t="shared" si="1"/>
        <v>0.75</v>
      </c>
      <c r="H27" s="196">
        <f t="shared" si="1"/>
        <v>0.75</v>
      </c>
      <c r="I27" s="196">
        <f t="shared" si="1"/>
        <v>0.75</v>
      </c>
      <c r="J27" s="196">
        <f t="shared" si="1"/>
        <v>0.75</v>
      </c>
      <c r="K27" s="196">
        <f t="shared" si="1"/>
        <v>0.75</v>
      </c>
      <c r="L27" s="196">
        <f t="shared" si="1"/>
        <v>0.75</v>
      </c>
      <c r="M27" s="196">
        <f t="shared" si="1"/>
        <v>0.75</v>
      </c>
      <c r="N27" s="196">
        <f t="shared" si="1"/>
        <v>0.75</v>
      </c>
      <c r="O27" s="196">
        <f t="shared" si="1"/>
        <v>0.75</v>
      </c>
      <c r="P27" s="196">
        <f t="shared" si="1"/>
        <v>0.75</v>
      </c>
      <c r="Q27" s="196">
        <f t="shared" si="1"/>
        <v>0.75</v>
      </c>
      <c r="R27" s="196">
        <f t="shared" si="1"/>
        <v>0.75</v>
      </c>
      <c r="S27" s="196">
        <f t="shared" si="1"/>
        <v>0.75</v>
      </c>
      <c r="T27" s="196">
        <f t="shared" si="1"/>
        <v>0.75</v>
      </c>
      <c r="U27" s="196">
        <f t="shared" si="1"/>
        <v>0.75</v>
      </c>
      <c r="V27" s="196">
        <f t="shared" si="1"/>
        <v>0.25</v>
      </c>
      <c r="W27" s="196">
        <f t="shared" si="1"/>
        <v>0.25</v>
      </c>
      <c r="X27" s="196">
        <f t="shared" si="1"/>
        <v>0.25</v>
      </c>
      <c r="Y27" s="196">
        <f t="shared" si="1"/>
        <v>0.25</v>
      </c>
      <c r="Z27" s="196">
        <f t="shared" si="1"/>
        <v>0.25</v>
      </c>
      <c r="AA27" s="196">
        <f t="shared" si="1"/>
        <v>0.25</v>
      </c>
      <c r="AB27" s="196">
        <f t="shared" si="1"/>
        <v>0</v>
      </c>
      <c r="AC27" s="196">
        <f t="shared" si="1"/>
        <v>0</v>
      </c>
      <c r="AD27" s="196">
        <f t="shared" si="1"/>
        <v>0</v>
      </c>
      <c r="AE27" s="196">
        <f t="shared" si="1"/>
        <v>0</v>
      </c>
      <c r="AF27" s="196">
        <f t="shared" si="1"/>
        <v>0</v>
      </c>
      <c r="AG27" s="196">
        <f t="shared" si="1"/>
        <v>0</v>
      </c>
      <c r="AH27" s="196">
        <f t="shared" si="1"/>
        <v>0</v>
      </c>
      <c r="AI27" s="196">
        <f t="shared" si="1"/>
        <v>0</v>
      </c>
      <c r="AJ27" s="196">
        <f t="shared" ref="AJ27:BK27" si="2">AJ18</f>
        <v>0</v>
      </c>
      <c r="AK27" s="196">
        <f t="shared" si="2"/>
        <v>0</v>
      </c>
      <c r="AL27" s="196">
        <f t="shared" si="2"/>
        <v>0</v>
      </c>
      <c r="AM27" s="196">
        <f t="shared" si="2"/>
        <v>0</v>
      </c>
      <c r="AN27" s="196">
        <f t="shared" si="2"/>
        <v>0</v>
      </c>
      <c r="AO27" s="196">
        <f t="shared" si="2"/>
        <v>0</v>
      </c>
      <c r="AP27" s="196">
        <f t="shared" si="2"/>
        <v>0</v>
      </c>
      <c r="AQ27" s="196">
        <f t="shared" si="2"/>
        <v>0</v>
      </c>
      <c r="AR27" s="196">
        <f t="shared" si="2"/>
        <v>0</v>
      </c>
      <c r="AS27" s="196">
        <f t="shared" si="2"/>
        <v>0</v>
      </c>
      <c r="AT27" s="196">
        <f t="shared" si="2"/>
        <v>0</v>
      </c>
      <c r="AU27" s="196">
        <f t="shared" si="2"/>
        <v>0</v>
      </c>
      <c r="AV27" s="196">
        <f t="shared" si="2"/>
        <v>0</v>
      </c>
      <c r="AW27" s="196">
        <f t="shared" si="2"/>
        <v>0</v>
      </c>
      <c r="AX27" s="196">
        <f t="shared" si="2"/>
        <v>0</v>
      </c>
      <c r="AY27" s="196">
        <f t="shared" si="2"/>
        <v>0</v>
      </c>
      <c r="AZ27" s="196">
        <f t="shared" si="2"/>
        <v>0</v>
      </c>
      <c r="BA27" s="196">
        <f t="shared" si="2"/>
        <v>0</v>
      </c>
      <c r="BB27" s="196">
        <f t="shared" si="2"/>
        <v>0</v>
      </c>
      <c r="BC27" s="196">
        <f t="shared" si="2"/>
        <v>0</v>
      </c>
      <c r="BD27" s="196">
        <f t="shared" si="2"/>
        <v>0</v>
      </c>
      <c r="BE27" s="196">
        <f t="shared" si="2"/>
        <v>0</v>
      </c>
      <c r="BF27" s="196">
        <f t="shared" si="2"/>
        <v>0</v>
      </c>
      <c r="BG27" s="196">
        <f t="shared" si="2"/>
        <v>0</v>
      </c>
      <c r="BH27" s="196">
        <f t="shared" si="2"/>
        <v>0</v>
      </c>
      <c r="BI27" s="196">
        <f t="shared" si="2"/>
        <v>0</v>
      </c>
      <c r="BJ27" s="196">
        <f t="shared" si="2"/>
        <v>0</v>
      </c>
      <c r="BK27" s="196">
        <f t="shared" si="2"/>
        <v>0</v>
      </c>
    </row>
    <row r="28" spans="2:63" x14ac:dyDescent="0.15">
      <c r="B28" s="190" t="s">
        <v>731</v>
      </c>
      <c r="C28" s="202"/>
      <c r="D28" s="202">
        <f t="shared" ref="D28:AI28" si="3">D26/D27</f>
        <v>0</v>
      </c>
      <c r="E28" s="202">
        <f t="shared" si="3"/>
        <v>0</v>
      </c>
      <c r="F28" s="202">
        <f t="shared" si="3"/>
        <v>0</v>
      </c>
      <c r="G28" s="202">
        <f t="shared" si="3"/>
        <v>0</v>
      </c>
      <c r="H28" s="202">
        <f t="shared" si="3"/>
        <v>0</v>
      </c>
      <c r="I28" s="202">
        <f t="shared" si="3"/>
        <v>0</v>
      </c>
      <c r="J28" s="202">
        <f t="shared" si="3"/>
        <v>0</v>
      </c>
      <c r="K28" s="202">
        <f t="shared" si="3"/>
        <v>0</v>
      </c>
      <c r="L28" s="202">
        <f t="shared" si="3"/>
        <v>0</v>
      </c>
      <c r="M28" s="202">
        <f t="shared" si="3"/>
        <v>30738.666666666668</v>
      </c>
      <c r="N28" s="202">
        <f t="shared" si="3"/>
        <v>30738.666666666668</v>
      </c>
      <c r="O28" s="202">
        <f t="shared" si="3"/>
        <v>59856</v>
      </c>
      <c r="P28" s="202">
        <f t="shared" si="3"/>
        <v>134623.46666666667</v>
      </c>
      <c r="Q28" s="202">
        <f t="shared" si="3"/>
        <v>181048.80000000002</v>
      </c>
      <c r="R28" s="202">
        <f t="shared" si="3"/>
        <v>362097.60000000003</v>
      </c>
      <c r="S28" s="202">
        <f t="shared" si="3"/>
        <v>362097.60000000003</v>
      </c>
      <c r="T28" s="202">
        <f t="shared" si="3"/>
        <v>362097.60000000003</v>
      </c>
      <c r="U28" s="202">
        <f t="shared" si="3"/>
        <v>362097.60000000003</v>
      </c>
      <c r="V28" s="202">
        <f t="shared" si="3"/>
        <v>1086292.8</v>
      </c>
      <c r="W28" s="202">
        <f t="shared" si="3"/>
        <v>1225568.8</v>
      </c>
      <c r="X28" s="202">
        <f t="shared" si="3"/>
        <v>1364844.8</v>
      </c>
      <c r="Y28" s="202">
        <f t="shared" si="3"/>
        <v>1369619.8</v>
      </c>
      <c r="Z28" s="202">
        <f t="shared" si="3"/>
        <v>1634289.2</v>
      </c>
      <c r="AA28" s="202">
        <f t="shared" si="3"/>
        <v>1638964.2</v>
      </c>
      <c r="AB28" s="202" t="e">
        <f t="shared" si="3"/>
        <v>#DIV/0!</v>
      </c>
      <c r="AC28" s="202" t="e">
        <f t="shared" si="3"/>
        <v>#DIV/0!</v>
      </c>
      <c r="AD28" s="202" t="e">
        <f t="shared" si="3"/>
        <v>#DIV/0!</v>
      </c>
      <c r="AE28" s="202" t="e">
        <f t="shared" si="3"/>
        <v>#DIV/0!</v>
      </c>
      <c r="AF28" s="202" t="e">
        <f t="shared" si="3"/>
        <v>#DIV/0!</v>
      </c>
      <c r="AG28" s="202" t="e">
        <f t="shared" si="3"/>
        <v>#DIV/0!</v>
      </c>
      <c r="AH28" s="202" t="e">
        <f t="shared" si="3"/>
        <v>#DIV/0!</v>
      </c>
      <c r="AI28" s="202" t="e">
        <f t="shared" si="3"/>
        <v>#DIV/0!</v>
      </c>
      <c r="AJ28" s="202" t="e">
        <f t="shared" ref="AJ28:BK28" si="4">AJ26/AJ27</f>
        <v>#DIV/0!</v>
      </c>
      <c r="AK28" s="202" t="e">
        <f t="shared" si="4"/>
        <v>#DIV/0!</v>
      </c>
      <c r="AL28" s="202" t="e">
        <f t="shared" si="4"/>
        <v>#DIV/0!</v>
      </c>
      <c r="AM28" s="202" t="e">
        <f t="shared" si="4"/>
        <v>#DIV/0!</v>
      </c>
      <c r="AN28" s="202" t="e">
        <f t="shared" si="4"/>
        <v>#DIV/0!</v>
      </c>
      <c r="AO28" s="202" t="e">
        <f t="shared" si="4"/>
        <v>#DIV/0!</v>
      </c>
      <c r="AP28" s="202" t="e">
        <f t="shared" si="4"/>
        <v>#DIV/0!</v>
      </c>
      <c r="AQ28" s="202" t="e">
        <f t="shared" si="4"/>
        <v>#DIV/0!</v>
      </c>
      <c r="AR28" s="202" t="e">
        <f t="shared" si="4"/>
        <v>#DIV/0!</v>
      </c>
      <c r="AS28" s="202" t="e">
        <f t="shared" si="4"/>
        <v>#DIV/0!</v>
      </c>
      <c r="AT28" s="202" t="e">
        <f t="shared" si="4"/>
        <v>#DIV/0!</v>
      </c>
      <c r="AU28" s="202" t="e">
        <f t="shared" si="4"/>
        <v>#DIV/0!</v>
      </c>
      <c r="AV28" s="202" t="e">
        <f t="shared" si="4"/>
        <v>#DIV/0!</v>
      </c>
      <c r="AW28" s="202" t="e">
        <f t="shared" si="4"/>
        <v>#DIV/0!</v>
      </c>
      <c r="AX28" s="202" t="e">
        <f t="shared" si="4"/>
        <v>#DIV/0!</v>
      </c>
      <c r="AY28" s="202" t="e">
        <f t="shared" si="4"/>
        <v>#DIV/0!</v>
      </c>
      <c r="AZ28" s="202" t="e">
        <f t="shared" si="4"/>
        <v>#DIV/0!</v>
      </c>
      <c r="BA28" s="202" t="e">
        <f t="shared" si="4"/>
        <v>#DIV/0!</v>
      </c>
      <c r="BB28" s="202" t="e">
        <f t="shared" si="4"/>
        <v>#DIV/0!</v>
      </c>
      <c r="BC28" s="202" t="e">
        <f t="shared" si="4"/>
        <v>#DIV/0!</v>
      </c>
      <c r="BD28" s="202" t="e">
        <f t="shared" si="4"/>
        <v>#DIV/0!</v>
      </c>
      <c r="BE28" s="202" t="e">
        <f t="shared" si="4"/>
        <v>#DIV/0!</v>
      </c>
      <c r="BF28" s="202" t="e">
        <f t="shared" si="4"/>
        <v>#DIV/0!</v>
      </c>
      <c r="BG28" s="202" t="e">
        <f t="shared" si="4"/>
        <v>#DIV/0!</v>
      </c>
      <c r="BH28" s="202" t="e">
        <f t="shared" si="4"/>
        <v>#DIV/0!</v>
      </c>
      <c r="BI28" s="202" t="e">
        <f t="shared" si="4"/>
        <v>#DIV/0!</v>
      </c>
      <c r="BJ28" s="202" t="e">
        <f t="shared" si="4"/>
        <v>#DIV/0!</v>
      </c>
      <c r="BK28" s="202" t="e">
        <f t="shared" si="4"/>
        <v>#DIV/0!</v>
      </c>
    </row>
    <row r="29" spans="2:63" x14ac:dyDescent="0.15">
      <c r="B29" s="190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</row>
    <row r="30" spans="2:63" x14ac:dyDescent="0.15">
      <c r="B30" s="190" t="s">
        <v>745</v>
      </c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</row>
    <row r="31" spans="2:63" x14ac:dyDescent="0.15">
      <c r="C31" s="198"/>
      <c r="D31" s="363" t="s">
        <v>35</v>
      </c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 t="s">
        <v>36</v>
      </c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 t="s">
        <v>37</v>
      </c>
      <c r="AC31" s="363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/>
      <c r="AN31" s="363" t="s">
        <v>38</v>
      </c>
      <c r="AO31" s="363"/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3" t="s">
        <v>39</v>
      </c>
      <c r="BA31" s="363"/>
      <c r="BB31" s="363"/>
      <c r="BC31" s="363"/>
      <c r="BD31" s="363"/>
      <c r="BE31" s="363"/>
      <c r="BF31" s="363"/>
      <c r="BG31" s="363"/>
      <c r="BH31" s="363"/>
      <c r="BI31" s="363"/>
      <c r="BJ31" s="363"/>
      <c r="BK31" s="363"/>
    </row>
    <row r="32" spans="2:63" x14ac:dyDescent="0.15">
      <c r="C32" s="197" t="s">
        <v>147</v>
      </c>
      <c r="D32" s="27" t="s">
        <v>40</v>
      </c>
      <c r="E32" s="27" t="s">
        <v>41</v>
      </c>
      <c r="F32" s="27" t="s">
        <v>42</v>
      </c>
      <c r="G32" s="10" t="s">
        <v>43</v>
      </c>
      <c r="H32" s="10" t="s">
        <v>44</v>
      </c>
      <c r="I32" s="10" t="s">
        <v>45</v>
      </c>
      <c r="J32" s="10" t="s">
        <v>46</v>
      </c>
      <c r="K32" s="10" t="s">
        <v>47</v>
      </c>
      <c r="L32" s="10" t="s">
        <v>48</v>
      </c>
      <c r="M32" s="10" t="s">
        <v>49</v>
      </c>
      <c r="N32" s="10" t="s">
        <v>50</v>
      </c>
      <c r="O32" s="10" t="s">
        <v>51</v>
      </c>
      <c r="P32" s="27" t="s">
        <v>40</v>
      </c>
      <c r="Q32" s="27" t="s">
        <v>41</v>
      </c>
      <c r="R32" s="27" t="s">
        <v>42</v>
      </c>
      <c r="S32" s="10" t="s">
        <v>43</v>
      </c>
      <c r="T32" s="10" t="s">
        <v>44</v>
      </c>
      <c r="U32" s="10" t="s">
        <v>45</v>
      </c>
      <c r="V32" s="10" t="s">
        <v>46</v>
      </c>
      <c r="W32" s="10" t="s">
        <v>47</v>
      </c>
      <c r="X32" s="10" t="s">
        <v>48</v>
      </c>
      <c r="Y32" s="10" t="s">
        <v>49</v>
      </c>
      <c r="Z32" s="10" t="s">
        <v>50</v>
      </c>
      <c r="AA32" s="10" t="s">
        <v>51</v>
      </c>
      <c r="AB32" s="27" t="s">
        <v>40</v>
      </c>
      <c r="AC32" s="27" t="s">
        <v>41</v>
      </c>
      <c r="AD32" s="27" t="s">
        <v>42</v>
      </c>
      <c r="AE32" s="10" t="s">
        <v>43</v>
      </c>
      <c r="AF32" s="10" t="s">
        <v>44</v>
      </c>
      <c r="AG32" s="10" t="s">
        <v>45</v>
      </c>
      <c r="AH32" s="10" t="s">
        <v>46</v>
      </c>
      <c r="AI32" s="10" t="s">
        <v>47</v>
      </c>
      <c r="AJ32" s="10" t="s">
        <v>48</v>
      </c>
      <c r="AK32" s="10" t="s">
        <v>49</v>
      </c>
      <c r="AL32" s="10" t="s">
        <v>50</v>
      </c>
      <c r="AM32" s="10" t="s">
        <v>51</v>
      </c>
      <c r="AN32" s="27" t="s">
        <v>40</v>
      </c>
      <c r="AO32" s="27" t="s">
        <v>41</v>
      </c>
      <c r="AP32" s="27" t="s">
        <v>42</v>
      </c>
      <c r="AQ32" s="10" t="s">
        <v>43</v>
      </c>
      <c r="AR32" s="10" t="s">
        <v>44</v>
      </c>
      <c r="AS32" s="10" t="s">
        <v>45</v>
      </c>
      <c r="AT32" s="10" t="s">
        <v>46</v>
      </c>
      <c r="AU32" s="10" t="s">
        <v>47</v>
      </c>
      <c r="AV32" s="10" t="s">
        <v>48</v>
      </c>
      <c r="AW32" s="10" t="s">
        <v>49</v>
      </c>
      <c r="AX32" s="10" t="s">
        <v>50</v>
      </c>
      <c r="AY32" s="10" t="s">
        <v>51</v>
      </c>
      <c r="AZ32" s="27" t="s">
        <v>40</v>
      </c>
      <c r="BA32" s="27" t="s">
        <v>41</v>
      </c>
      <c r="BB32" s="27" t="s">
        <v>42</v>
      </c>
      <c r="BC32" s="10" t="s">
        <v>43</v>
      </c>
      <c r="BD32" s="10" t="s">
        <v>44</v>
      </c>
      <c r="BE32" s="10" t="s">
        <v>45</v>
      </c>
      <c r="BF32" s="10" t="s">
        <v>46</v>
      </c>
      <c r="BG32" s="10" t="s">
        <v>47</v>
      </c>
      <c r="BH32" s="10" t="s">
        <v>48</v>
      </c>
      <c r="BI32" s="10" t="s">
        <v>49</v>
      </c>
      <c r="BJ32" s="10" t="s">
        <v>50</v>
      </c>
      <c r="BK32" s="10" t="s">
        <v>51</v>
      </c>
    </row>
    <row r="33" spans="2:63" x14ac:dyDescent="0.15">
      <c r="B33" s="137" t="s">
        <v>714</v>
      </c>
      <c r="C33" s="203">
        <f>COSM_DB!C158</f>
        <v>0</v>
      </c>
      <c r="D33" s="203">
        <f>COSM_DB!D158</f>
        <v>0</v>
      </c>
      <c r="E33" s="203">
        <f>COSM_DB!E158</f>
        <v>0</v>
      </c>
      <c r="F33" s="203">
        <f>COSM_DB!F158</f>
        <v>0</v>
      </c>
      <c r="G33" s="203">
        <f>COSM_DB!G158</f>
        <v>0</v>
      </c>
      <c r="H33" s="203">
        <f>COSM_DB!H158</f>
        <v>0</v>
      </c>
      <c r="I33" s="203">
        <f>COSM_DB!I158</f>
        <v>0</v>
      </c>
      <c r="J33" s="203">
        <f>COSM_DB!J158</f>
        <v>0</v>
      </c>
      <c r="K33" s="203">
        <f>COSM_DB!K158</f>
        <v>0</v>
      </c>
      <c r="L33" s="203">
        <f>COSM_DB!L158</f>
        <v>0</v>
      </c>
      <c r="M33" s="203">
        <f>COSM_DB!M158</f>
        <v>0</v>
      </c>
      <c r="N33" s="203">
        <f>COSM_DB!N158</f>
        <v>0</v>
      </c>
      <c r="O33" s="203">
        <f>COSM_DB!O158</f>
        <v>0</v>
      </c>
      <c r="P33" s="203">
        <f>COSM_DB!P158</f>
        <v>0</v>
      </c>
      <c r="Q33" s="203">
        <f>COSM_DB!Q158</f>
        <v>0</v>
      </c>
      <c r="R33" s="203">
        <f>COSM_DB!R158</f>
        <v>0</v>
      </c>
      <c r="S33" s="203">
        <f>COSM_DB!S158</f>
        <v>0</v>
      </c>
      <c r="T33" s="203">
        <f>COSM_DB!T158</f>
        <v>0</v>
      </c>
      <c r="U33" s="203">
        <f>COSM_DB!U158</f>
        <v>0</v>
      </c>
      <c r="V33" s="203">
        <f>COSM_DB!V158</f>
        <v>0</v>
      </c>
      <c r="W33" s="203">
        <f>COSM_DB!W158</f>
        <v>0</v>
      </c>
      <c r="X33" s="203">
        <f>COSM_DB!X158</f>
        <v>0</v>
      </c>
      <c r="Y33" s="203">
        <f>COSM_DB!Y158</f>
        <v>0</v>
      </c>
      <c r="Z33" s="203">
        <f>COSM_DB!Z158</f>
        <v>0</v>
      </c>
      <c r="AA33" s="203">
        <f>COSM_DB!AA158</f>
        <v>0</v>
      </c>
      <c r="AB33" s="203">
        <f>COSM_DB!AB158</f>
        <v>0</v>
      </c>
      <c r="AC33" s="203">
        <f>COSM_DB!AC158</f>
        <v>0</v>
      </c>
      <c r="AD33" s="203">
        <f>COSM_DB!AD158</f>
        <v>0</v>
      </c>
      <c r="AE33" s="203">
        <f>COSM_DB!AE158</f>
        <v>0</v>
      </c>
      <c r="AF33" s="203">
        <f>COSM_DB!AF158</f>
        <v>0</v>
      </c>
      <c r="AG33" s="203">
        <f>COSM_DB!AG158</f>
        <v>0</v>
      </c>
      <c r="AH33" s="203">
        <f>COSM_DB!AH158</f>
        <v>0</v>
      </c>
      <c r="AI33" s="203">
        <f>COSM_DB!AI158</f>
        <v>0</v>
      </c>
      <c r="AJ33" s="203">
        <f>COSM_DB!AJ158</f>
        <v>0</v>
      </c>
      <c r="AK33" s="203">
        <f>COSM_DB!AK158</f>
        <v>0</v>
      </c>
      <c r="AL33" s="203">
        <f>COSM_DB!AL158</f>
        <v>0</v>
      </c>
      <c r="AM33" s="203">
        <f>COSM_DB!AM158</f>
        <v>0</v>
      </c>
      <c r="AN33" s="203">
        <f>COSM_DB!AN158</f>
        <v>0</v>
      </c>
      <c r="AO33" s="203">
        <f>COSM_DB!AO158</f>
        <v>0</v>
      </c>
      <c r="AP33" s="203">
        <f>COSM_DB!AP158</f>
        <v>0</v>
      </c>
      <c r="AQ33" s="203">
        <f>COSM_DB!AQ158</f>
        <v>0</v>
      </c>
      <c r="AR33" s="203">
        <f>COSM_DB!AR158</f>
        <v>0</v>
      </c>
      <c r="AS33" s="203">
        <f>COSM_DB!AS158</f>
        <v>0</v>
      </c>
      <c r="AT33" s="203">
        <f>COSM_DB!AT158</f>
        <v>0</v>
      </c>
      <c r="AU33" s="203">
        <f>COSM_DB!AU158</f>
        <v>0</v>
      </c>
      <c r="AV33" s="203">
        <f>COSM_DB!AV158</f>
        <v>0</v>
      </c>
      <c r="AW33" s="203">
        <f>COSM_DB!AW158</f>
        <v>0</v>
      </c>
      <c r="AX33" s="203">
        <f>COSM_DB!AX158</f>
        <v>0</v>
      </c>
      <c r="AY33" s="203">
        <f>COSM_DB!AY158</f>
        <v>0</v>
      </c>
      <c r="AZ33" s="203">
        <f>COSM_DB!AZ158</f>
        <v>0</v>
      </c>
      <c r="BA33" s="203">
        <f>COSM_DB!BA158</f>
        <v>0</v>
      </c>
      <c r="BB33" s="203">
        <f>COSM_DB!BB158</f>
        <v>0</v>
      </c>
      <c r="BC33" s="203">
        <f>COSM_DB!BC158</f>
        <v>0</v>
      </c>
      <c r="BD33" s="203">
        <f>COSM_DB!BD158</f>
        <v>0</v>
      </c>
      <c r="BE33" s="203">
        <f>COSM_DB!BE158</f>
        <v>0</v>
      </c>
      <c r="BF33" s="203">
        <f>COSM_DB!BF158</f>
        <v>0</v>
      </c>
      <c r="BG33" s="203">
        <f>COSM_DB!BG158</f>
        <v>0</v>
      </c>
      <c r="BH33" s="203">
        <f>COSM_DB!BH158</f>
        <v>0</v>
      </c>
      <c r="BI33" s="203">
        <f>COSM_DB!BI158</f>
        <v>0</v>
      </c>
      <c r="BJ33" s="203">
        <f>COSM_DB!BJ158</f>
        <v>0</v>
      </c>
      <c r="BK33" s="203">
        <f>COSM_DB!BK158</f>
        <v>0</v>
      </c>
    </row>
    <row r="34" spans="2:63" x14ac:dyDescent="0.15">
      <c r="B34" s="137" t="s">
        <v>712</v>
      </c>
      <c r="C34" s="203">
        <f>COSM_DB!C159</f>
        <v>0</v>
      </c>
      <c r="D34" s="203">
        <f>COSM_DB!D159</f>
        <v>0</v>
      </c>
      <c r="E34" s="203">
        <f>COSM_DB!E159</f>
        <v>0</v>
      </c>
      <c r="F34" s="203">
        <f>COSM_DB!F159</f>
        <v>0</v>
      </c>
      <c r="G34" s="203">
        <f>COSM_DB!G159</f>
        <v>0</v>
      </c>
      <c r="H34" s="203">
        <f>COSM_DB!H159</f>
        <v>0</v>
      </c>
      <c r="I34" s="203">
        <f>COSM_DB!I159</f>
        <v>0</v>
      </c>
      <c r="J34" s="203">
        <f>COSM_DB!J159</f>
        <v>0</v>
      </c>
      <c r="K34" s="203">
        <f>COSM_DB!K159</f>
        <v>0</v>
      </c>
      <c r="L34" s="203">
        <f>COSM_DB!L159</f>
        <v>0</v>
      </c>
      <c r="M34" s="203">
        <f>COSM_DB!M159</f>
        <v>0</v>
      </c>
      <c r="N34" s="203">
        <f>COSM_DB!N159</f>
        <v>0</v>
      </c>
      <c r="O34" s="203">
        <f>COSM_DB!O159</f>
        <v>0</v>
      </c>
      <c r="P34" s="203">
        <f>COSM_DB!P159</f>
        <v>0</v>
      </c>
      <c r="Q34" s="203">
        <f>COSM_DB!Q159</f>
        <v>0</v>
      </c>
      <c r="R34" s="203">
        <f>COSM_DB!R159</f>
        <v>0</v>
      </c>
      <c r="S34" s="203">
        <f>COSM_DB!S159</f>
        <v>0</v>
      </c>
      <c r="T34" s="203">
        <f>COSM_DB!T159</f>
        <v>0</v>
      </c>
      <c r="U34" s="203">
        <f>COSM_DB!U159</f>
        <v>0</v>
      </c>
      <c r="V34" s="203">
        <f>COSM_DB!V159</f>
        <v>0</v>
      </c>
      <c r="W34" s="203">
        <f>COSM_DB!W159</f>
        <v>0</v>
      </c>
      <c r="X34" s="203">
        <f>COSM_DB!X159</f>
        <v>0</v>
      </c>
      <c r="Y34" s="203">
        <f>COSM_DB!Y159</f>
        <v>0</v>
      </c>
      <c r="Z34" s="203">
        <f>COSM_DB!Z159</f>
        <v>0</v>
      </c>
      <c r="AA34" s="203">
        <f>COSM_DB!AA159</f>
        <v>0</v>
      </c>
      <c r="AB34" s="203">
        <f>COSM_DB!AB159</f>
        <v>0</v>
      </c>
      <c r="AC34" s="203">
        <f>COSM_DB!AC159</f>
        <v>0</v>
      </c>
      <c r="AD34" s="203">
        <f>COSM_DB!AD159</f>
        <v>0</v>
      </c>
      <c r="AE34" s="203">
        <f>COSM_DB!AE159</f>
        <v>0</v>
      </c>
      <c r="AF34" s="203">
        <f>COSM_DB!AF159</f>
        <v>0</v>
      </c>
      <c r="AG34" s="203">
        <f>COSM_DB!AG159</f>
        <v>0</v>
      </c>
      <c r="AH34" s="203">
        <f>COSM_DB!AH159</f>
        <v>0</v>
      </c>
      <c r="AI34" s="203">
        <f>COSM_DB!AI159</f>
        <v>0</v>
      </c>
      <c r="AJ34" s="203">
        <f>COSM_DB!AJ159</f>
        <v>0</v>
      </c>
      <c r="AK34" s="203">
        <f>COSM_DB!AK159</f>
        <v>0</v>
      </c>
      <c r="AL34" s="203">
        <f>COSM_DB!AL159</f>
        <v>0</v>
      </c>
      <c r="AM34" s="203">
        <f>COSM_DB!AM159</f>
        <v>0</v>
      </c>
      <c r="AN34" s="203">
        <f>COSM_DB!AN159</f>
        <v>0</v>
      </c>
      <c r="AO34" s="203">
        <f>COSM_DB!AO159</f>
        <v>0</v>
      </c>
      <c r="AP34" s="203">
        <f>COSM_DB!AP159</f>
        <v>0</v>
      </c>
      <c r="AQ34" s="203">
        <f>COSM_DB!AQ159</f>
        <v>0</v>
      </c>
      <c r="AR34" s="203">
        <f>COSM_DB!AR159</f>
        <v>0</v>
      </c>
      <c r="AS34" s="203">
        <f>COSM_DB!AS159</f>
        <v>0</v>
      </c>
      <c r="AT34" s="203">
        <f>COSM_DB!AT159</f>
        <v>0</v>
      </c>
      <c r="AU34" s="203">
        <f>COSM_DB!AU159</f>
        <v>0</v>
      </c>
      <c r="AV34" s="203">
        <f>COSM_DB!AV159</f>
        <v>0</v>
      </c>
      <c r="AW34" s="203">
        <f>COSM_DB!AW159</f>
        <v>0</v>
      </c>
      <c r="AX34" s="203">
        <f>COSM_DB!AX159</f>
        <v>0</v>
      </c>
      <c r="AY34" s="203">
        <f>COSM_DB!AY159</f>
        <v>0</v>
      </c>
      <c r="AZ34" s="203">
        <f>COSM_DB!AZ159</f>
        <v>0</v>
      </c>
      <c r="BA34" s="203">
        <f>COSM_DB!BA159</f>
        <v>0</v>
      </c>
      <c r="BB34" s="203">
        <f>COSM_DB!BB159</f>
        <v>0</v>
      </c>
      <c r="BC34" s="203">
        <f>COSM_DB!BC159</f>
        <v>0</v>
      </c>
      <c r="BD34" s="203">
        <f>COSM_DB!BD159</f>
        <v>0</v>
      </c>
      <c r="BE34" s="203">
        <f>COSM_DB!BE159</f>
        <v>0</v>
      </c>
      <c r="BF34" s="203">
        <f>COSM_DB!BF159</f>
        <v>0</v>
      </c>
      <c r="BG34" s="203">
        <f>COSM_DB!BG159</f>
        <v>0</v>
      </c>
      <c r="BH34" s="203">
        <f>COSM_DB!BH159</f>
        <v>0</v>
      </c>
      <c r="BI34" s="203">
        <f>COSM_DB!BI159</f>
        <v>0</v>
      </c>
      <c r="BJ34" s="203">
        <f>COSM_DB!BJ159</f>
        <v>0</v>
      </c>
      <c r="BK34" s="203">
        <f>COSM_DB!BK159</f>
        <v>0</v>
      </c>
    </row>
    <row r="35" spans="2:63" x14ac:dyDescent="0.15">
      <c r="B35" s="137" t="s">
        <v>717</v>
      </c>
      <c r="C35" s="203">
        <f>COSM_DB!C160</f>
        <v>0</v>
      </c>
      <c r="D35" s="203">
        <f>COSM_DB!D160</f>
        <v>0</v>
      </c>
      <c r="E35" s="203">
        <f>COSM_DB!E160</f>
        <v>0</v>
      </c>
      <c r="F35" s="203">
        <f>COSM_DB!F160</f>
        <v>0</v>
      </c>
      <c r="G35" s="203">
        <f>COSM_DB!G160</f>
        <v>0</v>
      </c>
      <c r="H35" s="203">
        <f>COSM_DB!H160</f>
        <v>0</v>
      </c>
      <c r="I35" s="203">
        <f>COSM_DB!I160</f>
        <v>0</v>
      </c>
      <c r="J35" s="203">
        <f>COSM_DB!J160</f>
        <v>0</v>
      </c>
      <c r="K35" s="203">
        <f>COSM_DB!K160</f>
        <v>0</v>
      </c>
      <c r="L35" s="203">
        <f>COSM_DB!L160</f>
        <v>0</v>
      </c>
      <c r="M35" s="203">
        <f>COSM_DB!M160</f>
        <v>0</v>
      </c>
      <c r="N35" s="203">
        <f>COSM_DB!N160</f>
        <v>0</v>
      </c>
      <c r="O35" s="203">
        <f>COSM_DB!O160</f>
        <v>0</v>
      </c>
      <c r="P35" s="203">
        <f>COSM_DB!P160</f>
        <v>0</v>
      </c>
      <c r="Q35" s="203">
        <f>COSM_DB!Q160</f>
        <v>0</v>
      </c>
      <c r="R35" s="203">
        <f>COSM_DB!R160</f>
        <v>0</v>
      </c>
      <c r="S35" s="203">
        <f>COSM_DB!S160</f>
        <v>0</v>
      </c>
      <c r="T35" s="203">
        <f>COSM_DB!T160</f>
        <v>0</v>
      </c>
      <c r="U35" s="203">
        <f>COSM_DB!U160</f>
        <v>0</v>
      </c>
      <c r="V35" s="203">
        <f>COSM_DB!V160</f>
        <v>0</v>
      </c>
      <c r="W35" s="203">
        <f>COSM_DB!W160</f>
        <v>0</v>
      </c>
      <c r="X35" s="203">
        <f>COSM_DB!X160</f>
        <v>0</v>
      </c>
      <c r="Y35" s="203">
        <f>COSM_DB!Y160</f>
        <v>0</v>
      </c>
      <c r="Z35" s="203">
        <f>COSM_DB!Z160</f>
        <v>0</v>
      </c>
      <c r="AA35" s="203">
        <f>COSM_DB!AA160</f>
        <v>0</v>
      </c>
      <c r="AB35" s="203">
        <f>COSM_DB!AB160</f>
        <v>0</v>
      </c>
      <c r="AC35" s="203">
        <f>COSM_DB!AC160</f>
        <v>0</v>
      </c>
      <c r="AD35" s="203">
        <f>COSM_DB!AD160</f>
        <v>0</v>
      </c>
      <c r="AE35" s="203">
        <f>COSM_DB!AE160</f>
        <v>0</v>
      </c>
      <c r="AF35" s="203">
        <f>COSM_DB!AF160</f>
        <v>0</v>
      </c>
      <c r="AG35" s="203">
        <f>COSM_DB!AG160</f>
        <v>0</v>
      </c>
      <c r="AH35" s="203">
        <f>COSM_DB!AH160</f>
        <v>0</v>
      </c>
      <c r="AI35" s="203">
        <f>COSM_DB!AI160</f>
        <v>0</v>
      </c>
      <c r="AJ35" s="203">
        <f>COSM_DB!AJ160</f>
        <v>0</v>
      </c>
      <c r="AK35" s="203">
        <f>COSM_DB!AK160</f>
        <v>0</v>
      </c>
      <c r="AL35" s="203">
        <f>COSM_DB!AL160</f>
        <v>0</v>
      </c>
      <c r="AM35" s="203">
        <f>COSM_DB!AM160</f>
        <v>0</v>
      </c>
      <c r="AN35" s="203">
        <f>COSM_DB!AN160</f>
        <v>0</v>
      </c>
      <c r="AO35" s="203">
        <f>COSM_DB!AO160</f>
        <v>0</v>
      </c>
      <c r="AP35" s="203">
        <f>COSM_DB!AP160</f>
        <v>0</v>
      </c>
      <c r="AQ35" s="203">
        <f>COSM_DB!AQ160</f>
        <v>0</v>
      </c>
      <c r="AR35" s="203">
        <f>COSM_DB!AR160</f>
        <v>0</v>
      </c>
      <c r="AS35" s="203">
        <f>COSM_DB!AS160</f>
        <v>0</v>
      </c>
      <c r="AT35" s="203">
        <f>COSM_DB!AT160</f>
        <v>0</v>
      </c>
      <c r="AU35" s="203">
        <f>COSM_DB!AU160</f>
        <v>0</v>
      </c>
      <c r="AV35" s="203">
        <f>COSM_DB!AV160</f>
        <v>0</v>
      </c>
      <c r="AW35" s="203">
        <f>COSM_DB!AW160</f>
        <v>0</v>
      </c>
      <c r="AX35" s="203">
        <f>COSM_DB!AX160</f>
        <v>0</v>
      </c>
      <c r="AY35" s="203">
        <f>COSM_DB!AY160</f>
        <v>0</v>
      </c>
      <c r="AZ35" s="203">
        <f>COSM_DB!AZ160</f>
        <v>0</v>
      </c>
      <c r="BA35" s="203">
        <f>COSM_DB!BA160</f>
        <v>0</v>
      </c>
      <c r="BB35" s="203">
        <f>COSM_DB!BB160</f>
        <v>0</v>
      </c>
      <c r="BC35" s="203">
        <f>COSM_DB!BC160</f>
        <v>0</v>
      </c>
      <c r="BD35" s="203">
        <f>COSM_DB!BD160</f>
        <v>0</v>
      </c>
      <c r="BE35" s="203">
        <f>COSM_DB!BE160</f>
        <v>0</v>
      </c>
      <c r="BF35" s="203">
        <f>COSM_DB!BF160</f>
        <v>0</v>
      </c>
      <c r="BG35" s="203">
        <f>COSM_DB!BG160</f>
        <v>0</v>
      </c>
      <c r="BH35" s="203">
        <f>COSM_DB!BH160</f>
        <v>0</v>
      </c>
      <c r="BI35" s="203">
        <f>COSM_DB!BI160</f>
        <v>0</v>
      </c>
      <c r="BJ35" s="203">
        <f>COSM_DB!BJ160</f>
        <v>0</v>
      </c>
      <c r="BK35" s="203">
        <f>COSM_DB!BK160</f>
        <v>0</v>
      </c>
    </row>
    <row r="36" spans="2:63" x14ac:dyDescent="0.15">
      <c r="B36" s="137" t="s">
        <v>706</v>
      </c>
      <c r="C36" s="203">
        <f>COSM_DB!C162</f>
        <v>0</v>
      </c>
      <c r="D36" s="203">
        <f>COSM_DB!D162</f>
        <v>1500000</v>
      </c>
      <c r="E36" s="203">
        <f>COSM_DB!E162</f>
        <v>1500000</v>
      </c>
      <c r="F36" s="203">
        <f>COSM_DB!F162</f>
        <v>1500000</v>
      </c>
      <c r="G36" s="203">
        <f>COSM_DB!G162</f>
        <v>1500000</v>
      </c>
      <c r="H36" s="203">
        <f>COSM_DB!H162</f>
        <v>1500000</v>
      </c>
      <c r="I36" s="203">
        <f>COSM_DB!I162</f>
        <v>1500000</v>
      </c>
      <c r="J36" s="203">
        <f>COSM_DB!J162</f>
        <v>1500000</v>
      </c>
      <c r="K36" s="203">
        <f>COSM_DB!K162</f>
        <v>1500000</v>
      </c>
      <c r="L36" s="203">
        <f>COSM_DB!L162</f>
        <v>1500000</v>
      </c>
      <c r="M36" s="203">
        <f>COSM_DB!M162</f>
        <v>1500000</v>
      </c>
      <c r="N36" s="203">
        <f>COSM_DB!N162</f>
        <v>1500000</v>
      </c>
      <c r="O36" s="203">
        <f>COSM_DB!O162</f>
        <v>1500000</v>
      </c>
      <c r="P36" s="203">
        <f>COSM_DB!P162</f>
        <v>1500000</v>
      </c>
      <c r="Q36" s="203">
        <f>COSM_DB!Q162</f>
        <v>1500000</v>
      </c>
      <c r="R36" s="203">
        <f>COSM_DB!R162</f>
        <v>1500000</v>
      </c>
      <c r="S36" s="203">
        <f>COSM_DB!S162</f>
        <v>1500000</v>
      </c>
      <c r="T36" s="203">
        <f>COSM_DB!T162</f>
        <v>1500000</v>
      </c>
      <c r="U36" s="203">
        <f>COSM_DB!U162</f>
        <v>1500000</v>
      </c>
      <c r="V36" s="203">
        <f>COSM_DB!V162</f>
        <v>500000</v>
      </c>
      <c r="W36" s="203">
        <f>COSM_DB!W162</f>
        <v>500000</v>
      </c>
      <c r="X36" s="203">
        <f>COSM_DB!X162</f>
        <v>500000</v>
      </c>
      <c r="Y36" s="203">
        <f>COSM_DB!Y162</f>
        <v>500000</v>
      </c>
      <c r="Z36" s="203">
        <f>COSM_DB!Z162</f>
        <v>500000</v>
      </c>
      <c r="AA36" s="203">
        <f>COSM_DB!AA162</f>
        <v>500000</v>
      </c>
      <c r="AB36" s="203">
        <f>COSM_DB!AB162</f>
        <v>0</v>
      </c>
      <c r="AC36" s="203">
        <f>COSM_DB!AC162</f>
        <v>0</v>
      </c>
      <c r="AD36" s="203">
        <f>COSM_DB!AD162</f>
        <v>0</v>
      </c>
      <c r="AE36" s="203">
        <f>COSM_DB!AE162</f>
        <v>0</v>
      </c>
      <c r="AF36" s="203">
        <f>COSM_DB!AF162</f>
        <v>0</v>
      </c>
      <c r="AG36" s="203">
        <f>COSM_DB!AG162</f>
        <v>0</v>
      </c>
      <c r="AH36" s="203">
        <f>COSM_DB!AH162</f>
        <v>0</v>
      </c>
      <c r="AI36" s="203">
        <f>COSM_DB!AI162</f>
        <v>0</v>
      </c>
      <c r="AJ36" s="203">
        <f>COSM_DB!AJ162</f>
        <v>0</v>
      </c>
      <c r="AK36" s="203">
        <f>COSM_DB!AK162</f>
        <v>0</v>
      </c>
      <c r="AL36" s="203">
        <f>COSM_DB!AL162</f>
        <v>0</v>
      </c>
      <c r="AM36" s="203">
        <f>COSM_DB!AM162</f>
        <v>0</v>
      </c>
      <c r="AN36" s="203">
        <f>COSM_DB!AN162</f>
        <v>0</v>
      </c>
      <c r="AO36" s="203">
        <f>COSM_DB!AO162</f>
        <v>0</v>
      </c>
      <c r="AP36" s="203">
        <f>COSM_DB!AP162</f>
        <v>0</v>
      </c>
      <c r="AQ36" s="203">
        <f>COSM_DB!AQ162</f>
        <v>0</v>
      </c>
      <c r="AR36" s="203">
        <f>COSM_DB!AR162</f>
        <v>0</v>
      </c>
      <c r="AS36" s="203">
        <f>COSM_DB!AS162</f>
        <v>0</v>
      </c>
      <c r="AT36" s="203">
        <f>COSM_DB!AT162</f>
        <v>0</v>
      </c>
      <c r="AU36" s="203">
        <f>COSM_DB!AU162</f>
        <v>0</v>
      </c>
      <c r="AV36" s="203">
        <f>COSM_DB!AV162</f>
        <v>0</v>
      </c>
      <c r="AW36" s="203">
        <f>COSM_DB!AW162</f>
        <v>0</v>
      </c>
      <c r="AX36" s="203">
        <f>COSM_DB!AX162</f>
        <v>0</v>
      </c>
      <c r="AY36" s="203">
        <f>COSM_DB!AY162</f>
        <v>0</v>
      </c>
      <c r="AZ36" s="203">
        <f>COSM_DB!AZ162</f>
        <v>0</v>
      </c>
      <c r="BA36" s="203">
        <f>COSM_DB!BA162</f>
        <v>0</v>
      </c>
      <c r="BB36" s="203">
        <f>COSM_DB!BB162</f>
        <v>0</v>
      </c>
      <c r="BC36" s="203">
        <f>COSM_DB!BC162</f>
        <v>0</v>
      </c>
      <c r="BD36" s="203">
        <f>COSM_DB!BD162</f>
        <v>0</v>
      </c>
      <c r="BE36" s="203">
        <f>COSM_DB!BE162</f>
        <v>0</v>
      </c>
      <c r="BF36" s="203">
        <f>COSM_DB!BF162</f>
        <v>0</v>
      </c>
      <c r="BG36" s="203">
        <f>COSM_DB!BG162</f>
        <v>0</v>
      </c>
      <c r="BH36" s="203">
        <f>COSM_DB!BH162</f>
        <v>0</v>
      </c>
      <c r="BI36" s="203">
        <f>COSM_DB!BI162</f>
        <v>0</v>
      </c>
      <c r="BJ36" s="203">
        <f>COSM_DB!BJ162</f>
        <v>0</v>
      </c>
      <c r="BK36" s="203">
        <f>COSM_DB!BK162</f>
        <v>0</v>
      </c>
    </row>
    <row r="37" spans="2:63" x14ac:dyDescent="0.15">
      <c r="B37" s="137" t="s">
        <v>729</v>
      </c>
      <c r="C37" s="203">
        <f>COSM_DB!C164+COSM_DB!C165+COSM_DB!C166</f>
        <v>0</v>
      </c>
      <c r="D37" s="203">
        <f>COSM_DB!D164+COSM_DB!D165+COSM_DB!D166</f>
        <v>0</v>
      </c>
      <c r="E37" s="203">
        <f>COSM_DB!E164+COSM_DB!E165+COSM_DB!E166</f>
        <v>0</v>
      </c>
      <c r="F37" s="203">
        <f>COSM_DB!F164+COSM_DB!F165+COSM_DB!F166</f>
        <v>0</v>
      </c>
      <c r="G37" s="203">
        <f>COSM_DB!G164+COSM_DB!G165+COSM_DB!G166</f>
        <v>0</v>
      </c>
      <c r="H37" s="203">
        <f>COSM_DB!H164+COSM_DB!H165+COSM_DB!H166</f>
        <v>0</v>
      </c>
      <c r="I37" s="203">
        <f>COSM_DB!I164+COSM_DB!I165+COSM_DB!I166</f>
        <v>0</v>
      </c>
      <c r="J37" s="203">
        <f>COSM_DB!J164+COSM_DB!J165+COSM_DB!J166</f>
        <v>0</v>
      </c>
      <c r="K37" s="203">
        <f>COSM_DB!K164+COSM_DB!K165+COSM_DB!K166</f>
        <v>0</v>
      </c>
      <c r="L37" s="203">
        <f>COSM_DB!L164+COSM_DB!L165+COSM_DB!L166</f>
        <v>0</v>
      </c>
      <c r="M37" s="203">
        <f>COSM_DB!M164+COSM_DB!M165+COSM_DB!M166</f>
        <v>0</v>
      </c>
      <c r="N37" s="203">
        <f>COSM_DB!N164+COSM_DB!N165+COSM_DB!N166</f>
        <v>0</v>
      </c>
      <c r="O37" s="203">
        <f>COSM_DB!O164+COSM_DB!O165+COSM_DB!O166</f>
        <v>0</v>
      </c>
      <c r="P37" s="203">
        <f>COSM_DB!P164+COSM_DB!P165+COSM_DB!P166</f>
        <v>0</v>
      </c>
      <c r="Q37" s="203">
        <f>COSM_DB!Q164+COSM_DB!Q165+COSM_DB!Q166</f>
        <v>0</v>
      </c>
      <c r="R37" s="203">
        <f>COSM_DB!R164+COSM_DB!R165+COSM_DB!R166</f>
        <v>0</v>
      </c>
      <c r="S37" s="203">
        <f>COSM_DB!S164+COSM_DB!S165+COSM_DB!S166</f>
        <v>0</v>
      </c>
      <c r="T37" s="203">
        <f>COSM_DB!T164+COSM_DB!T165+COSM_DB!T166</f>
        <v>0</v>
      </c>
      <c r="U37" s="203">
        <f>COSM_DB!U164+COSM_DB!U165+COSM_DB!U166</f>
        <v>0</v>
      </c>
      <c r="V37" s="203">
        <f>COSM_DB!V164+COSM_DB!V165+COSM_DB!V166</f>
        <v>0</v>
      </c>
      <c r="W37" s="203">
        <f>COSM_DB!W164+COSM_DB!W165+COSM_DB!W166</f>
        <v>0</v>
      </c>
      <c r="X37" s="203">
        <f>COSM_DB!X164+COSM_DB!X165+COSM_DB!X166</f>
        <v>0</v>
      </c>
      <c r="Y37" s="203">
        <f>COSM_DB!Y164+COSM_DB!Y165+COSM_DB!Y166</f>
        <v>0</v>
      </c>
      <c r="Z37" s="203">
        <f>COSM_DB!Z164+COSM_DB!Z165+COSM_DB!Z166</f>
        <v>0</v>
      </c>
      <c r="AA37" s="203">
        <f>COSM_DB!AA164+COSM_DB!AA165+COSM_DB!AA166</f>
        <v>0</v>
      </c>
      <c r="AB37" s="203">
        <f>COSM_DB!AB164+COSM_DB!AB165+COSM_DB!AB166</f>
        <v>0</v>
      </c>
      <c r="AC37" s="203">
        <f>COSM_DB!AC164+COSM_DB!AC165+COSM_DB!AC166</f>
        <v>0</v>
      </c>
      <c r="AD37" s="203">
        <f>COSM_DB!AD164+COSM_DB!AD165+COSM_DB!AD166</f>
        <v>0</v>
      </c>
      <c r="AE37" s="203">
        <f>COSM_DB!AE164+COSM_DB!AE165+COSM_DB!AE166</f>
        <v>0</v>
      </c>
      <c r="AF37" s="203">
        <f>COSM_DB!AF164+COSM_DB!AF165+COSM_DB!AF166</f>
        <v>0</v>
      </c>
      <c r="AG37" s="203">
        <f>COSM_DB!AG164+COSM_DB!AG165+COSM_DB!AG166</f>
        <v>0</v>
      </c>
      <c r="AH37" s="203">
        <f>COSM_DB!AH164+COSM_DB!AH165+COSM_DB!AH166</f>
        <v>0</v>
      </c>
      <c r="AI37" s="203">
        <f>COSM_DB!AI164+COSM_DB!AI165+COSM_DB!AI166</f>
        <v>0</v>
      </c>
      <c r="AJ37" s="203">
        <f>COSM_DB!AJ164+COSM_DB!AJ165+COSM_DB!AJ166</f>
        <v>0</v>
      </c>
      <c r="AK37" s="203">
        <f>COSM_DB!AK164+COSM_DB!AK165+COSM_DB!AK166</f>
        <v>0</v>
      </c>
      <c r="AL37" s="203">
        <f>COSM_DB!AL164+COSM_DB!AL165+COSM_DB!AL166</f>
        <v>0</v>
      </c>
      <c r="AM37" s="203">
        <f>COSM_DB!AM164+COSM_DB!AM165+COSM_DB!AM166</f>
        <v>0</v>
      </c>
      <c r="AN37" s="203">
        <f>COSM_DB!AN164+COSM_DB!AN165+COSM_DB!AN166</f>
        <v>0</v>
      </c>
      <c r="AO37" s="203">
        <f>COSM_DB!AO164+COSM_DB!AO165+COSM_DB!AO166</f>
        <v>0</v>
      </c>
      <c r="AP37" s="203">
        <f>COSM_DB!AP164+COSM_DB!AP165+COSM_DB!AP166</f>
        <v>0</v>
      </c>
      <c r="AQ37" s="203">
        <f>COSM_DB!AQ164+COSM_DB!AQ165+COSM_DB!AQ166</f>
        <v>0</v>
      </c>
      <c r="AR37" s="203">
        <f>COSM_DB!AR164+COSM_DB!AR165+COSM_DB!AR166</f>
        <v>0</v>
      </c>
      <c r="AS37" s="203">
        <f>COSM_DB!AS164+COSM_DB!AS165+COSM_DB!AS166</f>
        <v>0</v>
      </c>
      <c r="AT37" s="203">
        <f>COSM_DB!AT164+COSM_DB!AT165+COSM_DB!AT166</f>
        <v>0</v>
      </c>
      <c r="AU37" s="203">
        <f>COSM_DB!AU164+COSM_DB!AU165+COSM_DB!AU166</f>
        <v>0</v>
      </c>
      <c r="AV37" s="203">
        <f>COSM_DB!AV164+COSM_DB!AV165+COSM_DB!AV166</f>
        <v>0</v>
      </c>
      <c r="AW37" s="203">
        <f>COSM_DB!AW164+COSM_DB!AW165+COSM_DB!AW166</f>
        <v>0</v>
      </c>
      <c r="AX37" s="203">
        <f>COSM_DB!AX164+COSM_DB!AX165+COSM_DB!AX166</f>
        <v>0</v>
      </c>
      <c r="AY37" s="203">
        <f>COSM_DB!AY164+COSM_DB!AY165+COSM_DB!AY166</f>
        <v>0</v>
      </c>
      <c r="AZ37" s="203">
        <f>COSM_DB!AZ164+COSM_DB!AZ165+COSM_DB!AZ166</f>
        <v>0</v>
      </c>
      <c r="BA37" s="203">
        <f>COSM_DB!BA164+COSM_DB!BA165+COSM_DB!BA166</f>
        <v>0</v>
      </c>
      <c r="BB37" s="203">
        <f>COSM_DB!BB164+COSM_DB!BB165+COSM_DB!BB166</f>
        <v>0</v>
      </c>
      <c r="BC37" s="203">
        <f>COSM_DB!BC164+COSM_DB!BC165+COSM_DB!BC166</f>
        <v>0</v>
      </c>
      <c r="BD37" s="203">
        <f>COSM_DB!BD164+COSM_DB!BD165+COSM_DB!BD166</f>
        <v>0</v>
      </c>
      <c r="BE37" s="203">
        <f>COSM_DB!BE164+COSM_DB!BE165+COSM_DB!BE166</f>
        <v>0</v>
      </c>
      <c r="BF37" s="203">
        <f>COSM_DB!BF164+COSM_DB!BF165+COSM_DB!BF166</f>
        <v>0</v>
      </c>
      <c r="BG37" s="203">
        <f>COSM_DB!BG164+COSM_DB!BG165+COSM_DB!BG166</f>
        <v>0</v>
      </c>
      <c r="BH37" s="203">
        <f>COSM_DB!BH164+COSM_DB!BH165+COSM_DB!BH166</f>
        <v>0</v>
      </c>
      <c r="BI37" s="203">
        <f>COSM_DB!BI164+COSM_DB!BI165+COSM_DB!BI166</f>
        <v>0</v>
      </c>
      <c r="BJ37" s="203">
        <f>COSM_DB!BJ164+COSM_DB!BJ165+COSM_DB!BJ166</f>
        <v>0</v>
      </c>
      <c r="BK37" s="203">
        <f>COSM_DB!BK164+COSM_DB!BK165+COSM_DB!BK166</f>
        <v>0</v>
      </c>
    </row>
    <row r="38" spans="2:63" x14ac:dyDescent="0.15">
      <c r="B38" s="137" t="s">
        <v>728</v>
      </c>
      <c r="C38" s="203">
        <f>COSM_DB!C168</f>
        <v>0</v>
      </c>
      <c r="D38" s="203">
        <f>COSM_DB!D168</f>
        <v>1500000</v>
      </c>
      <c r="E38" s="203">
        <f>COSM_DB!E168</f>
        <v>1500000</v>
      </c>
      <c r="F38" s="203">
        <f>COSM_DB!F168</f>
        <v>1500000</v>
      </c>
      <c r="G38" s="203">
        <f>COSM_DB!G168</f>
        <v>1500000</v>
      </c>
      <c r="H38" s="203">
        <f>COSM_DB!H168</f>
        <v>1500000</v>
      </c>
      <c r="I38" s="203">
        <f>COSM_DB!I168</f>
        <v>1500000</v>
      </c>
      <c r="J38" s="203">
        <f>COSM_DB!J168</f>
        <v>1500000</v>
      </c>
      <c r="K38" s="203">
        <f>COSM_DB!K168</f>
        <v>1500000</v>
      </c>
      <c r="L38" s="203">
        <f>COSM_DB!L168</f>
        <v>1500000</v>
      </c>
      <c r="M38" s="203">
        <f>COSM_DB!M168</f>
        <v>1500000</v>
      </c>
      <c r="N38" s="203">
        <f>COSM_DB!N168</f>
        <v>1500000</v>
      </c>
      <c r="O38" s="203">
        <f>COSM_DB!O168</f>
        <v>1500000</v>
      </c>
      <c r="P38" s="203">
        <f>COSM_DB!P168</f>
        <v>1500000</v>
      </c>
      <c r="Q38" s="203">
        <f>COSM_DB!Q168</f>
        <v>1500000</v>
      </c>
      <c r="R38" s="203">
        <f>COSM_DB!R168</f>
        <v>1500000</v>
      </c>
      <c r="S38" s="203">
        <f>COSM_DB!S168</f>
        <v>1500000</v>
      </c>
      <c r="T38" s="203">
        <f>COSM_DB!T168</f>
        <v>1500000</v>
      </c>
      <c r="U38" s="203">
        <f>COSM_DB!U168</f>
        <v>1500000</v>
      </c>
      <c r="V38" s="203">
        <f>COSM_DB!V168</f>
        <v>500000</v>
      </c>
      <c r="W38" s="203">
        <f>COSM_DB!W168</f>
        <v>500000</v>
      </c>
      <c r="X38" s="203">
        <f>COSM_DB!X168</f>
        <v>500000</v>
      </c>
      <c r="Y38" s="203">
        <f>COSM_DB!Y168</f>
        <v>500000</v>
      </c>
      <c r="Z38" s="203">
        <f>COSM_DB!Z168</f>
        <v>500000</v>
      </c>
      <c r="AA38" s="203">
        <f>COSM_DB!AA168</f>
        <v>500000</v>
      </c>
      <c r="AB38" s="203">
        <f>COSM_DB!AB168</f>
        <v>0</v>
      </c>
      <c r="AC38" s="203">
        <f>COSM_DB!AC168</f>
        <v>0</v>
      </c>
      <c r="AD38" s="203">
        <f>COSM_DB!AD168</f>
        <v>0</v>
      </c>
      <c r="AE38" s="203">
        <f>COSM_DB!AE168</f>
        <v>0</v>
      </c>
      <c r="AF38" s="203">
        <f>COSM_DB!AF168</f>
        <v>0</v>
      </c>
      <c r="AG38" s="203">
        <f>COSM_DB!AG168</f>
        <v>0</v>
      </c>
      <c r="AH38" s="203">
        <f>COSM_DB!AH168</f>
        <v>0</v>
      </c>
      <c r="AI38" s="203">
        <f>COSM_DB!AI168</f>
        <v>0</v>
      </c>
      <c r="AJ38" s="203">
        <f>COSM_DB!AJ168</f>
        <v>0</v>
      </c>
      <c r="AK38" s="203">
        <f>COSM_DB!AK168</f>
        <v>0</v>
      </c>
      <c r="AL38" s="203">
        <f>COSM_DB!AL168</f>
        <v>0</v>
      </c>
      <c r="AM38" s="203">
        <f>COSM_DB!AM168</f>
        <v>0</v>
      </c>
      <c r="AN38" s="203">
        <f>COSM_DB!AN168</f>
        <v>0</v>
      </c>
      <c r="AO38" s="203">
        <f>COSM_DB!AO168</f>
        <v>0</v>
      </c>
      <c r="AP38" s="203">
        <f>COSM_DB!AP168</f>
        <v>0</v>
      </c>
      <c r="AQ38" s="203">
        <f>COSM_DB!AQ168</f>
        <v>0</v>
      </c>
      <c r="AR38" s="203">
        <f>COSM_DB!AR168</f>
        <v>0</v>
      </c>
      <c r="AS38" s="203">
        <f>COSM_DB!AS168</f>
        <v>0</v>
      </c>
      <c r="AT38" s="203">
        <f>COSM_DB!AT168</f>
        <v>0</v>
      </c>
      <c r="AU38" s="203">
        <f>COSM_DB!AU168</f>
        <v>0</v>
      </c>
      <c r="AV38" s="203">
        <f>COSM_DB!AV168</f>
        <v>0</v>
      </c>
      <c r="AW38" s="203">
        <f>COSM_DB!AW168</f>
        <v>0</v>
      </c>
      <c r="AX38" s="203">
        <f>COSM_DB!AX168</f>
        <v>0</v>
      </c>
      <c r="AY38" s="203">
        <f>COSM_DB!AY168</f>
        <v>0</v>
      </c>
      <c r="AZ38" s="203">
        <f>COSM_DB!AZ168</f>
        <v>0</v>
      </c>
      <c r="BA38" s="203">
        <f>COSM_DB!BA168</f>
        <v>0</v>
      </c>
      <c r="BB38" s="203">
        <f>COSM_DB!BB168</f>
        <v>0</v>
      </c>
      <c r="BC38" s="203">
        <f>COSM_DB!BC168</f>
        <v>0</v>
      </c>
      <c r="BD38" s="203">
        <f>COSM_DB!BD168</f>
        <v>0</v>
      </c>
      <c r="BE38" s="203">
        <f>COSM_DB!BE168</f>
        <v>0</v>
      </c>
      <c r="BF38" s="203">
        <f>COSM_DB!BF168</f>
        <v>0</v>
      </c>
      <c r="BG38" s="203">
        <f>COSM_DB!BG168</f>
        <v>0</v>
      </c>
      <c r="BH38" s="203">
        <f>COSM_DB!BH168</f>
        <v>0</v>
      </c>
      <c r="BI38" s="203">
        <f>COSM_DB!BI168</f>
        <v>0</v>
      </c>
      <c r="BJ38" s="203">
        <f>COSM_DB!BJ168</f>
        <v>0</v>
      </c>
      <c r="BK38" s="203">
        <f>COSM_DB!BK168</f>
        <v>0</v>
      </c>
    </row>
    <row r="39" spans="2:63" x14ac:dyDescent="0.15">
      <c r="B39" s="137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</row>
    <row r="40" spans="2:63" x14ac:dyDescent="0.15">
      <c r="C40" s="198"/>
      <c r="D40" s="363" t="s">
        <v>35</v>
      </c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 t="s">
        <v>36</v>
      </c>
      <c r="Q40" s="363"/>
      <c r="R40" s="363"/>
      <c r="S40" s="363"/>
      <c r="T40" s="363"/>
      <c r="U40" s="363"/>
      <c r="V40" s="363"/>
      <c r="W40" s="363"/>
      <c r="X40" s="363"/>
      <c r="Y40" s="363"/>
      <c r="Z40" s="363"/>
      <c r="AA40" s="363"/>
      <c r="AB40" s="363" t="s">
        <v>37</v>
      </c>
      <c r="AC40" s="363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 t="s">
        <v>38</v>
      </c>
      <c r="AO40" s="363"/>
      <c r="AP40" s="363"/>
      <c r="AQ40" s="363"/>
      <c r="AR40" s="363"/>
      <c r="AS40" s="363"/>
      <c r="AT40" s="363"/>
      <c r="AU40" s="363"/>
      <c r="AV40" s="363"/>
      <c r="AW40" s="363"/>
      <c r="AX40" s="363"/>
      <c r="AY40" s="363"/>
      <c r="AZ40" s="363" t="s">
        <v>39</v>
      </c>
      <c r="BA40" s="363"/>
      <c r="BB40" s="363"/>
      <c r="BC40" s="363"/>
      <c r="BD40" s="363"/>
      <c r="BE40" s="363"/>
      <c r="BF40" s="363"/>
      <c r="BG40" s="363"/>
      <c r="BH40" s="363"/>
      <c r="BI40" s="363"/>
      <c r="BJ40" s="363"/>
      <c r="BK40" s="363"/>
    </row>
    <row r="41" spans="2:63" x14ac:dyDescent="0.15">
      <c r="C41" s="197" t="s">
        <v>147</v>
      </c>
      <c r="D41" s="27" t="s">
        <v>40</v>
      </c>
      <c r="E41" s="27" t="s">
        <v>41</v>
      </c>
      <c r="F41" s="27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27" t="s">
        <v>40</v>
      </c>
      <c r="Q41" s="27" t="s">
        <v>41</v>
      </c>
      <c r="R41" s="27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27" t="s">
        <v>40</v>
      </c>
      <c r="AC41" s="27" t="s">
        <v>41</v>
      </c>
      <c r="AD41" s="27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27" t="s">
        <v>40</v>
      </c>
      <c r="AO41" s="27" t="s">
        <v>41</v>
      </c>
      <c r="AP41" s="27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27" t="s">
        <v>40</v>
      </c>
      <c r="BA41" s="27" t="s">
        <v>41</v>
      </c>
      <c r="BB41" s="27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2:63" x14ac:dyDescent="0.15">
      <c r="B42" s="136" t="s">
        <v>401</v>
      </c>
      <c r="C42" s="204">
        <f>COSM_DB!C58</f>
        <v>940</v>
      </c>
      <c r="D42" s="204">
        <f>COSM_DB!D58</f>
        <v>3600</v>
      </c>
      <c r="E42" s="204">
        <f>COSM_DB!E58</f>
        <v>3050</v>
      </c>
      <c r="F42" s="204">
        <f>COSM_DB!F58</f>
        <v>6100</v>
      </c>
      <c r="G42" s="204">
        <f>COSM_DB!G58</f>
        <v>3050</v>
      </c>
      <c r="H42" s="204">
        <f>COSM_DB!H58</f>
        <v>1350</v>
      </c>
      <c r="I42" s="204">
        <f>COSM_DB!I58</f>
        <v>3300</v>
      </c>
      <c r="J42" s="204">
        <f>COSM_DB!J58</f>
        <v>1350</v>
      </c>
      <c r="K42" s="204">
        <f>COSM_DB!K58</f>
        <v>800</v>
      </c>
      <c r="L42" s="204">
        <f>COSM_DB!L58</f>
        <v>1350</v>
      </c>
      <c r="M42" s="204">
        <f>COSM_DB!M58</f>
        <v>14300</v>
      </c>
      <c r="N42" s="204">
        <f>COSM_DB!N58</f>
        <v>800</v>
      </c>
      <c r="O42" s="204">
        <f>COSM_DB!O58</f>
        <v>1350</v>
      </c>
      <c r="P42" s="204">
        <f>COSM_DB!P58</f>
        <v>1900</v>
      </c>
      <c r="Q42" s="204">
        <f>COSM_DB!Q58</f>
        <v>2450</v>
      </c>
      <c r="R42" s="204">
        <f>COSM_DB!R58</f>
        <v>1900</v>
      </c>
      <c r="S42" s="204">
        <f>COSM_DB!S58</f>
        <v>15400</v>
      </c>
      <c r="T42" s="204">
        <f>COSM_DB!T58</f>
        <v>1900</v>
      </c>
      <c r="U42" s="204">
        <f>COSM_DB!U58</f>
        <v>4950</v>
      </c>
      <c r="V42" s="204">
        <f>COSM_DB!V58</f>
        <v>3400</v>
      </c>
      <c r="W42" s="204">
        <f>COSM_DB!W58</f>
        <v>3950</v>
      </c>
      <c r="X42" s="204">
        <f>COSM_DB!X58</f>
        <v>3400</v>
      </c>
      <c r="Y42" s="204">
        <f>COSM_DB!Y58</f>
        <v>19400</v>
      </c>
      <c r="Z42" s="204">
        <f>COSM_DB!Z58</f>
        <v>3400</v>
      </c>
      <c r="AA42" s="204">
        <f>COSM_DB!AA58</f>
        <v>4450</v>
      </c>
      <c r="AB42" s="204">
        <f>COSM_DB!AB58</f>
        <v>4400</v>
      </c>
      <c r="AC42" s="204">
        <f>COSM_DB!AC58</f>
        <v>4950</v>
      </c>
      <c r="AD42" s="204">
        <f>COSM_DB!AD58</f>
        <v>4400</v>
      </c>
      <c r="AE42" s="204">
        <f>COSM_DB!AE58</f>
        <v>20400</v>
      </c>
      <c r="AF42" s="204">
        <f>COSM_DB!AF58</f>
        <v>4400</v>
      </c>
      <c r="AG42" s="204">
        <f>COSM_DB!AG58</f>
        <v>7450</v>
      </c>
      <c r="AH42" s="204">
        <f>COSM_DB!AH58</f>
        <v>4400</v>
      </c>
      <c r="AI42" s="204">
        <f>COSM_DB!AI58</f>
        <v>4950</v>
      </c>
      <c r="AJ42" s="204">
        <f>COSM_DB!AJ58</f>
        <v>4400</v>
      </c>
      <c r="AK42" s="204">
        <f>COSM_DB!AK58</f>
        <v>20400</v>
      </c>
      <c r="AL42" s="204">
        <f>COSM_DB!AL58</f>
        <v>4400</v>
      </c>
      <c r="AM42" s="204">
        <f>COSM_DB!AM58</f>
        <v>4400</v>
      </c>
      <c r="AN42" s="204">
        <f>COSM_DB!AN58</f>
        <v>7500</v>
      </c>
      <c r="AO42" s="204">
        <f>COSM_DB!AO58</f>
        <v>8050</v>
      </c>
      <c r="AP42" s="204">
        <f>COSM_DB!AP58</f>
        <v>7500</v>
      </c>
      <c r="AQ42" s="204">
        <f>COSM_DB!AQ58</f>
        <v>23500</v>
      </c>
      <c r="AR42" s="204">
        <f>COSM_DB!AR58</f>
        <v>7500</v>
      </c>
      <c r="AS42" s="204">
        <f>COSM_DB!AS58</f>
        <v>10550</v>
      </c>
      <c r="AT42" s="204">
        <f>COSM_DB!AT58</f>
        <v>7500</v>
      </c>
      <c r="AU42" s="204">
        <f>COSM_DB!AU58</f>
        <v>8050</v>
      </c>
      <c r="AV42" s="204">
        <f>COSM_DB!AV58</f>
        <v>7500</v>
      </c>
      <c r="AW42" s="204">
        <f>COSM_DB!AW58</f>
        <v>23500</v>
      </c>
      <c r="AX42" s="204">
        <f>COSM_DB!AX58</f>
        <v>7500</v>
      </c>
      <c r="AY42" s="204">
        <f>COSM_DB!AY58</f>
        <v>7500</v>
      </c>
      <c r="AZ42" s="204">
        <f>COSM_DB!AZ58</f>
        <v>7500</v>
      </c>
      <c r="BA42" s="204">
        <f>COSM_DB!BA58</f>
        <v>8050</v>
      </c>
      <c r="BB42" s="204">
        <f>COSM_DB!BB58</f>
        <v>7500</v>
      </c>
      <c r="BC42" s="204">
        <f>COSM_DB!BC58</f>
        <v>23500</v>
      </c>
      <c r="BD42" s="204">
        <f>COSM_DB!BD58</f>
        <v>7500</v>
      </c>
      <c r="BE42" s="204">
        <f>COSM_DB!BE58</f>
        <v>10550</v>
      </c>
      <c r="BF42" s="204">
        <f>COSM_DB!BF58</f>
        <v>7500</v>
      </c>
      <c r="BG42" s="204">
        <f>COSM_DB!BG58</f>
        <v>8050</v>
      </c>
      <c r="BH42" s="204">
        <f>COSM_DB!BH58</f>
        <v>7500</v>
      </c>
      <c r="BI42" s="204">
        <f>COSM_DB!BI58</f>
        <v>23500</v>
      </c>
      <c r="BJ42" s="204">
        <f>COSM_DB!BJ58</f>
        <v>7500</v>
      </c>
      <c r="BK42" s="204">
        <f>COSM_DB!BK58</f>
        <v>7500</v>
      </c>
    </row>
    <row r="43" spans="2:63" x14ac:dyDescent="0.15">
      <c r="B43" s="191" t="s">
        <v>418</v>
      </c>
      <c r="C43" s="204">
        <f>COSM_DB!C70</f>
        <v>0</v>
      </c>
      <c r="D43" s="204">
        <f>COSM_DB!D70</f>
        <v>165</v>
      </c>
      <c r="E43" s="204">
        <f>COSM_DB!E70</f>
        <v>165</v>
      </c>
      <c r="F43" s="204">
        <f>COSM_DB!F70</f>
        <v>165</v>
      </c>
      <c r="G43" s="204">
        <f>COSM_DB!G70</f>
        <v>165</v>
      </c>
      <c r="H43" s="204">
        <f>COSM_DB!H70</f>
        <v>165</v>
      </c>
      <c r="I43" s="204">
        <f>COSM_DB!I70</f>
        <v>165</v>
      </c>
      <c r="J43" s="204">
        <f>COSM_DB!J70</f>
        <v>165</v>
      </c>
      <c r="K43" s="204">
        <f>COSM_DB!K70</f>
        <v>665</v>
      </c>
      <c r="L43" s="204">
        <f>COSM_DB!L70</f>
        <v>665</v>
      </c>
      <c r="M43" s="204">
        <f>COSM_DB!M70</f>
        <v>665</v>
      </c>
      <c r="N43" s="204">
        <f>COSM_DB!N70</f>
        <v>665</v>
      </c>
      <c r="O43" s="204">
        <f>COSM_DB!O70</f>
        <v>665</v>
      </c>
      <c r="P43" s="204">
        <f>COSM_DB!P70</f>
        <v>1165</v>
      </c>
      <c r="Q43" s="204">
        <f>COSM_DB!Q70</f>
        <v>1165</v>
      </c>
      <c r="R43" s="204">
        <f>COSM_DB!R70</f>
        <v>1165</v>
      </c>
      <c r="S43" s="204">
        <f>COSM_DB!S70</f>
        <v>1665</v>
      </c>
      <c r="T43" s="204">
        <f>COSM_DB!T70</f>
        <v>1665</v>
      </c>
      <c r="U43" s="204">
        <f>COSM_DB!U70</f>
        <v>1665</v>
      </c>
      <c r="V43" s="204">
        <f>COSM_DB!V70</f>
        <v>1665</v>
      </c>
      <c r="W43" s="204">
        <f>COSM_DB!W70</f>
        <v>1665</v>
      </c>
      <c r="X43" s="204">
        <f>COSM_DB!X70</f>
        <v>1665</v>
      </c>
      <c r="Y43" s="204">
        <f>COSM_DB!Y70</f>
        <v>1665</v>
      </c>
      <c r="Z43" s="204">
        <f>COSM_DB!Z70</f>
        <v>1665</v>
      </c>
      <c r="AA43" s="204">
        <f>COSM_DB!AA70</f>
        <v>1665</v>
      </c>
      <c r="AB43" s="204">
        <f>COSM_DB!AB70</f>
        <v>1665</v>
      </c>
      <c r="AC43" s="204">
        <f>COSM_DB!AC70</f>
        <v>1665</v>
      </c>
      <c r="AD43" s="204">
        <f>COSM_DB!AD70</f>
        <v>1665</v>
      </c>
      <c r="AE43" s="204">
        <f>COSM_DB!AE70</f>
        <v>1665</v>
      </c>
      <c r="AF43" s="204">
        <f>COSM_DB!AF70</f>
        <v>1665</v>
      </c>
      <c r="AG43" s="204">
        <f>COSM_DB!AG70</f>
        <v>1665</v>
      </c>
      <c r="AH43" s="204">
        <f>COSM_DB!AH70</f>
        <v>1665</v>
      </c>
      <c r="AI43" s="204">
        <f>COSM_DB!AI70</f>
        <v>1665</v>
      </c>
      <c r="AJ43" s="204">
        <f>COSM_DB!AJ70</f>
        <v>1665</v>
      </c>
      <c r="AK43" s="204">
        <f>COSM_DB!AK70</f>
        <v>1665</v>
      </c>
      <c r="AL43" s="204">
        <f>COSM_DB!AL70</f>
        <v>1665</v>
      </c>
      <c r="AM43" s="204">
        <f>COSM_DB!AM70</f>
        <v>1665</v>
      </c>
      <c r="AN43" s="204">
        <f>COSM_DB!AN70</f>
        <v>2665</v>
      </c>
      <c r="AO43" s="204">
        <f>COSM_DB!AO70</f>
        <v>2665</v>
      </c>
      <c r="AP43" s="204">
        <f>COSM_DB!AP70</f>
        <v>2665</v>
      </c>
      <c r="AQ43" s="204">
        <f>COSM_DB!AQ70</f>
        <v>2665</v>
      </c>
      <c r="AR43" s="204">
        <f>COSM_DB!AR70</f>
        <v>2665</v>
      </c>
      <c r="AS43" s="204">
        <f>COSM_DB!AS70</f>
        <v>2665</v>
      </c>
      <c r="AT43" s="204">
        <f>COSM_DB!AT70</f>
        <v>2665</v>
      </c>
      <c r="AU43" s="204">
        <f>COSM_DB!AU70</f>
        <v>2665</v>
      </c>
      <c r="AV43" s="204">
        <f>COSM_DB!AV70</f>
        <v>2665</v>
      </c>
      <c r="AW43" s="204">
        <f>COSM_DB!AW70</f>
        <v>2665</v>
      </c>
      <c r="AX43" s="204">
        <f>COSM_DB!AX70</f>
        <v>2665</v>
      </c>
      <c r="AY43" s="204">
        <f>COSM_DB!AY70</f>
        <v>2665</v>
      </c>
      <c r="AZ43" s="204">
        <f>COSM_DB!AZ70</f>
        <v>3165</v>
      </c>
      <c r="BA43" s="204">
        <f>COSM_DB!BA70</f>
        <v>3165</v>
      </c>
      <c r="BB43" s="204">
        <f>COSM_DB!BB70</f>
        <v>3165</v>
      </c>
      <c r="BC43" s="204">
        <f>COSM_DB!BC70</f>
        <v>3165</v>
      </c>
      <c r="BD43" s="204">
        <f>COSM_DB!BD70</f>
        <v>3165</v>
      </c>
      <c r="BE43" s="204">
        <f>COSM_DB!BE70</f>
        <v>3165</v>
      </c>
      <c r="BF43" s="204">
        <f>COSM_DB!BF70</f>
        <v>3165</v>
      </c>
      <c r="BG43" s="204">
        <f>COSM_DB!BG70</f>
        <v>3165</v>
      </c>
      <c r="BH43" s="204">
        <f>COSM_DB!BH70</f>
        <v>3165</v>
      </c>
      <c r="BI43" s="204">
        <f>COSM_DB!BI70</f>
        <v>3165</v>
      </c>
      <c r="BJ43" s="204">
        <f>COSM_DB!BJ70</f>
        <v>3165</v>
      </c>
      <c r="BK43" s="204">
        <f>COSM_DB!BK70</f>
        <v>3165</v>
      </c>
    </row>
    <row r="44" spans="2:63" x14ac:dyDescent="0.15">
      <c r="B44" s="136" t="s">
        <v>444</v>
      </c>
      <c r="C44" s="204">
        <f>COSM_DB!C77</f>
        <v>0</v>
      </c>
      <c r="D44" s="204">
        <f>COSM_DB!D77</f>
        <v>0</v>
      </c>
      <c r="E44" s="204">
        <f>COSM_DB!E77</f>
        <v>0</v>
      </c>
      <c r="F44" s="204">
        <f>COSM_DB!F77</f>
        <v>0</v>
      </c>
      <c r="G44" s="204">
        <f>COSM_DB!G77</f>
        <v>250</v>
      </c>
      <c r="H44" s="204">
        <f>COSM_DB!H77</f>
        <v>250</v>
      </c>
      <c r="I44" s="204">
        <f>COSM_DB!I77</f>
        <v>250</v>
      </c>
      <c r="J44" s="204">
        <f>COSM_DB!J77</f>
        <v>250</v>
      </c>
      <c r="K44" s="204">
        <f>COSM_DB!K77</f>
        <v>250</v>
      </c>
      <c r="L44" s="204">
        <f>COSM_DB!L77</f>
        <v>250</v>
      </c>
      <c r="M44" s="204">
        <f>COSM_DB!M77</f>
        <v>250</v>
      </c>
      <c r="N44" s="204">
        <f>COSM_DB!N77</f>
        <v>250</v>
      </c>
      <c r="O44" s="204">
        <f>COSM_DB!O77</f>
        <v>250</v>
      </c>
      <c r="P44" s="204">
        <f>COSM_DB!P77</f>
        <v>8750</v>
      </c>
      <c r="Q44" s="204">
        <f>COSM_DB!Q77</f>
        <v>250</v>
      </c>
      <c r="R44" s="204">
        <f>COSM_DB!R77</f>
        <v>250</v>
      </c>
      <c r="S44" s="204">
        <f>COSM_DB!S77</f>
        <v>250</v>
      </c>
      <c r="T44" s="204">
        <f>COSM_DB!T77</f>
        <v>250</v>
      </c>
      <c r="U44" s="204">
        <f>COSM_DB!U77</f>
        <v>250</v>
      </c>
      <c r="V44" s="204">
        <f>COSM_DB!V77</f>
        <v>250</v>
      </c>
      <c r="W44" s="204">
        <f>COSM_DB!W77</f>
        <v>250</v>
      </c>
      <c r="X44" s="204">
        <f>COSM_DB!X77</f>
        <v>250</v>
      </c>
      <c r="Y44" s="204">
        <f>COSM_DB!Y77</f>
        <v>250</v>
      </c>
      <c r="Z44" s="204">
        <f>COSM_DB!Z77</f>
        <v>250</v>
      </c>
      <c r="AA44" s="204">
        <f>COSM_DB!AA77</f>
        <v>250</v>
      </c>
      <c r="AB44" s="204">
        <f>COSM_DB!AB77</f>
        <v>500</v>
      </c>
      <c r="AC44" s="204">
        <f>COSM_DB!AC77</f>
        <v>500</v>
      </c>
      <c r="AD44" s="204">
        <f>COSM_DB!AD77</f>
        <v>500</v>
      </c>
      <c r="AE44" s="204">
        <f>COSM_DB!AE77</f>
        <v>500</v>
      </c>
      <c r="AF44" s="204">
        <f>COSM_DB!AF77</f>
        <v>500</v>
      </c>
      <c r="AG44" s="204">
        <f>COSM_DB!AG77</f>
        <v>500</v>
      </c>
      <c r="AH44" s="204">
        <f>COSM_DB!AH77</f>
        <v>500</v>
      </c>
      <c r="AI44" s="204">
        <f>COSM_DB!AI77</f>
        <v>500</v>
      </c>
      <c r="AJ44" s="204">
        <f>COSM_DB!AJ77</f>
        <v>500</v>
      </c>
      <c r="AK44" s="204">
        <f>COSM_DB!AK77</f>
        <v>500</v>
      </c>
      <c r="AL44" s="204">
        <f>COSM_DB!AL77</f>
        <v>500</v>
      </c>
      <c r="AM44" s="204">
        <f>COSM_DB!AM77</f>
        <v>500</v>
      </c>
      <c r="AN44" s="204">
        <f>COSM_DB!AN77</f>
        <v>500</v>
      </c>
      <c r="AO44" s="204">
        <f>COSM_DB!AO77</f>
        <v>500</v>
      </c>
      <c r="AP44" s="204">
        <f>COSM_DB!AP77</f>
        <v>500</v>
      </c>
      <c r="AQ44" s="204">
        <f>COSM_DB!AQ77</f>
        <v>500</v>
      </c>
      <c r="AR44" s="204">
        <f>COSM_DB!AR77</f>
        <v>500</v>
      </c>
      <c r="AS44" s="204">
        <f>COSM_DB!AS77</f>
        <v>500</v>
      </c>
      <c r="AT44" s="204">
        <f>COSM_DB!AT77</f>
        <v>500</v>
      </c>
      <c r="AU44" s="204">
        <f>COSM_DB!AU77</f>
        <v>500</v>
      </c>
      <c r="AV44" s="204">
        <f>COSM_DB!AV77</f>
        <v>500</v>
      </c>
      <c r="AW44" s="204">
        <f>COSM_DB!AW77</f>
        <v>500</v>
      </c>
      <c r="AX44" s="204">
        <f>COSM_DB!AX77</f>
        <v>500</v>
      </c>
      <c r="AY44" s="204">
        <f>COSM_DB!AY77</f>
        <v>500</v>
      </c>
      <c r="AZ44" s="204">
        <f>COSM_DB!AZ77</f>
        <v>500</v>
      </c>
      <c r="BA44" s="204">
        <f>COSM_DB!BA77</f>
        <v>500</v>
      </c>
      <c r="BB44" s="204">
        <f>COSM_DB!BB77</f>
        <v>500</v>
      </c>
      <c r="BC44" s="204">
        <f>COSM_DB!BC77</f>
        <v>500</v>
      </c>
      <c r="BD44" s="204">
        <f>COSM_DB!BD77</f>
        <v>500</v>
      </c>
      <c r="BE44" s="204">
        <f>COSM_DB!BE77</f>
        <v>500</v>
      </c>
      <c r="BF44" s="204">
        <f>COSM_DB!BF77</f>
        <v>500</v>
      </c>
      <c r="BG44" s="204">
        <f>COSM_DB!BG77</f>
        <v>500</v>
      </c>
      <c r="BH44" s="204">
        <f>COSM_DB!BH77</f>
        <v>500</v>
      </c>
      <c r="BI44" s="204">
        <f>COSM_DB!BI77</f>
        <v>500</v>
      </c>
      <c r="BJ44" s="204">
        <f>COSM_DB!BJ77</f>
        <v>500</v>
      </c>
      <c r="BK44" s="204">
        <f>COSM_DB!BK77</f>
        <v>500</v>
      </c>
    </row>
    <row r="45" spans="2:63" x14ac:dyDescent="0.15">
      <c r="B45" s="136" t="s">
        <v>464</v>
      </c>
      <c r="C45" s="204">
        <f>COSM_DB!C79</f>
        <v>0</v>
      </c>
      <c r="D45" s="204">
        <f>COSM_DB!D79</f>
        <v>0</v>
      </c>
      <c r="E45" s="204">
        <f>COSM_DB!E79</f>
        <v>0</v>
      </c>
      <c r="F45" s="204">
        <f>COSM_DB!F79</f>
        <v>0</v>
      </c>
      <c r="G45" s="204">
        <f>COSM_DB!G79</f>
        <v>0</v>
      </c>
      <c r="H45" s="204">
        <f>COSM_DB!H79</f>
        <v>0</v>
      </c>
      <c r="I45" s="204">
        <f>COSM_DB!I79</f>
        <v>0</v>
      </c>
      <c r="J45" s="204">
        <f>COSM_DB!J79</f>
        <v>0</v>
      </c>
      <c r="K45" s="204">
        <f>COSM_DB!K79</f>
        <v>1550</v>
      </c>
      <c r="L45" s="204">
        <f>COSM_DB!L79</f>
        <v>1550</v>
      </c>
      <c r="M45" s="204">
        <f>COSM_DB!M79</f>
        <v>3100</v>
      </c>
      <c r="N45" s="204">
        <f>COSM_DB!N79</f>
        <v>3100</v>
      </c>
      <c r="O45" s="204">
        <f>COSM_DB!O79</f>
        <v>3100</v>
      </c>
      <c r="P45" s="204">
        <f>COSM_DB!P79</f>
        <v>4650</v>
      </c>
      <c r="Q45" s="204">
        <f>COSM_DB!Q79</f>
        <v>4650</v>
      </c>
      <c r="R45" s="204">
        <f>COSM_DB!R79</f>
        <v>4650</v>
      </c>
      <c r="S45" s="204">
        <f>COSM_DB!S79</f>
        <v>7360</v>
      </c>
      <c r="T45" s="204">
        <f>COSM_DB!T79</f>
        <v>7750</v>
      </c>
      <c r="U45" s="204">
        <f>COSM_DB!U79</f>
        <v>8910</v>
      </c>
      <c r="V45" s="204">
        <f>COSM_DB!V79</f>
        <v>10850</v>
      </c>
      <c r="W45" s="204">
        <f>COSM_DB!W79</f>
        <v>12010</v>
      </c>
      <c r="X45" s="204">
        <f>COSM_DB!X79</f>
        <v>10850</v>
      </c>
      <c r="Y45" s="204">
        <f>COSM_DB!Y79</f>
        <v>12010</v>
      </c>
      <c r="Z45" s="204">
        <f>COSM_DB!Z79</f>
        <v>10850</v>
      </c>
      <c r="AA45" s="204">
        <f>COSM_DB!AA79</f>
        <v>12010</v>
      </c>
      <c r="AB45" s="204">
        <f>COSM_DB!AB79</f>
        <v>12400</v>
      </c>
      <c r="AC45" s="204">
        <f>COSM_DB!AC79</f>
        <v>13560</v>
      </c>
      <c r="AD45" s="204">
        <f>COSM_DB!AD79</f>
        <v>12400</v>
      </c>
      <c r="AE45" s="204">
        <f>COSM_DB!AE79</f>
        <v>13560</v>
      </c>
      <c r="AF45" s="204">
        <f>COSM_DB!AF79</f>
        <v>12400</v>
      </c>
      <c r="AG45" s="204">
        <f>COSM_DB!AG79</f>
        <v>13560</v>
      </c>
      <c r="AH45" s="204">
        <f>COSM_DB!AH79</f>
        <v>12400</v>
      </c>
      <c r="AI45" s="204">
        <f>COSM_DB!AI79</f>
        <v>13560</v>
      </c>
      <c r="AJ45" s="204">
        <f>COSM_DB!AJ79</f>
        <v>12400</v>
      </c>
      <c r="AK45" s="204">
        <f>COSM_DB!AK79</f>
        <v>13560</v>
      </c>
      <c r="AL45" s="204">
        <f>COSM_DB!AL79</f>
        <v>12400</v>
      </c>
      <c r="AM45" s="204">
        <f>COSM_DB!AM79</f>
        <v>13560</v>
      </c>
      <c r="AN45" s="204">
        <f>COSM_DB!AN79</f>
        <v>15500</v>
      </c>
      <c r="AO45" s="204">
        <f>COSM_DB!AO79</f>
        <v>16660</v>
      </c>
      <c r="AP45" s="204">
        <f>COSM_DB!AP79</f>
        <v>15500</v>
      </c>
      <c r="AQ45" s="204">
        <f>COSM_DB!AQ79</f>
        <v>16660</v>
      </c>
      <c r="AR45" s="204">
        <f>COSM_DB!AR79</f>
        <v>15500</v>
      </c>
      <c r="AS45" s="204">
        <f>COSM_DB!AS79</f>
        <v>16660</v>
      </c>
      <c r="AT45" s="204">
        <f>COSM_DB!AT79</f>
        <v>15500</v>
      </c>
      <c r="AU45" s="204">
        <f>COSM_DB!AU79</f>
        <v>16660</v>
      </c>
      <c r="AV45" s="204">
        <f>COSM_DB!AV79</f>
        <v>15500</v>
      </c>
      <c r="AW45" s="204">
        <f>COSM_DB!AW79</f>
        <v>16660</v>
      </c>
      <c r="AX45" s="204">
        <f>COSM_DB!AX79</f>
        <v>15500</v>
      </c>
      <c r="AY45" s="204">
        <f>COSM_DB!AY79</f>
        <v>16660</v>
      </c>
      <c r="AZ45" s="204">
        <f>COSM_DB!AZ79</f>
        <v>18600</v>
      </c>
      <c r="BA45" s="204">
        <f>COSM_DB!BA79</f>
        <v>19760</v>
      </c>
      <c r="BB45" s="204">
        <f>COSM_DB!BB79</f>
        <v>18600</v>
      </c>
      <c r="BC45" s="204">
        <f>COSM_DB!BC79</f>
        <v>19760</v>
      </c>
      <c r="BD45" s="204">
        <f>COSM_DB!BD79</f>
        <v>18600</v>
      </c>
      <c r="BE45" s="204">
        <f>COSM_DB!BE79</f>
        <v>19760</v>
      </c>
      <c r="BF45" s="204">
        <f>COSM_DB!BF79</f>
        <v>18600</v>
      </c>
      <c r="BG45" s="204">
        <f>COSM_DB!BG79</f>
        <v>19760</v>
      </c>
      <c r="BH45" s="204">
        <f>COSM_DB!BH79</f>
        <v>18600</v>
      </c>
      <c r="BI45" s="204">
        <f>COSM_DB!BI79</f>
        <v>19760</v>
      </c>
      <c r="BJ45" s="204">
        <f>COSM_DB!BJ79</f>
        <v>18600</v>
      </c>
      <c r="BK45" s="204">
        <f>COSM_DB!BK79</f>
        <v>18600</v>
      </c>
    </row>
    <row r="46" spans="2:63" x14ac:dyDescent="0.15">
      <c r="B46" s="138" t="s">
        <v>465</v>
      </c>
      <c r="C46" s="204">
        <f>COSM_DB!C81</f>
        <v>940</v>
      </c>
      <c r="D46" s="204">
        <f>COSM_DB!D81</f>
        <v>3765</v>
      </c>
      <c r="E46" s="204">
        <f>COSM_DB!E81</f>
        <v>3215</v>
      </c>
      <c r="F46" s="204">
        <f>COSM_DB!F81</f>
        <v>6265</v>
      </c>
      <c r="G46" s="204">
        <f>COSM_DB!G81</f>
        <v>3465</v>
      </c>
      <c r="H46" s="204">
        <f>COSM_DB!H81</f>
        <v>1765</v>
      </c>
      <c r="I46" s="204">
        <f>COSM_DB!I81</f>
        <v>3715</v>
      </c>
      <c r="J46" s="204">
        <f>COSM_DB!J81</f>
        <v>1765</v>
      </c>
      <c r="K46" s="204">
        <f>COSM_DB!K81</f>
        <v>3265</v>
      </c>
      <c r="L46" s="204">
        <f>COSM_DB!L81</f>
        <v>3815</v>
      </c>
      <c r="M46" s="204">
        <f>COSM_DB!M81</f>
        <v>18315</v>
      </c>
      <c r="N46" s="204">
        <f>COSM_DB!N81</f>
        <v>4815</v>
      </c>
      <c r="O46" s="204">
        <f>COSM_DB!O81</f>
        <v>5365</v>
      </c>
      <c r="P46" s="204">
        <f>COSM_DB!P81</f>
        <v>16465</v>
      </c>
      <c r="Q46" s="204">
        <f>COSM_DB!Q81</f>
        <v>8515</v>
      </c>
      <c r="R46" s="204">
        <f>COSM_DB!R81</f>
        <v>7965</v>
      </c>
      <c r="S46" s="204">
        <f>COSM_DB!S81</f>
        <v>24675</v>
      </c>
      <c r="T46" s="204">
        <f>COSM_DB!T81</f>
        <v>11565</v>
      </c>
      <c r="U46" s="204">
        <f>COSM_DB!U81</f>
        <v>15775</v>
      </c>
      <c r="V46" s="204">
        <f>COSM_DB!V81</f>
        <v>16165</v>
      </c>
      <c r="W46" s="204">
        <f>COSM_DB!W81</f>
        <v>17875</v>
      </c>
      <c r="X46" s="204">
        <f>COSM_DB!X81</f>
        <v>16165</v>
      </c>
      <c r="Y46" s="204">
        <f>COSM_DB!Y81</f>
        <v>33325</v>
      </c>
      <c r="Z46" s="204">
        <f>COSM_DB!Z81</f>
        <v>16165</v>
      </c>
      <c r="AA46" s="204">
        <f>COSM_DB!AA81</f>
        <v>18375</v>
      </c>
      <c r="AB46" s="204">
        <f>COSM_DB!AB81</f>
        <v>18965</v>
      </c>
      <c r="AC46" s="204">
        <f>COSM_DB!AC81</f>
        <v>20675</v>
      </c>
      <c r="AD46" s="204">
        <f>COSM_DB!AD81</f>
        <v>18965</v>
      </c>
      <c r="AE46" s="204">
        <f>COSM_DB!AE81</f>
        <v>36125</v>
      </c>
      <c r="AF46" s="204">
        <f>COSM_DB!AF81</f>
        <v>18965</v>
      </c>
      <c r="AG46" s="204">
        <f>COSM_DB!AG81</f>
        <v>23175</v>
      </c>
      <c r="AH46" s="204">
        <f>COSM_DB!AH81</f>
        <v>18965</v>
      </c>
      <c r="AI46" s="204">
        <f>COSM_DB!AI81</f>
        <v>20675</v>
      </c>
      <c r="AJ46" s="204">
        <f>COSM_DB!AJ81</f>
        <v>18965</v>
      </c>
      <c r="AK46" s="204">
        <f>COSM_DB!AK81</f>
        <v>36125</v>
      </c>
      <c r="AL46" s="204">
        <f>COSM_DB!AL81</f>
        <v>18965</v>
      </c>
      <c r="AM46" s="204">
        <f>COSM_DB!AM81</f>
        <v>20125</v>
      </c>
      <c r="AN46" s="204">
        <f>COSM_DB!AN81</f>
        <v>26165</v>
      </c>
      <c r="AO46" s="204">
        <f>COSM_DB!AO81</f>
        <v>27875</v>
      </c>
      <c r="AP46" s="204">
        <f>COSM_DB!AP81</f>
        <v>26165</v>
      </c>
      <c r="AQ46" s="204">
        <f>COSM_DB!AQ81</f>
        <v>43325</v>
      </c>
      <c r="AR46" s="204">
        <f>COSM_DB!AR81</f>
        <v>26165</v>
      </c>
      <c r="AS46" s="204">
        <f>COSM_DB!AS81</f>
        <v>30375</v>
      </c>
      <c r="AT46" s="204">
        <f>COSM_DB!AT81</f>
        <v>26165</v>
      </c>
      <c r="AU46" s="204">
        <f>COSM_DB!AU81</f>
        <v>27875</v>
      </c>
      <c r="AV46" s="204">
        <f>COSM_DB!AV81</f>
        <v>26165</v>
      </c>
      <c r="AW46" s="204">
        <f>COSM_DB!AW81</f>
        <v>43325</v>
      </c>
      <c r="AX46" s="204">
        <f>COSM_DB!AX81</f>
        <v>26165</v>
      </c>
      <c r="AY46" s="204">
        <f>COSM_DB!AY81</f>
        <v>27325</v>
      </c>
      <c r="AZ46" s="204">
        <f>COSM_DB!AZ81</f>
        <v>29765</v>
      </c>
      <c r="BA46" s="204">
        <f>COSM_DB!BA81</f>
        <v>31475</v>
      </c>
      <c r="BB46" s="204">
        <f>COSM_DB!BB81</f>
        <v>29765</v>
      </c>
      <c r="BC46" s="204">
        <f>COSM_DB!BC81</f>
        <v>46925</v>
      </c>
      <c r="BD46" s="204">
        <f>COSM_DB!BD81</f>
        <v>29765</v>
      </c>
      <c r="BE46" s="204">
        <f>COSM_DB!BE81</f>
        <v>33975</v>
      </c>
      <c r="BF46" s="204">
        <f>COSM_DB!BF81</f>
        <v>29765</v>
      </c>
      <c r="BG46" s="204">
        <f>COSM_DB!BG81</f>
        <v>31475</v>
      </c>
      <c r="BH46" s="204">
        <f>COSM_DB!BH81</f>
        <v>29765</v>
      </c>
      <c r="BI46" s="204">
        <f>COSM_DB!BI81</f>
        <v>46925</v>
      </c>
      <c r="BJ46" s="204">
        <f>COSM_DB!BJ81</f>
        <v>29765</v>
      </c>
      <c r="BK46" s="204">
        <f>COSM_DB!BK81</f>
        <v>29765</v>
      </c>
    </row>
    <row r="47" spans="2:63" x14ac:dyDescent="0.15">
      <c r="B47" s="33" t="s">
        <v>707</v>
      </c>
      <c r="C47" s="205">
        <f t="shared" ref="C47:AH47" si="5">C46+C38</f>
        <v>940</v>
      </c>
      <c r="D47" s="205">
        <f t="shared" si="5"/>
        <v>1503765</v>
      </c>
      <c r="E47" s="205">
        <f t="shared" si="5"/>
        <v>1503215</v>
      </c>
      <c r="F47" s="205">
        <f t="shared" si="5"/>
        <v>1506265</v>
      </c>
      <c r="G47" s="205">
        <f t="shared" si="5"/>
        <v>1503465</v>
      </c>
      <c r="H47" s="205">
        <f t="shared" si="5"/>
        <v>1501765</v>
      </c>
      <c r="I47" s="205">
        <f t="shared" si="5"/>
        <v>1503715</v>
      </c>
      <c r="J47" s="205">
        <f t="shared" si="5"/>
        <v>1501765</v>
      </c>
      <c r="K47" s="205">
        <f t="shared" si="5"/>
        <v>1503265</v>
      </c>
      <c r="L47" s="205">
        <f t="shared" si="5"/>
        <v>1503815</v>
      </c>
      <c r="M47" s="205">
        <f t="shared" si="5"/>
        <v>1518315</v>
      </c>
      <c r="N47" s="205">
        <f t="shared" si="5"/>
        <v>1504815</v>
      </c>
      <c r="O47" s="205">
        <f t="shared" si="5"/>
        <v>1505365</v>
      </c>
      <c r="P47" s="205">
        <f t="shared" si="5"/>
        <v>1516465</v>
      </c>
      <c r="Q47" s="205">
        <f t="shared" si="5"/>
        <v>1508515</v>
      </c>
      <c r="R47" s="205">
        <f t="shared" si="5"/>
        <v>1507965</v>
      </c>
      <c r="S47" s="205">
        <f t="shared" si="5"/>
        <v>1524675</v>
      </c>
      <c r="T47" s="205">
        <f t="shared" si="5"/>
        <v>1511565</v>
      </c>
      <c r="U47" s="205">
        <f t="shared" si="5"/>
        <v>1515775</v>
      </c>
      <c r="V47" s="205">
        <f t="shared" si="5"/>
        <v>516165</v>
      </c>
      <c r="W47" s="205">
        <f t="shared" si="5"/>
        <v>517875</v>
      </c>
      <c r="X47" s="205">
        <f t="shared" si="5"/>
        <v>516165</v>
      </c>
      <c r="Y47" s="205">
        <f t="shared" si="5"/>
        <v>533325</v>
      </c>
      <c r="Z47" s="205">
        <f t="shared" si="5"/>
        <v>516165</v>
      </c>
      <c r="AA47" s="205">
        <f t="shared" si="5"/>
        <v>518375</v>
      </c>
      <c r="AB47" s="205">
        <f t="shared" si="5"/>
        <v>18965</v>
      </c>
      <c r="AC47" s="205">
        <f t="shared" si="5"/>
        <v>20675</v>
      </c>
      <c r="AD47" s="205">
        <f t="shared" si="5"/>
        <v>18965</v>
      </c>
      <c r="AE47" s="205">
        <f t="shared" si="5"/>
        <v>36125</v>
      </c>
      <c r="AF47" s="205">
        <f t="shared" si="5"/>
        <v>18965</v>
      </c>
      <c r="AG47" s="205">
        <f t="shared" si="5"/>
        <v>23175</v>
      </c>
      <c r="AH47" s="205">
        <f t="shared" si="5"/>
        <v>18965</v>
      </c>
      <c r="AI47" s="205">
        <f t="shared" ref="AI47:BK47" si="6">AI46+AI38</f>
        <v>20675</v>
      </c>
      <c r="AJ47" s="205">
        <f t="shared" si="6"/>
        <v>18965</v>
      </c>
      <c r="AK47" s="205">
        <f t="shared" si="6"/>
        <v>36125</v>
      </c>
      <c r="AL47" s="205">
        <f t="shared" si="6"/>
        <v>18965</v>
      </c>
      <c r="AM47" s="205">
        <f t="shared" si="6"/>
        <v>20125</v>
      </c>
      <c r="AN47" s="205">
        <f t="shared" si="6"/>
        <v>26165</v>
      </c>
      <c r="AO47" s="205">
        <f t="shared" si="6"/>
        <v>27875</v>
      </c>
      <c r="AP47" s="205">
        <f t="shared" si="6"/>
        <v>26165</v>
      </c>
      <c r="AQ47" s="205">
        <f t="shared" si="6"/>
        <v>43325</v>
      </c>
      <c r="AR47" s="205">
        <f t="shared" si="6"/>
        <v>26165</v>
      </c>
      <c r="AS47" s="205">
        <f t="shared" si="6"/>
        <v>30375</v>
      </c>
      <c r="AT47" s="205">
        <f t="shared" si="6"/>
        <v>26165</v>
      </c>
      <c r="AU47" s="205">
        <f t="shared" si="6"/>
        <v>27875</v>
      </c>
      <c r="AV47" s="205">
        <f t="shared" si="6"/>
        <v>26165</v>
      </c>
      <c r="AW47" s="205">
        <f t="shared" si="6"/>
        <v>43325</v>
      </c>
      <c r="AX47" s="205">
        <f t="shared" si="6"/>
        <v>26165</v>
      </c>
      <c r="AY47" s="205">
        <f t="shared" si="6"/>
        <v>27325</v>
      </c>
      <c r="AZ47" s="205">
        <f t="shared" si="6"/>
        <v>29765</v>
      </c>
      <c r="BA47" s="205">
        <f t="shared" si="6"/>
        <v>31475</v>
      </c>
      <c r="BB47" s="205">
        <f t="shared" si="6"/>
        <v>29765</v>
      </c>
      <c r="BC47" s="205">
        <f t="shared" si="6"/>
        <v>46925</v>
      </c>
      <c r="BD47" s="205">
        <f t="shared" si="6"/>
        <v>29765</v>
      </c>
      <c r="BE47" s="205">
        <f t="shared" si="6"/>
        <v>33975</v>
      </c>
      <c r="BF47" s="205">
        <f t="shared" si="6"/>
        <v>29765</v>
      </c>
      <c r="BG47" s="205">
        <f t="shared" si="6"/>
        <v>31475</v>
      </c>
      <c r="BH47" s="205">
        <f t="shared" si="6"/>
        <v>29765</v>
      </c>
      <c r="BI47" s="205">
        <f t="shared" si="6"/>
        <v>46925</v>
      </c>
      <c r="BJ47" s="205">
        <f t="shared" si="6"/>
        <v>29765</v>
      </c>
      <c r="BK47" s="205">
        <f t="shared" si="6"/>
        <v>29765</v>
      </c>
    </row>
    <row r="48" spans="2:63" x14ac:dyDescent="0.15">
      <c r="B48" s="14"/>
      <c r="C48" s="201"/>
    </row>
    <row r="49" spans="2:3" x14ac:dyDescent="0.15">
      <c r="B49" s="14" t="s">
        <v>719</v>
      </c>
      <c r="C49" s="200"/>
    </row>
    <row r="50" spans="2:3" x14ac:dyDescent="0.15">
      <c r="B50" s="14"/>
      <c r="C50" s="200"/>
    </row>
    <row r="51" spans="2:3" x14ac:dyDescent="0.15">
      <c r="B51" s="14" t="s">
        <v>720</v>
      </c>
      <c r="C51" s="200"/>
    </row>
    <row r="52" spans="2:3" x14ac:dyDescent="0.15">
      <c r="B52" s="14" t="s">
        <v>726</v>
      </c>
      <c r="C52" s="200"/>
    </row>
    <row r="53" spans="2:3" x14ac:dyDescent="0.15">
      <c r="B53" s="14" t="s">
        <v>725</v>
      </c>
      <c r="C53" s="200"/>
    </row>
  </sheetData>
  <mergeCells count="26">
    <mergeCell ref="D40:O40"/>
    <mergeCell ref="P40:AA40"/>
    <mergeCell ref="AB40:AM40"/>
    <mergeCell ref="AN40:AY40"/>
    <mergeCell ref="AZ40:BK40"/>
    <mergeCell ref="D31:O31"/>
    <mergeCell ref="P31:AA31"/>
    <mergeCell ref="AB31:AM31"/>
    <mergeCell ref="AN31:AY31"/>
    <mergeCell ref="AZ31:BK31"/>
    <mergeCell ref="D24:O24"/>
    <mergeCell ref="P24:AA24"/>
    <mergeCell ref="AB24:AM24"/>
    <mergeCell ref="AN24:AY24"/>
    <mergeCell ref="AZ24:BK24"/>
    <mergeCell ref="D13:O13"/>
    <mergeCell ref="P13:AA13"/>
    <mergeCell ref="AB13:AM13"/>
    <mergeCell ref="AN13:AY13"/>
    <mergeCell ref="AZ13:BK13"/>
    <mergeCell ref="AZ4:BK4"/>
    <mergeCell ref="A2:B2"/>
    <mergeCell ref="D4:O4"/>
    <mergeCell ref="P4:AA4"/>
    <mergeCell ref="AB4:AM4"/>
    <mergeCell ref="AN4:AY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BO96"/>
  <sheetViews>
    <sheetView topLeftCell="B2" zoomScaleNormal="100" workbookViewId="0">
      <selection activeCell="B2" sqref="B2"/>
    </sheetView>
  </sheetViews>
  <sheetFormatPr baseColWidth="10" defaultColWidth="8.83203125" defaultRowHeight="13" x14ac:dyDescent="0.15"/>
  <cols>
    <col min="1" max="1" width="2.5" hidden="1" customWidth="1"/>
    <col min="2" max="2" width="31.1640625" style="21" customWidth="1"/>
    <col min="3" max="3" width="2.5" customWidth="1"/>
    <col min="4" max="4" width="5.83203125" style="6" customWidth="1"/>
    <col min="5" max="5" width="13" hidden="1" customWidth="1"/>
    <col min="6" max="6" width="15.5" customWidth="1"/>
    <col min="7" max="10" width="14.5" customWidth="1"/>
    <col min="11" max="11" width="9.33203125" bestFit="1" customWidth="1"/>
    <col min="12" max="12" width="11.33203125" bestFit="1" customWidth="1"/>
    <col min="13" max="14" width="9.33203125" bestFit="1" customWidth="1"/>
    <col min="15" max="17" width="10.33203125" bestFit="1" customWidth="1"/>
    <col min="18" max="20" width="11.33203125" bestFit="1" customWidth="1"/>
    <col min="21" max="27" width="12.33203125" bestFit="1" customWidth="1"/>
    <col min="28" max="31" width="11.33203125" bestFit="1" customWidth="1"/>
    <col min="32" max="40" width="12.33203125" bestFit="1" customWidth="1"/>
    <col min="41" max="41" width="11.33203125" bestFit="1" customWidth="1"/>
    <col min="42" max="65" width="12.33203125" bestFit="1" customWidth="1"/>
    <col min="66" max="67" width="11.33203125" style="37" bestFit="1" customWidth="1"/>
  </cols>
  <sheetData>
    <row r="1" spans="2:66" hidden="1" x14ac:dyDescent="0.15"/>
    <row r="2" spans="2:66" x14ac:dyDescent="0.15">
      <c r="E2" s="74" t="s">
        <v>147</v>
      </c>
      <c r="F2" s="74" t="s">
        <v>35</v>
      </c>
      <c r="G2" s="74" t="s">
        <v>36</v>
      </c>
      <c r="H2" s="74" t="s">
        <v>37</v>
      </c>
      <c r="I2" s="74" t="s">
        <v>38</v>
      </c>
      <c r="J2" s="74" t="s">
        <v>39</v>
      </c>
    </row>
    <row r="3" spans="2:66" x14ac:dyDescent="0.15">
      <c r="B3" s="16" t="s">
        <v>513</v>
      </c>
    </row>
    <row r="4" spans="2:66" hidden="1" x14ac:dyDescent="0.15"/>
    <row r="5" spans="2:66" x14ac:dyDescent="0.15">
      <c r="B5" s="44" t="s">
        <v>514</v>
      </c>
      <c r="E5" s="9">
        <f>SUM(E49)</f>
        <v>0</v>
      </c>
      <c r="F5" s="9">
        <f>SUM(F49:Q49)</f>
        <v>91000</v>
      </c>
      <c r="G5" s="9">
        <f>SUM(R49:AC49)</f>
        <v>3402941.9</v>
      </c>
      <c r="H5" s="9">
        <f>SUM(AD49:AO49)</f>
        <v>10963986.5</v>
      </c>
      <c r="I5" s="9">
        <f>SUM(AP49:BA49)</f>
        <v>20507172.366999999</v>
      </c>
      <c r="J5" s="9">
        <f>SUM(BB49:BM49)</f>
        <v>34901658.539999999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</row>
    <row r="6" spans="2:66" x14ac:dyDescent="0.15">
      <c r="B6" s="44" t="s">
        <v>515</v>
      </c>
      <c r="D6" s="4">
        <f>D50</f>
        <v>2.5000000000000001E-2</v>
      </c>
      <c r="E6" s="9">
        <f>E50</f>
        <v>0</v>
      </c>
      <c r="F6" s="9">
        <f>SUM(F50:Q50)</f>
        <v>2275</v>
      </c>
      <c r="G6" s="9">
        <f>SUM(R50:AC50)</f>
        <v>85073.547500000001</v>
      </c>
      <c r="H6" s="9">
        <f>SUM(AD50:AO50)</f>
        <v>274099.66249999998</v>
      </c>
      <c r="I6" s="9">
        <f>SUM(AP50:BA50)</f>
        <v>512679.309175</v>
      </c>
      <c r="J6" s="9">
        <f>SUM(BB50:BM50)</f>
        <v>872541.46350000007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2:66" x14ac:dyDescent="0.15">
      <c r="B7" s="44" t="s">
        <v>516</v>
      </c>
      <c r="D7" s="4">
        <f>D51</f>
        <v>0.05</v>
      </c>
      <c r="E7" s="9">
        <f>E51</f>
        <v>0</v>
      </c>
      <c r="F7" s="9">
        <f>SUM(E51:Q51)</f>
        <v>4550</v>
      </c>
      <c r="G7" s="9">
        <f>SUM(F51:AC51)</f>
        <v>174697.095</v>
      </c>
      <c r="H7" s="9">
        <f>SUM(AD51:AO51)</f>
        <v>548199.32499999995</v>
      </c>
      <c r="I7" s="9">
        <f>SUM(AP51:BA51)</f>
        <v>1025358.61835</v>
      </c>
      <c r="J7" s="9">
        <f>SUM(BB51:BM51)</f>
        <v>1745082.9270000001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</row>
    <row r="8" spans="2:66" ht="11.25" customHeight="1" x14ac:dyDescent="0.15"/>
    <row r="9" spans="2:66" x14ac:dyDescent="0.15">
      <c r="B9" s="16" t="s">
        <v>512</v>
      </c>
    </row>
    <row r="10" spans="2:66" x14ac:dyDescent="0.15">
      <c r="B10" s="17" t="s">
        <v>24</v>
      </c>
      <c r="E10" s="102">
        <f t="shared" ref="E10:E15" si="0">E56</f>
        <v>0</v>
      </c>
      <c r="F10" s="102">
        <f t="shared" ref="F10:F15" si="1">SUM(E56:Q56)/12</f>
        <v>0</v>
      </c>
      <c r="G10" s="102">
        <f t="shared" ref="G10:G19" si="2">SUM(F56:Q56)/12</f>
        <v>0</v>
      </c>
      <c r="H10" s="102">
        <f t="shared" ref="H10:H15" si="3">SUM(AD56:AO56)/12</f>
        <v>0</v>
      </c>
      <c r="I10" s="102">
        <f t="shared" ref="I10:I15" si="4">SUM(AP56:BA56)/12</f>
        <v>0</v>
      </c>
      <c r="J10" s="102">
        <f t="shared" ref="J10:J15" si="5">SUM(BB56:BM56)/12</f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2:66" x14ac:dyDescent="0.15">
      <c r="B11" s="17" t="s">
        <v>128</v>
      </c>
      <c r="E11" s="102">
        <f t="shared" si="0"/>
        <v>0</v>
      </c>
      <c r="F11" s="102">
        <f t="shared" si="1"/>
        <v>1</v>
      </c>
      <c r="G11" s="102">
        <f t="shared" si="2"/>
        <v>1</v>
      </c>
      <c r="H11" s="102">
        <f t="shared" si="3"/>
        <v>1</v>
      </c>
      <c r="I11" s="102">
        <f t="shared" si="4"/>
        <v>1</v>
      </c>
      <c r="J11" s="102">
        <f t="shared" si="5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2:66" x14ac:dyDescent="0.15">
      <c r="B12" s="17" t="s">
        <v>129</v>
      </c>
      <c r="E12" s="102">
        <f t="shared" si="0"/>
        <v>0</v>
      </c>
      <c r="F12" s="102">
        <f t="shared" si="1"/>
        <v>0</v>
      </c>
      <c r="G12" s="102">
        <f t="shared" si="2"/>
        <v>0</v>
      </c>
      <c r="H12" s="102">
        <f t="shared" si="3"/>
        <v>0</v>
      </c>
      <c r="I12" s="102">
        <f t="shared" si="4"/>
        <v>0</v>
      </c>
      <c r="J12" s="102">
        <f t="shared" si="5"/>
        <v>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2:66" x14ac:dyDescent="0.15">
      <c r="B13" s="17" t="s">
        <v>34</v>
      </c>
      <c r="E13" s="102">
        <f t="shared" si="0"/>
        <v>0</v>
      </c>
      <c r="F13" s="102">
        <f t="shared" si="1"/>
        <v>0</v>
      </c>
      <c r="G13" s="102">
        <f t="shared" si="2"/>
        <v>0</v>
      </c>
      <c r="H13" s="102">
        <f t="shared" si="3"/>
        <v>0</v>
      </c>
      <c r="I13" s="102">
        <f t="shared" si="4"/>
        <v>0</v>
      </c>
      <c r="J13" s="102">
        <f t="shared" si="5"/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2:66" x14ac:dyDescent="0.15">
      <c r="B14" s="17" t="s">
        <v>119</v>
      </c>
      <c r="E14" s="102">
        <f t="shared" si="0"/>
        <v>0</v>
      </c>
      <c r="F14" s="102">
        <f t="shared" si="1"/>
        <v>0</v>
      </c>
      <c r="G14" s="102">
        <f t="shared" si="2"/>
        <v>0</v>
      </c>
      <c r="H14" s="102">
        <f t="shared" si="3"/>
        <v>0</v>
      </c>
      <c r="I14" s="102">
        <f t="shared" si="4"/>
        <v>0</v>
      </c>
      <c r="J14" s="102">
        <f t="shared" si="5"/>
        <v>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2:66" x14ac:dyDescent="0.15">
      <c r="B15" s="15" t="s">
        <v>33</v>
      </c>
      <c r="E15" s="102">
        <f t="shared" si="0"/>
        <v>0</v>
      </c>
      <c r="F15" s="102">
        <f t="shared" si="1"/>
        <v>0</v>
      </c>
      <c r="G15" s="102">
        <f t="shared" si="2"/>
        <v>0</v>
      </c>
      <c r="H15" s="102">
        <f t="shared" si="3"/>
        <v>0</v>
      </c>
      <c r="I15" s="102">
        <f t="shared" si="4"/>
        <v>0</v>
      </c>
      <c r="J15" s="102">
        <f t="shared" si="5"/>
        <v>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2:66" x14ac:dyDescent="0.15">
      <c r="B16" s="47" t="s">
        <v>110</v>
      </c>
      <c r="F16" s="102">
        <f>SUM(E62:Q62)/12</f>
        <v>0</v>
      </c>
      <c r="G16" s="102">
        <f t="shared" si="2"/>
        <v>0</v>
      </c>
      <c r="H16" s="102">
        <f>SUM(AD62:AO62)/12</f>
        <v>0</v>
      </c>
      <c r="I16" s="102">
        <f>SUM(AP62:BA62)/12</f>
        <v>0</v>
      </c>
      <c r="J16" s="102">
        <f>SUM(BB62:BM62)/12</f>
        <v>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8"/>
    </row>
    <row r="17" spans="2:66" x14ac:dyDescent="0.15">
      <c r="B17" s="47" t="s">
        <v>111</v>
      </c>
      <c r="F17" s="102">
        <f>SUM(E63:Q63)/12</f>
        <v>0</v>
      </c>
      <c r="G17" s="102">
        <f t="shared" si="2"/>
        <v>0</v>
      </c>
      <c r="H17" s="102">
        <f>SUM(AD63:AO63)/12</f>
        <v>0</v>
      </c>
      <c r="I17" s="102">
        <f>SUM(AP63:BA63)/12</f>
        <v>0</v>
      </c>
      <c r="J17" s="102">
        <f>SUM(BB63:BM63)/12</f>
        <v>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38"/>
    </row>
    <row r="18" spans="2:66" x14ac:dyDescent="0.15">
      <c r="B18" s="47" t="s">
        <v>112</v>
      </c>
      <c r="F18" s="102">
        <f>SUM(E64:Q64)/12</f>
        <v>0</v>
      </c>
      <c r="G18" s="102">
        <f t="shared" si="2"/>
        <v>0</v>
      </c>
      <c r="H18" s="102">
        <f>SUM(AD64:AO64)/12</f>
        <v>0</v>
      </c>
      <c r="I18" s="102">
        <f>SUM(AP64:BA64)/12</f>
        <v>0</v>
      </c>
      <c r="J18" s="102">
        <f>SUM(BB64:BM64)/12</f>
        <v>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38"/>
    </row>
    <row r="19" spans="2:66" x14ac:dyDescent="0.15">
      <c r="B19" s="47" t="s">
        <v>113</v>
      </c>
      <c r="F19" s="102">
        <f>SUM(E65:Q65)/12</f>
        <v>0</v>
      </c>
      <c r="G19" s="102">
        <f t="shared" si="2"/>
        <v>0</v>
      </c>
      <c r="H19" s="102">
        <f>SUM(AD65:AO65)/12</f>
        <v>0</v>
      </c>
      <c r="I19" s="102">
        <f>SUM(AP65:BA65)/12</f>
        <v>0</v>
      </c>
      <c r="J19" s="102">
        <f>SUM(BB65:BM65)/12</f>
        <v>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38"/>
    </row>
    <row r="20" spans="2:66" x14ac:dyDescent="0.15">
      <c r="B20" s="20" t="s">
        <v>517</v>
      </c>
      <c r="E20" s="102">
        <f>SUM(E10:E15)</f>
        <v>0</v>
      </c>
      <c r="F20" s="102">
        <f>SUM(F10:F19)</f>
        <v>1</v>
      </c>
      <c r="G20" s="102">
        <f>SUM(G10:G19)</f>
        <v>1</v>
      </c>
      <c r="H20" s="102">
        <f>SUM(H10:H19)</f>
        <v>1</v>
      </c>
      <c r="I20" s="102">
        <f>SUM(I10:I19)</f>
        <v>1</v>
      </c>
      <c r="J20" s="102">
        <f>SUM(J10:J19)</f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2:66" x14ac:dyDescent="0.15">
      <c r="B21" s="141"/>
    </row>
    <row r="22" spans="2:66" x14ac:dyDescent="0.15">
      <c r="B22" s="142" t="s">
        <v>520</v>
      </c>
    </row>
    <row r="23" spans="2:66" x14ac:dyDescent="0.15">
      <c r="B23" s="17" t="s">
        <v>24</v>
      </c>
      <c r="E23" s="9">
        <f t="shared" ref="E23:E28" si="6">E71</f>
        <v>0</v>
      </c>
      <c r="F23" s="9">
        <f t="shared" ref="F23:F28" si="7">SUM(E71:Q71)</f>
        <v>0</v>
      </c>
      <c r="G23" s="9">
        <f t="shared" ref="G23:G28" si="8">SUM(F71:AC71)</f>
        <v>0</v>
      </c>
      <c r="H23" s="9">
        <f t="shared" ref="H23:H28" si="9">SUM(AD71:AO71)</f>
        <v>0</v>
      </c>
      <c r="I23" s="9">
        <f t="shared" ref="I23:I28" si="10">SUM(AP71:BA71)</f>
        <v>0</v>
      </c>
      <c r="J23" s="9">
        <f t="shared" ref="J23:J28" si="11">SUM(BB71:BM71)</f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2:66" x14ac:dyDescent="0.15">
      <c r="B24" s="17" t="s">
        <v>128</v>
      </c>
      <c r="E24" s="9">
        <f t="shared" si="6"/>
        <v>0</v>
      </c>
      <c r="F24" s="9">
        <f t="shared" si="7"/>
        <v>2275</v>
      </c>
      <c r="G24" s="9">
        <f t="shared" si="8"/>
        <v>87348.547500000001</v>
      </c>
      <c r="H24" s="9">
        <f t="shared" si="9"/>
        <v>274099.66249999998</v>
      </c>
      <c r="I24" s="9">
        <f t="shared" si="10"/>
        <v>512679.309175</v>
      </c>
      <c r="J24" s="9">
        <f t="shared" si="11"/>
        <v>872541.46350000007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</row>
    <row r="25" spans="2:66" x14ac:dyDescent="0.15">
      <c r="B25" s="17" t="s">
        <v>129</v>
      </c>
      <c r="E25" s="9">
        <f t="shared" si="6"/>
        <v>0</v>
      </c>
      <c r="F25" s="9">
        <f t="shared" si="7"/>
        <v>0</v>
      </c>
      <c r="G25" s="9">
        <f t="shared" si="8"/>
        <v>0</v>
      </c>
      <c r="H25" s="9">
        <f t="shared" si="9"/>
        <v>0</v>
      </c>
      <c r="I25" s="9">
        <f t="shared" si="10"/>
        <v>0</v>
      </c>
      <c r="J25" s="9">
        <f t="shared" si="11"/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</row>
    <row r="26" spans="2:66" x14ac:dyDescent="0.15">
      <c r="B26" s="17" t="s">
        <v>34</v>
      </c>
      <c r="E26" s="9">
        <f t="shared" si="6"/>
        <v>0</v>
      </c>
      <c r="F26" s="9">
        <f t="shared" si="7"/>
        <v>0</v>
      </c>
      <c r="G26" s="9">
        <f t="shared" si="8"/>
        <v>0</v>
      </c>
      <c r="H26" s="9">
        <f t="shared" si="9"/>
        <v>0</v>
      </c>
      <c r="I26" s="9">
        <f t="shared" si="10"/>
        <v>0</v>
      </c>
      <c r="J26" s="9">
        <f t="shared" si="11"/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spans="2:66" x14ac:dyDescent="0.15">
      <c r="B27" s="17" t="s">
        <v>119</v>
      </c>
      <c r="E27" s="9">
        <f t="shared" si="6"/>
        <v>0</v>
      </c>
      <c r="F27" s="9">
        <f t="shared" si="7"/>
        <v>0</v>
      </c>
      <c r="G27" s="9">
        <f t="shared" si="8"/>
        <v>0</v>
      </c>
      <c r="H27" s="9">
        <f t="shared" si="9"/>
        <v>0</v>
      </c>
      <c r="I27" s="9">
        <f t="shared" si="10"/>
        <v>0</v>
      </c>
      <c r="J27" s="9">
        <f t="shared" si="11"/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</row>
    <row r="28" spans="2:66" x14ac:dyDescent="0.15">
      <c r="B28" s="15" t="s">
        <v>33</v>
      </c>
      <c r="E28" s="9">
        <f t="shared" si="6"/>
        <v>0</v>
      </c>
      <c r="F28" s="9">
        <f t="shared" si="7"/>
        <v>0</v>
      </c>
      <c r="G28" s="9">
        <f t="shared" si="8"/>
        <v>0</v>
      </c>
      <c r="H28" s="9">
        <f t="shared" si="9"/>
        <v>0</v>
      </c>
      <c r="I28" s="9">
        <f t="shared" si="10"/>
        <v>0</v>
      </c>
      <c r="J28" s="9">
        <f t="shared" si="11"/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2:66" x14ac:dyDescent="0.15">
      <c r="B29" s="73" t="s">
        <v>522</v>
      </c>
      <c r="E29" s="9">
        <f t="shared" ref="E29:J29" si="12">SUM(E23:E28)</f>
        <v>0</v>
      </c>
      <c r="F29" s="9">
        <f t="shared" si="12"/>
        <v>2275</v>
      </c>
      <c r="G29" s="9">
        <f t="shared" si="12"/>
        <v>87348.547500000001</v>
      </c>
      <c r="H29" s="9">
        <f t="shared" si="12"/>
        <v>274099.66249999998</v>
      </c>
      <c r="I29" s="9">
        <f t="shared" si="12"/>
        <v>512679.309175</v>
      </c>
      <c r="J29" s="9">
        <f t="shared" si="12"/>
        <v>872541.46350000007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spans="2:66" x14ac:dyDescent="0.15">
      <c r="B30" s="73" t="s">
        <v>721</v>
      </c>
      <c r="E30" s="9"/>
      <c r="F30" s="9">
        <f>F29/F20</f>
        <v>2275</v>
      </c>
      <c r="G30" s="9">
        <f>G29/G20</f>
        <v>87348.547500000001</v>
      </c>
      <c r="H30" s="9">
        <f>H29/H20</f>
        <v>274099.66249999998</v>
      </c>
      <c r="I30" s="9">
        <f>I29/I20</f>
        <v>512679.309175</v>
      </c>
      <c r="J30" s="9">
        <f>J29/J20</f>
        <v>872541.46350000007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</row>
    <row r="31" spans="2:66" x14ac:dyDescent="0.15">
      <c r="B31" s="15"/>
    </row>
    <row r="32" spans="2:66" x14ac:dyDescent="0.15">
      <c r="B32" s="16" t="s">
        <v>518</v>
      </c>
    </row>
    <row r="33" spans="2:65" x14ac:dyDescent="0.15">
      <c r="B33" s="17" t="s">
        <v>54</v>
      </c>
      <c r="E33" s="102">
        <f>E86</f>
        <v>0</v>
      </c>
      <c r="F33" s="102">
        <f>SUM(E86:Q86)/12</f>
        <v>0</v>
      </c>
      <c r="G33" s="102">
        <f>SUM(F86:AC86)/12</f>
        <v>0</v>
      </c>
      <c r="H33" s="102">
        <f>SUM(AD86:AO86)/12</f>
        <v>0</v>
      </c>
      <c r="I33" s="102">
        <f>SUM(AP86:BA86)/12</f>
        <v>0</v>
      </c>
      <c r="J33" s="102">
        <f>SUM(BB86:BM86)/12</f>
        <v>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2:65" x14ac:dyDescent="0.15">
      <c r="B34" s="47" t="s">
        <v>107</v>
      </c>
      <c r="E34" s="102">
        <f>E87</f>
        <v>0</v>
      </c>
      <c r="F34" s="102">
        <f>SUM(E87:Q87)/12</f>
        <v>0</v>
      </c>
      <c r="G34" s="102">
        <f>SUM(F87:AC87)/12</f>
        <v>0</v>
      </c>
      <c r="H34" s="102">
        <f>SUM(AD87:AO87)/12</f>
        <v>0</v>
      </c>
      <c r="I34" s="102">
        <f>SUM(AP87:BA87)/12</f>
        <v>0</v>
      </c>
      <c r="J34" s="102">
        <f>SUM(BB87:BM87)/12</f>
        <v>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spans="2:65" x14ac:dyDescent="0.15">
      <c r="B35" s="16" t="s">
        <v>519</v>
      </c>
      <c r="E35" s="102">
        <f t="shared" ref="E35:J35" si="13">SUM(E33:E34)</f>
        <v>0</v>
      </c>
      <c r="F35" s="102">
        <f t="shared" si="13"/>
        <v>0</v>
      </c>
      <c r="G35" s="102">
        <f t="shared" si="13"/>
        <v>0</v>
      </c>
      <c r="H35" s="102">
        <f t="shared" si="13"/>
        <v>0</v>
      </c>
      <c r="I35" s="102">
        <f t="shared" si="13"/>
        <v>0</v>
      </c>
      <c r="J35" s="102">
        <f t="shared" si="13"/>
        <v>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7" spans="2:65" x14ac:dyDescent="0.15">
      <c r="B37" s="16" t="s">
        <v>521</v>
      </c>
    </row>
    <row r="38" spans="2:65" x14ac:dyDescent="0.15">
      <c r="B38" s="17" t="s">
        <v>54</v>
      </c>
      <c r="E38" s="9">
        <f>E93</f>
        <v>0</v>
      </c>
      <c r="F38" s="9">
        <f>SUM(E93:Q93)</f>
        <v>0</v>
      </c>
      <c r="G38" s="9">
        <f>SUM(F93:AC93)</f>
        <v>0</v>
      </c>
      <c r="H38" s="9">
        <f>SUM(AD93:AO93)</f>
        <v>0</v>
      </c>
      <c r="I38" s="9">
        <f>SUM(AP93:BA93)</f>
        <v>0</v>
      </c>
      <c r="J38" s="9">
        <f>SUM(BB93:BM93)</f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2:65" x14ac:dyDescent="0.15">
      <c r="B39" s="47" t="s">
        <v>107</v>
      </c>
      <c r="E39" s="9">
        <f>E94</f>
        <v>0</v>
      </c>
      <c r="F39" s="9">
        <f>SUM(E94:Q94)</f>
        <v>0</v>
      </c>
      <c r="G39" s="9">
        <f>SUM(F94:AC94)</f>
        <v>0</v>
      </c>
      <c r="H39" s="9">
        <f>SUM(AD94:AO94)</f>
        <v>0</v>
      </c>
      <c r="I39" s="9">
        <f>SUM(AP94:BA94)</f>
        <v>0</v>
      </c>
      <c r="J39" s="9">
        <f>SUM(BB94:BM94)</f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1" spans="2:65" x14ac:dyDescent="0.15">
      <c r="B41" s="16" t="s">
        <v>523</v>
      </c>
      <c r="E41" s="9">
        <f>SUM(E38:E40)</f>
        <v>0</v>
      </c>
      <c r="F41" s="9">
        <f>SUM(E96:Q96)</f>
        <v>0</v>
      </c>
      <c r="G41" s="9">
        <f>SUM(F96:AC96)</f>
        <v>0</v>
      </c>
      <c r="H41" s="9">
        <f>SUM(AD96:AO96)</f>
        <v>0</v>
      </c>
      <c r="I41" s="9">
        <f>SUM(AP96:BA96)</f>
        <v>0</v>
      </c>
      <c r="J41" s="9">
        <f>SUM(BB96:BM96)</f>
        <v>0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</row>
    <row r="42" spans="2:65" x14ac:dyDescent="0.15">
      <c r="B42" s="73" t="s">
        <v>722</v>
      </c>
      <c r="E42" s="9"/>
      <c r="F42" s="9" t="e">
        <f>F41/F35</f>
        <v>#DIV/0!</v>
      </c>
      <c r="G42" s="9" t="e">
        <f>G41/G35</f>
        <v>#DIV/0!</v>
      </c>
      <c r="H42" s="9" t="e">
        <f>H41/H35</f>
        <v>#DIV/0!</v>
      </c>
      <c r="I42" s="9" t="e">
        <f>I41/I35</f>
        <v>#DIV/0!</v>
      </c>
      <c r="J42" s="9" t="e">
        <f>J41/J35</f>
        <v>#DIV/0!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4" spans="2:65" x14ac:dyDescent="0.15">
      <c r="B44" s="44"/>
      <c r="E44" s="75"/>
      <c r="F44" s="363" t="s">
        <v>35</v>
      </c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/>
      <c r="R44" s="363" t="s">
        <v>36</v>
      </c>
      <c r="S44" s="363"/>
      <c r="T44" s="363"/>
      <c r="U44" s="363"/>
      <c r="V44" s="363"/>
      <c r="W44" s="363"/>
      <c r="X44" s="363"/>
      <c r="Y44" s="363"/>
      <c r="Z44" s="363"/>
      <c r="AA44" s="363"/>
      <c r="AB44" s="363"/>
      <c r="AC44" s="363"/>
      <c r="AD44" s="363" t="s">
        <v>37</v>
      </c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 t="s">
        <v>38</v>
      </c>
      <c r="AQ44" s="363"/>
      <c r="AR44" s="363"/>
      <c r="AS44" s="363"/>
      <c r="AT44" s="363"/>
      <c r="AU44" s="363"/>
      <c r="AV44" s="363"/>
      <c r="AW44" s="363"/>
      <c r="AX44" s="363"/>
      <c r="AY44" s="363"/>
      <c r="AZ44" s="363"/>
      <c r="BA44" s="363"/>
      <c r="BB44" s="363" t="s">
        <v>39</v>
      </c>
      <c r="BC44" s="363"/>
      <c r="BD44" s="363"/>
      <c r="BE44" s="363"/>
      <c r="BF44" s="363"/>
      <c r="BG44" s="363"/>
      <c r="BH44" s="363"/>
      <c r="BI44" s="363"/>
      <c r="BJ44" s="363"/>
      <c r="BK44" s="363"/>
      <c r="BL44" s="363"/>
      <c r="BM44" s="363"/>
    </row>
    <row r="45" spans="2:65" x14ac:dyDescent="0.15">
      <c r="B45" s="44"/>
      <c r="E45" s="74" t="s">
        <v>147</v>
      </c>
      <c r="F45" s="27" t="s">
        <v>40</v>
      </c>
      <c r="G45" s="27" t="s">
        <v>41</v>
      </c>
      <c r="H45" s="27" t="s">
        <v>42</v>
      </c>
      <c r="I45" s="10" t="s">
        <v>43</v>
      </c>
      <c r="J45" s="10" t="s">
        <v>44</v>
      </c>
      <c r="K45" s="10" t="s">
        <v>45</v>
      </c>
      <c r="L45" s="10" t="s">
        <v>46</v>
      </c>
      <c r="M45" s="10" t="s">
        <v>47</v>
      </c>
      <c r="N45" s="10" t="s">
        <v>48</v>
      </c>
      <c r="O45" s="10" t="s">
        <v>49</v>
      </c>
      <c r="P45" s="10" t="s">
        <v>50</v>
      </c>
      <c r="Q45" s="10" t="s">
        <v>51</v>
      </c>
      <c r="R45" s="10" t="s">
        <v>40</v>
      </c>
      <c r="S45" s="10" t="s">
        <v>41</v>
      </c>
      <c r="T45" s="10" t="s">
        <v>42</v>
      </c>
      <c r="U45" s="10" t="s">
        <v>43</v>
      </c>
      <c r="V45" s="10" t="s">
        <v>44</v>
      </c>
      <c r="W45" s="10" t="s">
        <v>45</v>
      </c>
      <c r="X45" s="10" t="s">
        <v>46</v>
      </c>
      <c r="Y45" s="10" t="s">
        <v>47</v>
      </c>
      <c r="Z45" s="10" t="s">
        <v>48</v>
      </c>
      <c r="AA45" s="10" t="s">
        <v>49</v>
      </c>
      <c r="AB45" s="10" t="s">
        <v>50</v>
      </c>
      <c r="AC45" s="10" t="s">
        <v>51</v>
      </c>
      <c r="AD45" s="10" t="s">
        <v>40</v>
      </c>
      <c r="AE45" s="10" t="s">
        <v>41</v>
      </c>
      <c r="AF45" s="10" t="s">
        <v>42</v>
      </c>
      <c r="AG45" s="10" t="s">
        <v>43</v>
      </c>
      <c r="AH45" s="10" t="s">
        <v>44</v>
      </c>
      <c r="AI45" s="10" t="s">
        <v>45</v>
      </c>
      <c r="AJ45" s="10" t="s">
        <v>46</v>
      </c>
      <c r="AK45" s="10" t="s">
        <v>47</v>
      </c>
      <c r="AL45" s="10" t="s">
        <v>48</v>
      </c>
      <c r="AM45" s="10" t="s">
        <v>49</v>
      </c>
      <c r="AN45" s="10" t="s">
        <v>50</v>
      </c>
      <c r="AO45" s="10" t="s">
        <v>51</v>
      </c>
      <c r="AP45" s="10" t="s">
        <v>40</v>
      </c>
      <c r="AQ45" s="10" t="s">
        <v>41</v>
      </c>
      <c r="AR45" s="10" t="s">
        <v>42</v>
      </c>
      <c r="AS45" s="10" t="s">
        <v>43</v>
      </c>
      <c r="AT45" s="10" t="s">
        <v>44</v>
      </c>
      <c r="AU45" s="10" t="s">
        <v>45</v>
      </c>
      <c r="AV45" s="10" t="s">
        <v>46</v>
      </c>
      <c r="AW45" s="10" t="s">
        <v>47</v>
      </c>
      <c r="AX45" s="10" t="s">
        <v>48</v>
      </c>
      <c r="AY45" s="10" t="s">
        <v>49</v>
      </c>
      <c r="AZ45" s="10" t="s">
        <v>50</v>
      </c>
      <c r="BA45" s="10" t="s">
        <v>51</v>
      </c>
      <c r="BB45" s="10" t="s">
        <v>40</v>
      </c>
      <c r="BC45" s="10" t="s">
        <v>41</v>
      </c>
      <c r="BD45" s="10" t="s">
        <v>42</v>
      </c>
      <c r="BE45" s="10" t="s">
        <v>43</v>
      </c>
      <c r="BF45" s="10" t="s">
        <v>44</v>
      </c>
      <c r="BG45" s="10" t="s">
        <v>45</v>
      </c>
      <c r="BH45" s="10" t="s">
        <v>46</v>
      </c>
      <c r="BI45" s="10" t="s">
        <v>47</v>
      </c>
      <c r="BJ45" s="10" t="s">
        <v>48</v>
      </c>
      <c r="BK45" s="10" t="s">
        <v>49</v>
      </c>
      <c r="BL45" s="10" t="s">
        <v>50</v>
      </c>
      <c r="BM45" s="10" t="s">
        <v>51</v>
      </c>
    </row>
    <row r="47" spans="2:65" x14ac:dyDescent="0.15">
      <c r="B47" s="16" t="s">
        <v>513</v>
      </c>
    </row>
    <row r="49" spans="2:66" x14ac:dyDescent="0.15">
      <c r="B49" s="44" t="s">
        <v>514</v>
      </c>
      <c r="E49" s="9">
        <f>'REV-REVCALC_CWS'!D42</f>
        <v>0</v>
      </c>
      <c r="F49" s="9">
        <f>'REV-REVCALC_CWS'!E42</f>
        <v>0</v>
      </c>
      <c r="G49" s="9">
        <f>'REV-REVCALC_CWS'!F42</f>
        <v>0</v>
      </c>
      <c r="H49" s="9">
        <f>'REV-REVCALC_CWS'!G42</f>
        <v>0</v>
      </c>
      <c r="I49" s="9">
        <f>'REV-REVCALC_CWS'!H42</f>
        <v>0</v>
      </c>
      <c r="J49" s="9">
        <f>'REV-REVCALC_CWS'!I42</f>
        <v>0</v>
      </c>
      <c r="K49" s="9">
        <f>'REV-REVCALC_CWS'!J42</f>
        <v>0</v>
      </c>
      <c r="L49" s="9">
        <f>'REV-REVCALC_CWS'!K42</f>
        <v>0</v>
      </c>
      <c r="M49" s="9">
        <f>'REV-REVCALC_CWS'!L42</f>
        <v>0</v>
      </c>
      <c r="N49" s="9">
        <f>'REV-REVCALC_CWS'!M42</f>
        <v>0</v>
      </c>
      <c r="O49" s="9">
        <f>'REV-REVCALC_CWS'!N42</f>
        <v>23054</v>
      </c>
      <c r="P49" s="9">
        <f>'REV-REVCALC_CWS'!O42</f>
        <v>23054</v>
      </c>
      <c r="Q49" s="9">
        <f>'REV-REVCALC_CWS'!P42</f>
        <v>44892</v>
      </c>
      <c r="R49" s="9">
        <f>'REV-REVCALC_CWS'!Q42</f>
        <v>100967.6</v>
      </c>
      <c r="S49" s="9">
        <f>'REV-REVCALC_CWS'!R42</f>
        <v>135786.6</v>
      </c>
      <c r="T49" s="9">
        <f>'REV-REVCALC_CWS'!S42</f>
        <v>271573.2</v>
      </c>
      <c r="U49" s="9">
        <f>'REV-REVCALC_CWS'!T42</f>
        <v>271573.2</v>
      </c>
      <c r="V49" s="9">
        <f>'REV-REVCALC_CWS'!U42</f>
        <v>271573.2</v>
      </c>
      <c r="W49" s="9">
        <f>'REV-REVCALC_CWS'!V42</f>
        <v>271573.2</v>
      </c>
      <c r="X49" s="9">
        <f>'REV-REVCALC_CWS'!W42</f>
        <v>271573.2</v>
      </c>
      <c r="Y49" s="9">
        <f>'REV-REVCALC_CWS'!X42</f>
        <v>306392.2</v>
      </c>
      <c r="Z49" s="9">
        <f>'REV-REVCALC_CWS'!Y42</f>
        <v>341211.2</v>
      </c>
      <c r="AA49" s="9">
        <f>'REV-REVCALC_CWS'!Z42</f>
        <v>342404.95</v>
      </c>
      <c r="AB49" s="9">
        <f>'REV-REVCALC_CWS'!AA42</f>
        <v>408572.3</v>
      </c>
      <c r="AC49" s="9">
        <f>'REV-REVCALC_CWS'!AB42</f>
        <v>409741.05</v>
      </c>
      <c r="AD49" s="9">
        <f>'REV-REVCALC_CWS'!AC42</f>
        <v>546135.19999999995</v>
      </c>
      <c r="AE49" s="9">
        <f>'REV-REVCALC_CWS'!AD42</f>
        <v>873082.32000000007</v>
      </c>
      <c r="AF49" s="9">
        <f>'REV-REVCALC_CWS'!AE42</f>
        <v>985408.86</v>
      </c>
      <c r="AG49" s="9">
        <f>'REV-REVCALC_CWS'!AF42</f>
        <v>985408.86</v>
      </c>
      <c r="AH49" s="9">
        <f>'REV-REVCALC_CWS'!AG42</f>
        <v>1094100.3999999999</v>
      </c>
      <c r="AI49" s="9">
        <f>'REV-REVCALC_CWS'!AH42</f>
        <v>1094100.3999999999</v>
      </c>
      <c r="AJ49" s="9">
        <f>'REV-REVCALC_CWS'!AI42</f>
        <v>1094100.3999999999</v>
      </c>
      <c r="AK49" s="9">
        <f>'REV-REVCALC_CWS'!AJ42</f>
        <v>986323.86</v>
      </c>
      <c r="AL49" s="9">
        <f>'REV-REVCALC_CWS'!AK42</f>
        <v>987238.86</v>
      </c>
      <c r="AM49" s="9">
        <f>'REV-REVCALC_CWS'!AL42</f>
        <v>879853.57000000007</v>
      </c>
      <c r="AN49" s="9">
        <f>'REV-REVCALC_CWS'!AM42</f>
        <v>772822.03</v>
      </c>
      <c r="AO49" s="9">
        <f>'REV-REVCALC_CWS'!AN42</f>
        <v>665411.74</v>
      </c>
      <c r="AP49" s="9">
        <f>'REV-REVCALC_CWS'!AO42</f>
        <v>1024830.8319999999</v>
      </c>
      <c r="AQ49" s="9">
        <f>'REV-REVCALC_CWS'!AP42</f>
        <v>1634906.7</v>
      </c>
      <c r="AR49" s="9">
        <f>'REV-REVCALC_CWS'!AQ42</f>
        <v>1845326.682</v>
      </c>
      <c r="AS49" s="9">
        <f>'REV-REVCALC_CWS'!AR42</f>
        <v>1845326.682</v>
      </c>
      <c r="AT49" s="9">
        <f>'REV-REVCALC_CWS'!AS42</f>
        <v>2046499.625</v>
      </c>
      <c r="AU49" s="9">
        <f>'REV-REVCALC_CWS'!AT42</f>
        <v>2046499.625</v>
      </c>
      <c r="AV49" s="9">
        <f>'REV-REVCALC_CWS'!AU42</f>
        <v>2046499.625</v>
      </c>
      <c r="AW49" s="9">
        <f>'REV-REVCALC_CWS'!AV42</f>
        <v>1846346.682</v>
      </c>
      <c r="AX49" s="9">
        <f>'REV-REVCALC_CWS'!AW42</f>
        <v>1847366.682</v>
      </c>
      <c r="AY49" s="9">
        <f>'REV-REVCALC_CWS'!AX42</f>
        <v>1642494.2</v>
      </c>
      <c r="AZ49" s="9">
        <f>'REV-REVCALC_CWS'!AY42</f>
        <v>1442991.257</v>
      </c>
      <c r="BA49" s="9">
        <f>'REV-REVCALC_CWS'!AZ42</f>
        <v>1238083.7749999999</v>
      </c>
      <c r="BB49" s="9">
        <f>'REV-REVCALC_CWS'!BA42</f>
        <v>1742888.4269999999</v>
      </c>
      <c r="BC49" s="9">
        <f>'REV-REVCALC_CWS'!BB42</f>
        <v>2787639.9832000001</v>
      </c>
      <c r="BD49" s="9">
        <f>'REV-REVCALC_CWS'!BC42</f>
        <v>3139689.6686</v>
      </c>
      <c r="BE49" s="9">
        <f>'REV-REVCALC_CWS'!BD42</f>
        <v>3139689.6686</v>
      </c>
      <c r="BF49" s="9">
        <f>'REV-REVCALC_CWS'!BE42</f>
        <v>3487446.8539999998</v>
      </c>
      <c r="BG49" s="9">
        <f>'REV-REVCALC_CWS'!BF42</f>
        <v>3487446.8539999998</v>
      </c>
      <c r="BH49" s="9">
        <f>'REV-REVCALC_CWS'!BG42</f>
        <v>3487446.8539999998</v>
      </c>
      <c r="BI49" s="9">
        <f>'REV-REVCALC_CWS'!BH42</f>
        <v>3140709.6686</v>
      </c>
      <c r="BJ49" s="9">
        <f>'REV-REVCALC_CWS'!BI42</f>
        <v>3141729.6686</v>
      </c>
      <c r="BK49" s="9">
        <f>'REV-REVCALC_CWS'!BJ42</f>
        <v>2795227.4832000001</v>
      </c>
      <c r="BL49" s="9">
        <f>'REV-REVCALC_CWS'!BK42</f>
        <v>2449140.2977999998</v>
      </c>
      <c r="BM49" s="9">
        <f>'REV-REVCALC_CWS'!BL42</f>
        <v>2102603.1124</v>
      </c>
    </row>
    <row r="50" spans="2:66" x14ac:dyDescent="0.15">
      <c r="B50" s="44" t="s">
        <v>515</v>
      </c>
      <c r="D50" s="94">
        <v>2.5000000000000001E-2</v>
      </c>
      <c r="E50" s="9">
        <f t="shared" ref="E50:AJ50" si="14">E49*$D50</f>
        <v>0</v>
      </c>
      <c r="F50" s="9">
        <f t="shared" si="14"/>
        <v>0</v>
      </c>
      <c r="G50" s="9">
        <f t="shared" si="14"/>
        <v>0</v>
      </c>
      <c r="H50" s="9">
        <f t="shared" si="14"/>
        <v>0</v>
      </c>
      <c r="I50" s="9">
        <f t="shared" si="14"/>
        <v>0</v>
      </c>
      <c r="J50" s="9">
        <f t="shared" si="14"/>
        <v>0</v>
      </c>
      <c r="K50" s="9">
        <f t="shared" si="14"/>
        <v>0</v>
      </c>
      <c r="L50" s="9">
        <f t="shared" si="14"/>
        <v>0</v>
      </c>
      <c r="M50" s="9">
        <f t="shared" si="14"/>
        <v>0</v>
      </c>
      <c r="N50" s="9">
        <f t="shared" si="14"/>
        <v>0</v>
      </c>
      <c r="O50" s="9">
        <f t="shared" si="14"/>
        <v>576.35</v>
      </c>
      <c r="P50" s="9">
        <f t="shared" si="14"/>
        <v>576.35</v>
      </c>
      <c r="Q50" s="9">
        <f t="shared" si="14"/>
        <v>1122.3</v>
      </c>
      <c r="R50" s="9">
        <f t="shared" si="14"/>
        <v>2524.1900000000005</v>
      </c>
      <c r="S50" s="9">
        <f t="shared" si="14"/>
        <v>3394.6650000000004</v>
      </c>
      <c r="T50" s="9">
        <f t="shared" si="14"/>
        <v>6789.3300000000008</v>
      </c>
      <c r="U50" s="9">
        <f t="shared" si="14"/>
        <v>6789.3300000000008</v>
      </c>
      <c r="V50" s="9">
        <f t="shared" si="14"/>
        <v>6789.3300000000008</v>
      </c>
      <c r="W50" s="9">
        <f t="shared" si="14"/>
        <v>6789.3300000000008</v>
      </c>
      <c r="X50" s="9">
        <f t="shared" si="14"/>
        <v>6789.3300000000008</v>
      </c>
      <c r="Y50" s="9">
        <f t="shared" si="14"/>
        <v>7659.8050000000003</v>
      </c>
      <c r="Z50" s="9">
        <f t="shared" si="14"/>
        <v>8530.2800000000007</v>
      </c>
      <c r="AA50" s="9">
        <f t="shared" si="14"/>
        <v>8560.1237500000007</v>
      </c>
      <c r="AB50" s="9">
        <f t="shared" si="14"/>
        <v>10214.307500000001</v>
      </c>
      <c r="AC50" s="9">
        <f t="shared" si="14"/>
        <v>10243.526250000001</v>
      </c>
      <c r="AD50" s="9">
        <f t="shared" si="14"/>
        <v>13653.38</v>
      </c>
      <c r="AE50" s="9">
        <f t="shared" si="14"/>
        <v>21827.058000000005</v>
      </c>
      <c r="AF50" s="9">
        <f t="shared" si="14"/>
        <v>24635.2215</v>
      </c>
      <c r="AG50" s="9">
        <f t="shared" si="14"/>
        <v>24635.2215</v>
      </c>
      <c r="AH50" s="9">
        <f t="shared" si="14"/>
        <v>27352.51</v>
      </c>
      <c r="AI50" s="9">
        <f t="shared" si="14"/>
        <v>27352.51</v>
      </c>
      <c r="AJ50" s="9">
        <f t="shared" si="14"/>
        <v>27352.51</v>
      </c>
      <c r="AK50" s="9">
        <f t="shared" ref="AK50:BM50" si="15">AK49*$D50</f>
        <v>24658.0965</v>
      </c>
      <c r="AL50" s="9">
        <f t="shared" si="15"/>
        <v>24680.9715</v>
      </c>
      <c r="AM50" s="9">
        <f t="shared" si="15"/>
        <v>21996.339250000005</v>
      </c>
      <c r="AN50" s="9">
        <f t="shared" si="15"/>
        <v>19320.550750000002</v>
      </c>
      <c r="AO50" s="9">
        <f t="shared" si="15"/>
        <v>16635.2935</v>
      </c>
      <c r="AP50" s="9">
        <f t="shared" si="15"/>
        <v>25620.770799999998</v>
      </c>
      <c r="AQ50" s="9">
        <f t="shared" si="15"/>
        <v>40872.667500000003</v>
      </c>
      <c r="AR50" s="9">
        <f t="shared" si="15"/>
        <v>46133.167050000004</v>
      </c>
      <c r="AS50" s="9">
        <f t="shared" si="15"/>
        <v>46133.167050000004</v>
      </c>
      <c r="AT50" s="9">
        <f t="shared" si="15"/>
        <v>51162.490625000006</v>
      </c>
      <c r="AU50" s="9">
        <f t="shared" si="15"/>
        <v>51162.490625000006</v>
      </c>
      <c r="AV50" s="9">
        <f t="shared" si="15"/>
        <v>51162.490625000006</v>
      </c>
      <c r="AW50" s="9">
        <f t="shared" si="15"/>
        <v>46158.667050000004</v>
      </c>
      <c r="AX50" s="9">
        <f t="shared" si="15"/>
        <v>46184.167050000004</v>
      </c>
      <c r="AY50" s="9">
        <f t="shared" si="15"/>
        <v>41062.355000000003</v>
      </c>
      <c r="AZ50" s="9">
        <f t="shared" si="15"/>
        <v>36074.781425000001</v>
      </c>
      <c r="BA50" s="9">
        <f t="shared" si="15"/>
        <v>30952.094375000001</v>
      </c>
      <c r="BB50" s="9">
        <f t="shared" si="15"/>
        <v>43572.210675000002</v>
      </c>
      <c r="BC50" s="9">
        <f t="shared" si="15"/>
        <v>69690.999580000003</v>
      </c>
      <c r="BD50" s="9">
        <f t="shared" si="15"/>
        <v>78492.241714999996</v>
      </c>
      <c r="BE50" s="9">
        <f t="shared" si="15"/>
        <v>78492.241714999996</v>
      </c>
      <c r="BF50" s="9">
        <f t="shared" si="15"/>
        <v>87186.171350000004</v>
      </c>
      <c r="BG50" s="9">
        <f t="shared" si="15"/>
        <v>87186.171350000004</v>
      </c>
      <c r="BH50" s="9">
        <f t="shared" si="15"/>
        <v>87186.171350000004</v>
      </c>
      <c r="BI50" s="9">
        <f t="shared" si="15"/>
        <v>78517.741714999996</v>
      </c>
      <c r="BJ50" s="9">
        <f t="shared" si="15"/>
        <v>78543.241714999996</v>
      </c>
      <c r="BK50" s="9">
        <f t="shared" si="15"/>
        <v>69880.687080000003</v>
      </c>
      <c r="BL50" s="9">
        <f t="shared" si="15"/>
        <v>61228.507444999996</v>
      </c>
      <c r="BM50" s="9">
        <f t="shared" si="15"/>
        <v>52565.077810000003</v>
      </c>
    </row>
    <row r="51" spans="2:66" x14ac:dyDescent="0.15">
      <c r="B51" s="44" t="s">
        <v>516</v>
      </c>
      <c r="D51" s="94">
        <v>0.05</v>
      </c>
      <c r="E51" s="9">
        <f t="shared" ref="E51:AJ51" si="16">E49*$D51</f>
        <v>0</v>
      </c>
      <c r="F51" s="9">
        <f t="shared" si="16"/>
        <v>0</v>
      </c>
      <c r="G51" s="9">
        <f t="shared" si="16"/>
        <v>0</v>
      </c>
      <c r="H51" s="9">
        <f t="shared" si="16"/>
        <v>0</v>
      </c>
      <c r="I51" s="9">
        <f t="shared" si="16"/>
        <v>0</v>
      </c>
      <c r="J51" s="9">
        <f t="shared" si="16"/>
        <v>0</v>
      </c>
      <c r="K51" s="9">
        <f t="shared" si="16"/>
        <v>0</v>
      </c>
      <c r="L51" s="9">
        <f t="shared" si="16"/>
        <v>0</v>
      </c>
      <c r="M51" s="9">
        <f t="shared" si="16"/>
        <v>0</v>
      </c>
      <c r="N51" s="9">
        <f t="shared" si="16"/>
        <v>0</v>
      </c>
      <c r="O51" s="9">
        <f t="shared" si="16"/>
        <v>1152.7</v>
      </c>
      <c r="P51" s="9">
        <f t="shared" si="16"/>
        <v>1152.7</v>
      </c>
      <c r="Q51" s="9">
        <f t="shared" si="16"/>
        <v>2244.6</v>
      </c>
      <c r="R51" s="9">
        <f t="shared" si="16"/>
        <v>5048.380000000001</v>
      </c>
      <c r="S51" s="9">
        <f t="shared" si="16"/>
        <v>6789.3300000000008</v>
      </c>
      <c r="T51" s="9">
        <f t="shared" si="16"/>
        <v>13578.660000000002</v>
      </c>
      <c r="U51" s="9">
        <f t="shared" si="16"/>
        <v>13578.660000000002</v>
      </c>
      <c r="V51" s="9">
        <f t="shared" si="16"/>
        <v>13578.660000000002</v>
      </c>
      <c r="W51" s="9">
        <f t="shared" si="16"/>
        <v>13578.660000000002</v>
      </c>
      <c r="X51" s="9">
        <f t="shared" si="16"/>
        <v>13578.660000000002</v>
      </c>
      <c r="Y51" s="9">
        <f t="shared" si="16"/>
        <v>15319.61</v>
      </c>
      <c r="Z51" s="9">
        <f t="shared" si="16"/>
        <v>17060.560000000001</v>
      </c>
      <c r="AA51" s="9">
        <f t="shared" si="16"/>
        <v>17120.247500000001</v>
      </c>
      <c r="AB51" s="9">
        <f t="shared" si="16"/>
        <v>20428.615000000002</v>
      </c>
      <c r="AC51" s="9">
        <f t="shared" si="16"/>
        <v>20487.052500000002</v>
      </c>
      <c r="AD51" s="9">
        <f t="shared" si="16"/>
        <v>27306.76</v>
      </c>
      <c r="AE51" s="9">
        <f t="shared" si="16"/>
        <v>43654.116000000009</v>
      </c>
      <c r="AF51" s="9">
        <f t="shared" si="16"/>
        <v>49270.442999999999</v>
      </c>
      <c r="AG51" s="9">
        <f t="shared" si="16"/>
        <v>49270.442999999999</v>
      </c>
      <c r="AH51" s="9">
        <f t="shared" si="16"/>
        <v>54705.02</v>
      </c>
      <c r="AI51" s="9">
        <f t="shared" si="16"/>
        <v>54705.02</v>
      </c>
      <c r="AJ51" s="9">
        <f t="shared" si="16"/>
        <v>54705.02</v>
      </c>
      <c r="AK51" s="9">
        <f t="shared" ref="AK51:BM51" si="17">AK49*$D51</f>
        <v>49316.192999999999</v>
      </c>
      <c r="AL51" s="9">
        <f t="shared" si="17"/>
        <v>49361.942999999999</v>
      </c>
      <c r="AM51" s="9">
        <f t="shared" si="17"/>
        <v>43992.678500000009</v>
      </c>
      <c r="AN51" s="9">
        <f t="shared" si="17"/>
        <v>38641.101500000004</v>
      </c>
      <c r="AO51" s="9">
        <f t="shared" si="17"/>
        <v>33270.587</v>
      </c>
      <c r="AP51" s="9">
        <f t="shared" si="17"/>
        <v>51241.541599999997</v>
      </c>
      <c r="AQ51" s="9">
        <f t="shared" si="17"/>
        <v>81745.335000000006</v>
      </c>
      <c r="AR51" s="9">
        <f t="shared" si="17"/>
        <v>92266.334100000007</v>
      </c>
      <c r="AS51" s="9">
        <f t="shared" si="17"/>
        <v>92266.334100000007</v>
      </c>
      <c r="AT51" s="9">
        <f t="shared" si="17"/>
        <v>102324.98125000001</v>
      </c>
      <c r="AU51" s="9">
        <f t="shared" si="17"/>
        <v>102324.98125000001</v>
      </c>
      <c r="AV51" s="9">
        <f t="shared" si="17"/>
        <v>102324.98125000001</v>
      </c>
      <c r="AW51" s="9">
        <f t="shared" si="17"/>
        <v>92317.334100000007</v>
      </c>
      <c r="AX51" s="9">
        <f t="shared" si="17"/>
        <v>92368.334100000007</v>
      </c>
      <c r="AY51" s="9">
        <f t="shared" si="17"/>
        <v>82124.710000000006</v>
      </c>
      <c r="AZ51" s="9">
        <f t="shared" si="17"/>
        <v>72149.562850000002</v>
      </c>
      <c r="BA51" s="9">
        <f t="shared" si="17"/>
        <v>61904.188750000001</v>
      </c>
      <c r="BB51" s="9">
        <f t="shared" si="17"/>
        <v>87144.421350000004</v>
      </c>
      <c r="BC51" s="9">
        <f t="shared" si="17"/>
        <v>139381.99916000001</v>
      </c>
      <c r="BD51" s="9">
        <f t="shared" si="17"/>
        <v>156984.48342999999</v>
      </c>
      <c r="BE51" s="9">
        <f t="shared" si="17"/>
        <v>156984.48342999999</v>
      </c>
      <c r="BF51" s="9">
        <f t="shared" si="17"/>
        <v>174372.34270000001</v>
      </c>
      <c r="BG51" s="9">
        <f t="shared" si="17"/>
        <v>174372.34270000001</v>
      </c>
      <c r="BH51" s="9">
        <f t="shared" si="17"/>
        <v>174372.34270000001</v>
      </c>
      <c r="BI51" s="9">
        <f t="shared" si="17"/>
        <v>157035.48342999999</v>
      </c>
      <c r="BJ51" s="9">
        <f t="shared" si="17"/>
        <v>157086.48342999999</v>
      </c>
      <c r="BK51" s="9">
        <f t="shared" si="17"/>
        <v>139761.37416000001</v>
      </c>
      <c r="BL51" s="9">
        <f t="shared" si="17"/>
        <v>122457.01488999999</v>
      </c>
      <c r="BM51" s="9">
        <f t="shared" si="17"/>
        <v>105130.15562000001</v>
      </c>
    </row>
    <row r="52" spans="2:66" ht="11.25" customHeight="1" x14ac:dyDescent="0.15"/>
    <row r="54" spans="2:66" x14ac:dyDescent="0.15">
      <c r="B54" s="16" t="s">
        <v>512</v>
      </c>
    </row>
    <row r="55" spans="2:66" x14ac:dyDescent="0.15">
      <c r="B55" s="16"/>
      <c r="E55" s="33"/>
    </row>
    <row r="56" spans="2:66" x14ac:dyDescent="0.15">
      <c r="B56" s="17" t="s">
        <v>24</v>
      </c>
      <c r="F56" s="12">
        <f>STAFF_CWS!H10</f>
        <v>0</v>
      </c>
      <c r="G56" s="12">
        <f>STAFF_CWS!I10</f>
        <v>0</v>
      </c>
      <c r="H56" s="12">
        <f>STAFF_CWS!J10</f>
        <v>0</v>
      </c>
      <c r="I56" s="12">
        <f>STAFF_CWS!K10</f>
        <v>0</v>
      </c>
      <c r="J56" s="12">
        <f>STAFF_CWS!L10</f>
        <v>0</v>
      </c>
      <c r="K56" s="12">
        <f>STAFF_CWS!M10</f>
        <v>0</v>
      </c>
      <c r="L56" s="12">
        <f>STAFF_CWS!N10</f>
        <v>0</v>
      </c>
      <c r="M56" s="12">
        <f>STAFF_CWS!O10</f>
        <v>0</v>
      </c>
      <c r="N56" s="12">
        <f>STAFF_CWS!P10</f>
        <v>0</v>
      </c>
      <c r="O56" s="12">
        <f>STAFF_CWS!Q10</f>
        <v>0</v>
      </c>
      <c r="P56" s="12">
        <f>STAFF_CWS!R10</f>
        <v>0</v>
      </c>
      <c r="Q56" s="12">
        <f>STAFF_CWS!S10</f>
        <v>0</v>
      </c>
      <c r="R56" s="12">
        <f>STAFF_CWS!T10</f>
        <v>0</v>
      </c>
      <c r="S56" s="12">
        <f>STAFF_CWS!U10</f>
        <v>0</v>
      </c>
      <c r="T56" s="12">
        <f>STAFF_CWS!V10</f>
        <v>0</v>
      </c>
      <c r="U56" s="12">
        <f>STAFF_CWS!W10</f>
        <v>0</v>
      </c>
      <c r="V56" s="12">
        <f>STAFF_CWS!X10</f>
        <v>0</v>
      </c>
      <c r="W56" s="12">
        <f>STAFF_CWS!Y10</f>
        <v>0</v>
      </c>
      <c r="X56" s="12">
        <f>STAFF_CWS!Z10</f>
        <v>0</v>
      </c>
      <c r="Y56" s="12">
        <f>STAFF_CWS!AA10</f>
        <v>0</v>
      </c>
      <c r="Z56" s="12">
        <f>STAFF_CWS!AB10</f>
        <v>0</v>
      </c>
      <c r="AA56" s="12">
        <f>STAFF_CWS!AC10</f>
        <v>0</v>
      </c>
      <c r="AB56" s="12">
        <f>STAFF_CWS!AD10</f>
        <v>0</v>
      </c>
      <c r="AC56" s="12">
        <f>STAFF_CWS!AE10</f>
        <v>0</v>
      </c>
      <c r="AD56" s="12">
        <f>STAFF_CWS!AF10</f>
        <v>0</v>
      </c>
      <c r="AE56" s="12">
        <f>STAFF_CWS!AG10</f>
        <v>0</v>
      </c>
      <c r="AF56" s="12">
        <f>STAFF_CWS!AH10</f>
        <v>0</v>
      </c>
      <c r="AG56" s="12">
        <f>STAFF_CWS!AI10</f>
        <v>0</v>
      </c>
      <c r="AH56" s="12">
        <f>STAFF_CWS!AJ10</f>
        <v>0</v>
      </c>
      <c r="AI56" s="12">
        <f>STAFF_CWS!AK10</f>
        <v>0</v>
      </c>
      <c r="AJ56" s="12">
        <f>STAFF_CWS!AL10</f>
        <v>0</v>
      </c>
      <c r="AK56" s="12">
        <f>STAFF_CWS!AM10</f>
        <v>0</v>
      </c>
      <c r="AL56" s="12">
        <f>STAFF_CWS!AN10</f>
        <v>0</v>
      </c>
      <c r="AM56" s="12">
        <f>STAFF_CWS!AO10</f>
        <v>0</v>
      </c>
      <c r="AN56" s="12">
        <f>STAFF_CWS!AP10</f>
        <v>0</v>
      </c>
      <c r="AO56" s="12">
        <f>STAFF_CWS!AQ10</f>
        <v>0</v>
      </c>
      <c r="AP56" s="12">
        <f>STAFF_CWS!AR10</f>
        <v>0</v>
      </c>
      <c r="AQ56" s="12">
        <f>STAFF_CWS!AS10</f>
        <v>0</v>
      </c>
      <c r="AR56" s="12">
        <f>STAFF_CWS!AT10</f>
        <v>0</v>
      </c>
      <c r="AS56" s="12">
        <f>STAFF_CWS!AU10</f>
        <v>0</v>
      </c>
      <c r="AT56" s="12">
        <f>STAFF_CWS!AV10</f>
        <v>0</v>
      </c>
      <c r="AU56" s="12">
        <f>STAFF_CWS!AW10</f>
        <v>0</v>
      </c>
      <c r="AV56" s="12">
        <f>STAFF_CWS!AX10</f>
        <v>0</v>
      </c>
      <c r="AW56" s="12">
        <f>STAFF_CWS!AY10</f>
        <v>0</v>
      </c>
      <c r="AX56" s="12">
        <f>STAFF_CWS!AZ10</f>
        <v>0</v>
      </c>
      <c r="AY56" s="12">
        <f>STAFF_CWS!BA10</f>
        <v>0</v>
      </c>
      <c r="AZ56" s="12">
        <f>STAFF_CWS!BB10</f>
        <v>0</v>
      </c>
      <c r="BA56" s="12">
        <f>STAFF_CWS!BC10</f>
        <v>0</v>
      </c>
      <c r="BB56" s="12">
        <f>STAFF_CWS!BD10</f>
        <v>0</v>
      </c>
      <c r="BC56" s="12">
        <f>STAFF_CWS!BE10</f>
        <v>0</v>
      </c>
      <c r="BD56" s="12">
        <f>STAFF_CWS!BF10</f>
        <v>0</v>
      </c>
      <c r="BE56" s="12">
        <f>STAFF_CWS!BG10</f>
        <v>0</v>
      </c>
      <c r="BF56" s="12">
        <f>STAFF_CWS!BH10</f>
        <v>0</v>
      </c>
      <c r="BG56" s="12">
        <f>STAFF_CWS!BI10</f>
        <v>0</v>
      </c>
      <c r="BH56" s="12">
        <f>STAFF_CWS!BJ10</f>
        <v>0</v>
      </c>
      <c r="BI56" s="12">
        <f>STAFF_CWS!BK10</f>
        <v>0</v>
      </c>
      <c r="BJ56" s="12">
        <f>STAFF_CWS!BL10</f>
        <v>0</v>
      </c>
      <c r="BK56" s="12">
        <f>STAFF_CWS!BM10</f>
        <v>0</v>
      </c>
      <c r="BL56" s="12">
        <f>STAFF_CWS!BN10</f>
        <v>0</v>
      </c>
      <c r="BM56" s="12">
        <f>STAFF_CWS!BO10</f>
        <v>0</v>
      </c>
    </row>
    <row r="57" spans="2:66" x14ac:dyDescent="0.15">
      <c r="B57" s="17" t="s">
        <v>128</v>
      </c>
      <c r="F57" s="12">
        <f>STAFF_CWS!H13</f>
        <v>1</v>
      </c>
      <c r="G57" s="12">
        <f>STAFF_CWS!I13</f>
        <v>1</v>
      </c>
      <c r="H57" s="12">
        <f>STAFF_CWS!J13</f>
        <v>1</v>
      </c>
      <c r="I57" s="12">
        <f>STAFF_CWS!K13</f>
        <v>1</v>
      </c>
      <c r="J57" s="12">
        <f>STAFF_CWS!L13</f>
        <v>1</v>
      </c>
      <c r="K57" s="12">
        <f>STAFF_CWS!M13</f>
        <v>1</v>
      </c>
      <c r="L57" s="12">
        <f>STAFF_CWS!N13</f>
        <v>1</v>
      </c>
      <c r="M57" s="12">
        <f>STAFF_CWS!O13</f>
        <v>1</v>
      </c>
      <c r="N57" s="12">
        <f>STAFF_CWS!P13</f>
        <v>1</v>
      </c>
      <c r="O57" s="12">
        <f>STAFF_CWS!Q13</f>
        <v>1</v>
      </c>
      <c r="P57" s="12">
        <f>STAFF_CWS!R13</f>
        <v>1</v>
      </c>
      <c r="Q57" s="12">
        <f>STAFF_CWS!S13</f>
        <v>1</v>
      </c>
      <c r="R57" s="12">
        <f>STAFF_CWS!T13</f>
        <v>1</v>
      </c>
      <c r="S57" s="12">
        <f>STAFF_CWS!U13</f>
        <v>1</v>
      </c>
      <c r="T57" s="12">
        <f>STAFF_CWS!V13</f>
        <v>1</v>
      </c>
      <c r="U57" s="12">
        <f>STAFF_CWS!W13</f>
        <v>1</v>
      </c>
      <c r="V57" s="12">
        <f>STAFF_CWS!X13</f>
        <v>1</v>
      </c>
      <c r="W57" s="12">
        <f>STAFF_CWS!Y13</f>
        <v>1</v>
      </c>
      <c r="X57" s="12">
        <f>STAFF_CWS!Z13</f>
        <v>1</v>
      </c>
      <c r="Y57" s="12">
        <f>STAFF_CWS!AA13</f>
        <v>1</v>
      </c>
      <c r="Z57" s="12">
        <f>STAFF_CWS!AB13</f>
        <v>1</v>
      </c>
      <c r="AA57" s="12">
        <f>STAFF_CWS!AC13</f>
        <v>1</v>
      </c>
      <c r="AB57" s="12">
        <f>STAFF_CWS!AD13</f>
        <v>1</v>
      </c>
      <c r="AC57" s="12">
        <f>STAFF_CWS!AE13</f>
        <v>1</v>
      </c>
      <c r="AD57" s="12">
        <f>STAFF_CWS!AF13</f>
        <v>1</v>
      </c>
      <c r="AE57" s="12">
        <f>STAFF_CWS!AG13</f>
        <v>1</v>
      </c>
      <c r="AF57" s="12">
        <f>STAFF_CWS!AH13</f>
        <v>1</v>
      </c>
      <c r="AG57" s="12">
        <f>STAFF_CWS!AI13</f>
        <v>1</v>
      </c>
      <c r="AH57" s="12">
        <f>STAFF_CWS!AJ13</f>
        <v>1</v>
      </c>
      <c r="AI57" s="12">
        <f>STAFF_CWS!AK13</f>
        <v>1</v>
      </c>
      <c r="AJ57" s="12">
        <f>STAFF_CWS!AL13</f>
        <v>1</v>
      </c>
      <c r="AK57" s="12">
        <f>STAFF_CWS!AM13</f>
        <v>1</v>
      </c>
      <c r="AL57" s="12">
        <f>STAFF_CWS!AN13</f>
        <v>1</v>
      </c>
      <c r="AM57" s="12">
        <f>STAFF_CWS!AO13</f>
        <v>1</v>
      </c>
      <c r="AN57" s="12">
        <f>STAFF_CWS!AP13</f>
        <v>1</v>
      </c>
      <c r="AO57" s="12">
        <f>STAFF_CWS!AQ13</f>
        <v>1</v>
      </c>
      <c r="AP57" s="12">
        <f>STAFF_CWS!AR13</f>
        <v>1</v>
      </c>
      <c r="AQ57" s="12">
        <f>STAFF_CWS!AS13</f>
        <v>1</v>
      </c>
      <c r="AR57" s="12">
        <f>STAFF_CWS!AT13</f>
        <v>1</v>
      </c>
      <c r="AS57" s="12">
        <f>STAFF_CWS!AU13</f>
        <v>1</v>
      </c>
      <c r="AT57" s="12">
        <f>STAFF_CWS!AV13</f>
        <v>1</v>
      </c>
      <c r="AU57" s="12">
        <f>STAFF_CWS!AW13</f>
        <v>1</v>
      </c>
      <c r="AV57" s="12">
        <f>STAFF_CWS!AX13</f>
        <v>1</v>
      </c>
      <c r="AW57" s="12">
        <f>STAFF_CWS!AY13</f>
        <v>1</v>
      </c>
      <c r="AX57" s="12">
        <f>STAFF_CWS!AZ13</f>
        <v>1</v>
      </c>
      <c r="AY57" s="12">
        <f>STAFF_CWS!BA13</f>
        <v>1</v>
      </c>
      <c r="AZ57" s="12">
        <f>STAFF_CWS!BB13</f>
        <v>1</v>
      </c>
      <c r="BA57" s="12">
        <f>STAFF_CWS!BC13</f>
        <v>1</v>
      </c>
      <c r="BB57" s="12">
        <f>STAFF_CWS!BD13</f>
        <v>1</v>
      </c>
      <c r="BC57" s="12">
        <f>STAFF_CWS!BE13</f>
        <v>1</v>
      </c>
      <c r="BD57" s="12">
        <f>STAFF_CWS!BF13</f>
        <v>1</v>
      </c>
      <c r="BE57" s="12">
        <f>STAFF_CWS!BG13</f>
        <v>1</v>
      </c>
      <c r="BF57" s="12">
        <f>STAFF_CWS!BH13</f>
        <v>1</v>
      </c>
      <c r="BG57" s="12">
        <f>STAFF_CWS!BI13</f>
        <v>1</v>
      </c>
      <c r="BH57" s="12">
        <f>STAFF_CWS!BJ13</f>
        <v>1</v>
      </c>
      <c r="BI57" s="12">
        <f>STAFF_CWS!BK13</f>
        <v>1</v>
      </c>
      <c r="BJ57" s="12">
        <f>STAFF_CWS!BL13</f>
        <v>1</v>
      </c>
      <c r="BK57" s="12">
        <f>STAFF_CWS!BM13</f>
        <v>1</v>
      </c>
      <c r="BL57" s="12">
        <f>STAFF_CWS!BN13</f>
        <v>1</v>
      </c>
      <c r="BM57" s="12">
        <f>STAFF_CWS!BO13</f>
        <v>1</v>
      </c>
    </row>
    <row r="58" spans="2:66" x14ac:dyDescent="0.15">
      <c r="B58" s="17" t="s">
        <v>129</v>
      </c>
      <c r="F58" s="12">
        <f>STAFF_CWS!H16</f>
        <v>0</v>
      </c>
      <c r="G58" s="12">
        <f>STAFF_CWS!I16</f>
        <v>0</v>
      </c>
      <c r="H58" s="12">
        <f>STAFF_CWS!J16</f>
        <v>0</v>
      </c>
      <c r="I58" s="12">
        <f>STAFF_CWS!K16</f>
        <v>0</v>
      </c>
      <c r="J58" s="12">
        <f>STAFF_CWS!L16</f>
        <v>0</v>
      </c>
      <c r="K58" s="12">
        <f>STAFF_CWS!M16</f>
        <v>0</v>
      </c>
      <c r="L58" s="12">
        <f>STAFF_CWS!N16</f>
        <v>0</v>
      </c>
      <c r="M58" s="12">
        <f>STAFF_CWS!O16</f>
        <v>0</v>
      </c>
      <c r="N58" s="12">
        <f>STAFF_CWS!P16</f>
        <v>0</v>
      </c>
      <c r="O58" s="12">
        <f>STAFF_CWS!Q16</f>
        <v>0</v>
      </c>
      <c r="P58" s="12">
        <f>STAFF_CWS!R16</f>
        <v>0</v>
      </c>
      <c r="Q58" s="12">
        <f>STAFF_CWS!S16</f>
        <v>0</v>
      </c>
      <c r="R58" s="12">
        <f>STAFF_CWS!T16</f>
        <v>0</v>
      </c>
      <c r="S58" s="12">
        <f>STAFF_CWS!U16</f>
        <v>0</v>
      </c>
      <c r="T58" s="12">
        <f>STAFF_CWS!V16</f>
        <v>0</v>
      </c>
      <c r="U58" s="12">
        <f>STAFF_CWS!W16</f>
        <v>0</v>
      </c>
      <c r="V58" s="12">
        <f>STAFF_CWS!X16</f>
        <v>0</v>
      </c>
      <c r="W58" s="12">
        <f>STAFF_CWS!Y16</f>
        <v>0</v>
      </c>
      <c r="X58" s="12">
        <f>STAFF_CWS!Z16</f>
        <v>0</v>
      </c>
      <c r="Y58" s="12">
        <f>STAFF_CWS!AA16</f>
        <v>0</v>
      </c>
      <c r="Z58" s="12">
        <f>STAFF_CWS!AB16</f>
        <v>0</v>
      </c>
      <c r="AA58" s="12">
        <f>STAFF_CWS!AC16</f>
        <v>0</v>
      </c>
      <c r="AB58" s="12">
        <f>STAFF_CWS!AD16</f>
        <v>0</v>
      </c>
      <c r="AC58" s="12">
        <f>STAFF_CWS!AE16</f>
        <v>0</v>
      </c>
      <c r="AD58" s="12">
        <f>STAFF_CWS!AF16</f>
        <v>0</v>
      </c>
      <c r="AE58" s="12">
        <f>STAFF_CWS!AG16</f>
        <v>0</v>
      </c>
      <c r="AF58" s="12">
        <f>STAFF_CWS!AH16</f>
        <v>0</v>
      </c>
      <c r="AG58" s="12">
        <f>STAFF_CWS!AI16</f>
        <v>0</v>
      </c>
      <c r="AH58" s="12">
        <f>STAFF_CWS!AJ16</f>
        <v>0</v>
      </c>
      <c r="AI58" s="12">
        <f>STAFF_CWS!AK16</f>
        <v>0</v>
      </c>
      <c r="AJ58" s="12">
        <f>STAFF_CWS!AL16</f>
        <v>0</v>
      </c>
      <c r="AK58" s="12">
        <f>STAFF_CWS!AM16</f>
        <v>0</v>
      </c>
      <c r="AL58" s="12">
        <f>STAFF_CWS!AN16</f>
        <v>0</v>
      </c>
      <c r="AM58" s="12">
        <f>STAFF_CWS!AO16</f>
        <v>0</v>
      </c>
      <c r="AN58" s="12">
        <f>STAFF_CWS!AP16</f>
        <v>0</v>
      </c>
      <c r="AO58" s="12">
        <f>STAFF_CWS!AQ16</f>
        <v>0</v>
      </c>
      <c r="AP58" s="12">
        <f>STAFF_CWS!AR16</f>
        <v>0</v>
      </c>
      <c r="AQ58" s="12">
        <f>STAFF_CWS!AS16</f>
        <v>0</v>
      </c>
      <c r="AR58" s="12">
        <f>STAFF_CWS!AT16</f>
        <v>0</v>
      </c>
      <c r="AS58" s="12">
        <f>STAFF_CWS!AU16</f>
        <v>0</v>
      </c>
      <c r="AT58" s="12">
        <f>STAFF_CWS!AV16</f>
        <v>0</v>
      </c>
      <c r="AU58" s="12">
        <f>STAFF_CWS!AW16</f>
        <v>0</v>
      </c>
      <c r="AV58" s="12">
        <f>STAFF_CWS!AX16</f>
        <v>0</v>
      </c>
      <c r="AW58" s="12">
        <f>STAFF_CWS!AY16</f>
        <v>0</v>
      </c>
      <c r="AX58" s="12">
        <f>STAFF_CWS!AZ16</f>
        <v>0</v>
      </c>
      <c r="AY58" s="12">
        <f>STAFF_CWS!BA16</f>
        <v>0</v>
      </c>
      <c r="AZ58" s="12">
        <f>STAFF_CWS!BB16</f>
        <v>0</v>
      </c>
      <c r="BA58" s="12">
        <f>STAFF_CWS!BC16</f>
        <v>0</v>
      </c>
      <c r="BB58" s="12">
        <f>STAFF_CWS!BD16</f>
        <v>0</v>
      </c>
      <c r="BC58" s="12">
        <f>STAFF_CWS!BE16</f>
        <v>0</v>
      </c>
      <c r="BD58" s="12">
        <f>STAFF_CWS!BF16</f>
        <v>0</v>
      </c>
      <c r="BE58" s="12">
        <f>STAFF_CWS!BG16</f>
        <v>0</v>
      </c>
      <c r="BF58" s="12">
        <f>STAFF_CWS!BH16</f>
        <v>0</v>
      </c>
      <c r="BG58" s="12">
        <f>STAFF_CWS!BI16</f>
        <v>0</v>
      </c>
      <c r="BH58" s="12">
        <f>STAFF_CWS!BJ16</f>
        <v>0</v>
      </c>
      <c r="BI58" s="12">
        <f>STAFF_CWS!BK16</f>
        <v>0</v>
      </c>
      <c r="BJ58" s="12">
        <f>STAFF_CWS!BL16</f>
        <v>0</v>
      </c>
      <c r="BK58" s="12">
        <f>STAFF_CWS!BM16</f>
        <v>0</v>
      </c>
      <c r="BL58" s="12">
        <f>STAFF_CWS!BN16</f>
        <v>0</v>
      </c>
      <c r="BM58" s="12">
        <f>STAFF_CWS!BO16</f>
        <v>0</v>
      </c>
    </row>
    <row r="59" spans="2:66" x14ac:dyDescent="0.15">
      <c r="B59" s="17" t="s">
        <v>34</v>
      </c>
      <c r="F59" s="12">
        <f>STAFF_CWS!H19</f>
        <v>0</v>
      </c>
      <c r="G59" s="12">
        <f>STAFF_CWS!I19</f>
        <v>0</v>
      </c>
      <c r="H59" s="12">
        <f>STAFF_CWS!J19</f>
        <v>0</v>
      </c>
      <c r="I59" s="12">
        <f>STAFF_CWS!K19</f>
        <v>0</v>
      </c>
      <c r="J59" s="12">
        <f>STAFF_CWS!L19</f>
        <v>0</v>
      </c>
      <c r="K59" s="12">
        <f>STAFF_CWS!M19</f>
        <v>0</v>
      </c>
      <c r="L59" s="12">
        <f>STAFF_CWS!N19</f>
        <v>0</v>
      </c>
      <c r="M59" s="12">
        <f>STAFF_CWS!O19</f>
        <v>0</v>
      </c>
      <c r="N59" s="12">
        <f>STAFF_CWS!P19</f>
        <v>0</v>
      </c>
      <c r="O59" s="12">
        <f>STAFF_CWS!Q19</f>
        <v>0</v>
      </c>
      <c r="P59" s="12">
        <f>STAFF_CWS!R19</f>
        <v>0</v>
      </c>
      <c r="Q59" s="12">
        <f>STAFF_CWS!S19</f>
        <v>0</v>
      </c>
      <c r="R59" s="12">
        <f>STAFF_CWS!T19</f>
        <v>0</v>
      </c>
      <c r="S59" s="12">
        <f>STAFF_CWS!U19</f>
        <v>0</v>
      </c>
      <c r="T59" s="12">
        <f>STAFF_CWS!V19</f>
        <v>0</v>
      </c>
      <c r="U59" s="12">
        <f>STAFF_CWS!W19</f>
        <v>0</v>
      </c>
      <c r="V59" s="12">
        <f>STAFF_CWS!X19</f>
        <v>0</v>
      </c>
      <c r="W59" s="12">
        <f>STAFF_CWS!Y19</f>
        <v>0</v>
      </c>
      <c r="X59" s="12">
        <f>STAFF_CWS!Z19</f>
        <v>0</v>
      </c>
      <c r="Y59" s="12">
        <f>STAFF_CWS!AA19</f>
        <v>0</v>
      </c>
      <c r="Z59" s="12">
        <f>STAFF_CWS!AB19</f>
        <v>0</v>
      </c>
      <c r="AA59" s="12">
        <f>STAFF_CWS!AC19</f>
        <v>0</v>
      </c>
      <c r="AB59" s="12">
        <f>STAFF_CWS!AD19</f>
        <v>0</v>
      </c>
      <c r="AC59" s="12">
        <f>STAFF_CWS!AE19</f>
        <v>0</v>
      </c>
      <c r="AD59" s="12">
        <f>STAFF_CWS!AF19</f>
        <v>0</v>
      </c>
      <c r="AE59" s="12">
        <f>STAFF_CWS!AG19</f>
        <v>0</v>
      </c>
      <c r="AF59" s="12">
        <f>STAFF_CWS!AH19</f>
        <v>0</v>
      </c>
      <c r="AG59" s="12">
        <f>STAFF_CWS!AI19</f>
        <v>0</v>
      </c>
      <c r="AH59" s="12">
        <f>STAFF_CWS!AJ19</f>
        <v>0</v>
      </c>
      <c r="AI59" s="12">
        <f>STAFF_CWS!AK19</f>
        <v>0</v>
      </c>
      <c r="AJ59" s="12">
        <f>STAFF_CWS!AL19</f>
        <v>0</v>
      </c>
      <c r="AK59" s="12">
        <f>STAFF_CWS!AM19</f>
        <v>0</v>
      </c>
      <c r="AL59" s="12">
        <f>STAFF_CWS!AN19</f>
        <v>0</v>
      </c>
      <c r="AM59" s="12">
        <f>STAFF_CWS!AO19</f>
        <v>0</v>
      </c>
      <c r="AN59" s="12">
        <f>STAFF_CWS!AP19</f>
        <v>0</v>
      </c>
      <c r="AO59" s="12">
        <f>STAFF_CWS!AQ19</f>
        <v>0</v>
      </c>
      <c r="AP59" s="12">
        <f>STAFF_CWS!AR19</f>
        <v>0</v>
      </c>
      <c r="AQ59" s="12">
        <f>STAFF_CWS!AS19</f>
        <v>0</v>
      </c>
      <c r="AR59" s="12">
        <f>STAFF_CWS!AT19</f>
        <v>0</v>
      </c>
      <c r="AS59" s="12">
        <f>STAFF_CWS!AU19</f>
        <v>0</v>
      </c>
      <c r="AT59" s="12">
        <f>STAFF_CWS!AV19</f>
        <v>0</v>
      </c>
      <c r="AU59" s="12">
        <f>STAFF_CWS!AW19</f>
        <v>0</v>
      </c>
      <c r="AV59" s="12">
        <f>STAFF_CWS!AX19</f>
        <v>0</v>
      </c>
      <c r="AW59" s="12">
        <f>STAFF_CWS!AY19</f>
        <v>0</v>
      </c>
      <c r="AX59" s="12">
        <f>STAFF_CWS!AZ19</f>
        <v>0</v>
      </c>
      <c r="AY59" s="12">
        <f>STAFF_CWS!BA19</f>
        <v>0</v>
      </c>
      <c r="AZ59" s="12">
        <f>STAFF_CWS!BB19</f>
        <v>0</v>
      </c>
      <c r="BA59" s="12">
        <f>STAFF_CWS!BC19</f>
        <v>0</v>
      </c>
      <c r="BB59" s="12">
        <f>STAFF_CWS!BD19</f>
        <v>0</v>
      </c>
      <c r="BC59" s="12">
        <f>STAFF_CWS!BE19</f>
        <v>0</v>
      </c>
      <c r="BD59" s="12">
        <f>STAFF_CWS!BF19</f>
        <v>0</v>
      </c>
      <c r="BE59" s="12">
        <f>STAFF_CWS!BG19</f>
        <v>0</v>
      </c>
      <c r="BF59" s="12">
        <f>STAFF_CWS!BH19</f>
        <v>0</v>
      </c>
      <c r="BG59" s="12">
        <f>STAFF_CWS!BI19</f>
        <v>0</v>
      </c>
      <c r="BH59" s="12">
        <f>STAFF_CWS!BJ19</f>
        <v>0</v>
      </c>
      <c r="BI59" s="12">
        <f>STAFF_CWS!BK19</f>
        <v>0</v>
      </c>
      <c r="BJ59" s="12">
        <f>STAFF_CWS!BL19</f>
        <v>0</v>
      </c>
      <c r="BK59" s="12">
        <f>STAFF_CWS!BM19</f>
        <v>0</v>
      </c>
      <c r="BL59" s="12">
        <f>STAFF_CWS!BN19</f>
        <v>0</v>
      </c>
      <c r="BM59" s="12">
        <f>STAFF_CWS!BO19</f>
        <v>0</v>
      </c>
    </row>
    <row r="60" spans="2:66" x14ac:dyDescent="0.15">
      <c r="B60" s="17" t="s">
        <v>119</v>
      </c>
      <c r="F60" s="12">
        <f>STAFF_CWS!H57</f>
        <v>0</v>
      </c>
      <c r="G60" s="12">
        <f>STAFF_CWS!I57</f>
        <v>0</v>
      </c>
      <c r="H60" s="12">
        <f>STAFF_CWS!J57</f>
        <v>0</v>
      </c>
      <c r="I60" s="12">
        <f>STAFF_CWS!K57</f>
        <v>0</v>
      </c>
      <c r="J60" s="12">
        <f>STAFF_CWS!L57</f>
        <v>0</v>
      </c>
      <c r="K60" s="12">
        <f>STAFF_CWS!M57</f>
        <v>0</v>
      </c>
      <c r="L60" s="12">
        <f>STAFF_CWS!N57</f>
        <v>0</v>
      </c>
      <c r="M60" s="12">
        <f>STAFF_CWS!O57</f>
        <v>0</v>
      </c>
      <c r="N60" s="12">
        <f>STAFF_CWS!P57</f>
        <v>0</v>
      </c>
      <c r="O60" s="12">
        <f>STAFF_CWS!Q57</f>
        <v>0</v>
      </c>
      <c r="P60" s="12">
        <f>STAFF_CWS!R57</f>
        <v>0</v>
      </c>
      <c r="Q60" s="12">
        <f>STAFF_CWS!S57</f>
        <v>0</v>
      </c>
      <c r="R60" s="12">
        <f>STAFF_CWS!T57</f>
        <v>0</v>
      </c>
      <c r="S60" s="12">
        <f>STAFF_CWS!U57</f>
        <v>0</v>
      </c>
      <c r="T60" s="12">
        <f>STAFF_CWS!V57</f>
        <v>0</v>
      </c>
      <c r="U60" s="12">
        <f>STAFF_CWS!W57</f>
        <v>0</v>
      </c>
      <c r="V60" s="12">
        <f>STAFF_CWS!X57</f>
        <v>0</v>
      </c>
      <c r="W60" s="12">
        <f>STAFF_CWS!Y57</f>
        <v>0</v>
      </c>
      <c r="X60" s="12">
        <f>STAFF_CWS!Z57</f>
        <v>0</v>
      </c>
      <c r="Y60" s="12">
        <f>STAFF_CWS!AA57</f>
        <v>0</v>
      </c>
      <c r="Z60" s="12">
        <f>STAFF_CWS!AB57</f>
        <v>0</v>
      </c>
      <c r="AA60" s="12">
        <f>STAFF_CWS!AC57</f>
        <v>0</v>
      </c>
      <c r="AB60" s="12">
        <f>STAFF_CWS!AD57</f>
        <v>0</v>
      </c>
      <c r="AC60" s="12">
        <f>STAFF_CWS!AE57</f>
        <v>0</v>
      </c>
      <c r="AD60" s="12">
        <f>STAFF_CWS!AF57</f>
        <v>0</v>
      </c>
      <c r="AE60" s="12">
        <f>STAFF_CWS!AG57</f>
        <v>0</v>
      </c>
      <c r="AF60" s="12">
        <f>STAFF_CWS!AH57</f>
        <v>0</v>
      </c>
      <c r="AG60" s="12">
        <f>STAFF_CWS!AI57</f>
        <v>0</v>
      </c>
      <c r="AH60" s="12">
        <f>STAFF_CWS!AJ57</f>
        <v>0</v>
      </c>
      <c r="AI60" s="12">
        <f>STAFF_CWS!AK57</f>
        <v>0</v>
      </c>
      <c r="AJ60" s="12">
        <f>STAFF_CWS!AL57</f>
        <v>0</v>
      </c>
      <c r="AK60" s="12">
        <f>STAFF_CWS!AM57</f>
        <v>0</v>
      </c>
      <c r="AL60" s="12">
        <f>STAFF_CWS!AN57</f>
        <v>0</v>
      </c>
      <c r="AM60" s="12">
        <f>STAFF_CWS!AO57</f>
        <v>0</v>
      </c>
      <c r="AN60" s="12">
        <f>STAFF_CWS!AP57</f>
        <v>0</v>
      </c>
      <c r="AO60" s="12">
        <f>STAFF_CWS!AQ57</f>
        <v>0</v>
      </c>
      <c r="AP60" s="12">
        <f>STAFF_CWS!AR57</f>
        <v>0</v>
      </c>
      <c r="AQ60" s="12">
        <f>STAFF_CWS!AS57</f>
        <v>0</v>
      </c>
      <c r="AR60" s="12">
        <f>STAFF_CWS!AT57</f>
        <v>0</v>
      </c>
      <c r="AS60" s="12">
        <f>STAFF_CWS!AU57</f>
        <v>0</v>
      </c>
      <c r="AT60" s="12">
        <f>STAFF_CWS!AV57</f>
        <v>0</v>
      </c>
      <c r="AU60" s="12">
        <f>STAFF_CWS!AW57</f>
        <v>0</v>
      </c>
      <c r="AV60" s="12">
        <f>STAFF_CWS!AX57</f>
        <v>0</v>
      </c>
      <c r="AW60" s="12">
        <f>STAFF_CWS!AY57</f>
        <v>0</v>
      </c>
      <c r="AX60" s="12">
        <f>STAFF_CWS!AZ57</f>
        <v>0</v>
      </c>
      <c r="AY60" s="12">
        <f>STAFF_CWS!BA57</f>
        <v>0</v>
      </c>
      <c r="AZ60" s="12">
        <f>STAFF_CWS!BB57</f>
        <v>0</v>
      </c>
      <c r="BA60" s="12">
        <f>STAFF_CWS!BC57</f>
        <v>0</v>
      </c>
      <c r="BB60" s="12">
        <f>STAFF_CWS!BD57</f>
        <v>0</v>
      </c>
      <c r="BC60" s="12">
        <f>STAFF_CWS!BE57</f>
        <v>0</v>
      </c>
      <c r="BD60" s="12">
        <f>STAFF_CWS!BF57</f>
        <v>0</v>
      </c>
      <c r="BE60" s="12">
        <f>STAFF_CWS!BG57</f>
        <v>0</v>
      </c>
      <c r="BF60" s="12">
        <f>STAFF_CWS!BH57</f>
        <v>0</v>
      </c>
      <c r="BG60" s="12">
        <f>STAFF_CWS!BI57</f>
        <v>0</v>
      </c>
      <c r="BH60" s="12">
        <f>STAFF_CWS!BJ57</f>
        <v>0</v>
      </c>
      <c r="BI60" s="12">
        <f>STAFF_CWS!BK57</f>
        <v>0</v>
      </c>
      <c r="BJ60" s="12">
        <f>STAFF_CWS!BL57</f>
        <v>0</v>
      </c>
      <c r="BK60" s="12">
        <f>STAFF_CWS!BM57</f>
        <v>0</v>
      </c>
      <c r="BL60" s="12">
        <f>STAFF_CWS!BN57</f>
        <v>0</v>
      </c>
      <c r="BM60" s="12">
        <f>STAFF_CWS!BO57</f>
        <v>0</v>
      </c>
    </row>
    <row r="61" spans="2:66" x14ac:dyDescent="0.15">
      <c r="B61" s="15" t="s">
        <v>33</v>
      </c>
      <c r="F61" s="12">
        <f>STAFF_CWS!H69</f>
        <v>0</v>
      </c>
      <c r="G61" s="12">
        <f>STAFF_CWS!I69</f>
        <v>0</v>
      </c>
      <c r="H61" s="12">
        <f>STAFF_CWS!J69</f>
        <v>0</v>
      </c>
      <c r="I61" s="12">
        <f>STAFF_CWS!K69</f>
        <v>0</v>
      </c>
      <c r="J61" s="12">
        <f>STAFF_CWS!L69</f>
        <v>0</v>
      </c>
      <c r="K61" s="12">
        <f>STAFF_CWS!M69</f>
        <v>0</v>
      </c>
      <c r="L61" s="12">
        <f>STAFF_CWS!N69</f>
        <v>0</v>
      </c>
      <c r="M61" s="12">
        <f>STAFF_CWS!O69</f>
        <v>0</v>
      </c>
      <c r="N61" s="12">
        <f>STAFF_CWS!P69</f>
        <v>0</v>
      </c>
      <c r="O61" s="12">
        <f>STAFF_CWS!Q69</f>
        <v>0</v>
      </c>
      <c r="P61" s="12">
        <f>STAFF_CWS!R69</f>
        <v>0</v>
      </c>
      <c r="Q61" s="12">
        <f>STAFF_CWS!S69</f>
        <v>0</v>
      </c>
      <c r="R61" s="12">
        <f>STAFF_CWS!T69</f>
        <v>0</v>
      </c>
      <c r="S61" s="12">
        <f>STAFF_CWS!U69</f>
        <v>0</v>
      </c>
      <c r="T61" s="12">
        <f>STAFF_CWS!V69</f>
        <v>0</v>
      </c>
      <c r="U61" s="12">
        <f>STAFF_CWS!W69</f>
        <v>0</v>
      </c>
      <c r="V61" s="12">
        <f>STAFF_CWS!X69</f>
        <v>0</v>
      </c>
      <c r="W61" s="12">
        <f>STAFF_CWS!Y69</f>
        <v>0</v>
      </c>
      <c r="X61" s="12">
        <f>STAFF_CWS!Z69</f>
        <v>0</v>
      </c>
      <c r="Y61" s="12">
        <f>STAFF_CWS!AA69</f>
        <v>0</v>
      </c>
      <c r="Z61" s="12">
        <f>STAFF_CWS!AB69</f>
        <v>0</v>
      </c>
      <c r="AA61" s="12">
        <f>STAFF_CWS!AC69</f>
        <v>0</v>
      </c>
      <c r="AB61" s="12">
        <f>STAFF_CWS!AD69</f>
        <v>0</v>
      </c>
      <c r="AC61" s="12">
        <f>STAFF_CWS!AE69</f>
        <v>0</v>
      </c>
      <c r="AD61" s="12">
        <f>STAFF_CWS!AF69</f>
        <v>0</v>
      </c>
      <c r="AE61" s="12">
        <f>STAFF_CWS!AG69</f>
        <v>0</v>
      </c>
      <c r="AF61" s="12">
        <f>STAFF_CWS!AH69</f>
        <v>0</v>
      </c>
      <c r="AG61" s="12">
        <f>STAFF_CWS!AI69</f>
        <v>0</v>
      </c>
      <c r="AH61" s="12">
        <f>STAFF_CWS!AJ69</f>
        <v>0</v>
      </c>
      <c r="AI61" s="12">
        <f>STAFF_CWS!AK69</f>
        <v>0</v>
      </c>
      <c r="AJ61" s="12">
        <f>STAFF_CWS!AL69</f>
        <v>0</v>
      </c>
      <c r="AK61" s="12">
        <f>STAFF_CWS!AM69</f>
        <v>0</v>
      </c>
      <c r="AL61" s="12">
        <f>STAFF_CWS!AN69</f>
        <v>0</v>
      </c>
      <c r="AM61" s="12">
        <f>STAFF_CWS!AO69</f>
        <v>0</v>
      </c>
      <c r="AN61" s="12">
        <f>STAFF_CWS!AP69</f>
        <v>0</v>
      </c>
      <c r="AO61" s="12">
        <f>STAFF_CWS!AQ69</f>
        <v>0</v>
      </c>
      <c r="AP61" s="12">
        <f>STAFF_CWS!AR69</f>
        <v>0</v>
      </c>
      <c r="AQ61" s="12">
        <f>STAFF_CWS!AS69</f>
        <v>0</v>
      </c>
      <c r="AR61" s="12">
        <f>STAFF_CWS!AT69</f>
        <v>0</v>
      </c>
      <c r="AS61" s="12">
        <f>STAFF_CWS!AU69</f>
        <v>0</v>
      </c>
      <c r="AT61" s="12">
        <f>STAFF_CWS!AV69</f>
        <v>0</v>
      </c>
      <c r="AU61" s="12">
        <f>STAFF_CWS!AW69</f>
        <v>0</v>
      </c>
      <c r="AV61" s="12">
        <f>STAFF_CWS!AX69</f>
        <v>0</v>
      </c>
      <c r="AW61" s="12">
        <f>STAFF_CWS!AY69</f>
        <v>0</v>
      </c>
      <c r="AX61" s="12">
        <f>STAFF_CWS!AZ69</f>
        <v>0</v>
      </c>
      <c r="AY61" s="12">
        <f>STAFF_CWS!BA69</f>
        <v>0</v>
      </c>
      <c r="AZ61" s="12">
        <f>STAFF_CWS!BB69</f>
        <v>0</v>
      </c>
      <c r="BA61" s="12">
        <f>STAFF_CWS!BC69</f>
        <v>0</v>
      </c>
      <c r="BB61" s="12">
        <f>STAFF_CWS!BD69</f>
        <v>0</v>
      </c>
      <c r="BC61" s="12">
        <f>STAFF_CWS!BE69</f>
        <v>0</v>
      </c>
      <c r="BD61" s="12">
        <f>STAFF_CWS!BF69</f>
        <v>0</v>
      </c>
      <c r="BE61" s="12">
        <f>STAFF_CWS!BG69</f>
        <v>0</v>
      </c>
      <c r="BF61" s="12">
        <f>STAFF_CWS!BH69</f>
        <v>0</v>
      </c>
      <c r="BG61" s="12">
        <f>STAFF_CWS!BI69</f>
        <v>0</v>
      </c>
      <c r="BH61" s="12">
        <f>STAFF_CWS!BJ69</f>
        <v>0</v>
      </c>
      <c r="BI61" s="12">
        <f>STAFF_CWS!BK69</f>
        <v>0</v>
      </c>
      <c r="BJ61" s="12">
        <f>STAFF_CWS!BL69</f>
        <v>0</v>
      </c>
      <c r="BK61" s="12">
        <f>STAFF_CWS!BM69</f>
        <v>0</v>
      </c>
      <c r="BL61" s="12">
        <f>STAFF_CWS!BN69</f>
        <v>0</v>
      </c>
      <c r="BM61" s="12">
        <f>STAFF_CWS!BO69</f>
        <v>0</v>
      </c>
    </row>
    <row r="62" spans="2:66" x14ac:dyDescent="0.15">
      <c r="B62" s="47" t="s">
        <v>110</v>
      </c>
      <c r="F62" s="12">
        <f>STAFF_CWS!H91</f>
        <v>0</v>
      </c>
      <c r="G62" s="12">
        <f>STAFF_CWS!I91</f>
        <v>0</v>
      </c>
      <c r="H62" s="12">
        <f>STAFF_CWS!J91</f>
        <v>0</v>
      </c>
      <c r="I62" s="12">
        <f>STAFF_CWS!K91</f>
        <v>0</v>
      </c>
      <c r="J62" s="12">
        <f>STAFF_CWS!L91</f>
        <v>0</v>
      </c>
      <c r="K62" s="12">
        <f>STAFF_CWS!M91</f>
        <v>0</v>
      </c>
      <c r="L62" s="12">
        <f>STAFF_CWS!N91</f>
        <v>0</v>
      </c>
      <c r="M62" s="12">
        <f>STAFF_CWS!O91</f>
        <v>0</v>
      </c>
      <c r="N62" s="12">
        <f>STAFF_CWS!P91</f>
        <v>0</v>
      </c>
      <c r="O62" s="12">
        <f>STAFF_CWS!Q91</f>
        <v>0</v>
      </c>
      <c r="P62" s="12">
        <f>STAFF_CWS!R91</f>
        <v>0</v>
      </c>
      <c r="Q62" s="12">
        <f>STAFF_CWS!S91</f>
        <v>0</v>
      </c>
      <c r="R62" s="12">
        <f>STAFF_CWS!T91</f>
        <v>0</v>
      </c>
      <c r="S62" s="12">
        <f>STAFF_CWS!U91</f>
        <v>0</v>
      </c>
      <c r="T62" s="12">
        <f>STAFF_CWS!V91</f>
        <v>0</v>
      </c>
      <c r="U62" s="12">
        <f>STAFF_CWS!W91</f>
        <v>0</v>
      </c>
      <c r="V62" s="12">
        <f>STAFF_CWS!X91</f>
        <v>0</v>
      </c>
      <c r="W62" s="12">
        <f>STAFF_CWS!Y91</f>
        <v>0</v>
      </c>
      <c r="X62" s="12">
        <f>STAFF_CWS!Z91</f>
        <v>0</v>
      </c>
      <c r="Y62" s="12">
        <f>STAFF_CWS!AA91</f>
        <v>0</v>
      </c>
      <c r="Z62" s="12">
        <f>STAFF_CWS!AB91</f>
        <v>0</v>
      </c>
      <c r="AA62" s="12">
        <f>STAFF_CWS!AC91</f>
        <v>0</v>
      </c>
      <c r="AB62" s="12">
        <f>STAFF_CWS!AD91</f>
        <v>0</v>
      </c>
      <c r="AC62" s="12">
        <f>STAFF_CWS!AE91</f>
        <v>0</v>
      </c>
      <c r="AD62" s="12">
        <f>STAFF_CWS!AF91</f>
        <v>0</v>
      </c>
      <c r="AE62" s="12">
        <f>STAFF_CWS!AG91</f>
        <v>0</v>
      </c>
      <c r="AF62" s="12">
        <f>STAFF_CWS!AH91</f>
        <v>0</v>
      </c>
      <c r="AG62" s="12">
        <f>STAFF_CWS!AI91</f>
        <v>0</v>
      </c>
      <c r="AH62" s="12">
        <f>STAFF_CWS!AJ91</f>
        <v>0</v>
      </c>
      <c r="AI62" s="12">
        <f>STAFF_CWS!AK91</f>
        <v>0</v>
      </c>
      <c r="AJ62" s="12">
        <f>STAFF_CWS!AL91</f>
        <v>0</v>
      </c>
      <c r="AK62" s="12">
        <f>STAFF_CWS!AM91</f>
        <v>0</v>
      </c>
      <c r="AL62" s="12">
        <f>STAFF_CWS!AN91</f>
        <v>0</v>
      </c>
      <c r="AM62" s="12">
        <f>STAFF_CWS!AO91</f>
        <v>0</v>
      </c>
      <c r="AN62" s="12">
        <f>STAFF_CWS!AP91</f>
        <v>0</v>
      </c>
      <c r="AO62" s="12">
        <f>STAFF_CWS!AQ91</f>
        <v>0</v>
      </c>
      <c r="AP62" s="12">
        <f>STAFF_CWS!AR91</f>
        <v>0</v>
      </c>
      <c r="AQ62" s="12">
        <f>STAFF_CWS!AS91</f>
        <v>0</v>
      </c>
      <c r="AR62" s="12">
        <f>STAFF_CWS!AT91</f>
        <v>0</v>
      </c>
      <c r="AS62" s="12">
        <f>STAFF_CWS!AU91</f>
        <v>0</v>
      </c>
      <c r="AT62" s="12">
        <f>STAFF_CWS!AV91</f>
        <v>0</v>
      </c>
      <c r="AU62" s="12">
        <f>STAFF_CWS!AW91</f>
        <v>0</v>
      </c>
      <c r="AV62" s="12">
        <f>STAFF_CWS!AX91</f>
        <v>0</v>
      </c>
      <c r="AW62" s="12">
        <f>STAFF_CWS!AY91</f>
        <v>0</v>
      </c>
      <c r="AX62" s="12">
        <f>STAFF_CWS!AZ91</f>
        <v>0</v>
      </c>
      <c r="AY62" s="12">
        <f>STAFF_CWS!BA91</f>
        <v>0</v>
      </c>
      <c r="AZ62" s="12">
        <f>STAFF_CWS!BB91</f>
        <v>0</v>
      </c>
      <c r="BA62" s="12">
        <f>STAFF_CWS!BC91</f>
        <v>0</v>
      </c>
      <c r="BB62" s="12">
        <f>STAFF_CWS!BD91</f>
        <v>0</v>
      </c>
      <c r="BC62" s="12">
        <f>STAFF_CWS!BE91</f>
        <v>0</v>
      </c>
      <c r="BD62" s="12">
        <f>STAFF_CWS!BF91</f>
        <v>0</v>
      </c>
      <c r="BE62" s="12">
        <f>STAFF_CWS!BG91</f>
        <v>0</v>
      </c>
      <c r="BF62" s="12">
        <f>STAFF_CWS!BH91</f>
        <v>0</v>
      </c>
      <c r="BG62" s="12">
        <f>STAFF_CWS!BI91</f>
        <v>0</v>
      </c>
      <c r="BH62" s="12">
        <f>STAFF_CWS!BJ91</f>
        <v>0</v>
      </c>
      <c r="BI62" s="12">
        <f>STAFF_CWS!BK91</f>
        <v>0</v>
      </c>
      <c r="BJ62" s="12">
        <f>STAFF_CWS!BL91</f>
        <v>0</v>
      </c>
      <c r="BK62" s="12">
        <f>STAFF_CWS!BM91</f>
        <v>0</v>
      </c>
      <c r="BL62" s="12">
        <f>STAFF_CWS!BN91</f>
        <v>0</v>
      </c>
      <c r="BM62" s="12">
        <f>STAFF_CWS!BO91</f>
        <v>0</v>
      </c>
      <c r="BN62" s="38"/>
    </row>
    <row r="63" spans="2:66" x14ac:dyDescent="0.15">
      <c r="B63" s="47" t="s">
        <v>111</v>
      </c>
      <c r="F63" s="12">
        <f>STAFF_CWS!H103</f>
        <v>0</v>
      </c>
      <c r="G63" s="12">
        <f>STAFF_CWS!I103</f>
        <v>0</v>
      </c>
      <c r="H63" s="12">
        <f>STAFF_CWS!J103</f>
        <v>0</v>
      </c>
      <c r="I63" s="12">
        <f>STAFF_CWS!K103</f>
        <v>0</v>
      </c>
      <c r="J63" s="12">
        <f>STAFF_CWS!L103</f>
        <v>0</v>
      </c>
      <c r="K63" s="12">
        <f>STAFF_CWS!M103</f>
        <v>0</v>
      </c>
      <c r="L63" s="12">
        <f>STAFF_CWS!N103</f>
        <v>0</v>
      </c>
      <c r="M63" s="12">
        <f>STAFF_CWS!O103</f>
        <v>0</v>
      </c>
      <c r="N63" s="12">
        <f>STAFF_CWS!P103</f>
        <v>0</v>
      </c>
      <c r="O63" s="12">
        <f>STAFF_CWS!Q103</f>
        <v>0</v>
      </c>
      <c r="P63" s="12">
        <f>STAFF_CWS!R103</f>
        <v>0</v>
      </c>
      <c r="Q63" s="12">
        <f>STAFF_CWS!S103</f>
        <v>0</v>
      </c>
      <c r="R63" s="12">
        <f>STAFF_CWS!T103</f>
        <v>0</v>
      </c>
      <c r="S63" s="12">
        <f>STAFF_CWS!U103</f>
        <v>0</v>
      </c>
      <c r="T63" s="12">
        <f>STAFF_CWS!V103</f>
        <v>0</v>
      </c>
      <c r="U63" s="12">
        <f>STAFF_CWS!W103</f>
        <v>0</v>
      </c>
      <c r="V63" s="12">
        <f>STAFF_CWS!X103</f>
        <v>0</v>
      </c>
      <c r="W63" s="12">
        <f>STAFF_CWS!Y103</f>
        <v>0</v>
      </c>
      <c r="X63" s="12">
        <f>STAFF_CWS!Z103</f>
        <v>0</v>
      </c>
      <c r="Y63" s="12">
        <f>STAFF_CWS!AA103</f>
        <v>0</v>
      </c>
      <c r="Z63" s="12">
        <f>STAFF_CWS!AB103</f>
        <v>0</v>
      </c>
      <c r="AA63" s="12">
        <f>STAFF_CWS!AC103</f>
        <v>0</v>
      </c>
      <c r="AB63" s="12">
        <f>STAFF_CWS!AD103</f>
        <v>0</v>
      </c>
      <c r="AC63" s="12">
        <f>STAFF_CWS!AE103</f>
        <v>0</v>
      </c>
      <c r="AD63" s="12">
        <f>STAFF_CWS!AF103</f>
        <v>0</v>
      </c>
      <c r="AE63" s="12">
        <f>STAFF_CWS!AG103</f>
        <v>0</v>
      </c>
      <c r="AF63" s="12">
        <f>STAFF_CWS!AH103</f>
        <v>0</v>
      </c>
      <c r="AG63" s="12">
        <f>STAFF_CWS!AI103</f>
        <v>0</v>
      </c>
      <c r="AH63" s="12">
        <f>STAFF_CWS!AJ103</f>
        <v>0</v>
      </c>
      <c r="AI63" s="12">
        <f>STAFF_CWS!AK103</f>
        <v>0</v>
      </c>
      <c r="AJ63" s="12">
        <f>STAFF_CWS!AL103</f>
        <v>0</v>
      </c>
      <c r="AK63" s="12">
        <f>STAFF_CWS!AM103</f>
        <v>0</v>
      </c>
      <c r="AL63" s="12">
        <f>STAFF_CWS!AN103</f>
        <v>0</v>
      </c>
      <c r="AM63" s="12">
        <f>STAFF_CWS!AO103</f>
        <v>0</v>
      </c>
      <c r="AN63" s="12">
        <f>STAFF_CWS!AP103</f>
        <v>0</v>
      </c>
      <c r="AO63" s="12">
        <f>STAFF_CWS!AQ103</f>
        <v>0</v>
      </c>
      <c r="AP63" s="12">
        <f>STAFF_CWS!AR103</f>
        <v>0</v>
      </c>
      <c r="AQ63" s="12">
        <f>STAFF_CWS!AS103</f>
        <v>0</v>
      </c>
      <c r="AR63" s="12">
        <f>STAFF_CWS!AT103</f>
        <v>0</v>
      </c>
      <c r="AS63" s="12">
        <f>STAFF_CWS!AU103</f>
        <v>0</v>
      </c>
      <c r="AT63" s="12">
        <f>STAFF_CWS!AV103</f>
        <v>0</v>
      </c>
      <c r="AU63" s="12">
        <f>STAFF_CWS!AW103</f>
        <v>0</v>
      </c>
      <c r="AV63" s="12">
        <f>STAFF_CWS!AX103</f>
        <v>0</v>
      </c>
      <c r="AW63" s="12">
        <f>STAFF_CWS!AY103</f>
        <v>0</v>
      </c>
      <c r="AX63" s="12">
        <f>STAFF_CWS!AZ103</f>
        <v>0</v>
      </c>
      <c r="AY63" s="12">
        <f>STAFF_CWS!BA103</f>
        <v>0</v>
      </c>
      <c r="AZ63" s="12">
        <f>STAFF_CWS!BB103</f>
        <v>0</v>
      </c>
      <c r="BA63" s="12">
        <f>STAFF_CWS!BC103</f>
        <v>0</v>
      </c>
      <c r="BB63" s="12">
        <f>STAFF_CWS!BD103</f>
        <v>0</v>
      </c>
      <c r="BC63" s="12">
        <f>STAFF_CWS!BE103</f>
        <v>0</v>
      </c>
      <c r="BD63" s="12">
        <f>STAFF_CWS!BF103</f>
        <v>0</v>
      </c>
      <c r="BE63" s="12">
        <f>STAFF_CWS!BG103</f>
        <v>0</v>
      </c>
      <c r="BF63" s="12">
        <f>STAFF_CWS!BH103</f>
        <v>0</v>
      </c>
      <c r="BG63" s="12">
        <f>STAFF_CWS!BI103</f>
        <v>0</v>
      </c>
      <c r="BH63" s="12">
        <f>STAFF_CWS!BJ103</f>
        <v>0</v>
      </c>
      <c r="BI63" s="12">
        <f>STAFF_CWS!BK103</f>
        <v>0</v>
      </c>
      <c r="BJ63" s="12">
        <f>STAFF_CWS!BL103</f>
        <v>0</v>
      </c>
      <c r="BK63" s="12">
        <f>STAFF_CWS!BM103</f>
        <v>0</v>
      </c>
      <c r="BL63" s="12">
        <f>STAFF_CWS!BN103</f>
        <v>0</v>
      </c>
      <c r="BM63" s="12">
        <f>STAFF_CWS!BO103</f>
        <v>0</v>
      </c>
      <c r="BN63" s="38"/>
    </row>
    <row r="64" spans="2:66" x14ac:dyDescent="0.15">
      <c r="B64" s="47" t="s">
        <v>112</v>
      </c>
      <c r="F64" s="12">
        <f>STAFF_CWS!H112</f>
        <v>0</v>
      </c>
      <c r="G64" s="12">
        <f>STAFF_CWS!I112</f>
        <v>0</v>
      </c>
      <c r="H64" s="12">
        <f>STAFF_CWS!J112</f>
        <v>0</v>
      </c>
      <c r="I64" s="12">
        <f>STAFF_CWS!K112</f>
        <v>0</v>
      </c>
      <c r="J64" s="12">
        <f>STAFF_CWS!L112</f>
        <v>0</v>
      </c>
      <c r="K64" s="12">
        <f>STAFF_CWS!M112</f>
        <v>0</v>
      </c>
      <c r="L64" s="12">
        <f>STAFF_CWS!N112</f>
        <v>0</v>
      </c>
      <c r="M64" s="12">
        <f>STAFF_CWS!O112</f>
        <v>0</v>
      </c>
      <c r="N64" s="12">
        <f>STAFF_CWS!P112</f>
        <v>0</v>
      </c>
      <c r="O64" s="12">
        <f>STAFF_CWS!Q112</f>
        <v>0</v>
      </c>
      <c r="P64" s="12">
        <f>STAFF_CWS!R112</f>
        <v>0</v>
      </c>
      <c r="Q64" s="12">
        <f>STAFF_CWS!S112</f>
        <v>0</v>
      </c>
      <c r="R64" s="12">
        <f>STAFF_CWS!T112</f>
        <v>0</v>
      </c>
      <c r="S64" s="12">
        <f>STAFF_CWS!U112</f>
        <v>0</v>
      </c>
      <c r="T64" s="12">
        <f>STAFF_CWS!V112</f>
        <v>0</v>
      </c>
      <c r="U64" s="12">
        <f>STAFF_CWS!W112</f>
        <v>0</v>
      </c>
      <c r="V64" s="12">
        <f>STAFF_CWS!X112</f>
        <v>0</v>
      </c>
      <c r="W64" s="12">
        <f>STAFF_CWS!Y112</f>
        <v>0</v>
      </c>
      <c r="X64" s="12">
        <f>STAFF_CWS!Z112</f>
        <v>0</v>
      </c>
      <c r="Y64" s="12">
        <f>STAFF_CWS!AA112</f>
        <v>0</v>
      </c>
      <c r="Z64" s="12">
        <f>STAFF_CWS!AB112</f>
        <v>0</v>
      </c>
      <c r="AA64" s="12">
        <f>STAFF_CWS!AC112</f>
        <v>0</v>
      </c>
      <c r="AB64" s="12">
        <f>STAFF_CWS!AD112</f>
        <v>0</v>
      </c>
      <c r="AC64" s="12">
        <f>STAFF_CWS!AE112</f>
        <v>0</v>
      </c>
      <c r="AD64" s="12">
        <f>STAFF_CWS!AF112</f>
        <v>0</v>
      </c>
      <c r="AE64" s="12">
        <f>STAFF_CWS!AG112</f>
        <v>0</v>
      </c>
      <c r="AF64" s="12">
        <f>STAFF_CWS!AH112</f>
        <v>0</v>
      </c>
      <c r="AG64" s="12">
        <f>STAFF_CWS!AI112</f>
        <v>0</v>
      </c>
      <c r="AH64" s="12">
        <f>STAFF_CWS!AJ112</f>
        <v>0</v>
      </c>
      <c r="AI64" s="12">
        <f>STAFF_CWS!AK112</f>
        <v>0</v>
      </c>
      <c r="AJ64" s="12">
        <f>STAFF_CWS!AL112</f>
        <v>0</v>
      </c>
      <c r="AK64" s="12">
        <f>STAFF_CWS!AM112</f>
        <v>0</v>
      </c>
      <c r="AL64" s="12">
        <f>STAFF_CWS!AN112</f>
        <v>0</v>
      </c>
      <c r="AM64" s="12">
        <f>STAFF_CWS!AO112</f>
        <v>0</v>
      </c>
      <c r="AN64" s="12">
        <f>STAFF_CWS!AP112</f>
        <v>0</v>
      </c>
      <c r="AO64" s="12">
        <f>STAFF_CWS!AQ112</f>
        <v>0</v>
      </c>
      <c r="AP64" s="12">
        <f>STAFF_CWS!AR112</f>
        <v>0</v>
      </c>
      <c r="AQ64" s="12">
        <f>STAFF_CWS!AS112</f>
        <v>0</v>
      </c>
      <c r="AR64" s="12">
        <f>STAFF_CWS!AT112</f>
        <v>0</v>
      </c>
      <c r="AS64" s="12">
        <f>STAFF_CWS!AU112</f>
        <v>0</v>
      </c>
      <c r="AT64" s="12">
        <f>STAFF_CWS!AV112</f>
        <v>0</v>
      </c>
      <c r="AU64" s="12">
        <f>STAFF_CWS!AW112</f>
        <v>0</v>
      </c>
      <c r="AV64" s="12">
        <f>STAFF_CWS!AX112</f>
        <v>0</v>
      </c>
      <c r="AW64" s="12">
        <f>STAFF_CWS!AY112</f>
        <v>0</v>
      </c>
      <c r="AX64" s="12">
        <f>STAFF_CWS!AZ112</f>
        <v>0</v>
      </c>
      <c r="AY64" s="12">
        <f>STAFF_CWS!BA112</f>
        <v>0</v>
      </c>
      <c r="AZ64" s="12">
        <f>STAFF_CWS!BB112</f>
        <v>0</v>
      </c>
      <c r="BA64" s="12">
        <f>STAFF_CWS!BC112</f>
        <v>0</v>
      </c>
      <c r="BB64" s="12">
        <f>STAFF_CWS!BD112</f>
        <v>0</v>
      </c>
      <c r="BC64" s="12">
        <f>STAFF_CWS!BE112</f>
        <v>0</v>
      </c>
      <c r="BD64" s="12">
        <f>STAFF_CWS!BF112</f>
        <v>0</v>
      </c>
      <c r="BE64" s="12">
        <f>STAFF_CWS!BG112</f>
        <v>0</v>
      </c>
      <c r="BF64" s="12">
        <f>STAFF_CWS!BH112</f>
        <v>0</v>
      </c>
      <c r="BG64" s="12">
        <f>STAFF_CWS!BI112</f>
        <v>0</v>
      </c>
      <c r="BH64" s="12">
        <f>STAFF_CWS!BJ112</f>
        <v>0</v>
      </c>
      <c r="BI64" s="12">
        <f>STAFF_CWS!BK112</f>
        <v>0</v>
      </c>
      <c r="BJ64" s="12">
        <f>STAFF_CWS!BL112</f>
        <v>0</v>
      </c>
      <c r="BK64" s="12">
        <f>STAFF_CWS!BM112</f>
        <v>0</v>
      </c>
      <c r="BL64" s="12">
        <f>STAFF_CWS!BN112</f>
        <v>0</v>
      </c>
      <c r="BM64" s="12">
        <f>STAFF_CWS!BO112</f>
        <v>0</v>
      </c>
      <c r="BN64" s="38"/>
    </row>
    <row r="65" spans="2:67" x14ac:dyDescent="0.15">
      <c r="B65" s="47" t="s">
        <v>113</v>
      </c>
      <c r="F65" s="12">
        <f>STAFF_CWS!H121</f>
        <v>0</v>
      </c>
      <c r="G65" s="12">
        <f>STAFF_CWS!I121</f>
        <v>0</v>
      </c>
      <c r="H65" s="12">
        <f>STAFF_CWS!J121</f>
        <v>0</v>
      </c>
      <c r="I65" s="12">
        <f>STAFF_CWS!K121</f>
        <v>0</v>
      </c>
      <c r="J65" s="12">
        <f>STAFF_CWS!L121</f>
        <v>0</v>
      </c>
      <c r="K65" s="12">
        <f>STAFF_CWS!M121</f>
        <v>0</v>
      </c>
      <c r="L65" s="12">
        <f>STAFF_CWS!N121</f>
        <v>0</v>
      </c>
      <c r="M65" s="12">
        <f>STAFF_CWS!O121</f>
        <v>0</v>
      </c>
      <c r="N65" s="12">
        <f>STAFF_CWS!P121</f>
        <v>0</v>
      </c>
      <c r="O65" s="12">
        <f>STAFF_CWS!Q121</f>
        <v>0</v>
      </c>
      <c r="P65" s="12">
        <f>STAFF_CWS!R121</f>
        <v>0</v>
      </c>
      <c r="Q65" s="12">
        <f>STAFF_CWS!S121</f>
        <v>0</v>
      </c>
      <c r="R65" s="12">
        <f>STAFF_CWS!T121</f>
        <v>0</v>
      </c>
      <c r="S65" s="12">
        <f>STAFF_CWS!U121</f>
        <v>0</v>
      </c>
      <c r="T65" s="12">
        <f>STAFF_CWS!V121</f>
        <v>0</v>
      </c>
      <c r="U65" s="12">
        <f>STAFF_CWS!W121</f>
        <v>0</v>
      </c>
      <c r="V65" s="12">
        <f>STAFF_CWS!X121</f>
        <v>0</v>
      </c>
      <c r="W65" s="12">
        <f>STAFF_CWS!Y121</f>
        <v>0</v>
      </c>
      <c r="X65" s="12">
        <f>STAFF_CWS!Z121</f>
        <v>0</v>
      </c>
      <c r="Y65" s="12">
        <f>STAFF_CWS!AA121</f>
        <v>0</v>
      </c>
      <c r="Z65" s="12">
        <f>STAFF_CWS!AB121</f>
        <v>0</v>
      </c>
      <c r="AA65" s="12">
        <f>STAFF_CWS!AC121</f>
        <v>0</v>
      </c>
      <c r="AB65" s="12">
        <f>STAFF_CWS!AD121</f>
        <v>0</v>
      </c>
      <c r="AC65" s="12">
        <f>STAFF_CWS!AE121</f>
        <v>0</v>
      </c>
      <c r="AD65" s="12">
        <f>STAFF_CWS!AF121</f>
        <v>0</v>
      </c>
      <c r="AE65" s="12">
        <f>STAFF_CWS!AG121</f>
        <v>0</v>
      </c>
      <c r="AF65" s="12">
        <f>STAFF_CWS!AH121</f>
        <v>0</v>
      </c>
      <c r="AG65" s="12">
        <f>STAFF_CWS!AI121</f>
        <v>0</v>
      </c>
      <c r="AH65" s="12">
        <f>STAFF_CWS!AJ121</f>
        <v>0</v>
      </c>
      <c r="AI65" s="12">
        <f>STAFF_CWS!AK121</f>
        <v>0</v>
      </c>
      <c r="AJ65" s="12">
        <f>STAFF_CWS!AL121</f>
        <v>0</v>
      </c>
      <c r="AK65" s="12">
        <f>STAFF_CWS!AM121</f>
        <v>0</v>
      </c>
      <c r="AL65" s="12">
        <f>STAFF_CWS!AN121</f>
        <v>0</v>
      </c>
      <c r="AM65" s="12">
        <f>STAFF_CWS!AO121</f>
        <v>0</v>
      </c>
      <c r="AN65" s="12">
        <f>STAFF_CWS!AP121</f>
        <v>0</v>
      </c>
      <c r="AO65" s="12">
        <f>STAFF_CWS!AQ121</f>
        <v>0</v>
      </c>
      <c r="AP65" s="12">
        <f>STAFF_CWS!AR121</f>
        <v>0</v>
      </c>
      <c r="AQ65" s="12">
        <f>STAFF_CWS!AS121</f>
        <v>0</v>
      </c>
      <c r="AR65" s="12">
        <f>STAFF_CWS!AT121</f>
        <v>0</v>
      </c>
      <c r="AS65" s="12">
        <f>STAFF_CWS!AU121</f>
        <v>0</v>
      </c>
      <c r="AT65" s="12">
        <f>STAFF_CWS!AV121</f>
        <v>0</v>
      </c>
      <c r="AU65" s="12">
        <f>STAFF_CWS!AW121</f>
        <v>0</v>
      </c>
      <c r="AV65" s="12">
        <f>STAFF_CWS!AX121</f>
        <v>0</v>
      </c>
      <c r="AW65" s="12">
        <f>STAFF_CWS!AY121</f>
        <v>0</v>
      </c>
      <c r="AX65" s="12">
        <f>STAFF_CWS!AZ121</f>
        <v>0</v>
      </c>
      <c r="AY65" s="12">
        <f>STAFF_CWS!BA121</f>
        <v>0</v>
      </c>
      <c r="AZ65" s="12">
        <f>STAFF_CWS!BB121</f>
        <v>0</v>
      </c>
      <c r="BA65" s="12">
        <f>STAFF_CWS!BC121</f>
        <v>0</v>
      </c>
      <c r="BB65" s="12">
        <f>STAFF_CWS!BD121</f>
        <v>0</v>
      </c>
      <c r="BC65" s="12">
        <f>STAFF_CWS!BE121</f>
        <v>0</v>
      </c>
      <c r="BD65" s="12">
        <f>STAFF_CWS!BF121</f>
        <v>0</v>
      </c>
      <c r="BE65" s="12">
        <f>STAFF_CWS!BG121</f>
        <v>0</v>
      </c>
      <c r="BF65" s="12">
        <f>STAFF_CWS!BH121</f>
        <v>0</v>
      </c>
      <c r="BG65" s="12">
        <f>STAFF_CWS!BI121</f>
        <v>0</v>
      </c>
      <c r="BH65" s="12">
        <f>STAFF_CWS!BJ121</f>
        <v>0</v>
      </c>
      <c r="BI65" s="12">
        <f>STAFF_CWS!BK121</f>
        <v>0</v>
      </c>
      <c r="BJ65" s="12">
        <f>STAFF_CWS!BL121</f>
        <v>0</v>
      </c>
      <c r="BK65" s="12">
        <f>STAFF_CWS!BM121</f>
        <v>0</v>
      </c>
      <c r="BL65" s="12">
        <f>STAFF_CWS!BN121</f>
        <v>0</v>
      </c>
      <c r="BM65" s="12">
        <f>STAFF_CWS!BO121</f>
        <v>0</v>
      </c>
      <c r="BN65" s="38"/>
    </row>
    <row r="66" spans="2:67" x14ac:dyDescent="0.15">
      <c r="B66" s="141"/>
    </row>
    <row r="67" spans="2:67" x14ac:dyDescent="0.15">
      <c r="B67" s="20" t="s">
        <v>517</v>
      </c>
      <c r="F67" s="12">
        <f>SUM(F56:F66)</f>
        <v>1</v>
      </c>
      <c r="G67" s="12">
        <f t="shared" ref="G67:BM67" si="18">SUM(G56:G66)</f>
        <v>1</v>
      </c>
      <c r="H67" s="12">
        <f t="shared" si="18"/>
        <v>1</v>
      </c>
      <c r="I67" s="12">
        <f t="shared" si="18"/>
        <v>1</v>
      </c>
      <c r="J67" s="12">
        <f t="shared" si="18"/>
        <v>1</v>
      </c>
      <c r="K67" s="12">
        <f t="shared" si="18"/>
        <v>1</v>
      </c>
      <c r="L67" s="12">
        <f t="shared" si="18"/>
        <v>1</v>
      </c>
      <c r="M67" s="12">
        <f t="shared" si="18"/>
        <v>1</v>
      </c>
      <c r="N67" s="12">
        <f t="shared" si="18"/>
        <v>1</v>
      </c>
      <c r="O67" s="12">
        <f t="shared" si="18"/>
        <v>1</v>
      </c>
      <c r="P67" s="12">
        <f t="shared" si="18"/>
        <v>1</v>
      </c>
      <c r="Q67" s="12">
        <f t="shared" si="18"/>
        <v>1</v>
      </c>
      <c r="R67" s="12">
        <f t="shared" si="18"/>
        <v>1</v>
      </c>
      <c r="S67" s="12">
        <f t="shared" si="18"/>
        <v>1</v>
      </c>
      <c r="T67" s="12">
        <f t="shared" si="18"/>
        <v>1</v>
      </c>
      <c r="U67" s="12">
        <f t="shared" si="18"/>
        <v>1</v>
      </c>
      <c r="V67" s="12">
        <f t="shared" si="18"/>
        <v>1</v>
      </c>
      <c r="W67" s="12">
        <f t="shared" si="18"/>
        <v>1</v>
      </c>
      <c r="X67" s="12">
        <f t="shared" si="18"/>
        <v>1</v>
      </c>
      <c r="Y67" s="12">
        <f t="shared" si="18"/>
        <v>1</v>
      </c>
      <c r="Z67" s="12">
        <f t="shared" si="18"/>
        <v>1</v>
      </c>
      <c r="AA67" s="12">
        <f t="shared" si="18"/>
        <v>1</v>
      </c>
      <c r="AB67" s="12">
        <f t="shared" si="18"/>
        <v>1</v>
      </c>
      <c r="AC67" s="12">
        <f t="shared" si="18"/>
        <v>1</v>
      </c>
      <c r="AD67" s="12">
        <f t="shared" si="18"/>
        <v>1</v>
      </c>
      <c r="AE67" s="12">
        <f t="shared" si="18"/>
        <v>1</v>
      </c>
      <c r="AF67" s="12">
        <f t="shared" si="18"/>
        <v>1</v>
      </c>
      <c r="AG67" s="12">
        <f t="shared" si="18"/>
        <v>1</v>
      </c>
      <c r="AH67" s="12">
        <f t="shared" si="18"/>
        <v>1</v>
      </c>
      <c r="AI67" s="12">
        <f t="shared" si="18"/>
        <v>1</v>
      </c>
      <c r="AJ67" s="12">
        <f t="shared" si="18"/>
        <v>1</v>
      </c>
      <c r="AK67" s="12">
        <f t="shared" si="18"/>
        <v>1</v>
      </c>
      <c r="AL67" s="12">
        <f t="shared" si="18"/>
        <v>1</v>
      </c>
      <c r="AM67" s="12">
        <f t="shared" si="18"/>
        <v>1</v>
      </c>
      <c r="AN67" s="12">
        <f t="shared" si="18"/>
        <v>1</v>
      </c>
      <c r="AO67" s="12">
        <f t="shared" si="18"/>
        <v>1</v>
      </c>
      <c r="AP67" s="12">
        <f t="shared" si="18"/>
        <v>1</v>
      </c>
      <c r="AQ67" s="12">
        <f t="shared" si="18"/>
        <v>1</v>
      </c>
      <c r="AR67" s="12">
        <f t="shared" si="18"/>
        <v>1</v>
      </c>
      <c r="AS67" s="12">
        <f t="shared" si="18"/>
        <v>1</v>
      </c>
      <c r="AT67" s="12">
        <f t="shared" si="18"/>
        <v>1</v>
      </c>
      <c r="AU67" s="12">
        <f t="shared" si="18"/>
        <v>1</v>
      </c>
      <c r="AV67" s="12">
        <f t="shared" si="18"/>
        <v>1</v>
      </c>
      <c r="AW67" s="12">
        <f t="shared" si="18"/>
        <v>1</v>
      </c>
      <c r="AX67" s="12">
        <f t="shared" si="18"/>
        <v>1</v>
      </c>
      <c r="AY67" s="12">
        <f t="shared" si="18"/>
        <v>1</v>
      </c>
      <c r="AZ67" s="12">
        <f t="shared" si="18"/>
        <v>1</v>
      </c>
      <c r="BA67" s="12">
        <f t="shared" si="18"/>
        <v>1</v>
      </c>
      <c r="BB67" s="12">
        <f t="shared" si="18"/>
        <v>1</v>
      </c>
      <c r="BC67" s="12">
        <f t="shared" si="18"/>
        <v>1</v>
      </c>
      <c r="BD67" s="12">
        <f t="shared" si="18"/>
        <v>1</v>
      </c>
      <c r="BE67" s="12">
        <f t="shared" si="18"/>
        <v>1</v>
      </c>
      <c r="BF67" s="12">
        <f t="shared" si="18"/>
        <v>1</v>
      </c>
      <c r="BG67" s="12">
        <f t="shared" si="18"/>
        <v>1</v>
      </c>
      <c r="BH67" s="12">
        <f t="shared" si="18"/>
        <v>1</v>
      </c>
      <c r="BI67" s="12">
        <f t="shared" si="18"/>
        <v>1</v>
      </c>
      <c r="BJ67" s="12">
        <f t="shared" si="18"/>
        <v>1</v>
      </c>
      <c r="BK67" s="12">
        <f t="shared" si="18"/>
        <v>1</v>
      </c>
      <c r="BL67" s="12">
        <f t="shared" si="18"/>
        <v>1</v>
      </c>
      <c r="BM67" s="12">
        <f t="shared" si="18"/>
        <v>1</v>
      </c>
    </row>
    <row r="68" spans="2:67" x14ac:dyDescent="0.15">
      <c r="B68" s="141"/>
    </row>
    <row r="69" spans="2:67" x14ac:dyDescent="0.15">
      <c r="B69" s="142" t="s">
        <v>520</v>
      </c>
    </row>
    <row r="70" spans="2:67" x14ac:dyDescent="0.15">
      <c r="B70" s="141"/>
    </row>
    <row r="71" spans="2:67" x14ac:dyDescent="0.15">
      <c r="B71" s="17" t="s">
        <v>24</v>
      </c>
      <c r="F71" s="9">
        <f t="shared" ref="F71:F76" si="19">IF(F$67&gt;0,(F$50/F$67),0)*F56</f>
        <v>0</v>
      </c>
      <c r="G71" s="9">
        <f t="shared" ref="G71:BM71" si="20">IF(G$67&gt;0,(G$50/G$67),0)*G56</f>
        <v>0</v>
      </c>
      <c r="H71" s="9">
        <f t="shared" si="20"/>
        <v>0</v>
      </c>
      <c r="I71" s="9">
        <f t="shared" si="20"/>
        <v>0</v>
      </c>
      <c r="J71" s="9">
        <f t="shared" si="20"/>
        <v>0</v>
      </c>
      <c r="K71" s="9">
        <f t="shared" si="20"/>
        <v>0</v>
      </c>
      <c r="L71" s="9">
        <f t="shared" si="20"/>
        <v>0</v>
      </c>
      <c r="M71" s="9">
        <f t="shared" si="20"/>
        <v>0</v>
      </c>
      <c r="N71" s="9">
        <f t="shared" si="20"/>
        <v>0</v>
      </c>
      <c r="O71" s="9">
        <f t="shared" si="20"/>
        <v>0</v>
      </c>
      <c r="P71" s="9">
        <f t="shared" si="20"/>
        <v>0</v>
      </c>
      <c r="Q71" s="9">
        <f t="shared" si="20"/>
        <v>0</v>
      </c>
      <c r="R71" s="9">
        <f t="shared" si="20"/>
        <v>0</v>
      </c>
      <c r="S71" s="9">
        <f t="shared" si="20"/>
        <v>0</v>
      </c>
      <c r="T71" s="9">
        <f t="shared" si="20"/>
        <v>0</v>
      </c>
      <c r="U71" s="9">
        <f t="shared" si="20"/>
        <v>0</v>
      </c>
      <c r="V71" s="9">
        <f t="shared" si="20"/>
        <v>0</v>
      </c>
      <c r="W71" s="9">
        <f t="shared" si="20"/>
        <v>0</v>
      </c>
      <c r="X71" s="9">
        <f t="shared" si="20"/>
        <v>0</v>
      </c>
      <c r="Y71" s="9">
        <f t="shared" si="20"/>
        <v>0</v>
      </c>
      <c r="Z71" s="9">
        <f t="shared" si="20"/>
        <v>0</v>
      </c>
      <c r="AA71" s="9">
        <f t="shared" si="20"/>
        <v>0</v>
      </c>
      <c r="AB71" s="9">
        <f t="shared" si="20"/>
        <v>0</v>
      </c>
      <c r="AC71" s="9">
        <f t="shared" si="20"/>
        <v>0</v>
      </c>
      <c r="AD71" s="9">
        <f t="shared" si="20"/>
        <v>0</v>
      </c>
      <c r="AE71" s="9">
        <f t="shared" si="20"/>
        <v>0</v>
      </c>
      <c r="AF71" s="9">
        <f t="shared" si="20"/>
        <v>0</v>
      </c>
      <c r="AG71" s="9">
        <f t="shared" si="20"/>
        <v>0</v>
      </c>
      <c r="AH71" s="9">
        <f t="shared" si="20"/>
        <v>0</v>
      </c>
      <c r="AI71" s="9">
        <f t="shared" si="20"/>
        <v>0</v>
      </c>
      <c r="AJ71" s="9">
        <f t="shared" si="20"/>
        <v>0</v>
      </c>
      <c r="AK71" s="9">
        <f t="shared" si="20"/>
        <v>0</v>
      </c>
      <c r="AL71" s="9">
        <f t="shared" si="20"/>
        <v>0</v>
      </c>
      <c r="AM71" s="9">
        <f t="shared" si="20"/>
        <v>0</v>
      </c>
      <c r="AN71" s="9">
        <f t="shared" si="20"/>
        <v>0</v>
      </c>
      <c r="AO71" s="9">
        <f t="shared" si="20"/>
        <v>0</v>
      </c>
      <c r="AP71" s="9">
        <f t="shared" si="20"/>
        <v>0</v>
      </c>
      <c r="AQ71" s="9">
        <f t="shared" si="20"/>
        <v>0</v>
      </c>
      <c r="AR71" s="9">
        <f t="shared" si="20"/>
        <v>0</v>
      </c>
      <c r="AS71" s="9">
        <f t="shared" si="20"/>
        <v>0</v>
      </c>
      <c r="AT71" s="9">
        <f t="shared" si="20"/>
        <v>0</v>
      </c>
      <c r="AU71" s="9">
        <f t="shared" si="20"/>
        <v>0</v>
      </c>
      <c r="AV71" s="9">
        <f t="shared" si="20"/>
        <v>0</v>
      </c>
      <c r="AW71" s="9">
        <f t="shared" si="20"/>
        <v>0</v>
      </c>
      <c r="AX71" s="9">
        <f t="shared" si="20"/>
        <v>0</v>
      </c>
      <c r="AY71" s="9">
        <f t="shared" si="20"/>
        <v>0</v>
      </c>
      <c r="AZ71" s="9">
        <f t="shared" si="20"/>
        <v>0</v>
      </c>
      <c r="BA71" s="9">
        <f t="shared" si="20"/>
        <v>0</v>
      </c>
      <c r="BB71" s="9">
        <f t="shared" si="20"/>
        <v>0</v>
      </c>
      <c r="BC71" s="9">
        <f t="shared" si="20"/>
        <v>0</v>
      </c>
      <c r="BD71" s="9">
        <f t="shared" si="20"/>
        <v>0</v>
      </c>
      <c r="BE71" s="9">
        <f t="shared" si="20"/>
        <v>0</v>
      </c>
      <c r="BF71" s="9">
        <f t="shared" si="20"/>
        <v>0</v>
      </c>
      <c r="BG71" s="9">
        <f t="shared" si="20"/>
        <v>0</v>
      </c>
      <c r="BH71" s="9">
        <f t="shared" si="20"/>
        <v>0</v>
      </c>
      <c r="BI71" s="9">
        <f t="shared" si="20"/>
        <v>0</v>
      </c>
      <c r="BJ71" s="9">
        <f t="shared" si="20"/>
        <v>0</v>
      </c>
      <c r="BK71" s="9">
        <f t="shared" si="20"/>
        <v>0</v>
      </c>
      <c r="BL71" s="9">
        <f t="shared" si="20"/>
        <v>0</v>
      </c>
      <c r="BM71" s="9">
        <f t="shared" si="20"/>
        <v>0</v>
      </c>
    </row>
    <row r="72" spans="2:67" x14ac:dyDescent="0.15">
      <c r="B72" s="17" t="s">
        <v>128</v>
      </c>
      <c r="F72" s="9">
        <f t="shared" si="19"/>
        <v>0</v>
      </c>
      <c r="G72" s="9">
        <f t="shared" ref="G72:BM72" si="21">IF(G$67&gt;0,(G$50/G$67),0)*G57</f>
        <v>0</v>
      </c>
      <c r="H72" s="9">
        <f t="shared" si="21"/>
        <v>0</v>
      </c>
      <c r="I72" s="9">
        <f t="shared" si="21"/>
        <v>0</v>
      </c>
      <c r="J72" s="9">
        <f t="shared" si="21"/>
        <v>0</v>
      </c>
      <c r="K72" s="9">
        <f t="shared" si="21"/>
        <v>0</v>
      </c>
      <c r="L72" s="9">
        <f t="shared" si="21"/>
        <v>0</v>
      </c>
      <c r="M72" s="9">
        <f t="shared" si="21"/>
        <v>0</v>
      </c>
      <c r="N72" s="9">
        <f t="shared" si="21"/>
        <v>0</v>
      </c>
      <c r="O72" s="9">
        <f t="shared" si="21"/>
        <v>576.35</v>
      </c>
      <c r="P72" s="9">
        <f t="shared" si="21"/>
        <v>576.35</v>
      </c>
      <c r="Q72" s="9">
        <f t="shared" si="21"/>
        <v>1122.3</v>
      </c>
      <c r="R72" s="9">
        <f t="shared" si="21"/>
        <v>2524.1900000000005</v>
      </c>
      <c r="S72" s="9">
        <f t="shared" si="21"/>
        <v>3394.6650000000004</v>
      </c>
      <c r="T72" s="9">
        <f t="shared" si="21"/>
        <v>6789.3300000000008</v>
      </c>
      <c r="U72" s="9">
        <f t="shared" si="21"/>
        <v>6789.3300000000008</v>
      </c>
      <c r="V72" s="9">
        <f t="shared" si="21"/>
        <v>6789.3300000000008</v>
      </c>
      <c r="W72" s="9">
        <f t="shared" si="21"/>
        <v>6789.3300000000008</v>
      </c>
      <c r="X72" s="9">
        <f t="shared" si="21"/>
        <v>6789.3300000000008</v>
      </c>
      <c r="Y72" s="9">
        <f t="shared" si="21"/>
        <v>7659.8050000000003</v>
      </c>
      <c r="Z72" s="9">
        <f t="shared" si="21"/>
        <v>8530.2800000000007</v>
      </c>
      <c r="AA72" s="9">
        <f t="shared" si="21"/>
        <v>8560.1237500000007</v>
      </c>
      <c r="AB72" s="9">
        <f t="shared" si="21"/>
        <v>10214.307500000001</v>
      </c>
      <c r="AC72" s="9">
        <f t="shared" si="21"/>
        <v>10243.526250000001</v>
      </c>
      <c r="AD72" s="9">
        <f t="shared" si="21"/>
        <v>13653.38</v>
      </c>
      <c r="AE72" s="9">
        <f t="shared" si="21"/>
        <v>21827.058000000005</v>
      </c>
      <c r="AF72" s="9">
        <f t="shared" si="21"/>
        <v>24635.2215</v>
      </c>
      <c r="AG72" s="9">
        <f t="shared" si="21"/>
        <v>24635.2215</v>
      </c>
      <c r="AH72" s="9">
        <f t="shared" si="21"/>
        <v>27352.51</v>
      </c>
      <c r="AI72" s="9">
        <f t="shared" si="21"/>
        <v>27352.51</v>
      </c>
      <c r="AJ72" s="9">
        <f t="shared" si="21"/>
        <v>27352.51</v>
      </c>
      <c r="AK72" s="9">
        <f t="shared" si="21"/>
        <v>24658.0965</v>
      </c>
      <c r="AL72" s="9">
        <f t="shared" si="21"/>
        <v>24680.9715</v>
      </c>
      <c r="AM72" s="9">
        <f t="shared" si="21"/>
        <v>21996.339250000005</v>
      </c>
      <c r="AN72" s="9">
        <f t="shared" si="21"/>
        <v>19320.550750000002</v>
      </c>
      <c r="AO72" s="9">
        <f t="shared" si="21"/>
        <v>16635.2935</v>
      </c>
      <c r="AP72" s="9">
        <f t="shared" si="21"/>
        <v>25620.770799999998</v>
      </c>
      <c r="AQ72" s="9">
        <f t="shared" si="21"/>
        <v>40872.667500000003</v>
      </c>
      <c r="AR72" s="9">
        <f t="shared" si="21"/>
        <v>46133.167050000004</v>
      </c>
      <c r="AS72" s="9">
        <f t="shared" si="21"/>
        <v>46133.167050000004</v>
      </c>
      <c r="AT72" s="9">
        <f t="shared" si="21"/>
        <v>51162.490625000006</v>
      </c>
      <c r="AU72" s="9">
        <f t="shared" si="21"/>
        <v>51162.490625000006</v>
      </c>
      <c r="AV72" s="9">
        <f t="shared" si="21"/>
        <v>51162.490625000006</v>
      </c>
      <c r="AW72" s="9">
        <f t="shared" si="21"/>
        <v>46158.667050000004</v>
      </c>
      <c r="AX72" s="9">
        <f t="shared" si="21"/>
        <v>46184.167050000004</v>
      </c>
      <c r="AY72" s="9">
        <f t="shared" si="21"/>
        <v>41062.355000000003</v>
      </c>
      <c r="AZ72" s="9">
        <f t="shared" si="21"/>
        <v>36074.781425000001</v>
      </c>
      <c r="BA72" s="9">
        <f t="shared" si="21"/>
        <v>30952.094375000001</v>
      </c>
      <c r="BB72" s="9">
        <f t="shared" si="21"/>
        <v>43572.210675000002</v>
      </c>
      <c r="BC72" s="9">
        <f t="shared" si="21"/>
        <v>69690.999580000003</v>
      </c>
      <c r="BD72" s="9">
        <f t="shared" si="21"/>
        <v>78492.241714999996</v>
      </c>
      <c r="BE72" s="9">
        <f t="shared" si="21"/>
        <v>78492.241714999996</v>
      </c>
      <c r="BF72" s="9">
        <f t="shared" si="21"/>
        <v>87186.171350000004</v>
      </c>
      <c r="BG72" s="9">
        <f t="shared" si="21"/>
        <v>87186.171350000004</v>
      </c>
      <c r="BH72" s="9">
        <f t="shared" si="21"/>
        <v>87186.171350000004</v>
      </c>
      <c r="BI72" s="9">
        <f t="shared" si="21"/>
        <v>78517.741714999996</v>
      </c>
      <c r="BJ72" s="9">
        <f t="shared" si="21"/>
        <v>78543.241714999996</v>
      </c>
      <c r="BK72" s="9">
        <f t="shared" si="21"/>
        <v>69880.687080000003</v>
      </c>
      <c r="BL72" s="9">
        <f t="shared" si="21"/>
        <v>61228.507444999996</v>
      </c>
      <c r="BM72" s="9">
        <f t="shared" si="21"/>
        <v>52565.077810000003</v>
      </c>
    </row>
    <row r="73" spans="2:67" x14ac:dyDescent="0.15">
      <c r="B73" s="17" t="s">
        <v>129</v>
      </c>
      <c r="F73" s="9">
        <f t="shared" si="19"/>
        <v>0</v>
      </c>
      <c r="G73" s="9">
        <f t="shared" ref="G73:BM73" si="22">IF(G$67&gt;0,(G$50/G$67),0)*G58</f>
        <v>0</v>
      </c>
      <c r="H73" s="9">
        <f t="shared" si="22"/>
        <v>0</v>
      </c>
      <c r="I73" s="9">
        <f t="shared" si="22"/>
        <v>0</v>
      </c>
      <c r="J73" s="9">
        <f t="shared" si="22"/>
        <v>0</v>
      </c>
      <c r="K73" s="9">
        <f t="shared" si="22"/>
        <v>0</v>
      </c>
      <c r="L73" s="9">
        <f t="shared" si="22"/>
        <v>0</v>
      </c>
      <c r="M73" s="9">
        <f t="shared" si="22"/>
        <v>0</v>
      </c>
      <c r="N73" s="9">
        <f t="shared" si="22"/>
        <v>0</v>
      </c>
      <c r="O73" s="9">
        <f t="shared" si="22"/>
        <v>0</v>
      </c>
      <c r="P73" s="9">
        <f t="shared" si="22"/>
        <v>0</v>
      </c>
      <c r="Q73" s="9">
        <f t="shared" si="22"/>
        <v>0</v>
      </c>
      <c r="R73" s="9">
        <f t="shared" si="22"/>
        <v>0</v>
      </c>
      <c r="S73" s="9">
        <f t="shared" si="22"/>
        <v>0</v>
      </c>
      <c r="T73" s="9">
        <f t="shared" si="22"/>
        <v>0</v>
      </c>
      <c r="U73" s="9">
        <f t="shared" si="22"/>
        <v>0</v>
      </c>
      <c r="V73" s="9">
        <f t="shared" si="22"/>
        <v>0</v>
      </c>
      <c r="W73" s="9">
        <f t="shared" si="22"/>
        <v>0</v>
      </c>
      <c r="X73" s="9">
        <f t="shared" si="22"/>
        <v>0</v>
      </c>
      <c r="Y73" s="9">
        <f t="shared" si="22"/>
        <v>0</v>
      </c>
      <c r="Z73" s="9">
        <f t="shared" si="22"/>
        <v>0</v>
      </c>
      <c r="AA73" s="9">
        <f t="shared" si="22"/>
        <v>0</v>
      </c>
      <c r="AB73" s="9">
        <f t="shared" si="22"/>
        <v>0</v>
      </c>
      <c r="AC73" s="9">
        <f t="shared" si="22"/>
        <v>0</v>
      </c>
      <c r="AD73" s="9">
        <f t="shared" si="22"/>
        <v>0</v>
      </c>
      <c r="AE73" s="9">
        <f t="shared" si="22"/>
        <v>0</v>
      </c>
      <c r="AF73" s="9">
        <f t="shared" si="22"/>
        <v>0</v>
      </c>
      <c r="AG73" s="9">
        <f t="shared" si="22"/>
        <v>0</v>
      </c>
      <c r="AH73" s="9">
        <f t="shared" si="22"/>
        <v>0</v>
      </c>
      <c r="AI73" s="9">
        <f t="shared" si="22"/>
        <v>0</v>
      </c>
      <c r="AJ73" s="9">
        <f t="shared" si="22"/>
        <v>0</v>
      </c>
      <c r="AK73" s="9">
        <f t="shared" si="22"/>
        <v>0</v>
      </c>
      <c r="AL73" s="9">
        <f t="shared" si="22"/>
        <v>0</v>
      </c>
      <c r="AM73" s="9">
        <f t="shared" si="22"/>
        <v>0</v>
      </c>
      <c r="AN73" s="9">
        <f t="shared" si="22"/>
        <v>0</v>
      </c>
      <c r="AO73" s="9">
        <f t="shared" si="22"/>
        <v>0</v>
      </c>
      <c r="AP73" s="9">
        <f t="shared" si="22"/>
        <v>0</v>
      </c>
      <c r="AQ73" s="9">
        <f t="shared" si="22"/>
        <v>0</v>
      </c>
      <c r="AR73" s="9">
        <f t="shared" si="22"/>
        <v>0</v>
      </c>
      <c r="AS73" s="9">
        <f t="shared" si="22"/>
        <v>0</v>
      </c>
      <c r="AT73" s="9">
        <f t="shared" si="22"/>
        <v>0</v>
      </c>
      <c r="AU73" s="9">
        <f t="shared" si="22"/>
        <v>0</v>
      </c>
      <c r="AV73" s="9">
        <f t="shared" si="22"/>
        <v>0</v>
      </c>
      <c r="AW73" s="9">
        <f t="shared" si="22"/>
        <v>0</v>
      </c>
      <c r="AX73" s="9">
        <f t="shared" si="22"/>
        <v>0</v>
      </c>
      <c r="AY73" s="9">
        <f t="shared" si="22"/>
        <v>0</v>
      </c>
      <c r="AZ73" s="9">
        <f t="shared" si="22"/>
        <v>0</v>
      </c>
      <c r="BA73" s="9">
        <f t="shared" si="22"/>
        <v>0</v>
      </c>
      <c r="BB73" s="9">
        <f t="shared" si="22"/>
        <v>0</v>
      </c>
      <c r="BC73" s="9">
        <f t="shared" si="22"/>
        <v>0</v>
      </c>
      <c r="BD73" s="9">
        <f t="shared" si="22"/>
        <v>0</v>
      </c>
      <c r="BE73" s="9">
        <f t="shared" si="22"/>
        <v>0</v>
      </c>
      <c r="BF73" s="9">
        <f t="shared" si="22"/>
        <v>0</v>
      </c>
      <c r="BG73" s="9">
        <f t="shared" si="22"/>
        <v>0</v>
      </c>
      <c r="BH73" s="9">
        <f t="shared" si="22"/>
        <v>0</v>
      </c>
      <c r="BI73" s="9">
        <f t="shared" si="22"/>
        <v>0</v>
      </c>
      <c r="BJ73" s="9">
        <f t="shared" si="22"/>
        <v>0</v>
      </c>
      <c r="BK73" s="9">
        <f t="shared" si="22"/>
        <v>0</v>
      </c>
      <c r="BL73" s="9">
        <f t="shared" si="22"/>
        <v>0</v>
      </c>
      <c r="BM73" s="9">
        <f t="shared" si="22"/>
        <v>0</v>
      </c>
    </row>
    <row r="74" spans="2:67" x14ac:dyDescent="0.15">
      <c r="B74" s="17" t="s">
        <v>34</v>
      </c>
      <c r="F74" s="9">
        <f t="shared" si="19"/>
        <v>0</v>
      </c>
      <c r="G74" s="9">
        <f t="shared" ref="G74:BM74" si="23">IF(G$67&gt;0,(G$50/G$67),0)*G59</f>
        <v>0</v>
      </c>
      <c r="H74" s="9">
        <f t="shared" si="23"/>
        <v>0</v>
      </c>
      <c r="I74" s="9">
        <f t="shared" si="23"/>
        <v>0</v>
      </c>
      <c r="J74" s="9">
        <f t="shared" si="23"/>
        <v>0</v>
      </c>
      <c r="K74" s="9">
        <f t="shared" si="23"/>
        <v>0</v>
      </c>
      <c r="L74" s="9">
        <f t="shared" si="23"/>
        <v>0</v>
      </c>
      <c r="M74" s="9">
        <f t="shared" si="23"/>
        <v>0</v>
      </c>
      <c r="N74" s="9">
        <f t="shared" si="23"/>
        <v>0</v>
      </c>
      <c r="O74" s="9">
        <f t="shared" si="23"/>
        <v>0</v>
      </c>
      <c r="P74" s="9">
        <f t="shared" si="23"/>
        <v>0</v>
      </c>
      <c r="Q74" s="9">
        <f t="shared" si="23"/>
        <v>0</v>
      </c>
      <c r="R74" s="9">
        <f t="shared" si="23"/>
        <v>0</v>
      </c>
      <c r="S74" s="9">
        <f t="shared" si="23"/>
        <v>0</v>
      </c>
      <c r="T74" s="9">
        <f t="shared" si="23"/>
        <v>0</v>
      </c>
      <c r="U74" s="9">
        <f t="shared" si="23"/>
        <v>0</v>
      </c>
      <c r="V74" s="9">
        <f t="shared" si="23"/>
        <v>0</v>
      </c>
      <c r="W74" s="9">
        <f t="shared" si="23"/>
        <v>0</v>
      </c>
      <c r="X74" s="9">
        <f t="shared" si="23"/>
        <v>0</v>
      </c>
      <c r="Y74" s="9">
        <f t="shared" si="23"/>
        <v>0</v>
      </c>
      <c r="Z74" s="9">
        <f t="shared" si="23"/>
        <v>0</v>
      </c>
      <c r="AA74" s="9">
        <f t="shared" si="23"/>
        <v>0</v>
      </c>
      <c r="AB74" s="9">
        <f t="shared" si="23"/>
        <v>0</v>
      </c>
      <c r="AC74" s="9">
        <f t="shared" si="23"/>
        <v>0</v>
      </c>
      <c r="AD74" s="9">
        <f t="shared" si="23"/>
        <v>0</v>
      </c>
      <c r="AE74" s="9">
        <f t="shared" si="23"/>
        <v>0</v>
      </c>
      <c r="AF74" s="9">
        <f t="shared" si="23"/>
        <v>0</v>
      </c>
      <c r="AG74" s="9">
        <f t="shared" si="23"/>
        <v>0</v>
      </c>
      <c r="AH74" s="9">
        <f t="shared" si="23"/>
        <v>0</v>
      </c>
      <c r="AI74" s="9">
        <f t="shared" si="23"/>
        <v>0</v>
      </c>
      <c r="AJ74" s="9">
        <f t="shared" si="23"/>
        <v>0</v>
      </c>
      <c r="AK74" s="9">
        <f t="shared" si="23"/>
        <v>0</v>
      </c>
      <c r="AL74" s="9">
        <f t="shared" si="23"/>
        <v>0</v>
      </c>
      <c r="AM74" s="9">
        <f t="shared" si="23"/>
        <v>0</v>
      </c>
      <c r="AN74" s="9">
        <f t="shared" si="23"/>
        <v>0</v>
      </c>
      <c r="AO74" s="9">
        <f t="shared" si="23"/>
        <v>0</v>
      </c>
      <c r="AP74" s="9">
        <f t="shared" si="23"/>
        <v>0</v>
      </c>
      <c r="AQ74" s="9">
        <f t="shared" si="23"/>
        <v>0</v>
      </c>
      <c r="AR74" s="9">
        <f t="shared" si="23"/>
        <v>0</v>
      </c>
      <c r="AS74" s="9">
        <f t="shared" si="23"/>
        <v>0</v>
      </c>
      <c r="AT74" s="9">
        <f t="shared" si="23"/>
        <v>0</v>
      </c>
      <c r="AU74" s="9">
        <f t="shared" si="23"/>
        <v>0</v>
      </c>
      <c r="AV74" s="9">
        <f t="shared" si="23"/>
        <v>0</v>
      </c>
      <c r="AW74" s="9">
        <f t="shared" si="23"/>
        <v>0</v>
      </c>
      <c r="AX74" s="9">
        <f t="shared" si="23"/>
        <v>0</v>
      </c>
      <c r="AY74" s="9">
        <f t="shared" si="23"/>
        <v>0</v>
      </c>
      <c r="AZ74" s="9">
        <f t="shared" si="23"/>
        <v>0</v>
      </c>
      <c r="BA74" s="9">
        <f t="shared" si="23"/>
        <v>0</v>
      </c>
      <c r="BB74" s="9">
        <f t="shared" si="23"/>
        <v>0</v>
      </c>
      <c r="BC74" s="9">
        <f t="shared" si="23"/>
        <v>0</v>
      </c>
      <c r="BD74" s="9">
        <f t="shared" si="23"/>
        <v>0</v>
      </c>
      <c r="BE74" s="9">
        <f t="shared" si="23"/>
        <v>0</v>
      </c>
      <c r="BF74" s="9">
        <f t="shared" si="23"/>
        <v>0</v>
      </c>
      <c r="BG74" s="9">
        <f t="shared" si="23"/>
        <v>0</v>
      </c>
      <c r="BH74" s="9">
        <f t="shared" si="23"/>
        <v>0</v>
      </c>
      <c r="BI74" s="9">
        <f t="shared" si="23"/>
        <v>0</v>
      </c>
      <c r="BJ74" s="9">
        <f t="shared" si="23"/>
        <v>0</v>
      </c>
      <c r="BK74" s="9">
        <f t="shared" si="23"/>
        <v>0</v>
      </c>
      <c r="BL74" s="9">
        <f t="shared" si="23"/>
        <v>0</v>
      </c>
      <c r="BM74" s="9">
        <f t="shared" si="23"/>
        <v>0</v>
      </c>
    </row>
    <row r="75" spans="2:67" x14ac:dyDescent="0.15">
      <c r="B75" s="17" t="s">
        <v>119</v>
      </c>
      <c r="F75" s="9">
        <f t="shared" si="19"/>
        <v>0</v>
      </c>
      <c r="G75" s="9">
        <f t="shared" ref="G75:BM75" si="24">IF(G$67&gt;0,(G$50/G$67),0)*G60</f>
        <v>0</v>
      </c>
      <c r="H75" s="9">
        <f t="shared" si="24"/>
        <v>0</v>
      </c>
      <c r="I75" s="9">
        <f t="shared" si="24"/>
        <v>0</v>
      </c>
      <c r="J75" s="9">
        <f t="shared" si="24"/>
        <v>0</v>
      </c>
      <c r="K75" s="9">
        <f t="shared" si="24"/>
        <v>0</v>
      </c>
      <c r="L75" s="9">
        <f t="shared" si="24"/>
        <v>0</v>
      </c>
      <c r="M75" s="9">
        <f t="shared" si="24"/>
        <v>0</v>
      </c>
      <c r="N75" s="9">
        <f t="shared" si="24"/>
        <v>0</v>
      </c>
      <c r="O75" s="9">
        <f t="shared" si="24"/>
        <v>0</v>
      </c>
      <c r="P75" s="9">
        <f t="shared" si="24"/>
        <v>0</v>
      </c>
      <c r="Q75" s="9">
        <f t="shared" si="24"/>
        <v>0</v>
      </c>
      <c r="R75" s="9">
        <f t="shared" si="24"/>
        <v>0</v>
      </c>
      <c r="S75" s="9">
        <f t="shared" si="24"/>
        <v>0</v>
      </c>
      <c r="T75" s="9">
        <f t="shared" si="24"/>
        <v>0</v>
      </c>
      <c r="U75" s="9">
        <f t="shared" si="24"/>
        <v>0</v>
      </c>
      <c r="V75" s="9">
        <f t="shared" si="24"/>
        <v>0</v>
      </c>
      <c r="W75" s="9">
        <f t="shared" si="24"/>
        <v>0</v>
      </c>
      <c r="X75" s="9">
        <f t="shared" si="24"/>
        <v>0</v>
      </c>
      <c r="Y75" s="9">
        <f t="shared" si="24"/>
        <v>0</v>
      </c>
      <c r="Z75" s="9">
        <f t="shared" si="24"/>
        <v>0</v>
      </c>
      <c r="AA75" s="9">
        <f t="shared" si="24"/>
        <v>0</v>
      </c>
      <c r="AB75" s="9">
        <f t="shared" si="24"/>
        <v>0</v>
      </c>
      <c r="AC75" s="9">
        <f t="shared" si="24"/>
        <v>0</v>
      </c>
      <c r="AD75" s="9">
        <f t="shared" si="24"/>
        <v>0</v>
      </c>
      <c r="AE75" s="9">
        <f t="shared" si="24"/>
        <v>0</v>
      </c>
      <c r="AF75" s="9">
        <f t="shared" si="24"/>
        <v>0</v>
      </c>
      <c r="AG75" s="9">
        <f t="shared" si="24"/>
        <v>0</v>
      </c>
      <c r="AH75" s="9">
        <f t="shared" si="24"/>
        <v>0</v>
      </c>
      <c r="AI75" s="9">
        <f t="shared" si="24"/>
        <v>0</v>
      </c>
      <c r="AJ75" s="9">
        <f t="shared" si="24"/>
        <v>0</v>
      </c>
      <c r="AK75" s="9">
        <f t="shared" si="24"/>
        <v>0</v>
      </c>
      <c r="AL75" s="9">
        <f t="shared" si="24"/>
        <v>0</v>
      </c>
      <c r="AM75" s="9">
        <f t="shared" si="24"/>
        <v>0</v>
      </c>
      <c r="AN75" s="9">
        <f t="shared" si="24"/>
        <v>0</v>
      </c>
      <c r="AO75" s="9">
        <f t="shared" si="24"/>
        <v>0</v>
      </c>
      <c r="AP75" s="9">
        <f t="shared" si="24"/>
        <v>0</v>
      </c>
      <c r="AQ75" s="9">
        <f t="shared" si="24"/>
        <v>0</v>
      </c>
      <c r="AR75" s="9">
        <f t="shared" si="24"/>
        <v>0</v>
      </c>
      <c r="AS75" s="9">
        <f t="shared" si="24"/>
        <v>0</v>
      </c>
      <c r="AT75" s="9">
        <f t="shared" si="24"/>
        <v>0</v>
      </c>
      <c r="AU75" s="9">
        <f t="shared" si="24"/>
        <v>0</v>
      </c>
      <c r="AV75" s="9">
        <f t="shared" si="24"/>
        <v>0</v>
      </c>
      <c r="AW75" s="9">
        <f t="shared" si="24"/>
        <v>0</v>
      </c>
      <c r="AX75" s="9">
        <f t="shared" si="24"/>
        <v>0</v>
      </c>
      <c r="AY75" s="9">
        <f t="shared" si="24"/>
        <v>0</v>
      </c>
      <c r="AZ75" s="9">
        <f t="shared" si="24"/>
        <v>0</v>
      </c>
      <c r="BA75" s="9">
        <f t="shared" si="24"/>
        <v>0</v>
      </c>
      <c r="BB75" s="9">
        <f t="shared" si="24"/>
        <v>0</v>
      </c>
      <c r="BC75" s="9">
        <f t="shared" si="24"/>
        <v>0</v>
      </c>
      <c r="BD75" s="9">
        <f t="shared" si="24"/>
        <v>0</v>
      </c>
      <c r="BE75" s="9">
        <f t="shared" si="24"/>
        <v>0</v>
      </c>
      <c r="BF75" s="9">
        <f t="shared" si="24"/>
        <v>0</v>
      </c>
      <c r="BG75" s="9">
        <f t="shared" si="24"/>
        <v>0</v>
      </c>
      <c r="BH75" s="9">
        <f t="shared" si="24"/>
        <v>0</v>
      </c>
      <c r="BI75" s="9">
        <f t="shared" si="24"/>
        <v>0</v>
      </c>
      <c r="BJ75" s="9">
        <f t="shared" si="24"/>
        <v>0</v>
      </c>
      <c r="BK75" s="9">
        <f t="shared" si="24"/>
        <v>0</v>
      </c>
      <c r="BL75" s="9">
        <f t="shared" si="24"/>
        <v>0</v>
      </c>
      <c r="BM75" s="9">
        <f t="shared" si="24"/>
        <v>0</v>
      </c>
      <c r="BN75" s="38">
        <f t="shared" ref="BN75:BN80" si="25">SUM(F75:BM75)</f>
        <v>0</v>
      </c>
    </row>
    <row r="76" spans="2:67" x14ac:dyDescent="0.15">
      <c r="B76" s="15" t="s">
        <v>33</v>
      </c>
      <c r="F76" s="9">
        <f t="shared" si="19"/>
        <v>0</v>
      </c>
      <c r="G76" s="9">
        <f t="shared" ref="G76:BM80" si="26">IF(G$67&gt;0,(G$50/G$67),0)*G61</f>
        <v>0</v>
      </c>
      <c r="H76" s="9">
        <f t="shared" si="26"/>
        <v>0</v>
      </c>
      <c r="I76" s="9">
        <f t="shared" si="26"/>
        <v>0</v>
      </c>
      <c r="J76" s="9">
        <f t="shared" si="26"/>
        <v>0</v>
      </c>
      <c r="K76" s="9">
        <f t="shared" si="26"/>
        <v>0</v>
      </c>
      <c r="L76" s="9">
        <f t="shared" si="26"/>
        <v>0</v>
      </c>
      <c r="M76" s="9">
        <f t="shared" si="26"/>
        <v>0</v>
      </c>
      <c r="N76" s="9">
        <f t="shared" si="26"/>
        <v>0</v>
      </c>
      <c r="O76" s="9">
        <f t="shared" si="26"/>
        <v>0</v>
      </c>
      <c r="P76" s="9">
        <f t="shared" si="26"/>
        <v>0</v>
      </c>
      <c r="Q76" s="9">
        <f t="shared" si="26"/>
        <v>0</v>
      </c>
      <c r="R76" s="9">
        <f t="shared" si="26"/>
        <v>0</v>
      </c>
      <c r="S76" s="9">
        <f t="shared" si="26"/>
        <v>0</v>
      </c>
      <c r="T76" s="9">
        <f t="shared" si="26"/>
        <v>0</v>
      </c>
      <c r="U76" s="9">
        <f t="shared" si="26"/>
        <v>0</v>
      </c>
      <c r="V76" s="9">
        <f t="shared" si="26"/>
        <v>0</v>
      </c>
      <c r="W76" s="9">
        <f t="shared" si="26"/>
        <v>0</v>
      </c>
      <c r="X76" s="9">
        <f t="shared" si="26"/>
        <v>0</v>
      </c>
      <c r="Y76" s="9">
        <f t="shared" si="26"/>
        <v>0</v>
      </c>
      <c r="Z76" s="9">
        <f t="shared" si="26"/>
        <v>0</v>
      </c>
      <c r="AA76" s="9">
        <f t="shared" si="26"/>
        <v>0</v>
      </c>
      <c r="AB76" s="9">
        <f t="shared" si="26"/>
        <v>0</v>
      </c>
      <c r="AC76" s="9">
        <f t="shared" si="26"/>
        <v>0</v>
      </c>
      <c r="AD76" s="9">
        <f t="shared" si="26"/>
        <v>0</v>
      </c>
      <c r="AE76" s="9">
        <f t="shared" si="26"/>
        <v>0</v>
      </c>
      <c r="AF76" s="9">
        <f t="shared" si="26"/>
        <v>0</v>
      </c>
      <c r="AG76" s="9">
        <f t="shared" si="26"/>
        <v>0</v>
      </c>
      <c r="AH76" s="9">
        <f t="shared" si="26"/>
        <v>0</v>
      </c>
      <c r="AI76" s="9">
        <f t="shared" si="26"/>
        <v>0</v>
      </c>
      <c r="AJ76" s="9">
        <f t="shared" si="26"/>
        <v>0</v>
      </c>
      <c r="AK76" s="9">
        <f t="shared" si="26"/>
        <v>0</v>
      </c>
      <c r="AL76" s="9">
        <f t="shared" si="26"/>
        <v>0</v>
      </c>
      <c r="AM76" s="9">
        <f t="shared" si="26"/>
        <v>0</v>
      </c>
      <c r="AN76" s="9">
        <f t="shared" si="26"/>
        <v>0</v>
      </c>
      <c r="AO76" s="9">
        <f t="shared" si="26"/>
        <v>0</v>
      </c>
      <c r="AP76" s="9">
        <f t="shared" si="26"/>
        <v>0</v>
      </c>
      <c r="AQ76" s="9">
        <f t="shared" si="26"/>
        <v>0</v>
      </c>
      <c r="AR76" s="9">
        <f t="shared" si="26"/>
        <v>0</v>
      </c>
      <c r="AS76" s="9">
        <f t="shared" si="26"/>
        <v>0</v>
      </c>
      <c r="AT76" s="9">
        <f t="shared" si="26"/>
        <v>0</v>
      </c>
      <c r="AU76" s="9">
        <f t="shared" si="26"/>
        <v>0</v>
      </c>
      <c r="AV76" s="9">
        <f t="shared" si="26"/>
        <v>0</v>
      </c>
      <c r="AW76" s="9">
        <f t="shared" si="26"/>
        <v>0</v>
      </c>
      <c r="AX76" s="9">
        <f t="shared" si="26"/>
        <v>0</v>
      </c>
      <c r="AY76" s="9">
        <f t="shared" si="26"/>
        <v>0</v>
      </c>
      <c r="AZ76" s="9">
        <f t="shared" si="26"/>
        <v>0</v>
      </c>
      <c r="BA76" s="9">
        <f t="shared" si="26"/>
        <v>0</v>
      </c>
      <c r="BB76" s="9">
        <f t="shared" si="26"/>
        <v>0</v>
      </c>
      <c r="BC76" s="9">
        <f t="shared" si="26"/>
        <v>0</v>
      </c>
      <c r="BD76" s="9">
        <f t="shared" si="26"/>
        <v>0</v>
      </c>
      <c r="BE76" s="9">
        <f t="shared" si="26"/>
        <v>0</v>
      </c>
      <c r="BF76" s="9">
        <f t="shared" si="26"/>
        <v>0</v>
      </c>
      <c r="BG76" s="9">
        <f t="shared" si="26"/>
        <v>0</v>
      </c>
      <c r="BH76" s="9">
        <f t="shared" si="26"/>
        <v>0</v>
      </c>
      <c r="BI76" s="9">
        <f t="shared" si="26"/>
        <v>0</v>
      </c>
      <c r="BJ76" s="9">
        <f t="shared" si="26"/>
        <v>0</v>
      </c>
      <c r="BK76" s="9">
        <f t="shared" si="26"/>
        <v>0</v>
      </c>
      <c r="BL76" s="9">
        <f t="shared" si="26"/>
        <v>0</v>
      </c>
      <c r="BM76" s="9">
        <f t="shared" si="26"/>
        <v>0</v>
      </c>
      <c r="BN76" s="38">
        <f t="shared" si="25"/>
        <v>0</v>
      </c>
    </row>
    <row r="77" spans="2:67" x14ac:dyDescent="0.15">
      <c r="B77" s="47" t="s">
        <v>110</v>
      </c>
      <c r="F77" s="9">
        <f t="shared" ref="F77:U77" si="27">IF(F$67&gt;0,(F$50/F$67),0)*F62</f>
        <v>0</v>
      </c>
      <c r="G77" s="9">
        <f t="shared" si="27"/>
        <v>0</v>
      </c>
      <c r="H77" s="9">
        <f t="shared" si="27"/>
        <v>0</v>
      </c>
      <c r="I77" s="9">
        <f t="shared" si="27"/>
        <v>0</v>
      </c>
      <c r="J77" s="9">
        <f t="shared" si="27"/>
        <v>0</v>
      </c>
      <c r="K77" s="9">
        <f t="shared" si="27"/>
        <v>0</v>
      </c>
      <c r="L77" s="9">
        <f t="shared" si="27"/>
        <v>0</v>
      </c>
      <c r="M77" s="9">
        <f t="shared" si="27"/>
        <v>0</v>
      </c>
      <c r="N77" s="9">
        <f t="shared" si="27"/>
        <v>0</v>
      </c>
      <c r="O77" s="9">
        <f t="shared" si="27"/>
        <v>0</v>
      </c>
      <c r="P77" s="9">
        <f t="shared" si="27"/>
        <v>0</v>
      </c>
      <c r="Q77" s="9">
        <f t="shared" si="27"/>
        <v>0</v>
      </c>
      <c r="R77" s="9">
        <f t="shared" si="27"/>
        <v>0</v>
      </c>
      <c r="S77" s="9">
        <f t="shared" si="27"/>
        <v>0</v>
      </c>
      <c r="T77" s="9">
        <f t="shared" si="27"/>
        <v>0</v>
      </c>
      <c r="U77" s="9">
        <f t="shared" si="27"/>
        <v>0</v>
      </c>
      <c r="V77" s="9">
        <f t="shared" si="26"/>
        <v>0</v>
      </c>
      <c r="W77" s="9">
        <f t="shared" si="26"/>
        <v>0</v>
      </c>
      <c r="X77" s="9">
        <f t="shared" si="26"/>
        <v>0</v>
      </c>
      <c r="Y77" s="9">
        <f t="shared" si="26"/>
        <v>0</v>
      </c>
      <c r="Z77" s="9">
        <f t="shared" si="26"/>
        <v>0</v>
      </c>
      <c r="AA77" s="9">
        <f t="shared" si="26"/>
        <v>0</v>
      </c>
      <c r="AB77" s="9">
        <f t="shared" si="26"/>
        <v>0</v>
      </c>
      <c r="AC77" s="9">
        <f t="shared" si="26"/>
        <v>0</v>
      </c>
      <c r="AD77" s="9">
        <f t="shared" si="26"/>
        <v>0</v>
      </c>
      <c r="AE77" s="9">
        <f t="shared" si="26"/>
        <v>0</v>
      </c>
      <c r="AF77" s="9">
        <f t="shared" si="26"/>
        <v>0</v>
      </c>
      <c r="AG77" s="9">
        <f t="shared" si="26"/>
        <v>0</v>
      </c>
      <c r="AH77" s="9">
        <f t="shared" si="26"/>
        <v>0</v>
      </c>
      <c r="AI77" s="9">
        <f t="shared" si="26"/>
        <v>0</v>
      </c>
      <c r="AJ77" s="9">
        <f t="shared" si="26"/>
        <v>0</v>
      </c>
      <c r="AK77" s="9">
        <f t="shared" si="26"/>
        <v>0</v>
      </c>
      <c r="AL77" s="9">
        <f t="shared" si="26"/>
        <v>0</v>
      </c>
      <c r="AM77" s="9">
        <f t="shared" si="26"/>
        <v>0</v>
      </c>
      <c r="AN77" s="9">
        <f t="shared" si="26"/>
        <v>0</v>
      </c>
      <c r="AO77" s="9">
        <f t="shared" si="26"/>
        <v>0</v>
      </c>
      <c r="AP77" s="9">
        <f t="shared" si="26"/>
        <v>0</v>
      </c>
      <c r="AQ77" s="9">
        <f t="shared" si="26"/>
        <v>0</v>
      </c>
      <c r="AR77" s="9">
        <f t="shared" si="26"/>
        <v>0</v>
      </c>
      <c r="AS77" s="9">
        <f t="shared" si="26"/>
        <v>0</v>
      </c>
      <c r="AT77" s="9">
        <f t="shared" si="26"/>
        <v>0</v>
      </c>
      <c r="AU77" s="9">
        <f t="shared" si="26"/>
        <v>0</v>
      </c>
      <c r="AV77" s="9">
        <f t="shared" si="26"/>
        <v>0</v>
      </c>
      <c r="AW77" s="9">
        <f t="shared" si="26"/>
        <v>0</v>
      </c>
      <c r="AX77" s="9">
        <f t="shared" si="26"/>
        <v>0</v>
      </c>
      <c r="AY77" s="9">
        <f t="shared" si="26"/>
        <v>0</v>
      </c>
      <c r="AZ77" s="9">
        <f t="shared" si="26"/>
        <v>0</v>
      </c>
      <c r="BA77" s="9">
        <f t="shared" si="26"/>
        <v>0</v>
      </c>
      <c r="BB77" s="9">
        <f t="shared" si="26"/>
        <v>0</v>
      </c>
      <c r="BC77" s="9">
        <f t="shared" si="26"/>
        <v>0</v>
      </c>
      <c r="BD77" s="9">
        <f t="shared" si="26"/>
        <v>0</v>
      </c>
      <c r="BE77" s="9">
        <f t="shared" si="26"/>
        <v>0</v>
      </c>
      <c r="BF77" s="9">
        <f t="shared" si="26"/>
        <v>0</v>
      </c>
      <c r="BG77" s="9">
        <f t="shared" si="26"/>
        <v>0</v>
      </c>
      <c r="BH77" s="9">
        <f t="shared" si="26"/>
        <v>0</v>
      </c>
      <c r="BI77" s="9">
        <f t="shared" si="26"/>
        <v>0</v>
      </c>
      <c r="BJ77" s="9">
        <f t="shared" si="26"/>
        <v>0</v>
      </c>
      <c r="BK77" s="9">
        <f t="shared" si="26"/>
        <v>0</v>
      </c>
      <c r="BL77" s="9">
        <f t="shared" si="26"/>
        <v>0</v>
      </c>
      <c r="BM77" s="9">
        <f t="shared" si="26"/>
        <v>0</v>
      </c>
      <c r="BN77" s="38">
        <f t="shared" si="25"/>
        <v>0</v>
      </c>
    </row>
    <row r="78" spans="2:67" x14ac:dyDescent="0.15">
      <c r="B78" s="47" t="s">
        <v>111</v>
      </c>
      <c r="F78" s="9">
        <f>IF(F$67&gt;0,(F$50/F$67),0)*F63</f>
        <v>0</v>
      </c>
      <c r="G78" s="9">
        <f t="shared" si="26"/>
        <v>0</v>
      </c>
      <c r="H78" s="9">
        <f t="shared" si="26"/>
        <v>0</v>
      </c>
      <c r="I78" s="9">
        <f t="shared" si="26"/>
        <v>0</v>
      </c>
      <c r="J78" s="9">
        <f t="shared" si="26"/>
        <v>0</v>
      </c>
      <c r="K78" s="9">
        <f t="shared" si="26"/>
        <v>0</v>
      </c>
      <c r="L78" s="9">
        <f t="shared" si="26"/>
        <v>0</v>
      </c>
      <c r="M78" s="9">
        <f t="shared" si="26"/>
        <v>0</v>
      </c>
      <c r="N78" s="9">
        <f t="shared" si="26"/>
        <v>0</v>
      </c>
      <c r="O78" s="9">
        <f t="shared" si="26"/>
        <v>0</v>
      </c>
      <c r="P78" s="9">
        <f t="shared" si="26"/>
        <v>0</v>
      </c>
      <c r="Q78" s="9">
        <f t="shared" si="26"/>
        <v>0</v>
      </c>
      <c r="R78" s="9">
        <f t="shared" si="26"/>
        <v>0</v>
      </c>
      <c r="S78" s="9">
        <f t="shared" si="26"/>
        <v>0</v>
      </c>
      <c r="T78" s="9">
        <f t="shared" si="26"/>
        <v>0</v>
      </c>
      <c r="U78" s="9">
        <f t="shared" si="26"/>
        <v>0</v>
      </c>
      <c r="V78" s="9">
        <f t="shared" si="26"/>
        <v>0</v>
      </c>
      <c r="W78" s="9">
        <f t="shared" si="26"/>
        <v>0</v>
      </c>
      <c r="X78" s="9">
        <f t="shared" si="26"/>
        <v>0</v>
      </c>
      <c r="Y78" s="9">
        <f t="shared" si="26"/>
        <v>0</v>
      </c>
      <c r="Z78" s="9">
        <f t="shared" si="26"/>
        <v>0</v>
      </c>
      <c r="AA78" s="9">
        <f t="shared" si="26"/>
        <v>0</v>
      </c>
      <c r="AB78" s="9">
        <f t="shared" si="26"/>
        <v>0</v>
      </c>
      <c r="AC78" s="9">
        <f t="shared" si="26"/>
        <v>0</v>
      </c>
      <c r="AD78" s="9">
        <f t="shared" si="26"/>
        <v>0</v>
      </c>
      <c r="AE78" s="9">
        <f t="shared" si="26"/>
        <v>0</v>
      </c>
      <c r="AF78" s="9">
        <f t="shared" si="26"/>
        <v>0</v>
      </c>
      <c r="AG78" s="9">
        <f t="shared" si="26"/>
        <v>0</v>
      </c>
      <c r="AH78" s="9">
        <f t="shared" si="26"/>
        <v>0</v>
      </c>
      <c r="AI78" s="9">
        <f t="shared" si="26"/>
        <v>0</v>
      </c>
      <c r="AJ78" s="9">
        <f t="shared" si="26"/>
        <v>0</v>
      </c>
      <c r="AK78" s="9">
        <f t="shared" si="26"/>
        <v>0</v>
      </c>
      <c r="AL78" s="9">
        <f t="shared" si="26"/>
        <v>0</v>
      </c>
      <c r="AM78" s="9">
        <f t="shared" si="26"/>
        <v>0</v>
      </c>
      <c r="AN78" s="9">
        <f t="shared" si="26"/>
        <v>0</v>
      </c>
      <c r="AO78" s="9">
        <f t="shared" si="26"/>
        <v>0</v>
      </c>
      <c r="AP78" s="9">
        <f t="shared" si="26"/>
        <v>0</v>
      </c>
      <c r="AQ78" s="9">
        <f t="shared" si="26"/>
        <v>0</v>
      </c>
      <c r="AR78" s="9">
        <f t="shared" si="26"/>
        <v>0</v>
      </c>
      <c r="AS78" s="9">
        <f t="shared" si="26"/>
        <v>0</v>
      </c>
      <c r="AT78" s="9">
        <f t="shared" si="26"/>
        <v>0</v>
      </c>
      <c r="AU78" s="9">
        <f t="shared" si="26"/>
        <v>0</v>
      </c>
      <c r="AV78" s="9">
        <f t="shared" si="26"/>
        <v>0</v>
      </c>
      <c r="AW78" s="9">
        <f t="shared" si="26"/>
        <v>0</v>
      </c>
      <c r="AX78" s="9">
        <f t="shared" si="26"/>
        <v>0</v>
      </c>
      <c r="AY78" s="9">
        <f t="shared" si="26"/>
        <v>0</v>
      </c>
      <c r="AZ78" s="9">
        <f t="shared" si="26"/>
        <v>0</v>
      </c>
      <c r="BA78" s="9">
        <f t="shared" si="26"/>
        <v>0</v>
      </c>
      <c r="BB78" s="9">
        <f t="shared" si="26"/>
        <v>0</v>
      </c>
      <c r="BC78" s="9">
        <f t="shared" si="26"/>
        <v>0</v>
      </c>
      <c r="BD78" s="9">
        <f t="shared" si="26"/>
        <v>0</v>
      </c>
      <c r="BE78" s="9">
        <f t="shared" si="26"/>
        <v>0</v>
      </c>
      <c r="BF78" s="9">
        <f t="shared" si="26"/>
        <v>0</v>
      </c>
      <c r="BG78" s="9">
        <f t="shared" si="26"/>
        <v>0</v>
      </c>
      <c r="BH78" s="9">
        <f t="shared" si="26"/>
        <v>0</v>
      </c>
      <c r="BI78" s="9">
        <f t="shared" si="26"/>
        <v>0</v>
      </c>
      <c r="BJ78" s="9">
        <f t="shared" si="26"/>
        <v>0</v>
      </c>
      <c r="BK78" s="9">
        <f t="shared" si="26"/>
        <v>0</v>
      </c>
      <c r="BL78" s="9">
        <f t="shared" si="26"/>
        <v>0</v>
      </c>
      <c r="BM78" s="9">
        <f t="shared" si="26"/>
        <v>0</v>
      </c>
      <c r="BN78" s="38">
        <f t="shared" si="25"/>
        <v>0</v>
      </c>
    </row>
    <row r="79" spans="2:67" x14ac:dyDescent="0.15">
      <c r="B79" s="47" t="s">
        <v>112</v>
      </c>
      <c r="F79" s="9">
        <f>IF(F$67&gt;0,(F$50/F$67),0)*F64</f>
        <v>0</v>
      </c>
      <c r="G79" s="9">
        <f t="shared" si="26"/>
        <v>0</v>
      </c>
      <c r="H79" s="9">
        <f t="shared" si="26"/>
        <v>0</v>
      </c>
      <c r="I79" s="9">
        <f t="shared" si="26"/>
        <v>0</v>
      </c>
      <c r="J79" s="9">
        <f t="shared" si="26"/>
        <v>0</v>
      </c>
      <c r="K79" s="9">
        <f t="shared" si="26"/>
        <v>0</v>
      </c>
      <c r="L79" s="9">
        <f t="shared" si="26"/>
        <v>0</v>
      </c>
      <c r="M79" s="9">
        <f t="shared" si="26"/>
        <v>0</v>
      </c>
      <c r="N79" s="9">
        <f t="shared" si="26"/>
        <v>0</v>
      </c>
      <c r="O79" s="9">
        <f t="shared" si="26"/>
        <v>0</v>
      </c>
      <c r="P79" s="9">
        <f t="shared" si="26"/>
        <v>0</v>
      </c>
      <c r="Q79" s="9">
        <f t="shared" si="26"/>
        <v>0</v>
      </c>
      <c r="R79" s="9">
        <f t="shared" si="26"/>
        <v>0</v>
      </c>
      <c r="S79" s="9">
        <f t="shared" si="26"/>
        <v>0</v>
      </c>
      <c r="T79" s="9">
        <f t="shared" si="26"/>
        <v>0</v>
      </c>
      <c r="U79" s="9">
        <f t="shared" si="26"/>
        <v>0</v>
      </c>
      <c r="V79" s="9">
        <f t="shared" si="26"/>
        <v>0</v>
      </c>
      <c r="W79" s="9">
        <f t="shared" si="26"/>
        <v>0</v>
      </c>
      <c r="X79" s="9">
        <f t="shared" si="26"/>
        <v>0</v>
      </c>
      <c r="Y79" s="9">
        <f t="shared" si="26"/>
        <v>0</v>
      </c>
      <c r="Z79" s="9">
        <f t="shared" si="26"/>
        <v>0</v>
      </c>
      <c r="AA79" s="9">
        <f t="shared" si="26"/>
        <v>0</v>
      </c>
      <c r="AB79" s="9">
        <f t="shared" si="26"/>
        <v>0</v>
      </c>
      <c r="AC79" s="9">
        <f t="shared" si="26"/>
        <v>0</v>
      </c>
      <c r="AD79" s="9">
        <f t="shared" si="26"/>
        <v>0</v>
      </c>
      <c r="AE79" s="9">
        <f t="shared" si="26"/>
        <v>0</v>
      </c>
      <c r="AF79" s="9">
        <f t="shared" si="26"/>
        <v>0</v>
      </c>
      <c r="AG79" s="9">
        <f t="shared" si="26"/>
        <v>0</v>
      </c>
      <c r="AH79" s="9">
        <f t="shared" si="26"/>
        <v>0</v>
      </c>
      <c r="AI79" s="9">
        <f t="shared" si="26"/>
        <v>0</v>
      </c>
      <c r="AJ79" s="9">
        <f t="shared" si="26"/>
        <v>0</v>
      </c>
      <c r="AK79" s="9">
        <f t="shared" si="26"/>
        <v>0</v>
      </c>
      <c r="AL79" s="9">
        <f t="shared" si="26"/>
        <v>0</v>
      </c>
      <c r="AM79" s="9">
        <f t="shared" si="26"/>
        <v>0</v>
      </c>
      <c r="AN79" s="9">
        <f t="shared" si="26"/>
        <v>0</v>
      </c>
      <c r="AO79" s="9">
        <f t="shared" si="26"/>
        <v>0</v>
      </c>
      <c r="AP79" s="9">
        <f t="shared" si="26"/>
        <v>0</v>
      </c>
      <c r="AQ79" s="9">
        <f t="shared" si="26"/>
        <v>0</v>
      </c>
      <c r="AR79" s="9">
        <f t="shared" si="26"/>
        <v>0</v>
      </c>
      <c r="AS79" s="9">
        <f t="shared" si="26"/>
        <v>0</v>
      </c>
      <c r="AT79" s="9">
        <f t="shared" si="26"/>
        <v>0</v>
      </c>
      <c r="AU79" s="9">
        <f t="shared" si="26"/>
        <v>0</v>
      </c>
      <c r="AV79" s="9">
        <f t="shared" si="26"/>
        <v>0</v>
      </c>
      <c r="AW79" s="9">
        <f t="shared" si="26"/>
        <v>0</v>
      </c>
      <c r="AX79" s="9">
        <f t="shared" si="26"/>
        <v>0</v>
      </c>
      <c r="AY79" s="9">
        <f t="shared" si="26"/>
        <v>0</v>
      </c>
      <c r="AZ79" s="9">
        <f t="shared" si="26"/>
        <v>0</v>
      </c>
      <c r="BA79" s="9">
        <f t="shared" si="26"/>
        <v>0</v>
      </c>
      <c r="BB79" s="9">
        <f t="shared" si="26"/>
        <v>0</v>
      </c>
      <c r="BC79" s="9">
        <f t="shared" si="26"/>
        <v>0</v>
      </c>
      <c r="BD79" s="9">
        <f t="shared" si="26"/>
        <v>0</v>
      </c>
      <c r="BE79" s="9">
        <f t="shared" si="26"/>
        <v>0</v>
      </c>
      <c r="BF79" s="9">
        <f t="shared" si="26"/>
        <v>0</v>
      </c>
      <c r="BG79" s="9">
        <f t="shared" si="26"/>
        <v>0</v>
      </c>
      <c r="BH79" s="9">
        <f t="shared" si="26"/>
        <v>0</v>
      </c>
      <c r="BI79" s="9">
        <f t="shared" si="26"/>
        <v>0</v>
      </c>
      <c r="BJ79" s="9">
        <f t="shared" si="26"/>
        <v>0</v>
      </c>
      <c r="BK79" s="9">
        <f t="shared" si="26"/>
        <v>0</v>
      </c>
      <c r="BL79" s="9">
        <f t="shared" si="26"/>
        <v>0</v>
      </c>
      <c r="BM79" s="9">
        <f t="shared" si="26"/>
        <v>0</v>
      </c>
      <c r="BN79" s="38">
        <f t="shared" si="25"/>
        <v>0</v>
      </c>
    </row>
    <row r="80" spans="2:67" x14ac:dyDescent="0.15">
      <c r="B80" s="47" t="s">
        <v>113</v>
      </c>
      <c r="F80" s="9">
        <f>IF(F$67&gt;0,(F$50/F$67),0)*F65</f>
        <v>0</v>
      </c>
      <c r="G80" s="9">
        <f t="shared" si="26"/>
        <v>0</v>
      </c>
      <c r="H80" s="9">
        <f t="shared" si="26"/>
        <v>0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9">
        <f t="shared" si="26"/>
        <v>0</v>
      </c>
      <c r="M80" s="9">
        <f t="shared" si="26"/>
        <v>0</v>
      </c>
      <c r="N80" s="9">
        <f t="shared" si="26"/>
        <v>0</v>
      </c>
      <c r="O80" s="9">
        <f t="shared" si="26"/>
        <v>0</v>
      </c>
      <c r="P80" s="9">
        <f t="shared" si="26"/>
        <v>0</v>
      </c>
      <c r="Q80" s="9">
        <f t="shared" si="26"/>
        <v>0</v>
      </c>
      <c r="R80" s="9">
        <f t="shared" si="26"/>
        <v>0</v>
      </c>
      <c r="S80" s="9">
        <f t="shared" si="26"/>
        <v>0</v>
      </c>
      <c r="T80" s="9">
        <f t="shared" si="26"/>
        <v>0</v>
      </c>
      <c r="U80" s="9">
        <f t="shared" si="26"/>
        <v>0</v>
      </c>
      <c r="V80" s="9">
        <f t="shared" si="26"/>
        <v>0</v>
      </c>
      <c r="W80" s="9">
        <f t="shared" si="26"/>
        <v>0</v>
      </c>
      <c r="X80" s="9">
        <f t="shared" si="26"/>
        <v>0</v>
      </c>
      <c r="Y80" s="9">
        <f t="shared" si="26"/>
        <v>0</v>
      </c>
      <c r="Z80" s="9">
        <f t="shared" si="26"/>
        <v>0</v>
      </c>
      <c r="AA80" s="9">
        <f t="shared" si="26"/>
        <v>0</v>
      </c>
      <c r="AB80" s="9">
        <f t="shared" si="26"/>
        <v>0</v>
      </c>
      <c r="AC80" s="9">
        <f t="shared" si="26"/>
        <v>0</v>
      </c>
      <c r="AD80" s="9">
        <f t="shared" si="26"/>
        <v>0</v>
      </c>
      <c r="AE80" s="9">
        <f t="shared" si="26"/>
        <v>0</v>
      </c>
      <c r="AF80" s="9">
        <f t="shared" si="26"/>
        <v>0</v>
      </c>
      <c r="AG80" s="9">
        <f t="shared" si="26"/>
        <v>0</v>
      </c>
      <c r="AH80" s="9">
        <f t="shared" si="26"/>
        <v>0</v>
      </c>
      <c r="AI80" s="9">
        <f t="shared" si="26"/>
        <v>0</v>
      </c>
      <c r="AJ80" s="9">
        <f t="shared" si="26"/>
        <v>0</v>
      </c>
      <c r="AK80" s="9">
        <f t="shared" si="26"/>
        <v>0</v>
      </c>
      <c r="AL80" s="9">
        <f t="shared" si="26"/>
        <v>0</v>
      </c>
      <c r="AM80" s="9">
        <f t="shared" si="26"/>
        <v>0</v>
      </c>
      <c r="AN80" s="9">
        <f t="shared" si="26"/>
        <v>0</v>
      </c>
      <c r="AO80" s="9">
        <f t="shared" ref="AO80:BM80" si="28">IF(AO$67&gt;0,(AO$50/AO$67),0)*AO65</f>
        <v>0</v>
      </c>
      <c r="AP80" s="9">
        <f t="shared" si="28"/>
        <v>0</v>
      </c>
      <c r="AQ80" s="9">
        <f t="shared" si="28"/>
        <v>0</v>
      </c>
      <c r="AR80" s="9">
        <f t="shared" si="28"/>
        <v>0</v>
      </c>
      <c r="AS80" s="9">
        <f t="shared" si="28"/>
        <v>0</v>
      </c>
      <c r="AT80" s="9">
        <f t="shared" si="28"/>
        <v>0</v>
      </c>
      <c r="AU80" s="9">
        <f t="shared" si="28"/>
        <v>0</v>
      </c>
      <c r="AV80" s="9">
        <f t="shared" si="28"/>
        <v>0</v>
      </c>
      <c r="AW80" s="9">
        <f t="shared" si="28"/>
        <v>0</v>
      </c>
      <c r="AX80" s="9">
        <f t="shared" si="28"/>
        <v>0</v>
      </c>
      <c r="AY80" s="9">
        <f t="shared" si="28"/>
        <v>0</v>
      </c>
      <c r="AZ80" s="9">
        <f t="shared" si="28"/>
        <v>0</v>
      </c>
      <c r="BA80" s="9">
        <f t="shared" si="28"/>
        <v>0</v>
      </c>
      <c r="BB80" s="9">
        <f t="shared" si="28"/>
        <v>0</v>
      </c>
      <c r="BC80" s="9">
        <f t="shared" si="28"/>
        <v>0</v>
      </c>
      <c r="BD80" s="9">
        <f t="shared" si="28"/>
        <v>0</v>
      </c>
      <c r="BE80" s="9">
        <f t="shared" si="28"/>
        <v>0</v>
      </c>
      <c r="BF80" s="9">
        <f t="shared" si="28"/>
        <v>0</v>
      </c>
      <c r="BG80" s="9">
        <f t="shared" si="28"/>
        <v>0</v>
      </c>
      <c r="BH80" s="9">
        <f t="shared" si="28"/>
        <v>0</v>
      </c>
      <c r="BI80" s="9">
        <f t="shared" si="28"/>
        <v>0</v>
      </c>
      <c r="BJ80" s="9">
        <f t="shared" si="28"/>
        <v>0</v>
      </c>
      <c r="BK80" s="9">
        <f t="shared" si="28"/>
        <v>0</v>
      </c>
      <c r="BL80" s="9">
        <f t="shared" si="28"/>
        <v>0</v>
      </c>
      <c r="BM80" s="9">
        <f t="shared" si="28"/>
        <v>0</v>
      </c>
      <c r="BN80" s="38">
        <f t="shared" si="25"/>
        <v>0</v>
      </c>
      <c r="BO80" s="38">
        <f>SUM(BN77:BN80)</f>
        <v>0</v>
      </c>
    </row>
    <row r="81" spans="2:67" x14ac:dyDescent="0.15">
      <c r="B81" s="15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</row>
    <row r="82" spans="2:67" x14ac:dyDescent="0.15">
      <c r="B82" s="73" t="s">
        <v>522</v>
      </c>
      <c r="F82" s="9">
        <f>SUM(F71:F81)</f>
        <v>0</v>
      </c>
      <c r="G82" s="9">
        <f t="shared" ref="G82:BM82" si="29">SUM(G71:G81)</f>
        <v>0</v>
      </c>
      <c r="H82" s="9">
        <f t="shared" si="29"/>
        <v>0</v>
      </c>
      <c r="I82" s="9">
        <f t="shared" si="29"/>
        <v>0</v>
      </c>
      <c r="J82" s="9">
        <f t="shared" si="29"/>
        <v>0</v>
      </c>
      <c r="K82" s="9">
        <f t="shared" si="29"/>
        <v>0</v>
      </c>
      <c r="L82" s="9">
        <f t="shared" si="29"/>
        <v>0</v>
      </c>
      <c r="M82" s="9">
        <f t="shared" si="29"/>
        <v>0</v>
      </c>
      <c r="N82" s="9">
        <f t="shared" si="29"/>
        <v>0</v>
      </c>
      <c r="O82" s="9">
        <f t="shared" si="29"/>
        <v>576.35</v>
      </c>
      <c r="P82" s="9">
        <f t="shared" si="29"/>
        <v>576.35</v>
      </c>
      <c r="Q82" s="9">
        <f t="shared" si="29"/>
        <v>1122.3</v>
      </c>
      <c r="R82" s="9">
        <f t="shared" si="29"/>
        <v>2524.1900000000005</v>
      </c>
      <c r="S82" s="9">
        <f t="shared" si="29"/>
        <v>3394.6650000000004</v>
      </c>
      <c r="T82" s="9">
        <f t="shared" si="29"/>
        <v>6789.3300000000008</v>
      </c>
      <c r="U82" s="9">
        <f t="shared" si="29"/>
        <v>6789.3300000000008</v>
      </c>
      <c r="V82" s="9">
        <f t="shared" si="29"/>
        <v>6789.3300000000008</v>
      </c>
      <c r="W82" s="9">
        <f t="shared" si="29"/>
        <v>6789.3300000000008</v>
      </c>
      <c r="X82" s="9">
        <f t="shared" si="29"/>
        <v>6789.3300000000008</v>
      </c>
      <c r="Y82" s="9">
        <f t="shared" si="29"/>
        <v>7659.8050000000003</v>
      </c>
      <c r="Z82" s="9">
        <f t="shared" si="29"/>
        <v>8530.2800000000007</v>
      </c>
      <c r="AA82" s="9">
        <f t="shared" si="29"/>
        <v>8560.1237500000007</v>
      </c>
      <c r="AB82" s="9">
        <f t="shared" si="29"/>
        <v>10214.307500000001</v>
      </c>
      <c r="AC82" s="9">
        <f t="shared" si="29"/>
        <v>10243.526250000001</v>
      </c>
      <c r="AD82" s="9">
        <f t="shared" si="29"/>
        <v>13653.38</v>
      </c>
      <c r="AE82" s="9">
        <f t="shared" si="29"/>
        <v>21827.058000000005</v>
      </c>
      <c r="AF82" s="9">
        <f t="shared" si="29"/>
        <v>24635.2215</v>
      </c>
      <c r="AG82" s="9">
        <f t="shared" si="29"/>
        <v>24635.2215</v>
      </c>
      <c r="AH82" s="9">
        <f t="shared" si="29"/>
        <v>27352.51</v>
      </c>
      <c r="AI82" s="9">
        <f t="shared" si="29"/>
        <v>27352.51</v>
      </c>
      <c r="AJ82" s="9">
        <f t="shared" si="29"/>
        <v>27352.51</v>
      </c>
      <c r="AK82" s="9">
        <f t="shared" si="29"/>
        <v>24658.0965</v>
      </c>
      <c r="AL82" s="9">
        <f t="shared" si="29"/>
        <v>24680.9715</v>
      </c>
      <c r="AM82" s="9">
        <f t="shared" si="29"/>
        <v>21996.339250000005</v>
      </c>
      <c r="AN82" s="9">
        <f t="shared" si="29"/>
        <v>19320.550750000002</v>
      </c>
      <c r="AO82" s="9">
        <f t="shared" si="29"/>
        <v>16635.2935</v>
      </c>
      <c r="AP82" s="9">
        <f t="shared" si="29"/>
        <v>25620.770799999998</v>
      </c>
      <c r="AQ82" s="9">
        <f t="shared" si="29"/>
        <v>40872.667500000003</v>
      </c>
      <c r="AR82" s="9">
        <f t="shared" si="29"/>
        <v>46133.167050000004</v>
      </c>
      <c r="AS82" s="9">
        <f t="shared" si="29"/>
        <v>46133.167050000004</v>
      </c>
      <c r="AT82" s="9">
        <f t="shared" si="29"/>
        <v>51162.490625000006</v>
      </c>
      <c r="AU82" s="9">
        <f t="shared" si="29"/>
        <v>51162.490625000006</v>
      </c>
      <c r="AV82" s="9">
        <f t="shared" si="29"/>
        <v>51162.490625000006</v>
      </c>
      <c r="AW82" s="9">
        <f t="shared" si="29"/>
        <v>46158.667050000004</v>
      </c>
      <c r="AX82" s="9">
        <f t="shared" si="29"/>
        <v>46184.167050000004</v>
      </c>
      <c r="AY82" s="9">
        <f t="shared" si="29"/>
        <v>41062.355000000003</v>
      </c>
      <c r="AZ82" s="9">
        <f t="shared" si="29"/>
        <v>36074.781425000001</v>
      </c>
      <c r="BA82" s="9">
        <f t="shared" si="29"/>
        <v>30952.094375000001</v>
      </c>
      <c r="BB82" s="9">
        <f t="shared" si="29"/>
        <v>43572.210675000002</v>
      </c>
      <c r="BC82" s="9">
        <f t="shared" si="29"/>
        <v>69690.999580000003</v>
      </c>
      <c r="BD82" s="9">
        <f t="shared" si="29"/>
        <v>78492.241714999996</v>
      </c>
      <c r="BE82" s="9">
        <f t="shared" si="29"/>
        <v>78492.241714999996</v>
      </c>
      <c r="BF82" s="9">
        <f t="shared" si="29"/>
        <v>87186.171350000004</v>
      </c>
      <c r="BG82" s="9">
        <f t="shared" si="29"/>
        <v>87186.171350000004</v>
      </c>
      <c r="BH82" s="9">
        <f t="shared" si="29"/>
        <v>87186.171350000004</v>
      </c>
      <c r="BI82" s="9">
        <f t="shared" si="29"/>
        <v>78517.741714999996</v>
      </c>
      <c r="BJ82" s="9">
        <f t="shared" si="29"/>
        <v>78543.241714999996</v>
      </c>
      <c r="BK82" s="9">
        <f t="shared" si="29"/>
        <v>69880.687080000003</v>
      </c>
      <c r="BL82" s="9">
        <f t="shared" si="29"/>
        <v>61228.507444999996</v>
      </c>
      <c r="BM82" s="9">
        <f t="shared" si="29"/>
        <v>52565.077810000003</v>
      </c>
    </row>
    <row r="83" spans="2:67" x14ac:dyDescent="0.15">
      <c r="B83" s="15"/>
    </row>
    <row r="84" spans="2:67" x14ac:dyDescent="0.15">
      <c r="B84" s="16" t="s">
        <v>518</v>
      </c>
    </row>
    <row r="86" spans="2:67" x14ac:dyDescent="0.15">
      <c r="B86" s="17" t="s">
        <v>54</v>
      </c>
      <c r="F86" s="12">
        <f>STAFF_CWS!H63</f>
        <v>0</v>
      </c>
      <c r="G86" s="12">
        <f>STAFF_CWS!I63</f>
        <v>0</v>
      </c>
      <c r="H86" s="12">
        <f>STAFF_CWS!J63</f>
        <v>0</v>
      </c>
      <c r="I86" s="12">
        <f>STAFF_CWS!K63</f>
        <v>0</v>
      </c>
      <c r="J86" s="12">
        <f>STAFF_CWS!L63</f>
        <v>0</v>
      </c>
      <c r="K86" s="12">
        <f>STAFF_CWS!M63</f>
        <v>0</v>
      </c>
      <c r="L86" s="12">
        <f>STAFF_CWS!N63</f>
        <v>0</v>
      </c>
      <c r="M86" s="12">
        <f>STAFF_CWS!O63</f>
        <v>0</v>
      </c>
      <c r="N86" s="12">
        <f>STAFF_CWS!P63</f>
        <v>0</v>
      </c>
      <c r="O86" s="12">
        <f>STAFF_CWS!Q63</f>
        <v>0</v>
      </c>
      <c r="P86" s="12">
        <f>STAFF_CWS!R63</f>
        <v>0</v>
      </c>
      <c r="Q86" s="12">
        <f>STAFF_CWS!S63</f>
        <v>0</v>
      </c>
      <c r="R86" s="12">
        <f>STAFF_CWS!T63</f>
        <v>0</v>
      </c>
      <c r="S86" s="12">
        <f>STAFF_CWS!U63</f>
        <v>0</v>
      </c>
      <c r="T86" s="12">
        <f>STAFF_CWS!V63</f>
        <v>0</v>
      </c>
      <c r="U86" s="12">
        <f>STAFF_CWS!W63</f>
        <v>0</v>
      </c>
      <c r="V86" s="12">
        <f>STAFF_CWS!X63</f>
        <v>0</v>
      </c>
      <c r="W86" s="12">
        <f>STAFF_CWS!Y63</f>
        <v>0</v>
      </c>
      <c r="X86" s="12">
        <f>STAFF_CWS!Z63</f>
        <v>0</v>
      </c>
      <c r="Y86" s="12">
        <f>STAFF_CWS!AA63</f>
        <v>0</v>
      </c>
      <c r="Z86" s="12">
        <f>STAFF_CWS!AB63</f>
        <v>0</v>
      </c>
      <c r="AA86" s="12">
        <f>STAFF_CWS!AC63</f>
        <v>0</v>
      </c>
      <c r="AB86" s="12">
        <f>STAFF_CWS!AD63</f>
        <v>0</v>
      </c>
      <c r="AC86" s="12">
        <f>STAFF_CWS!AE63</f>
        <v>0</v>
      </c>
      <c r="AD86" s="12">
        <f>STAFF_CWS!AF63</f>
        <v>0</v>
      </c>
      <c r="AE86" s="12">
        <f>STAFF_CWS!AG63</f>
        <v>0</v>
      </c>
      <c r="AF86" s="12">
        <f>STAFF_CWS!AH63</f>
        <v>0</v>
      </c>
      <c r="AG86" s="12">
        <f>STAFF_CWS!AI63</f>
        <v>0</v>
      </c>
      <c r="AH86" s="12">
        <f>STAFF_CWS!AJ63</f>
        <v>0</v>
      </c>
      <c r="AI86" s="12">
        <f>STAFF_CWS!AK63</f>
        <v>0</v>
      </c>
      <c r="AJ86" s="12">
        <f>STAFF_CWS!AL63</f>
        <v>0</v>
      </c>
      <c r="AK86" s="12">
        <f>STAFF_CWS!AM63</f>
        <v>0</v>
      </c>
      <c r="AL86" s="12">
        <f>STAFF_CWS!AN63</f>
        <v>0</v>
      </c>
      <c r="AM86" s="12">
        <f>STAFF_CWS!AO63</f>
        <v>0</v>
      </c>
      <c r="AN86" s="12">
        <f>STAFF_CWS!AP63</f>
        <v>0</v>
      </c>
      <c r="AO86" s="12">
        <f>STAFF_CWS!AQ63</f>
        <v>0</v>
      </c>
      <c r="AP86" s="12">
        <f>STAFF_CWS!AR63</f>
        <v>0</v>
      </c>
      <c r="AQ86" s="12">
        <f>STAFF_CWS!AS63</f>
        <v>0</v>
      </c>
      <c r="AR86" s="12">
        <f>STAFF_CWS!AT63</f>
        <v>0</v>
      </c>
      <c r="AS86" s="12">
        <f>STAFF_CWS!AU63</f>
        <v>0</v>
      </c>
      <c r="AT86" s="12">
        <f>STAFF_CWS!AV63</f>
        <v>0</v>
      </c>
      <c r="AU86" s="12">
        <f>STAFF_CWS!AW63</f>
        <v>0</v>
      </c>
      <c r="AV86" s="12">
        <f>STAFF_CWS!AX63</f>
        <v>0</v>
      </c>
      <c r="AW86" s="12">
        <f>STAFF_CWS!AY63</f>
        <v>0</v>
      </c>
      <c r="AX86" s="12">
        <f>STAFF_CWS!AZ63</f>
        <v>0</v>
      </c>
      <c r="AY86" s="12">
        <f>STAFF_CWS!BA63</f>
        <v>0</v>
      </c>
      <c r="AZ86" s="12">
        <f>STAFF_CWS!BB63</f>
        <v>0</v>
      </c>
      <c r="BA86" s="12">
        <f>STAFF_CWS!BC63</f>
        <v>0</v>
      </c>
      <c r="BB86" s="12">
        <f>STAFF_CWS!BD63</f>
        <v>0</v>
      </c>
      <c r="BC86" s="12">
        <f>STAFF_CWS!BE63</f>
        <v>0</v>
      </c>
      <c r="BD86" s="12">
        <f>STAFF_CWS!BF63</f>
        <v>0</v>
      </c>
      <c r="BE86" s="12">
        <f>STAFF_CWS!BG63</f>
        <v>0</v>
      </c>
      <c r="BF86" s="12">
        <f>STAFF_CWS!BH63</f>
        <v>0</v>
      </c>
      <c r="BG86" s="12">
        <f>STAFF_CWS!BI63</f>
        <v>0</v>
      </c>
      <c r="BH86" s="12">
        <f>STAFF_CWS!BJ63</f>
        <v>0</v>
      </c>
      <c r="BI86" s="12">
        <f>STAFF_CWS!BK63</f>
        <v>0</v>
      </c>
      <c r="BJ86" s="12">
        <f>STAFF_CWS!BL63</f>
        <v>0</v>
      </c>
      <c r="BK86" s="12">
        <f>STAFF_CWS!BM63</f>
        <v>0</v>
      </c>
      <c r="BL86" s="12">
        <f>STAFF_CWS!BN63</f>
        <v>0</v>
      </c>
      <c r="BM86" s="12">
        <f>STAFF_CWS!BO63</f>
        <v>0</v>
      </c>
    </row>
    <row r="87" spans="2:67" x14ac:dyDescent="0.15">
      <c r="B87" s="47" t="s">
        <v>107</v>
      </c>
      <c r="F87" s="12">
        <f>STAFF_CWS!H66</f>
        <v>0</v>
      </c>
      <c r="G87" s="12">
        <f>STAFF_CWS!I66</f>
        <v>0</v>
      </c>
      <c r="H87" s="12">
        <f>STAFF_CWS!J66</f>
        <v>0</v>
      </c>
      <c r="I87" s="12">
        <f>STAFF_CWS!K66</f>
        <v>0</v>
      </c>
      <c r="J87" s="12">
        <f>STAFF_CWS!L66</f>
        <v>0</v>
      </c>
      <c r="K87" s="12">
        <f>STAFF_CWS!M66</f>
        <v>0</v>
      </c>
      <c r="L87" s="12">
        <f>STAFF_CWS!N66</f>
        <v>0</v>
      </c>
      <c r="M87" s="12">
        <f>STAFF_CWS!O66</f>
        <v>0</v>
      </c>
      <c r="N87" s="12">
        <f>STAFF_CWS!P66</f>
        <v>0</v>
      </c>
      <c r="O87" s="12">
        <f>STAFF_CWS!Q66</f>
        <v>0</v>
      </c>
      <c r="P87" s="12">
        <f>STAFF_CWS!R66</f>
        <v>0</v>
      </c>
      <c r="Q87" s="12">
        <f>STAFF_CWS!S66</f>
        <v>0</v>
      </c>
      <c r="R87" s="12">
        <f>STAFF_CWS!T66</f>
        <v>0</v>
      </c>
      <c r="S87" s="12">
        <f>STAFF_CWS!U66</f>
        <v>0</v>
      </c>
      <c r="T87" s="12">
        <f>STAFF_CWS!V66</f>
        <v>0</v>
      </c>
      <c r="U87" s="12">
        <f>STAFF_CWS!W66</f>
        <v>0</v>
      </c>
      <c r="V87" s="12">
        <f>STAFF_CWS!X66</f>
        <v>0</v>
      </c>
      <c r="W87" s="12">
        <f>STAFF_CWS!Y66</f>
        <v>0</v>
      </c>
      <c r="X87" s="12">
        <f>STAFF_CWS!Z66</f>
        <v>0</v>
      </c>
      <c r="Y87" s="12">
        <f>STAFF_CWS!AA66</f>
        <v>0</v>
      </c>
      <c r="Z87" s="12">
        <f>STAFF_CWS!AB66</f>
        <v>0</v>
      </c>
      <c r="AA87" s="12">
        <f>STAFF_CWS!AC66</f>
        <v>0</v>
      </c>
      <c r="AB87" s="12">
        <f>STAFF_CWS!AD66</f>
        <v>0</v>
      </c>
      <c r="AC87" s="12">
        <f>STAFF_CWS!AE66</f>
        <v>0</v>
      </c>
      <c r="AD87" s="12">
        <f>STAFF_CWS!AF66</f>
        <v>0</v>
      </c>
      <c r="AE87" s="12">
        <f>STAFF_CWS!AG66</f>
        <v>0</v>
      </c>
      <c r="AF87" s="12">
        <f>STAFF_CWS!AH66</f>
        <v>0</v>
      </c>
      <c r="AG87" s="12">
        <f>STAFF_CWS!AI66</f>
        <v>0</v>
      </c>
      <c r="AH87" s="12">
        <f>STAFF_CWS!AJ66</f>
        <v>0</v>
      </c>
      <c r="AI87" s="12">
        <f>STAFF_CWS!AK66</f>
        <v>0</v>
      </c>
      <c r="AJ87" s="12">
        <f>STAFF_CWS!AL66</f>
        <v>0</v>
      </c>
      <c r="AK87" s="12">
        <f>STAFF_CWS!AM66</f>
        <v>0</v>
      </c>
      <c r="AL87" s="12">
        <f>STAFF_CWS!AN66</f>
        <v>0</v>
      </c>
      <c r="AM87" s="12">
        <f>STAFF_CWS!AO66</f>
        <v>0</v>
      </c>
      <c r="AN87" s="12">
        <f>STAFF_CWS!AP66</f>
        <v>0</v>
      </c>
      <c r="AO87" s="12">
        <f>STAFF_CWS!AQ66</f>
        <v>0</v>
      </c>
      <c r="AP87" s="12">
        <f>STAFF_CWS!AR66</f>
        <v>0</v>
      </c>
      <c r="AQ87" s="12">
        <f>STAFF_CWS!AS66</f>
        <v>0</v>
      </c>
      <c r="AR87" s="12">
        <f>STAFF_CWS!AT66</f>
        <v>0</v>
      </c>
      <c r="AS87" s="12">
        <f>STAFF_CWS!AU66</f>
        <v>0</v>
      </c>
      <c r="AT87" s="12">
        <f>STAFF_CWS!AV66</f>
        <v>0</v>
      </c>
      <c r="AU87" s="12">
        <f>STAFF_CWS!AW66</f>
        <v>0</v>
      </c>
      <c r="AV87" s="12">
        <f>STAFF_CWS!AX66</f>
        <v>0</v>
      </c>
      <c r="AW87" s="12">
        <f>STAFF_CWS!AY66</f>
        <v>0</v>
      </c>
      <c r="AX87" s="12">
        <f>STAFF_CWS!AZ66</f>
        <v>0</v>
      </c>
      <c r="AY87" s="12">
        <f>STAFF_CWS!BA66</f>
        <v>0</v>
      </c>
      <c r="AZ87" s="12">
        <f>STAFF_CWS!BB66</f>
        <v>0</v>
      </c>
      <c r="BA87" s="12">
        <f>STAFF_CWS!BC66</f>
        <v>0</v>
      </c>
      <c r="BB87" s="12">
        <f>STAFF_CWS!BD66</f>
        <v>0</v>
      </c>
      <c r="BC87" s="12">
        <f>STAFF_CWS!BE66</f>
        <v>0</v>
      </c>
      <c r="BD87" s="12">
        <f>STAFF_CWS!BF66</f>
        <v>0</v>
      </c>
      <c r="BE87" s="12">
        <f>STAFF_CWS!BG66</f>
        <v>0</v>
      </c>
      <c r="BF87" s="12">
        <f>STAFF_CWS!BH66</f>
        <v>0</v>
      </c>
      <c r="BG87" s="12">
        <f>STAFF_CWS!BI66</f>
        <v>0</v>
      </c>
      <c r="BH87" s="12">
        <f>STAFF_CWS!BJ66</f>
        <v>0</v>
      </c>
      <c r="BI87" s="12">
        <f>STAFF_CWS!BK66</f>
        <v>0</v>
      </c>
      <c r="BJ87" s="12">
        <f>STAFF_CWS!BL66</f>
        <v>0</v>
      </c>
      <c r="BK87" s="12">
        <f>STAFF_CWS!BM66</f>
        <v>0</v>
      </c>
      <c r="BL87" s="12">
        <f>STAFF_CWS!BN66</f>
        <v>0</v>
      </c>
      <c r="BM87" s="12">
        <f>STAFF_CWS!BO66</f>
        <v>0</v>
      </c>
    </row>
    <row r="89" spans="2:67" x14ac:dyDescent="0.15">
      <c r="B89" s="16" t="s">
        <v>519</v>
      </c>
      <c r="F89" s="12">
        <f>SUM(F86:F88)</f>
        <v>0</v>
      </c>
      <c r="G89" s="12">
        <f t="shared" ref="G89:BM89" si="30">SUM(G86:G88)</f>
        <v>0</v>
      </c>
      <c r="H89" s="12">
        <f t="shared" si="30"/>
        <v>0</v>
      </c>
      <c r="I89" s="12">
        <f t="shared" si="30"/>
        <v>0</v>
      </c>
      <c r="J89" s="12">
        <f t="shared" si="30"/>
        <v>0</v>
      </c>
      <c r="K89" s="12">
        <f t="shared" si="30"/>
        <v>0</v>
      </c>
      <c r="L89" s="12">
        <f t="shared" si="30"/>
        <v>0</v>
      </c>
      <c r="M89" s="12">
        <f t="shared" si="30"/>
        <v>0</v>
      </c>
      <c r="N89" s="12">
        <f t="shared" si="30"/>
        <v>0</v>
      </c>
      <c r="O89" s="12">
        <f t="shared" si="30"/>
        <v>0</v>
      </c>
      <c r="P89" s="12">
        <f t="shared" si="30"/>
        <v>0</v>
      </c>
      <c r="Q89" s="12">
        <f t="shared" si="30"/>
        <v>0</v>
      </c>
      <c r="R89" s="12">
        <f t="shared" si="30"/>
        <v>0</v>
      </c>
      <c r="S89" s="12">
        <f t="shared" si="30"/>
        <v>0</v>
      </c>
      <c r="T89" s="12">
        <f t="shared" si="30"/>
        <v>0</v>
      </c>
      <c r="U89" s="12">
        <f t="shared" si="30"/>
        <v>0</v>
      </c>
      <c r="V89" s="12">
        <f t="shared" si="30"/>
        <v>0</v>
      </c>
      <c r="W89" s="12">
        <f t="shared" si="30"/>
        <v>0</v>
      </c>
      <c r="X89" s="12">
        <f t="shared" si="30"/>
        <v>0</v>
      </c>
      <c r="Y89" s="12">
        <f t="shared" si="30"/>
        <v>0</v>
      </c>
      <c r="Z89" s="12">
        <f t="shared" si="30"/>
        <v>0</v>
      </c>
      <c r="AA89" s="12">
        <f t="shared" si="30"/>
        <v>0</v>
      </c>
      <c r="AB89" s="12">
        <f t="shared" si="30"/>
        <v>0</v>
      </c>
      <c r="AC89" s="12">
        <f t="shared" si="30"/>
        <v>0</v>
      </c>
      <c r="AD89" s="12">
        <f t="shared" si="30"/>
        <v>0</v>
      </c>
      <c r="AE89" s="12">
        <f t="shared" si="30"/>
        <v>0</v>
      </c>
      <c r="AF89" s="12">
        <f t="shared" si="30"/>
        <v>0</v>
      </c>
      <c r="AG89" s="12">
        <f t="shared" si="30"/>
        <v>0</v>
      </c>
      <c r="AH89" s="12">
        <f t="shared" si="30"/>
        <v>0</v>
      </c>
      <c r="AI89" s="12">
        <f t="shared" si="30"/>
        <v>0</v>
      </c>
      <c r="AJ89" s="12">
        <f t="shared" si="30"/>
        <v>0</v>
      </c>
      <c r="AK89" s="12">
        <f t="shared" si="30"/>
        <v>0</v>
      </c>
      <c r="AL89" s="12">
        <f t="shared" si="30"/>
        <v>0</v>
      </c>
      <c r="AM89" s="12">
        <f t="shared" si="30"/>
        <v>0</v>
      </c>
      <c r="AN89" s="12">
        <f t="shared" si="30"/>
        <v>0</v>
      </c>
      <c r="AO89" s="12">
        <f t="shared" si="30"/>
        <v>0</v>
      </c>
      <c r="AP89" s="12">
        <f t="shared" si="30"/>
        <v>0</v>
      </c>
      <c r="AQ89" s="12">
        <f t="shared" si="30"/>
        <v>0</v>
      </c>
      <c r="AR89" s="12">
        <f t="shared" si="30"/>
        <v>0</v>
      </c>
      <c r="AS89" s="12">
        <f t="shared" si="30"/>
        <v>0</v>
      </c>
      <c r="AT89" s="12">
        <f t="shared" si="30"/>
        <v>0</v>
      </c>
      <c r="AU89" s="12">
        <f t="shared" si="30"/>
        <v>0</v>
      </c>
      <c r="AV89" s="12">
        <f t="shared" si="30"/>
        <v>0</v>
      </c>
      <c r="AW89" s="12">
        <f t="shared" si="30"/>
        <v>0</v>
      </c>
      <c r="AX89" s="12">
        <f t="shared" si="30"/>
        <v>0</v>
      </c>
      <c r="AY89" s="12">
        <f t="shared" si="30"/>
        <v>0</v>
      </c>
      <c r="AZ89" s="12">
        <f t="shared" si="30"/>
        <v>0</v>
      </c>
      <c r="BA89" s="12">
        <f t="shared" si="30"/>
        <v>0</v>
      </c>
      <c r="BB89" s="12">
        <f t="shared" si="30"/>
        <v>0</v>
      </c>
      <c r="BC89" s="12">
        <f t="shared" si="30"/>
        <v>0</v>
      </c>
      <c r="BD89" s="12">
        <f t="shared" si="30"/>
        <v>0</v>
      </c>
      <c r="BE89" s="12">
        <f t="shared" si="30"/>
        <v>0</v>
      </c>
      <c r="BF89" s="12">
        <f t="shared" si="30"/>
        <v>0</v>
      </c>
      <c r="BG89" s="12">
        <f t="shared" si="30"/>
        <v>0</v>
      </c>
      <c r="BH89" s="12">
        <f t="shared" si="30"/>
        <v>0</v>
      </c>
      <c r="BI89" s="12">
        <f t="shared" si="30"/>
        <v>0</v>
      </c>
      <c r="BJ89" s="12">
        <f t="shared" si="30"/>
        <v>0</v>
      </c>
      <c r="BK89" s="12">
        <f t="shared" si="30"/>
        <v>0</v>
      </c>
      <c r="BL89" s="12">
        <f t="shared" si="30"/>
        <v>0</v>
      </c>
      <c r="BM89" s="12">
        <f t="shared" si="30"/>
        <v>0</v>
      </c>
    </row>
    <row r="91" spans="2:67" x14ac:dyDescent="0.15">
      <c r="B91" s="16" t="s">
        <v>521</v>
      </c>
    </row>
    <row r="92" spans="2:67" x14ac:dyDescent="0.15">
      <c r="B92" s="16"/>
    </row>
    <row r="93" spans="2:67" x14ac:dyDescent="0.15">
      <c r="B93" s="17" t="s">
        <v>54</v>
      </c>
      <c r="F93" s="9">
        <f>IF(F$89&gt;0,(F$51/F$89),0)*F86</f>
        <v>0</v>
      </c>
      <c r="G93" s="9">
        <f t="shared" ref="G93:BM93" si="31">IF(G$89&gt;0,(G$51/G$89),0)*G86</f>
        <v>0</v>
      </c>
      <c r="H93" s="9">
        <f t="shared" si="31"/>
        <v>0</v>
      </c>
      <c r="I93" s="9">
        <f t="shared" si="31"/>
        <v>0</v>
      </c>
      <c r="J93" s="9">
        <f t="shared" si="31"/>
        <v>0</v>
      </c>
      <c r="K93" s="9">
        <f t="shared" si="31"/>
        <v>0</v>
      </c>
      <c r="L93" s="9">
        <f t="shared" si="31"/>
        <v>0</v>
      </c>
      <c r="M93" s="9">
        <f t="shared" si="31"/>
        <v>0</v>
      </c>
      <c r="N93" s="9">
        <f t="shared" si="31"/>
        <v>0</v>
      </c>
      <c r="O93" s="9">
        <f t="shared" si="31"/>
        <v>0</v>
      </c>
      <c r="P93" s="9">
        <f t="shared" si="31"/>
        <v>0</v>
      </c>
      <c r="Q93" s="9">
        <f t="shared" si="31"/>
        <v>0</v>
      </c>
      <c r="R93" s="9">
        <f t="shared" si="31"/>
        <v>0</v>
      </c>
      <c r="S93" s="9">
        <f t="shared" si="31"/>
        <v>0</v>
      </c>
      <c r="T93" s="9">
        <f t="shared" si="31"/>
        <v>0</v>
      </c>
      <c r="U93" s="9">
        <f t="shared" si="31"/>
        <v>0</v>
      </c>
      <c r="V93" s="9">
        <f t="shared" si="31"/>
        <v>0</v>
      </c>
      <c r="W93" s="9">
        <f t="shared" si="31"/>
        <v>0</v>
      </c>
      <c r="X93" s="9">
        <f t="shared" si="31"/>
        <v>0</v>
      </c>
      <c r="Y93" s="9">
        <f t="shared" si="31"/>
        <v>0</v>
      </c>
      <c r="Z93" s="9">
        <f t="shared" si="31"/>
        <v>0</v>
      </c>
      <c r="AA93" s="9">
        <f t="shared" si="31"/>
        <v>0</v>
      </c>
      <c r="AB93" s="9">
        <f t="shared" si="31"/>
        <v>0</v>
      </c>
      <c r="AC93" s="9">
        <f t="shared" si="31"/>
        <v>0</v>
      </c>
      <c r="AD93" s="9">
        <f t="shared" si="31"/>
        <v>0</v>
      </c>
      <c r="AE93" s="9">
        <f t="shared" si="31"/>
        <v>0</v>
      </c>
      <c r="AF93" s="9">
        <f t="shared" si="31"/>
        <v>0</v>
      </c>
      <c r="AG93" s="9">
        <f t="shared" si="31"/>
        <v>0</v>
      </c>
      <c r="AH93" s="9">
        <f t="shared" si="31"/>
        <v>0</v>
      </c>
      <c r="AI93" s="9">
        <f t="shared" si="31"/>
        <v>0</v>
      </c>
      <c r="AJ93" s="9">
        <f t="shared" si="31"/>
        <v>0</v>
      </c>
      <c r="AK93" s="9">
        <f t="shared" si="31"/>
        <v>0</v>
      </c>
      <c r="AL93" s="9">
        <f t="shared" si="31"/>
        <v>0</v>
      </c>
      <c r="AM93" s="9">
        <f t="shared" si="31"/>
        <v>0</v>
      </c>
      <c r="AN93" s="9">
        <f t="shared" si="31"/>
        <v>0</v>
      </c>
      <c r="AO93" s="9">
        <f t="shared" si="31"/>
        <v>0</v>
      </c>
      <c r="AP93" s="9">
        <f t="shared" si="31"/>
        <v>0</v>
      </c>
      <c r="AQ93" s="9">
        <f t="shared" si="31"/>
        <v>0</v>
      </c>
      <c r="AR93" s="9">
        <f t="shared" si="31"/>
        <v>0</v>
      </c>
      <c r="AS93" s="9">
        <f t="shared" si="31"/>
        <v>0</v>
      </c>
      <c r="AT93" s="9">
        <f t="shared" si="31"/>
        <v>0</v>
      </c>
      <c r="AU93" s="9">
        <f t="shared" si="31"/>
        <v>0</v>
      </c>
      <c r="AV93" s="9">
        <f t="shared" si="31"/>
        <v>0</v>
      </c>
      <c r="AW93" s="9">
        <f t="shared" si="31"/>
        <v>0</v>
      </c>
      <c r="AX93" s="9">
        <f t="shared" si="31"/>
        <v>0</v>
      </c>
      <c r="AY93" s="9">
        <f t="shared" si="31"/>
        <v>0</v>
      </c>
      <c r="AZ93" s="9">
        <f t="shared" si="31"/>
        <v>0</v>
      </c>
      <c r="BA93" s="9">
        <f t="shared" si="31"/>
        <v>0</v>
      </c>
      <c r="BB93" s="9">
        <f t="shared" si="31"/>
        <v>0</v>
      </c>
      <c r="BC93" s="9">
        <f t="shared" si="31"/>
        <v>0</v>
      </c>
      <c r="BD93" s="9">
        <f t="shared" si="31"/>
        <v>0</v>
      </c>
      <c r="BE93" s="9">
        <f t="shared" si="31"/>
        <v>0</v>
      </c>
      <c r="BF93" s="9">
        <f t="shared" si="31"/>
        <v>0</v>
      </c>
      <c r="BG93" s="9">
        <f t="shared" si="31"/>
        <v>0</v>
      </c>
      <c r="BH93" s="9">
        <f t="shared" si="31"/>
        <v>0</v>
      </c>
      <c r="BI93" s="9">
        <f t="shared" si="31"/>
        <v>0</v>
      </c>
      <c r="BJ93" s="9">
        <f t="shared" si="31"/>
        <v>0</v>
      </c>
      <c r="BK93" s="9">
        <f t="shared" si="31"/>
        <v>0</v>
      </c>
      <c r="BL93" s="9">
        <f t="shared" si="31"/>
        <v>0</v>
      </c>
      <c r="BM93" s="9">
        <f t="shared" si="31"/>
        <v>0</v>
      </c>
    </row>
    <row r="94" spans="2:67" x14ac:dyDescent="0.15">
      <c r="B94" s="47" t="s">
        <v>107</v>
      </c>
      <c r="F94" s="9">
        <f>IF(F$89&gt;0,(F$51/F$89),0)*F87</f>
        <v>0</v>
      </c>
      <c r="G94" s="9">
        <f t="shared" ref="G94:BM94" si="32">IF(G$89&gt;0,(G$51/G$89),0)*G87</f>
        <v>0</v>
      </c>
      <c r="H94" s="9">
        <f t="shared" si="32"/>
        <v>0</v>
      </c>
      <c r="I94" s="9">
        <f t="shared" si="32"/>
        <v>0</v>
      </c>
      <c r="J94" s="9">
        <f t="shared" si="32"/>
        <v>0</v>
      </c>
      <c r="K94" s="9">
        <f t="shared" si="32"/>
        <v>0</v>
      </c>
      <c r="L94" s="9">
        <f t="shared" si="32"/>
        <v>0</v>
      </c>
      <c r="M94" s="9">
        <f t="shared" si="32"/>
        <v>0</v>
      </c>
      <c r="N94" s="9">
        <f t="shared" si="32"/>
        <v>0</v>
      </c>
      <c r="O94" s="9">
        <f t="shared" si="32"/>
        <v>0</v>
      </c>
      <c r="P94" s="9">
        <f t="shared" si="32"/>
        <v>0</v>
      </c>
      <c r="Q94" s="9">
        <f t="shared" si="32"/>
        <v>0</v>
      </c>
      <c r="R94" s="9">
        <f t="shared" si="32"/>
        <v>0</v>
      </c>
      <c r="S94" s="9">
        <f t="shared" si="32"/>
        <v>0</v>
      </c>
      <c r="T94" s="9">
        <f t="shared" si="32"/>
        <v>0</v>
      </c>
      <c r="U94" s="9">
        <f t="shared" si="32"/>
        <v>0</v>
      </c>
      <c r="V94" s="9">
        <f t="shared" si="32"/>
        <v>0</v>
      </c>
      <c r="W94" s="9">
        <f t="shared" si="32"/>
        <v>0</v>
      </c>
      <c r="X94" s="9">
        <f t="shared" si="32"/>
        <v>0</v>
      </c>
      <c r="Y94" s="9">
        <f t="shared" si="32"/>
        <v>0</v>
      </c>
      <c r="Z94" s="9">
        <f t="shared" si="32"/>
        <v>0</v>
      </c>
      <c r="AA94" s="9">
        <f t="shared" si="32"/>
        <v>0</v>
      </c>
      <c r="AB94" s="9">
        <f t="shared" si="32"/>
        <v>0</v>
      </c>
      <c r="AC94" s="9">
        <f t="shared" si="32"/>
        <v>0</v>
      </c>
      <c r="AD94" s="9">
        <f t="shared" si="32"/>
        <v>0</v>
      </c>
      <c r="AE94" s="9">
        <f t="shared" si="32"/>
        <v>0</v>
      </c>
      <c r="AF94" s="9">
        <f t="shared" si="32"/>
        <v>0</v>
      </c>
      <c r="AG94" s="9">
        <f t="shared" si="32"/>
        <v>0</v>
      </c>
      <c r="AH94" s="9">
        <f t="shared" si="32"/>
        <v>0</v>
      </c>
      <c r="AI94" s="9">
        <f t="shared" si="32"/>
        <v>0</v>
      </c>
      <c r="AJ94" s="9">
        <f t="shared" si="32"/>
        <v>0</v>
      </c>
      <c r="AK94" s="9">
        <f t="shared" si="32"/>
        <v>0</v>
      </c>
      <c r="AL94" s="9">
        <f t="shared" si="32"/>
        <v>0</v>
      </c>
      <c r="AM94" s="9">
        <f t="shared" si="32"/>
        <v>0</v>
      </c>
      <c r="AN94" s="9">
        <f t="shared" si="32"/>
        <v>0</v>
      </c>
      <c r="AO94" s="9">
        <f t="shared" si="32"/>
        <v>0</v>
      </c>
      <c r="AP94" s="9">
        <f t="shared" si="32"/>
        <v>0</v>
      </c>
      <c r="AQ94" s="9">
        <f t="shared" si="32"/>
        <v>0</v>
      </c>
      <c r="AR94" s="9">
        <f t="shared" si="32"/>
        <v>0</v>
      </c>
      <c r="AS94" s="9">
        <f t="shared" si="32"/>
        <v>0</v>
      </c>
      <c r="AT94" s="9">
        <f t="shared" si="32"/>
        <v>0</v>
      </c>
      <c r="AU94" s="9">
        <f t="shared" si="32"/>
        <v>0</v>
      </c>
      <c r="AV94" s="9">
        <f t="shared" si="32"/>
        <v>0</v>
      </c>
      <c r="AW94" s="9">
        <f t="shared" si="32"/>
        <v>0</v>
      </c>
      <c r="AX94" s="9">
        <f t="shared" si="32"/>
        <v>0</v>
      </c>
      <c r="AY94" s="9">
        <f t="shared" si="32"/>
        <v>0</v>
      </c>
      <c r="AZ94" s="9">
        <f t="shared" si="32"/>
        <v>0</v>
      </c>
      <c r="BA94" s="9">
        <f t="shared" si="32"/>
        <v>0</v>
      </c>
      <c r="BB94" s="9">
        <f t="shared" si="32"/>
        <v>0</v>
      </c>
      <c r="BC94" s="9">
        <f t="shared" si="32"/>
        <v>0</v>
      </c>
      <c r="BD94" s="9">
        <f t="shared" si="32"/>
        <v>0</v>
      </c>
      <c r="BE94" s="9">
        <f t="shared" si="32"/>
        <v>0</v>
      </c>
      <c r="BF94" s="9">
        <f t="shared" si="32"/>
        <v>0</v>
      </c>
      <c r="BG94" s="9">
        <f t="shared" si="32"/>
        <v>0</v>
      </c>
      <c r="BH94" s="9">
        <f t="shared" si="32"/>
        <v>0</v>
      </c>
      <c r="BI94" s="9">
        <f t="shared" si="32"/>
        <v>0</v>
      </c>
      <c r="BJ94" s="9">
        <f t="shared" si="32"/>
        <v>0</v>
      </c>
      <c r="BK94" s="9">
        <f t="shared" si="32"/>
        <v>0</v>
      </c>
      <c r="BL94" s="9">
        <f t="shared" si="32"/>
        <v>0</v>
      </c>
      <c r="BM94" s="9">
        <f t="shared" si="32"/>
        <v>0</v>
      </c>
    </row>
    <row r="96" spans="2:67" x14ac:dyDescent="0.15">
      <c r="B96" s="16" t="s">
        <v>523</v>
      </c>
      <c r="F96" s="66">
        <f>SUM(F93:F95)</f>
        <v>0</v>
      </c>
      <c r="G96" s="66">
        <f t="shared" ref="G96:BM96" si="33">SUM(G93:G95)</f>
        <v>0</v>
      </c>
      <c r="H96" s="66">
        <f t="shared" si="33"/>
        <v>0</v>
      </c>
      <c r="I96" s="66">
        <f t="shared" si="33"/>
        <v>0</v>
      </c>
      <c r="J96" s="66">
        <f t="shared" si="33"/>
        <v>0</v>
      </c>
      <c r="K96" s="66">
        <f t="shared" si="33"/>
        <v>0</v>
      </c>
      <c r="L96" s="66">
        <f t="shared" si="33"/>
        <v>0</v>
      </c>
      <c r="M96" s="66">
        <f t="shared" si="33"/>
        <v>0</v>
      </c>
      <c r="N96" s="66">
        <f t="shared" si="33"/>
        <v>0</v>
      </c>
      <c r="O96" s="66">
        <f t="shared" si="33"/>
        <v>0</v>
      </c>
      <c r="P96" s="66">
        <f t="shared" si="33"/>
        <v>0</v>
      </c>
      <c r="Q96" s="66">
        <f t="shared" si="33"/>
        <v>0</v>
      </c>
      <c r="R96" s="66">
        <f t="shared" si="33"/>
        <v>0</v>
      </c>
      <c r="S96" s="66">
        <f t="shared" si="33"/>
        <v>0</v>
      </c>
      <c r="T96" s="66">
        <f t="shared" si="33"/>
        <v>0</v>
      </c>
      <c r="U96" s="66">
        <f t="shared" si="33"/>
        <v>0</v>
      </c>
      <c r="V96" s="66">
        <f t="shared" si="33"/>
        <v>0</v>
      </c>
      <c r="W96" s="66">
        <f t="shared" si="33"/>
        <v>0</v>
      </c>
      <c r="X96" s="66">
        <f t="shared" si="33"/>
        <v>0</v>
      </c>
      <c r="Y96" s="66">
        <f t="shared" si="33"/>
        <v>0</v>
      </c>
      <c r="Z96" s="66">
        <f t="shared" si="33"/>
        <v>0</v>
      </c>
      <c r="AA96" s="66">
        <f t="shared" si="33"/>
        <v>0</v>
      </c>
      <c r="AB96" s="66">
        <f t="shared" si="33"/>
        <v>0</v>
      </c>
      <c r="AC96" s="66">
        <f t="shared" si="33"/>
        <v>0</v>
      </c>
      <c r="AD96" s="66">
        <f t="shared" si="33"/>
        <v>0</v>
      </c>
      <c r="AE96" s="66">
        <f t="shared" si="33"/>
        <v>0</v>
      </c>
      <c r="AF96" s="66">
        <f t="shared" si="33"/>
        <v>0</v>
      </c>
      <c r="AG96" s="66">
        <f t="shared" si="33"/>
        <v>0</v>
      </c>
      <c r="AH96" s="66">
        <f t="shared" si="33"/>
        <v>0</v>
      </c>
      <c r="AI96" s="66">
        <f t="shared" si="33"/>
        <v>0</v>
      </c>
      <c r="AJ96" s="66">
        <f t="shared" si="33"/>
        <v>0</v>
      </c>
      <c r="AK96" s="66">
        <f t="shared" si="33"/>
        <v>0</v>
      </c>
      <c r="AL96" s="66">
        <f t="shared" si="33"/>
        <v>0</v>
      </c>
      <c r="AM96" s="66">
        <f t="shared" si="33"/>
        <v>0</v>
      </c>
      <c r="AN96" s="66">
        <f t="shared" si="33"/>
        <v>0</v>
      </c>
      <c r="AO96" s="66">
        <f t="shared" si="33"/>
        <v>0</v>
      </c>
      <c r="AP96" s="66">
        <f t="shared" si="33"/>
        <v>0</v>
      </c>
      <c r="AQ96" s="66">
        <f t="shared" si="33"/>
        <v>0</v>
      </c>
      <c r="AR96" s="66">
        <f t="shared" si="33"/>
        <v>0</v>
      </c>
      <c r="AS96" s="66">
        <f t="shared" si="33"/>
        <v>0</v>
      </c>
      <c r="AT96" s="66">
        <f t="shared" si="33"/>
        <v>0</v>
      </c>
      <c r="AU96" s="66">
        <f t="shared" si="33"/>
        <v>0</v>
      </c>
      <c r="AV96" s="66">
        <f t="shared" si="33"/>
        <v>0</v>
      </c>
      <c r="AW96" s="66">
        <f t="shared" si="33"/>
        <v>0</v>
      </c>
      <c r="AX96" s="66">
        <f t="shared" si="33"/>
        <v>0</v>
      </c>
      <c r="AY96" s="66">
        <f t="shared" si="33"/>
        <v>0</v>
      </c>
      <c r="AZ96" s="66">
        <f t="shared" si="33"/>
        <v>0</v>
      </c>
      <c r="BA96" s="66">
        <f t="shared" si="33"/>
        <v>0</v>
      </c>
      <c r="BB96" s="66">
        <f t="shared" si="33"/>
        <v>0</v>
      </c>
      <c r="BC96" s="66">
        <f t="shared" si="33"/>
        <v>0</v>
      </c>
      <c r="BD96" s="66">
        <f t="shared" si="33"/>
        <v>0</v>
      </c>
      <c r="BE96" s="66">
        <f t="shared" si="33"/>
        <v>0</v>
      </c>
      <c r="BF96" s="66">
        <f t="shared" si="33"/>
        <v>0</v>
      </c>
      <c r="BG96" s="66">
        <f t="shared" si="33"/>
        <v>0</v>
      </c>
      <c r="BH96" s="66">
        <f t="shared" si="33"/>
        <v>0</v>
      </c>
      <c r="BI96" s="66">
        <f t="shared" si="33"/>
        <v>0</v>
      </c>
      <c r="BJ96" s="66">
        <f t="shared" si="33"/>
        <v>0</v>
      </c>
      <c r="BK96" s="66">
        <f t="shared" si="33"/>
        <v>0</v>
      </c>
      <c r="BL96" s="66">
        <f t="shared" si="33"/>
        <v>0</v>
      </c>
      <c r="BM96" s="66">
        <f t="shared" si="33"/>
        <v>0</v>
      </c>
      <c r="BN96" s="38">
        <f>SUM(F96:BM96)</f>
        <v>0</v>
      </c>
      <c r="BO96" s="38">
        <f>BN96+BN76+BN75</f>
        <v>0</v>
      </c>
    </row>
  </sheetData>
  <mergeCells count="5">
    <mergeCell ref="F44:Q44"/>
    <mergeCell ref="R44:AC44"/>
    <mergeCell ref="AD44:AO44"/>
    <mergeCell ref="AP44:BA44"/>
    <mergeCell ref="BB44:BM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BW16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3" x14ac:dyDescent="0.15"/>
  <cols>
    <col min="1" max="1" width="1.83203125" style="48" customWidth="1"/>
    <col min="2" max="2" width="30.6640625" style="75" customWidth="1"/>
    <col min="3" max="3" width="9.1640625" style="48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22" width="9.1640625" style="48"/>
    <col min="23" max="63" width="10.1640625" style="48" customWidth="1"/>
    <col min="64" max="64" width="11.6640625" style="48" customWidth="1"/>
    <col min="65" max="65" width="11.83203125" style="48" customWidth="1"/>
    <col min="66" max="16384" width="9.1640625" style="48"/>
  </cols>
  <sheetData>
    <row r="1" spans="2:75" s="14" customFormat="1" x14ac:dyDescent="0.15">
      <c r="B1" s="10"/>
      <c r="C1" s="10" t="s">
        <v>718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36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36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666</v>
      </c>
      <c r="C3" s="10"/>
      <c r="D3" s="184">
        <f>REV_DB!E20</f>
        <v>75</v>
      </c>
      <c r="E3" s="184">
        <f>REV_DB!F20</f>
        <v>976</v>
      </c>
      <c r="F3" s="184">
        <f>REV_DB!G20</f>
        <v>2400</v>
      </c>
      <c r="G3" s="184">
        <f>REV_DB!H20</f>
        <v>3753</v>
      </c>
      <c r="H3" s="184">
        <f>REV_DB!I20</f>
        <v>5400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36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376</v>
      </c>
      <c r="C4" s="34"/>
      <c r="D4" s="63">
        <f>REV_DB!E24</f>
        <v>150000</v>
      </c>
      <c r="E4" s="63">
        <f>REV_DB!F24</f>
        <v>4026000</v>
      </c>
      <c r="F4" s="63">
        <f>REV_DB!G24</f>
        <v>12240000</v>
      </c>
      <c r="G4" s="63">
        <f>REV_DB!H24</f>
        <v>21955050</v>
      </c>
      <c r="H4" s="63">
        <f>REV_DB!I24</f>
        <v>35235000</v>
      </c>
      <c r="I4" s="181">
        <f>SUM(D4:H4)</f>
        <v>73606050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36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381</v>
      </c>
      <c r="C5" s="34"/>
      <c r="D5" s="63">
        <f>REV_DB!E17</f>
        <v>91000</v>
      </c>
      <c r="E5" s="63">
        <f>REV_DB!F17</f>
        <v>3402941.9</v>
      </c>
      <c r="F5" s="63">
        <f>REV_DB!G17</f>
        <v>10963986.5</v>
      </c>
      <c r="G5" s="63">
        <f>REV_DB!H17</f>
        <v>20507172.366999999</v>
      </c>
      <c r="H5" s="63">
        <f>REV_DB!I17</f>
        <v>34901658.539999999</v>
      </c>
      <c r="I5" s="181">
        <f>SUM(D5:H5)</f>
        <v>69866759.306999996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36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741</v>
      </c>
      <c r="C6" s="34"/>
      <c r="D6" s="34"/>
      <c r="E6" s="34"/>
      <c r="F6" s="34"/>
      <c r="G6" s="34"/>
      <c r="H6" s="34"/>
      <c r="I6" s="6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36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s="14" customFormat="1" x14ac:dyDescent="0.15">
      <c r="B7" s="47" t="s">
        <v>737</v>
      </c>
      <c r="C7" s="34"/>
      <c r="D7" s="193">
        <f>O92</f>
        <v>0</v>
      </c>
      <c r="E7" s="193">
        <f>AA92</f>
        <v>0</v>
      </c>
      <c r="F7" s="193">
        <f>AM92</f>
        <v>0</v>
      </c>
      <c r="G7" s="193">
        <f>AY92</f>
        <v>0</v>
      </c>
      <c r="H7" s="193">
        <f>BK92</f>
        <v>0</v>
      </c>
      <c r="I7" s="6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36"/>
      <c r="BM7" s="36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2:75" s="14" customFormat="1" x14ac:dyDescent="0.15">
      <c r="B8" s="47" t="s">
        <v>738</v>
      </c>
      <c r="C8" s="34"/>
      <c r="D8" s="193">
        <f>O95</f>
        <v>0</v>
      </c>
      <c r="E8" s="193">
        <f>AA95</f>
        <v>0</v>
      </c>
      <c r="F8" s="193">
        <f>AM95</f>
        <v>0</v>
      </c>
      <c r="G8" s="193">
        <f>AY95</f>
        <v>0</v>
      </c>
      <c r="H8" s="193">
        <f>BK95</f>
        <v>0</v>
      </c>
      <c r="I8" s="6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36"/>
      <c r="BM8" s="36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spans="2:75" s="14" customFormat="1" x14ac:dyDescent="0.15">
      <c r="B9" s="47" t="s">
        <v>54</v>
      </c>
      <c r="C9" s="34"/>
      <c r="D9" s="193">
        <f>O98</f>
        <v>0</v>
      </c>
      <c r="E9" s="193">
        <f>AA98</f>
        <v>0</v>
      </c>
      <c r="F9" s="193">
        <f>AM98</f>
        <v>0</v>
      </c>
      <c r="G9" s="193">
        <f>AY98</f>
        <v>0</v>
      </c>
      <c r="H9" s="193">
        <f>BK98</f>
        <v>0</v>
      </c>
      <c r="I9" s="6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36"/>
      <c r="BM9" s="36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spans="2:75" s="14" customFormat="1" x14ac:dyDescent="0.15">
      <c r="B10" s="47" t="s">
        <v>78</v>
      </c>
      <c r="C10" s="34"/>
      <c r="D10" s="193">
        <f>O101</f>
        <v>0</v>
      </c>
      <c r="E10" s="193">
        <f>AA101</f>
        <v>0</v>
      </c>
      <c r="F10" s="193">
        <f>AM101</f>
        <v>0</v>
      </c>
      <c r="G10" s="193">
        <f>AY101</f>
        <v>0</v>
      </c>
      <c r="H10" s="193">
        <f>BK101</f>
        <v>0</v>
      </c>
      <c r="I10" s="6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36"/>
      <c r="BM10" s="36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spans="2:75" s="14" customFormat="1" x14ac:dyDescent="0.15">
      <c r="B11" s="47" t="s">
        <v>33</v>
      </c>
      <c r="C11" s="34"/>
      <c r="D11" s="193">
        <f>O104</f>
        <v>0</v>
      </c>
      <c r="E11" s="193">
        <f>AA104</f>
        <v>0</v>
      </c>
      <c r="F11" s="193">
        <f>AM104</f>
        <v>0</v>
      </c>
      <c r="G11" s="193">
        <f>AY104</f>
        <v>0</v>
      </c>
      <c r="H11" s="193">
        <f>BK104</f>
        <v>0</v>
      </c>
      <c r="I11" s="6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36"/>
      <c r="BM11" s="36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spans="2:75" s="14" customFormat="1" x14ac:dyDescent="0.15">
      <c r="B12" s="47" t="s">
        <v>739</v>
      </c>
      <c r="C12" s="34"/>
      <c r="D12" s="193">
        <f>O107</f>
        <v>0</v>
      </c>
      <c r="E12" s="193">
        <f>AA107</f>
        <v>0</v>
      </c>
      <c r="F12" s="193">
        <f>AM107</f>
        <v>0</v>
      </c>
      <c r="G12" s="193">
        <f>AY107</f>
        <v>0</v>
      </c>
      <c r="H12" s="193">
        <f>BK107</f>
        <v>0</v>
      </c>
      <c r="I12" s="6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36"/>
      <c r="BM12" s="36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spans="2:75" s="14" customFormat="1" x14ac:dyDescent="0.15">
      <c r="B13" s="189" t="s">
        <v>723</v>
      </c>
      <c r="C13" s="193">
        <f>C110</f>
        <v>0</v>
      </c>
      <c r="D13" s="193">
        <f>O110</f>
        <v>0</v>
      </c>
      <c r="E13" s="193">
        <f>AA110</f>
        <v>0</v>
      </c>
      <c r="F13" s="193">
        <f>AM110</f>
        <v>0</v>
      </c>
      <c r="G13" s="193">
        <f>AY110</f>
        <v>0</v>
      </c>
      <c r="H13" s="193">
        <f>BK110</f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36"/>
      <c r="BM13" s="36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spans="2:75" s="14" customFormat="1" x14ac:dyDescent="0.15">
      <c r="B14" s="189" t="s">
        <v>713</v>
      </c>
      <c r="C14" s="193">
        <f>C111</f>
        <v>0</v>
      </c>
      <c r="D14" s="193">
        <f>O111</f>
        <v>0.75</v>
      </c>
      <c r="E14" s="193">
        <f>AA111</f>
        <v>0.25</v>
      </c>
      <c r="F14" s="193">
        <f>AM111</f>
        <v>0</v>
      </c>
      <c r="G14" s="193">
        <f>AY111</f>
        <v>0</v>
      </c>
      <c r="H14" s="193">
        <f>BK111</f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36"/>
      <c r="BM14" s="36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2:75" s="14" customFormat="1" x14ac:dyDescent="0.15">
      <c r="B15" s="189" t="s">
        <v>157</v>
      </c>
      <c r="C15" s="194">
        <f t="shared" ref="C15:H15" si="0">SUM(C13:C14)</f>
        <v>0</v>
      </c>
      <c r="D15" s="193">
        <f t="shared" si="0"/>
        <v>0.75</v>
      </c>
      <c r="E15" s="193">
        <f t="shared" si="0"/>
        <v>0.25</v>
      </c>
      <c r="F15" s="193">
        <f t="shared" si="0"/>
        <v>0</v>
      </c>
      <c r="G15" s="193">
        <f t="shared" si="0"/>
        <v>0</v>
      </c>
      <c r="H15" s="193">
        <f t="shared" si="0"/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36"/>
      <c r="BM15" s="36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2:75" s="14" customFormat="1" x14ac:dyDescent="0.15">
      <c r="B16" s="189" t="s">
        <v>724</v>
      </c>
      <c r="C16" s="193">
        <f>C155</f>
        <v>0</v>
      </c>
      <c r="D16" s="194">
        <f>SUM(D110:O110)/12</f>
        <v>0</v>
      </c>
      <c r="E16" s="194">
        <f>SUM(P110:AA110)/12</f>
        <v>0</v>
      </c>
      <c r="F16" s="194">
        <f>SUM(AB110:AM110)/12</f>
        <v>0</v>
      </c>
      <c r="G16" s="194">
        <f>SUM(AN110:AY110)/12</f>
        <v>0</v>
      </c>
      <c r="H16" s="194">
        <f>SUM(AZ110:BK110)/12</f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36"/>
      <c r="BM16" s="36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2:75" s="14" customFormat="1" x14ac:dyDescent="0.15">
      <c r="B17" s="208" t="s">
        <v>703</v>
      </c>
      <c r="C17" s="67"/>
      <c r="D17" s="194"/>
      <c r="E17" s="194"/>
      <c r="F17" s="194"/>
      <c r="G17" s="194"/>
      <c r="H17" s="19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36"/>
      <c r="BM17" s="36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2:75" s="14" customFormat="1" x14ac:dyDescent="0.15">
      <c r="B18" s="162" t="s">
        <v>714</v>
      </c>
      <c r="C18" s="67">
        <f>C158</f>
        <v>0</v>
      </c>
      <c r="D18" s="63">
        <f>SUM(D158:O158)</f>
        <v>0</v>
      </c>
      <c r="E18" s="63">
        <f>SUM(P158:AA158)</f>
        <v>0</v>
      </c>
      <c r="F18" s="63">
        <f>SUM(AB158:AM158)</f>
        <v>0</v>
      </c>
      <c r="G18" s="63">
        <f>SUM(AN158:AY158)</f>
        <v>0</v>
      </c>
      <c r="H18" s="63">
        <f>SUM(AZ158:BK158)</f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36"/>
      <c r="BM18" s="36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2:75" s="14" customFormat="1" x14ac:dyDescent="0.15">
      <c r="B19" s="162" t="s">
        <v>712</v>
      </c>
      <c r="C19" s="67">
        <f>C159</f>
        <v>0</v>
      </c>
      <c r="D19" s="63">
        <f>SUM(D159:O159)</f>
        <v>0</v>
      </c>
      <c r="E19" s="63">
        <f>SUM(P159:AA159)</f>
        <v>0</v>
      </c>
      <c r="F19" s="63">
        <f>SUM(AB159:AM159)</f>
        <v>0</v>
      </c>
      <c r="G19" s="63">
        <f>SUM(AN159:AY159)</f>
        <v>0</v>
      </c>
      <c r="H19" s="63">
        <f>SUM(AZ159:BK159)</f>
        <v>0</v>
      </c>
      <c r="I19" s="181">
        <f>SUM(C19:H19)</f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36"/>
      <c r="BM19" s="36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2:75" s="14" customFormat="1" x14ac:dyDescent="0.15">
      <c r="B20" s="162" t="s">
        <v>715</v>
      </c>
      <c r="C20" s="67">
        <f>C164</f>
        <v>0</v>
      </c>
      <c r="D20" s="63">
        <f>SUM(D164:O164)</f>
        <v>0</v>
      </c>
      <c r="E20" s="63">
        <f>SUM(P164:AA164)</f>
        <v>0</v>
      </c>
      <c r="F20" s="63">
        <f>SUM(AB164:AM164)</f>
        <v>0</v>
      </c>
      <c r="G20" s="63">
        <f>SUM(AN164:AY164)</f>
        <v>0</v>
      </c>
      <c r="H20" s="63">
        <f>SUM(AZ164:BK164)</f>
        <v>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36"/>
      <c r="BM20" s="36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2:75" s="14" customFormat="1" x14ac:dyDescent="0.15">
      <c r="B21" s="162" t="s">
        <v>716</v>
      </c>
      <c r="C21" s="67">
        <f>C165</f>
        <v>0</v>
      </c>
      <c r="D21" s="63">
        <f>SUM(D165:O165)</f>
        <v>0</v>
      </c>
      <c r="E21" s="63">
        <f>SUM(P165:AA165)</f>
        <v>0</v>
      </c>
      <c r="F21" s="63">
        <f>SUM(AB165:AM165)</f>
        <v>0</v>
      </c>
      <c r="G21" s="63">
        <f>SUM(AN165:AY165)</f>
        <v>0</v>
      </c>
      <c r="H21" s="63">
        <f>SUM(AZ165:BK165)</f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36"/>
      <c r="BM21" s="36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2:75" s="14" customFormat="1" x14ac:dyDescent="0.15">
      <c r="B22" s="162" t="s">
        <v>18</v>
      </c>
      <c r="C22" s="67">
        <f>C166</f>
        <v>0</v>
      </c>
      <c r="D22" s="63">
        <f>SUM(D166:O166)</f>
        <v>0</v>
      </c>
      <c r="E22" s="63">
        <f>SUM(P166:AA166)</f>
        <v>0</v>
      </c>
      <c r="F22" s="63">
        <f>SUM(AB166:AM166)</f>
        <v>0</v>
      </c>
      <c r="G22" s="63">
        <f>SUM(AN166:AY166)</f>
        <v>0</v>
      </c>
      <c r="H22" s="63">
        <f>SUM(AZ166:BK166)</f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36"/>
      <c r="BM22" s="36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2:75" s="14" customFormat="1" x14ac:dyDescent="0.15">
      <c r="B23" s="162" t="s">
        <v>717</v>
      </c>
      <c r="C23" s="67">
        <f>SUM(C18:C22)</f>
        <v>0</v>
      </c>
      <c r="D23" s="63">
        <f>SUM(D18:D22)</f>
        <v>0</v>
      </c>
      <c r="E23" s="63">
        <f>SUM(P18:AA22)</f>
        <v>0</v>
      </c>
      <c r="F23" s="63">
        <f>SUM(AB18:AM22)</f>
        <v>0</v>
      </c>
      <c r="G23" s="63">
        <f>SUM(AN18:AY22)</f>
        <v>0</v>
      </c>
      <c r="H23" s="63">
        <f>SUM(AZ18:BK22)</f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36"/>
      <c r="BM23" s="36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2:75" s="14" customFormat="1" x14ac:dyDescent="0.15">
      <c r="B24" s="47" t="s">
        <v>744</v>
      </c>
      <c r="C24" s="67"/>
      <c r="D24" s="63" t="e">
        <f>D18/D16</f>
        <v>#DIV/0!</v>
      </c>
      <c r="E24" s="63" t="e">
        <f>E18/E16</f>
        <v>#DIV/0!</v>
      </c>
      <c r="F24" s="63" t="e">
        <f>F18/F16</f>
        <v>#DIV/0!</v>
      </c>
      <c r="G24" s="63" t="e">
        <f>G18/G16</f>
        <v>#DIV/0!</v>
      </c>
      <c r="H24" s="63" t="e">
        <f>H18/H16</f>
        <v>#DIV/0!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36"/>
      <c r="BM24" s="36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2:75" s="14" customFormat="1" x14ac:dyDescent="0.15">
      <c r="B25" s="47" t="s">
        <v>743</v>
      </c>
      <c r="C25" s="67"/>
      <c r="D25" s="63" t="e">
        <f>D19/D16</f>
        <v>#DIV/0!</v>
      </c>
      <c r="E25" s="63" t="e">
        <f>E19/E16</f>
        <v>#DIV/0!</v>
      </c>
      <c r="F25" s="63" t="e">
        <f>F19/F16</f>
        <v>#DIV/0!</v>
      </c>
      <c r="G25" s="63" t="e">
        <f>G19/G16</f>
        <v>#DIV/0!</v>
      </c>
      <c r="H25" s="63" t="e">
        <f>H19/H16</f>
        <v>#DIV/0!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36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47" t="s">
        <v>725</v>
      </c>
      <c r="C26" s="192"/>
      <c r="D26" s="63" t="e">
        <f>SUM(D24:D25)</f>
        <v>#DIV/0!</v>
      </c>
      <c r="E26" s="63" t="e">
        <f>SUM(E24:E25)</f>
        <v>#DIV/0!</v>
      </c>
      <c r="F26" s="63" t="e">
        <f>SUM(F24:F25)</f>
        <v>#DIV/0!</v>
      </c>
      <c r="G26" s="63" t="e">
        <f>SUM(G24:G25)</f>
        <v>#DIV/0!</v>
      </c>
      <c r="H26" s="63" t="e">
        <f>SUM(H24:H25)</f>
        <v>#DIV/0!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36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706</v>
      </c>
      <c r="C27" s="67">
        <f>C162</f>
        <v>0</v>
      </c>
      <c r="D27" s="63">
        <f>SUM(D162:O162)</f>
        <v>18000000</v>
      </c>
      <c r="E27" s="63">
        <f>SUM(P162:AA162)</f>
        <v>12000000</v>
      </c>
      <c r="F27" s="63">
        <f>SUM(AB162:AM162)</f>
        <v>0</v>
      </c>
      <c r="G27" s="63">
        <f>SUM(AN162:AY162)</f>
        <v>0</v>
      </c>
      <c r="H27" s="63">
        <f>SUM(AZ162:BK162)</f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36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209" t="s">
        <v>742</v>
      </c>
      <c r="C28" s="67"/>
      <c r="D28" s="63"/>
      <c r="E28" s="63"/>
      <c r="F28" s="63"/>
      <c r="G28" s="63"/>
      <c r="H28" s="6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36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27" t="s">
        <v>401</v>
      </c>
      <c r="C29" s="67">
        <f>C58</f>
        <v>940</v>
      </c>
      <c r="D29" s="63">
        <f>SUM(D158:O158)</f>
        <v>0</v>
      </c>
      <c r="E29" s="63">
        <f>SUM(P158:AA158)</f>
        <v>0</v>
      </c>
      <c r="F29" s="63">
        <f>SUM(AB158:AM158)</f>
        <v>0</v>
      </c>
      <c r="G29" s="63">
        <f>SUM(AN158:AY158)</f>
        <v>0</v>
      </c>
      <c r="H29" s="63">
        <f>SUM(AZ158:BK158)</f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36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28" t="s">
        <v>418</v>
      </c>
      <c r="C30" s="67">
        <f>C70</f>
        <v>0</v>
      </c>
      <c r="D30" s="63">
        <f>SUM(D70:O70)</f>
        <v>4480</v>
      </c>
      <c r="E30" s="63">
        <f>SUM(P70:AA70)</f>
        <v>18480</v>
      </c>
      <c r="F30" s="63">
        <f>SUM(AB70:AM70)</f>
        <v>19980</v>
      </c>
      <c r="G30" s="63">
        <f>SUM(AN70:AY70)</f>
        <v>31980</v>
      </c>
      <c r="H30" s="63">
        <f>SUM(AZ70:BK70)</f>
        <v>37980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36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27" t="s">
        <v>444</v>
      </c>
      <c r="C31" s="195">
        <f>C77</f>
        <v>0</v>
      </c>
      <c r="D31" s="63">
        <f>SUM(D77:O77)</f>
        <v>2250</v>
      </c>
      <c r="E31" s="63">
        <f>SUM(P77:AA77)</f>
        <v>11500</v>
      </c>
      <c r="F31" s="63">
        <f>SUM(AB77:AM77)</f>
        <v>6000</v>
      </c>
      <c r="G31" s="63">
        <f>SUM(AN77:AY77)</f>
        <v>6000</v>
      </c>
      <c r="H31" s="63">
        <f>SUM(AZ77:BK77)</f>
        <v>6000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36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127" t="s">
        <v>464</v>
      </c>
      <c r="C32" s="67">
        <f>C79</f>
        <v>0</v>
      </c>
      <c r="D32" s="63">
        <f>SUM(D79:O79)</f>
        <v>12400</v>
      </c>
      <c r="E32" s="63">
        <f>SUM(P79:AA79)</f>
        <v>106550</v>
      </c>
      <c r="F32" s="63">
        <f>SUM(AB79:AM79)</f>
        <v>155760</v>
      </c>
      <c r="G32" s="63">
        <f>SUM(AN79:AY79)</f>
        <v>192960</v>
      </c>
      <c r="H32" s="63">
        <f>SUM(AZ79:BK79)</f>
        <v>229000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36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1:75" s="14" customFormat="1" x14ac:dyDescent="0.15">
      <c r="B33" s="124" t="s">
        <v>465</v>
      </c>
      <c r="C33" s="67">
        <f t="shared" ref="C33:H33" si="1">SUM(C29:C32)</f>
        <v>940</v>
      </c>
      <c r="D33" s="63">
        <f t="shared" si="1"/>
        <v>19130</v>
      </c>
      <c r="E33" s="63">
        <f t="shared" si="1"/>
        <v>136530</v>
      </c>
      <c r="F33" s="63">
        <f t="shared" si="1"/>
        <v>181740</v>
      </c>
      <c r="G33" s="63">
        <f t="shared" si="1"/>
        <v>230940</v>
      </c>
      <c r="H33" s="63">
        <f t="shared" si="1"/>
        <v>272980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36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1:75" s="14" customFormat="1" x14ac:dyDescent="0.15">
      <c r="B34" s="47" t="s">
        <v>728</v>
      </c>
      <c r="C34" s="67">
        <f t="shared" ref="C34:H34" si="2">C33+C27+C23</f>
        <v>940</v>
      </c>
      <c r="D34" s="63">
        <f t="shared" si="2"/>
        <v>18019130</v>
      </c>
      <c r="E34" s="63">
        <f t="shared" si="2"/>
        <v>12136530</v>
      </c>
      <c r="F34" s="63">
        <f t="shared" si="2"/>
        <v>181740</v>
      </c>
      <c r="G34" s="63">
        <f t="shared" si="2"/>
        <v>230940</v>
      </c>
      <c r="H34" s="63">
        <f t="shared" si="2"/>
        <v>272980</v>
      </c>
      <c r="I34" s="10"/>
      <c r="J34" s="10"/>
      <c r="K34" s="10"/>
      <c r="L34" s="10"/>
      <c r="M34" s="10"/>
      <c r="N34" s="10"/>
      <c r="O34" s="10"/>
      <c r="P34" s="363" t="s">
        <v>36</v>
      </c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/>
      <c r="AB34" s="363" t="s">
        <v>37</v>
      </c>
      <c r="AC34" s="363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 t="s">
        <v>38</v>
      </c>
      <c r="AO34" s="363"/>
      <c r="AP34" s="363"/>
      <c r="AQ34" s="363"/>
      <c r="AR34" s="363"/>
      <c r="AS34" s="363"/>
      <c r="AT34" s="363"/>
      <c r="AU34" s="363"/>
      <c r="AV34" s="363"/>
      <c r="AW34" s="363"/>
      <c r="AX34" s="363"/>
      <c r="AY34" s="363"/>
      <c r="AZ34" s="363" t="s">
        <v>39</v>
      </c>
      <c r="BA34" s="363"/>
      <c r="BB34" s="363"/>
      <c r="BC34" s="363"/>
      <c r="BD34" s="363"/>
      <c r="BE34" s="363"/>
      <c r="BF34" s="363"/>
      <c r="BG34" s="363"/>
      <c r="BH34" s="363"/>
      <c r="BI34" s="363"/>
      <c r="BJ34" s="363"/>
      <c r="BK34" s="363"/>
      <c r="BL34" s="35"/>
    </row>
    <row r="35" spans="1:75" s="14" customFormat="1" x14ac:dyDescent="0.15">
      <c r="B35" s="47" t="s">
        <v>719</v>
      </c>
      <c r="C35" s="67">
        <f>C88</f>
        <v>0</v>
      </c>
      <c r="D35" s="63">
        <f>SUM(D88:D88)</f>
        <v>3500</v>
      </c>
      <c r="E35" s="63">
        <f>SUM(P88:AA88)</f>
        <v>0</v>
      </c>
      <c r="F35" s="63">
        <f>SUM(AB88:AM88)</f>
        <v>0</v>
      </c>
      <c r="G35" s="63">
        <f>SUM(AN88:AY88)</f>
        <v>0</v>
      </c>
      <c r="H35" s="63">
        <f>SUM(AZ88:BK88)</f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36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1:75" s="14" customFormat="1" x14ac:dyDescent="0.15">
      <c r="C36" s="67"/>
      <c r="D36" s="63"/>
      <c r="E36" s="63"/>
      <c r="F36" s="63"/>
      <c r="G36" s="63"/>
      <c r="H36" s="6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36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1:75" s="14" customFormat="1" x14ac:dyDescent="0.15">
      <c r="C37" s="192"/>
      <c r="D37" s="192"/>
      <c r="E37" s="192"/>
      <c r="F37" s="192"/>
      <c r="G37" s="192"/>
      <c r="H37" s="19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36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1:75" s="14" customFormat="1" ht="10.5" customHeight="1" x14ac:dyDescent="0.15">
      <c r="B38" s="15"/>
      <c r="C38" s="10"/>
      <c r="D38" s="367" t="s">
        <v>35</v>
      </c>
      <c r="E38" s="367"/>
      <c r="F38" s="367"/>
      <c r="G38" s="367"/>
      <c r="H38" s="367"/>
      <c r="I38" s="367"/>
      <c r="J38" s="367"/>
      <c r="K38" s="367"/>
      <c r="L38" s="367"/>
      <c r="M38" s="367"/>
      <c r="N38" s="367"/>
      <c r="O38" s="3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36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1:75" s="14" customFormat="1" x14ac:dyDescent="0.15">
      <c r="B39" s="10"/>
      <c r="C39" s="10" t="s">
        <v>147</v>
      </c>
      <c r="D39" s="27" t="s">
        <v>40</v>
      </c>
      <c r="E39" s="27" t="s">
        <v>41</v>
      </c>
      <c r="F39" s="27" t="s">
        <v>42</v>
      </c>
      <c r="G39" s="10" t="s">
        <v>43</v>
      </c>
      <c r="H39" s="10" t="s">
        <v>44</v>
      </c>
      <c r="I39" s="10" t="s">
        <v>45</v>
      </c>
      <c r="J39" s="10" t="s">
        <v>46</v>
      </c>
      <c r="K39" s="10" t="s">
        <v>47</v>
      </c>
      <c r="L39" s="10" t="s">
        <v>48</v>
      </c>
      <c r="M39" s="10" t="s">
        <v>49</v>
      </c>
      <c r="N39" s="10" t="s">
        <v>50</v>
      </c>
      <c r="O39" s="10" t="s">
        <v>51</v>
      </c>
      <c r="P39" s="10" t="s">
        <v>40</v>
      </c>
      <c r="Q39" s="10" t="s">
        <v>41</v>
      </c>
      <c r="R39" s="10" t="s">
        <v>42</v>
      </c>
      <c r="S39" s="10" t="s">
        <v>43</v>
      </c>
      <c r="T39" s="10" t="s">
        <v>44</v>
      </c>
      <c r="U39" s="10" t="s">
        <v>45</v>
      </c>
      <c r="V39" s="10" t="s">
        <v>46</v>
      </c>
      <c r="W39" s="10" t="s">
        <v>47</v>
      </c>
      <c r="X39" s="10" t="s">
        <v>48</v>
      </c>
      <c r="Y39" s="10" t="s">
        <v>49</v>
      </c>
      <c r="Z39" s="10" t="s">
        <v>50</v>
      </c>
      <c r="AA39" s="10" t="s">
        <v>51</v>
      </c>
      <c r="AB39" s="10" t="s">
        <v>40</v>
      </c>
      <c r="AC39" s="10" t="s">
        <v>41</v>
      </c>
      <c r="AD39" s="10" t="s">
        <v>42</v>
      </c>
      <c r="AE39" s="10" t="s">
        <v>43</v>
      </c>
      <c r="AF39" s="10" t="s">
        <v>44</v>
      </c>
      <c r="AG39" s="10" t="s">
        <v>45</v>
      </c>
      <c r="AH39" s="10" t="s">
        <v>46</v>
      </c>
      <c r="AI39" s="10" t="s">
        <v>47</v>
      </c>
      <c r="AJ39" s="10" t="s">
        <v>48</v>
      </c>
      <c r="AK39" s="10" t="s">
        <v>49</v>
      </c>
      <c r="AL39" s="10" t="s">
        <v>50</v>
      </c>
      <c r="AM39" s="10" t="s">
        <v>51</v>
      </c>
      <c r="AN39" s="10" t="s">
        <v>40</v>
      </c>
      <c r="AO39" s="10" t="s">
        <v>41</v>
      </c>
      <c r="AP39" s="10" t="s">
        <v>42</v>
      </c>
      <c r="AQ39" s="10" t="s">
        <v>43</v>
      </c>
      <c r="AR39" s="10" t="s">
        <v>44</v>
      </c>
      <c r="AS39" s="10" t="s">
        <v>45</v>
      </c>
      <c r="AT39" s="10" t="s">
        <v>46</v>
      </c>
      <c r="AU39" s="10" t="s">
        <v>47</v>
      </c>
      <c r="AV39" s="10" t="s">
        <v>48</v>
      </c>
      <c r="AW39" s="10" t="s">
        <v>49</v>
      </c>
      <c r="AX39" s="10" t="s">
        <v>50</v>
      </c>
      <c r="AY39" s="10" t="s">
        <v>51</v>
      </c>
      <c r="AZ39" s="10" t="s">
        <v>40</v>
      </c>
      <c r="BA39" s="10" t="s">
        <v>41</v>
      </c>
      <c r="BB39" s="10" t="s">
        <v>42</v>
      </c>
      <c r="BC39" s="10" t="s">
        <v>43</v>
      </c>
      <c r="BD39" s="10" t="s">
        <v>44</v>
      </c>
      <c r="BE39" s="10" t="s">
        <v>45</v>
      </c>
      <c r="BF39" s="10" t="s">
        <v>46</v>
      </c>
      <c r="BG39" s="10" t="s">
        <v>47</v>
      </c>
      <c r="BH39" s="10" t="s">
        <v>48</v>
      </c>
      <c r="BI39" s="10" t="s">
        <v>49</v>
      </c>
      <c r="BJ39" s="10" t="s">
        <v>50</v>
      </c>
      <c r="BK39" s="10" t="s">
        <v>51</v>
      </c>
      <c r="BL39" s="36" t="s">
        <v>708</v>
      </c>
      <c r="BM39" s="36" t="s">
        <v>624</v>
      </c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1:75" s="14" customFormat="1" x14ac:dyDescent="0.15">
      <c r="B40" s="10"/>
      <c r="C40" s="10"/>
      <c r="D40" s="27"/>
      <c r="E40" s="27"/>
      <c r="F40" s="2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36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1:75" s="14" customFormat="1" x14ac:dyDescent="0.15">
      <c r="B41" s="10" t="s">
        <v>711</v>
      </c>
      <c r="C41" s="10"/>
      <c r="D41" s="27"/>
      <c r="E41" s="27"/>
      <c r="F41" s="2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36"/>
      <c r="BM41" s="36"/>
      <c r="BN41" s="10"/>
      <c r="BO41" s="10"/>
      <c r="BP41" s="10"/>
      <c r="BQ41" s="10"/>
      <c r="BR41" s="10"/>
      <c r="BS41" s="10"/>
      <c r="BT41" s="10"/>
      <c r="BU41" s="10"/>
      <c r="BV41" s="10"/>
      <c r="BW41" s="10"/>
    </row>
    <row r="42" spans="1:75" s="14" customFormat="1" x14ac:dyDescent="0.15">
      <c r="B42" s="10"/>
      <c r="C42" s="10"/>
      <c r="D42" s="27"/>
      <c r="E42" s="27"/>
      <c r="F42" s="2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36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1:75" x14ac:dyDescent="0.15">
      <c r="A43" s="75"/>
      <c r="B43" s="50" t="s">
        <v>401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75" x14ac:dyDescent="0.15">
      <c r="A44" s="75"/>
      <c r="B44" s="50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75" x14ac:dyDescent="0.15">
      <c r="A45" s="75"/>
      <c r="B45" s="127" t="s">
        <v>402</v>
      </c>
      <c r="C45" s="84">
        <f>COSM_CWS!C6</f>
        <v>0</v>
      </c>
      <c r="D45" s="84">
        <f>COSM_CWS!D6</f>
        <v>2500</v>
      </c>
      <c r="E45" s="84">
        <f>COSM_CWS!E6</f>
        <v>2500</v>
      </c>
      <c r="F45" s="84">
        <f>COSM_CWS!F6</f>
        <v>2500</v>
      </c>
      <c r="G45" s="84">
        <f>COSM_CWS!G6</f>
        <v>0</v>
      </c>
      <c r="H45" s="84">
        <f>COSM_CWS!H6</f>
        <v>0</v>
      </c>
      <c r="I45" s="84">
        <f>COSM_CWS!I6</f>
        <v>0</v>
      </c>
      <c r="J45" s="84">
        <f>COSM_CWS!J6</f>
        <v>0</v>
      </c>
      <c r="K45" s="84">
        <f>COSM_CWS!K6</f>
        <v>0</v>
      </c>
      <c r="L45" s="84">
        <f>COSM_CWS!L6</f>
        <v>0</v>
      </c>
      <c r="M45" s="84">
        <f>COSM_CWS!M6</f>
        <v>0</v>
      </c>
      <c r="N45" s="84">
        <f>COSM_CWS!N6</f>
        <v>0</v>
      </c>
      <c r="O45" s="84">
        <f>COSM_CWS!O6</f>
        <v>0</v>
      </c>
      <c r="P45" s="84">
        <f>COSM_CWS!P6</f>
        <v>0</v>
      </c>
      <c r="Q45" s="84">
        <f>COSM_CWS!Q6</f>
        <v>0</v>
      </c>
      <c r="R45" s="84">
        <f>COSM_CWS!R6</f>
        <v>0</v>
      </c>
      <c r="S45" s="84">
        <f>COSM_CWS!S6</f>
        <v>0</v>
      </c>
      <c r="T45" s="84">
        <f>COSM_CWS!T6</f>
        <v>0</v>
      </c>
      <c r="U45" s="84">
        <f>COSM_CWS!U6</f>
        <v>0</v>
      </c>
      <c r="V45" s="84">
        <f>COSM_CWS!V6</f>
        <v>0</v>
      </c>
      <c r="W45" s="84">
        <f>COSM_CWS!W6</f>
        <v>0</v>
      </c>
      <c r="X45" s="84">
        <f>COSM_CWS!X6</f>
        <v>0</v>
      </c>
      <c r="Y45" s="84">
        <f>COSM_CWS!Y6</f>
        <v>0</v>
      </c>
      <c r="Z45" s="84">
        <f>COSM_CWS!Z6</f>
        <v>0</v>
      </c>
      <c r="AA45" s="84">
        <f>COSM_CWS!AA6</f>
        <v>0</v>
      </c>
      <c r="AB45" s="84">
        <f>COSM_CWS!AB6</f>
        <v>0</v>
      </c>
      <c r="AC45" s="84">
        <f>COSM_CWS!AC6</f>
        <v>0</v>
      </c>
      <c r="AD45" s="84">
        <f>COSM_CWS!AD6</f>
        <v>0</v>
      </c>
      <c r="AE45" s="84">
        <f>COSM_CWS!AE6</f>
        <v>0</v>
      </c>
      <c r="AF45" s="84">
        <f>COSM_CWS!AF6</f>
        <v>0</v>
      </c>
      <c r="AG45" s="84">
        <f>COSM_CWS!AG6</f>
        <v>0</v>
      </c>
      <c r="AH45" s="84">
        <f>COSM_CWS!AH6</f>
        <v>0</v>
      </c>
      <c r="AI45" s="84">
        <f>COSM_CWS!AI6</f>
        <v>0</v>
      </c>
      <c r="AJ45" s="84">
        <f>COSM_CWS!AJ6</f>
        <v>0</v>
      </c>
      <c r="AK45" s="84">
        <f>COSM_CWS!AK6</f>
        <v>0</v>
      </c>
      <c r="AL45" s="84">
        <f>COSM_CWS!AL6</f>
        <v>0</v>
      </c>
      <c r="AM45" s="84">
        <f>COSM_CWS!AM6</f>
        <v>0</v>
      </c>
      <c r="AN45" s="84">
        <f>COSM_CWS!AN6</f>
        <v>0</v>
      </c>
      <c r="AO45" s="84">
        <f>COSM_CWS!AO6</f>
        <v>0</v>
      </c>
      <c r="AP45" s="84">
        <f>COSM_CWS!AP6</f>
        <v>0</v>
      </c>
      <c r="AQ45" s="84">
        <f>COSM_CWS!AQ6</f>
        <v>0</v>
      </c>
      <c r="AR45" s="84">
        <f>COSM_CWS!AR6</f>
        <v>0</v>
      </c>
      <c r="AS45" s="84">
        <f>COSM_CWS!AS6</f>
        <v>0</v>
      </c>
      <c r="AT45" s="84">
        <f>COSM_CWS!AT6</f>
        <v>0</v>
      </c>
      <c r="AU45" s="84">
        <f>COSM_CWS!AU6</f>
        <v>0</v>
      </c>
      <c r="AV45" s="84">
        <f>COSM_CWS!AV6</f>
        <v>0</v>
      </c>
      <c r="AW45" s="84">
        <f>COSM_CWS!AW6</f>
        <v>0</v>
      </c>
      <c r="AX45" s="84">
        <f>COSM_CWS!AX6</f>
        <v>0</v>
      </c>
      <c r="AY45" s="84">
        <f>COSM_CWS!AY6</f>
        <v>0</v>
      </c>
      <c r="AZ45" s="84">
        <f>COSM_CWS!AZ6</f>
        <v>0</v>
      </c>
      <c r="BA45" s="84">
        <f>COSM_CWS!BA6</f>
        <v>0</v>
      </c>
      <c r="BB45" s="84">
        <f>COSM_CWS!BB6</f>
        <v>0</v>
      </c>
      <c r="BC45" s="84">
        <f>COSM_CWS!BC6</f>
        <v>0</v>
      </c>
      <c r="BD45" s="84">
        <f>COSM_CWS!BD6</f>
        <v>0</v>
      </c>
      <c r="BE45" s="84">
        <f>COSM_CWS!BE6</f>
        <v>0</v>
      </c>
      <c r="BF45" s="84">
        <f>COSM_CWS!BF6</f>
        <v>0</v>
      </c>
      <c r="BG45" s="84">
        <f>COSM_CWS!BG6</f>
        <v>0</v>
      </c>
      <c r="BH45" s="84">
        <f>COSM_CWS!BH6</f>
        <v>0</v>
      </c>
      <c r="BI45" s="84">
        <f>COSM_CWS!BI6</f>
        <v>0</v>
      </c>
      <c r="BJ45" s="84">
        <f>COSM_CWS!BJ6</f>
        <v>0</v>
      </c>
      <c r="BK45" s="84">
        <f>COSM_CWS!BK6</f>
        <v>0</v>
      </c>
    </row>
    <row r="46" spans="1:75" x14ac:dyDescent="0.15">
      <c r="A46" s="75"/>
      <c r="B46" s="127" t="s">
        <v>403</v>
      </c>
      <c r="C46" s="84">
        <f>COSM_CWS!C7</f>
        <v>0</v>
      </c>
      <c r="D46" s="84">
        <f>COSM_CWS!D7</f>
        <v>250</v>
      </c>
      <c r="E46" s="84">
        <f>COSM_CWS!E7</f>
        <v>250</v>
      </c>
      <c r="F46" s="84">
        <f>COSM_CWS!F7</f>
        <v>250</v>
      </c>
      <c r="G46" s="84">
        <f>COSM_CWS!G7</f>
        <v>250</v>
      </c>
      <c r="H46" s="84">
        <f>COSM_CWS!H7</f>
        <v>250</v>
      </c>
      <c r="I46" s="84">
        <f>COSM_CWS!I7</f>
        <v>250</v>
      </c>
      <c r="J46" s="84">
        <f>COSM_CWS!J7</f>
        <v>250</v>
      </c>
      <c r="K46" s="84">
        <f>COSM_CWS!K7</f>
        <v>250</v>
      </c>
      <c r="L46" s="84">
        <f>COSM_CWS!L7</f>
        <v>250</v>
      </c>
      <c r="M46" s="84">
        <f>COSM_CWS!M7</f>
        <v>250</v>
      </c>
      <c r="N46" s="84">
        <f>COSM_CWS!N7</f>
        <v>250</v>
      </c>
      <c r="O46" s="84">
        <f>COSM_CWS!O7</f>
        <v>250</v>
      </c>
      <c r="P46" s="84">
        <f>COSM_CWS!P7</f>
        <v>350</v>
      </c>
      <c r="Q46" s="84">
        <f>COSM_CWS!Q7</f>
        <v>350</v>
      </c>
      <c r="R46" s="84">
        <f>COSM_CWS!R7</f>
        <v>350</v>
      </c>
      <c r="S46" s="84">
        <f>COSM_CWS!S7</f>
        <v>350</v>
      </c>
      <c r="T46" s="84">
        <f>COSM_CWS!T7</f>
        <v>350</v>
      </c>
      <c r="U46" s="84">
        <f>COSM_CWS!U7</f>
        <v>350</v>
      </c>
      <c r="V46" s="84">
        <f>COSM_CWS!V7</f>
        <v>350</v>
      </c>
      <c r="W46" s="84">
        <f>COSM_CWS!W7</f>
        <v>350</v>
      </c>
      <c r="X46" s="84">
        <f>COSM_CWS!X7</f>
        <v>350</v>
      </c>
      <c r="Y46" s="84">
        <f>COSM_CWS!Y7</f>
        <v>350</v>
      </c>
      <c r="Z46" s="84">
        <f>COSM_CWS!Z7</f>
        <v>350</v>
      </c>
      <c r="AA46" s="84">
        <f>COSM_CWS!AA7</f>
        <v>350</v>
      </c>
      <c r="AB46" s="84">
        <f>COSM_CWS!AB7</f>
        <v>350</v>
      </c>
      <c r="AC46" s="84">
        <f>COSM_CWS!AC7</f>
        <v>350</v>
      </c>
      <c r="AD46" s="84">
        <f>COSM_CWS!AD7</f>
        <v>350</v>
      </c>
      <c r="AE46" s="84">
        <f>COSM_CWS!AE7</f>
        <v>350</v>
      </c>
      <c r="AF46" s="84">
        <f>COSM_CWS!AF7</f>
        <v>350</v>
      </c>
      <c r="AG46" s="84">
        <f>COSM_CWS!AG7</f>
        <v>350</v>
      </c>
      <c r="AH46" s="84">
        <f>COSM_CWS!AH7</f>
        <v>350</v>
      </c>
      <c r="AI46" s="84">
        <f>COSM_CWS!AI7</f>
        <v>350</v>
      </c>
      <c r="AJ46" s="84">
        <f>COSM_CWS!AJ7</f>
        <v>350</v>
      </c>
      <c r="AK46" s="84">
        <f>COSM_CWS!AK7</f>
        <v>350</v>
      </c>
      <c r="AL46" s="84">
        <f>COSM_CWS!AL7</f>
        <v>350</v>
      </c>
      <c r="AM46" s="84">
        <f>COSM_CWS!AM7</f>
        <v>350</v>
      </c>
      <c r="AN46" s="84">
        <f>COSM_CWS!AN7</f>
        <v>450</v>
      </c>
      <c r="AO46" s="84">
        <f>COSM_CWS!AO7</f>
        <v>450</v>
      </c>
      <c r="AP46" s="84">
        <f>COSM_CWS!AP7</f>
        <v>450</v>
      </c>
      <c r="AQ46" s="84">
        <f>COSM_CWS!AQ7</f>
        <v>450</v>
      </c>
      <c r="AR46" s="84">
        <f>COSM_CWS!AR7</f>
        <v>450</v>
      </c>
      <c r="AS46" s="84">
        <f>COSM_CWS!AS7</f>
        <v>450</v>
      </c>
      <c r="AT46" s="84">
        <f>COSM_CWS!AT7</f>
        <v>450</v>
      </c>
      <c r="AU46" s="84">
        <f>COSM_CWS!AU7</f>
        <v>450</v>
      </c>
      <c r="AV46" s="84">
        <f>COSM_CWS!AV7</f>
        <v>450</v>
      </c>
      <c r="AW46" s="84">
        <f>COSM_CWS!AW7</f>
        <v>450</v>
      </c>
      <c r="AX46" s="84">
        <f>COSM_CWS!AX7</f>
        <v>450</v>
      </c>
      <c r="AY46" s="84">
        <f>COSM_CWS!AY7</f>
        <v>450</v>
      </c>
      <c r="AZ46" s="84">
        <f>COSM_CWS!AZ7</f>
        <v>450</v>
      </c>
      <c r="BA46" s="84">
        <f>COSM_CWS!BA7</f>
        <v>450</v>
      </c>
      <c r="BB46" s="84">
        <f>COSM_CWS!BB7</f>
        <v>450</v>
      </c>
      <c r="BC46" s="84">
        <f>COSM_CWS!BC7</f>
        <v>450</v>
      </c>
      <c r="BD46" s="84">
        <f>COSM_CWS!BD7</f>
        <v>450</v>
      </c>
      <c r="BE46" s="84">
        <f>COSM_CWS!BE7</f>
        <v>450</v>
      </c>
      <c r="BF46" s="84">
        <f>COSM_CWS!BF7</f>
        <v>450</v>
      </c>
      <c r="BG46" s="84">
        <f>COSM_CWS!BG7</f>
        <v>450</v>
      </c>
      <c r="BH46" s="84">
        <f>COSM_CWS!BH7</f>
        <v>450</v>
      </c>
      <c r="BI46" s="84">
        <f>COSM_CWS!BI7</f>
        <v>450</v>
      </c>
      <c r="BJ46" s="84">
        <f>COSM_CWS!BJ7</f>
        <v>450</v>
      </c>
      <c r="BK46" s="84">
        <f>COSM_CWS!BK7</f>
        <v>450</v>
      </c>
    </row>
    <row r="47" spans="1:75" x14ac:dyDescent="0.15">
      <c r="A47" s="75"/>
      <c r="B47" s="127" t="s">
        <v>408</v>
      </c>
      <c r="C47" s="84">
        <f>COSM_CWS!C8</f>
        <v>0</v>
      </c>
      <c r="D47" s="84">
        <f>COSM_CWS!D8</f>
        <v>0</v>
      </c>
      <c r="E47" s="84">
        <f>COSM_CWS!E8</f>
        <v>0</v>
      </c>
      <c r="F47" s="84">
        <f>COSM_CWS!F8</f>
        <v>0</v>
      </c>
      <c r="G47" s="84">
        <f>COSM_CWS!G8</f>
        <v>0</v>
      </c>
      <c r="H47" s="84">
        <f>COSM_CWS!H8</f>
        <v>0</v>
      </c>
      <c r="I47" s="84">
        <f>COSM_CWS!I8</f>
        <v>0</v>
      </c>
      <c r="J47" s="84">
        <f>COSM_CWS!J8</f>
        <v>0</v>
      </c>
      <c r="K47" s="84">
        <f>COSM_CWS!K8</f>
        <v>0</v>
      </c>
      <c r="L47" s="84">
        <f>COSM_CWS!L8</f>
        <v>0</v>
      </c>
      <c r="M47" s="84">
        <f>COSM_CWS!M8</f>
        <v>0</v>
      </c>
      <c r="N47" s="84">
        <f>COSM_CWS!N8</f>
        <v>0</v>
      </c>
      <c r="O47" s="84">
        <f>COSM_CWS!O8</f>
        <v>0</v>
      </c>
      <c r="P47" s="84">
        <f>COSM_CWS!P8</f>
        <v>1000</v>
      </c>
      <c r="Q47" s="84">
        <f>COSM_CWS!Q8</f>
        <v>1000</v>
      </c>
      <c r="R47" s="84">
        <f>COSM_CWS!R8</f>
        <v>1000</v>
      </c>
      <c r="S47" s="84">
        <f>COSM_CWS!S8</f>
        <v>1000</v>
      </c>
      <c r="T47" s="84">
        <f>COSM_CWS!T8</f>
        <v>1000</v>
      </c>
      <c r="U47" s="84">
        <f>COSM_CWS!U8</f>
        <v>1000</v>
      </c>
      <c r="V47" s="84">
        <f>COSM_CWS!V8</f>
        <v>1000</v>
      </c>
      <c r="W47" s="84">
        <f>COSM_CWS!W8</f>
        <v>1000</v>
      </c>
      <c r="X47" s="84">
        <f>COSM_CWS!X8</f>
        <v>1000</v>
      </c>
      <c r="Y47" s="84">
        <f>COSM_CWS!Y8</f>
        <v>1000</v>
      </c>
      <c r="Z47" s="84">
        <f>COSM_CWS!Z8</f>
        <v>1000</v>
      </c>
      <c r="AA47" s="84">
        <f>COSM_CWS!AA8</f>
        <v>1500</v>
      </c>
      <c r="AB47" s="84">
        <f>COSM_CWS!AB8</f>
        <v>1500</v>
      </c>
      <c r="AC47" s="84">
        <f>COSM_CWS!AC8</f>
        <v>1500</v>
      </c>
      <c r="AD47" s="84">
        <f>COSM_CWS!AD8</f>
        <v>1500</v>
      </c>
      <c r="AE47" s="84">
        <f>COSM_CWS!AE8</f>
        <v>1500</v>
      </c>
      <c r="AF47" s="84">
        <f>COSM_CWS!AF8</f>
        <v>1500</v>
      </c>
      <c r="AG47" s="84">
        <f>COSM_CWS!AG8</f>
        <v>1500</v>
      </c>
      <c r="AH47" s="84">
        <f>COSM_CWS!AH8</f>
        <v>1500</v>
      </c>
      <c r="AI47" s="84">
        <f>COSM_CWS!AI8</f>
        <v>1500</v>
      </c>
      <c r="AJ47" s="84">
        <f>COSM_CWS!AJ8</f>
        <v>1500</v>
      </c>
      <c r="AK47" s="84">
        <f>COSM_CWS!AK8</f>
        <v>1500</v>
      </c>
      <c r="AL47" s="84">
        <f>COSM_CWS!AL8</f>
        <v>1500</v>
      </c>
      <c r="AM47" s="84">
        <f>COSM_CWS!AM8</f>
        <v>1500</v>
      </c>
      <c r="AN47" s="84">
        <f>COSM_CWS!AN8</f>
        <v>2500</v>
      </c>
      <c r="AO47" s="84">
        <f>COSM_CWS!AO8</f>
        <v>2500</v>
      </c>
      <c r="AP47" s="84">
        <f>COSM_CWS!AP8</f>
        <v>2500</v>
      </c>
      <c r="AQ47" s="84">
        <f>COSM_CWS!AQ8</f>
        <v>2500</v>
      </c>
      <c r="AR47" s="84">
        <f>COSM_CWS!AR8</f>
        <v>2500</v>
      </c>
      <c r="AS47" s="84">
        <f>COSM_CWS!AS8</f>
        <v>2500</v>
      </c>
      <c r="AT47" s="84">
        <f>COSM_CWS!AT8</f>
        <v>2500</v>
      </c>
      <c r="AU47" s="84">
        <f>COSM_CWS!AU8</f>
        <v>2500</v>
      </c>
      <c r="AV47" s="84">
        <f>COSM_CWS!AV8</f>
        <v>2500</v>
      </c>
      <c r="AW47" s="84">
        <f>COSM_CWS!AW8</f>
        <v>2500</v>
      </c>
      <c r="AX47" s="84">
        <f>COSM_CWS!AX8</f>
        <v>2500</v>
      </c>
      <c r="AY47" s="84">
        <f>COSM_CWS!AY8</f>
        <v>2500</v>
      </c>
      <c r="AZ47" s="84">
        <f>COSM_CWS!AZ8</f>
        <v>2500</v>
      </c>
      <c r="BA47" s="84">
        <f>COSM_CWS!BA8</f>
        <v>2500</v>
      </c>
      <c r="BB47" s="84">
        <f>COSM_CWS!BB8</f>
        <v>2500</v>
      </c>
      <c r="BC47" s="84">
        <f>COSM_CWS!BC8</f>
        <v>2500</v>
      </c>
      <c r="BD47" s="84">
        <f>COSM_CWS!BD8</f>
        <v>2500</v>
      </c>
      <c r="BE47" s="84">
        <f>COSM_CWS!BE8</f>
        <v>2500</v>
      </c>
      <c r="BF47" s="84">
        <f>COSM_CWS!BF8</f>
        <v>2500</v>
      </c>
      <c r="BG47" s="84">
        <f>COSM_CWS!BG8</f>
        <v>2500</v>
      </c>
      <c r="BH47" s="84">
        <f>COSM_CWS!BH8</f>
        <v>2500</v>
      </c>
      <c r="BI47" s="84">
        <f>COSM_CWS!BI8</f>
        <v>2500</v>
      </c>
      <c r="BJ47" s="84">
        <f>COSM_CWS!BJ8</f>
        <v>2500</v>
      </c>
      <c r="BK47" s="84">
        <f>COSM_CWS!BK8</f>
        <v>2500</v>
      </c>
    </row>
    <row r="48" spans="1:75" x14ac:dyDescent="0.15">
      <c r="A48" s="75"/>
      <c r="B48" s="127" t="s">
        <v>416</v>
      </c>
      <c r="C48" s="84">
        <f>COSM_CWS!C9</f>
        <v>250</v>
      </c>
      <c r="D48" s="84">
        <f>COSM_CWS!D9</f>
        <v>250</v>
      </c>
      <c r="E48" s="84">
        <f>COSM_CWS!E9</f>
        <v>250</v>
      </c>
      <c r="F48" s="84">
        <f>COSM_CWS!F9</f>
        <v>250</v>
      </c>
      <c r="G48" s="84">
        <f>COSM_CWS!G9</f>
        <v>250</v>
      </c>
      <c r="H48" s="84">
        <f>COSM_CWS!H9</f>
        <v>250</v>
      </c>
      <c r="I48" s="84">
        <f>COSM_CWS!I9</f>
        <v>250</v>
      </c>
      <c r="J48" s="84">
        <f>COSM_CWS!J9</f>
        <v>250</v>
      </c>
      <c r="K48" s="84">
        <f>COSM_CWS!K9</f>
        <v>250</v>
      </c>
      <c r="L48" s="84">
        <f>COSM_CWS!L9</f>
        <v>250</v>
      </c>
      <c r="M48" s="84">
        <f>COSM_CWS!M9</f>
        <v>250</v>
      </c>
      <c r="N48" s="84">
        <f>COSM_CWS!N9</f>
        <v>250</v>
      </c>
      <c r="O48" s="84">
        <f>COSM_CWS!O9</f>
        <v>250</v>
      </c>
      <c r="P48" s="84">
        <f>COSM_CWS!P9</f>
        <v>250</v>
      </c>
      <c r="Q48" s="84">
        <f>COSM_CWS!Q9</f>
        <v>250</v>
      </c>
      <c r="R48" s="84">
        <f>COSM_CWS!R9</f>
        <v>250</v>
      </c>
      <c r="S48" s="84">
        <f>COSM_CWS!S9</f>
        <v>250</v>
      </c>
      <c r="T48" s="84">
        <f>COSM_CWS!T9</f>
        <v>250</v>
      </c>
      <c r="U48" s="84">
        <f>COSM_CWS!U9</f>
        <v>250</v>
      </c>
      <c r="V48" s="84">
        <f>COSM_CWS!V9</f>
        <v>250</v>
      </c>
      <c r="W48" s="84">
        <f>COSM_CWS!W9</f>
        <v>250</v>
      </c>
      <c r="X48" s="84">
        <f>COSM_CWS!X9</f>
        <v>250</v>
      </c>
      <c r="Y48" s="84">
        <f>COSM_CWS!Y9</f>
        <v>250</v>
      </c>
      <c r="Z48" s="84">
        <f>COSM_CWS!Z9</f>
        <v>250</v>
      </c>
      <c r="AA48" s="84">
        <f>COSM_CWS!AA9</f>
        <v>250</v>
      </c>
      <c r="AB48" s="84">
        <f>COSM_CWS!AB9</f>
        <v>250</v>
      </c>
      <c r="AC48" s="84">
        <f>COSM_CWS!AC9</f>
        <v>250</v>
      </c>
      <c r="AD48" s="84">
        <f>COSM_CWS!AD9</f>
        <v>250</v>
      </c>
      <c r="AE48" s="84">
        <f>COSM_CWS!AE9</f>
        <v>250</v>
      </c>
      <c r="AF48" s="84">
        <f>COSM_CWS!AF9</f>
        <v>250</v>
      </c>
      <c r="AG48" s="84">
        <f>COSM_CWS!AG9</f>
        <v>250</v>
      </c>
      <c r="AH48" s="84">
        <f>COSM_CWS!AH9</f>
        <v>250</v>
      </c>
      <c r="AI48" s="84">
        <f>COSM_CWS!AI9</f>
        <v>250</v>
      </c>
      <c r="AJ48" s="84">
        <f>COSM_CWS!AJ9</f>
        <v>250</v>
      </c>
      <c r="AK48" s="84">
        <f>COSM_CWS!AK9</f>
        <v>250</v>
      </c>
      <c r="AL48" s="84">
        <f>COSM_CWS!AL9</f>
        <v>250</v>
      </c>
      <c r="AM48" s="84">
        <f>COSM_CWS!AM9</f>
        <v>250</v>
      </c>
      <c r="AN48" s="84">
        <f>COSM_CWS!AN9</f>
        <v>250</v>
      </c>
      <c r="AO48" s="84">
        <f>COSM_CWS!AO9</f>
        <v>250</v>
      </c>
      <c r="AP48" s="84">
        <f>COSM_CWS!AP9</f>
        <v>250</v>
      </c>
      <c r="AQ48" s="84">
        <f>COSM_CWS!AQ9</f>
        <v>250</v>
      </c>
      <c r="AR48" s="84">
        <f>COSM_CWS!AR9</f>
        <v>250</v>
      </c>
      <c r="AS48" s="84">
        <f>COSM_CWS!AS9</f>
        <v>250</v>
      </c>
      <c r="AT48" s="84">
        <f>COSM_CWS!AT9</f>
        <v>250</v>
      </c>
      <c r="AU48" s="84">
        <f>COSM_CWS!AU9</f>
        <v>250</v>
      </c>
      <c r="AV48" s="84">
        <f>COSM_CWS!AV9</f>
        <v>250</v>
      </c>
      <c r="AW48" s="84">
        <f>COSM_CWS!AW9</f>
        <v>250</v>
      </c>
      <c r="AX48" s="84">
        <f>COSM_CWS!AX9</f>
        <v>250</v>
      </c>
      <c r="AY48" s="84">
        <f>COSM_CWS!AY9</f>
        <v>250</v>
      </c>
      <c r="AZ48" s="84">
        <f>COSM_CWS!AZ9</f>
        <v>250</v>
      </c>
      <c r="BA48" s="84">
        <f>COSM_CWS!BA9</f>
        <v>250</v>
      </c>
      <c r="BB48" s="84">
        <f>COSM_CWS!BB9</f>
        <v>250</v>
      </c>
      <c r="BC48" s="84">
        <f>COSM_CWS!BC9</f>
        <v>250</v>
      </c>
      <c r="BD48" s="84">
        <f>COSM_CWS!BD9</f>
        <v>250</v>
      </c>
      <c r="BE48" s="84">
        <f>COSM_CWS!BE9</f>
        <v>250</v>
      </c>
      <c r="BF48" s="84">
        <f>COSM_CWS!BF9</f>
        <v>250</v>
      </c>
      <c r="BG48" s="84">
        <f>COSM_CWS!BG9</f>
        <v>250</v>
      </c>
      <c r="BH48" s="84">
        <f>COSM_CWS!BH9</f>
        <v>250</v>
      </c>
      <c r="BI48" s="84">
        <f>COSM_CWS!BI9</f>
        <v>250</v>
      </c>
      <c r="BJ48" s="84">
        <f>COSM_CWS!BJ9</f>
        <v>250</v>
      </c>
      <c r="BK48" s="84">
        <f>COSM_CWS!BK9</f>
        <v>250</v>
      </c>
    </row>
    <row r="49" spans="1:63" x14ac:dyDescent="0.15">
      <c r="A49" s="75"/>
      <c r="B49" s="127" t="s">
        <v>404</v>
      </c>
      <c r="C49" s="84">
        <f>COSM_CWS!C10</f>
        <v>0</v>
      </c>
      <c r="D49" s="84">
        <f>COSM_CWS!D10</f>
        <v>0</v>
      </c>
      <c r="E49" s="84">
        <f>COSM_CWS!E10</f>
        <v>0</v>
      </c>
      <c r="F49" s="84">
        <f>COSM_CWS!F10</f>
        <v>2500</v>
      </c>
      <c r="G49" s="84">
        <f>COSM_CWS!G10</f>
        <v>2500</v>
      </c>
      <c r="H49" s="84">
        <f>COSM_CWS!H10</f>
        <v>250</v>
      </c>
      <c r="I49" s="84">
        <f>COSM_CWS!I10</f>
        <v>250</v>
      </c>
      <c r="J49" s="84">
        <f>COSM_CWS!J10</f>
        <v>250</v>
      </c>
      <c r="K49" s="84">
        <f>COSM_CWS!K10</f>
        <v>250</v>
      </c>
      <c r="L49" s="84">
        <f>COSM_CWS!L10</f>
        <v>250</v>
      </c>
      <c r="M49" s="84">
        <f>COSM_CWS!M10</f>
        <v>250</v>
      </c>
      <c r="N49" s="84">
        <f>COSM_CWS!N10</f>
        <v>250</v>
      </c>
      <c r="O49" s="84">
        <f>COSM_CWS!O10</f>
        <v>250</v>
      </c>
      <c r="P49" s="84">
        <f>COSM_CWS!P10</f>
        <v>250</v>
      </c>
      <c r="Q49" s="84">
        <f>COSM_CWS!Q10</f>
        <v>250</v>
      </c>
      <c r="R49" s="84">
        <f>COSM_CWS!R10</f>
        <v>250</v>
      </c>
      <c r="S49" s="84">
        <f>COSM_CWS!S10</f>
        <v>250</v>
      </c>
      <c r="T49" s="84">
        <f>COSM_CWS!T10</f>
        <v>250</v>
      </c>
      <c r="U49" s="84">
        <f>COSM_CWS!U10</f>
        <v>250</v>
      </c>
      <c r="V49" s="84">
        <f>COSM_CWS!V10</f>
        <v>250</v>
      </c>
      <c r="W49" s="84">
        <f>COSM_CWS!W10</f>
        <v>250</v>
      </c>
      <c r="X49" s="84">
        <f>COSM_CWS!X10</f>
        <v>250</v>
      </c>
      <c r="Y49" s="84">
        <f>COSM_CWS!Y10</f>
        <v>250</v>
      </c>
      <c r="Z49" s="84">
        <f>COSM_CWS!Z10</f>
        <v>250</v>
      </c>
      <c r="AA49" s="84">
        <f>COSM_CWS!AA10</f>
        <v>250</v>
      </c>
      <c r="AB49" s="84">
        <f>COSM_CWS!AB10</f>
        <v>250</v>
      </c>
      <c r="AC49" s="84">
        <f>COSM_CWS!AC10</f>
        <v>250</v>
      </c>
      <c r="AD49" s="84">
        <f>COSM_CWS!AD10</f>
        <v>250</v>
      </c>
      <c r="AE49" s="84">
        <f>COSM_CWS!AE10</f>
        <v>250</v>
      </c>
      <c r="AF49" s="84">
        <f>COSM_CWS!AF10</f>
        <v>250</v>
      </c>
      <c r="AG49" s="84">
        <f>COSM_CWS!AG10</f>
        <v>250</v>
      </c>
      <c r="AH49" s="84">
        <f>COSM_CWS!AH10</f>
        <v>250</v>
      </c>
      <c r="AI49" s="84">
        <f>COSM_CWS!AI10</f>
        <v>250</v>
      </c>
      <c r="AJ49" s="84">
        <f>COSM_CWS!AJ10</f>
        <v>250</v>
      </c>
      <c r="AK49" s="84">
        <f>COSM_CWS!AK10</f>
        <v>250</v>
      </c>
      <c r="AL49" s="84">
        <f>COSM_CWS!AL10</f>
        <v>250</v>
      </c>
      <c r="AM49" s="84">
        <f>COSM_CWS!AM10</f>
        <v>250</v>
      </c>
      <c r="AN49" s="84">
        <f>COSM_CWS!AN10</f>
        <v>250</v>
      </c>
      <c r="AO49" s="84">
        <f>COSM_CWS!AO10</f>
        <v>250</v>
      </c>
      <c r="AP49" s="84">
        <f>COSM_CWS!AP10</f>
        <v>250</v>
      </c>
      <c r="AQ49" s="84">
        <f>COSM_CWS!AQ10</f>
        <v>250</v>
      </c>
      <c r="AR49" s="84">
        <f>COSM_CWS!AR10</f>
        <v>250</v>
      </c>
      <c r="AS49" s="84">
        <f>COSM_CWS!AS10</f>
        <v>250</v>
      </c>
      <c r="AT49" s="84">
        <f>COSM_CWS!AT10</f>
        <v>250</v>
      </c>
      <c r="AU49" s="84">
        <f>COSM_CWS!AU10</f>
        <v>250</v>
      </c>
      <c r="AV49" s="84">
        <f>COSM_CWS!AV10</f>
        <v>250</v>
      </c>
      <c r="AW49" s="84">
        <f>COSM_CWS!AW10</f>
        <v>250</v>
      </c>
      <c r="AX49" s="84">
        <f>COSM_CWS!AX10</f>
        <v>250</v>
      </c>
      <c r="AY49" s="84">
        <f>COSM_CWS!AY10</f>
        <v>250</v>
      </c>
      <c r="AZ49" s="84">
        <f>COSM_CWS!AZ10</f>
        <v>250</v>
      </c>
      <c r="BA49" s="84">
        <f>COSM_CWS!BA10</f>
        <v>250</v>
      </c>
      <c r="BB49" s="84">
        <f>COSM_CWS!BB10</f>
        <v>250</v>
      </c>
      <c r="BC49" s="84">
        <f>COSM_CWS!BC10</f>
        <v>250</v>
      </c>
      <c r="BD49" s="84">
        <f>COSM_CWS!BD10</f>
        <v>250</v>
      </c>
      <c r="BE49" s="84">
        <f>COSM_CWS!BE10</f>
        <v>250</v>
      </c>
      <c r="BF49" s="84">
        <f>COSM_CWS!BF10</f>
        <v>250</v>
      </c>
      <c r="BG49" s="84">
        <f>COSM_CWS!BG10</f>
        <v>250</v>
      </c>
      <c r="BH49" s="84">
        <f>COSM_CWS!BH10</f>
        <v>250</v>
      </c>
      <c r="BI49" s="84">
        <f>COSM_CWS!BI10</f>
        <v>250</v>
      </c>
      <c r="BJ49" s="84">
        <f>COSM_CWS!BJ10</f>
        <v>250</v>
      </c>
      <c r="BK49" s="84">
        <f>COSM_CWS!BK10</f>
        <v>250</v>
      </c>
    </row>
    <row r="50" spans="1:63" x14ac:dyDescent="0.15">
      <c r="A50" s="75"/>
      <c r="B50" s="128" t="s">
        <v>407</v>
      </c>
      <c r="C50" s="84">
        <f>COSM_CWS!C11</f>
        <v>0</v>
      </c>
      <c r="D50" s="84">
        <f>COSM_CWS!D11</f>
        <v>0</v>
      </c>
      <c r="E50" s="84">
        <f>COSM_CWS!E11</f>
        <v>0</v>
      </c>
      <c r="F50" s="84">
        <f>COSM_CWS!F11</f>
        <v>0</v>
      </c>
      <c r="G50" s="84">
        <f>COSM_CWS!G11</f>
        <v>0</v>
      </c>
      <c r="H50" s="84">
        <f>COSM_CWS!H11</f>
        <v>0</v>
      </c>
      <c r="I50" s="84">
        <f>COSM_CWS!I11</f>
        <v>0</v>
      </c>
      <c r="J50" s="84">
        <f>COSM_CWS!J11</f>
        <v>0</v>
      </c>
      <c r="K50" s="84">
        <f>COSM_CWS!K11</f>
        <v>0</v>
      </c>
      <c r="L50" s="84">
        <f>COSM_CWS!L11</f>
        <v>0</v>
      </c>
      <c r="M50" s="84">
        <f>COSM_CWS!M11</f>
        <v>0</v>
      </c>
      <c r="N50" s="84">
        <f>COSM_CWS!N11</f>
        <v>0</v>
      </c>
      <c r="O50" s="84">
        <f>COSM_CWS!O11</f>
        <v>0</v>
      </c>
      <c r="P50" s="84">
        <f>COSM_CWS!P11</f>
        <v>0</v>
      </c>
      <c r="Q50" s="84">
        <f>COSM_CWS!Q11</f>
        <v>0</v>
      </c>
      <c r="R50" s="84">
        <f>COSM_CWS!R11</f>
        <v>0</v>
      </c>
      <c r="S50" s="84">
        <f>COSM_CWS!S11</f>
        <v>0</v>
      </c>
      <c r="T50" s="84">
        <f>COSM_CWS!T11</f>
        <v>0</v>
      </c>
      <c r="U50" s="84">
        <f>COSM_CWS!U11</f>
        <v>0</v>
      </c>
      <c r="V50" s="84">
        <f>COSM_CWS!V11</f>
        <v>1500</v>
      </c>
      <c r="W50" s="84">
        <f>COSM_CWS!W11</f>
        <v>1500</v>
      </c>
      <c r="X50" s="84">
        <f>COSM_CWS!X11</f>
        <v>1500</v>
      </c>
      <c r="Y50" s="84">
        <f>COSM_CWS!Y11</f>
        <v>1500</v>
      </c>
      <c r="Z50" s="84">
        <f>COSM_CWS!Z11</f>
        <v>1500</v>
      </c>
      <c r="AA50" s="84">
        <f>COSM_CWS!AA11</f>
        <v>1500</v>
      </c>
      <c r="AB50" s="84">
        <f>COSM_CWS!AB11</f>
        <v>2000</v>
      </c>
      <c r="AC50" s="84">
        <f>COSM_CWS!AC11</f>
        <v>2000</v>
      </c>
      <c r="AD50" s="84">
        <f>COSM_CWS!AD11</f>
        <v>2000</v>
      </c>
      <c r="AE50" s="84">
        <f>COSM_CWS!AE11</f>
        <v>2000</v>
      </c>
      <c r="AF50" s="84">
        <f>COSM_CWS!AF11</f>
        <v>2000</v>
      </c>
      <c r="AG50" s="84">
        <f>COSM_CWS!AG11</f>
        <v>2000</v>
      </c>
      <c r="AH50" s="84">
        <f>COSM_CWS!AH11</f>
        <v>2000</v>
      </c>
      <c r="AI50" s="84">
        <f>COSM_CWS!AI11</f>
        <v>2000</v>
      </c>
      <c r="AJ50" s="84">
        <f>COSM_CWS!AJ11</f>
        <v>2000</v>
      </c>
      <c r="AK50" s="84">
        <f>COSM_CWS!AK11</f>
        <v>2000</v>
      </c>
      <c r="AL50" s="84">
        <f>COSM_CWS!AL11</f>
        <v>2000</v>
      </c>
      <c r="AM50" s="84">
        <f>COSM_CWS!AM11</f>
        <v>2000</v>
      </c>
      <c r="AN50" s="84">
        <f>COSM_CWS!AN11</f>
        <v>4000</v>
      </c>
      <c r="AO50" s="84">
        <f>COSM_CWS!AO11</f>
        <v>4000</v>
      </c>
      <c r="AP50" s="84">
        <f>COSM_CWS!AP11</f>
        <v>4000</v>
      </c>
      <c r="AQ50" s="84">
        <f>COSM_CWS!AQ11</f>
        <v>4000</v>
      </c>
      <c r="AR50" s="84">
        <f>COSM_CWS!AR11</f>
        <v>4000</v>
      </c>
      <c r="AS50" s="84">
        <f>COSM_CWS!AS11</f>
        <v>4000</v>
      </c>
      <c r="AT50" s="84">
        <f>COSM_CWS!AT11</f>
        <v>4000</v>
      </c>
      <c r="AU50" s="84">
        <f>COSM_CWS!AU11</f>
        <v>4000</v>
      </c>
      <c r="AV50" s="84">
        <f>COSM_CWS!AV11</f>
        <v>4000</v>
      </c>
      <c r="AW50" s="84">
        <f>COSM_CWS!AW11</f>
        <v>4000</v>
      </c>
      <c r="AX50" s="84">
        <f>COSM_CWS!AX11</f>
        <v>4000</v>
      </c>
      <c r="AY50" s="84">
        <f>COSM_CWS!AY11</f>
        <v>4000</v>
      </c>
      <c r="AZ50" s="84">
        <f>COSM_CWS!AZ11</f>
        <v>4000</v>
      </c>
      <c r="BA50" s="84">
        <f>COSM_CWS!BA11</f>
        <v>4000</v>
      </c>
      <c r="BB50" s="84">
        <f>COSM_CWS!BB11</f>
        <v>4000</v>
      </c>
      <c r="BC50" s="84">
        <f>COSM_CWS!BC11</f>
        <v>4000</v>
      </c>
      <c r="BD50" s="84">
        <f>COSM_CWS!BD11</f>
        <v>4000</v>
      </c>
      <c r="BE50" s="84">
        <f>COSM_CWS!BE11</f>
        <v>4000</v>
      </c>
      <c r="BF50" s="84">
        <f>COSM_CWS!BF11</f>
        <v>4000</v>
      </c>
      <c r="BG50" s="84">
        <f>COSM_CWS!BG11</f>
        <v>4000</v>
      </c>
      <c r="BH50" s="84">
        <f>COSM_CWS!BH11</f>
        <v>4000</v>
      </c>
      <c r="BI50" s="84">
        <f>COSM_CWS!BI11</f>
        <v>4000</v>
      </c>
      <c r="BJ50" s="84">
        <f>COSM_CWS!BJ11</f>
        <v>4000</v>
      </c>
      <c r="BK50" s="84">
        <f>COSM_CWS!BK11</f>
        <v>4000</v>
      </c>
    </row>
    <row r="51" spans="1:63" x14ac:dyDescent="0.15">
      <c r="A51" s="75"/>
      <c r="B51" s="128" t="s">
        <v>414</v>
      </c>
      <c r="C51" s="84">
        <f>COSM_CWS!C12</f>
        <v>690</v>
      </c>
      <c r="D51" s="84">
        <f>COSM_CWS!D12</f>
        <v>550</v>
      </c>
      <c r="E51" s="84">
        <f>COSM_CWS!E12</f>
        <v>0</v>
      </c>
      <c r="F51" s="84">
        <f>COSM_CWS!F12</f>
        <v>550</v>
      </c>
      <c r="G51" s="84">
        <f>COSM_CWS!G12</f>
        <v>0</v>
      </c>
      <c r="H51" s="84">
        <f>COSM_CWS!H12</f>
        <v>550</v>
      </c>
      <c r="I51" s="84">
        <f>COSM_CWS!I12</f>
        <v>0</v>
      </c>
      <c r="J51" s="84">
        <f>COSM_CWS!J12</f>
        <v>550</v>
      </c>
      <c r="K51" s="84">
        <f>COSM_CWS!K12</f>
        <v>0</v>
      </c>
      <c r="L51" s="84">
        <f>COSM_CWS!L12</f>
        <v>550</v>
      </c>
      <c r="M51" s="84">
        <f>COSM_CWS!M12</f>
        <v>1000</v>
      </c>
      <c r="N51" s="84">
        <f>COSM_CWS!N12</f>
        <v>0</v>
      </c>
      <c r="O51" s="84">
        <f>COSM_CWS!O12</f>
        <v>550</v>
      </c>
      <c r="P51" s="84">
        <f>COSM_CWS!P12</f>
        <v>0</v>
      </c>
      <c r="Q51" s="84">
        <f>COSM_CWS!Q12</f>
        <v>550</v>
      </c>
      <c r="R51" s="84">
        <f>COSM_CWS!R12</f>
        <v>0</v>
      </c>
      <c r="S51" s="84">
        <f>COSM_CWS!S12</f>
        <v>1000</v>
      </c>
      <c r="T51" s="84">
        <f>COSM_CWS!T12</f>
        <v>0</v>
      </c>
      <c r="U51" s="84">
        <f>COSM_CWS!U12</f>
        <v>550</v>
      </c>
      <c r="V51" s="84">
        <f>COSM_CWS!V12</f>
        <v>0</v>
      </c>
      <c r="W51" s="84">
        <f>COSM_CWS!W12</f>
        <v>550</v>
      </c>
      <c r="X51" s="84">
        <f>COSM_CWS!X12</f>
        <v>0</v>
      </c>
      <c r="Y51" s="84">
        <f>COSM_CWS!Y12</f>
        <v>1000</v>
      </c>
      <c r="Z51" s="84">
        <f>COSM_CWS!Z12</f>
        <v>0</v>
      </c>
      <c r="AA51" s="84">
        <f>COSM_CWS!AA12</f>
        <v>550</v>
      </c>
      <c r="AB51" s="84">
        <f>COSM_CWS!AB12</f>
        <v>0</v>
      </c>
      <c r="AC51" s="84">
        <f>COSM_CWS!AC12</f>
        <v>550</v>
      </c>
      <c r="AD51" s="84">
        <f>COSM_CWS!AD12</f>
        <v>0</v>
      </c>
      <c r="AE51" s="84">
        <f>COSM_CWS!AE12</f>
        <v>1000</v>
      </c>
      <c r="AF51" s="84">
        <f>COSM_CWS!AF12</f>
        <v>0</v>
      </c>
      <c r="AG51" s="84">
        <f>COSM_CWS!AG12</f>
        <v>550</v>
      </c>
      <c r="AH51" s="84">
        <f>COSM_CWS!AH12</f>
        <v>0</v>
      </c>
      <c r="AI51" s="84">
        <f>COSM_CWS!AI12</f>
        <v>550</v>
      </c>
      <c r="AJ51" s="84">
        <f>COSM_CWS!AJ12</f>
        <v>0</v>
      </c>
      <c r="AK51" s="84">
        <f>COSM_CWS!AK12</f>
        <v>1000</v>
      </c>
      <c r="AL51" s="84">
        <f>COSM_CWS!AL12</f>
        <v>0</v>
      </c>
      <c r="AM51" s="84">
        <f>COSM_CWS!AM12</f>
        <v>0</v>
      </c>
      <c r="AN51" s="84">
        <f>COSM_CWS!AN12</f>
        <v>0</v>
      </c>
      <c r="AO51" s="84">
        <f>COSM_CWS!AO12</f>
        <v>550</v>
      </c>
      <c r="AP51" s="84">
        <f>COSM_CWS!AP12</f>
        <v>0</v>
      </c>
      <c r="AQ51" s="84">
        <f>COSM_CWS!AQ12</f>
        <v>1000</v>
      </c>
      <c r="AR51" s="84">
        <f>COSM_CWS!AR12</f>
        <v>0</v>
      </c>
      <c r="AS51" s="84">
        <f>COSM_CWS!AS12</f>
        <v>550</v>
      </c>
      <c r="AT51" s="84">
        <f>COSM_CWS!AT12</f>
        <v>0</v>
      </c>
      <c r="AU51" s="84">
        <f>COSM_CWS!AU12</f>
        <v>550</v>
      </c>
      <c r="AV51" s="84">
        <f>COSM_CWS!AV12</f>
        <v>0</v>
      </c>
      <c r="AW51" s="84">
        <f>COSM_CWS!AW12</f>
        <v>1000</v>
      </c>
      <c r="AX51" s="84">
        <f>COSM_CWS!AX12</f>
        <v>0</v>
      </c>
      <c r="AY51" s="84">
        <f>COSM_CWS!AY12</f>
        <v>0</v>
      </c>
      <c r="AZ51" s="84">
        <f>COSM_CWS!AZ12</f>
        <v>0</v>
      </c>
      <c r="BA51" s="84">
        <f>COSM_CWS!BA12</f>
        <v>550</v>
      </c>
      <c r="BB51" s="84">
        <f>COSM_CWS!BB12</f>
        <v>0</v>
      </c>
      <c r="BC51" s="84">
        <f>COSM_CWS!BC12</f>
        <v>1000</v>
      </c>
      <c r="BD51" s="84">
        <f>COSM_CWS!BD12</f>
        <v>0</v>
      </c>
      <c r="BE51" s="84">
        <f>COSM_CWS!BE12</f>
        <v>550</v>
      </c>
      <c r="BF51" s="84">
        <f>COSM_CWS!BF12</f>
        <v>0</v>
      </c>
      <c r="BG51" s="84">
        <f>COSM_CWS!BG12</f>
        <v>550</v>
      </c>
      <c r="BH51" s="84">
        <f>COSM_CWS!BH12</f>
        <v>0</v>
      </c>
      <c r="BI51" s="84">
        <f>COSM_CWS!BI12</f>
        <v>1000</v>
      </c>
      <c r="BJ51" s="84">
        <f>COSM_CWS!BJ12</f>
        <v>0</v>
      </c>
      <c r="BK51" s="84">
        <f>COSM_CWS!BK12</f>
        <v>0</v>
      </c>
    </row>
    <row r="52" spans="1:63" x14ac:dyDescent="0.15">
      <c r="A52" s="75"/>
      <c r="B52" s="128" t="s">
        <v>409</v>
      </c>
      <c r="C52" s="84">
        <f>COSM_CWS!C13</f>
        <v>0</v>
      </c>
      <c r="D52" s="84">
        <f>COSM_CWS!D13</f>
        <v>35</v>
      </c>
      <c r="E52" s="84">
        <f>COSM_CWS!E13</f>
        <v>35</v>
      </c>
      <c r="F52" s="84">
        <f>COSM_CWS!F13</f>
        <v>35</v>
      </c>
      <c r="G52" s="84">
        <f>COSM_CWS!G13</f>
        <v>35</v>
      </c>
      <c r="H52" s="84">
        <f>COSM_CWS!H13</f>
        <v>35</v>
      </c>
      <c r="I52" s="84">
        <f>COSM_CWS!I13</f>
        <v>35</v>
      </c>
      <c r="J52" s="84">
        <f>COSM_CWS!J13</f>
        <v>35</v>
      </c>
      <c r="K52" s="84">
        <f>COSM_CWS!K13</f>
        <v>35</v>
      </c>
      <c r="L52" s="84">
        <f>COSM_CWS!L13</f>
        <v>35</v>
      </c>
      <c r="M52" s="84">
        <f>COSM_CWS!M13</f>
        <v>35</v>
      </c>
      <c r="N52" s="84">
        <f>COSM_CWS!N13</f>
        <v>35</v>
      </c>
      <c r="O52" s="84">
        <f>COSM_CWS!O13</f>
        <v>35</v>
      </c>
      <c r="P52" s="84">
        <f>COSM_CWS!P13</f>
        <v>35</v>
      </c>
      <c r="Q52" s="84">
        <f>COSM_CWS!Q13</f>
        <v>35</v>
      </c>
      <c r="R52" s="84">
        <f>COSM_CWS!R13</f>
        <v>35</v>
      </c>
      <c r="S52" s="84">
        <f>COSM_CWS!S13</f>
        <v>35</v>
      </c>
      <c r="T52" s="84">
        <f>COSM_CWS!T13</f>
        <v>35</v>
      </c>
      <c r="U52" s="84">
        <f>COSM_CWS!U13</f>
        <v>35</v>
      </c>
      <c r="V52" s="84">
        <f>COSM_CWS!V13</f>
        <v>35</v>
      </c>
      <c r="W52" s="84">
        <f>COSM_CWS!W13</f>
        <v>35</v>
      </c>
      <c r="X52" s="84">
        <f>COSM_CWS!X13</f>
        <v>35</v>
      </c>
      <c r="Y52" s="84">
        <f>COSM_CWS!Y13</f>
        <v>35</v>
      </c>
      <c r="Z52" s="84">
        <f>COSM_CWS!Z13</f>
        <v>35</v>
      </c>
      <c r="AA52" s="84">
        <f>COSM_CWS!AA13</f>
        <v>35</v>
      </c>
      <c r="AB52" s="84">
        <f>COSM_CWS!AB13</f>
        <v>35</v>
      </c>
      <c r="AC52" s="84">
        <f>COSM_CWS!AC13</f>
        <v>35</v>
      </c>
      <c r="AD52" s="84">
        <f>COSM_CWS!AD13</f>
        <v>35</v>
      </c>
      <c r="AE52" s="84">
        <f>COSM_CWS!AE13</f>
        <v>35</v>
      </c>
      <c r="AF52" s="84">
        <f>COSM_CWS!AF13</f>
        <v>35</v>
      </c>
      <c r="AG52" s="84">
        <f>COSM_CWS!AG13</f>
        <v>35</v>
      </c>
      <c r="AH52" s="84">
        <f>COSM_CWS!AH13</f>
        <v>35</v>
      </c>
      <c r="AI52" s="84">
        <f>COSM_CWS!AI13</f>
        <v>35</v>
      </c>
      <c r="AJ52" s="84">
        <f>COSM_CWS!AJ13</f>
        <v>35</v>
      </c>
      <c r="AK52" s="84">
        <f>COSM_CWS!AK13</f>
        <v>35</v>
      </c>
      <c r="AL52" s="84">
        <f>COSM_CWS!AL13</f>
        <v>35</v>
      </c>
      <c r="AM52" s="84">
        <f>COSM_CWS!AM13</f>
        <v>35</v>
      </c>
      <c r="AN52" s="84">
        <f>COSM_CWS!AN13</f>
        <v>35</v>
      </c>
      <c r="AO52" s="84">
        <f>COSM_CWS!AO13</f>
        <v>35</v>
      </c>
      <c r="AP52" s="84">
        <f>COSM_CWS!AP13</f>
        <v>35</v>
      </c>
      <c r="AQ52" s="84">
        <f>COSM_CWS!AQ13</f>
        <v>35</v>
      </c>
      <c r="AR52" s="84">
        <f>COSM_CWS!AR13</f>
        <v>35</v>
      </c>
      <c r="AS52" s="84">
        <f>COSM_CWS!AS13</f>
        <v>35</v>
      </c>
      <c r="AT52" s="84">
        <f>COSM_CWS!AT13</f>
        <v>35</v>
      </c>
      <c r="AU52" s="84">
        <f>COSM_CWS!AU13</f>
        <v>35</v>
      </c>
      <c r="AV52" s="84">
        <f>COSM_CWS!AV13</f>
        <v>35</v>
      </c>
      <c r="AW52" s="84">
        <f>COSM_CWS!AW13</f>
        <v>35</v>
      </c>
      <c r="AX52" s="84">
        <f>COSM_CWS!AX13</f>
        <v>35</v>
      </c>
      <c r="AY52" s="84">
        <f>COSM_CWS!AY13</f>
        <v>35</v>
      </c>
      <c r="AZ52" s="84">
        <f>COSM_CWS!AZ13</f>
        <v>35</v>
      </c>
      <c r="BA52" s="84">
        <f>COSM_CWS!BA13</f>
        <v>35</v>
      </c>
      <c r="BB52" s="84">
        <f>COSM_CWS!BB13</f>
        <v>35</v>
      </c>
      <c r="BC52" s="84">
        <f>COSM_CWS!BC13</f>
        <v>35</v>
      </c>
      <c r="BD52" s="84">
        <f>COSM_CWS!BD13</f>
        <v>35</v>
      </c>
      <c r="BE52" s="84">
        <f>COSM_CWS!BE13</f>
        <v>35</v>
      </c>
      <c r="BF52" s="84">
        <f>COSM_CWS!BF13</f>
        <v>35</v>
      </c>
      <c r="BG52" s="84">
        <f>COSM_CWS!BG13</f>
        <v>35</v>
      </c>
      <c r="BH52" s="84">
        <f>COSM_CWS!BH13</f>
        <v>35</v>
      </c>
      <c r="BI52" s="84">
        <f>COSM_CWS!BI13</f>
        <v>35</v>
      </c>
      <c r="BJ52" s="84">
        <f>COSM_CWS!BJ13</f>
        <v>35</v>
      </c>
      <c r="BK52" s="84">
        <f>COSM_CWS!BK13</f>
        <v>35</v>
      </c>
    </row>
    <row r="53" spans="1:63" x14ac:dyDescent="0.15">
      <c r="A53" s="75"/>
      <c r="B53" s="128" t="s">
        <v>400</v>
      </c>
      <c r="C53" s="84">
        <f>COSM_CWS!C14</f>
        <v>0</v>
      </c>
      <c r="D53" s="84">
        <f>COSM_CWS!D14</f>
        <v>0</v>
      </c>
      <c r="E53" s="84">
        <f>COSM_CWS!E14</f>
        <v>0</v>
      </c>
      <c r="F53" s="84">
        <f>COSM_CWS!F14</f>
        <v>0</v>
      </c>
      <c r="G53" s="84">
        <f>COSM_CWS!G14</f>
        <v>0</v>
      </c>
      <c r="H53" s="84">
        <f>COSM_CWS!H14</f>
        <v>0</v>
      </c>
      <c r="I53" s="84">
        <f>COSM_CWS!I14</f>
        <v>0</v>
      </c>
      <c r="J53" s="84">
        <f>COSM_CWS!J14</f>
        <v>0</v>
      </c>
      <c r="K53" s="84">
        <f>COSM_CWS!K14</f>
        <v>0</v>
      </c>
      <c r="L53" s="84">
        <f>COSM_CWS!L14</f>
        <v>0</v>
      </c>
      <c r="M53" s="84">
        <f>COSM_CWS!M14</f>
        <v>12500</v>
      </c>
      <c r="N53" s="84">
        <f>COSM_CWS!N14</f>
        <v>0</v>
      </c>
      <c r="O53" s="84">
        <f>COSM_CWS!O14</f>
        <v>0</v>
      </c>
      <c r="P53" s="84">
        <f>COSM_CWS!P14</f>
        <v>0</v>
      </c>
      <c r="Q53" s="84">
        <f>COSM_CWS!Q14</f>
        <v>0</v>
      </c>
      <c r="R53" s="84">
        <f>COSM_CWS!R14</f>
        <v>0</v>
      </c>
      <c r="S53" s="84">
        <f>COSM_CWS!S14</f>
        <v>12500</v>
      </c>
      <c r="T53" s="84">
        <f>COSM_CWS!T14</f>
        <v>0</v>
      </c>
      <c r="U53" s="84">
        <f>COSM_CWS!U14</f>
        <v>0</v>
      </c>
      <c r="V53" s="84">
        <f>COSM_CWS!V14</f>
        <v>0</v>
      </c>
      <c r="W53" s="84">
        <f>COSM_CWS!W14</f>
        <v>0</v>
      </c>
      <c r="X53" s="84">
        <f>COSM_CWS!X14</f>
        <v>0</v>
      </c>
      <c r="Y53" s="84">
        <f>COSM_CWS!Y14</f>
        <v>15000</v>
      </c>
      <c r="Z53" s="84">
        <f>COSM_CWS!Z14</f>
        <v>0</v>
      </c>
      <c r="AA53" s="84">
        <f>COSM_CWS!AA14</f>
        <v>0</v>
      </c>
      <c r="AB53" s="84">
        <f>COSM_CWS!AB14</f>
        <v>0</v>
      </c>
      <c r="AC53" s="84">
        <f>COSM_CWS!AC14</f>
        <v>0</v>
      </c>
      <c r="AD53" s="84">
        <f>COSM_CWS!AD14</f>
        <v>0</v>
      </c>
      <c r="AE53" s="84">
        <f>COSM_CWS!AE14</f>
        <v>15000</v>
      </c>
      <c r="AF53" s="84">
        <f>COSM_CWS!AF14</f>
        <v>0</v>
      </c>
      <c r="AG53" s="84">
        <f>COSM_CWS!AG14</f>
        <v>0</v>
      </c>
      <c r="AH53" s="84">
        <f>COSM_CWS!AH14</f>
        <v>0</v>
      </c>
      <c r="AI53" s="84">
        <f>COSM_CWS!AI14</f>
        <v>0</v>
      </c>
      <c r="AJ53" s="84">
        <f>COSM_CWS!AJ14</f>
        <v>0</v>
      </c>
      <c r="AK53" s="84">
        <f>COSM_CWS!AK14</f>
        <v>15000</v>
      </c>
      <c r="AL53" s="84">
        <f>COSM_CWS!AL14</f>
        <v>0</v>
      </c>
      <c r="AM53" s="84">
        <f>COSM_CWS!AM14</f>
        <v>0</v>
      </c>
      <c r="AN53" s="84">
        <f>COSM_CWS!AN14</f>
        <v>0</v>
      </c>
      <c r="AO53" s="84">
        <f>COSM_CWS!AO14</f>
        <v>0</v>
      </c>
      <c r="AP53" s="84">
        <f>COSM_CWS!AP14</f>
        <v>0</v>
      </c>
      <c r="AQ53" s="84">
        <f>COSM_CWS!AQ14</f>
        <v>15000</v>
      </c>
      <c r="AR53" s="84">
        <f>COSM_CWS!AR14</f>
        <v>0</v>
      </c>
      <c r="AS53" s="84">
        <f>COSM_CWS!AS14</f>
        <v>0</v>
      </c>
      <c r="AT53" s="84">
        <f>COSM_CWS!AT14</f>
        <v>0</v>
      </c>
      <c r="AU53" s="84">
        <f>COSM_CWS!AU14</f>
        <v>0</v>
      </c>
      <c r="AV53" s="84">
        <f>COSM_CWS!AV14</f>
        <v>0</v>
      </c>
      <c r="AW53" s="84">
        <f>COSM_CWS!AW14</f>
        <v>15000</v>
      </c>
      <c r="AX53" s="84">
        <f>COSM_CWS!AX14</f>
        <v>0</v>
      </c>
      <c r="AY53" s="84">
        <f>COSM_CWS!AY14</f>
        <v>0</v>
      </c>
      <c r="AZ53" s="84">
        <f>COSM_CWS!AZ14</f>
        <v>0</v>
      </c>
      <c r="BA53" s="84">
        <f>COSM_CWS!BA14</f>
        <v>0</v>
      </c>
      <c r="BB53" s="84">
        <f>COSM_CWS!BB14</f>
        <v>0</v>
      </c>
      <c r="BC53" s="84">
        <f>COSM_CWS!BC14</f>
        <v>15000</v>
      </c>
      <c r="BD53" s="84">
        <f>COSM_CWS!BD14</f>
        <v>0</v>
      </c>
      <c r="BE53" s="84">
        <f>COSM_CWS!BE14</f>
        <v>0</v>
      </c>
      <c r="BF53" s="84">
        <f>COSM_CWS!BF14</f>
        <v>0</v>
      </c>
      <c r="BG53" s="84">
        <f>COSM_CWS!BG14</f>
        <v>0</v>
      </c>
      <c r="BH53" s="84">
        <f>COSM_CWS!BH14</f>
        <v>0</v>
      </c>
      <c r="BI53" s="84">
        <f>COSM_CWS!BI14</f>
        <v>15000</v>
      </c>
      <c r="BJ53" s="84">
        <f>COSM_CWS!BJ14</f>
        <v>0</v>
      </c>
      <c r="BK53" s="84">
        <f>COSM_CWS!BK14</f>
        <v>0</v>
      </c>
    </row>
    <row r="54" spans="1:63" x14ac:dyDescent="0.15">
      <c r="A54" s="75"/>
      <c r="B54" s="128" t="s">
        <v>411</v>
      </c>
      <c r="C54" s="84">
        <f>COSM_CWS!C15</f>
        <v>0</v>
      </c>
      <c r="D54" s="84">
        <f>COSM_CWS!D15</f>
        <v>0</v>
      </c>
      <c r="E54" s="84">
        <f>COSM_CWS!E15</f>
        <v>0</v>
      </c>
      <c r="F54" s="84">
        <f>COSM_CWS!F15</f>
        <v>0</v>
      </c>
      <c r="G54" s="84">
        <f>COSM_CWS!G15</f>
        <v>0</v>
      </c>
      <c r="H54" s="84">
        <f>COSM_CWS!H15</f>
        <v>0</v>
      </c>
      <c r="I54" s="84">
        <f>COSM_CWS!I15</f>
        <v>0</v>
      </c>
      <c r="J54" s="84">
        <f>COSM_CWS!J15</f>
        <v>0</v>
      </c>
      <c r="K54" s="84">
        <f>COSM_CWS!K15</f>
        <v>0</v>
      </c>
      <c r="L54" s="84">
        <f>COSM_CWS!L15</f>
        <v>0</v>
      </c>
      <c r="M54" s="84">
        <f>COSM_CWS!M15</f>
        <v>0</v>
      </c>
      <c r="N54" s="84">
        <f>COSM_CWS!N15</f>
        <v>0</v>
      </c>
      <c r="O54" s="84">
        <f>COSM_CWS!O15</f>
        <v>0</v>
      </c>
      <c r="P54" s="84">
        <f>COSM_CWS!P15</f>
        <v>0</v>
      </c>
      <c r="Q54" s="84">
        <f>COSM_CWS!Q15</f>
        <v>0</v>
      </c>
      <c r="R54" s="84">
        <f>COSM_CWS!R15</f>
        <v>0</v>
      </c>
      <c r="S54" s="84">
        <f>COSM_CWS!S15</f>
        <v>0</v>
      </c>
      <c r="T54" s="84">
        <f>COSM_CWS!T15</f>
        <v>0</v>
      </c>
      <c r="U54" s="84">
        <f>COSM_CWS!U15</f>
        <v>0</v>
      </c>
      <c r="V54" s="84">
        <f>COSM_CWS!V15</f>
        <v>0</v>
      </c>
      <c r="W54" s="84">
        <f>COSM_CWS!W15</f>
        <v>0</v>
      </c>
      <c r="X54" s="84">
        <f>COSM_CWS!X15</f>
        <v>0</v>
      </c>
      <c r="Y54" s="84">
        <f>COSM_CWS!Y15</f>
        <v>0</v>
      </c>
      <c r="Z54" s="84">
        <f>COSM_CWS!Z15</f>
        <v>0</v>
      </c>
      <c r="AA54" s="84">
        <f>COSM_CWS!AA15</f>
        <v>0</v>
      </c>
      <c r="AB54" s="84">
        <f>COSM_CWS!AB15</f>
        <v>0</v>
      </c>
      <c r="AC54" s="84">
        <f>COSM_CWS!AC15</f>
        <v>0</v>
      </c>
      <c r="AD54" s="84">
        <f>COSM_CWS!AD15</f>
        <v>0</v>
      </c>
      <c r="AE54" s="84">
        <f>COSM_CWS!AE15</f>
        <v>0</v>
      </c>
      <c r="AF54" s="84">
        <f>COSM_CWS!AF15</f>
        <v>0</v>
      </c>
      <c r="AG54" s="84">
        <f>COSM_CWS!AG15</f>
        <v>0</v>
      </c>
      <c r="AH54" s="84">
        <f>COSM_CWS!AH15</f>
        <v>0</v>
      </c>
      <c r="AI54" s="84">
        <f>COSM_CWS!AI15</f>
        <v>0</v>
      </c>
      <c r="AJ54" s="84">
        <f>COSM_CWS!AJ15</f>
        <v>0</v>
      </c>
      <c r="AK54" s="84">
        <f>COSM_CWS!AK15</f>
        <v>0</v>
      </c>
      <c r="AL54" s="84">
        <f>COSM_CWS!AL15</f>
        <v>0</v>
      </c>
      <c r="AM54" s="84">
        <f>COSM_CWS!AM15</f>
        <v>0</v>
      </c>
      <c r="AN54" s="84">
        <f>COSM_CWS!AN15</f>
        <v>0</v>
      </c>
      <c r="AO54" s="84">
        <f>COSM_CWS!AO15</f>
        <v>0</v>
      </c>
      <c r="AP54" s="84">
        <f>COSM_CWS!AP15</f>
        <v>0</v>
      </c>
      <c r="AQ54" s="84">
        <f>COSM_CWS!AQ15</f>
        <v>0</v>
      </c>
      <c r="AR54" s="84">
        <f>COSM_CWS!AR15</f>
        <v>0</v>
      </c>
      <c r="AS54" s="84">
        <f>COSM_CWS!AS15</f>
        <v>0</v>
      </c>
      <c r="AT54" s="84">
        <f>COSM_CWS!AT15</f>
        <v>0</v>
      </c>
      <c r="AU54" s="84">
        <f>COSM_CWS!AU15</f>
        <v>0</v>
      </c>
      <c r="AV54" s="84">
        <f>COSM_CWS!AV15</f>
        <v>0</v>
      </c>
      <c r="AW54" s="84">
        <f>COSM_CWS!AW15</f>
        <v>0</v>
      </c>
      <c r="AX54" s="84">
        <f>COSM_CWS!AX15</f>
        <v>0</v>
      </c>
      <c r="AY54" s="84">
        <f>COSM_CWS!AY15</f>
        <v>0</v>
      </c>
      <c r="AZ54" s="84">
        <f>COSM_CWS!AZ15</f>
        <v>0</v>
      </c>
      <c r="BA54" s="84">
        <f>COSM_CWS!BA15</f>
        <v>0</v>
      </c>
      <c r="BB54" s="84">
        <f>COSM_CWS!BB15</f>
        <v>0</v>
      </c>
      <c r="BC54" s="84">
        <f>COSM_CWS!BC15</f>
        <v>0</v>
      </c>
      <c r="BD54" s="84">
        <f>COSM_CWS!BD15</f>
        <v>0</v>
      </c>
      <c r="BE54" s="84">
        <f>COSM_CWS!BE15</f>
        <v>0</v>
      </c>
      <c r="BF54" s="84">
        <f>COSM_CWS!BF15</f>
        <v>0</v>
      </c>
      <c r="BG54" s="84">
        <f>COSM_CWS!BG15</f>
        <v>0</v>
      </c>
      <c r="BH54" s="84">
        <f>COSM_CWS!BH15</f>
        <v>0</v>
      </c>
      <c r="BI54" s="84">
        <f>COSM_CWS!BI15</f>
        <v>0</v>
      </c>
      <c r="BJ54" s="84">
        <f>COSM_CWS!BJ15</f>
        <v>0</v>
      </c>
      <c r="BK54" s="84">
        <f>COSM_CWS!BK15</f>
        <v>0</v>
      </c>
    </row>
    <row r="55" spans="1:63" x14ac:dyDescent="0.15">
      <c r="A55" s="75"/>
      <c r="B55" s="128" t="s">
        <v>412</v>
      </c>
      <c r="C55" s="84">
        <f>COSM_CWS!C16</f>
        <v>0</v>
      </c>
      <c r="D55" s="84">
        <f>COSM_CWS!D16</f>
        <v>0</v>
      </c>
      <c r="E55" s="84">
        <f>COSM_CWS!E16</f>
        <v>0</v>
      </c>
      <c r="F55" s="84">
        <f>COSM_CWS!F16</f>
        <v>0</v>
      </c>
      <c r="G55" s="84">
        <f>COSM_CWS!G16</f>
        <v>0</v>
      </c>
      <c r="H55" s="84">
        <f>COSM_CWS!H16</f>
        <v>0</v>
      </c>
      <c r="I55" s="84">
        <f>COSM_CWS!I16</f>
        <v>2500</v>
      </c>
      <c r="J55" s="84">
        <f>COSM_CWS!J16</f>
        <v>0</v>
      </c>
      <c r="K55" s="84">
        <f>COSM_CWS!K16</f>
        <v>0</v>
      </c>
      <c r="L55" s="84">
        <f>COSM_CWS!L16</f>
        <v>0</v>
      </c>
      <c r="M55" s="84">
        <f>COSM_CWS!M16</f>
        <v>0</v>
      </c>
      <c r="N55" s="84">
        <f>COSM_CWS!N16</f>
        <v>0</v>
      </c>
      <c r="O55" s="84">
        <f>COSM_CWS!O16</f>
        <v>0</v>
      </c>
      <c r="P55" s="84">
        <f>COSM_CWS!P16</f>
        <v>0</v>
      </c>
      <c r="Q55" s="84">
        <f>COSM_CWS!Q16</f>
        <v>0</v>
      </c>
      <c r="R55" s="84">
        <f>COSM_CWS!R16</f>
        <v>0</v>
      </c>
      <c r="S55" s="84">
        <f>COSM_CWS!S16</f>
        <v>0</v>
      </c>
      <c r="T55" s="84">
        <f>COSM_CWS!T16</f>
        <v>0</v>
      </c>
      <c r="U55" s="84">
        <f>COSM_CWS!U16</f>
        <v>2500</v>
      </c>
      <c r="V55" s="84">
        <f>COSM_CWS!V16</f>
        <v>0</v>
      </c>
      <c r="W55" s="84">
        <f>COSM_CWS!W16</f>
        <v>0</v>
      </c>
      <c r="X55" s="84">
        <f>COSM_CWS!X16</f>
        <v>0</v>
      </c>
      <c r="Y55" s="84">
        <f>COSM_CWS!Y16</f>
        <v>0</v>
      </c>
      <c r="Z55" s="84">
        <f>COSM_CWS!Z16</f>
        <v>0</v>
      </c>
      <c r="AA55" s="84">
        <f>COSM_CWS!AA16</f>
        <v>0</v>
      </c>
      <c r="AB55" s="84">
        <f>COSM_CWS!AB16</f>
        <v>0</v>
      </c>
      <c r="AC55" s="84">
        <f>COSM_CWS!AC16</f>
        <v>0</v>
      </c>
      <c r="AD55" s="84">
        <f>COSM_CWS!AD16</f>
        <v>0</v>
      </c>
      <c r="AE55" s="84">
        <f>COSM_CWS!AE16</f>
        <v>0</v>
      </c>
      <c r="AF55" s="84">
        <f>COSM_CWS!AF16</f>
        <v>0</v>
      </c>
      <c r="AG55" s="84">
        <f>COSM_CWS!AG16</f>
        <v>2500</v>
      </c>
      <c r="AH55" s="84">
        <f>COSM_CWS!AH16</f>
        <v>0</v>
      </c>
      <c r="AI55" s="84">
        <f>COSM_CWS!AI16</f>
        <v>0</v>
      </c>
      <c r="AJ55" s="84">
        <f>COSM_CWS!AJ16</f>
        <v>0</v>
      </c>
      <c r="AK55" s="84">
        <f>COSM_CWS!AK16</f>
        <v>0</v>
      </c>
      <c r="AL55" s="84">
        <f>COSM_CWS!AL16</f>
        <v>0</v>
      </c>
      <c r="AM55" s="84">
        <f>COSM_CWS!AM16</f>
        <v>0</v>
      </c>
      <c r="AN55" s="84">
        <f>COSM_CWS!AN16</f>
        <v>0</v>
      </c>
      <c r="AO55" s="84">
        <f>COSM_CWS!AO16</f>
        <v>0</v>
      </c>
      <c r="AP55" s="84">
        <f>COSM_CWS!AP16</f>
        <v>0</v>
      </c>
      <c r="AQ55" s="84">
        <f>COSM_CWS!AQ16</f>
        <v>0</v>
      </c>
      <c r="AR55" s="84">
        <f>COSM_CWS!AR16</f>
        <v>0</v>
      </c>
      <c r="AS55" s="84">
        <f>COSM_CWS!AS16</f>
        <v>2500</v>
      </c>
      <c r="AT55" s="84">
        <f>COSM_CWS!AT16</f>
        <v>0</v>
      </c>
      <c r="AU55" s="84">
        <f>COSM_CWS!AU16</f>
        <v>0</v>
      </c>
      <c r="AV55" s="84">
        <f>COSM_CWS!AV16</f>
        <v>0</v>
      </c>
      <c r="AW55" s="84">
        <f>COSM_CWS!AW16</f>
        <v>0</v>
      </c>
      <c r="AX55" s="84">
        <f>COSM_CWS!AX16</f>
        <v>0</v>
      </c>
      <c r="AY55" s="84">
        <f>COSM_CWS!AY16</f>
        <v>0</v>
      </c>
      <c r="AZ55" s="84">
        <f>COSM_CWS!AZ16</f>
        <v>0</v>
      </c>
      <c r="BA55" s="84">
        <f>COSM_CWS!BA16</f>
        <v>0</v>
      </c>
      <c r="BB55" s="84">
        <f>COSM_CWS!BB16</f>
        <v>0</v>
      </c>
      <c r="BC55" s="84">
        <f>COSM_CWS!BC16</f>
        <v>0</v>
      </c>
      <c r="BD55" s="84">
        <f>COSM_CWS!BD16</f>
        <v>0</v>
      </c>
      <c r="BE55" s="84">
        <f>COSM_CWS!BE16</f>
        <v>2500</v>
      </c>
      <c r="BF55" s="84">
        <f>COSM_CWS!BF16</f>
        <v>0</v>
      </c>
      <c r="BG55" s="84">
        <f>COSM_CWS!BG16</f>
        <v>0</v>
      </c>
      <c r="BH55" s="84">
        <f>COSM_CWS!BH16</f>
        <v>0</v>
      </c>
      <c r="BI55" s="84">
        <f>COSM_CWS!BI16</f>
        <v>0</v>
      </c>
      <c r="BJ55" s="84">
        <f>COSM_CWS!BJ16</f>
        <v>0</v>
      </c>
      <c r="BK55" s="84">
        <f>COSM_CWS!BK16</f>
        <v>0</v>
      </c>
    </row>
    <row r="56" spans="1:63" x14ac:dyDescent="0.15">
      <c r="A56" s="75"/>
      <c r="B56" s="128" t="s">
        <v>413</v>
      </c>
      <c r="C56" s="84">
        <f>COSM_CWS!C17</f>
        <v>0</v>
      </c>
      <c r="D56" s="84">
        <f>COSM_CWS!D17</f>
        <v>15</v>
      </c>
      <c r="E56" s="84">
        <f>COSM_CWS!E17</f>
        <v>15</v>
      </c>
      <c r="F56" s="84">
        <f>COSM_CWS!F17</f>
        <v>15</v>
      </c>
      <c r="G56" s="84">
        <f>COSM_CWS!G17</f>
        <v>15</v>
      </c>
      <c r="H56" s="84">
        <f>COSM_CWS!H17</f>
        <v>15</v>
      </c>
      <c r="I56" s="84">
        <f>COSM_CWS!I17</f>
        <v>15</v>
      </c>
      <c r="J56" s="84">
        <f>COSM_CWS!J17</f>
        <v>15</v>
      </c>
      <c r="K56" s="84">
        <f>COSM_CWS!K17</f>
        <v>15</v>
      </c>
      <c r="L56" s="84">
        <f>COSM_CWS!L17</f>
        <v>15</v>
      </c>
      <c r="M56" s="84">
        <f>COSM_CWS!M17</f>
        <v>15</v>
      </c>
      <c r="N56" s="84">
        <f>COSM_CWS!N17</f>
        <v>15</v>
      </c>
      <c r="O56" s="84">
        <f>COSM_CWS!O17</f>
        <v>15</v>
      </c>
      <c r="P56" s="84">
        <f>COSM_CWS!P17</f>
        <v>15</v>
      </c>
      <c r="Q56" s="84">
        <f>COSM_CWS!Q17</f>
        <v>15</v>
      </c>
      <c r="R56" s="84">
        <f>COSM_CWS!R17</f>
        <v>15</v>
      </c>
      <c r="S56" s="84">
        <f>COSM_CWS!S17</f>
        <v>15</v>
      </c>
      <c r="T56" s="84">
        <f>COSM_CWS!T17</f>
        <v>15</v>
      </c>
      <c r="U56" s="84">
        <f>COSM_CWS!U17</f>
        <v>15</v>
      </c>
      <c r="V56" s="84">
        <f>COSM_CWS!V17</f>
        <v>15</v>
      </c>
      <c r="W56" s="84">
        <f>COSM_CWS!W17</f>
        <v>15</v>
      </c>
      <c r="X56" s="84">
        <f>COSM_CWS!X17</f>
        <v>15</v>
      </c>
      <c r="Y56" s="84">
        <f>COSM_CWS!Y17</f>
        <v>15</v>
      </c>
      <c r="Z56" s="84">
        <f>COSM_CWS!Z17</f>
        <v>15</v>
      </c>
      <c r="AA56" s="84">
        <f>COSM_CWS!AA17</f>
        <v>15</v>
      </c>
      <c r="AB56" s="84">
        <f>COSM_CWS!AB17</f>
        <v>15</v>
      </c>
      <c r="AC56" s="84">
        <f>COSM_CWS!AC17</f>
        <v>15</v>
      </c>
      <c r="AD56" s="84">
        <f>COSM_CWS!AD17</f>
        <v>15</v>
      </c>
      <c r="AE56" s="84">
        <f>COSM_CWS!AE17</f>
        <v>15</v>
      </c>
      <c r="AF56" s="84">
        <f>COSM_CWS!AF17</f>
        <v>15</v>
      </c>
      <c r="AG56" s="84">
        <f>COSM_CWS!AG17</f>
        <v>15</v>
      </c>
      <c r="AH56" s="84">
        <f>COSM_CWS!AH17</f>
        <v>15</v>
      </c>
      <c r="AI56" s="84">
        <f>COSM_CWS!AI17</f>
        <v>15</v>
      </c>
      <c r="AJ56" s="84">
        <f>COSM_CWS!AJ17</f>
        <v>15</v>
      </c>
      <c r="AK56" s="84">
        <f>COSM_CWS!AK17</f>
        <v>15</v>
      </c>
      <c r="AL56" s="84">
        <f>COSM_CWS!AL17</f>
        <v>15</v>
      </c>
      <c r="AM56" s="84">
        <f>COSM_CWS!AM17</f>
        <v>15</v>
      </c>
      <c r="AN56" s="84">
        <f>COSM_CWS!AN17</f>
        <v>15</v>
      </c>
      <c r="AO56" s="84">
        <f>COSM_CWS!AO17</f>
        <v>15</v>
      </c>
      <c r="AP56" s="84">
        <f>COSM_CWS!AP17</f>
        <v>15</v>
      </c>
      <c r="AQ56" s="84">
        <f>COSM_CWS!AQ17</f>
        <v>15</v>
      </c>
      <c r="AR56" s="84">
        <f>COSM_CWS!AR17</f>
        <v>15</v>
      </c>
      <c r="AS56" s="84">
        <f>COSM_CWS!AS17</f>
        <v>15</v>
      </c>
      <c r="AT56" s="84">
        <f>COSM_CWS!AT17</f>
        <v>15</v>
      </c>
      <c r="AU56" s="84">
        <f>COSM_CWS!AU17</f>
        <v>15</v>
      </c>
      <c r="AV56" s="84">
        <f>COSM_CWS!AV17</f>
        <v>15</v>
      </c>
      <c r="AW56" s="84">
        <f>COSM_CWS!AW17</f>
        <v>15</v>
      </c>
      <c r="AX56" s="84">
        <f>COSM_CWS!AX17</f>
        <v>15</v>
      </c>
      <c r="AY56" s="84">
        <f>COSM_CWS!AY17</f>
        <v>15</v>
      </c>
      <c r="AZ56" s="84">
        <f>COSM_CWS!AZ17</f>
        <v>15</v>
      </c>
      <c r="BA56" s="84">
        <f>COSM_CWS!BA17</f>
        <v>15</v>
      </c>
      <c r="BB56" s="84">
        <f>COSM_CWS!BB17</f>
        <v>15</v>
      </c>
      <c r="BC56" s="84">
        <f>COSM_CWS!BC17</f>
        <v>15</v>
      </c>
      <c r="BD56" s="84">
        <f>COSM_CWS!BD17</f>
        <v>15</v>
      </c>
      <c r="BE56" s="84">
        <f>COSM_CWS!BE17</f>
        <v>15</v>
      </c>
      <c r="BF56" s="84">
        <f>COSM_CWS!BF17</f>
        <v>15</v>
      </c>
      <c r="BG56" s="84">
        <f>COSM_CWS!BG17</f>
        <v>15</v>
      </c>
      <c r="BH56" s="84">
        <f>COSM_CWS!BH17</f>
        <v>15</v>
      </c>
      <c r="BI56" s="84">
        <f>COSM_CWS!BI17</f>
        <v>15</v>
      </c>
      <c r="BJ56" s="84">
        <f>COSM_CWS!BJ17</f>
        <v>15</v>
      </c>
      <c r="BK56" s="84">
        <f>COSM_CWS!BK17</f>
        <v>15</v>
      </c>
    </row>
    <row r="57" spans="1:63" x14ac:dyDescent="0.15">
      <c r="A57" s="75"/>
      <c r="B57" s="125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</row>
    <row r="58" spans="1:63" s="50" customFormat="1" x14ac:dyDescent="0.15">
      <c r="A58" s="74"/>
      <c r="B58" s="126" t="s">
        <v>417</v>
      </c>
      <c r="C58" s="84">
        <f>COSM_CWS!C19</f>
        <v>940</v>
      </c>
      <c r="D58" s="84">
        <f>COSM_CWS!D19</f>
        <v>3600</v>
      </c>
      <c r="E58" s="84">
        <f>COSM_CWS!E19</f>
        <v>3050</v>
      </c>
      <c r="F58" s="84">
        <f>COSM_CWS!F19</f>
        <v>6100</v>
      </c>
      <c r="G58" s="84">
        <f>COSM_CWS!G19</f>
        <v>3050</v>
      </c>
      <c r="H58" s="84">
        <f>COSM_CWS!H19</f>
        <v>1350</v>
      </c>
      <c r="I58" s="84">
        <f>COSM_CWS!I19</f>
        <v>3300</v>
      </c>
      <c r="J58" s="84">
        <f>COSM_CWS!J19</f>
        <v>1350</v>
      </c>
      <c r="K58" s="84">
        <f>COSM_CWS!K19</f>
        <v>800</v>
      </c>
      <c r="L58" s="84">
        <f>COSM_CWS!L19</f>
        <v>1350</v>
      </c>
      <c r="M58" s="84">
        <f>COSM_CWS!M19</f>
        <v>14300</v>
      </c>
      <c r="N58" s="84">
        <f>COSM_CWS!N19</f>
        <v>800</v>
      </c>
      <c r="O58" s="84">
        <f>COSM_CWS!O19</f>
        <v>1350</v>
      </c>
      <c r="P58" s="84">
        <f>COSM_CWS!P19</f>
        <v>1900</v>
      </c>
      <c r="Q58" s="84">
        <f>COSM_CWS!Q19</f>
        <v>2450</v>
      </c>
      <c r="R58" s="84">
        <f>COSM_CWS!R19</f>
        <v>1900</v>
      </c>
      <c r="S58" s="84">
        <f>COSM_CWS!S19</f>
        <v>15400</v>
      </c>
      <c r="T58" s="84">
        <f>COSM_CWS!T19</f>
        <v>1900</v>
      </c>
      <c r="U58" s="84">
        <f>COSM_CWS!U19</f>
        <v>4950</v>
      </c>
      <c r="V58" s="84">
        <f>COSM_CWS!V19</f>
        <v>3400</v>
      </c>
      <c r="W58" s="84">
        <f>COSM_CWS!W19</f>
        <v>3950</v>
      </c>
      <c r="X58" s="84">
        <f>COSM_CWS!X19</f>
        <v>3400</v>
      </c>
      <c r="Y58" s="84">
        <f>COSM_CWS!Y19</f>
        <v>19400</v>
      </c>
      <c r="Z58" s="84">
        <f>COSM_CWS!Z19</f>
        <v>3400</v>
      </c>
      <c r="AA58" s="84">
        <f>COSM_CWS!AA19</f>
        <v>4450</v>
      </c>
      <c r="AB58" s="84">
        <f>COSM_CWS!AB19</f>
        <v>4400</v>
      </c>
      <c r="AC58" s="84">
        <f>COSM_CWS!AC19</f>
        <v>4950</v>
      </c>
      <c r="AD58" s="84">
        <f>COSM_CWS!AD19</f>
        <v>4400</v>
      </c>
      <c r="AE58" s="84">
        <f>COSM_CWS!AE19</f>
        <v>20400</v>
      </c>
      <c r="AF58" s="84">
        <f>COSM_CWS!AF19</f>
        <v>4400</v>
      </c>
      <c r="AG58" s="84">
        <f>COSM_CWS!AG19</f>
        <v>7450</v>
      </c>
      <c r="AH58" s="84">
        <f>COSM_CWS!AH19</f>
        <v>4400</v>
      </c>
      <c r="AI58" s="84">
        <f>COSM_CWS!AI19</f>
        <v>4950</v>
      </c>
      <c r="AJ58" s="84">
        <f>COSM_CWS!AJ19</f>
        <v>4400</v>
      </c>
      <c r="AK58" s="84">
        <f>COSM_CWS!AK19</f>
        <v>20400</v>
      </c>
      <c r="AL58" s="84">
        <f>COSM_CWS!AL19</f>
        <v>4400</v>
      </c>
      <c r="AM58" s="84">
        <f>COSM_CWS!AM19</f>
        <v>4400</v>
      </c>
      <c r="AN58" s="84">
        <f>COSM_CWS!AN19</f>
        <v>7500</v>
      </c>
      <c r="AO58" s="84">
        <f>COSM_CWS!AO19</f>
        <v>8050</v>
      </c>
      <c r="AP58" s="84">
        <f>COSM_CWS!AP19</f>
        <v>7500</v>
      </c>
      <c r="AQ58" s="84">
        <f>COSM_CWS!AQ19</f>
        <v>23500</v>
      </c>
      <c r="AR58" s="84">
        <f>COSM_CWS!AR19</f>
        <v>7500</v>
      </c>
      <c r="AS58" s="84">
        <f>COSM_CWS!AS19</f>
        <v>10550</v>
      </c>
      <c r="AT58" s="84">
        <f>COSM_CWS!AT19</f>
        <v>7500</v>
      </c>
      <c r="AU58" s="84">
        <f>COSM_CWS!AU19</f>
        <v>8050</v>
      </c>
      <c r="AV58" s="84">
        <f>COSM_CWS!AV19</f>
        <v>7500</v>
      </c>
      <c r="AW58" s="84">
        <f>COSM_CWS!AW19</f>
        <v>23500</v>
      </c>
      <c r="AX58" s="84">
        <f>COSM_CWS!AX19</f>
        <v>7500</v>
      </c>
      <c r="AY58" s="84">
        <f>COSM_CWS!AY19</f>
        <v>7500</v>
      </c>
      <c r="AZ58" s="84">
        <f>COSM_CWS!AZ19</f>
        <v>7500</v>
      </c>
      <c r="BA58" s="84">
        <f>COSM_CWS!BA19</f>
        <v>8050</v>
      </c>
      <c r="BB58" s="84">
        <f>COSM_CWS!BB19</f>
        <v>7500</v>
      </c>
      <c r="BC58" s="84">
        <f>COSM_CWS!BC19</f>
        <v>23500</v>
      </c>
      <c r="BD58" s="84">
        <f>COSM_CWS!BD19</f>
        <v>7500</v>
      </c>
      <c r="BE58" s="84">
        <f>COSM_CWS!BE19</f>
        <v>10550</v>
      </c>
      <c r="BF58" s="84">
        <f>COSM_CWS!BF19</f>
        <v>7500</v>
      </c>
      <c r="BG58" s="84">
        <f>COSM_CWS!BG19</f>
        <v>8050</v>
      </c>
      <c r="BH58" s="84">
        <f>COSM_CWS!BH19</f>
        <v>7500</v>
      </c>
      <c r="BI58" s="84">
        <f>COSM_CWS!BI19</f>
        <v>23500</v>
      </c>
      <c r="BJ58" s="84">
        <f>COSM_CWS!BJ19</f>
        <v>7500</v>
      </c>
      <c r="BK58" s="84">
        <f>COSM_CWS!BK19</f>
        <v>7500</v>
      </c>
    </row>
    <row r="59" spans="1:63" x14ac:dyDescent="0.15">
      <c r="A59" s="75"/>
      <c r="B59" s="125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</row>
    <row r="60" spans="1:63" x14ac:dyDescent="0.15">
      <c r="A60" s="75"/>
      <c r="B60" s="50" t="s">
        <v>415</v>
      </c>
    </row>
    <row r="61" spans="1:63" x14ac:dyDescent="0.15">
      <c r="A61" s="75"/>
      <c r="B61" s="50"/>
    </row>
    <row r="62" spans="1:63" x14ac:dyDescent="0.15">
      <c r="A62" s="75"/>
      <c r="B62" s="128" t="s">
        <v>414</v>
      </c>
      <c r="C62" s="122">
        <f>COSM_CWS!C23</f>
        <v>0</v>
      </c>
      <c r="D62" s="122">
        <f>COSM_CWS!D23</f>
        <v>0</v>
      </c>
      <c r="E62" s="122">
        <f>COSM_CWS!E23</f>
        <v>0</v>
      </c>
      <c r="F62" s="122">
        <f>COSM_CWS!F23</f>
        <v>0</v>
      </c>
      <c r="G62" s="122">
        <f>COSM_CWS!G23</f>
        <v>0</v>
      </c>
      <c r="H62" s="122">
        <f>COSM_CWS!H23</f>
        <v>0</v>
      </c>
      <c r="I62" s="122">
        <f>COSM_CWS!I23</f>
        <v>0</v>
      </c>
      <c r="J62" s="122">
        <f>COSM_CWS!J23</f>
        <v>0</v>
      </c>
      <c r="K62" s="122">
        <f>COSM_CWS!K23</f>
        <v>500</v>
      </c>
      <c r="L62" s="122">
        <f>COSM_CWS!L23</f>
        <v>500</v>
      </c>
      <c r="M62" s="122">
        <f>COSM_CWS!M23</f>
        <v>500</v>
      </c>
      <c r="N62" s="122">
        <f>COSM_CWS!N23</f>
        <v>500</v>
      </c>
      <c r="O62" s="122">
        <f>COSM_CWS!O23</f>
        <v>500</v>
      </c>
      <c r="P62" s="122">
        <f>COSM_CWS!P23</f>
        <v>1000</v>
      </c>
      <c r="Q62" s="122">
        <f>COSM_CWS!Q23</f>
        <v>1000</v>
      </c>
      <c r="R62" s="122">
        <f>COSM_CWS!R23</f>
        <v>1000</v>
      </c>
      <c r="S62" s="122">
        <f>COSM_CWS!S23</f>
        <v>1500</v>
      </c>
      <c r="T62" s="122">
        <f>COSM_CWS!T23</f>
        <v>1500</v>
      </c>
      <c r="U62" s="122">
        <f>COSM_CWS!U23</f>
        <v>1500</v>
      </c>
      <c r="V62" s="122">
        <f>COSM_CWS!V23</f>
        <v>1500</v>
      </c>
      <c r="W62" s="122">
        <f>COSM_CWS!W23</f>
        <v>1500</v>
      </c>
      <c r="X62" s="122">
        <f>COSM_CWS!X23</f>
        <v>1500</v>
      </c>
      <c r="Y62" s="122">
        <f>COSM_CWS!Y23</f>
        <v>1500</v>
      </c>
      <c r="Z62" s="122">
        <f>COSM_CWS!Z23</f>
        <v>1500</v>
      </c>
      <c r="AA62" s="122">
        <f>COSM_CWS!AA23</f>
        <v>1500</v>
      </c>
      <c r="AB62" s="122">
        <f>COSM_CWS!AB23</f>
        <v>1500</v>
      </c>
      <c r="AC62" s="122">
        <f>COSM_CWS!AC23</f>
        <v>1500</v>
      </c>
      <c r="AD62" s="122">
        <f>COSM_CWS!AD23</f>
        <v>1500</v>
      </c>
      <c r="AE62" s="122">
        <f>COSM_CWS!AE23</f>
        <v>1500</v>
      </c>
      <c r="AF62" s="122">
        <f>COSM_CWS!AF23</f>
        <v>1500</v>
      </c>
      <c r="AG62" s="122">
        <f>COSM_CWS!AG23</f>
        <v>1500</v>
      </c>
      <c r="AH62" s="122">
        <f>COSM_CWS!AH23</f>
        <v>1500</v>
      </c>
      <c r="AI62" s="122">
        <f>COSM_CWS!AI23</f>
        <v>1500</v>
      </c>
      <c r="AJ62" s="122">
        <f>COSM_CWS!AJ23</f>
        <v>1500</v>
      </c>
      <c r="AK62" s="122">
        <f>COSM_CWS!AK23</f>
        <v>1500</v>
      </c>
      <c r="AL62" s="122">
        <f>COSM_CWS!AL23</f>
        <v>1500</v>
      </c>
      <c r="AM62" s="122">
        <f>COSM_CWS!AM23</f>
        <v>1500</v>
      </c>
      <c r="AN62" s="122">
        <f>COSM_CWS!AN23</f>
        <v>2500</v>
      </c>
      <c r="AO62" s="122">
        <f>COSM_CWS!AO23</f>
        <v>2500</v>
      </c>
      <c r="AP62" s="122">
        <f>COSM_CWS!AP23</f>
        <v>2500</v>
      </c>
      <c r="AQ62" s="122">
        <f>COSM_CWS!AQ23</f>
        <v>2500</v>
      </c>
      <c r="AR62" s="122">
        <f>COSM_CWS!AR23</f>
        <v>2500</v>
      </c>
      <c r="AS62" s="122">
        <f>COSM_CWS!AS23</f>
        <v>2500</v>
      </c>
      <c r="AT62" s="122">
        <f>COSM_CWS!AT23</f>
        <v>2500</v>
      </c>
      <c r="AU62" s="122">
        <f>COSM_CWS!AU23</f>
        <v>2500</v>
      </c>
      <c r="AV62" s="122">
        <f>COSM_CWS!AV23</f>
        <v>2500</v>
      </c>
      <c r="AW62" s="122">
        <f>COSM_CWS!AW23</f>
        <v>2500</v>
      </c>
      <c r="AX62" s="122">
        <f>COSM_CWS!AX23</f>
        <v>2500</v>
      </c>
      <c r="AY62" s="122">
        <f>COSM_CWS!AY23</f>
        <v>2500</v>
      </c>
      <c r="AZ62" s="122">
        <f>COSM_CWS!AZ23</f>
        <v>3000</v>
      </c>
      <c r="BA62" s="122">
        <f>COSM_CWS!BA23</f>
        <v>3000</v>
      </c>
      <c r="BB62" s="122">
        <f>COSM_CWS!BB23</f>
        <v>3000</v>
      </c>
      <c r="BC62" s="122">
        <f>COSM_CWS!BC23</f>
        <v>3000</v>
      </c>
      <c r="BD62" s="122">
        <f>COSM_CWS!BD23</f>
        <v>3000</v>
      </c>
      <c r="BE62" s="122">
        <f>COSM_CWS!BE23</f>
        <v>3000</v>
      </c>
      <c r="BF62" s="122">
        <f>COSM_CWS!BF23</f>
        <v>3000</v>
      </c>
      <c r="BG62" s="122">
        <f>COSM_CWS!BG23</f>
        <v>3000</v>
      </c>
      <c r="BH62" s="122">
        <f>COSM_CWS!BH23</f>
        <v>3000</v>
      </c>
      <c r="BI62" s="122">
        <f>COSM_CWS!BI23</f>
        <v>3000</v>
      </c>
      <c r="BJ62" s="122">
        <f>COSM_CWS!BJ23</f>
        <v>3000</v>
      </c>
      <c r="BK62" s="122">
        <f>COSM_CWS!BK23</f>
        <v>3000</v>
      </c>
    </row>
    <row r="63" spans="1:63" x14ac:dyDescent="0.15">
      <c r="A63" s="75"/>
      <c r="B63" s="128" t="s">
        <v>409</v>
      </c>
      <c r="C63" s="122">
        <f>COSM_CWS!C24</f>
        <v>0</v>
      </c>
      <c r="D63" s="122">
        <f>COSM_CWS!D24</f>
        <v>150</v>
      </c>
      <c r="E63" s="122">
        <f>COSM_CWS!E24</f>
        <v>150</v>
      </c>
      <c r="F63" s="122">
        <f>COSM_CWS!F24</f>
        <v>150</v>
      </c>
      <c r="G63" s="122">
        <f>COSM_CWS!G24</f>
        <v>150</v>
      </c>
      <c r="H63" s="122">
        <f>COSM_CWS!H24</f>
        <v>150</v>
      </c>
      <c r="I63" s="122">
        <f>COSM_CWS!I24</f>
        <v>150</v>
      </c>
      <c r="J63" s="122">
        <f>COSM_CWS!J24</f>
        <v>150</v>
      </c>
      <c r="K63" s="122">
        <f>COSM_CWS!K24</f>
        <v>150</v>
      </c>
      <c r="L63" s="122">
        <f>COSM_CWS!L24</f>
        <v>150</v>
      </c>
      <c r="M63" s="122">
        <f>COSM_CWS!M24</f>
        <v>150</v>
      </c>
      <c r="N63" s="122">
        <f>COSM_CWS!N24</f>
        <v>150</v>
      </c>
      <c r="O63" s="122">
        <f>COSM_CWS!O24</f>
        <v>150</v>
      </c>
      <c r="P63" s="122">
        <f>COSM_CWS!P24</f>
        <v>150</v>
      </c>
      <c r="Q63" s="122">
        <f>COSM_CWS!Q24</f>
        <v>150</v>
      </c>
      <c r="R63" s="122">
        <f>COSM_CWS!R24</f>
        <v>150</v>
      </c>
      <c r="S63" s="122">
        <f>COSM_CWS!S24</f>
        <v>150</v>
      </c>
      <c r="T63" s="122">
        <f>COSM_CWS!T24</f>
        <v>150</v>
      </c>
      <c r="U63" s="122">
        <f>COSM_CWS!U24</f>
        <v>150</v>
      </c>
      <c r="V63" s="122">
        <f>COSM_CWS!V24</f>
        <v>150</v>
      </c>
      <c r="W63" s="122">
        <f>COSM_CWS!W24</f>
        <v>150</v>
      </c>
      <c r="X63" s="122">
        <f>COSM_CWS!X24</f>
        <v>150</v>
      </c>
      <c r="Y63" s="122">
        <f>COSM_CWS!Y24</f>
        <v>150</v>
      </c>
      <c r="Z63" s="122">
        <f>COSM_CWS!Z24</f>
        <v>150</v>
      </c>
      <c r="AA63" s="122">
        <f>COSM_CWS!AA24</f>
        <v>150</v>
      </c>
      <c r="AB63" s="122">
        <f>COSM_CWS!AB24</f>
        <v>150</v>
      </c>
      <c r="AC63" s="122">
        <f>COSM_CWS!AC24</f>
        <v>150</v>
      </c>
      <c r="AD63" s="122">
        <f>COSM_CWS!AD24</f>
        <v>150</v>
      </c>
      <c r="AE63" s="122">
        <f>COSM_CWS!AE24</f>
        <v>150</v>
      </c>
      <c r="AF63" s="122">
        <f>COSM_CWS!AF24</f>
        <v>150</v>
      </c>
      <c r="AG63" s="122">
        <f>COSM_CWS!AG24</f>
        <v>150</v>
      </c>
      <c r="AH63" s="122">
        <f>COSM_CWS!AH24</f>
        <v>150</v>
      </c>
      <c r="AI63" s="122">
        <f>COSM_CWS!AI24</f>
        <v>150</v>
      </c>
      <c r="AJ63" s="122">
        <f>COSM_CWS!AJ24</f>
        <v>150</v>
      </c>
      <c r="AK63" s="122">
        <f>COSM_CWS!AK24</f>
        <v>150</v>
      </c>
      <c r="AL63" s="122">
        <f>COSM_CWS!AL24</f>
        <v>150</v>
      </c>
      <c r="AM63" s="122">
        <f>COSM_CWS!AM24</f>
        <v>150</v>
      </c>
      <c r="AN63" s="122">
        <f>COSM_CWS!AN24</f>
        <v>150</v>
      </c>
      <c r="AO63" s="122">
        <f>COSM_CWS!AO24</f>
        <v>150</v>
      </c>
      <c r="AP63" s="122">
        <f>COSM_CWS!AP24</f>
        <v>150</v>
      </c>
      <c r="AQ63" s="122">
        <f>COSM_CWS!AQ24</f>
        <v>150</v>
      </c>
      <c r="AR63" s="122">
        <f>COSM_CWS!AR24</f>
        <v>150</v>
      </c>
      <c r="AS63" s="122">
        <f>COSM_CWS!AS24</f>
        <v>150</v>
      </c>
      <c r="AT63" s="122">
        <f>COSM_CWS!AT24</f>
        <v>150</v>
      </c>
      <c r="AU63" s="122">
        <f>COSM_CWS!AU24</f>
        <v>150</v>
      </c>
      <c r="AV63" s="122">
        <f>COSM_CWS!AV24</f>
        <v>150</v>
      </c>
      <c r="AW63" s="122">
        <f>COSM_CWS!AW24</f>
        <v>150</v>
      </c>
      <c r="AX63" s="122">
        <f>COSM_CWS!AX24</f>
        <v>150</v>
      </c>
      <c r="AY63" s="122">
        <f>COSM_CWS!AY24</f>
        <v>150</v>
      </c>
      <c r="AZ63" s="122">
        <f>COSM_CWS!AZ24</f>
        <v>150</v>
      </c>
      <c r="BA63" s="122">
        <f>COSM_CWS!BA24</f>
        <v>150</v>
      </c>
      <c r="BB63" s="122">
        <f>COSM_CWS!BB24</f>
        <v>150</v>
      </c>
      <c r="BC63" s="122">
        <f>COSM_CWS!BC24</f>
        <v>150</v>
      </c>
      <c r="BD63" s="122">
        <f>COSM_CWS!BD24</f>
        <v>150</v>
      </c>
      <c r="BE63" s="122">
        <f>COSM_CWS!BE24</f>
        <v>150</v>
      </c>
      <c r="BF63" s="122">
        <f>COSM_CWS!BF24</f>
        <v>150</v>
      </c>
      <c r="BG63" s="122">
        <f>COSM_CWS!BG24</f>
        <v>150</v>
      </c>
      <c r="BH63" s="122">
        <f>COSM_CWS!BH24</f>
        <v>150</v>
      </c>
      <c r="BI63" s="122">
        <f>COSM_CWS!BI24</f>
        <v>150</v>
      </c>
      <c r="BJ63" s="122">
        <f>COSM_CWS!BJ24</f>
        <v>150</v>
      </c>
      <c r="BK63" s="122">
        <f>COSM_CWS!BK24</f>
        <v>150</v>
      </c>
    </row>
    <row r="64" spans="1:63" x14ac:dyDescent="0.15">
      <c r="A64" s="75"/>
      <c r="B64" s="128" t="s">
        <v>400</v>
      </c>
      <c r="C64" s="122">
        <f>COSM_CWS!C25</f>
        <v>0</v>
      </c>
      <c r="D64" s="122">
        <f>COSM_CWS!D25</f>
        <v>0</v>
      </c>
      <c r="E64" s="122">
        <f>COSM_CWS!E25</f>
        <v>0</v>
      </c>
      <c r="F64" s="122">
        <f>COSM_CWS!F25</f>
        <v>0</v>
      </c>
      <c r="G64" s="122">
        <f>COSM_CWS!G25</f>
        <v>0</v>
      </c>
      <c r="H64" s="122">
        <f>COSM_CWS!H25</f>
        <v>0</v>
      </c>
      <c r="I64" s="122">
        <f>COSM_CWS!I25</f>
        <v>0</v>
      </c>
      <c r="J64" s="122">
        <f>COSM_CWS!J25</f>
        <v>0</v>
      </c>
      <c r="K64" s="122">
        <f>COSM_CWS!K25</f>
        <v>0</v>
      </c>
      <c r="L64" s="122">
        <f>COSM_CWS!L25</f>
        <v>0</v>
      </c>
      <c r="M64" s="122">
        <f>COSM_CWS!M25</f>
        <v>0</v>
      </c>
      <c r="N64" s="122">
        <f>COSM_CWS!N25</f>
        <v>0</v>
      </c>
      <c r="O64" s="122">
        <f>COSM_CWS!O25</f>
        <v>0</v>
      </c>
      <c r="P64" s="122">
        <f>COSM_CWS!P25</f>
        <v>0</v>
      </c>
      <c r="Q64" s="122">
        <f>COSM_CWS!Q25</f>
        <v>0</v>
      </c>
      <c r="R64" s="122">
        <f>COSM_CWS!R25</f>
        <v>0</v>
      </c>
      <c r="S64" s="122">
        <f>COSM_CWS!S25</f>
        <v>0</v>
      </c>
      <c r="T64" s="122">
        <f>COSM_CWS!T25</f>
        <v>0</v>
      </c>
      <c r="U64" s="122">
        <f>COSM_CWS!U25</f>
        <v>0</v>
      </c>
      <c r="V64" s="122">
        <f>COSM_CWS!V25</f>
        <v>0</v>
      </c>
      <c r="W64" s="122">
        <f>COSM_CWS!W25</f>
        <v>0</v>
      </c>
      <c r="X64" s="122">
        <f>COSM_CWS!X25</f>
        <v>0</v>
      </c>
      <c r="Y64" s="122">
        <f>COSM_CWS!Y25</f>
        <v>0</v>
      </c>
      <c r="Z64" s="122">
        <f>COSM_CWS!Z25</f>
        <v>0</v>
      </c>
      <c r="AA64" s="122">
        <f>COSM_CWS!AA25</f>
        <v>0</v>
      </c>
      <c r="AB64" s="122">
        <f>COSM_CWS!AB25</f>
        <v>0</v>
      </c>
      <c r="AC64" s="122">
        <f>COSM_CWS!AC25</f>
        <v>0</v>
      </c>
      <c r="AD64" s="122">
        <f>COSM_CWS!AD25</f>
        <v>0</v>
      </c>
      <c r="AE64" s="122">
        <f>COSM_CWS!AE25</f>
        <v>0</v>
      </c>
      <c r="AF64" s="122">
        <f>COSM_CWS!AF25</f>
        <v>0</v>
      </c>
      <c r="AG64" s="122">
        <f>COSM_CWS!AG25</f>
        <v>0</v>
      </c>
      <c r="AH64" s="122">
        <f>COSM_CWS!AH25</f>
        <v>0</v>
      </c>
      <c r="AI64" s="122">
        <f>COSM_CWS!AI25</f>
        <v>0</v>
      </c>
      <c r="AJ64" s="122">
        <f>COSM_CWS!AJ25</f>
        <v>0</v>
      </c>
      <c r="AK64" s="122">
        <f>COSM_CWS!AK25</f>
        <v>0</v>
      </c>
      <c r="AL64" s="122">
        <f>COSM_CWS!AL25</f>
        <v>0</v>
      </c>
      <c r="AM64" s="122">
        <f>COSM_CWS!AM25</f>
        <v>0</v>
      </c>
      <c r="AN64" s="122">
        <f>COSM_CWS!AN25</f>
        <v>0</v>
      </c>
      <c r="AO64" s="122">
        <f>COSM_CWS!AO25</f>
        <v>0</v>
      </c>
      <c r="AP64" s="122">
        <f>COSM_CWS!AP25</f>
        <v>0</v>
      </c>
      <c r="AQ64" s="122">
        <f>COSM_CWS!AQ25</f>
        <v>0</v>
      </c>
      <c r="AR64" s="122">
        <f>COSM_CWS!AR25</f>
        <v>0</v>
      </c>
      <c r="AS64" s="122">
        <f>COSM_CWS!AS25</f>
        <v>0</v>
      </c>
      <c r="AT64" s="122">
        <f>COSM_CWS!AT25</f>
        <v>0</v>
      </c>
      <c r="AU64" s="122">
        <f>COSM_CWS!AU25</f>
        <v>0</v>
      </c>
      <c r="AV64" s="122">
        <f>COSM_CWS!AV25</f>
        <v>0</v>
      </c>
      <c r="AW64" s="122">
        <f>COSM_CWS!AW25</f>
        <v>0</v>
      </c>
      <c r="AX64" s="122">
        <f>COSM_CWS!AX25</f>
        <v>0</v>
      </c>
      <c r="AY64" s="122">
        <f>COSM_CWS!AY25</f>
        <v>0</v>
      </c>
      <c r="AZ64" s="122">
        <f>COSM_CWS!AZ25</f>
        <v>0</v>
      </c>
      <c r="BA64" s="122">
        <f>COSM_CWS!BA25</f>
        <v>0</v>
      </c>
      <c r="BB64" s="122">
        <f>COSM_CWS!BB25</f>
        <v>0</v>
      </c>
      <c r="BC64" s="122">
        <f>COSM_CWS!BC25</f>
        <v>0</v>
      </c>
      <c r="BD64" s="122">
        <f>COSM_CWS!BD25</f>
        <v>0</v>
      </c>
      <c r="BE64" s="122">
        <f>COSM_CWS!BE25</f>
        <v>0</v>
      </c>
      <c r="BF64" s="122">
        <f>COSM_CWS!BF25</f>
        <v>0</v>
      </c>
      <c r="BG64" s="122">
        <f>COSM_CWS!BG25</f>
        <v>0</v>
      </c>
      <c r="BH64" s="122">
        <f>COSM_CWS!BH25</f>
        <v>0</v>
      </c>
      <c r="BI64" s="122">
        <f>COSM_CWS!BI25</f>
        <v>0</v>
      </c>
      <c r="BJ64" s="122">
        <f>COSM_CWS!BJ25</f>
        <v>0</v>
      </c>
      <c r="BK64" s="122">
        <f>COSM_CWS!BK25</f>
        <v>0</v>
      </c>
    </row>
    <row r="65" spans="1:63" x14ac:dyDescent="0.15">
      <c r="A65" s="75"/>
      <c r="B65" s="128" t="s">
        <v>411</v>
      </c>
      <c r="C65" s="122">
        <f>COSM_CWS!C26</f>
        <v>0</v>
      </c>
      <c r="D65" s="122">
        <f>COSM_CWS!D26</f>
        <v>0</v>
      </c>
      <c r="E65" s="122">
        <f>COSM_CWS!E26</f>
        <v>0</v>
      </c>
      <c r="F65" s="122">
        <f>COSM_CWS!F26</f>
        <v>0</v>
      </c>
      <c r="G65" s="122">
        <f>COSM_CWS!G26</f>
        <v>0</v>
      </c>
      <c r="H65" s="122">
        <f>COSM_CWS!H26</f>
        <v>0</v>
      </c>
      <c r="I65" s="122">
        <f>COSM_CWS!I26</f>
        <v>0</v>
      </c>
      <c r="J65" s="122">
        <f>COSM_CWS!J26</f>
        <v>0</v>
      </c>
      <c r="K65" s="122">
        <f>COSM_CWS!K26</f>
        <v>0</v>
      </c>
      <c r="L65" s="122">
        <f>COSM_CWS!L26</f>
        <v>0</v>
      </c>
      <c r="M65" s="122">
        <f>COSM_CWS!M26</f>
        <v>0</v>
      </c>
      <c r="N65" s="122">
        <f>COSM_CWS!N26</f>
        <v>0</v>
      </c>
      <c r="O65" s="122">
        <f>COSM_CWS!O26</f>
        <v>0</v>
      </c>
      <c r="P65" s="122">
        <f>COSM_CWS!P26</f>
        <v>0</v>
      </c>
      <c r="Q65" s="122">
        <f>COSM_CWS!Q26</f>
        <v>0</v>
      </c>
      <c r="R65" s="122">
        <f>COSM_CWS!R26</f>
        <v>0</v>
      </c>
      <c r="S65" s="122">
        <f>COSM_CWS!S26</f>
        <v>0</v>
      </c>
      <c r="T65" s="122">
        <f>COSM_CWS!T26</f>
        <v>0</v>
      </c>
      <c r="U65" s="122">
        <f>COSM_CWS!U26</f>
        <v>0</v>
      </c>
      <c r="V65" s="122">
        <f>COSM_CWS!V26</f>
        <v>0</v>
      </c>
      <c r="W65" s="122">
        <f>COSM_CWS!W26</f>
        <v>0</v>
      </c>
      <c r="X65" s="122">
        <f>COSM_CWS!X26</f>
        <v>0</v>
      </c>
      <c r="Y65" s="122">
        <f>COSM_CWS!Y26</f>
        <v>0</v>
      </c>
      <c r="Z65" s="122">
        <f>COSM_CWS!Z26</f>
        <v>0</v>
      </c>
      <c r="AA65" s="122">
        <f>COSM_CWS!AA26</f>
        <v>0</v>
      </c>
      <c r="AB65" s="122">
        <f>COSM_CWS!AB26</f>
        <v>0</v>
      </c>
      <c r="AC65" s="122">
        <f>COSM_CWS!AC26</f>
        <v>0</v>
      </c>
      <c r="AD65" s="122">
        <f>COSM_CWS!AD26</f>
        <v>0</v>
      </c>
      <c r="AE65" s="122">
        <f>COSM_CWS!AE26</f>
        <v>0</v>
      </c>
      <c r="AF65" s="122">
        <f>COSM_CWS!AF26</f>
        <v>0</v>
      </c>
      <c r="AG65" s="122">
        <f>COSM_CWS!AG26</f>
        <v>0</v>
      </c>
      <c r="AH65" s="122">
        <f>COSM_CWS!AH26</f>
        <v>0</v>
      </c>
      <c r="AI65" s="122">
        <f>COSM_CWS!AI26</f>
        <v>0</v>
      </c>
      <c r="AJ65" s="122">
        <f>COSM_CWS!AJ26</f>
        <v>0</v>
      </c>
      <c r="AK65" s="122">
        <f>COSM_CWS!AK26</f>
        <v>0</v>
      </c>
      <c r="AL65" s="122">
        <f>COSM_CWS!AL26</f>
        <v>0</v>
      </c>
      <c r="AM65" s="122">
        <f>COSM_CWS!AM26</f>
        <v>0</v>
      </c>
      <c r="AN65" s="122">
        <f>COSM_CWS!AN26</f>
        <v>0</v>
      </c>
      <c r="AO65" s="122">
        <f>COSM_CWS!AO26</f>
        <v>0</v>
      </c>
      <c r="AP65" s="122">
        <f>COSM_CWS!AP26</f>
        <v>0</v>
      </c>
      <c r="AQ65" s="122">
        <f>COSM_CWS!AQ26</f>
        <v>0</v>
      </c>
      <c r="AR65" s="122">
        <f>COSM_CWS!AR26</f>
        <v>0</v>
      </c>
      <c r="AS65" s="122">
        <f>COSM_CWS!AS26</f>
        <v>0</v>
      </c>
      <c r="AT65" s="122">
        <f>COSM_CWS!AT26</f>
        <v>0</v>
      </c>
      <c r="AU65" s="122">
        <f>COSM_CWS!AU26</f>
        <v>0</v>
      </c>
      <c r="AV65" s="122">
        <f>COSM_CWS!AV26</f>
        <v>0</v>
      </c>
      <c r="AW65" s="122">
        <f>COSM_CWS!AW26</f>
        <v>0</v>
      </c>
      <c r="AX65" s="122">
        <f>COSM_CWS!AX26</f>
        <v>0</v>
      </c>
      <c r="AY65" s="122">
        <f>COSM_CWS!AY26</f>
        <v>0</v>
      </c>
      <c r="AZ65" s="122">
        <f>COSM_CWS!AZ26</f>
        <v>0</v>
      </c>
      <c r="BA65" s="122">
        <f>COSM_CWS!BA26</f>
        <v>0</v>
      </c>
      <c r="BB65" s="122">
        <f>COSM_CWS!BB26</f>
        <v>0</v>
      </c>
      <c r="BC65" s="122">
        <f>COSM_CWS!BC26</f>
        <v>0</v>
      </c>
      <c r="BD65" s="122">
        <f>COSM_CWS!BD26</f>
        <v>0</v>
      </c>
      <c r="BE65" s="122">
        <f>COSM_CWS!BE26</f>
        <v>0</v>
      </c>
      <c r="BF65" s="122">
        <f>COSM_CWS!BF26</f>
        <v>0</v>
      </c>
      <c r="BG65" s="122">
        <f>COSM_CWS!BG26</f>
        <v>0</v>
      </c>
      <c r="BH65" s="122">
        <f>COSM_CWS!BH26</f>
        <v>0</v>
      </c>
      <c r="BI65" s="122">
        <f>COSM_CWS!BI26</f>
        <v>0</v>
      </c>
      <c r="BJ65" s="122">
        <f>COSM_CWS!BJ26</f>
        <v>0</v>
      </c>
      <c r="BK65" s="122">
        <f>COSM_CWS!BK26</f>
        <v>0</v>
      </c>
    </row>
    <row r="66" spans="1:63" x14ac:dyDescent="0.15">
      <c r="A66" s="75"/>
      <c r="B66" s="128" t="s">
        <v>412</v>
      </c>
      <c r="C66" s="122">
        <f>COSM_CWS!C27</f>
        <v>0</v>
      </c>
      <c r="D66" s="122">
        <f>COSM_CWS!D27</f>
        <v>0</v>
      </c>
      <c r="E66" s="122">
        <f>COSM_CWS!E27</f>
        <v>0</v>
      </c>
      <c r="F66" s="122">
        <f>COSM_CWS!F27</f>
        <v>0</v>
      </c>
      <c r="G66" s="122">
        <f>COSM_CWS!G27</f>
        <v>0</v>
      </c>
      <c r="H66" s="122">
        <f>COSM_CWS!H27</f>
        <v>0</v>
      </c>
      <c r="I66" s="122">
        <f>COSM_CWS!I27</f>
        <v>0</v>
      </c>
      <c r="J66" s="122">
        <f>COSM_CWS!J27</f>
        <v>0</v>
      </c>
      <c r="K66" s="122">
        <f>COSM_CWS!K27</f>
        <v>0</v>
      </c>
      <c r="L66" s="122">
        <f>COSM_CWS!L27</f>
        <v>0</v>
      </c>
      <c r="M66" s="122">
        <f>COSM_CWS!M27</f>
        <v>0</v>
      </c>
      <c r="N66" s="122">
        <f>COSM_CWS!N27</f>
        <v>0</v>
      </c>
      <c r="O66" s="122">
        <f>COSM_CWS!O27</f>
        <v>0</v>
      </c>
      <c r="P66" s="122">
        <f>COSM_CWS!P27</f>
        <v>0</v>
      </c>
      <c r="Q66" s="122">
        <f>COSM_CWS!Q27</f>
        <v>0</v>
      </c>
      <c r="R66" s="122">
        <f>COSM_CWS!R27</f>
        <v>0</v>
      </c>
      <c r="S66" s="122">
        <f>COSM_CWS!S27</f>
        <v>0</v>
      </c>
      <c r="T66" s="122">
        <f>COSM_CWS!T27</f>
        <v>0</v>
      </c>
      <c r="U66" s="122">
        <f>COSM_CWS!U27</f>
        <v>0</v>
      </c>
      <c r="V66" s="122">
        <f>COSM_CWS!V27</f>
        <v>0</v>
      </c>
      <c r="W66" s="122">
        <f>COSM_CWS!W27</f>
        <v>0</v>
      </c>
      <c r="X66" s="122">
        <f>COSM_CWS!X27</f>
        <v>0</v>
      </c>
      <c r="Y66" s="122">
        <f>COSM_CWS!Y27</f>
        <v>0</v>
      </c>
      <c r="Z66" s="122">
        <f>COSM_CWS!Z27</f>
        <v>0</v>
      </c>
      <c r="AA66" s="122">
        <f>COSM_CWS!AA27</f>
        <v>0</v>
      </c>
      <c r="AB66" s="122">
        <f>COSM_CWS!AB27</f>
        <v>0</v>
      </c>
      <c r="AC66" s="122">
        <f>COSM_CWS!AC27</f>
        <v>0</v>
      </c>
      <c r="AD66" s="122">
        <f>COSM_CWS!AD27</f>
        <v>0</v>
      </c>
      <c r="AE66" s="122">
        <f>COSM_CWS!AE27</f>
        <v>0</v>
      </c>
      <c r="AF66" s="122">
        <f>COSM_CWS!AF27</f>
        <v>0</v>
      </c>
      <c r="AG66" s="122">
        <f>COSM_CWS!AG27</f>
        <v>0</v>
      </c>
      <c r="AH66" s="122">
        <f>COSM_CWS!AH27</f>
        <v>0</v>
      </c>
      <c r="AI66" s="122">
        <f>COSM_CWS!AI27</f>
        <v>0</v>
      </c>
      <c r="AJ66" s="122">
        <f>COSM_CWS!AJ27</f>
        <v>0</v>
      </c>
      <c r="AK66" s="122">
        <f>COSM_CWS!AK27</f>
        <v>0</v>
      </c>
      <c r="AL66" s="122">
        <f>COSM_CWS!AL27</f>
        <v>0</v>
      </c>
      <c r="AM66" s="122">
        <f>COSM_CWS!AM27</f>
        <v>0</v>
      </c>
      <c r="AN66" s="122">
        <f>COSM_CWS!AN27</f>
        <v>0</v>
      </c>
      <c r="AO66" s="122">
        <f>COSM_CWS!AO27</f>
        <v>0</v>
      </c>
      <c r="AP66" s="122">
        <f>COSM_CWS!AP27</f>
        <v>0</v>
      </c>
      <c r="AQ66" s="122">
        <f>COSM_CWS!AQ27</f>
        <v>0</v>
      </c>
      <c r="AR66" s="122">
        <f>COSM_CWS!AR27</f>
        <v>0</v>
      </c>
      <c r="AS66" s="122">
        <f>COSM_CWS!AS27</f>
        <v>0</v>
      </c>
      <c r="AT66" s="122">
        <f>COSM_CWS!AT27</f>
        <v>0</v>
      </c>
      <c r="AU66" s="122">
        <f>COSM_CWS!AU27</f>
        <v>0</v>
      </c>
      <c r="AV66" s="122">
        <f>COSM_CWS!AV27</f>
        <v>0</v>
      </c>
      <c r="AW66" s="122">
        <f>COSM_CWS!AW27</f>
        <v>0</v>
      </c>
      <c r="AX66" s="122">
        <f>COSM_CWS!AX27</f>
        <v>0</v>
      </c>
      <c r="AY66" s="122">
        <f>COSM_CWS!AY27</f>
        <v>0</v>
      </c>
      <c r="AZ66" s="122">
        <f>COSM_CWS!AZ27</f>
        <v>0</v>
      </c>
      <c r="BA66" s="122">
        <f>COSM_CWS!BA27</f>
        <v>0</v>
      </c>
      <c r="BB66" s="122">
        <f>COSM_CWS!BB27</f>
        <v>0</v>
      </c>
      <c r="BC66" s="122">
        <f>COSM_CWS!BC27</f>
        <v>0</v>
      </c>
      <c r="BD66" s="122">
        <f>COSM_CWS!BD27</f>
        <v>0</v>
      </c>
      <c r="BE66" s="122">
        <f>COSM_CWS!BE27</f>
        <v>0</v>
      </c>
      <c r="BF66" s="122">
        <f>COSM_CWS!BF27</f>
        <v>0</v>
      </c>
      <c r="BG66" s="122">
        <f>COSM_CWS!BG27</f>
        <v>0</v>
      </c>
      <c r="BH66" s="122">
        <f>COSM_CWS!BH27</f>
        <v>0</v>
      </c>
      <c r="BI66" s="122">
        <f>COSM_CWS!BI27</f>
        <v>0</v>
      </c>
      <c r="BJ66" s="122">
        <f>COSM_CWS!BJ27</f>
        <v>0</v>
      </c>
      <c r="BK66" s="122">
        <f>COSM_CWS!BK27</f>
        <v>0</v>
      </c>
    </row>
    <row r="67" spans="1:63" x14ac:dyDescent="0.15">
      <c r="A67" s="75"/>
      <c r="B67" s="128" t="s">
        <v>410</v>
      </c>
      <c r="C67" s="122">
        <f>COSM_CWS!C28</f>
        <v>0</v>
      </c>
      <c r="D67" s="122">
        <f>COSM_CWS!D28</f>
        <v>0</v>
      </c>
      <c r="E67" s="122">
        <f>COSM_CWS!E28</f>
        <v>0</v>
      </c>
      <c r="F67" s="122">
        <f>COSM_CWS!F28</f>
        <v>0</v>
      </c>
      <c r="G67" s="122">
        <f>COSM_CWS!G28</f>
        <v>0</v>
      </c>
      <c r="H67" s="122">
        <f>COSM_CWS!H28</f>
        <v>0</v>
      </c>
      <c r="I67" s="122">
        <f>COSM_CWS!I28</f>
        <v>0</v>
      </c>
      <c r="J67" s="122">
        <f>COSM_CWS!J28</f>
        <v>0</v>
      </c>
      <c r="K67" s="122">
        <f>COSM_CWS!K28</f>
        <v>0</v>
      </c>
      <c r="L67" s="122">
        <f>COSM_CWS!L28</f>
        <v>0</v>
      </c>
      <c r="M67" s="122">
        <f>COSM_CWS!M28</f>
        <v>0</v>
      </c>
      <c r="N67" s="122">
        <f>COSM_CWS!N28</f>
        <v>0</v>
      </c>
      <c r="O67" s="122">
        <f>COSM_CWS!O28</f>
        <v>0</v>
      </c>
      <c r="P67" s="122">
        <f>COSM_CWS!P28</f>
        <v>0</v>
      </c>
      <c r="Q67" s="122">
        <f>COSM_CWS!Q28</f>
        <v>0</v>
      </c>
      <c r="R67" s="122">
        <f>COSM_CWS!R28</f>
        <v>0</v>
      </c>
      <c r="S67" s="122">
        <f>COSM_CWS!S28</f>
        <v>0</v>
      </c>
      <c r="T67" s="122">
        <f>COSM_CWS!T28</f>
        <v>0</v>
      </c>
      <c r="U67" s="122">
        <f>COSM_CWS!U28</f>
        <v>0</v>
      </c>
      <c r="V67" s="122">
        <f>COSM_CWS!V28</f>
        <v>0</v>
      </c>
      <c r="W67" s="122">
        <f>COSM_CWS!W28</f>
        <v>0</v>
      </c>
      <c r="X67" s="122">
        <f>COSM_CWS!X28</f>
        <v>0</v>
      </c>
      <c r="Y67" s="122">
        <f>COSM_CWS!Y28</f>
        <v>0</v>
      </c>
      <c r="Z67" s="122">
        <f>COSM_CWS!Z28</f>
        <v>0</v>
      </c>
      <c r="AA67" s="122">
        <f>COSM_CWS!AA28</f>
        <v>0</v>
      </c>
      <c r="AB67" s="122">
        <f>COSM_CWS!AB28</f>
        <v>0</v>
      </c>
      <c r="AC67" s="122">
        <f>COSM_CWS!AC28</f>
        <v>0</v>
      </c>
      <c r="AD67" s="122">
        <f>COSM_CWS!AD28</f>
        <v>0</v>
      </c>
      <c r="AE67" s="122">
        <f>COSM_CWS!AE28</f>
        <v>0</v>
      </c>
      <c r="AF67" s="122">
        <f>COSM_CWS!AF28</f>
        <v>0</v>
      </c>
      <c r="AG67" s="122">
        <f>COSM_CWS!AG28</f>
        <v>0</v>
      </c>
      <c r="AH67" s="122">
        <f>COSM_CWS!AH28</f>
        <v>0</v>
      </c>
      <c r="AI67" s="122">
        <f>COSM_CWS!AI28</f>
        <v>0</v>
      </c>
      <c r="AJ67" s="122">
        <f>COSM_CWS!AJ28</f>
        <v>0</v>
      </c>
      <c r="AK67" s="122">
        <f>COSM_CWS!AK28</f>
        <v>0</v>
      </c>
      <c r="AL67" s="122">
        <f>COSM_CWS!AL28</f>
        <v>0</v>
      </c>
      <c r="AM67" s="122">
        <f>COSM_CWS!AM28</f>
        <v>0</v>
      </c>
      <c r="AN67" s="122">
        <f>COSM_CWS!AN28</f>
        <v>0</v>
      </c>
      <c r="AO67" s="122">
        <f>COSM_CWS!AO28</f>
        <v>0</v>
      </c>
      <c r="AP67" s="122">
        <f>COSM_CWS!AP28</f>
        <v>0</v>
      </c>
      <c r="AQ67" s="122">
        <f>COSM_CWS!AQ28</f>
        <v>0</v>
      </c>
      <c r="AR67" s="122">
        <f>COSM_CWS!AR28</f>
        <v>0</v>
      </c>
      <c r="AS67" s="122">
        <f>COSM_CWS!AS28</f>
        <v>0</v>
      </c>
      <c r="AT67" s="122">
        <f>COSM_CWS!AT28</f>
        <v>0</v>
      </c>
      <c r="AU67" s="122">
        <f>COSM_CWS!AU28</f>
        <v>0</v>
      </c>
      <c r="AV67" s="122">
        <f>COSM_CWS!AV28</f>
        <v>0</v>
      </c>
      <c r="AW67" s="122">
        <f>COSM_CWS!AW28</f>
        <v>0</v>
      </c>
      <c r="AX67" s="122">
        <f>COSM_CWS!AX28</f>
        <v>0</v>
      </c>
      <c r="AY67" s="122">
        <f>COSM_CWS!AY28</f>
        <v>0</v>
      </c>
      <c r="AZ67" s="122">
        <f>COSM_CWS!AZ28</f>
        <v>0</v>
      </c>
      <c r="BA67" s="122">
        <f>COSM_CWS!BA28</f>
        <v>0</v>
      </c>
      <c r="BB67" s="122">
        <f>COSM_CWS!BB28</f>
        <v>0</v>
      </c>
      <c r="BC67" s="122">
        <f>COSM_CWS!BC28</f>
        <v>0</v>
      </c>
      <c r="BD67" s="122">
        <f>COSM_CWS!BD28</f>
        <v>0</v>
      </c>
      <c r="BE67" s="122">
        <f>COSM_CWS!BE28</f>
        <v>0</v>
      </c>
      <c r="BF67" s="122">
        <f>COSM_CWS!BF28</f>
        <v>0</v>
      </c>
      <c r="BG67" s="122">
        <f>COSM_CWS!BG28</f>
        <v>0</v>
      </c>
      <c r="BH67" s="122">
        <f>COSM_CWS!BH28</f>
        <v>0</v>
      </c>
      <c r="BI67" s="122">
        <f>COSM_CWS!BI28</f>
        <v>0</v>
      </c>
      <c r="BJ67" s="122">
        <f>COSM_CWS!BJ28</f>
        <v>0</v>
      </c>
      <c r="BK67" s="122">
        <f>COSM_CWS!BK28</f>
        <v>0</v>
      </c>
    </row>
    <row r="68" spans="1:63" x14ac:dyDescent="0.15">
      <c r="A68" s="75"/>
      <c r="B68" s="128" t="s">
        <v>413</v>
      </c>
      <c r="C68" s="122">
        <f>COSM_CWS!C29</f>
        <v>0</v>
      </c>
      <c r="D68" s="122">
        <f>COSM_CWS!D29</f>
        <v>15</v>
      </c>
      <c r="E68" s="122">
        <f>COSM_CWS!E29</f>
        <v>15</v>
      </c>
      <c r="F68" s="122">
        <f>COSM_CWS!F29</f>
        <v>15</v>
      </c>
      <c r="G68" s="122">
        <f>COSM_CWS!G29</f>
        <v>15</v>
      </c>
      <c r="H68" s="122">
        <f>COSM_CWS!H29</f>
        <v>15</v>
      </c>
      <c r="I68" s="122">
        <f>COSM_CWS!I29</f>
        <v>15</v>
      </c>
      <c r="J68" s="122">
        <f>COSM_CWS!J29</f>
        <v>15</v>
      </c>
      <c r="K68" s="122">
        <f>COSM_CWS!K29</f>
        <v>15</v>
      </c>
      <c r="L68" s="122">
        <f>COSM_CWS!L29</f>
        <v>15</v>
      </c>
      <c r="M68" s="122">
        <f>COSM_CWS!M29</f>
        <v>15</v>
      </c>
      <c r="N68" s="122">
        <f>COSM_CWS!N29</f>
        <v>15</v>
      </c>
      <c r="O68" s="122">
        <f>COSM_CWS!O29</f>
        <v>15</v>
      </c>
      <c r="P68" s="122">
        <f>COSM_CWS!P29</f>
        <v>15</v>
      </c>
      <c r="Q68" s="122">
        <f>COSM_CWS!Q29</f>
        <v>15</v>
      </c>
      <c r="R68" s="122">
        <f>COSM_CWS!R29</f>
        <v>15</v>
      </c>
      <c r="S68" s="122">
        <f>COSM_CWS!S29</f>
        <v>15</v>
      </c>
      <c r="T68" s="122">
        <f>COSM_CWS!T29</f>
        <v>15</v>
      </c>
      <c r="U68" s="122">
        <f>COSM_CWS!U29</f>
        <v>15</v>
      </c>
      <c r="V68" s="122">
        <f>COSM_CWS!V29</f>
        <v>15</v>
      </c>
      <c r="W68" s="122">
        <f>COSM_CWS!W29</f>
        <v>15</v>
      </c>
      <c r="X68" s="122">
        <f>COSM_CWS!X29</f>
        <v>15</v>
      </c>
      <c r="Y68" s="122">
        <f>COSM_CWS!Y29</f>
        <v>15</v>
      </c>
      <c r="Z68" s="122">
        <f>COSM_CWS!Z29</f>
        <v>15</v>
      </c>
      <c r="AA68" s="122">
        <f>COSM_CWS!AA29</f>
        <v>15</v>
      </c>
      <c r="AB68" s="122">
        <f>COSM_CWS!AB29</f>
        <v>15</v>
      </c>
      <c r="AC68" s="122">
        <f>COSM_CWS!AC29</f>
        <v>15</v>
      </c>
      <c r="AD68" s="122">
        <f>COSM_CWS!AD29</f>
        <v>15</v>
      </c>
      <c r="AE68" s="122">
        <f>COSM_CWS!AE29</f>
        <v>15</v>
      </c>
      <c r="AF68" s="122">
        <f>COSM_CWS!AF29</f>
        <v>15</v>
      </c>
      <c r="AG68" s="122">
        <f>COSM_CWS!AG29</f>
        <v>15</v>
      </c>
      <c r="AH68" s="122">
        <f>COSM_CWS!AH29</f>
        <v>15</v>
      </c>
      <c r="AI68" s="122">
        <f>COSM_CWS!AI29</f>
        <v>15</v>
      </c>
      <c r="AJ68" s="122">
        <f>COSM_CWS!AJ29</f>
        <v>15</v>
      </c>
      <c r="AK68" s="122">
        <f>COSM_CWS!AK29</f>
        <v>15</v>
      </c>
      <c r="AL68" s="122">
        <f>COSM_CWS!AL29</f>
        <v>15</v>
      </c>
      <c r="AM68" s="122">
        <f>COSM_CWS!AM29</f>
        <v>15</v>
      </c>
      <c r="AN68" s="122">
        <f>COSM_CWS!AN29</f>
        <v>15</v>
      </c>
      <c r="AO68" s="122">
        <f>COSM_CWS!AO29</f>
        <v>15</v>
      </c>
      <c r="AP68" s="122">
        <f>COSM_CWS!AP29</f>
        <v>15</v>
      </c>
      <c r="AQ68" s="122">
        <f>COSM_CWS!AQ29</f>
        <v>15</v>
      </c>
      <c r="AR68" s="122">
        <f>COSM_CWS!AR29</f>
        <v>15</v>
      </c>
      <c r="AS68" s="122">
        <f>COSM_CWS!AS29</f>
        <v>15</v>
      </c>
      <c r="AT68" s="122">
        <f>COSM_CWS!AT29</f>
        <v>15</v>
      </c>
      <c r="AU68" s="122">
        <f>COSM_CWS!AU29</f>
        <v>15</v>
      </c>
      <c r="AV68" s="122">
        <f>COSM_CWS!AV29</f>
        <v>15</v>
      </c>
      <c r="AW68" s="122">
        <f>COSM_CWS!AW29</f>
        <v>15</v>
      </c>
      <c r="AX68" s="122">
        <f>COSM_CWS!AX29</f>
        <v>15</v>
      </c>
      <c r="AY68" s="122">
        <f>COSM_CWS!AY29</f>
        <v>15</v>
      </c>
      <c r="AZ68" s="122">
        <f>COSM_CWS!AZ29</f>
        <v>15</v>
      </c>
      <c r="BA68" s="122">
        <f>COSM_CWS!BA29</f>
        <v>15</v>
      </c>
      <c r="BB68" s="122">
        <f>COSM_CWS!BB29</f>
        <v>15</v>
      </c>
      <c r="BC68" s="122">
        <f>COSM_CWS!BC29</f>
        <v>15</v>
      </c>
      <c r="BD68" s="122">
        <f>COSM_CWS!BD29</f>
        <v>15</v>
      </c>
      <c r="BE68" s="122">
        <f>COSM_CWS!BE29</f>
        <v>15</v>
      </c>
      <c r="BF68" s="122">
        <f>COSM_CWS!BF29</f>
        <v>15</v>
      </c>
      <c r="BG68" s="122">
        <f>COSM_CWS!BG29</f>
        <v>15</v>
      </c>
      <c r="BH68" s="122">
        <f>COSM_CWS!BH29</f>
        <v>15</v>
      </c>
      <c r="BI68" s="122">
        <f>COSM_CWS!BI29</f>
        <v>15</v>
      </c>
      <c r="BJ68" s="122">
        <f>COSM_CWS!BJ29</f>
        <v>15</v>
      </c>
      <c r="BK68" s="122">
        <f>COSM_CWS!BK29</f>
        <v>15</v>
      </c>
    </row>
    <row r="69" spans="1:63" x14ac:dyDescent="0.15">
      <c r="A69" s="75"/>
      <c r="B69" s="125"/>
    </row>
    <row r="70" spans="1:63" x14ac:dyDescent="0.15">
      <c r="A70" s="75"/>
      <c r="B70" s="126" t="s">
        <v>418</v>
      </c>
      <c r="C70" s="122">
        <f>COSM_CWS!C31</f>
        <v>0</v>
      </c>
      <c r="D70" s="122">
        <f>COSM_CWS!D31</f>
        <v>165</v>
      </c>
      <c r="E70" s="122">
        <f>COSM_CWS!E31</f>
        <v>165</v>
      </c>
      <c r="F70" s="122">
        <f>COSM_CWS!F31</f>
        <v>165</v>
      </c>
      <c r="G70" s="122">
        <f>COSM_CWS!G31</f>
        <v>165</v>
      </c>
      <c r="H70" s="122">
        <f>COSM_CWS!H31</f>
        <v>165</v>
      </c>
      <c r="I70" s="122">
        <f>COSM_CWS!I31</f>
        <v>165</v>
      </c>
      <c r="J70" s="122">
        <f>COSM_CWS!J31</f>
        <v>165</v>
      </c>
      <c r="K70" s="122">
        <f>COSM_CWS!K31</f>
        <v>665</v>
      </c>
      <c r="L70" s="122">
        <f>COSM_CWS!L31</f>
        <v>665</v>
      </c>
      <c r="M70" s="122">
        <f>COSM_CWS!M31</f>
        <v>665</v>
      </c>
      <c r="N70" s="122">
        <f>COSM_CWS!N31</f>
        <v>665</v>
      </c>
      <c r="O70" s="122">
        <f>COSM_CWS!O31</f>
        <v>665</v>
      </c>
      <c r="P70" s="122">
        <f>COSM_CWS!P31</f>
        <v>1165</v>
      </c>
      <c r="Q70" s="122">
        <f>COSM_CWS!Q31</f>
        <v>1165</v>
      </c>
      <c r="R70" s="122">
        <f>COSM_CWS!R31</f>
        <v>1165</v>
      </c>
      <c r="S70" s="122">
        <f>COSM_CWS!S31</f>
        <v>1665</v>
      </c>
      <c r="T70" s="122">
        <f>COSM_CWS!T31</f>
        <v>1665</v>
      </c>
      <c r="U70" s="122">
        <f>COSM_CWS!U31</f>
        <v>1665</v>
      </c>
      <c r="V70" s="122">
        <f>COSM_CWS!V31</f>
        <v>1665</v>
      </c>
      <c r="W70" s="122">
        <f>COSM_CWS!W31</f>
        <v>1665</v>
      </c>
      <c r="X70" s="122">
        <f>COSM_CWS!X31</f>
        <v>1665</v>
      </c>
      <c r="Y70" s="122">
        <f>COSM_CWS!Y31</f>
        <v>1665</v>
      </c>
      <c r="Z70" s="122">
        <f>COSM_CWS!Z31</f>
        <v>1665</v>
      </c>
      <c r="AA70" s="122">
        <f>COSM_CWS!AA31</f>
        <v>1665</v>
      </c>
      <c r="AB70" s="122">
        <f>COSM_CWS!AB31</f>
        <v>1665</v>
      </c>
      <c r="AC70" s="122">
        <f>COSM_CWS!AC31</f>
        <v>1665</v>
      </c>
      <c r="AD70" s="122">
        <f>COSM_CWS!AD31</f>
        <v>1665</v>
      </c>
      <c r="AE70" s="122">
        <f>COSM_CWS!AE31</f>
        <v>1665</v>
      </c>
      <c r="AF70" s="122">
        <f>COSM_CWS!AF31</f>
        <v>1665</v>
      </c>
      <c r="AG70" s="122">
        <f>COSM_CWS!AG31</f>
        <v>1665</v>
      </c>
      <c r="AH70" s="122">
        <f>COSM_CWS!AH31</f>
        <v>1665</v>
      </c>
      <c r="AI70" s="122">
        <f>COSM_CWS!AI31</f>
        <v>1665</v>
      </c>
      <c r="AJ70" s="122">
        <f>COSM_CWS!AJ31</f>
        <v>1665</v>
      </c>
      <c r="AK70" s="122">
        <f>COSM_CWS!AK31</f>
        <v>1665</v>
      </c>
      <c r="AL70" s="122">
        <f>COSM_CWS!AL31</f>
        <v>1665</v>
      </c>
      <c r="AM70" s="122">
        <f>COSM_CWS!AM31</f>
        <v>1665</v>
      </c>
      <c r="AN70" s="122">
        <f>COSM_CWS!AN31</f>
        <v>2665</v>
      </c>
      <c r="AO70" s="122">
        <f>COSM_CWS!AO31</f>
        <v>2665</v>
      </c>
      <c r="AP70" s="122">
        <f>COSM_CWS!AP31</f>
        <v>2665</v>
      </c>
      <c r="AQ70" s="122">
        <f>COSM_CWS!AQ31</f>
        <v>2665</v>
      </c>
      <c r="AR70" s="122">
        <f>COSM_CWS!AR31</f>
        <v>2665</v>
      </c>
      <c r="AS70" s="122">
        <f>COSM_CWS!AS31</f>
        <v>2665</v>
      </c>
      <c r="AT70" s="122">
        <f>COSM_CWS!AT31</f>
        <v>2665</v>
      </c>
      <c r="AU70" s="122">
        <f>COSM_CWS!AU31</f>
        <v>2665</v>
      </c>
      <c r="AV70" s="122">
        <f>COSM_CWS!AV31</f>
        <v>2665</v>
      </c>
      <c r="AW70" s="122">
        <f>COSM_CWS!AW31</f>
        <v>2665</v>
      </c>
      <c r="AX70" s="122">
        <f>COSM_CWS!AX31</f>
        <v>2665</v>
      </c>
      <c r="AY70" s="122">
        <f>COSM_CWS!AY31</f>
        <v>2665</v>
      </c>
      <c r="AZ70" s="122">
        <f>COSM_CWS!AZ31</f>
        <v>3165</v>
      </c>
      <c r="BA70" s="122">
        <f>COSM_CWS!BA31</f>
        <v>3165</v>
      </c>
      <c r="BB70" s="122">
        <f>COSM_CWS!BB31</f>
        <v>3165</v>
      </c>
      <c r="BC70" s="122">
        <f>COSM_CWS!BC31</f>
        <v>3165</v>
      </c>
      <c r="BD70" s="122">
        <f>COSM_CWS!BD31</f>
        <v>3165</v>
      </c>
      <c r="BE70" s="122">
        <f>COSM_CWS!BE31</f>
        <v>3165</v>
      </c>
      <c r="BF70" s="122">
        <f>COSM_CWS!BF31</f>
        <v>3165</v>
      </c>
      <c r="BG70" s="122">
        <f>COSM_CWS!BG31</f>
        <v>3165</v>
      </c>
      <c r="BH70" s="122">
        <f>COSM_CWS!BH31</f>
        <v>3165</v>
      </c>
      <c r="BI70" s="122">
        <f>COSM_CWS!BI31</f>
        <v>3165</v>
      </c>
      <c r="BJ70" s="122">
        <f>COSM_CWS!BJ31</f>
        <v>3165</v>
      </c>
      <c r="BK70" s="122">
        <f>COSM_CWS!BK31</f>
        <v>3165</v>
      </c>
    </row>
    <row r="71" spans="1:63" x14ac:dyDescent="0.15">
      <c r="A71" s="75"/>
      <c r="B71" s="48"/>
    </row>
    <row r="72" spans="1:63" x14ac:dyDescent="0.15">
      <c r="A72" s="75"/>
      <c r="B72" s="50" t="s">
        <v>443</v>
      </c>
    </row>
    <row r="73" spans="1:63" x14ac:dyDescent="0.15">
      <c r="A73" s="75"/>
      <c r="B73" s="124" t="s">
        <v>426</v>
      </c>
      <c r="C73" s="122">
        <f>COSM_CWS!C34</f>
        <v>0</v>
      </c>
      <c r="D73" s="122">
        <f>COSM_CWS!D34</f>
        <v>0</v>
      </c>
      <c r="E73" s="122">
        <f>COSM_CWS!E34</f>
        <v>0</v>
      </c>
      <c r="F73" s="122">
        <f>COSM_CWS!F34</f>
        <v>0</v>
      </c>
      <c r="G73" s="122">
        <f>COSM_CWS!G34</f>
        <v>250</v>
      </c>
      <c r="H73" s="122">
        <f>COSM_CWS!H34</f>
        <v>250</v>
      </c>
      <c r="I73" s="122">
        <f>COSM_CWS!I34</f>
        <v>250</v>
      </c>
      <c r="J73" s="122">
        <f>COSM_CWS!J34</f>
        <v>250</v>
      </c>
      <c r="K73" s="122">
        <f>COSM_CWS!K34</f>
        <v>250</v>
      </c>
      <c r="L73" s="122">
        <f>COSM_CWS!L34</f>
        <v>250</v>
      </c>
      <c r="M73" s="122">
        <f>COSM_CWS!M34</f>
        <v>250</v>
      </c>
      <c r="N73" s="122">
        <f>COSM_CWS!N34</f>
        <v>250</v>
      </c>
      <c r="O73" s="122">
        <f>COSM_CWS!O34</f>
        <v>250</v>
      </c>
      <c r="P73" s="122">
        <f>COSM_CWS!P34</f>
        <v>250</v>
      </c>
      <c r="Q73" s="122">
        <f>COSM_CWS!Q34</f>
        <v>250</v>
      </c>
      <c r="R73" s="122">
        <f>COSM_CWS!R34</f>
        <v>250</v>
      </c>
      <c r="S73" s="122">
        <f>COSM_CWS!S34</f>
        <v>250</v>
      </c>
      <c r="T73" s="122">
        <f>COSM_CWS!T34</f>
        <v>250</v>
      </c>
      <c r="U73" s="122">
        <f>COSM_CWS!U34</f>
        <v>250</v>
      </c>
      <c r="V73" s="122">
        <f>COSM_CWS!V34</f>
        <v>250</v>
      </c>
      <c r="W73" s="122">
        <f>COSM_CWS!W34</f>
        <v>250</v>
      </c>
      <c r="X73" s="122">
        <f>COSM_CWS!X34</f>
        <v>250</v>
      </c>
      <c r="Y73" s="122">
        <f>COSM_CWS!Y34</f>
        <v>250</v>
      </c>
      <c r="Z73" s="122">
        <f>COSM_CWS!Z34</f>
        <v>250</v>
      </c>
      <c r="AA73" s="122">
        <f>COSM_CWS!AA34</f>
        <v>250</v>
      </c>
      <c r="AB73" s="122">
        <f>COSM_CWS!AB34</f>
        <v>500</v>
      </c>
      <c r="AC73" s="122">
        <f>COSM_CWS!AC34</f>
        <v>500</v>
      </c>
      <c r="AD73" s="122">
        <f>COSM_CWS!AD34</f>
        <v>500</v>
      </c>
      <c r="AE73" s="122">
        <f>COSM_CWS!AE34</f>
        <v>500</v>
      </c>
      <c r="AF73" s="122">
        <f>COSM_CWS!AF34</f>
        <v>500</v>
      </c>
      <c r="AG73" s="122">
        <f>COSM_CWS!AG34</f>
        <v>500</v>
      </c>
      <c r="AH73" s="122">
        <f>COSM_CWS!AH34</f>
        <v>500</v>
      </c>
      <c r="AI73" s="122">
        <f>COSM_CWS!AI34</f>
        <v>500</v>
      </c>
      <c r="AJ73" s="122">
        <f>COSM_CWS!AJ34</f>
        <v>500</v>
      </c>
      <c r="AK73" s="122">
        <f>COSM_CWS!AK34</f>
        <v>500</v>
      </c>
      <c r="AL73" s="122">
        <f>COSM_CWS!AL34</f>
        <v>500</v>
      </c>
      <c r="AM73" s="122">
        <f>COSM_CWS!AM34</f>
        <v>500</v>
      </c>
      <c r="AN73" s="122">
        <f>COSM_CWS!AN34</f>
        <v>500</v>
      </c>
      <c r="AO73" s="122">
        <f>COSM_CWS!AO34</f>
        <v>500</v>
      </c>
      <c r="AP73" s="122">
        <f>COSM_CWS!AP34</f>
        <v>500</v>
      </c>
      <c r="AQ73" s="122">
        <f>COSM_CWS!AQ34</f>
        <v>500</v>
      </c>
      <c r="AR73" s="122">
        <f>COSM_CWS!AR34</f>
        <v>500</v>
      </c>
      <c r="AS73" s="122">
        <f>COSM_CWS!AS34</f>
        <v>500</v>
      </c>
      <c r="AT73" s="122">
        <f>COSM_CWS!AT34</f>
        <v>500</v>
      </c>
      <c r="AU73" s="122">
        <f>COSM_CWS!AU34</f>
        <v>500</v>
      </c>
      <c r="AV73" s="122">
        <f>COSM_CWS!AV34</f>
        <v>500</v>
      </c>
      <c r="AW73" s="122">
        <f>COSM_CWS!AW34</f>
        <v>500</v>
      </c>
      <c r="AX73" s="122">
        <f>COSM_CWS!AX34</f>
        <v>500</v>
      </c>
      <c r="AY73" s="122">
        <f>COSM_CWS!AY34</f>
        <v>500</v>
      </c>
      <c r="AZ73" s="122">
        <f>COSM_CWS!AZ34</f>
        <v>500</v>
      </c>
      <c r="BA73" s="122">
        <f>COSM_CWS!BA34</f>
        <v>500</v>
      </c>
      <c r="BB73" s="122">
        <f>COSM_CWS!BB34</f>
        <v>500</v>
      </c>
      <c r="BC73" s="122">
        <f>COSM_CWS!BC34</f>
        <v>500</v>
      </c>
      <c r="BD73" s="122">
        <f>COSM_CWS!BD34</f>
        <v>500</v>
      </c>
      <c r="BE73" s="122">
        <f>COSM_CWS!BE34</f>
        <v>500</v>
      </c>
      <c r="BF73" s="122">
        <f>COSM_CWS!BF34</f>
        <v>500</v>
      </c>
      <c r="BG73" s="122">
        <f>COSM_CWS!BG34</f>
        <v>500</v>
      </c>
      <c r="BH73" s="122">
        <f>COSM_CWS!BH34</f>
        <v>500</v>
      </c>
      <c r="BI73" s="122">
        <f>COSM_CWS!BI34</f>
        <v>500</v>
      </c>
      <c r="BJ73" s="122">
        <f>COSM_CWS!BJ34</f>
        <v>500</v>
      </c>
      <c r="BK73" s="122">
        <f>COSM_CWS!BK34</f>
        <v>500</v>
      </c>
    </row>
    <row r="74" spans="1:63" x14ac:dyDescent="0.15">
      <c r="A74" s="75"/>
      <c r="B74" s="124" t="s">
        <v>184</v>
      </c>
      <c r="C74" s="122">
        <f>COSM_CWS!C35</f>
        <v>0</v>
      </c>
      <c r="D74" s="122">
        <f>COSM_CWS!D35</f>
        <v>0</v>
      </c>
      <c r="E74" s="122">
        <f>COSM_CWS!E35</f>
        <v>0</v>
      </c>
      <c r="F74" s="122">
        <f>COSM_CWS!F35</f>
        <v>0</v>
      </c>
      <c r="G74" s="122">
        <f>COSM_CWS!G35</f>
        <v>0</v>
      </c>
      <c r="H74" s="122">
        <f>COSM_CWS!H35</f>
        <v>0</v>
      </c>
      <c r="I74" s="122">
        <f>COSM_CWS!I35</f>
        <v>0</v>
      </c>
      <c r="J74" s="122">
        <f>COSM_CWS!J35</f>
        <v>0</v>
      </c>
      <c r="K74" s="122">
        <f>COSM_CWS!K35</f>
        <v>0</v>
      </c>
      <c r="L74" s="122">
        <f>COSM_CWS!L35</f>
        <v>0</v>
      </c>
      <c r="M74" s="122">
        <f>COSM_CWS!M35</f>
        <v>0</v>
      </c>
      <c r="N74" s="122">
        <f>COSM_CWS!N35</f>
        <v>0</v>
      </c>
      <c r="O74" s="122">
        <f>COSM_CWS!O35</f>
        <v>0</v>
      </c>
      <c r="P74" s="122">
        <f>COSM_CWS!P35</f>
        <v>0</v>
      </c>
      <c r="Q74" s="122">
        <f>COSM_CWS!Q35</f>
        <v>0</v>
      </c>
      <c r="R74" s="122">
        <f>COSM_CWS!R35</f>
        <v>0</v>
      </c>
      <c r="S74" s="122">
        <f>COSM_CWS!S35</f>
        <v>0</v>
      </c>
      <c r="T74" s="122">
        <f>COSM_CWS!T35</f>
        <v>0</v>
      </c>
      <c r="U74" s="122">
        <f>COSM_CWS!U35</f>
        <v>0</v>
      </c>
      <c r="V74" s="122">
        <f>COSM_CWS!V35</f>
        <v>0</v>
      </c>
      <c r="W74" s="122">
        <f>COSM_CWS!W35</f>
        <v>0</v>
      </c>
      <c r="X74" s="122">
        <f>COSM_CWS!X35</f>
        <v>0</v>
      </c>
      <c r="Y74" s="122">
        <f>COSM_CWS!Y35</f>
        <v>0</v>
      </c>
      <c r="Z74" s="122">
        <f>COSM_CWS!Z35</f>
        <v>0</v>
      </c>
      <c r="AA74" s="122">
        <f>COSM_CWS!AA35</f>
        <v>0</v>
      </c>
      <c r="AB74" s="122">
        <f>COSM_CWS!AB35</f>
        <v>0</v>
      </c>
      <c r="AC74" s="122">
        <f>COSM_CWS!AC35</f>
        <v>0</v>
      </c>
      <c r="AD74" s="122">
        <f>COSM_CWS!AD35</f>
        <v>0</v>
      </c>
      <c r="AE74" s="122">
        <f>COSM_CWS!AE35</f>
        <v>0</v>
      </c>
      <c r="AF74" s="122">
        <f>COSM_CWS!AF35</f>
        <v>0</v>
      </c>
      <c r="AG74" s="122">
        <f>COSM_CWS!AG35</f>
        <v>0</v>
      </c>
      <c r="AH74" s="122">
        <f>COSM_CWS!AH35</f>
        <v>0</v>
      </c>
      <c r="AI74" s="122">
        <f>COSM_CWS!AI35</f>
        <v>0</v>
      </c>
      <c r="AJ74" s="122">
        <f>COSM_CWS!AJ35</f>
        <v>0</v>
      </c>
      <c r="AK74" s="122">
        <f>COSM_CWS!AK35</f>
        <v>0</v>
      </c>
      <c r="AL74" s="122">
        <f>COSM_CWS!AL35</f>
        <v>0</v>
      </c>
      <c r="AM74" s="122">
        <f>COSM_CWS!AM35</f>
        <v>0</v>
      </c>
      <c r="AN74" s="122">
        <f>COSM_CWS!AN35</f>
        <v>0</v>
      </c>
      <c r="AO74" s="122">
        <f>COSM_CWS!AO35</f>
        <v>0</v>
      </c>
      <c r="AP74" s="122">
        <f>COSM_CWS!AP35</f>
        <v>0</v>
      </c>
      <c r="AQ74" s="122">
        <f>COSM_CWS!AQ35</f>
        <v>0</v>
      </c>
      <c r="AR74" s="122">
        <f>COSM_CWS!AR35</f>
        <v>0</v>
      </c>
      <c r="AS74" s="122">
        <f>COSM_CWS!AS35</f>
        <v>0</v>
      </c>
      <c r="AT74" s="122">
        <f>COSM_CWS!AT35</f>
        <v>0</v>
      </c>
      <c r="AU74" s="122">
        <f>COSM_CWS!AU35</f>
        <v>0</v>
      </c>
      <c r="AV74" s="122">
        <f>COSM_CWS!AV35</f>
        <v>0</v>
      </c>
      <c r="AW74" s="122">
        <f>COSM_CWS!AW35</f>
        <v>0</v>
      </c>
      <c r="AX74" s="122">
        <f>COSM_CWS!AX35</f>
        <v>0</v>
      </c>
      <c r="AY74" s="122">
        <f>COSM_CWS!AY35</f>
        <v>0</v>
      </c>
      <c r="AZ74" s="122">
        <f>COSM_CWS!AZ35</f>
        <v>0</v>
      </c>
      <c r="BA74" s="122">
        <f>COSM_CWS!BA35</f>
        <v>0</v>
      </c>
      <c r="BB74" s="122">
        <f>COSM_CWS!BB35</f>
        <v>0</v>
      </c>
      <c r="BC74" s="122">
        <f>COSM_CWS!BC35</f>
        <v>0</v>
      </c>
      <c r="BD74" s="122">
        <f>COSM_CWS!BD35</f>
        <v>0</v>
      </c>
      <c r="BE74" s="122">
        <f>COSM_CWS!BE35</f>
        <v>0</v>
      </c>
      <c r="BF74" s="122">
        <f>COSM_CWS!BF35</f>
        <v>0</v>
      </c>
      <c r="BG74" s="122">
        <f>COSM_CWS!BG35</f>
        <v>0</v>
      </c>
      <c r="BH74" s="122">
        <f>COSM_CWS!BH35</f>
        <v>0</v>
      </c>
      <c r="BI74" s="122">
        <f>COSM_CWS!BI35</f>
        <v>0</v>
      </c>
      <c r="BJ74" s="122">
        <f>COSM_CWS!BJ35</f>
        <v>0</v>
      </c>
      <c r="BK74" s="122">
        <f>COSM_CWS!BK35</f>
        <v>0</v>
      </c>
    </row>
    <row r="75" spans="1:63" x14ac:dyDescent="0.15">
      <c r="A75" s="75"/>
      <c r="B75" s="124" t="s">
        <v>419</v>
      </c>
      <c r="C75" s="122">
        <f>COSM_CWS!C36</f>
        <v>0</v>
      </c>
      <c r="D75" s="122">
        <f>COSM_CWS!D36</f>
        <v>0</v>
      </c>
      <c r="E75" s="122">
        <f>COSM_CWS!E36</f>
        <v>0</v>
      </c>
      <c r="F75" s="122">
        <f>COSM_CWS!F36</f>
        <v>0</v>
      </c>
      <c r="G75" s="122">
        <f>COSM_CWS!G36</f>
        <v>0</v>
      </c>
      <c r="H75" s="122">
        <f>COSM_CWS!H36</f>
        <v>0</v>
      </c>
      <c r="I75" s="122">
        <f>COSM_CWS!I36</f>
        <v>0</v>
      </c>
      <c r="J75" s="122">
        <f>COSM_CWS!J36</f>
        <v>0</v>
      </c>
      <c r="K75" s="122">
        <f>COSM_CWS!K36</f>
        <v>0</v>
      </c>
      <c r="L75" s="122">
        <f>COSM_CWS!L36</f>
        <v>0</v>
      </c>
      <c r="M75" s="122">
        <f>COSM_CWS!M36</f>
        <v>0</v>
      </c>
      <c r="N75" s="122">
        <f>COSM_CWS!N36</f>
        <v>0</v>
      </c>
      <c r="O75" s="122">
        <f>COSM_CWS!O36</f>
        <v>0</v>
      </c>
      <c r="P75" s="122">
        <f>COSM_CWS!P36</f>
        <v>8500</v>
      </c>
      <c r="Q75" s="122">
        <f>COSM_CWS!Q36</f>
        <v>0</v>
      </c>
      <c r="R75" s="122">
        <f>COSM_CWS!R36</f>
        <v>0</v>
      </c>
      <c r="S75" s="122">
        <f>COSM_CWS!S36</f>
        <v>0</v>
      </c>
      <c r="T75" s="122">
        <f>COSM_CWS!T36</f>
        <v>0</v>
      </c>
      <c r="U75" s="122">
        <f>COSM_CWS!U36</f>
        <v>0</v>
      </c>
      <c r="V75" s="122">
        <f>COSM_CWS!V36</f>
        <v>0</v>
      </c>
      <c r="W75" s="122">
        <f>COSM_CWS!W36</f>
        <v>0</v>
      </c>
      <c r="X75" s="122">
        <f>COSM_CWS!X36</f>
        <v>0</v>
      </c>
      <c r="Y75" s="122">
        <f>COSM_CWS!Y36</f>
        <v>0</v>
      </c>
      <c r="Z75" s="122">
        <f>COSM_CWS!Z36</f>
        <v>0</v>
      </c>
      <c r="AA75" s="122">
        <f>COSM_CWS!AA36</f>
        <v>0</v>
      </c>
      <c r="AB75" s="122">
        <f>COSM_CWS!AB36</f>
        <v>0</v>
      </c>
      <c r="AC75" s="122">
        <f>COSM_CWS!AC36</f>
        <v>0</v>
      </c>
      <c r="AD75" s="122">
        <f>COSM_CWS!AD36</f>
        <v>0</v>
      </c>
      <c r="AE75" s="122">
        <f>COSM_CWS!AE36</f>
        <v>0</v>
      </c>
      <c r="AF75" s="122">
        <f>COSM_CWS!AF36</f>
        <v>0</v>
      </c>
      <c r="AG75" s="122">
        <f>COSM_CWS!AG36</f>
        <v>0</v>
      </c>
      <c r="AH75" s="122">
        <f>COSM_CWS!AH36</f>
        <v>0</v>
      </c>
      <c r="AI75" s="122">
        <f>COSM_CWS!AI36</f>
        <v>0</v>
      </c>
      <c r="AJ75" s="122">
        <f>COSM_CWS!AJ36</f>
        <v>0</v>
      </c>
      <c r="AK75" s="122">
        <f>COSM_CWS!AK36</f>
        <v>0</v>
      </c>
      <c r="AL75" s="122">
        <f>COSM_CWS!AL36</f>
        <v>0</v>
      </c>
      <c r="AM75" s="122">
        <f>COSM_CWS!AM36</f>
        <v>0</v>
      </c>
      <c r="AN75" s="122">
        <f>COSM_CWS!AN36</f>
        <v>0</v>
      </c>
      <c r="AO75" s="122">
        <f>COSM_CWS!AO36</f>
        <v>0</v>
      </c>
      <c r="AP75" s="122">
        <f>COSM_CWS!AP36</f>
        <v>0</v>
      </c>
      <c r="AQ75" s="122">
        <f>COSM_CWS!AQ36</f>
        <v>0</v>
      </c>
      <c r="AR75" s="122">
        <f>COSM_CWS!AR36</f>
        <v>0</v>
      </c>
      <c r="AS75" s="122">
        <f>COSM_CWS!AS36</f>
        <v>0</v>
      </c>
      <c r="AT75" s="122">
        <f>COSM_CWS!AT36</f>
        <v>0</v>
      </c>
      <c r="AU75" s="122">
        <f>COSM_CWS!AU36</f>
        <v>0</v>
      </c>
      <c r="AV75" s="122">
        <f>COSM_CWS!AV36</f>
        <v>0</v>
      </c>
      <c r="AW75" s="122">
        <f>COSM_CWS!AW36</f>
        <v>0</v>
      </c>
      <c r="AX75" s="122">
        <f>COSM_CWS!AX36</f>
        <v>0</v>
      </c>
      <c r="AY75" s="122">
        <f>COSM_CWS!AY36</f>
        <v>0</v>
      </c>
      <c r="AZ75" s="122">
        <f>COSM_CWS!AZ36</f>
        <v>0</v>
      </c>
      <c r="BA75" s="122">
        <f>COSM_CWS!BA36</f>
        <v>0</v>
      </c>
      <c r="BB75" s="122">
        <f>COSM_CWS!BB36</f>
        <v>0</v>
      </c>
      <c r="BC75" s="122">
        <f>COSM_CWS!BC36</f>
        <v>0</v>
      </c>
      <c r="BD75" s="122">
        <f>COSM_CWS!BD36</f>
        <v>0</v>
      </c>
      <c r="BE75" s="122">
        <f>COSM_CWS!BE36</f>
        <v>0</v>
      </c>
      <c r="BF75" s="122">
        <f>COSM_CWS!BF36</f>
        <v>0</v>
      </c>
      <c r="BG75" s="122">
        <f>COSM_CWS!BG36</f>
        <v>0</v>
      </c>
      <c r="BH75" s="122">
        <f>COSM_CWS!BH36</f>
        <v>0</v>
      </c>
      <c r="BI75" s="122">
        <f>COSM_CWS!BI36</f>
        <v>0</v>
      </c>
      <c r="BJ75" s="122">
        <f>COSM_CWS!BJ36</f>
        <v>0</v>
      </c>
      <c r="BK75" s="122">
        <f>COSM_CWS!BK36</f>
        <v>0</v>
      </c>
    </row>
    <row r="76" spans="1:63" x14ac:dyDescent="0.15">
      <c r="A76" s="75"/>
      <c r="B76" s="48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</row>
    <row r="77" spans="1:63" x14ac:dyDescent="0.15">
      <c r="A77" s="75"/>
      <c r="B77" s="50" t="s">
        <v>444</v>
      </c>
      <c r="C77" s="122">
        <f>COSM_CWS!C38</f>
        <v>0</v>
      </c>
      <c r="D77" s="122">
        <f>COSM_CWS!D38</f>
        <v>0</v>
      </c>
      <c r="E77" s="122">
        <f>COSM_CWS!E38</f>
        <v>0</v>
      </c>
      <c r="F77" s="122">
        <f>COSM_CWS!F38</f>
        <v>0</v>
      </c>
      <c r="G77" s="122">
        <f>COSM_CWS!G38</f>
        <v>250</v>
      </c>
      <c r="H77" s="122">
        <f>COSM_CWS!H38</f>
        <v>250</v>
      </c>
      <c r="I77" s="122">
        <f>COSM_CWS!I38</f>
        <v>250</v>
      </c>
      <c r="J77" s="122">
        <f>COSM_CWS!J38</f>
        <v>250</v>
      </c>
      <c r="K77" s="122">
        <f>COSM_CWS!K38</f>
        <v>250</v>
      </c>
      <c r="L77" s="122">
        <f>COSM_CWS!L38</f>
        <v>250</v>
      </c>
      <c r="M77" s="122">
        <f>COSM_CWS!M38</f>
        <v>250</v>
      </c>
      <c r="N77" s="122">
        <f>COSM_CWS!N38</f>
        <v>250</v>
      </c>
      <c r="O77" s="122">
        <f>COSM_CWS!O38</f>
        <v>250</v>
      </c>
      <c r="P77" s="122">
        <f>COSM_CWS!P38</f>
        <v>8750</v>
      </c>
      <c r="Q77" s="122">
        <f>COSM_CWS!Q38</f>
        <v>250</v>
      </c>
      <c r="R77" s="122">
        <f>COSM_CWS!R38</f>
        <v>250</v>
      </c>
      <c r="S77" s="122">
        <f>COSM_CWS!S38</f>
        <v>250</v>
      </c>
      <c r="T77" s="122">
        <f>COSM_CWS!T38</f>
        <v>250</v>
      </c>
      <c r="U77" s="122">
        <f>COSM_CWS!U38</f>
        <v>250</v>
      </c>
      <c r="V77" s="122">
        <f>COSM_CWS!V38</f>
        <v>250</v>
      </c>
      <c r="W77" s="122">
        <f>COSM_CWS!W38</f>
        <v>250</v>
      </c>
      <c r="X77" s="122">
        <f>COSM_CWS!X38</f>
        <v>250</v>
      </c>
      <c r="Y77" s="122">
        <f>COSM_CWS!Y38</f>
        <v>250</v>
      </c>
      <c r="Z77" s="122">
        <f>COSM_CWS!Z38</f>
        <v>250</v>
      </c>
      <c r="AA77" s="122">
        <f>COSM_CWS!AA38</f>
        <v>250</v>
      </c>
      <c r="AB77" s="122">
        <f>COSM_CWS!AB38</f>
        <v>500</v>
      </c>
      <c r="AC77" s="122">
        <f>COSM_CWS!AC38</f>
        <v>500</v>
      </c>
      <c r="AD77" s="122">
        <f>COSM_CWS!AD38</f>
        <v>500</v>
      </c>
      <c r="AE77" s="122">
        <f>COSM_CWS!AE38</f>
        <v>500</v>
      </c>
      <c r="AF77" s="122">
        <f>COSM_CWS!AF38</f>
        <v>500</v>
      </c>
      <c r="AG77" s="122">
        <f>COSM_CWS!AG38</f>
        <v>500</v>
      </c>
      <c r="AH77" s="122">
        <f>COSM_CWS!AH38</f>
        <v>500</v>
      </c>
      <c r="AI77" s="122">
        <f>COSM_CWS!AI38</f>
        <v>500</v>
      </c>
      <c r="AJ77" s="122">
        <f>COSM_CWS!AJ38</f>
        <v>500</v>
      </c>
      <c r="AK77" s="122">
        <f>COSM_CWS!AK38</f>
        <v>500</v>
      </c>
      <c r="AL77" s="122">
        <f>COSM_CWS!AL38</f>
        <v>500</v>
      </c>
      <c r="AM77" s="122">
        <f>COSM_CWS!AM38</f>
        <v>500</v>
      </c>
      <c r="AN77" s="122">
        <f>COSM_CWS!AN38</f>
        <v>500</v>
      </c>
      <c r="AO77" s="122">
        <f>COSM_CWS!AO38</f>
        <v>500</v>
      </c>
      <c r="AP77" s="122">
        <f>COSM_CWS!AP38</f>
        <v>500</v>
      </c>
      <c r="AQ77" s="122">
        <f>COSM_CWS!AQ38</f>
        <v>500</v>
      </c>
      <c r="AR77" s="122">
        <f>COSM_CWS!AR38</f>
        <v>500</v>
      </c>
      <c r="AS77" s="122">
        <f>COSM_CWS!AS38</f>
        <v>500</v>
      </c>
      <c r="AT77" s="122">
        <f>COSM_CWS!AT38</f>
        <v>500</v>
      </c>
      <c r="AU77" s="122">
        <f>COSM_CWS!AU38</f>
        <v>500</v>
      </c>
      <c r="AV77" s="122">
        <f>COSM_CWS!AV38</f>
        <v>500</v>
      </c>
      <c r="AW77" s="122">
        <f>COSM_CWS!AW38</f>
        <v>500</v>
      </c>
      <c r="AX77" s="122">
        <f>COSM_CWS!AX38</f>
        <v>500</v>
      </c>
      <c r="AY77" s="122">
        <f>COSM_CWS!AY38</f>
        <v>500</v>
      </c>
      <c r="AZ77" s="122">
        <f>COSM_CWS!AZ38</f>
        <v>500</v>
      </c>
      <c r="BA77" s="122">
        <f>COSM_CWS!BA38</f>
        <v>500</v>
      </c>
      <c r="BB77" s="122">
        <f>COSM_CWS!BB38</f>
        <v>500</v>
      </c>
      <c r="BC77" s="122">
        <f>COSM_CWS!BC38</f>
        <v>500</v>
      </c>
      <c r="BD77" s="122">
        <f>COSM_CWS!BD38</f>
        <v>500</v>
      </c>
      <c r="BE77" s="122">
        <f>COSM_CWS!BE38</f>
        <v>500</v>
      </c>
      <c r="BF77" s="122">
        <f>COSM_CWS!BF38</f>
        <v>500</v>
      </c>
      <c r="BG77" s="122">
        <f>COSM_CWS!BG38</f>
        <v>500</v>
      </c>
      <c r="BH77" s="122">
        <f>COSM_CWS!BH38</f>
        <v>500</v>
      </c>
      <c r="BI77" s="122">
        <f>COSM_CWS!BI38</f>
        <v>500</v>
      </c>
      <c r="BJ77" s="122">
        <f>COSM_CWS!BJ38</f>
        <v>500</v>
      </c>
      <c r="BK77" s="122">
        <f>COSM_CWS!BK38</f>
        <v>500</v>
      </c>
    </row>
    <row r="78" spans="1:63" x14ac:dyDescent="0.15">
      <c r="A78" s="75"/>
      <c r="B78" s="48"/>
    </row>
    <row r="79" spans="1:63" x14ac:dyDescent="0.15">
      <c r="A79" s="75"/>
      <c r="B79" s="50" t="s">
        <v>464</v>
      </c>
      <c r="C79" s="121">
        <f>COSM_CWS!C40</f>
        <v>0</v>
      </c>
      <c r="D79" s="121">
        <f>COSM_CWS!D40</f>
        <v>0</v>
      </c>
      <c r="E79" s="121">
        <f>COSM_CWS!E40</f>
        <v>0</v>
      </c>
      <c r="F79" s="121">
        <f>COSM_CWS!F40</f>
        <v>0</v>
      </c>
      <c r="G79" s="121">
        <f>COSM_CWS!G40</f>
        <v>0</v>
      </c>
      <c r="H79" s="121">
        <f>COSM_CWS!H40</f>
        <v>0</v>
      </c>
      <c r="I79" s="121">
        <f>COSM_CWS!I40</f>
        <v>0</v>
      </c>
      <c r="J79" s="121">
        <f>COSM_CWS!J40</f>
        <v>0</v>
      </c>
      <c r="K79" s="121">
        <f>COSM_CWS!K40</f>
        <v>1550</v>
      </c>
      <c r="L79" s="121">
        <f>COSM_CWS!L40</f>
        <v>1550</v>
      </c>
      <c r="M79" s="121">
        <f>COSM_CWS!M40</f>
        <v>3100</v>
      </c>
      <c r="N79" s="121">
        <f>COSM_CWS!N40</f>
        <v>3100</v>
      </c>
      <c r="O79" s="121">
        <f>COSM_CWS!O40</f>
        <v>3100</v>
      </c>
      <c r="P79" s="121">
        <f>COSM_CWS!P40</f>
        <v>4650</v>
      </c>
      <c r="Q79" s="121">
        <f>COSM_CWS!Q40</f>
        <v>4650</v>
      </c>
      <c r="R79" s="121">
        <f>COSM_CWS!R40</f>
        <v>4650</v>
      </c>
      <c r="S79" s="121">
        <f>COSM_CWS!S40</f>
        <v>7360</v>
      </c>
      <c r="T79" s="121">
        <f>COSM_CWS!T40</f>
        <v>7750</v>
      </c>
      <c r="U79" s="121">
        <f>COSM_CWS!U40</f>
        <v>8910</v>
      </c>
      <c r="V79" s="121">
        <f>COSM_CWS!V40</f>
        <v>10850</v>
      </c>
      <c r="W79" s="121">
        <f>COSM_CWS!W40</f>
        <v>12010</v>
      </c>
      <c r="X79" s="121">
        <f>COSM_CWS!X40</f>
        <v>10850</v>
      </c>
      <c r="Y79" s="121">
        <f>COSM_CWS!Y40</f>
        <v>12010</v>
      </c>
      <c r="Z79" s="121">
        <f>COSM_CWS!Z40</f>
        <v>10850</v>
      </c>
      <c r="AA79" s="121">
        <f>COSM_CWS!AA40</f>
        <v>12010</v>
      </c>
      <c r="AB79" s="121">
        <f>COSM_CWS!AB40</f>
        <v>12400</v>
      </c>
      <c r="AC79" s="121">
        <f>COSM_CWS!AC40</f>
        <v>13560</v>
      </c>
      <c r="AD79" s="121">
        <f>COSM_CWS!AD40</f>
        <v>12400</v>
      </c>
      <c r="AE79" s="121">
        <f>COSM_CWS!AE40</f>
        <v>13560</v>
      </c>
      <c r="AF79" s="121">
        <f>COSM_CWS!AF40</f>
        <v>12400</v>
      </c>
      <c r="AG79" s="121">
        <f>COSM_CWS!AG40</f>
        <v>13560</v>
      </c>
      <c r="AH79" s="121">
        <f>COSM_CWS!AH40</f>
        <v>12400</v>
      </c>
      <c r="AI79" s="121">
        <f>COSM_CWS!AI40</f>
        <v>13560</v>
      </c>
      <c r="AJ79" s="121">
        <f>COSM_CWS!AJ40</f>
        <v>12400</v>
      </c>
      <c r="AK79" s="121">
        <f>COSM_CWS!AK40</f>
        <v>13560</v>
      </c>
      <c r="AL79" s="121">
        <f>COSM_CWS!AL40</f>
        <v>12400</v>
      </c>
      <c r="AM79" s="121">
        <f>COSM_CWS!AM40</f>
        <v>13560</v>
      </c>
      <c r="AN79" s="121">
        <f>COSM_CWS!AN40</f>
        <v>15500</v>
      </c>
      <c r="AO79" s="121">
        <f>COSM_CWS!AO40</f>
        <v>16660</v>
      </c>
      <c r="AP79" s="121">
        <f>COSM_CWS!AP40</f>
        <v>15500</v>
      </c>
      <c r="AQ79" s="121">
        <f>COSM_CWS!AQ40</f>
        <v>16660</v>
      </c>
      <c r="AR79" s="121">
        <f>COSM_CWS!AR40</f>
        <v>15500</v>
      </c>
      <c r="AS79" s="121">
        <f>COSM_CWS!AS40</f>
        <v>16660</v>
      </c>
      <c r="AT79" s="121">
        <f>COSM_CWS!AT40</f>
        <v>15500</v>
      </c>
      <c r="AU79" s="121">
        <f>COSM_CWS!AU40</f>
        <v>16660</v>
      </c>
      <c r="AV79" s="121">
        <f>COSM_CWS!AV40</f>
        <v>15500</v>
      </c>
      <c r="AW79" s="121">
        <f>COSM_CWS!AW40</f>
        <v>16660</v>
      </c>
      <c r="AX79" s="121">
        <f>COSM_CWS!AX40</f>
        <v>15500</v>
      </c>
      <c r="AY79" s="121">
        <f>COSM_CWS!AY40</f>
        <v>16660</v>
      </c>
      <c r="AZ79" s="121">
        <f>COSM_CWS!AZ40</f>
        <v>18600</v>
      </c>
      <c r="BA79" s="121">
        <f>COSM_CWS!BA40</f>
        <v>19760</v>
      </c>
      <c r="BB79" s="121">
        <f>COSM_CWS!BB40</f>
        <v>18600</v>
      </c>
      <c r="BC79" s="121">
        <f>COSM_CWS!BC40</f>
        <v>19760</v>
      </c>
      <c r="BD79" s="121">
        <f>COSM_CWS!BD40</f>
        <v>18600</v>
      </c>
      <c r="BE79" s="121">
        <f>COSM_CWS!BE40</f>
        <v>19760</v>
      </c>
      <c r="BF79" s="121">
        <f>COSM_CWS!BF40</f>
        <v>18600</v>
      </c>
      <c r="BG79" s="121">
        <f>COSM_CWS!BG40</f>
        <v>19760</v>
      </c>
      <c r="BH79" s="121">
        <f>COSM_CWS!BH40</f>
        <v>18600</v>
      </c>
      <c r="BI79" s="121">
        <f>COSM_CWS!BI40</f>
        <v>19760</v>
      </c>
      <c r="BJ79" s="121">
        <f>COSM_CWS!BJ40</f>
        <v>18600</v>
      </c>
      <c r="BK79" s="121">
        <f>COSM_CWS!BK40</f>
        <v>18600</v>
      </c>
    </row>
    <row r="80" spans="1:63" x14ac:dyDescent="0.15">
      <c r="A80" s="75"/>
      <c r="B80" s="48"/>
    </row>
    <row r="81" spans="1:64" x14ac:dyDescent="0.15">
      <c r="A81" s="75"/>
      <c r="B81" s="50" t="s">
        <v>465</v>
      </c>
      <c r="C81" s="130">
        <f>COSM_CWS!C42</f>
        <v>940</v>
      </c>
      <c r="D81" s="130">
        <f>COSM_CWS!D42</f>
        <v>3765</v>
      </c>
      <c r="E81" s="130">
        <f>COSM_CWS!E42</f>
        <v>3215</v>
      </c>
      <c r="F81" s="130">
        <f>COSM_CWS!F42</f>
        <v>6265</v>
      </c>
      <c r="G81" s="130">
        <f>COSM_CWS!G42</f>
        <v>3465</v>
      </c>
      <c r="H81" s="130">
        <f>COSM_CWS!H42</f>
        <v>1765</v>
      </c>
      <c r="I81" s="130">
        <f>COSM_CWS!I42</f>
        <v>3715</v>
      </c>
      <c r="J81" s="130">
        <f>COSM_CWS!J42</f>
        <v>1765</v>
      </c>
      <c r="K81" s="130">
        <f>COSM_CWS!K42</f>
        <v>3265</v>
      </c>
      <c r="L81" s="130">
        <f>COSM_CWS!L42</f>
        <v>3815</v>
      </c>
      <c r="M81" s="130">
        <f>COSM_CWS!M42</f>
        <v>18315</v>
      </c>
      <c r="N81" s="130">
        <f>COSM_CWS!N42</f>
        <v>4815</v>
      </c>
      <c r="O81" s="130">
        <f>COSM_CWS!O42</f>
        <v>5365</v>
      </c>
      <c r="P81" s="130">
        <f>COSM_CWS!P42</f>
        <v>16465</v>
      </c>
      <c r="Q81" s="130">
        <f>COSM_CWS!Q42</f>
        <v>8515</v>
      </c>
      <c r="R81" s="130">
        <f>COSM_CWS!R42</f>
        <v>7965</v>
      </c>
      <c r="S81" s="130">
        <f>COSM_CWS!S42</f>
        <v>24675</v>
      </c>
      <c r="T81" s="130">
        <f>COSM_CWS!T42</f>
        <v>11565</v>
      </c>
      <c r="U81" s="130">
        <f>COSM_CWS!U42</f>
        <v>15775</v>
      </c>
      <c r="V81" s="130">
        <f>COSM_CWS!V42</f>
        <v>16165</v>
      </c>
      <c r="W81" s="130">
        <f>COSM_CWS!W42</f>
        <v>17875</v>
      </c>
      <c r="X81" s="130">
        <f>COSM_CWS!X42</f>
        <v>16165</v>
      </c>
      <c r="Y81" s="130">
        <f>COSM_CWS!Y42</f>
        <v>33325</v>
      </c>
      <c r="Z81" s="130">
        <f>COSM_CWS!Z42</f>
        <v>16165</v>
      </c>
      <c r="AA81" s="130">
        <f>COSM_CWS!AA42</f>
        <v>18375</v>
      </c>
      <c r="AB81" s="130">
        <f>COSM_CWS!AB42</f>
        <v>18965</v>
      </c>
      <c r="AC81" s="130">
        <f>COSM_CWS!AC42</f>
        <v>20675</v>
      </c>
      <c r="AD81" s="130">
        <f>COSM_CWS!AD42</f>
        <v>18965</v>
      </c>
      <c r="AE81" s="130">
        <f>COSM_CWS!AE42</f>
        <v>36125</v>
      </c>
      <c r="AF81" s="130">
        <f>COSM_CWS!AF42</f>
        <v>18965</v>
      </c>
      <c r="AG81" s="130">
        <f>COSM_CWS!AG42</f>
        <v>23175</v>
      </c>
      <c r="AH81" s="130">
        <f>COSM_CWS!AH42</f>
        <v>18965</v>
      </c>
      <c r="AI81" s="130">
        <f>COSM_CWS!AI42</f>
        <v>20675</v>
      </c>
      <c r="AJ81" s="130">
        <f>COSM_CWS!AJ42</f>
        <v>18965</v>
      </c>
      <c r="AK81" s="130">
        <f>COSM_CWS!AK42</f>
        <v>36125</v>
      </c>
      <c r="AL81" s="130">
        <f>COSM_CWS!AL42</f>
        <v>18965</v>
      </c>
      <c r="AM81" s="130">
        <f>COSM_CWS!AM42</f>
        <v>20125</v>
      </c>
      <c r="AN81" s="130">
        <f>COSM_CWS!AN42</f>
        <v>26165</v>
      </c>
      <c r="AO81" s="130">
        <f>COSM_CWS!AO42</f>
        <v>27875</v>
      </c>
      <c r="AP81" s="130">
        <f>COSM_CWS!AP42</f>
        <v>26165</v>
      </c>
      <c r="AQ81" s="130">
        <f>COSM_CWS!AQ42</f>
        <v>43325</v>
      </c>
      <c r="AR81" s="130">
        <f>COSM_CWS!AR42</f>
        <v>26165</v>
      </c>
      <c r="AS81" s="130">
        <f>COSM_CWS!AS42</f>
        <v>30375</v>
      </c>
      <c r="AT81" s="130">
        <f>COSM_CWS!AT42</f>
        <v>26165</v>
      </c>
      <c r="AU81" s="130">
        <f>COSM_CWS!AU42</f>
        <v>27875</v>
      </c>
      <c r="AV81" s="130">
        <f>COSM_CWS!AV42</f>
        <v>26165</v>
      </c>
      <c r="AW81" s="130">
        <f>COSM_CWS!AW42</f>
        <v>43325</v>
      </c>
      <c r="AX81" s="130">
        <f>COSM_CWS!AX42</f>
        <v>26165</v>
      </c>
      <c r="AY81" s="130">
        <f>COSM_CWS!AY42</f>
        <v>27325</v>
      </c>
      <c r="AZ81" s="130">
        <f>COSM_CWS!AZ42</f>
        <v>29765</v>
      </c>
      <c r="BA81" s="130">
        <f>COSM_CWS!BA42</f>
        <v>31475</v>
      </c>
      <c r="BB81" s="130">
        <f>COSM_CWS!BB42</f>
        <v>29765</v>
      </c>
      <c r="BC81" s="130">
        <f>COSM_CWS!BC42</f>
        <v>46925</v>
      </c>
      <c r="BD81" s="130">
        <f>COSM_CWS!BD42</f>
        <v>29765</v>
      </c>
      <c r="BE81" s="130">
        <f>COSM_CWS!BE42</f>
        <v>33975</v>
      </c>
      <c r="BF81" s="130">
        <f>COSM_CWS!BF42</f>
        <v>29765</v>
      </c>
      <c r="BG81" s="130">
        <f>COSM_CWS!BG42</f>
        <v>31475</v>
      </c>
      <c r="BH81" s="130">
        <f>COSM_CWS!BH42</f>
        <v>29765</v>
      </c>
      <c r="BI81" s="130">
        <f>COSM_CWS!BI42</f>
        <v>46925</v>
      </c>
      <c r="BJ81" s="130">
        <f>COSM_CWS!BJ42</f>
        <v>29765</v>
      </c>
      <c r="BK81" s="130">
        <f>COSM_CWS!BK42</f>
        <v>29765</v>
      </c>
    </row>
    <row r="82" spans="1:64" x14ac:dyDescent="0.15">
      <c r="A82" s="75"/>
      <c r="B82" s="48"/>
    </row>
    <row r="83" spans="1:64" x14ac:dyDescent="0.15">
      <c r="A83" s="75"/>
      <c r="B83" s="50" t="s">
        <v>420</v>
      </c>
    </row>
    <row r="84" spans="1:64" x14ac:dyDescent="0.15">
      <c r="A84" s="75"/>
      <c r="B84" s="48"/>
    </row>
    <row r="85" spans="1:64" x14ac:dyDescent="0.15">
      <c r="A85" s="75"/>
      <c r="B85" s="47" t="s">
        <v>184</v>
      </c>
      <c r="C85" s="130">
        <f>COSM_CWS!C46</f>
        <v>0</v>
      </c>
      <c r="D85" s="130">
        <f>COSM_CWS!D46</f>
        <v>0</v>
      </c>
      <c r="E85" s="130">
        <f>COSM_CWS!E46</f>
        <v>0</v>
      </c>
      <c r="F85" s="130">
        <f>COSM_CWS!F46</f>
        <v>0</v>
      </c>
      <c r="G85" s="130">
        <f>COSM_CWS!G46</f>
        <v>10000</v>
      </c>
      <c r="H85" s="130">
        <f>COSM_CWS!H46</f>
        <v>0</v>
      </c>
      <c r="I85" s="130">
        <f>COSM_CWS!I46</f>
        <v>0</v>
      </c>
      <c r="J85" s="130">
        <f>COSM_CWS!J46</f>
        <v>0</v>
      </c>
      <c r="K85" s="130">
        <f>COSM_CWS!K46</f>
        <v>0</v>
      </c>
      <c r="L85" s="130">
        <f>COSM_CWS!L46</f>
        <v>0</v>
      </c>
      <c r="M85" s="130">
        <f>COSM_CWS!M46</f>
        <v>0</v>
      </c>
      <c r="N85" s="130">
        <f>COSM_CWS!N46</f>
        <v>0</v>
      </c>
      <c r="O85" s="130">
        <f>COSM_CWS!O46</f>
        <v>0</v>
      </c>
      <c r="P85" s="130">
        <f>COSM_CWS!P46</f>
        <v>0</v>
      </c>
      <c r="Q85" s="130">
        <f>COSM_CWS!Q46</f>
        <v>0</v>
      </c>
      <c r="R85" s="130">
        <f>COSM_CWS!R46</f>
        <v>0</v>
      </c>
      <c r="S85" s="130">
        <f>COSM_CWS!S46</f>
        <v>0</v>
      </c>
      <c r="T85" s="130">
        <f>COSM_CWS!T46</f>
        <v>0</v>
      </c>
      <c r="U85" s="130">
        <f>COSM_CWS!U46</f>
        <v>0</v>
      </c>
      <c r="V85" s="130">
        <f>COSM_CWS!V46</f>
        <v>0</v>
      </c>
      <c r="W85" s="130">
        <f>COSM_CWS!W46</f>
        <v>0</v>
      </c>
      <c r="X85" s="130">
        <f>COSM_CWS!X46</f>
        <v>0</v>
      </c>
      <c r="Y85" s="130">
        <f>COSM_CWS!Y46</f>
        <v>0</v>
      </c>
      <c r="Z85" s="130">
        <f>COSM_CWS!Z46</f>
        <v>0</v>
      </c>
      <c r="AA85" s="130">
        <f>COSM_CWS!AA46</f>
        <v>0</v>
      </c>
      <c r="AB85" s="130">
        <f>COSM_CWS!AB46</f>
        <v>0</v>
      </c>
      <c r="AC85" s="130">
        <f>COSM_CWS!AC46</f>
        <v>0</v>
      </c>
      <c r="AD85" s="130">
        <f>COSM_CWS!AD46</f>
        <v>0</v>
      </c>
      <c r="AE85" s="130">
        <f>COSM_CWS!AE46</f>
        <v>0</v>
      </c>
      <c r="AF85" s="130">
        <f>COSM_CWS!AF46</f>
        <v>0</v>
      </c>
      <c r="AG85" s="130">
        <f>COSM_CWS!AG46</f>
        <v>0</v>
      </c>
      <c r="AH85" s="130">
        <f>COSM_CWS!AH46</f>
        <v>0</v>
      </c>
      <c r="AI85" s="130">
        <f>COSM_CWS!AI46</f>
        <v>0</v>
      </c>
      <c r="AJ85" s="130">
        <f>COSM_CWS!AJ46</f>
        <v>0</v>
      </c>
      <c r="AK85" s="130">
        <f>COSM_CWS!AK46</f>
        <v>0</v>
      </c>
      <c r="AL85" s="130">
        <f>COSM_CWS!AL46</f>
        <v>0</v>
      </c>
      <c r="AM85" s="130">
        <f>COSM_CWS!AM46</f>
        <v>0</v>
      </c>
      <c r="AN85" s="130">
        <f>COSM_CWS!AN46</f>
        <v>0</v>
      </c>
      <c r="AO85" s="130">
        <f>COSM_CWS!AO46</f>
        <v>0</v>
      </c>
      <c r="AP85" s="130">
        <f>COSM_CWS!AP46</f>
        <v>0</v>
      </c>
      <c r="AQ85" s="130">
        <f>COSM_CWS!AQ46</f>
        <v>0</v>
      </c>
      <c r="AR85" s="130">
        <f>COSM_CWS!AR46</f>
        <v>0</v>
      </c>
      <c r="AS85" s="130">
        <f>COSM_CWS!AS46</f>
        <v>0</v>
      </c>
      <c r="AT85" s="130">
        <f>COSM_CWS!AT46</f>
        <v>0</v>
      </c>
      <c r="AU85" s="130">
        <f>COSM_CWS!AU46</f>
        <v>0</v>
      </c>
      <c r="AV85" s="130">
        <f>COSM_CWS!AV46</f>
        <v>0</v>
      </c>
      <c r="AW85" s="130">
        <f>COSM_CWS!AW46</f>
        <v>0</v>
      </c>
      <c r="AX85" s="130">
        <f>COSM_CWS!AX46</f>
        <v>0</v>
      </c>
      <c r="AY85" s="130">
        <f>COSM_CWS!AY46</f>
        <v>0</v>
      </c>
      <c r="AZ85" s="130">
        <f>COSM_CWS!AZ46</f>
        <v>0</v>
      </c>
      <c r="BA85" s="130">
        <f>COSM_CWS!BA46</f>
        <v>0</v>
      </c>
      <c r="BB85" s="130">
        <f>COSM_CWS!BB46</f>
        <v>0</v>
      </c>
      <c r="BC85" s="130">
        <f>COSM_CWS!BC46</f>
        <v>0</v>
      </c>
      <c r="BD85" s="130">
        <f>COSM_CWS!BD46</f>
        <v>0</v>
      </c>
      <c r="BE85" s="130">
        <f>COSM_CWS!BE46</f>
        <v>0</v>
      </c>
      <c r="BF85" s="130">
        <f>COSM_CWS!BF46</f>
        <v>0</v>
      </c>
      <c r="BG85" s="130">
        <f>COSM_CWS!BG46</f>
        <v>0</v>
      </c>
      <c r="BH85" s="130">
        <f>COSM_CWS!BH46</f>
        <v>0</v>
      </c>
      <c r="BI85" s="130">
        <f>COSM_CWS!BI46</f>
        <v>0</v>
      </c>
      <c r="BJ85" s="130">
        <f>COSM_CWS!BJ46</f>
        <v>0</v>
      </c>
      <c r="BK85" s="130">
        <f>COSM_CWS!BK46</f>
        <v>0</v>
      </c>
    </row>
    <row r="86" spans="1:64" x14ac:dyDescent="0.15">
      <c r="A86" s="75"/>
      <c r="B86" s="47" t="s">
        <v>445</v>
      </c>
      <c r="C86" s="130">
        <f>COSM_CWS!C47</f>
        <v>0</v>
      </c>
      <c r="D86" s="130">
        <f>COSM_CWS!D47</f>
        <v>3500</v>
      </c>
      <c r="E86" s="130">
        <f>COSM_CWS!E47</f>
        <v>0</v>
      </c>
      <c r="F86" s="130">
        <f>COSM_CWS!F47</f>
        <v>0</v>
      </c>
      <c r="G86" s="130">
        <f>COSM_CWS!G47</f>
        <v>0</v>
      </c>
      <c r="H86" s="130">
        <f>COSM_CWS!H47</f>
        <v>0</v>
      </c>
      <c r="I86" s="130">
        <f>COSM_CWS!I47</f>
        <v>0</v>
      </c>
      <c r="J86" s="130">
        <f>COSM_CWS!J47</f>
        <v>0</v>
      </c>
      <c r="K86" s="130">
        <f>COSM_CWS!K47</f>
        <v>0</v>
      </c>
      <c r="L86" s="130">
        <f>COSM_CWS!L47</f>
        <v>0</v>
      </c>
      <c r="M86" s="130">
        <f>COSM_CWS!M47</f>
        <v>0</v>
      </c>
      <c r="N86" s="130">
        <f>COSM_CWS!N47</f>
        <v>0</v>
      </c>
      <c r="O86" s="130">
        <f>COSM_CWS!O47</f>
        <v>0</v>
      </c>
      <c r="P86" s="130">
        <f>COSM_CWS!P47</f>
        <v>0</v>
      </c>
      <c r="Q86" s="130">
        <f>COSM_CWS!Q47</f>
        <v>0</v>
      </c>
      <c r="R86" s="130">
        <f>COSM_CWS!R47</f>
        <v>0</v>
      </c>
      <c r="S86" s="130">
        <f>COSM_CWS!S47</f>
        <v>0</v>
      </c>
      <c r="T86" s="130">
        <f>COSM_CWS!T47</f>
        <v>0</v>
      </c>
      <c r="U86" s="130">
        <f>COSM_CWS!U47</f>
        <v>0</v>
      </c>
      <c r="V86" s="130">
        <f>COSM_CWS!V47</f>
        <v>0</v>
      </c>
      <c r="W86" s="130">
        <f>COSM_CWS!W47</f>
        <v>0</v>
      </c>
      <c r="X86" s="130">
        <f>COSM_CWS!X47</f>
        <v>0</v>
      </c>
      <c r="Y86" s="130">
        <f>COSM_CWS!Y47</f>
        <v>0</v>
      </c>
      <c r="Z86" s="130">
        <f>COSM_CWS!Z47</f>
        <v>0</v>
      </c>
      <c r="AA86" s="130">
        <f>COSM_CWS!AA47</f>
        <v>0</v>
      </c>
      <c r="AB86" s="130">
        <f>COSM_CWS!AB47</f>
        <v>0</v>
      </c>
      <c r="AC86" s="130">
        <f>COSM_CWS!AC47</f>
        <v>0</v>
      </c>
      <c r="AD86" s="130">
        <f>COSM_CWS!AD47</f>
        <v>0</v>
      </c>
      <c r="AE86" s="130">
        <f>COSM_CWS!AE47</f>
        <v>0</v>
      </c>
      <c r="AF86" s="130">
        <f>COSM_CWS!AF47</f>
        <v>0</v>
      </c>
      <c r="AG86" s="130">
        <f>COSM_CWS!AG47</f>
        <v>0</v>
      </c>
      <c r="AH86" s="130">
        <f>COSM_CWS!AH47</f>
        <v>0</v>
      </c>
      <c r="AI86" s="130">
        <f>COSM_CWS!AI47</f>
        <v>0</v>
      </c>
      <c r="AJ86" s="130">
        <f>COSM_CWS!AJ47</f>
        <v>0</v>
      </c>
      <c r="AK86" s="130">
        <f>COSM_CWS!AK47</f>
        <v>0</v>
      </c>
      <c r="AL86" s="130">
        <f>COSM_CWS!AL47</f>
        <v>0</v>
      </c>
      <c r="AM86" s="130">
        <f>COSM_CWS!AM47</f>
        <v>0</v>
      </c>
      <c r="AN86" s="130">
        <f>COSM_CWS!AN47</f>
        <v>0</v>
      </c>
      <c r="AO86" s="130">
        <f>COSM_CWS!AO47</f>
        <v>0</v>
      </c>
      <c r="AP86" s="130">
        <f>COSM_CWS!AP47</f>
        <v>0</v>
      </c>
      <c r="AQ86" s="130">
        <f>COSM_CWS!AQ47</f>
        <v>0</v>
      </c>
      <c r="AR86" s="130">
        <f>COSM_CWS!AR47</f>
        <v>0</v>
      </c>
      <c r="AS86" s="130">
        <f>COSM_CWS!AS47</f>
        <v>0</v>
      </c>
      <c r="AT86" s="130">
        <f>COSM_CWS!AT47</f>
        <v>0</v>
      </c>
      <c r="AU86" s="130">
        <f>COSM_CWS!AU47</f>
        <v>0</v>
      </c>
      <c r="AV86" s="130">
        <f>COSM_CWS!AV47</f>
        <v>0</v>
      </c>
      <c r="AW86" s="130">
        <f>COSM_CWS!AW47</f>
        <v>0</v>
      </c>
      <c r="AX86" s="130">
        <f>COSM_CWS!AX47</f>
        <v>0</v>
      </c>
      <c r="AY86" s="130">
        <f>COSM_CWS!AY47</f>
        <v>0</v>
      </c>
      <c r="AZ86" s="130">
        <f>COSM_CWS!AZ47</f>
        <v>0</v>
      </c>
      <c r="BA86" s="130">
        <f>COSM_CWS!BA47</f>
        <v>0</v>
      </c>
      <c r="BB86" s="130">
        <f>COSM_CWS!BB47</f>
        <v>0</v>
      </c>
      <c r="BC86" s="130">
        <f>COSM_CWS!BC47</f>
        <v>0</v>
      </c>
      <c r="BD86" s="130">
        <f>COSM_CWS!BD47</f>
        <v>0</v>
      </c>
      <c r="BE86" s="130">
        <f>COSM_CWS!BE47</f>
        <v>0</v>
      </c>
      <c r="BF86" s="130">
        <f>COSM_CWS!BF47</f>
        <v>0</v>
      </c>
      <c r="BG86" s="130">
        <f>COSM_CWS!BG47</f>
        <v>0</v>
      </c>
      <c r="BH86" s="130">
        <f>COSM_CWS!BH47</f>
        <v>0</v>
      </c>
      <c r="BI86" s="130">
        <f>COSM_CWS!BI47</f>
        <v>0</v>
      </c>
      <c r="BJ86" s="130">
        <f>COSM_CWS!BJ47</f>
        <v>0</v>
      </c>
      <c r="BK86" s="130">
        <f>COSM_CWS!BK47</f>
        <v>0</v>
      </c>
    </row>
    <row r="87" spans="1:64" x14ac:dyDescent="0.15">
      <c r="A87" s="75"/>
      <c r="B87" s="48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</row>
    <row r="88" spans="1:64" x14ac:dyDescent="0.15">
      <c r="A88" s="75"/>
      <c r="B88" s="50" t="s">
        <v>442</v>
      </c>
      <c r="C88" s="121">
        <f>COSM_CWS!C49</f>
        <v>0</v>
      </c>
      <c r="D88" s="121">
        <f>COSM_CWS!D49</f>
        <v>3500</v>
      </c>
      <c r="E88" s="121">
        <f>COSM_CWS!E49</f>
        <v>0</v>
      </c>
      <c r="F88" s="121">
        <f>COSM_CWS!F49</f>
        <v>0</v>
      </c>
      <c r="G88" s="121">
        <f>COSM_CWS!G49</f>
        <v>10000</v>
      </c>
      <c r="H88" s="121">
        <f>COSM_CWS!H49</f>
        <v>0</v>
      </c>
      <c r="I88" s="121">
        <f>COSM_CWS!I49</f>
        <v>0</v>
      </c>
      <c r="J88" s="121">
        <f>COSM_CWS!J49</f>
        <v>0</v>
      </c>
      <c r="K88" s="121">
        <f>COSM_CWS!K49</f>
        <v>0</v>
      </c>
      <c r="L88" s="121">
        <f>COSM_CWS!L49</f>
        <v>0</v>
      </c>
      <c r="M88" s="121">
        <f>COSM_CWS!M49</f>
        <v>0</v>
      </c>
      <c r="N88" s="121">
        <f>COSM_CWS!N49</f>
        <v>0</v>
      </c>
      <c r="O88" s="121">
        <f>COSM_CWS!O49</f>
        <v>0</v>
      </c>
      <c r="P88" s="121">
        <f>COSM_CWS!P49</f>
        <v>0</v>
      </c>
      <c r="Q88" s="121">
        <f>COSM_CWS!Q49</f>
        <v>0</v>
      </c>
      <c r="R88" s="121">
        <f>COSM_CWS!R49</f>
        <v>0</v>
      </c>
      <c r="S88" s="121">
        <f>COSM_CWS!S49</f>
        <v>0</v>
      </c>
      <c r="T88" s="121">
        <f>COSM_CWS!T49</f>
        <v>0</v>
      </c>
      <c r="U88" s="121">
        <f>COSM_CWS!U49</f>
        <v>0</v>
      </c>
      <c r="V88" s="121">
        <f>COSM_CWS!V49</f>
        <v>0</v>
      </c>
      <c r="W88" s="121">
        <f>COSM_CWS!W49</f>
        <v>0</v>
      </c>
      <c r="X88" s="121">
        <f>COSM_CWS!X49</f>
        <v>0</v>
      </c>
      <c r="Y88" s="121">
        <f>COSM_CWS!Y49</f>
        <v>0</v>
      </c>
      <c r="Z88" s="121">
        <f>COSM_CWS!Z49</f>
        <v>0</v>
      </c>
      <c r="AA88" s="121">
        <f>COSM_CWS!AA49</f>
        <v>0</v>
      </c>
      <c r="AB88" s="121">
        <f>COSM_CWS!AB49</f>
        <v>0</v>
      </c>
      <c r="AC88" s="121">
        <f>COSM_CWS!AC49</f>
        <v>0</v>
      </c>
      <c r="AD88" s="121">
        <f>COSM_CWS!AD49</f>
        <v>0</v>
      </c>
      <c r="AE88" s="121">
        <f>COSM_CWS!AE49</f>
        <v>0</v>
      </c>
      <c r="AF88" s="121">
        <f>COSM_CWS!AF49</f>
        <v>0</v>
      </c>
      <c r="AG88" s="121">
        <f>COSM_CWS!AG49</f>
        <v>0</v>
      </c>
      <c r="AH88" s="121">
        <f>COSM_CWS!AH49</f>
        <v>0</v>
      </c>
      <c r="AI88" s="121">
        <f>COSM_CWS!AI49</f>
        <v>0</v>
      </c>
      <c r="AJ88" s="121">
        <f>COSM_CWS!AJ49</f>
        <v>0</v>
      </c>
      <c r="AK88" s="121">
        <f>COSM_CWS!AK49</f>
        <v>0</v>
      </c>
      <c r="AL88" s="121">
        <f>COSM_CWS!AL49</f>
        <v>0</v>
      </c>
      <c r="AM88" s="121">
        <f>COSM_CWS!AM49</f>
        <v>0</v>
      </c>
      <c r="AN88" s="121">
        <f>COSM_CWS!AN49</f>
        <v>0</v>
      </c>
      <c r="AO88" s="121">
        <f>COSM_CWS!AO49</f>
        <v>0</v>
      </c>
      <c r="AP88" s="121">
        <f>COSM_CWS!AP49</f>
        <v>0</v>
      </c>
      <c r="AQ88" s="121">
        <f>COSM_CWS!AQ49</f>
        <v>0</v>
      </c>
      <c r="AR88" s="121">
        <f>COSM_CWS!AR49</f>
        <v>0</v>
      </c>
      <c r="AS88" s="121">
        <f>COSM_CWS!AS49</f>
        <v>0</v>
      </c>
      <c r="AT88" s="121">
        <f>COSM_CWS!AT49</f>
        <v>0</v>
      </c>
      <c r="AU88" s="121">
        <f>COSM_CWS!AU49</f>
        <v>0</v>
      </c>
      <c r="AV88" s="121">
        <f>COSM_CWS!AV49</f>
        <v>0</v>
      </c>
      <c r="AW88" s="121">
        <f>COSM_CWS!AW49</f>
        <v>0</v>
      </c>
      <c r="AX88" s="121">
        <f>COSM_CWS!AX49</f>
        <v>0</v>
      </c>
      <c r="AY88" s="121">
        <f>COSM_CWS!AY49</f>
        <v>0</v>
      </c>
      <c r="AZ88" s="121">
        <f>COSM_CWS!AZ49</f>
        <v>0</v>
      </c>
      <c r="BA88" s="121">
        <f>COSM_CWS!BA49</f>
        <v>0</v>
      </c>
      <c r="BB88" s="121">
        <f>COSM_CWS!BB49</f>
        <v>0</v>
      </c>
      <c r="BC88" s="121">
        <f>COSM_CWS!BC49</f>
        <v>0</v>
      </c>
      <c r="BD88" s="121">
        <f>COSM_CWS!BD49</f>
        <v>0</v>
      </c>
      <c r="BE88" s="121">
        <f>COSM_CWS!BE49</f>
        <v>0</v>
      </c>
      <c r="BF88" s="121">
        <f>COSM_CWS!BF49</f>
        <v>0</v>
      </c>
      <c r="BG88" s="121">
        <f>COSM_CWS!BG49</f>
        <v>0</v>
      </c>
      <c r="BH88" s="121">
        <f>COSM_CWS!BH49</f>
        <v>0</v>
      </c>
      <c r="BI88" s="121">
        <f>COSM_CWS!BI49</f>
        <v>0</v>
      </c>
      <c r="BJ88" s="121">
        <f>COSM_CWS!BJ49</f>
        <v>0</v>
      </c>
      <c r="BK88" s="121">
        <f>COSM_CWS!BK49</f>
        <v>0</v>
      </c>
    </row>
    <row r="89" spans="1:64" x14ac:dyDescent="0.15">
      <c r="A89" s="75"/>
      <c r="B89" s="50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</row>
    <row r="90" spans="1:64" s="14" customFormat="1" x14ac:dyDescent="0.15">
      <c r="B90" s="20" t="s">
        <v>709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35"/>
    </row>
    <row r="91" spans="1:64" s="14" customFormat="1" x14ac:dyDescent="0.15">
      <c r="B91" s="2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35"/>
    </row>
    <row r="92" spans="1:64" customFormat="1" x14ac:dyDescent="0.15">
      <c r="B92" t="s">
        <v>119</v>
      </c>
      <c r="C92" s="28">
        <f>STAFF_CWS!G57</f>
        <v>0</v>
      </c>
      <c r="D92" s="28">
        <f>STAFF_CWS!H57</f>
        <v>0</v>
      </c>
      <c r="E92" s="28">
        <f>STAFF_CWS!I57</f>
        <v>0</v>
      </c>
      <c r="F92" s="28">
        <f>STAFF_CWS!J57</f>
        <v>0</v>
      </c>
      <c r="G92" s="28">
        <f>STAFF_CWS!K57</f>
        <v>0</v>
      </c>
      <c r="H92" s="28">
        <f>STAFF_CWS!L57</f>
        <v>0</v>
      </c>
      <c r="I92" s="28">
        <f>STAFF_CWS!M57</f>
        <v>0</v>
      </c>
      <c r="J92" s="28">
        <f>STAFF_CWS!N57</f>
        <v>0</v>
      </c>
      <c r="K92" s="28">
        <f>STAFF_CWS!O57</f>
        <v>0</v>
      </c>
      <c r="L92" s="28">
        <f>STAFF_CWS!P57</f>
        <v>0</v>
      </c>
      <c r="M92" s="28">
        <f>STAFF_CWS!Q57</f>
        <v>0</v>
      </c>
      <c r="N92" s="28">
        <f>STAFF_CWS!R57</f>
        <v>0</v>
      </c>
      <c r="O92" s="28">
        <f>STAFF_CWS!S57</f>
        <v>0</v>
      </c>
      <c r="P92" s="28">
        <f>STAFF_CWS!T57</f>
        <v>0</v>
      </c>
      <c r="Q92" s="28">
        <f>STAFF_CWS!U57</f>
        <v>0</v>
      </c>
      <c r="R92" s="28">
        <f>STAFF_CWS!V57</f>
        <v>0</v>
      </c>
      <c r="S92" s="28">
        <f>STAFF_CWS!W57</f>
        <v>0</v>
      </c>
      <c r="T92" s="28">
        <f>STAFF_CWS!X57</f>
        <v>0</v>
      </c>
      <c r="U92" s="28">
        <f>STAFF_CWS!Y57</f>
        <v>0</v>
      </c>
      <c r="V92" s="28">
        <f>STAFF_CWS!Z57</f>
        <v>0</v>
      </c>
      <c r="W92" s="28">
        <f>STAFF_CWS!AA57</f>
        <v>0</v>
      </c>
      <c r="X92" s="28">
        <f>STAFF_CWS!AB57</f>
        <v>0</v>
      </c>
      <c r="Y92" s="28">
        <f>STAFF_CWS!AC57</f>
        <v>0</v>
      </c>
      <c r="Z92" s="28">
        <f>STAFF_CWS!AD57</f>
        <v>0</v>
      </c>
      <c r="AA92" s="28">
        <f>STAFF_CWS!AE57</f>
        <v>0</v>
      </c>
      <c r="AB92" s="28">
        <f>STAFF_CWS!AF57</f>
        <v>0</v>
      </c>
      <c r="AC92" s="28">
        <f>STAFF_CWS!AG57</f>
        <v>0</v>
      </c>
      <c r="AD92" s="28">
        <f>STAFF_CWS!AH57</f>
        <v>0</v>
      </c>
      <c r="AE92" s="28">
        <f>STAFF_CWS!AI57</f>
        <v>0</v>
      </c>
      <c r="AF92" s="28">
        <f>STAFF_CWS!AJ57</f>
        <v>0</v>
      </c>
      <c r="AG92" s="28">
        <f>STAFF_CWS!AK57</f>
        <v>0</v>
      </c>
      <c r="AH92" s="28">
        <f>STAFF_CWS!AL57</f>
        <v>0</v>
      </c>
      <c r="AI92" s="28">
        <f>STAFF_CWS!AM57</f>
        <v>0</v>
      </c>
      <c r="AJ92" s="28">
        <f>STAFF_CWS!AN57</f>
        <v>0</v>
      </c>
      <c r="AK92" s="28">
        <f>STAFF_CWS!AO57</f>
        <v>0</v>
      </c>
      <c r="AL92" s="28">
        <f>STAFF_CWS!AP57</f>
        <v>0</v>
      </c>
      <c r="AM92" s="28">
        <f>STAFF_CWS!AQ57</f>
        <v>0</v>
      </c>
      <c r="AN92" s="28">
        <f>STAFF_CWS!AR57</f>
        <v>0</v>
      </c>
      <c r="AO92" s="28">
        <f>STAFF_CWS!AS57</f>
        <v>0</v>
      </c>
      <c r="AP92" s="28">
        <f>STAFF_CWS!AT57</f>
        <v>0</v>
      </c>
      <c r="AQ92" s="28">
        <f>STAFF_CWS!AU57</f>
        <v>0</v>
      </c>
      <c r="AR92" s="28">
        <f>STAFF_CWS!AV57</f>
        <v>0</v>
      </c>
      <c r="AS92" s="28">
        <f>STAFF_CWS!AW57</f>
        <v>0</v>
      </c>
      <c r="AT92" s="28">
        <f>STAFF_CWS!AX57</f>
        <v>0</v>
      </c>
      <c r="AU92" s="28">
        <f>STAFF_CWS!AY57</f>
        <v>0</v>
      </c>
      <c r="AV92" s="28">
        <f>STAFF_CWS!AZ57</f>
        <v>0</v>
      </c>
      <c r="AW92" s="28">
        <f>STAFF_CWS!BA57</f>
        <v>0</v>
      </c>
      <c r="AX92" s="28">
        <f>STAFF_CWS!BB57</f>
        <v>0</v>
      </c>
      <c r="AY92" s="28">
        <f>STAFF_CWS!BC57</f>
        <v>0</v>
      </c>
      <c r="AZ92" s="28">
        <f>STAFF_CWS!BD57</f>
        <v>0</v>
      </c>
      <c r="BA92" s="28">
        <f>STAFF_CWS!BE57</f>
        <v>0</v>
      </c>
      <c r="BB92" s="28">
        <f>STAFF_CWS!BF57</f>
        <v>0</v>
      </c>
      <c r="BC92" s="28">
        <f>STAFF_CWS!BG57</f>
        <v>0</v>
      </c>
      <c r="BD92" s="28">
        <f>STAFF_CWS!BH57</f>
        <v>0</v>
      </c>
      <c r="BE92" s="28">
        <f>STAFF_CWS!BI57</f>
        <v>0</v>
      </c>
      <c r="BF92" s="28">
        <f>STAFF_CWS!BJ57</f>
        <v>0</v>
      </c>
      <c r="BG92" s="28">
        <f>STAFF_CWS!BK57</f>
        <v>0</v>
      </c>
      <c r="BH92" s="28">
        <f>STAFF_CWS!BL57</f>
        <v>0</v>
      </c>
      <c r="BI92" s="28">
        <f>STAFF_CWS!BM57</f>
        <v>0</v>
      </c>
      <c r="BJ92" s="28">
        <f>STAFF_CWS!BN57</f>
        <v>0</v>
      </c>
      <c r="BK92" s="28">
        <f>STAFF_CWS!BO57</f>
        <v>0</v>
      </c>
      <c r="BL92" s="37"/>
    </row>
    <row r="93" spans="1:64" s="18" customFormat="1" x14ac:dyDescent="0.15">
      <c r="B93" s="18" t="s">
        <v>86</v>
      </c>
      <c r="C93" s="28">
        <f>STAFF_CWS!G58</f>
        <v>0</v>
      </c>
      <c r="D93" s="28">
        <f>STAFF_CWS!H58</f>
        <v>0.5</v>
      </c>
      <c r="E93" s="28">
        <f>STAFF_CWS!I58</f>
        <v>0.5</v>
      </c>
      <c r="F93" s="28">
        <f>STAFF_CWS!J58</f>
        <v>0.5</v>
      </c>
      <c r="G93" s="28">
        <f>STAFF_CWS!K58</f>
        <v>0.5</v>
      </c>
      <c r="H93" s="28">
        <f>STAFF_CWS!L58</f>
        <v>0.5</v>
      </c>
      <c r="I93" s="28">
        <f>STAFF_CWS!M58</f>
        <v>0.5</v>
      </c>
      <c r="J93" s="28">
        <f>STAFF_CWS!N58</f>
        <v>0.5</v>
      </c>
      <c r="K93" s="28">
        <f>STAFF_CWS!O58</f>
        <v>0.5</v>
      </c>
      <c r="L93" s="28">
        <f>STAFF_CWS!P58</f>
        <v>0.5</v>
      </c>
      <c r="M93" s="28">
        <f>STAFF_CWS!Q58</f>
        <v>0.5</v>
      </c>
      <c r="N93" s="28">
        <f>STAFF_CWS!R58</f>
        <v>0.5</v>
      </c>
      <c r="O93" s="28">
        <f>STAFF_CWS!S58</f>
        <v>0.5</v>
      </c>
      <c r="P93" s="28">
        <f>STAFF_CWS!T58</f>
        <v>0.5</v>
      </c>
      <c r="Q93" s="28">
        <f>STAFF_CWS!U58</f>
        <v>0.5</v>
      </c>
      <c r="R93" s="28">
        <f>STAFF_CWS!V58</f>
        <v>0.5</v>
      </c>
      <c r="S93" s="28">
        <f>STAFF_CWS!W58</f>
        <v>0.5</v>
      </c>
      <c r="T93" s="28">
        <f>STAFF_CWS!X58</f>
        <v>0.5</v>
      </c>
      <c r="U93" s="28">
        <f>STAFF_CWS!Y58</f>
        <v>0.5</v>
      </c>
      <c r="V93" s="28">
        <f>STAFF_CWS!Z58</f>
        <v>0</v>
      </c>
      <c r="W93" s="28">
        <f>STAFF_CWS!AA58</f>
        <v>0</v>
      </c>
      <c r="X93" s="28">
        <f>STAFF_CWS!AB58</f>
        <v>0</v>
      </c>
      <c r="Y93" s="28">
        <f>STAFF_CWS!AC58</f>
        <v>0</v>
      </c>
      <c r="Z93" s="28">
        <f>STAFF_CWS!AD58</f>
        <v>0</v>
      </c>
      <c r="AA93" s="28">
        <f>STAFF_CWS!AE58</f>
        <v>0</v>
      </c>
      <c r="AB93" s="28">
        <f>STAFF_CWS!AF58</f>
        <v>0</v>
      </c>
      <c r="AC93" s="28">
        <f>STAFF_CWS!AG58</f>
        <v>0</v>
      </c>
      <c r="AD93" s="28">
        <f>STAFF_CWS!AH58</f>
        <v>0</v>
      </c>
      <c r="AE93" s="28">
        <f>STAFF_CWS!AI58</f>
        <v>0</v>
      </c>
      <c r="AF93" s="28">
        <f>STAFF_CWS!AJ58</f>
        <v>0</v>
      </c>
      <c r="AG93" s="28">
        <f>STAFF_CWS!AK58</f>
        <v>0</v>
      </c>
      <c r="AH93" s="28">
        <f>STAFF_CWS!AL58</f>
        <v>0</v>
      </c>
      <c r="AI93" s="28">
        <f>STAFF_CWS!AM58</f>
        <v>0</v>
      </c>
      <c r="AJ93" s="28">
        <f>STAFF_CWS!AN58</f>
        <v>0</v>
      </c>
      <c r="AK93" s="28">
        <f>STAFF_CWS!AO58</f>
        <v>0</v>
      </c>
      <c r="AL93" s="28">
        <f>STAFF_CWS!AP58</f>
        <v>0</v>
      </c>
      <c r="AM93" s="28">
        <f>STAFF_CWS!AQ58</f>
        <v>0</v>
      </c>
      <c r="AN93" s="28">
        <f>STAFF_CWS!AR58</f>
        <v>0</v>
      </c>
      <c r="AO93" s="28">
        <f>STAFF_CWS!AS58</f>
        <v>0</v>
      </c>
      <c r="AP93" s="28">
        <f>STAFF_CWS!AT58</f>
        <v>0</v>
      </c>
      <c r="AQ93" s="28">
        <f>STAFF_CWS!AU58</f>
        <v>0</v>
      </c>
      <c r="AR93" s="28">
        <f>STAFF_CWS!AV58</f>
        <v>0</v>
      </c>
      <c r="AS93" s="28">
        <f>STAFF_CWS!AW58</f>
        <v>0</v>
      </c>
      <c r="AT93" s="28">
        <f>STAFF_CWS!AX58</f>
        <v>0</v>
      </c>
      <c r="AU93" s="28">
        <f>STAFF_CWS!AY58</f>
        <v>0</v>
      </c>
      <c r="AV93" s="28">
        <f>STAFF_CWS!AZ58</f>
        <v>0</v>
      </c>
      <c r="AW93" s="28">
        <f>STAFF_CWS!BA58</f>
        <v>0</v>
      </c>
      <c r="AX93" s="28">
        <f>STAFF_CWS!BB58</f>
        <v>0</v>
      </c>
      <c r="AY93" s="28">
        <f>STAFF_CWS!BC58</f>
        <v>0</v>
      </c>
      <c r="AZ93" s="28">
        <f>STAFF_CWS!BD58</f>
        <v>0</v>
      </c>
      <c r="BA93" s="28">
        <f>STAFF_CWS!BE58</f>
        <v>0</v>
      </c>
      <c r="BB93" s="28">
        <f>STAFF_CWS!BF58</f>
        <v>0</v>
      </c>
      <c r="BC93" s="28">
        <f>STAFF_CWS!BG58</f>
        <v>0</v>
      </c>
      <c r="BD93" s="28">
        <f>STAFF_CWS!BH58</f>
        <v>0</v>
      </c>
      <c r="BE93" s="28">
        <f>STAFF_CWS!BI58</f>
        <v>0</v>
      </c>
      <c r="BF93" s="28">
        <f>STAFF_CWS!BJ58</f>
        <v>0</v>
      </c>
      <c r="BG93" s="28">
        <f>STAFF_CWS!BK58</f>
        <v>0</v>
      </c>
      <c r="BH93" s="28">
        <f>STAFF_CWS!BL58</f>
        <v>0</v>
      </c>
      <c r="BI93" s="28">
        <f>STAFF_CWS!BM58</f>
        <v>0</v>
      </c>
      <c r="BJ93" s="28">
        <f>STAFF_CWS!BN58</f>
        <v>0</v>
      </c>
      <c r="BK93" s="28">
        <f>STAFF_CWS!BO58</f>
        <v>0</v>
      </c>
      <c r="BL93" s="37"/>
    </row>
    <row r="94" spans="1:64" customFormat="1" x14ac:dyDescent="0.15">
      <c r="B94" s="1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37"/>
    </row>
    <row r="95" spans="1:64" customFormat="1" x14ac:dyDescent="0.15">
      <c r="B95" s="2" t="s">
        <v>120</v>
      </c>
      <c r="C95" s="28">
        <f>STAFF_CWS!G60</f>
        <v>0</v>
      </c>
      <c r="D95" s="28">
        <f>STAFF_CWS!H60</f>
        <v>0</v>
      </c>
      <c r="E95" s="28">
        <f>STAFF_CWS!I60</f>
        <v>0</v>
      </c>
      <c r="F95" s="28">
        <f>STAFF_CWS!J60</f>
        <v>0</v>
      </c>
      <c r="G95" s="28">
        <f>STAFF_CWS!K60</f>
        <v>0</v>
      </c>
      <c r="H95" s="28">
        <f>STAFF_CWS!L60</f>
        <v>0</v>
      </c>
      <c r="I95" s="28">
        <f>STAFF_CWS!M60</f>
        <v>0</v>
      </c>
      <c r="J95" s="28">
        <f>STAFF_CWS!N60</f>
        <v>0</v>
      </c>
      <c r="K95" s="28">
        <f>STAFF_CWS!O60</f>
        <v>0</v>
      </c>
      <c r="L95" s="28">
        <f>STAFF_CWS!P60</f>
        <v>0</v>
      </c>
      <c r="M95" s="28">
        <f>STAFF_CWS!Q60</f>
        <v>0</v>
      </c>
      <c r="N95" s="28">
        <f>STAFF_CWS!R60</f>
        <v>0</v>
      </c>
      <c r="O95" s="28">
        <f>STAFF_CWS!S60</f>
        <v>0</v>
      </c>
      <c r="P95" s="28">
        <f>STAFF_CWS!T60</f>
        <v>0</v>
      </c>
      <c r="Q95" s="28">
        <f>STAFF_CWS!U60</f>
        <v>0</v>
      </c>
      <c r="R95" s="28">
        <f>STAFF_CWS!V60</f>
        <v>0</v>
      </c>
      <c r="S95" s="28">
        <f>STAFF_CWS!W60</f>
        <v>0</v>
      </c>
      <c r="T95" s="28">
        <f>STAFF_CWS!X60</f>
        <v>0</v>
      </c>
      <c r="U95" s="28">
        <f>STAFF_CWS!Y60</f>
        <v>0</v>
      </c>
      <c r="V95" s="28">
        <f>STAFF_CWS!Z60</f>
        <v>0</v>
      </c>
      <c r="W95" s="28">
        <f>STAFF_CWS!AA60</f>
        <v>0</v>
      </c>
      <c r="X95" s="28">
        <f>STAFF_CWS!AB60</f>
        <v>0</v>
      </c>
      <c r="Y95" s="28">
        <f>STAFF_CWS!AC60</f>
        <v>0</v>
      </c>
      <c r="Z95" s="28">
        <f>STAFF_CWS!AD60</f>
        <v>0</v>
      </c>
      <c r="AA95" s="28">
        <f>STAFF_CWS!AE60</f>
        <v>0</v>
      </c>
      <c r="AB95" s="28">
        <f>STAFF_CWS!AF60</f>
        <v>0</v>
      </c>
      <c r="AC95" s="28">
        <f>STAFF_CWS!AG60</f>
        <v>0</v>
      </c>
      <c r="AD95" s="28">
        <f>STAFF_CWS!AH60</f>
        <v>0</v>
      </c>
      <c r="AE95" s="28">
        <f>STAFF_CWS!AI60</f>
        <v>0</v>
      </c>
      <c r="AF95" s="28">
        <f>STAFF_CWS!AJ60</f>
        <v>0</v>
      </c>
      <c r="AG95" s="28">
        <f>STAFF_CWS!AK60</f>
        <v>0</v>
      </c>
      <c r="AH95" s="28">
        <f>STAFF_CWS!AL60</f>
        <v>0</v>
      </c>
      <c r="AI95" s="28">
        <f>STAFF_CWS!AM60</f>
        <v>0</v>
      </c>
      <c r="AJ95" s="28">
        <f>STAFF_CWS!AN60</f>
        <v>0</v>
      </c>
      <c r="AK95" s="28">
        <f>STAFF_CWS!AO60</f>
        <v>0</v>
      </c>
      <c r="AL95" s="28">
        <f>STAFF_CWS!AP60</f>
        <v>0</v>
      </c>
      <c r="AM95" s="28">
        <f>STAFF_CWS!AQ60</f>
        <v>0</v>
      </c>
      <c r="AN95" s="28">
        <f>STAFF_CWS!AR60</f>
        <v>0</v>
      </c>
      <c r="AO95" s="28">
        <f>STAFF_CWS!AS60</f>
        <v>0</v>
      </c>
      <c r="AP95" s="28">
        <f>STAFF_CWS!AT60</f>
        <v>0</v>
      </c>
      <c r="AQ95" s="28">
        <f>STAFF_CWS!AU60</f>
        <v>0</v>
      </c>
      <c r="AR95" s="28">
        <f>STAFF_CWS!AV60</f>
        <v>0</v>
      </c>
      <c r="AS95" s="28">
        <f>STAFF_CWS!AW60</f>
        <v>0</v>
      </c>
      <c r="AT95" s="28">
        <f>STAFF_CWS!AX60</f>
        <v>0</v>
      </c>
      <c r="AU95" s="28">
        <f>STAFF_CWS!AY60</f>
        <v>0</v>
      </c>
      <c r="AV95" s="28">
        <f>STAFF_CWS!AZ60</f>
        <v>0</v>
      </c>
      <c r="AW95" s="28">
        <f>STAFF_CWS!BA60</f>
        <v>0</v>
      </c>
      <c r="AX95" s="28">
        <f>STAFF_CWS!BB60</f>
        <v>0</v>
      </c>
      <c r="AY95" s="28">
        <f>STAFF_CWS!BC60</f>
        <v>0</v>
      </c>
      <c r="AZ95" s="28">
        <f>STAFF_CWS!BD60</f>
        <v>0</v>
      </c>
      <c r="BA95" s="28">
        <f>STAFF_CWS!BE60</f>
        <v>0</v>
      </c>
      <c r="BB95" s="28">
        <f>STAFF_CWS!BF60</f>
        <v>0</v>
      </c>
      <c r="BC95" s="28">
        <f>STAFF_CWS!BG60</f>
        <v>0</v>
      </c>
      <c r="BD95" s="28">
        <f>STAFF_CWS!BH60</f>
        <v>0</v>
      </c>
      <c r="BE95" s="28">
        <f>STAFF_CWS!BI60</f>
        <v>0</v>
      </c>
      <c r="BF95" s="28">
        <f>STAFF_CWS!BJ60</f>
        <v>0</v>
      </c>
      <c r="BG95" s="28">
        <f>STAFF_CWS!BK60</f>
        <v>0</v>
      </c>
      <c r="BH95" s="28">
        <f>STAFF_CWS!BL60</f>
        <v>0</v>
      </c>
      <c r="BI95" s="28">
        <f>STAFF_CWS!BM60</f>
        <v>0</v>
      </c>
      <c r="BJ95" s="28">
        <f>STAFF_CWS!BN60</f>
        <v>0</v>
      </c>
      <c r="BK95" s="28">
        <f>STAFF_CWS!BO60</f>
        <v>0</v>
      </c>
      <c r="BL95" s="37"/>
    </row>
    <row r="96" spans="1:64" s="18" customFormat="1" x14ac:dyDescent="0.15">
      <c r="B96" s="18" t="s">
        <v>86</v>
      </c>
      <c r="C96" s="28">
        <f>STAFF_CWS!G61</f>
        <v>0</v>
      </c>
      <c r="D96" s="28">
        <f>STAFF_CWS!H61</f>
        <v>0.25</v>
      </c>
      <c r="E96" s="28">
        <f>STAFF_CWS!I61</f>
        <v>0.25</v>
      </c>
      <c r="F96" s="28">
        <f>STAFF_CWS!J61</f>
        <v>0.25</v>
      </c>
      <c r="G96" s="28">
        <f>STAFF_CWS!K61</f>
        <v>0.25</v>
      </c>
      <c r="H96" s="28">
        <f>STAFF_CWS!L61</f>
        <v>0.25</v>
      </c>
      <c r="I96" s="28">
        <f>STAFF_CWS!M61</f>
        <v>0.25</v>
      </c>
      <c r="J96" s="28">
        <f>STAFF_CWS!N61</f>
        <v>0.25</v>
      </c>
      <c r="K96" s="28">
        <f>STAFF_CWS!O61</f>
        <v>0.25</v>
      </c>
      <c r="L96" s="28">
        <f>STAFF_CWS!P61</f>
        <v>0.25</v>
      </c>
      <c r="M96" s="28">
        <f>STAFF_CWS!Q61</f>
        <v>0.25</v>
      </c>
      <c r="N96" s="28">
        <f>STAFF_CWS!R61</f>
        <v>0.25</v>
      </c>
      <c r="O96" s="28">
        <f>STAFF_CWS!S61</f>
        <v>0.25</v>
      </c>
      <c r="P96" s="28">
        <f>STAFF_CWS!T61</f>
        <v>0.25</v>
      </c>
      <c r="Q96" s="28">
        <f>STAFF_CWS!U61</f>
        <v>0.25</v>
      </c>
      <c r="R96" s="28">
        <f>STAFF_CWS!V61</f>
        <v>0.25</v>
      </c>
      <c r="S96" s="28">
        <f>STAFF_CWS!W61</f>
        <v>0.25</v>
      </c>
      <c r="T96" s="28">
        <f>STAFF_CWS!X61</f>
        <v>0.25</v>
      </c>
      <c r="U96" s="28">
        <f>STAFF_CWS!Y61</f>
        <v>0.25</v>
      </c>
      <c r="V96" s="28">
        <f>STAFF_CWS!Z61</f>
        <v>0.25</v>
      </c>
      <c r="W96" s="28">
        <f>STAFF_CWS!AA61</f>
        <v>0.25</v>
      </c>
      <c r="X96" s="28">
        <f>STAFF_CWS!AB61</f>
        <v>0.25</v>
      </c>
      <c r="Y96" s="28">
        <f>STAFF_CWS!AC61</f>
        <v>0.25</v>
      </c>
      <c r="Z96" s="28">
        <f>STAFF_CWS!AD61</f>
        <v>0.25</v>
      </c>
      <c r="AA96" s="28">
        <f>STAFF_CWS!AE61</f>
        <v>0.25</v>
      </c>
      <c r="AB96" s="28">
        <f>STAFF_CWS!AF61</f>
        <v>0</v>
      </c>
      <c r="AC96" s="28">
        <f>STAFF_CWS!AG61</f>
        <v>0</v>
      </c>
      <c r="AD96" s="28">
        <f>STAFF_CWS!AH61</f>
        <v>0</v>
      </c>
      <c r="AE96" s="28">
        <f>STAFF_CWS!AI61</f>
        <v>0</v>
      </c>
      <c r="AF96" s="28">
        <f>STAFF_CWS!AJ61</f>
        <v>0</v>
      </c>
      <c r="AG96" s="28">
        <f>STAFF_CWS!AK61</f>
        <v>0</v>
      </c>
      <c r="AH96" s="28">
        <f>STAFF_CWS!AL61</f>
        <v>0</v>
      </c>
      <c r="AI96" s="28">
        <f>STAFF_CWS!AM61</f>
        <v>0</v>
      </c>
      <c r="AJ96" s="28">
        <f>STAFF_CWS!AN61</f>
        <v>0</v>
      </c>
      <c r="AK96" s="28">
        <f>STAFF_CWS!AO61</f>
        <v>0</v>
      </c>
      <c r="AL96" s="28">
        <f>STAFF_CWS!AP61</f>
        <v>0</v>
      </c>
      <c r="AM96" s="28">
        <f>STAFF_CWS!AQ61</f>
        <v>0</v>
      </c>
      <c r="AN96" s="28">
        <f>STAFF_CWS!AR61</f>
        <v>0</v>
      </c>
      <c r="AO96" s="28">
        <f>STAFF_CWS!AS61</f>
        <v>0</v>
      </c>
      <c r="AP96" s="28">
        <f>STAFF_CWS!AT61</f>
        <v>0</v>
      </c>
      <c r="AQ96" s="28">
        <f>STAFF_CWS!AU61</f>
        <v>0</v>
      </c>
      <c r="AR96" s="28">
        <f>STAFF_CWS!AV61</f>
        <v>0</v>
      </c>
      <c r="AS96" s="28">
        <f>STAFF_CWS!AW61</f>
        <v>0</v>
      </c>
      <c r="AT96" s="28">
        <f>STAFF_CWS!AX61</f>
        <v>0</v>
      </c>
      <c r="AU96" s="28">
        <f>STAFF_CWS!AY61</f>
        <v>0</v>
      </c>
      <c r="AV96" s="28">
        <f>STAFF_CWS!AZ61</f>
        <v>0</v>
      </c>
      <c r="AW96" s="28">
        <f>STAFF_CWS!BA61</f>
        <v>0</v>
      </c>
      <c r="AX96" s="28">
        <f>STAFF_CWS!BB61</f>
        <v>0</v>
      </c>
      <c r="AY96" s="28">
        <f>STAFF_CWS!BC61</f>
        <v>0</v>
      </c>
      <c r="AZ96" s="28">
        <f>STAFF_CWS!BD61</f>
        <v>0</v>
      </c>
      <c r="BA96" s="28">
        <f>STAFF_CWS!BE61</f>
        <v>0</v>
      </c>
      <c r="BB96" s="28">
        <f>STAFF_CWS!BF61</f>
        <v>0</v>
      </c>
      <c r="BC96" s="28">
        <f>STAFF_CWS!BG61</f>
        <v>0</v>
      </c>
      <c r="BD96" s="28">
        <f>STAFF_CWS!BH61</f>
        <v>0</v>
      </c>
      <c r="BE96" s="28">
        <f>STAFF_CWS!BI61</f>
        <v>0</v>
      </c>
      <c r="BF96" s="28">
        <f>STAFF_CWS!BJ61</f>
        <v>0</v>
      </c>
      <c r="BG96" s="28">
        <f>STAFF_CWS!BK61</f>
        <v>0</v>
      </c>
      <c r="BH96" s="28">
        <f>STAFF_CWS!BL61</f>
        <v>0</v>
      </c>
      <c r="BI96" s="28">
        <f>STAFF_CWS!BM61</f>
        <v>0</v>
      </c>
      <c r="BJ96" s="28">
        <f>STAFF_CWS!BN61</f>
        <v>0</v>
      </c>
      <c r="BK96" s="28">
        <f>STAFF_CWS!BO61</f>
        <v>0</v>
      </c>
      <c r="BL96" s="37"/>
    </row>
    <row r="97" spans="2:65" customFormat="1" x14ac:dyDescent="0.15">
      <c r="B97" s="1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37"/>
    </row>
    <row r="98" spans="2:65" customFormat="1" x14ac:dyDescent="0.15">
      <c r="B98" t="s">
        <v>54</v>
      </c>
      <c r="C98" s="28">
        <f>STAFF_CWS!G63</f>
        <v>0</v>
      </c>
      <c r="D98" s="28">
        <f>STAFF_CWS!H63</f>
        <v>0</v>
      </c>
      <c r="E98" s="28">
        <f>STAFF_CWS!I63</f>
        <v>0</v>
      </c>
      <c r="F98" s="28">
        <f>STAFF_CWS!J63</f>
        <v>0</v>
      </c>
      <c r="G98" s="28">
        <f>STAFF_CWS!K63</f>
        <v>0</v>
      </c>
      <c r="H98" s="28">
        <f>STAFF_CWS!L63</f>
        <v>0</v>
      </c>
      <c r="I98" s="28">
        <f>STAFF_CWS!M63</f>
        <v>0</v>
      </c>
      <c r="J98" s="28">
        <f>STAFF_CWS!N63</f>
        <v>0</v>
      </c>
      <c r="K98" s="28">
        <f>STAFF_CWS!O63</f>
        <v>0</v>
      </c>
      <c r="L98" s="28">
        <f>STAFF_CWS!P63</f>
        <v>0</v>
      </c>
      <c r="M98" s="28">
        <f>STAFF_CWS!Q63</f>
        <v>0</v>
      </c>
      <c r="N98" s="28">
        <f>STAFF_CWS!R63</f>
        <v>0</v>
      </c>
      <c r="O98" s="28">
        <f>STAFF_CWS!S63</f>
        <v>0</v>
      </c>
      <c r="P98" s="28">
        <f>STAFF_CWS!T63</f>
        <v>0</v>
      </c>
      <c r="Q98" s="28">
        <f>STAFF_CWS!U63</f>
        <v>0</v>
      </c>
      <c r="R98" s="28">
        <f>STAFF_CWS!V63</f>
        <v>0</v>
      </c>
      <c r="S98" s="28">
        <f>STAFF_CWS!W63</f>
        <v>0</v>
      </c>
      <c r="T98" s="28">
        <f>STAFF_CWS!X63</f>
        <v>0</v>
      </c>
      <c r="U98" s="28">
        <f>STAFF_CWS!Y63</f>
        <v>0</v>
      </c>
      <c r="V98" s="28">
        <f>STAFF_CWS!Z63</f>
        <v>0</v>
      </c>
      <c r="W98" s="28">
        <f>STAFF_CWS!AA63</f>
        <v>0</v>
      </c>
      <c r="X98" s="28">
        <f>STAFF_CWS!AB63</f>
        <v>0</v>
      </c>
      <c r="Y98" s="28">
        <f>STAFF_CWS!AC63</f>
        <v>0</v>
      </c>
      <c r="Z98" s="28">
        <f>STAFF_CWS!AD63</f>
        <v>0</v>
      </c>
      <c r="AA98" s="28">
        <f>STAFF_CWS!AE63</f>
        <v>0</v>
      </c>
      <c r="AB98" s="28">
        <f>STAFF_CWS!AF63</f>
        <v>0</v>
      </c>
      <c r="AC98" s="28">
        <f>STAFF_CWS!AG63</f>
        <v>0</v>
      </c>
      <c r="AD98" s="28">
        <f>STAFF_CWS!AH63</f>
        <v>0</v>
      </c>
      <c r="AE98" s="28">
        <f>STAFF_CWS!AI63</f>
        <v>0</v>
      </c>
      <c r="AF98" s="28">
        <f>STAFF_CWS!AJ63</f>
        <v>0</v>
      </c>
      <c r="AG98" s="28">
        <f>STAFF_CWS!AK63</f>
        <v>0</v>
      </c>
      <c r="AH98" s="28">
        <f>STAFF_CWS!AL63</f>
        <v>0</v>
      </c>
      <c r="AI98" s="28">
        <f>STAFF_CWS!AM63</f>
        <v>0</v>
      </c>
      <c r="AJ98" s="28">
        <f>STAFF_CWS!AN63</f>
        <v>0</v>
      </c>
      <c r="AK98" s="28">
        <f>STAFF_CWS!AO63</f>
        <v>0</v>
      </c>
      <c r="AL98" s="28">
        <f>STAFF_CWS!AP63</f>
        <v>0</v>
      </c>
      <c r="AM98" s="28">
        <f>STAFF_CWS!AQ63</f>
        <v>0</v>
      </c>
      <c r="AN98" s="28">
        <f>STAFF_CWS!AR63</f>
        <v>0</v>
      </c>
      <c r="AO98" s="28">
        <f>STAFF_CWS!AS63</f>
        <v>0</v>
      </c>
      <c r="AP98" s="28">
        <f>STAFF_CWS!AT63</f>
        <v>0</v>
      </c>
      <c r="AQ98" s="28">
        <f>STAFF_CWS!AU63</f>
        <v>0</v>
      </c>
      <c r="AR98" s="28">
        <f>STAFF_CWS!AV63</f>
        <v>0</v>
      </c>
      <c r="AS98" s="28">
        <f>STAFF_CWS!AW63</f>
        <v>0</v>
      </c>
      <c r="AT98" s="28">
        <f>STAFF_CWS!AX63</f>
        <v>0</v>
      </c>
      <c r="AU98" s="28">
        <f>STAFF_CWS!AY63</f>
        <v>0</v>
      </c>
      <c r="AV98" s="28">
        <f>STAFF_CWS!AZ63</f>
        <v>0</v>
      </c>
      <c r="AW98" s="28">
        <f>STAFF_CWS!BA63</f>
        <v>0</v>
      </c>
      <c r="AX98" s="28">
        <f>STAFF_CWS!BB63</f>
        <v>0</v>
      </c>
      <c r="AY98" s="28">
        <f>STAFF_CWS!BC63</f>
        <v>0</v>
      </c>
      <c r="AZ98" s="28">
        <f>STAFF_CWS!BD63</f>
        <v>0</v>
      </c>
      <c r="BA98" s="28">
        <f>STAFF_CWS!BE63</f>
        <v>0</v>
      </c>
      <c r="BB98" s="28">
        <f>STAFF_CWS!BF63</f>
        <v>0</v>
      </c>
      <c r="BC98" s="28">
        <f>STAFF_CWS!BG63</f>
        <v>0</v>
      </c>
      <c r="BD98" s="28">
        <f>STAFF_CWS!BH63</f>
        <v>0</v>
      </c>
      <c r="BE98" s="28">
        <f>STAFF_CWS!BI63</f>
        <v>0</v>
      </c>
      <c r="BF98" s="28">
        <f>STAFF_CWS!BJ63</f>
        <v>0</v>
      </c>
      <c r="BG98" s="28">
        <f>STAFF_CWS!BK63</f>
        <v>0</v>
      </c>
      <c r="BH98" s="28">
        <f>STAFF_CWS!BL63</f>
        <v>0</v>
      </c>
      <c r="BI98" s="28">
        <f>STAFF_CWS!BM63</f>
        <v>0</v>
      </c>
      <c r="BJ98" s="28">
        <f>STAFF_CWS!BN63</f>
        <v>0</v>
      </c>
      <c r="BK98" s="28">
        <f>STAFF_CWS!BO63</f>
        <v>0</v>
      </c>
      <c r="BL98" s="37"/>
    </row>
    <row r="99" spans="2:65" customFormat="1" x14ac:dyDescent="0.15">
      <c r="B99" s="18" t="s">
        <v>86</v>
      </c>
      <c r="C99" s="28">
        <f>STAFF_CWS!G64</f>
        <v>0</v>
      </c>
      <c r="D99" s="28">
        <f>STAFF_CWS!H64</f>
        <v>0</v>
      </c>
      <c r="E99" s="28">
        <f>STAFF_CWS!I64</f>
        <v>0</v>
      </c>
      <c r="F99" s="28">
        <f>STAFF_CWS!J64</f>
        <v>0</v>
      </c>
      <c r="G99" s="28">
        <f>STAFF_CWS!K64</f>
        <v>0</v>
      </c>
      <c r="H99" s="28">
        <f>STAFF_CWS!L64</f>
        <v>0</v>
      </c>
      <c r="I99" s="28">
        <f>STAFF_CWS!M64</f>
        <v>0</v>
      </c>
      <c r="J99" s="28">
        <f>STAFF_CWS!N64</f>
        <v>0</v>
      </c>
      <c r="K99" s="28">
        <f>STAFF_CWS!O64</f>
        <v>0</v>
      </c>
      <c r="L99" s="28">
        <f>STAFF_CWS!P64</f>
        <v>0</v>
      </c>
      <c r="M99" s="28">
        <f>STAFF_CWS!Q64</f>
        <v>0</v>
      </c>
      <c r="N99" s="28">
        <f>STAFF_CWS!R64</f>
        <v>0</v>
      </c>
      <c r="O99" s="28">
        <f>STAFF_CWS!S64</f>
        <v>0</v>
      </c>
      <c r="P99" s="28">
        <f>STAFF_CWS!T64</f>
        <v>0</v>
      </c>
      <c r="Q99" s="28">
        <f>STAFF_CWS!U64</f>
        <v>0</v>
      </c>
      <c r="R99" s="28">
        <f>STAFF_CWS!V64</f>
        <v>0</v>
      </c>
      <c r="S99" s="28">
        <f>STAFF_CWS!W64</f>
        <v>0</v>
      </c>
      <c r="T99" s="28">
        <f>STAFF_CWS!X64</f>
        <v>0</v>
      </c>
      <c r="U99" s="28">
        <f>STAFF_CWS!Y64</f>
        <v>0</v>
      </c>
      <c r="V99" s="28">
        <f>STAFF_CWS!Z64</f>
        <v>0</v>
      </c>
      <c r="W99" s="28">
        <f>STAFF_CWS!AA64</f>
        <v>0</v>
      </c>
      <c r="X99" s="28">
        <f>STAFF_CWS!AB64</f>
        <v>0</v>
      </c>
      <c r="Y99" s="28">
        <f>STAFF_CWS!AC64</f>
        <v>0</v>
      </c>
      <c r="Z99" s="28">
        <f>STAFF_CWS!AD64</f>
        <v>0</v>
      </c>
      <c r="AA99" s="28">
        <f>STAFF_CWS!AE64</f>
        <v>0</v>
      </c>
      <c r="AB99" s="28">
        <f>STAFF_CWS!AF64</f>
        <v>0</v>
      </c>
      <c r="AC99" s="28">
        <f>STAFF_CWS!AG64</f>
        <v>0</v>
      </c>
      <c r="AD99" s="28">
        <f>STAFF_CWS!AH64</f>
        <v>0</v>
      </c>
      <c r="AE99" s="28">
        <f>STAFF_CWS!AI64</f>
        <v>0</v>
      </c>
      <c r="AF99" s="28">
        <f>STAFF_CWS!AJ64</f>
        <v>0</v>
      </c>
      <c r="AG99" s="28">
        <f>STAFF_CWS!AK64</f>
        <v>0</v>
      </c>
      <c r="AH99" s="28">
        <f>STAFF_CWS!AL64</f>
        <v>0</v>
      </c>
      <c r="AI99" s="28">
        <f>STAFF_CWS!AM64</f>
        <v>0</v>
      </c>
      <c r="AJ99" s="28">
        <f>STAFF_CWS!AN64</f>
        <v>0</v>
      </c>
      <c r="AK99" s="28">
        <f>STAFF_CWS!AO64</f>
        <v>0</v>
      </c>
      <c r="AL99" s="28">
        <f>STAFF_CWS!AP64</f>
        <v>0</v>
      </c>
      <c r="AM99" s="28">
        <f>STAFF_CWS!AQ64</f>
        <v>0</v>
      </c>
      <c r="AN99" s="28">
        <f>STAFF_CWS!AR64</f>
        <v>0</v>
      </c>
      <c r="AO99" s="28">
        <f>STAFF_CWS!AS64</f>
        <v>0</v>
      </c>
      <c r="AP99" s="28">
        <f>STAFF_CWS!AT64</f>
        <v>0</v>
      </c>
      <c r="AQ99" s="28">
        <f>STAFF_CWS!AU64</f>
        <v>0</v>
      </c>
      <c r="AR99" s="28">
        <f>STAFF_CWS!AV64</f>
        <v>0</v>
      </c>
      <c r="AS99" s="28">
        <f>STAFF_CWS!AW64</f>
        <v>0</v>
      </c>
      <c r="AT99" s="28">
        <f>STAFF_CWS!AX64</f>
        <v>0</v>
      </c>
      <c r="AU99" s="28">
        <f>STAFF_CWS!AY64</f>
        <v>0</v>
      </c>
      <c r="AV99" s="28">
        <f>STAFF_CWS!AZ64</f>
        <v>0</v>
      </c>
      <c r="AW99" s="28">
        <f>STAFF_CWS!BA64</f>
        <v>0</v>
      </c>
      <c r="AX99" s="28">
        <f>STAFF_CWS!BB64</f>
        <v>0</v>
      </c>
      <c r="AY99" s="28">
        <f>STAFF_CWS!BC64</f>
        <v>0</v>
      </c>
      <c r="AZ99" s="28">
        <f>STAFF_CWS!BD64</f>
        <v>0</v>
      </c>
      <c r="BA99" s="28">
        <f>STAFF_CWS!BE64</f>
        <v>0</v>
      </c>
      <c r="BB99" s="28">
        <f>STAFF_CWS!BF64</f>
        <v>0</v>
      </c>
      <c r="BC99" s="28">
        <f>STAFF_CWS!BG64</f>
        <v>0</v>
      </c>
      <c r="BD99" s="28">
        <f>STAFF_CWS!BH64</f>
        <v>0</v>
      </c>
      <c r="BE99" s="28">
        <f>STAFF_CWS!BI64</f>
        <v>0</v>
      </c>
      <c r="BF99" s="28">
        <f>STAFF_CWS!BJ64</f>
        <v>0</v>
      </c>
      <c r="BG99" s="28">
        <f>STAFF_CWS!BK64</f>
        <v>0</v>
      </c>
      <c r="BH99" s="28">
        <f>STAFF_CWS!BL64</f>
        <v>0</v>
      </c>
      <c r="BI99" s="28">
        <f>STAFF_CWS!BM64</f>
        <v>0</v>
      </c>
      <c r="BJ99" s="28">
        <f>STAFF_CWS!BN64</f>
        <v>0</v>
      </c>
      <c r="BK99" s="28">
        <f>STAFF_CWS!BO64</f>
        <v>0</v>
      </c>
      <c r="BL99" s="37"/>
    </row>
    <row r="100" spans="2:65" customFormat="1" x14ac:dyDescent="0.15">
      <c r="B100" s="1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37"/>
    </row>
    <row r="101" spans="2:65" customFormat="1" x14ac:dyDescent="0.15">
      <c r="B101" s="33" t="s">
        <v>107</v>
      </c>
      <c r="C101" s="28">
        <f>STAFF_CWS!G66</f>
        <v>0</v>
      </c>
      <c r="D101" s="28">
        <f>STAFF_CWS!H66</f>
        <v>0</v>
      </c>
      <c r="E101" s="28">
        <f>STAFF_CWS!I66</f>
        <v>0</v>
      </c>
      <c r="F101" s="28">
        <f>STAFF_CWS!J66</f>
        <v>0</v>
      </c>
      <c r="G101" s="28">
        <f>STAFF_CWS!K66</f>
        <v>0</v>
      </c>
      <c r="H101" s="28">
        <f>STAFF_CWS!L66</f>
        <v>0</v>
      </c>
      <c r="I101" s="28">
        <f>STAFF_CWS!M66</f>
        <v>0</v>
      </c>
      <c r="J101" s="28">
        <f>STAFF_CWS!N66</f>
        <v>0</v>
      </c>
      <c r="K101" s="28">
        <f>STAFF_CWS!O66</f>
        <v>0</v>
      </c>
      <c r="L101" s="28">
        <f>STAFF_CWS!P66</f>
        <v>0</v>
      </c>
      <c r="M101" s="28">
        <f>STAFF_CWS!Q66</f>
        <v>0</v>
      </c>
      <c r="N101" s="28">
        <f>STAFF_CWS!R66</f>
        <v>0</v>
      </c>
      <c r="O101" s="28">
        <f>STAFF_CWS!S66</f>
        <v>0</v>
      </c>
      <c r="P101" s="28">
        <f>STAFF_CWS!T66</f>
        <v>0</v>
      </c>
      <c r="Q101" s="28">
        <f>STAFF_CWS!U66</f>
        <v>0</v>
      </c>
      <c r="R101" s="28">
        <f>STAFF_CWS!V66</f>
        <v>0</v>
      </c>
      <c r="S101" s="28">
        <f>STAFF_CWS!W66</f>
        <v>0</v>
      </c>
      <c r="T101" s="28">
        <f>STAFF_CWS!X66</f>
        <v>0</v>
      </c>
      <c r="U101" s="28">
        <f>STAFF_CWS!Y66</f>
        <v>0</v>
      </c>
      <c r="V101" s="28">
        <f>STAFF_CWS!Z66</f>
        <v>0</v>
      </c>
      <c r="W101" s="28">
        <f>STAFF_CWS!AA66</f>
        <v>0</v>
      </c>
      <c r="X101" s="28">
        <f>STAFF_CWS!AB66</f>
        <v>0</v>
      </c>
      <c r="Y101" s="28">
        <f>STAFF_CWS!AC66</f>
        <v>0</v>
      </c>
      <c r="Z101" s="28">
        <f>STAFF_CWS!AD66</f>
        <v>0</v>
      </c>
      <c r="AA101" s="28">
        <f>STAFF_CWS!AE66</f>
        <v>0</v>
      </c>
      <c r="AB101" s="28">
        <f>STAFF_CWS!AF66</f>
        <v>0</v>
      </c>
      <c r="AC101" s="28">
        <f>STAFF_CWS!AG66</f>
        <v>0</v>
      </c>
      <c r="AD101" s="28">
        <f>STAFF_CWS!AH66</f>
        <v>0</v>
      </c>
      <c r="AE101" s="28">
        <f>STAFF_CWS!AI66</f>
        <v>0</v>
      </c>
      <c r="AF101" s="28">
        <f>STAFF_CWS!AJ66</f>
        <v>0</v>
      </c>
      <c r="AG101" s="28">
        <f>STAFF_CWS!AK66</f>
        <v>0</v>
      </c>
      <c r="AH101" s="28">
        <f>STAFF_CWS!AL66</f>
        <v>0</v>
      </c>
      <c r="AI101" s="28">
        <f>STAFF_CWS!AM66</f>
        <v>0</v>
      </c>
      <c r="AJ101" s="28">
        <f>STAFF_CWS!AN66</f>
        <v>0</v>
      </c>
      <c r="AK101" s="28">
        <f>STAFF_CWS!AO66</f>
        <v>0</v>
      </c>
      <c r="AL101" s="28">
        <f>STAFF_CWS!AP66</f>
        <v>0</v>
      </c>
      <c r="AM101" s="28">
        <f>STAFF_CWS!AQ66</f>
        <v>0</v>
      </c>
      <c r="AN101" s="28">
        <f>STAFF_CWS!AR66</f>
        <v>0</v>
      </c>
      <c r="AO101" s="28">
        <f>STAFF_CWS!AS66</f>
        <v>0</v>
      </c>
      <c r="AP101" s="28">
        <f>STAFF_CWS!AT66</f>
        <v>0</v>
      </c>
      <c r="AQ101" s="28">
        <f>STAFF_CWS!AU66</f>
        <v>0</v>
      </c>
      <c r="AR101" s="28">
        <f>STAFF_CWS!AV66</f>
        <v>0</v>
      </c>
      <c r="AS101" s="28">
        <f>STAFF_CWS!AW66</f>
        <v>0</v>
      </c>
      <c r="AT101" s="28">
        <f>STAFF_CWS!AX66</f>
        <v>0</v>
      </c>
      <c r="AU101" s="28">
        <f>STAFF_CWS!AY66</f>
        <v>0</v>
      </c>
      <c r="AV101" s="28">
        <f>STAFF_CWS!AZ66</f>
        <v>0</v>
      </c>
      <c r="AW101" s="28">
        <f>STAFF_CWS!BA66</f>
        <v>0</v>
      </c>
      <c r="AX101" s="28">
        <f>STAFF_CWS!BB66</f>
        <v>0</v>
      </c>
      <c r="AY101" s="28">
        <f>STAFF_CWS!BC66</f>
        <v>0</v>
      </c>
      <c r="AZ101" s="28">
        <f>STAFF_CWS!BD66</f>
        <v>0</v>
      </c>
      <c r="BA101" s="28">
        <f>STAFF_CWS!BE66</f>
        <v>0</v>
      </c>
      <c r="BB101" s="28">
        <f>STAFF_CWS!BF66</f>
        <v>0</v>
      </c>
      <c r="BC101" s="28">
        <f>STAFF_CWS!BG66</f>
        <v>0</v>
      </c>
      <c r="BD101" s="28">
        <f>STAFF_CWS!BH66</f>
        <v>0</v>
      </c>
      <c r="BE101" s="28">
        <f>STAFF_CWS!BI66</f>
        <v>0</v>
      </c>
      <c r="BF101" s="28">
        <f>STAFF_CWS!BJ66</f>
        <v>0</v>
      </c>
      <c r="BG101" s="28">
        <f>STAFF_CWS!BK66</f>
        <v>0</v>
      </c>
      <c r="BH101" s="28">
        <f>STAFF_CWS!BL66</f>
        <v>0</v>
      </c>
      <c r="BI101" s="28">
        <f>STAFF_CWS!BM66</f>
        <v>0</v>
      </c>
      <c r="BJ101" s="28">
        <f>STAFF_CWS!BN66</f>
        <v>0</v>
      </c>
      <c r="BK101" s="28">
        <f>STAFF_CWS!BO66</f>
        <v>0</v>
      </c>
      <c r="BL101" s="37"/>
    </row>
    <row r="102" spans="2:65" s="18" customFormat="1" x14ac:dyDescent="0.15">
      <c r="B102" s="18" t="s">
        <v>86</v>
      </c>
      <c r="C102" s="28">
        <f>STAFF_CWS!G67</f>
        <v>0</v>
      </c>
      <c r="D102" s="28">
        <f>STAFF_CWS!H67</f>
        <v>0</v>
      </c>
      <c r="E102" s="28">
        <f>STAFF_CWS!I67</f>
        <v>0</v>
      </c>
      <c r="F102" s="28">
        <f>STAFF_CWS!J67</f>
        <v>0</v>
      </c>
      <c r="G102" s="28">
        <f>STAFF_CWS!K67</f>
        <v>0</v>
      </c>
      <c r="H102" s="28">
        <f>STAFF_CWS!L67</f>
        <v>0</v>
      </c>
      <c r="I102" s="28">
        <f>STAFF_CWS!M67</f>
        <v>0</v>
      </c>
      <c r="J102" s="28">
        <f>STAFF_CWS!N67</f>
        <v>0</v>
      </c>
      <c r="K102" s="28">
        <f>STAFF_CWS!O67</f>
        <v>0</v>
      </c>
      <c r="L102" s="28">
        <f>STAFF_CWS!P67</f>
        <v>0</v>
      </c>
      <c r="M102" s="28">
        <f>STAFF_CWS!Q67</f>
        <v>0</v>
      </c>
      <c r="N102" s="28">
        <f>STAFF_CWS!R67</f>
        <v>0</v>
      </c>
      <c r="O102" s="28">
        <f>STAFF_CWS!S67</f>
        <v>0</v>
      </c>
      <c r="P102" s="28">
        <f>STAFF_CWS!T67</f>
        <v>0</v>
      </c>
      <c r="Q102" s="28">
        <f>STAFF_CWS!U67</f>
        <v>0</v>
      </c>
      <c r="R102" s="28">
        <f>STAFF_CWS!V67</f>
        <v>0</v>
      </c>
      <c r="S102" s="28">
        <f>STAFF_CWS!W67</f>
        <v>0</v>
      </c>
      <c r="T102" s="28">
        <f>STAFF_CWS!X67</f>
        <v>0</v>
      </c>
      <c r="U102" s="28">
        <f>STAFF_CWS!Y67</f>
        <v>0</v>
      </c>
      <c r="V102" s="28">
        <f>STAFF_CWS!Z67</f>
        <v>0</v>
      </c>
      <c r="W102" s="28">
        <f>STAFF_CWS!AA67</f>
        <v>0</v>
      </c>
      <c r="X102" s="28">
        <f>STAFF_CWS!AB67</f>
        <v>0</v>
      </c>
      <c r="Y102" s="28">
        <f>STAFF_CWS!AC67</f>
        <v>0</v>
      </c>
      <c r="Z102" s="28">
        <f>STAFF_CWS!AD67</f>
        <v>0</v>
      </c>
      <c r="AA102" s="28">
        <f>STAFF_CWS!AE67</f>
        <v>0</v>
      </c>
      <c r="AB102" s="28">
        <f>STAFF_CWS!AF67</f>
        <v>0</v>
      </c>
      <c r="AC102" s="28">
        <f>STAFF_CWS!AG67</f>
        <v>0</v>
      </c>
      <c r="AD102" s="28">
        <f>STAFF_CWS!AH67</f>
        <v>0</v>
      </c>
      <c r="AE102" s="28">
        <f>STAFF_CWS!AI67</f>
        <v>0</v>
      </c>
      <c r="AF102" s="28">
        <f>STAFF_CWS!AJ67</f>
        <v>0</v>
      </c>
      <c r="AG102" s="28">
        <f>STAFF_CWS!AK67</f>
        <v>0</v>
      </c>
      <c r="AH102" s="28">
        <f>STAFF_CWS!AL67</f>
        <v>0</v>
      </c>
      <c r="AI102" s="28">
        <f>STAFF_CWS!AM67</f>
        <v>0</v>
      </c>
      <c r="AJ102" s="28">
        <f>STAFF_CWS!AN67</f>
        <v>0</v>
      </c>
      <c r="AK102" s="28">
        <f>STAFF_CWS!AO67</f>
        <v>0</v>
      </c>
      <c r="AL102" s="28">
        <f>STAFF_CWS!AP67</f>
        <v>0</v>
      </c>
      <c r="AM102" s="28">
        <f>STAFF_CWS!AQ67</f>
        <v>0</v>
      </c>
      <c r="AN102" s="28">
        <f>STAFF_CWS!AR67</f>
        <v>0</v>
      </c>
      <c r="AO102" s="28">
        <f>STAFF_CWS!AS67</f>
        <v>0</v>
      </c>
      <c r="AP102" s="28">
        <f>STAFF_CWS!AT67</f>
        <v>0</v>
      </c>
      <c r="AQ102" s="28">
        <f>STAFF_CWS!AU67</f>
        <v>0</v>
      </c>
      <c r="AR102" s="28">
        <f>STAFF_CWS!AV67</f>
        <v>0</v>
      </c>
      <c r="AS102" s="28">
        <f>STAFF_CWS!AW67</f>
        <v>0</v>
      </c>
      <c r="AT102" s="28">
        <f>STAFF_CWS!AX67</f>
        <v>0</v>
      </c>
      <c r="AU102" s="28">
        <f>STAFF_CWS!AY67</f>
        <v>0</v>
      </c>
      <c r="AV102" s="28">
        <f>STAFF_CWS!AZ67</f>
        <v>0</v>
      </c>
      <c r="AW102" s="28">
        <f>STAFF_CWS!BA67</f>
        <v>0</v>
      </c>
      <c r="AX102" s="28">
        <f>STAFF_CWS!BB67</f>
        <v>0</v>
      </c>
      <c r="AY102" s="28">
        <f>STAFF_CWS!BC67</f>
        <v>0</v>
      </c>
      <c r="AZ102" s="28">
        <f>STAFF_CWS!BD67</f>
        <v>0</v>
      </c>
      <c r="BA102" s="28">
        <f>STAFF_CWS!BE67</f>
        <v>0</v>
      </c>
      <c r="BB102" s="28">
        <f>STAFF_CWS!BF67</f>
        <v>0</v>
      </c>
      <c r="BC102" s="28">
        <f>STAFF_CWS!BG67</f>
        <v>0</v>
      </c>
      <c r="BD102" s="28">
        <f>STAFF_CWS!BH67</f>
        <v>0</v>
      </c>
      <c r="BE102" s="28">
        <f>STAFF_CWS!BI67</f>
        <v>0</v>
      </c>
      <c r="BF102" s="28">
        <f>STAFF_CWS!BJ67</f>
        <v>0</v>
      </c>
      <c r="BG102" s="28">
        <f>STAFF_CWS!BK67</f>
        <v>0</v>
      </c>
      <c r="BH102" s="28">
        <f>STAFF_CWS!BL67</f>
        <v>0</v>
      </c>
      <c r="BI102" s="28">
        <f>STAFF_CWS!BM67</f>
        <v>0</v>
      </c>
      <c r="BJ102" s="28">
        <f>STAFF_CWS!BN67</f>
        <v>0</v>
      </c>
      <c r="BK102" s="28">
        <f>STAFF_CWS!BO67</f>
        <v>0</v>
      </c>
      <c r="BL102" s="37"/>
    </row>
    <row r="103" spans="2:65" customFormat="1" x14ac:dyDescent="0.15">
      <c r="B103" s="1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37"/>
    </row>
    <row r="104" spans="2:65" customFormat="1" x14ac:dyDescent="0.15">
      <c r="B104" s="2" t="s">
        <v>33</v>
      </c>
      <c r="C104" s="28">
        <f>STAFF_CWS!G69</f>
        <v>0</v>
      </c>
      <c r="D104" s="28">
        <f>STAFF_CWS!H69</f>
        <v>0</v>
      </c>
      <c r="E104" s="28">
        <f>STAFF_CWS!I69</f>
        <v>0</v>
      </c>
      <c r="F104" s="28">
        <f>STAFF_CWS!J69</f>
        <v>0</v>
      </c>
      <c r="G104" s="28">
        <f>STAFF_CWS!K69</f>
        <v>0</v>
      </c>
      <c r="H104" s="28">
        <f>STAFF_CWS!L69</f>
        <v>0</v>
      </c>
      <c r="I104" s="28">
        <f>STAFF_CWS!M69</f>
        <v>0</v>
      </c>
      <c r="J104" s="28">
        <f>STAFF_CWS!N69</f>
        <v>0</v>
      </c>
      <c r="K104" s="28">
        <f>STAFF_CWS!O69</f>
        <v>0</v>
      </c>
      <c r="L104" s="28">
        <f>STAFF_CWS!P69</f>
        <v>0</v>
      </c>
      <c r="M104" s="28">
        <f>STAFF_CWS!Q69</f>
        <v>0</v>
      </c>
      <c r="N104" s="28">
        <f>STAFF_CWS!R69</f>
        <v>0</v>
      </c>
      <c r="O104" s="28">
        <f>STAFF_CWS!S69</f>
        <v>0</v>
      </c>
      <c r="P104" s="28">
        <f>STAFF_CWS!T69</f>
        <v>0</v>
      </c>
      <c r="Q104" s="28">
        <f>STAFF_CWS!U69</f>
        <v>0</v>
      </c>
      <c r="R104" s="28">
        <f>STAFF_CWS!V69</f>
        <v>0</v>
      </c>
      <c r="S104" s="28">
        <f>STAFF_CWS!W69</f>
        <v>0</v>
      </c>
      <c r="T104" s="28">
        <f>STAFF_CWS!X69</f>
        <v>0</v>
      </c>
      <c r="U104" s="28">
        <f>STAFF_CWS!Y69</f>
        <v>0</v>
      </c>
      <c r="V104" s="28">
        <f>STAFF_CWS!Z69</f>
        <v>0</v>
      </c>
      <c r="W104" s="28">
        <f>STAFF_CWS!AA69</f>
        <v>0</v>
      </c>
      <c r="X104" s="28">
        <f>STAFF_CWS!AB69</f>
        <v>0</v>
      </c>
      <c r="Y104" s="28">
        <f>STAFF_CWS!AC69</f>
        <v>0</v>
      </c>
      <c r="Z104" s="28">
        <f>STAFF_CWS!AD69</f>
        <v>0</v>
      </c>
      <c r="AA104" s="28">
        <f>STAFF_CWS!AE69</f>
        <v>0</v>
      </c>
      <c r="AB104" s="28">
        <f>STAFF_CWS!AF69</f>
        <v>0</v>
      </c>
      <c r="AC104" s="28">
        <f>STAFF_CWS!AG69</f>
        <v>0</v>
      </c>
      <c r="AD104" s="28">
        <f>STAFF_CWS!AH69</f>
        <v>0</v>
      </c>
      <c r="AE104" s="28">
        <f>STAFF_CWS!AI69</f>
        <v>0</v>
      </c>
      <c r="AF104" s="28">
        <f>STAFF_CWS!AJ69</f>
        <v>0</v>
      </c>
      <c r="AG104" s="28">
        <f>STAFF_CWS!AK69</f>
        <v>0</v>
      </c>
      <c r="AH104" s="28">
        <f>STAFF_CWS!AL69</f>
        <v>0</v>
      </c>
      <c r="AI104" s="28">
        <f>STAFF_CWS!AM69</f>
        <v>0</v>
      </c>
      <c r="AJ104" s="28">
        <f>STAFF_CWS!AN69</f>
        <v>0</v>
      </c>
      <c r="AK104" s="28">
        <f>STAFF_CWS!AO69</f>
        <v>0</v>
      </c>
      <c r="AL104" s="28">
        <f>STAFF_CWS!AP69</f>
        <v>0</v>
      </c>
      <c r="AM104" s="28">
        <f>STAFF_CWS!AQ69</f>
        <v>0</v>
      </c>
      <c r="AN104" s="28">
        <f>STAFF_CWS!AR69</f>
        <v>0</v>
      </c>
      <c r="AO104" s="28">
        <f>STAFF_CWS!AS69</f>
        <v>0</v>
      </c>
      <c r="AP104" s="28">
        <f>STAFF_CWS!AT69</f>
        <v>0</v>
      </c>
      <c r="AQ104" s="28">
        <f>STAFF_CWS!AU69</f>
        <v>0</v>
      </c>
      <c r="AR104" s="28">
        <f>STAFF_CWS!AV69</f>
        <v>0</v>
      </c>
      <c r="AS104" s="28">
        <f>STAFF_CWS!AW69</f>
        <v>0</v>
      </c>
      <c r="AT104" s="28">
        <f>STAFF_CWS!AX69</f>
        <v>0</v>
      </c>
      <c r="AU104" s="28">
        <f>STAFF_CWS!AY69</f>
        <v>0</v>
      </c>
      <c r="AV104" s="28">
        <f>STAFF_CWS!AZ69</f>
        <v>0</v>
      </c>
      <c r="AW104" s="28">
        <f>STAFF_CWS!BA69</f>
        <v>0</v>
      </c>
      <c r="AX104" s="28">
        <f>STAFF_CWS!BB69</f>
        <v>0</v>
      </c>
      <c r="AY104" s="28">
        <f>STAFF_CWS!BC69</f>
        <v>0</v>
      </c>
      <c r="AZ104" s="28">
        <f>STAFF_CWS!BD69</f>
        <v>0</v>
      </c>
      <c r="BA104" s="28">
        <f>STAFF_CWS!BE69</f>
        <v>0</v>
      </c>
      <c r="BB104" s="28">
        <f>STAFF_CWS!BF69</f>
        <v>0</v>
      </c>
      <c r="BC104" s="28">
        <f>STAFF_CWS!BG69</f>
        <v>0</v>
      </c>
      <c r="BD104" s="28">
        <f>STAFF_CWS!BH69</f>
        <v>0</v>
      </c>
      <c r="BE104" s="28">
        <f>STAFF_CWS!BI69</f>
        <v>0</v>
      </c>
      <c r="BF104" s="28">
        <f>STAFF_CWS!BJ69</f>
        <v>0</v>
      </c>
      <c r="BG104" s="28">
        <f>STAFF_CWS!BK69</f>
        <v>0</v>
      </c>
      <c r="BH104" s="28">
        <f>STAFF_CWS!BL69</f>
        <v>0</v>
      </c>
      <c r="BI104" s="28">
        <f>STAFF_CWS!BM69</f>
        <v>0</v>
      </c>
      <c r="BJ104" s="28">
        <f>STAFF_CWS!BN69</f>
        <v>0</v>
      </c>
      <c r="BK104" s="28">
        <f>STAFF_CWS!BO69</f>
        <v>0</v>
      </c>
      <c r="BL104" s="37"/>
    </row>
    <row r="105" spans="2:65" s="18" customFormat="1" x14ac:dyDescent="0.15">
      <c r="B105" s="18" t="s">
        <v>86</v>
      </c>
      <c r="C105" s="28">
        <f>STAFF_CWS!G70</f>
        <v>0</v>
      </c>
      <c r="D105" s="28">
        <f>STAFF_CWS!H70</f>
        <v>0</v>
      </c>
      <c r="E105" s="28">
        <f>STAFF_CWS!I70</f>
        <v>0</v>
      </c>
      <c r="F105" s="28">
        <f>STAFF_CWS!J70</f>
        <v>0</v>
      </c>
      <c r="G105" s="28">
        <f>STAFF_CWS!K70</f>
        <v>0</v>
      </c>
      <c r="H105" s="28">
        <f>STAFF_CWS!L70</f>
        <v>0</v>
      </c>
      <c r="I105" s="28">
        <f>STAFF_CWS!M70</f>
        <v>0</v>
      </c>
      <c r="J105" s="28">
        <f>STAFF_CWS!N70</f>
        <v>0</v>
      </c>
      <c r="K105" s="28">
        <f>STAFF_CWS!O70</f>
        <v>0</v>
      </c>
      <c r="L105" s="28">
        <f>STAFF_CWS!P70</f>
        <v>0</v>
      </c>
      <c r="M105" s="28">
        <f>STAFF_CWS!Q70</f>
        <v>0</v>
      </c>
      <c r="N105" s="28">
        <f>STAFF_CWS!R70</f>
        <v>0</v>
      </c>
      <c r="O105" s="28">
        <f>STAFF_CWS!S70</f>
        <v>0</v>
      </c>
      <c r="P105" s="28">
        <f>STAFF_CWS!T70</f>
        <v>0</v>
      </c>
      <c r="Q105" s="28">
        <f>STAFF_CWS!U70</f>
        <v>0</v>
      </c>
      <c r="R105" s="28">
        <f>STAFF_CWS!V70</f>
        <v>0</v>
      </c>
      <c r="S105" s="28">
        <f>STAFF_CWS!W70</f>
        <v>0</v>
      </c>
      <c r="T105" s="28">
        <f>STAFF_CWS!X70</f>
        <v>0</v>
      </c>
      <c r="U105" s="28">
        <f>STAFF_CWS!Y70</f>
        <v>0</v>
      </c>
      <c r="V105" s="28">
        <f>STAFF_CWS!Z70</f>
        <v>0</v>
      </c>
      <c r="W105" s="28">
        <f>STAFF_CWS!AA70</f>
        <v>0</v>
      </c>
      <c r="X105" s="28">
        <f>STAFF_CWS!AB70</f>
        <v>0</v>
      </c>
      <c r="Y105" s="28">
        <f>STAFF_CWS!AC70</f>
        <v>0</v>
      </c>
      <c r="Z105" s="28">
        <f>STAFF_CWS!AD70</f>
        <v>0</v>
      </c>
      <c r="AA105" s="28">
        <f>STAFF_CWS!AE70</f>
        <v>0</v>
      </c>
      <c r="AB105" s="28">
        <f>STAFF_CWS!AF70</f>
        <v>0</v>
      </c>
      <c r="AC105" s="28">
        <f>STAFF_CWS!AG70</f>
        <v>0</v>
      </c>
      <c r="AD105" s="28">
        <f>STAFF_CWS!AH70</f>
        <v>0</v>
      </c>
      <c r="AE105" s="28">
        <f>STAFF_CWS!AI70</f>
        <v>0</v>
      </c>
      <c r="AF105" s="28">
        <f>STAFF_CWS!AJ70</f>
        <v>0</v>
      </c>
      <c r="AG105" s="28">
        <f>STAFF_CWS!AK70</f>
        <v>0</v>
      </c>
      <c r="AH105" s="28">
        <f>STAFF_CWS!AL70</f>
        <v>0</v>
      </c>
      <c r="AI105" s="28">
        <f>STAFF_CWS!AM70</f>
        <v>0</v>
      </c>
      <c r="AJ105" s="28">
        <f>STAFF_CWS!AN70</f>
        <v>0</v>
      </c>
      <c r="AK105" s="28">
        <f>STAFF_CWS!AO70</f>
        <v>0</v>
      </c>
      <c r="AL105" s="28">
        <f>STAFF_CWS!AP70</f>
        <v>0</v>
      </c>
      <c r="AM105" s="28">
        <f>STAFF_CWS!AQ70</f>
        <v>0</v>
      </c>
      <c r="AN105" s="28">
        <f>STAFF_CWS!AR70</f>
        <v>0</v>
      </c>
      <c r="AO105" s="28">
        <f>STAFF_CWS!AS70</f>
        <v>0</v>
      </c>
      <c r="AP105" s="28">
        <f>STAFF_CWS!AT70</f>
        <v>0</v>
      </c>
      <c r="AQ105" s="28">
        <f>STAFF_CWS!AU70</f>
        <v>0</v>
      </c>
      <c r="AR105" s="28">
        <f>STAFF_CWS!AV70</f>
        <v>0</v>
      </c>
      <c r="AS105" s="28">
        <f>STAFF_CWS!AW70</f>
        <v>0</v>
      </c>
      <c r="AT105" s="28">
        <f>STAFF_CWS!AX70</f>
        <v>0</v>
      </c>
      <c r="AU105" s="28">
        <f>STAFF_CWS!AY70</f>
        <v>0</v>
      </c>
      <c r="AV105" s="28">
        <f>STAFF_CWS!AZ70</f>
        <v>0</v>
      </c>
      <c r="AW105" s="28">
        <f>STAFF_CWS!BA70</f>
        <v>0</v>
      </c>
      <c r="AX105" s="28">
        <f>STAFF_CWS!BB70</f>
        <v>0</v>
      </c>
      <c r="AY105" s="28">
        <f>STAFF_CWS!BC70</f>
        <v>0</v>
      </c>
      <c r="AZ105" s="28">
        <f>STAFF_CWS!BD70</f>
        <v>0</v>
      </c>
      <c r="BA105" s="28">
        <f>STAFF_CWS!BE70</f>
        <v>0</v>
      </c>
      <c r="BB105" s="28">
        <f>STAFF_CWS!BF70</f>
        <v>0</v>
      </c>
      <c r="BC105" s="28">
        <f>STAFF_CWS!BG70</f>
        <v>0</v>
      </c>
      <c r="BD105" s="28">
        <f>STAFF_CWS!BH70</f>
        <v>0</v>
      </c>
      <c r="BE105" s="28">
        <f>STAFF_CWS!BI70</f>
        <v>0</v>
      </c>
      <c r="BF105" s="28">
        <f>STAFF_CWS!BJ70</f>
        <v>0</v>
      </c>
      <c r="BG105" s="28">
        <f>STAFF_CWS!BK70</f>
        <v>0</v>
      </c>
      <c r="BH105" s="28">
        <f>STAFF_CWS!BL70</f>
        <v>0</v>
      </c>
      <c r="BI105" s="28">
        <f>STAFF_CWS!BM70</f>
        <v>0</v>
      </c>
      <c r="BJ105" s="28">
        <f>STAFF_CWS!BN70</f>
        <v>0</v>
      </c>
      <c r="BK105" s="28">
        <f>STAFF_CWS!BO70</f>
        <v>0</v>
      </c>
      <c r="BL105" s="37"/>
    </row>
    <row r="106" spans="2:65" customFormat="1" x14ac:dyDescent="0.15">
      <c r="B106" s="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37"/>
    </row>
    <row r="107" spans="2:65" customFormat="1" x14ac:dyDescent="0.15">
      <c r="B107" s="33" t="s">
        <v>108</v>
      </c>
      <c r="C107" s="28">
        <f>STAFF_CWS!G72</f>
        <v>0</v>
      </c>
      <c r="D107" s="28">
        <f>STAFF_CWS!H72</f>
        <v>0</v>
      </c>
      <c r="E107" s="28">
        <f>STAFF_CWS!I72</f>
        <v>0</v>
      </c>
      <c r="F107" s="28">
        <f>STAFF_CWS!J72</f>
        <v>0</v>
      </c>
      <c r="G107" s="28">
        <f>STAFF_CWS!K72</f>
        <v>0</v>
      </c>
      <c r="H107" s="28">
        <f>STAFF_CWS!L72</f>
        <v>0</v>
      </c>
      <c r="I107" s="28">
        <f>STAFF_CWS!M72</f>
        <v>0</v>
      </c>
      <c r="J107" s="28">
        <f>STAFF_CWS!N72</f>
        <v>0</v>
      </c>
      <c r="K107" s="28">
        <f>STAFF_CWS!O72</f>
        <v>0</v>
      </c>
      <c r="L107" s="28">
        <f>STAFF_CWS!P72</f>
        <v>0</v>
      </c>
      <c r="M107" s="28">
        <f>STAFF_CWS!Q72</f>
        <v>0</v>
      </c>
      <c r="N107" s="28">
        <f>STAFF_CWS!R72</f>
        <v>0</v>
      </c>
      <c r="O107" s="28">
        <f>STAFF_CWS!S72</f>
        <v>0</v>
      </c>
      <c r="P107" s="28">
        <f>STAFF_CWS!T72</f>
        <v>0</v>
      </c>
      <c r="Q107" s="28">
        <f>STAFF_CWS!U72</f>
        <v>0</v>
      </c>
      <c r="R107" s="28">
        <f>STAFF_CWS!V72</f>
        <v>0</v>
      </c>
      <c r="S107" s="28">
        <f>STAFF_CWS!W72</f>
        <v>0</v>
      </c>
      <c r="T107" s="28">
        <f>STAFF_CWS!X72</f>
        <v>0</v>
      </c>
      <c r="U107" s="28">
        <f>STAFF_CWS!Y72</f>
        <v>0</v>
      </c>
      <c r="V107" s="28">
        <f>STAFF_CWS!Z72</f>
        <v>0</v>
      </c>
      <c r="W107" s="28">
        <f>STAFF_CWS!AA72</f>
        <v>0</v>
      </c>
      <c r="X107" s="28">
        <f>STAFF_CWS!AB72</f>
        <v>0</v>
      </c>
      <c r="Y107" s="28">
        <f>STAFF_CWS!AC72</f>
        <v>0</v>
      </c>
      <c r="Z107" s="28">
        <f>STAFF_CWS!AD72</f>
        <v>0</v>
      </c>
      <c r="AA107" s="28">
        <f>STAFF_CWS!AE72</f>
        <v>0</v>
      </c>
      <c r="AB107" s="28">
        <f>STAFF_CWS!AF72</f>
        <v>0</v>
      </c>
      <c r="AC107" s="28">
        <f>STAFF_CWS!AG72</f>
        <v>0</v>
      </c>
      <c r="AD107" s="28">
        <f>STAFF_CWS!AH72</f>
        <v>0</v>
      </c>
      <c r="AE107" s="28">
        <f>STAFF_CWS!AI72</f>
        <v>0</v>
      </c>
      <c r="AF107" s="28">
        <f>STAFF_CWS!AJ72</f>
        <v>0</v>
      </c>
      <c r="AG107" s="28">
        <f>STAFF_CWS!AK72</f>
        <v>0</v>
      </c>
      <c r="AH107" s="28">
        <f>STAFF_CWS!AL72</f>
        <v>0</v>
      </c>
      <c r="AI107" s="28">
        <f>STAFF_CWS!AM72</f>
        <v>0</v>
      </c>
      <c r="AJ107" s="28">
        <f>STAFF_CWS!AN72</f>
        <v>0</v>
      </c>
      <c r="AK107" s="28">
        <f>STAFF_CWS!AO72</f>
        <v>0</v>
      </c>
      <c r="AL107" s="28">
        <f>STAFF_CWS!AP72</f>
        <v>0</v>
      </c>
      <c r="AM107" s="28">
        <f>STAFF_CWS!AQ72</f>
        <v>0</v>
      </c>
      <c r="AN107" s="28">
        <f>STAFF_CWS!AR72</f>
        <v>0</v>
      </c>
      <c r="AO107" s="28">
        <f>STAFF_CWS!AS72</f>
        <v>0</v>
      </c>
      <c r="AP107" s="28">
        <f>STAFF_CWS!AT72</f>
        <v>0</v>
      </c>
      <c r="AQ107" s="28">
        <f>STAFF_CWS!AU72</f>
        <v>0</v>
      </c>
      <c r="AR107" s="28">
        <f>STAFF_CWS!AV72</f>
        <v>0</v>
      </c>
      <c r="AS107" s="28">
        <f>STAFF_CWS!AW72</f>
        <v>0</v>
      </c>
      <c r="AT107" s="28">
        <f>STAFF_CWS!AX72</f>
        <v>0</v>
      </c>
      <c r="AU107" s="28">
        <f>STAFF_CWS!AY72</f>
        <v>0</v>
      </c>
      <c r="AV107" s="28">
        <f>STAFF_CWS!AZ72</f>
        <v>0</v>
      </c>
      <c r="AW107" s="28">
        <f>STAFF_CWS!BA72</f>
        <v>0</v>
      </c>
      <c r="AX107" s="28">
        <f>STAFF_CWS!BB72</f>
        <v>0</v>
      </c>
      <c r="AY107" s="28">
        <f>STAFF_CWS!BC72</f>
        <v>0</v>
      </c>
      <c r="AZ107" s="28">
        <f>STAFF_CWS!BD72</f>
        <v>0</v>
      </c>
      <c r="BA107" s="28">
        <f>STAFF_CWS!BE72</f>
        <v>0</v>
      </c>
      <c r="BB107" s="28">
        <f>STAFF_CWS!BF72</f>
        <v>0</v>
      </c>
      <c r="BC107" s="28">
        <f>STAFF_CWS!BG72</f>
        <v>0</v>
      </c>
      <c r="BD107" s="28">
        <f>STAFF_CWS!BH72</f>
        <v>0</v>
      </c>
      <c r="BE107" s="28">
        <f>STAFF_CWS!BI72</f>
        <v>0</v>
      </c>
      <c r="BF107" s="28">
        <f>STAFF_CWS!BJ72</f>
        <v>0</v>
      </c>
      <c r="BG107" s="28">
        <f>STAFF_CWS!BK72</f>
        <v>0</v>
      </c>
      <c r="BH107" s="28">
        <f>STAFF_CWS!BL72</f>
        <v>0</v>
      </c>
      <c r="BI107" s="28">
        <f>STAFF_CWS!BM72</f>
        <v>0</v>
      </c>
      <c r="BJ107" s="28">
        <f>STAFF_CWS!BN72</f>
        <v>0</v>
      </c>
      <c r="BK107" s="28">
        <f>STAFF_CWS!BO72</f>
        <v>0</v>
      </c>
      <c r="BL107" s="37"/>
    </row>
    <row r="108" spans="2:65" s="18" customFormat="1" x14ac:dyDescent="0.15">
      <c r="B108" s="18" t="s">
        <v>86</v>
      </c>
      <c r="C108" s="28">
        <f>STAFF_CWS!G73</f>
        <v>0</v>
      </c>
      <c r="D108" s="28">
        <f>STAFF_CWS!H73</f>
        <v>0</v>
      </c>
      <c r="E108" s="28">
        <f>STAFF_CWS!I73</f>
        <v>0</v>
      </c>
      <c r="F108" s="28">
        <f>STAFF_CWS!J73</f>
        <v>0</v>
      </c>
      <c r="G108" s="28">
        <f>STAFF_CWS!K73</f>
        <v>0</v>
      </c>
      <c r="H108" s="28">
        <f>STAFF_CWS!L73</f>
        <v>0</v>
      </c>
      <c r="I108" s="28">
        <f>STAFF_CWS!M73</f>
        <v>0</v>
      </c>
      <c r="J108" s="28">
        <f>STAFF_CWS!N73</f>
        <v>0</v>
      </c>
      <c r="K108" s="28">
        <f>STAFF_CWS!O73</f>
        <v>0</v>
      </c>
      <c r="L108" s="28">
        <f>STAFF_CWS!P73</f>
        <v>0</v>
      </c>
      <c r="M108" s="28">
        <f>STAFF_CWS!Q73</f>
        <v>0</v>
      </c>
      <c r="N108" s="28">
        <f>STAFF_CWS!R73</f>
        <v>0</v>
      </c>
      <c r="O108" s="28">
        <f>STAFF_CWS!S73</f>
        <v>0</v>
      </c>
      <c r="P108" s="28">
        <f>STAFF_CWS!T73</f>
        <v>0</v>
      </c>
      <c r="Q108" s="28">
        <f>STAFF_CWS!U73</f>
        <v>0</v>
      </c>
      <c r="R108" s="28">
        <f>STAFF_CWS!V73</f>
        <v>0</v>
      </c>
      <c r="S108" s="28">
        <f>STAFF_CWS!W73</f>
        <v>0</v>
      </c>
      <c r="T108" s="28">
        <f>STAFF_CWS!X73</f>
        <v>0</v>
      </c>
      <c r="U108" s="28">
        <f>STAFF_CWS!Y73</f>
        <v>0</v>
      </c>
      <c r="V108" s="28">
        <f>STAFF_CWS!Z73</f>
        <v>0</v>
      </c>
      <c r="W108" s="28">
        <f>STAFF_CWS!AA73</f>
        <v>0</v>
      </c>
      <c r="X108" s="28">
        <f>STAFF_CWS!AB73</f>
        <v>0</v>
      </c>
      <c r="Y108" s="28">
        <f>STAFF_CWS!AC73</f>
        <v>0</v>
      </c>
      <c r="Z108" s="28">
        <f>STAFF_CWS!AD73</f>
        <v>0</v>
      </c>
      <c r="AA108" s="28">
        <f>STAFF_CWS!AE73</f>
        <v>0</v>
      </c>
      <c r="AB108" s="28">
        <f>STAFF_CWS!AF73</f>
        <v>0</v>
      </c>
      <c r="AC108" s="28">
        <f>STAFF_CWS!AG73</f>
        <v>0</v>
      </c>
      <c r="AD108" s="28">
        <f>STAFF_CWS!AH73</f>
        <v>0</v>
      </c>
      <c r="AE108" s="28">
        <f>STAFF_CWS!AI73</f>
        <v>0</v>
      </c>
      <c r="AF108" s="28">
        <f>STAFF_CWS!AJ73</f>
        <v>0</v>
      </c>
      <c r="AG108" s="28">
        <f>STAFF_CWS!AK73</f>
        <v>0</v>
      </c>
      <c r="AH108" s="28">
        <f>STAFF_CWS!AL73</f>
        <v>0</v>
      </c>
      <c r="AI108" s="28">
        <f>STAFF_CWS!AM73</f>
        <v>0</v>
      </c>
      <c r="AJ108" s="28">
        <f>STAFF_CWS!AN73</f>
        <v>0</v>
      </c>
      <c r="AK108" s="28">
        <f>STAFF_CWS!AO73</f>
        <v>0</v>
      </c>
      <c r="AL108" s="28">
        <f>STAFF_CWS!AP73</f>
        <v>0</v>
      </c>
      <c r="AM108" s="28">
        <f>STAFF_CWS!AQ73</f>
        <v>0</v>
      </c>
      <c r="AN108" s="28">
        <f>STAFF_CWS!AR73</f>
        <v>0</v>
      </c>
      <c r="AO108" s="28">
        <f>STAFF_CWS!AS73</f>
        <v>0</v>
      </c>
      <c r="AP108" s="28">
        <f>STAFF_CWS!AT73</f>
        <v>0</v>
      </c>
      <c r="AQ108" s="28">
        <f>STAFF_CWS!AU73</f>
        <v>0</v>
      </c>
      <c r="AR108" s="28">
        <f>STAFF_CWS!AV73</f>
        <v>0</v>
      </c>
      <c r="AS108" s="28">
        <f>STAFF_CWS!AW73</f>
        <v>0</v>
      </c>
      <c r="AT108" s="28">
        <f>STAFF_CWS!AX73</f>
        <v>0</v>
      </c>
      <c r="AU108" s="28">
        <f>STAFF_CWS!AY73</f>
        <v>0</v>
      </c>
      <c r="AV108" s="28">
        <f>STAFF_CWS!AZ73</f>
        <v>0</v>
      </c>
      <c r="AW108" s="28">
        <f>STAFF_CWS!BA73</f>
        <v>0</v>
      </c>
      <c r="AX108" s="28">
        <f>STAFF_CWS!BB73</f>
        <v>0</v>
      </c>
      <c r="AY108" s="28">
        <f>STAFF_CWS!BC73</f>
        <v>0</v>
      </c>
      <c r="AZ108" s="28">
        <f>STAFF_CWS!BD73</f>
        <v>0</v>
      </c>
      <c r="BA108" s="28">
        <f>STAFF_CWS!BE73</f>
        <v>0</v>
      </c>
      <c r="BB108" s="28">
        <f>STAFF_CWS!BF73</f>
        <v>0</v>
      </c>
      <c r="BC108" s="28">
        <f>STAFF_CWS!BG73</f>
        <v>0</v>
      </c>
      <c r="BD108" s="28">
        <f>STAFF_CWS!BH73</f>
        <v>0</v>
      </c>
      <c r="BE108" s="28">
        <f>STAFF_CWS!BI73</f>
        <v>0</v>
      </c>
      <c r="BF108" s="28">
        <f>STAFF_CWS!BJ73</f>
        <v>0</v>
      </c>
      <c r="BG108" s="28">
        <f>STAFF_CWS!BK73</f>
        <v>0</v>
      </c>
      <c r="BH108" s="28">
        <f>STAFF_CWS!BL73</f>
        <v>0</v>
      </c>
      <c r="BI108" s="28">
        <f>STAFF_CWS!BM73</f>
        <v>0</v>
      </c>
      <c r="BJ108" s="28">
        <f>STAFF_CWS!BN73</f>
        <v>0</v>
      </c>
      <c r="BK108" s="28">
        <f>STAFF_CWS!BO73</f>
        <v>0</v>
      </c>
      <c r="BL108" s="37"/>
    </row>
    <row r="109" spans="2:65" customFormat="1" x14ac:dyDescent="0.15">
      <c r="B109" s="1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37"/>
    </row>
    <row r="110" spans="2:65" s="14" customFormat="1" x14ac:dyDescent="0.15">
      <c r="B110" s="14" t="s">
        <v>121</v>
      </c>
      <c r="C110" s="29">
        <f>STAFF_CWS!G75</f>
        <v>0</v>
      </c>
      <c r="D110" s="29">
        <f>STAFF_CWS!H75</f>
        <v>0</v>
      </c>
      <c r="E110" s="29">
        <f>STAFF_CWS!I75</f>
        <v>0</v>
      </c>
      <c r="F110" s="29">
        <f>STAFF_CWS!J75</f>
        <v>0</v>
      </c>
      <c r="G110" s="29">
        <f>STAFF_CWS!K75</f>
        <v>0</v>
      </c>
      <c r="H110" s="29">
        <f>STAFF_CWS!L75</f>
        <v>0</v>
      </c>
      <c r="I110" s="29">
        <f>STAFF_CWS!M75</f>
        <v>0</v>
      </c>
      <c r="J110" s="29">
        <f>STAFF_CWS!N75</f>
        <v>0</v>
      </c>
      <c r="K110" s="29">
        <f>STAFF_CWS!O75</f>
        <v>0</v>
      </c>
      <c r="L110" s="29">
        <f>STAFF_CWS!P75</f>
        <v>0</v>
      </c>
      <c r="M110" s="29">
        <f>STAFF_CWS!Q75</f>
        <v>0</v>
      </c>
      <c r="N110" s="29">
        <f>STAFF_CWS!R75</f>
        <v>0</v>
      </c>
      <c r="O110" s="29">
        <f>STAFF_CWS!S75</f>
        <v>0</v>
      </c>
      <c r="P110" s="29">
        <f>STAFF_CWS!T75</f>
        <v>0</v>
      </c>
      <c r="Q110" s="29">
        <f>STAFF_CWS!U75</f>
        <v>0</v>
      </c>
      <c r="R110" s="29">
        <f>STAFF_CWS!V75</f>
        <v>0</v>
      </c>
      <c r="S110" s="29">
        <f>STAFF_CWS!W75</f>
        <v>0</v>
      </c>
      <c r="T110" s="29">
        <f>STAFF_CWS!X75</f>
        <v>0</v>
      </c>
      <c r="U110" s="29">
        <f>STAFF_CWS!Y75</f>
        <v>0</v>
      </c>
      <c r="V110" s="29">
        <f>STAFF_CWS!Z75</f>
        <v>0</v>
      </c>
      <c r="W110" s="29">
        <f>STAFF_CWS!AA75</f>
        <v>0</v>
      </c>
      <c r="X110" s="29">
        <f>STAFF_CWS!AB75</f>
        <v>0</v>
      </c>
      <c r="Y110" s="29">
        <f>STAFF_CWS!AC75</f>
        <v>0</v>
      </c>
      <c r="Z110" s="29">
        <f>STAFF_CWS!AD75</f>
        <v>0</v>
      </c>
      <c r="AA110" s="29">
        <f>STAFF_CWS!AE75</f>
        <v>0</v>
      </c>
      <c r="AB110" s="29">
        <f>STAFF_CWS!AF75</f>
        <v>0</v>
      </c>
      <c r="AC110" s="29">
        <f>STAFF_CWS!AG75</f>
        <v>0</v>
      </c>
      <c r="AD110" s="29">
        <f>STAFF_CWS!AH75</f>
        <v>0</v>
      </c>
      <c r="AE110" s="29">
        <f>STAFF_CWS!AI75</f>
        <v>0</v>
      </c>
      <c r="AF110" s="29">
        <f>STAFF_CWS!AJ75</f>
        <v>0</v>
      </c>
      <c r="AG110" s="29">
        <f>STAFF_CWS!AK75</f>
        <v>0</v>
      </c>
      <c r="AH110" s="29">
        <f>STAFF_CWS!AL75</f>
        <v>0</v>
      </c>
      <c r="AI110" s="29">
        <f>STAFF_CWS!AM75</f>
        <v>0</v>
      </c>
      <c r="AJ110" s="29">
        <f>STAFF_CWS!AN75</f>
        <v>0</v>
      </c>
      <c r="AK110" s="29">
        <f>STAFF_CWS!AO75</f>
        <v>0</v>
      </c>
      <c r="AL110" s="29">
        <f>STAFF_CWS!AP75</f>
        <v>0</v>
      </c>
      <c r="AM110" s="29">
        <f>STAFF_CWS!AQ75</f>
        <v>0</v>
      </c>
      <c r="AN110" s="29">
        <f>STAFF_CWS!AR75</f>
        <v>0</v>
      </c>
      <c r="AO110" s="29">
        <f>STAFF_CWS!AS75</f>
        <v>0</v>
      </c>
      <c r="AP110" s="29">
        <f>STAFF_CWS!AT75</f>
        <v>0</v>
      </c>
      <c r="AQ110" s="29">
        <f>STAFF_CWS!AU75</f>
        <v>0</v>
      </c>
      <c r="AR110" s="29">
        <f>STAFF_CWS!AV75</f>
        <v>0</v>
      </c>
      <c r="AS110" s="29">
        <f>STAFF_CWS!AW75</f>
        <v>0</v>
      </c>
      <c r="AT110" s="29">
        <f>STAFF_CWS!AX75</f>
        <v>0</v>
      </c>
      <c r="AU110" s="29">
        <f>STAFF_CWS!AY75</f>
        <v>0</v>
      </c>
      <c r="AV110" s="29">
        <f>STAFF_CWS!AZ75</f>
        <v>0</v>
      </c>
      <c r="AW110" s="29">
        <f>STAFF_CWS!BA75</f>
        <v>0</v>
      </c>
      <c r="AX110" s="29">
        <f>STAFF_CWS!BB75</f>
        <v>0</v>
      </c>
      <c r="AY110" s="29">
        <f>STAFF_CWS!BC75</f>
        <v>0</v>
      </c>
      <c r="AZ110" s="29">
        <f>STAFF_CWS!BD75</f>
        <v>0</v>
      </c>
      <c r="BA110" s="29">
        <f>STAFF_CWS!BE75</f>
        <v>0</v>
      </c>
      <c r="BB110" s="29">
        <f>STAFF_CWS!BF75</f>
        <v>0</v>
      </c>
      <c r="BC110" s="29">
        <f>STAFF_CWS!BG75</f>
        <v>0</v>
      </c>
      <c r="BD110" s="29">
        <f>STAFF_CWS!BH75</f>
        <v>0</v>
      </c>
      <c r="BE110" s="29">
        <f>STAFF_CWS!BI75</f>
        <v>0</v>
      </c>
      <c r="BF110" s="29">
        <f>STAFF_CWS!BJ75</f>
        <v>0</v>
      </c>
      <c r="BG110" s="29">
        <f>STAFF_CWS!BK75</f>
        <v>0</v>
      </c>
      <c r="BH110" s="29">
        <f>STAFF_CWS!BL75</f>
        <v>0</v>
      </c>
      <c r="BI110" s="29">
        <f>STAFF_CWS!BM75</f>
        <v>0</v>
      </c>
      <c r="BJ110" s="29">
        <f>STAFF_CWS!BN75</f>
        <v>0</v>
      </c>
      <c r="BK110" s="29">
        <f>STAFF_CWS!BO75</f>
        <v>0</v>
      </c>
      <c r="BL110" s="186">
        <f>SUM(C110:BK110)</f>
        <v>0</v>
      </c>
      <c r="BM110" s="187">
        <f>STAFF_CWS!BP75</f>
        <v>0</v>
      </c>
    </row>
    <row r="111" spans="2:65" s="19" customFormat="1" x14ac:dyDescent="0.15">
      <c r="B111" s="19" t="s">
        <v>87</v>
      </c>
      <c r="C111" s="28">
        <f>STAFF_CWS!G76</f>
        <v>0</v>
      </c>
      <c r="D111" s="28">
        <f>STAFF_CWS!H76</f>
        <v>0.75</v>
      </c>
      <c r="E111" s="28">
        <f>STAFF_CWS!I76</f>
        <v>0.75</v>
      </c>
      <c r="F111" s="28">
        <f>STAFF_CWS!J76</f>
        <v>0.75</v>
      </c>
      <c r="G111" s="28">
        <f>STAFF_CWS!K76</f>
        <v>0.75</v>
      </c>
      <c r="H111" s="28">
        <f>STAFF_CWS!L76</f>
        <v>0.75</v>
      </c>
      <c r="I111" s="28">
        <f>STAFF_CWS!M76</f>
        <v>0.75</v>
      </c>
      <c r="J111" s="28">
        <f>STAFF_CWS!N76</f>
        <v>0.75</v>
      </c>
      <c r="K111" s="28">
        <f>STAFF_CWS!O76</f>
        <v>0.75</v>
      </c>
      <c r="L111" s="28">
        <f>STAFF_CWS!P76</f>
        <v>0.75</v>
      </c>
      <c r="M111" s="28">
        <f>STAFF_CWS!Q76</f>
        <v>0.75</v>
      </c>
      <c r="N111" s="28">
        <f>STAFF_CWS!R76</f>
        <v>0.75</v>
      </c>
      <c r="O111" s="28">
        <f>STAFF_CWS!S76</f>
        <v>0.75</v>
      </c>
      <c r="P111" s="28">
        <f>STAFF_CWS!T76</f>
        <v>0.75</v>
      </c>
      <c r="Q111" s="28">
        <f>STAFF_CWS!U76</f>
        <v>0.75</v>
      </c>
      <c r="R111" s="28">
        <f>STAFF_CWS!V76</f>
        <v>0.75</v>
      </c>
      <c r="S111" s="28">
        <f>STAFF_CWS!W76</f>
        <v>0.75</v>
      </c>
      <c r="T111" s="28">
        <f>STAFF_CWS!X76</f>
        <v>0.75</v>
      </c>
      <c r="U111" s="28">
        <f>STAFF_CWS!Y76</f>
        <v>0.75</v>
      </c>
      <c r="V111" s="28">
        <f>STAFF_CWS!Z76</f>
        <v>0.25</v>
      </c>
      <c r="W111" s="28">
        <f>STAFF_CWS!AA76</f>
        <v>0.25</v>
      </c>
      <c r="X111" s="28">
        <f>STAFF_CWS!AB76</f>
        <v>0.25</v>
      </c>
      <c r="Y111" s="28">
        <f>STAFF_CWS!AC76</f>
        <v>0.25</v>
      </c>
      <c r="Z111" s="28">
        <f>STAFF_CWS!AD76</f>
        <v>0.25</v>
      </c>
      <c r="AA111" s="28">
        <f>STAFF_CWS!AE76</f>
        <v>0.25</v>
      </c>
      <c r="AB111" s="28">
        <f>STAFF_CWS!AF76</f>
        <v>0</v>
      </c>
      <c r="AC111" s="28">
        <f>STAFF_CWS!AG76</f>
        <v>0</v>
      </c>
      <c r="AD111" s="28">
        <f>STAFF_CWS!AH76</f>
        <v>0</v>
      </c>
      <c r="AE111" s="28">
        <f>STAFF_CWS!AI76</f>
        <v>0</v>
      </c>
      <c r="AF111" s="28">
        <f>STAFF_CWS!AJ76</f>
        <v>0</v>
      </c>
      <c r="AG111" s="28">
        <f>STAFF_CWS!AK76</f>
        <v>0</v>
      </c>
      <c r="AH111" s="28">
        <f>STAFF_CWS!AL76</f>
        <v>0</v>
      </c>
      <c r="AI111" s="28">
        <f>STAFF_CWS!AM76</f>
        <v>0</v>
      </c>
      <c r="AJ111" s="28">
        <f>STAFF_CWS!AN76</f>
        <v>0</v>
      </c>
      <c r="AK111" s="28">
        <f>STAFF_CWS!AO76</f>
        <v>0</v>
      </c>
      <c r="AL111" s="28">
        <f>STAFF_CWS!AP76</f>
        <v>0</v>
      </c>
      <c r="AM111" s="28">
        <f>STAFF_CWS!AQ76</f>
        <v>0</v>
      </c>
      <c r="AN111" s="28">
        <f>STAFF_CWS!AR76</f>
        <v>0</v>
      </c>
      <c r="AO111" s="28">
        <f>STAFF_CWS!AS76</f>
        <v>0</v>
      </c>
      <c r="AP111" s="28">
        <f>STAFF_CWS!AT76</f>
        <v>0</v>
      </c>
      <c r="AQ111" s="28">
        <f>STAFF_CWS!AU76</f>
        <v>0</v>
      </c>
      <c r="AR111" s="28">
        <f>STAFF_CWS!AV76</f>
        <v>0</v>
      </c>
      <c r="AS111" s="28">
        <f>STAFF_CWS!AW76</f>
        <v>0</v>
      </c>
      <c r="AT111" s="28">
        <f>STAFF_CWS!AX76</f>
        <v>0</v>
      </c>
      <c r="AU111" s="28">
        <f>STAFF_CWS!AY76</f>
        <v>0</v>
      </c>
      <c r="AV111" s="28">
        <f>STAFF_CWS!AZ76</f>
        <v>0</v>
      </c>
      <c r="AW111" s="28">
        <f>STAFF_CWS!BA76</f>
        <v>0</v>
      </c>
      <c r="AX111" s="28">
        <f>STAFF_CWS!BB76</f>
        <v>0</v>
      </c>
      <c r="AY111" s="28">
        <f>STAFF_CWS!BC76</f>
        <v>0</v>
      </c>
      <c r="AZ111" s="28">
        <f>STAFF_CWS!BD76</f>
        <v>0</v>
      </c>
      <c r="BA111" s="28">
        <f>STAFF_CWS!BE76</f>
        <v>0</v>
      </c>
      <c r="BB111" s="28">
        <f>STAFF_CWS!BF76</f>
        <v>0</v>
      </c>
      <c r="BC111" s="28">
        <f>STAFF_CWS!BG76</f>
        <v>0</v>
      </c>
      <c r="BD111" s="28">
        <f>STAFF_CWS!BH76</f>
        <v>0</v>
      </c>
      <c r="BE111" s="28">
        <f>STAFF_CWS!BI76</f>
        <v>0</v>
      </c>
      <c r="BF111" s="28">
        <f>STAFF_CWS!BJ76</f>
        <v>0</v>
      </c>
      <c r="BG111" s="28">
        <f>STAFF_CWS!BK76</f>
        <v>0</v>
      </c>
      <c r="BH111" s="28">
        <f>STAFF_CWS!BL76</f>
        <v>0</v>
      </c>
      <c r="BI111" s="28">
        <f>STAFF_CWS!BM76</f>
        <v>0</v>
      </c>
      <c r="BJ111" s="28">
        <f>STAFF_CWS!BN76</f>
        <v>0</v>
      </c>
      <c r="BK111" s="28">
        <f>STAFF_CWS!BO76</f>
        <v>0</v>
      </c>
      <c r="BL111" s="186">
        <f>SUM(C111:BK111)</f>
        <v>15</v>
      </c>
      <c r="BM111" s="188">
        <f>STAFF_CWS!BP76</f>
        <v>15</v>
      </c>
    </row>
    <row r="113" spans="2:64" customFormat="1" x14ac:dyDescent="0.15">
      <c r="B113" s="20" t="s">
        <v>710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37"/>
    </row>
    <row r="114" spans="2:64" customFormat="1" x14ac:dyDescent="0.15">
      <c r="B114" s="20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37"/>
    </row>
    <row r="115" spans="2:64" customFormat="1" x14ac:dyDescent="0.15">
      <c r="B115" s="14" t="s">
        <v>119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37"/>
    </row>
    <row r="116" spans="2:64" customFormat="1" x14ac:dyDescent="0.15">
      <c r="B116" s="47" t="s">
        <v>703</v>
      </c>
      <c r="C116" s="26">
        <f>STAFF_CWS!G304</f>
        <v>0</v>
      </c>
      <c r="D116" s="26">
        <f>STAFF_CWS!H304</f>
        <v>0</v>
      </c>
      <c r="E116" s="26">
        <f>STAFF_CWS!I304</f>
        <v>0</v>
      </c>
      <c r="F116" s="26">
        <f>STAFF_CWS!J304</f>
        <v>0</v>
      </c>
      <c r="G116" s="26">
        <f>STAFF_CWS!K304</f>
        <v>0</v>
      </c>
      <c r="H116" s="26">
        <f>STAFF_CWS!L304</f>
        <v>0</v>
      </c>
      <c r="I116" s="26">
        <f>STAFF_CWS!M304</f>
        <v>0</v>
      </c>
      <c r="J116" s="26">
        <f>STAFF_CWS!N304</f>
        <v>0</v>
      </c>
      <c r="K116" s="26">
        <f>STAFF_CWS!O304</f>
        <v>0</v>
      </c>
      <c r="L116" s="26">
        <f>STAFF_CWS!P304</f>
        <v>0</v>
      </c>
      <c r="M116" s="26">
        <f>STAFF_CWS!Q304</f>
        <v>0</v>
      </c>
      <c r="N116" s="26">
        <f>STAFF_CWS!R304</f>
        <v>0</v>
      </c>
      <c r="O116" s="26">
        <f>STAFF_CWS!S304</f>
        <v>0</v>
      </c>
      <c r="P116" s="26">
        <f>STAFF_CWS!T304</f>
        <v>0</v>
      </c>
      <c r="Q116" s="26">
        <f>STAFF_CWS!U304</f>
        <v>0</v>
      </c>
      <c r="R116" s="26">
        <f>STAFF_CWS!V304</f>
        <v>0</v>
      </c>
      <c r="S116" s="26">
        <f>STAFF_CWS!W304</f>
        <v>0</v>
      </c>
      <c r="T116" s="26">
        <f>STAFF_CWS!X304</f>
        <v>0</v>
      </c>
      <c r="U116" s="26">
        <f>STAFF_CWS!Y304</f>
        <v>0</v>
      </c>
      <c r="V116" s="26">
        <f>STAFF_CWS!Z304</f>
        <v>0</v>
      </c>
      <c r="W116" s="26">
        <f>STAFF_CWS!AA304</f>
        <v>0</v>
      </c>
      <c r="X116" s="26">
        <f>STAFF_CWS!AB304</f>
        <v>0</v>
      </c>
      <c r="Y116" s="26">
        <f>STAFF_CWS!AC304</f>
        <v>0</v>
      </c>
      <c r="Z116" s="26">
        <f>STAFF_CWS!AD304</f>
        <v>0</v>
      </c>
      <c r="AA116" s="26">
        <f>STAFF_CWS!AE304</f>
        <v>0</v>
      </c>
      <c r="AB116" s="26">
        <f>STAFF_CWS!AF304</f>
        <v>0</v>
      </c>
      <c r="AC116" s="26">
        <f>STAFF_CWS!AG304</f>
        <v>0</v>
      </c>
      <c r="AD116" s="26">
        <f>STAFF_CWS!AH304</f>
        <v>0</v>
      </c>
      <c r="AE116" s="26">
        <f>STAFF_CWS!AI304</f>
        <v>0</v>
      </c>
      <c r="AF116" s="26">
        <f>STAFF_CWS!AJ304</f>
        <v>0</v>
      </c>
      <c r="AG116" s="26">
        <f>STAFF_CWS!AK304</f>
        <v>0</v>
      </c>
      <c r="AH116" s="26">
        <f>STAFF_CWS!AL304</f>
        <v>0</v>
      </c>
      <c r="AI116" s="26">
        <f>STAFF_CWS!AM304</f>
        <v>0</v>
      </c>
      <c r="AJ116" s="26">
        <f>STAFF_CWS!AN304</f>
        <v>0</v>
      </c>
      <c r="AK116" s="26">
        <f>STAFF_CWS!AO304</f>
        <v>0</v>
      </c>
      <c r="AL116" s="26">
        <f>STAFF_CWS!AP304</f>
        <v>0</v>
      </c>
      <c r="AM116" s="26">
        <f>STAFF_CWS!AQ304</f>
        <v>0</v>
      </c>
      <c r="AN116" s="26">
        <f>STAFF_CWS!AR304</f>
        <v>0</v>
      </c>
      <c r="AO116" s="26">
        <f>STAFF_CWS!AS304</f>
        <v>0</v>
      </c>
      <c r="AP116" s="26">
        <f>STAFF_CWS!AT304</f>
        <v>0</v>
      </c>
      <c r="AQ116" s="26">
        <f>STAFF_CWS!AU304</f>
        <v>0</v>
      </c>
      <c r="AR116" s="26">
        <f>STAFF_CWS!AV304</f>
        <v>0</v>
      </c>
      <c r="AS116" s="26">
        <f>STAFF_CWS!AW304</f>
        <v>0</v>
      </c>
      <c r="AT116" s="26">
        <f>STAFF_CWS!AX304</f>
        <v>0</v>
      </c>
      <c r="AU116" s="26">
        <f>STAFF_CWS!AY304</f>
        <v>0</v>
      </c>
      <c r="AV116" s="26">
        <f>STAFF_CWS!AZ304</f>
        <v>0</v>
      </c>
      <c r="AW116" s="26">
        <f>STAFF_CWS!BA304</f>
        <v>0</v>
      </c>
      <c r="AX116" s="26">
        <f>STAFF_CWS!BB304</f>
        <v>0</v>
      </c>
      <c r="AY116" s="26">
        <f>STAFF_CWS!BC304</f>
        <v>0</v>
      </c>
      <c r="AZ116" s="26">
        <f>STAFF_CWS!BD304</f>
        <v>0</v>
      </c>
      <c r="BA116" s="26">
        <f>STAFF_CWS!BE304</f>
        <v>0</v>
      </c>
      <c r="BB116" s="26">
        <f>STAFF_CWS!BF304</f>
        <v>0</v>
      </c>
      <c r="BC116" s="26">
        <f>STAFF_CWS!BG304</f>
        <v>0</v>
      </c>
      <c r="BD116" s="26">
        <f>STAFF_CWS!BH304</f>
        <v>0</v>
      </c>
      <c r="BE116" s="26">
        <f>STAFF_CWS!BI304</f>
        <v>0</v>
      </c>
      <c r="BF116" s="26">
        <f>STAFF_CWS!BJ304</f>
        <v>0</v>
      </c>
      <c r="BG116" s="26">
        <f>STAFF_CWS!BK304</f>
        <v>0</v>
      </c>
      <c r="BH116" s="26">
        <f>STAFF_CWS!BL304</f>
        <v>0</v>
      </c>
      <c r="BI116" s="26">
        <f>STAFF_CWS!BM304</f>
        <v>0</v>
      </c>
      <c r="BJ116" s="26">
        <f>STAFF_CWS!BN304</f>
        <v>0</v>
      </c>
      <c r="BK116" s="26">
        <f>STAFF_CWS!BO304</f>
        <v>0</v>
      </c>
      <c r="BL116" s="37"/>
    </row>
    <row r="117" spans="2:64" customFormat="1" x14ac:dyDescent="0.15">
      <c r="B117" s="47" t="s">
        <v>704</v>
      </c>
      <c r="C117" s="26">
        <f>STAFF_CWS!G305</f>
        <v>0</v>
      </c>
      <c r="D117" s="26">
        <f>STAFF_CWS!H305</f>
        <v>0</v>
      </c>
      <c r="E117" s="26">
        <f>STAFF_CWS!I305</f>
        <v>0</v>
      </c>
      <c r="F117" s="26">
        <f>STAFF_CWS!J305</f>
        <v>0</v>
      </c>
      <c r="G117" s="26">
        <f>STAFF_CWS!K305</f>
        <v>0</v>
      </c>
      <c r="H117" s="26">
        <f>STAFF_CWS!L305</f>
        <v>0</v>
      </c>
      <c r="I117" s="26">
        <f>STAFF_CWS!M305</f>
        <v>0</v>
      </c>
      <c r="J117" s="26">
        <f>STAFF_CWS!N305</f>
        <v>0</v>
      </c>
      <c r="K117" s="26">
        <f>STAFF_CWS!O305</f>
        <v>0</v>
      </c>
      <c r="L117" s="26">
        <f>STAFF_CWS!P305</f>
        <v>0</v>
      </c>
      <c r="M117" s="26">
        <f>STAFF_CWS!Q305</f>
        <v>0</v>
      </c>
      <c r="N117" s="26">
        <f>STAFF_CWS!R305</f>
        <v>0</v>
      </c>
      <c r="O117" s="26">
        <f>STAFF_CWS!S305</f>
        <v>0</v>
      </c>
      <c r="P117" s="26">
        <f>STAFF_CWS!T305</f>
        <v>0</v>
      </c>
      <c r="Q117" s="26">
        <f>STAFF_CWS!U305</f>
        <v>0</v>
      </c>
      <c r="R117" s="26">
        <f>STAFF_CWS!V305</f>
        <v>0</v>
      </c>
      <c r="S117" s="26">
        <f>STAFF_CWS!W305</f>
        <v>0</v>
      </c>
      <c r="T117" s="26">
        <f>STAFF_CWS!X305</f>
        <v>0</v>
      </c>
      <c r="U117" s="26">
        <f>STAFF_CWS!Y305</f>
        <v>0</v>
      </c>
      <c r="V117" s="26">
        <f>STAFF_CWS!Z305</f>
        <v>0</v>
      </c>
      <c r="W117" s="26">
        <f>STAFF_CWS!AA305</f>
        <v>0</v>
      </c>
      <c r="X117" s="26">
        <f>STAFF_CWS!AB305</f>
        <v>0</v>
      </c>
      <c r="Y117" s="26">
        <f>STAFF_CWS!AC305</f>
        <v>0</v>
      </c>
      <c r="Z117" s="26">
        <f>STAFF_CWS!AD305</f>
        <v>0</v>
      </c>
      <c r="AA117" s="26">
        <f>STAFF_CWS!AE305</f>
        <v>0</v>
      </c>
      <c r="AB117" s="26">
        <f>STAFF_CWS!AF305</f>
        <v>0</v>
      </c>
      <c r="AC117" s="26">
        <f>STAFF_CWS!AG305</f>
        <v>0</v>
      </c>
      <c r="AD117" s="26">
        <f>STAFF_CWS!AH305</f>
        <v>0</v>
      </c>
      <c r="AE117" s="26">
        <f>STAFF_CWS!AI305</f>
        <v>0</v>
      </c>
      <c r="AF117" s="26">
        <f>STAFF_CWS!AJ305</f>
        <v>0</v>
      </c>
      <c r="AG117" s="26">
        <f>STAFF_CWS!AK305</f>
        <v>0</v>
      </c>
      <c r="AH117" s="26">
        <f>STAFF_CWS!AL305</f>
        <v>0</v>
      </c>
      <c r="AI117" s="26">
        <f>STAFF_CWS!AM305</f>
        <v>0</v>
      </c>
      <c r="AJ117" s="26">
        <f>STAFF_CWS!AN305</f>
        <v>0</v>
      </c>
      <c r="AK117" s="26">
        <f>STAFF_CWS!AO305</f>
        <v>0</v>
      </c>
      <c r="AL117" s="26">
        <f>STAFF_CWS!AP305</f>
        <v>0</v>
      </c>
      <c r="AM117" s="26">
        <f>STAFF_CWS!AQ305</f>
        <v>0</v>
      </c>
      <c r="AN117" s="26">
        <f>STAFF_CWS!AR305</f>
        <v>0</v>
      </c>
      <c r="AO117" s="26">
        <f>STAFF_CWS!AS305</f>
        <v>0</v>
      </c>
      <c r="AP117" s="26">
        <f>STAFF_CWS!AT305</f>
        <v>0</v>
      </c>
      <c r="AQ117" s="26">
        <f>STAFF_CWS!AU305</f>
        <v>0</v>
      </c>
      <c r="AR117" s="26">
        <f>STAFF_CWS!AV305</f>
        <v>0</v>
      </c>
      <c r="AS117" s="26">
        <f>STAFF_CWS!AW305</f>
        <v>0</v>
      </c>
      <c r="AT117" s="26">
        <f>STAFF_CWS!AX305</f>
        <v>0</v>
      </c>
      <c r="AU117" s="26">
        <f>STAFF_CWS!AY305</f>
        <v>0</v>
      </c>
      <c r="AV117" s="26">
        <f>STAFF_CWS!AZ305</f>
        <v>0</v>
      </c>
      <c r="AW117" s="26">
        <f>STAFF_CWS!BA305</f>
        <v>0</v>
      </c>
      <c r="AX117" s="26">
        <f>STAFF_CWS!BB305</f>
        <v>0</v>
      </c>
      <c r="AY117" s="26">
        <f>STAFF_CWS!BC305</f>
        <v>0</v>
      </c>
      <c r="AZ117" s="26">
        <f>STAFF_CWS!BD305</f>
        <v>0</v>
      </c>
      <c r="BA117" s="26">
        <f>STAFF_CWS!BE305</f>
        <v>0</v>
      </c>
      <c r="BB117" s="26">
        <f>STAFF_CWS!BF305</f>
        <v>0</v>
      </c>
      <c r="BC117" s="26">
        <f>STAFF_CWS!BG305</f>
        <v>0</v>
      </c>
      <c r="BD117" s="26">
        <f>STAFF_CWS!BH305</f>
        <v>0</v>
      </c>
      <c r="BE117" s="26">
        <f>STAFF_CWS!BI305</f>
        <v>0</v>
      </c>
      <c r="BF117" s="26">
        <f>STAFF_CWS!BJ305</f>
        <v>0</v>
      </c>
      <c r="BG117" s="26">
        <f>STAFF_CWS!BK305</f>
        <v>0</v>
      </c>
      <c r="BH117" s="26">
        <f>STAFF_CWS!BL305</f>
        <v>0</v>
      </c>
      <c r="BI117" s="26">
        <f>STAFF_CWS!BM305</f>
        <v>0</v>
      </c>
      <c r="BJ117" s="26">
        <f>STAFF_CWS!BN305</f>
        <v>0</v>
      </c>
      <c r="BK117" s="26">
        <f>STAFF_CWS!BO305</f>
        <v>0</v>
      </c>
      <c r="BL117" s="37"/>
    </row>
    <row r="118" spans="2:64" customFormat="1" x14ac:dyDescent="0.15">
      <c r="B118" s="47" t="s">
        <v>705</v>
      </c>
      <c r="C118" s="26">
        <f>SUM(C116:C117)</f>
        <v>0</v>
      </c>
      <c r="D118" s="26">
        <f t="shared" ref="D118:BK118" si="3">SUM(D116:D117)</f>
        <v>0</v>
      </c>
      <c r="E118" s="26">
        <f t="shared" si="3"/>
        <v>0</v>
      </c>
      <c r="F118" s="26">
        <f t="shared" si="3"/>
        <v>0</v>
      </c>
      <c r="G118" s="26">
        <f t="shared" si="3"/>
        <v>0</v>
      </c>
      <c r="H118" s="26">
        <f t="shared" si="3"/>
        <v>0</v>
      </c>
      <c r="I118" s="26">
        <f t="shared" si="3"/>
        <v>0</v>
      </c>
      <c r="J118" s="26">
        <f t="shared" si="3"/>
        <v>0</v>
      </c>
      <c r="K118" s="26">
        <f t="shared" si="3"/>
        <v>0</v>
      </c>
      <c r="L118" s="26">
        <f t="shared" si="3"/>
        <v>0</v>
      </c>
      <c r="M118" s="26">
        <f t="shared" si="3"/>
        <v>0</v>
      </c>
      <c r="N118" s="26">
        <f t="shared" si="3"/>
        <v>0</v>
      </c>
      <c r="O118" s="26">
        <f t="shared" si="3"/>
        <v>0</v>
      </c>
      <c r="P118" s="26">
        <f t="shared" si="3"/>
        <v>0</v>
      </c>
      <c r="Q118" s="26">
        <f t="shared" si="3"/>
        <v>0</v>
      </c>
      <c r="R118" s="26">
        <f t="shared" si="3"/>
        <v>0</v>
      </c>
      <c r="S118" s="26">
        <f t="shared" si="3"/>
        <v>0</v>
      </c>
      <c r="T118" s="26">
        <f t="shared" si="3"/>
        <v>0</v>
      </c>
      <c r="U118" s="26">
        <f t="shared" si="3"/>
        <v>0</v>
      </c>
      <c r="V118" s="26">
        <f t="shared" si="3"/>
        <v>0</v>
      </c>
      <c r="W118" s="26">
        <f t="shared" si="3"/>
        <v>0</v>
      </c>
      <c r="X118" s="26">
        <f t="shared" si="3"/>
        <v>0</v>
      </c>
      <c r="Y118" s="26">
        <f t="shared" si="3"/>
        <v>0</v>
      </c>
      <c r="Z118" s="26">
        <f t="shared" si="3"/>
        <v>0</v>
      </c>
      <c r="AA118" s="26">
        <f t="shared" si="3"/>
        <v>0</v>
      </c>
      <c r="AB118" s="26">
        <f t="shared" si="3"/>
        <v>0</v>
      </c>
      <c r="AC118" s="26">
        <f t="shared" si="3"/>
        <v>0</v>
      </c>
      <c r="AD118" s="26">
        <f t="shared" si="3"/>
        <v>0</v>
      </c>
      <c r="AE118" s="26">
        <f t="shared" si="3"/>
        <v>0</v>
      </c>
      <c r="AF118" s="26">
        <f t="shared" si="3"/>
        <v>0</v>
      </c>
      <c r="AG118" s="26">
        <f t="shared" si="3"/>
        <v>0</v>
      </c>
      <c r="AH118" s="26">
        <f t="shared" si="3"/>
        <v>0</v>
      </c>
      <c r="AI118" s="26">
        <f t="shared" si="3"/>
        <v>0</v>
      </c>
      <c r="AJ118" s="26">
        <f t="shared" si="3"/>
        <v>0</v>
      </c>
      <c r="AK118" s="26">
        <f t="shared" si="3"/>
        <v>0</v>
      </c>
      <c r="AL118" s="26">
        <f t="shared" si="3"/>
        <v>0</v>
      </c>
      <c r="AM118" s="26">
        <f t="shared" si="3"/>
        <v>0</v>
      </c>
      <c r="AN118" s="26">
        <f t="shared" si="3"/>
        <v>0</v>
      </c>
      <c r="AO118" s="26">
        <f t="shared" si="3"/>
        <v>0</v>
      </c>
      <c r="AP118" s="26">
        <f t="shared" si="3"/>
        <v>0</v>
      </c>
      <c r="AQ118" s="26">
        <f t="shared" si="3"/>
        <v>0</v>
      </c>
      <c r="AR118" s="26">
        <f t="shared" si="3"/>
        <v>0</v>
      </c>
      <c r="AS118" s="26">
        <f t="shared" si="3"/>
        <v>0</v>
      </c>
      <c r="AT118" s="26">
        <f t="shared" si="3"/>
        <v>0</v>
      </c>
      <c r="AU118" s="26">
        <f t="shared" si="3"/>
        <v>0</v>
      </c>
      <c r="AV118" s="26">
        <f t="shared" si="3"/>
        <v>0</v>
      </c>
      <c r="AW118" s="26">
        <f t="shared" si="3"/>
        <v>0</v>
      </c>
      <c r="AX118" s="26">
        <f t="shared" si="3"/>
        <v>0</v>
      </c>
      <c r="AY118" s="26">
        <f t="shared" si="3"/>
        <v>0</v>
      </c>
      <c r="AZ118" s="26">
        <f t="shared" si="3"/>
        <v>0</v>
      </c>
      <c r="BA118" s="26">
        <f t="shared" si="3"/>
        <v>0</v>
      </c>
      <c r="BB118" s="26">
        <f t="shared" si="3"/>
        <v>0</v>
      </c>
      <c r="BC118" s="26">
        <f t="shared" si="3"/>
        <v>0</v>
      </c>
      <c r="BD118" s="26">
        <f t="shared" si="3"/>
        <v>0</v>
      </c>
      <c r="BE118" s="26">
        <f t="shared" si="3"/>
        <v>0</v>
      </c>
      <c r="BF118" s="26">
        <f t="shared" si="3"/>
        <v>0</v>
      </c>
      <c r="BG118" s="26">
        <f t="shared" si="3"/>
        <v>0</v>
      </c>
      <c r="BH118" s="26">
        <f t="shared" si="3"/>
        <v>0</v>
      </c>
      <c r="BI118" s="26">
        <f t="shared" si="3"/>
        <v>0</v>
      </c>
      <c r="BJ118" s="26">
        <f t="shared" si="3"/>
        <v>0</v>
      </c>
      <c r="BK118" s="26">
        <f t="shared" si="3"/>
        <v>0</v>
      </c>
      <c r="BL118" s="37"/>
    </row>
    <row r="119" spans="2:64" customFormat="1" x14ac:dyDescent="0.15">
      <c r="B119" s="1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37"/>
    </row>
    <row r="120" spans="2:64" customFormat="1" x14ac:dyDescent="0.15">
      <c r="B120" s="14" t="s">
        <v>706</v>
      </c>
      <c r="C120" s="26">
        <f>STAFF_CWS!G308</f>
        <v>0</v>
      </c>
      <c r="D120" s="26">
        <f>STAFF_CWS!H308</f>
        <v>1000000</v>
      </c>
      <c r="E120" s="26">
        <f>STAFF_CWS!I308</f>
        <v>1000000</v>
      </c>
      <c r="F120" s="26">
        <f>STAFF_CWS!J308</f>
        <v>1000000</v>
      </c>
      <c r="G120" s="26">
        <f>STAFF_CWS!K308</f>
        <v>1000000</v>
      </c>
      <c r="H120" s="26">
        <f>STAFF_CWS!L308</f>
        <v>1000000</v>
      </c>
      <c r="I120" s="26">
        <f>STAFF_CWS!M308</f>
        <v>1000000</v>
      </c>
      <c r="J120" s="26">
        <f>STAFF_CWS!N308</f>
        <v>1000000</v>
      </c>
      <c r="K120" s="26">
        <f>STAFF_CWS!O308</f>
        <v>1000000</v>
      </c>
      <c r="L120" s="26">
        <f>STAFF_CWS!P308</f>
        <v>1000000</v>
      </c>
      <c r="M120" s="26">
        <f>STAFF_CWS!Q308</f>
        <v>1000000</v>
      </c>
      <c r="N120" s="26">
        <f>STAFF_CWS!R308</f>
        <v>1000000</v>
      </c>
      <c r="O120" s="26">
        <f>STAFF_CWS!S308</f>
        <v>1000000</v>
      </c>
      <c r="P120" s="26">
        <f>STAFF_CWS!T308</f>
        <v>1000000</v>
      </c>
      <c r="Q120" s="26">
        <f>STAFF_CWS!U308</f>
        <v>1000000</v>
      </c>
      <c r="R120" s="26">
        <f>STAFF_CWS!V308</f>
        <v>1000000</v>
      </c>
      <c r="S120" s="26">
        <f>STAFF_CWS!W308</f>
        <v>1000000</v>
      </c>
      <c r="T120" s="26">
        <f>STAFF_CWS!X308</f>
        <v>1000000</v>
      </c>
      <c r="U120" s="26">
        <f>STAFF_CWS!Y308</f>
        <v>1000000</v>
      </c>
      <c r="V120" s="26">
        <f>STAFF_CWS!Z308</f>
        <v>0</v>
      </c>
      <c r="W120" s="26">
        <f>STAFF_CWS!AA308</f>
        <v>0</v>
      </c>
      <c r="X120" s="26">
        <f>STAFF_CWS!AB308</f>
        <v>0</v>
      </c>
      <c r="Y120" s="26">
        <f>STAFF_CWS!AC308</f>
        <v>0</v>
      </c>
      <c r="Z120" s="26">
        <f>STAFF_CWS!AD308</f>
        <v>0</v>
      </c>
      <c r="AA120" s="26">
        <f>STAFF_CWS!AE308</f>
        <v>0</v>
      </c>
      <c r="AB120" s="26">
        <f>STAFF_CWS!AF308</f>
        <v>0</v>
      </c>
      <c r="AC120" s="26">
        <f>STAFF_CWS!AG308</f>
        <v>0</v>
      </c>
      <c r="AD120" s="26">
        <f>STAFF_CWS!AH308</f>
        <v>0</v>
      </c>
      <c r="AE120" s="26">
        <f>STAFF_CWS!AI308</f>
        <v>0</v>
      </c>
      <c r="AF120" s="26">
        <f>STAFF_CWS!AJ308</f>
        <v>0</v>
      </c>
      <c r="AG120" s="26">
        <f>STAFF_CWS!AK308</f>
        <v>0</v>
      </c>
      <c r="AH120" s="26">
        <f>STAFF_CWS!AL308</f>
        <v>0</v>
      </c>
      <c r="AI120" s="26">
        <f>STAFF_CWS!AM308</f>
        <v>0</v>
      </c>
      <c r="AJ120" s="26">
        <f>STAFF_CWS!AN308</f>
        <v>0</v>
      </c>
      <c r="AK120" s="26">
        <f>STAFF_CWS!AO308</f>
        <v>0</v>
      </c>
      <c r="AL120" s="26">
        <f>STAFF_CWS!AP308</f>
        <v>0</v>
      </c>
      <c r="AM120" s="26">
        <f>STAFF_CWS!AQ308</f>
        <v>0</v>
      </c>
      <c r="AN120" s="26">
        <f>STAFF_CWS!AR308</f>
        <v>0</v>
      </c>
      <c r="AO120" s="26">
        <f>STAFF_CWS!AS308</f>
        <v>0</v>
      </c>
      <c r="AP120" s="26">
        <f>STAFF_CWS!AT308</f>
        <v>0</v>
      </c>
      <c r="AQ120" s="26">
        <f>STAFF_CWS!AU308</f>
        <v>0</v>
      </c>
      <c r="AR120" s="26">
        <f>STAFF_CWS!AV308</f>
        <v>0</v>
      </c>
      <c r="AS120" s="26">
        <f>STAFF_CWS!AW308</f>
        <v>0</v>
      </c>
      <c r="AT120" s="26">
        <f>STAFF_CWS!AX308</f>
        <v>0</v>
      </c>
      <c r="AU120" s="26">
        <f>STAFF_CWS!AY308</f>
        <v>0</v>
      </c>
      <c r="AV120" s="26">
        <f>STAFF_CWS!AZ308</f>
        <v>0</v>
      </c>
      <c r="AW120" s="26">
        <f>STAFF_CWS!BA308</f>
        <v>0</v>
      </c>
      <c r="AX120" s="26">
        <f>STAFF_CWS!BB308</f>
        <v>0</v>
      </c>
      <c r="AY120" s="26">
        <f>STAFF_CWS!BC308</f>
        <v>0</v>
      </c>
      <c r="AZ120" s="26">
        <f>STAFF_CWS!BD308</f>
        <v>0</v>
      </c>
      <c r="BA120" s="26">
        <f>STAFF_CWS!BE308</f>
        <v>0</v>
      </c>
      <c r="BB120" s="26">
        <f>STAFF_CWS!BF308</f>
        <v>0</v>
      </c>
      <c r="BC120" s="26">
        <f>STAFF_CWS!BG308</f>
        <v>0</v>
      </c>
      <c r="BD120" s="26">
        <f>STAFF_CWS!BH308</f>
        <v>0</v>
      </c>
      <c r="BE120" s="26">
        <f>STAFF_CWS!BI308</f>
        <v>0</v>
      </c>
      <c r="BF120" s="26">
        <f>STAFF_CWS!BJ308</f>
        <v>0</v>
      </c>
      <c r="BG120" s="26">
        <f>STAFF_CWS!BK308</f>
        <v>0</v>
      </c>
      <c r="BH120" s="26">
        <f>STAFF_CWS!BL308</f>
        <v>0</v>
      </c>
      <c r="BI120" s="26">
        <f>STAFF_CWS!BM308</f>
        <v>0</v>
      </c>
      <c r="BJ120" s="26">
        <f>STAFF_CWS!BN308</f>
        <v>0</v>
      </c>
      <c r="BK120" s="26">
        <f>STAFF_CWS!BO308</f>
        <v>0</v>
      </c>
      <c r="BL120" s="37"/>
    </row>
    <row r="121" spans="2:64" customFormat="1" x14ac:dyDescent="0.15">
      <c r="B121" s="1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37"/>
    </row>
    <row r="122" spans="2:64" customFormat="1" x14ac:dyDescent="0.15">
      <c r="B122" s="14" t="s">
        <v>120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37"/>
    </row>
    <row r="123" spans="2:64" customFormat="1" x14ac:dyDescent="0.15">
      <c r="B123" s="47" t="s">
        <v>703</v>
      </c>
      <c r="C123" s="26">
        <f>STAFF_CWS!G313</f>
        <v>0</v>
      </c>
      <c r="D123" s="26">
        <f>STAFF_CWS!H313</f>
        <v>0</v>
      </c>
      <c r="E123" s="26">
        <f>STAFF_CWS!I313</f>
        <v>0</v>
      </c>
      <c r="F123" s="26">
        <f>STAFF_CWS!J313</f>
        <v>0</v>
      </c>
      <c r="G123" s="26">
        <f>STAFF_CWS!K313</f>
        <v>0</v>
      </c>
      <c r="H123" s="26">
        <f>STAFF_CWS!L313</f>
        <v>0</v>
      </c>
      <c r="I123" s="26">
        <f>STAFF_CWS!M313</f>
        <v>0</v>
      </c>
      <c r="J123" s="26">
        <f>STAFF_CWS!N313</f>
        <v>0</v>
      </c>
      <c r="K123" s="26">
        <f>STAFF_CWS!O313</f>
        <v>0</v>
      </c>
      <c r="L123" s="26">
        <f>STAFF_CWS!P313</f>
        <v>0</v>
      </c>
      <c r="M123" s="26">
        <f>STAFF_CWS!Q313</f>
        <v>0</v>
      </c>
      <c r="N123" s="26">
        <f>STAFF_CWS!R313</f>
        <v>0</v>
      </c>
      <c r="O123" s="26">
        <f>STAFF_CWS!S313</f>
        <v>0</v>
      </c>
      <c r="P123" s="26">
        <f>STAFF_CWS!T313</f>
        <v>0</v>
      </c>
      <c r="Q123" s="26">
        <f>STAFF_CWS!U313</f>
        <v>0</v>
      </c>
      <c r="R123" s="26">
        <f>STAFF_CWS!V313</f>
        <v>0</v>
      </c>
      <c r="S123" s="26">
        <f>STAFF_CWS!W313</f>
        <v>0</v>
      </c>
      <c r="T123" s="26">
        <f>STAFF_CWS!X313</f>
        <v>0</v>
      </c>
      <c r="U123" s="26">
        <f>STAFF_CWS!Y313</f>
        <v>0</v>
      </c>
      <c r="V123" s="26">
        <f>STAFF_CWS!Z313</f>
        <v>0</v>
      </c>
      <c r="W123" s="26">
        <f>STAFF_CWS!AA313</f>
        <v>0</v>
      </c>
      <c r="X123" s="26">
        <f>STAFF_CWS!AB313</f>
        <v>0</v>
      </c>
      <c r="Y123" s="26">
        <f>STAFF_CWS!AC313</f>
        <v>0</v>
      </c>
      <c r="Z123" s="26">
        <f>STAFF_CWS!AD313</f>
        <v>0</v>
      </c>
      <c r="AA123" s="26">
        <f>STAFF_CWS!AE313</f>
        <v>0</v>
      </c>
      <c r="AB123" s="26">
        <f>STAFF_CWS!AF313</f>
        <v>0</v>
      </c>
      <c r="AC123" s="26">
        <f>STAFF_CWS!AG313</f>
        <v>0</v>
      </c>
      <c r="AD123" s="26">
        <f>STAFF_CWS!AH313</f>
        <v>0</v>
      </c>
      <c r="AE123" s="26">
        <f>STAFF_CWS!AI313</f>
        <v>0</v>
      </c>
      <c r="AF123" s="26">
        <f>STAFF_CWS!AJ313</f>
        <v>0</v>
      </c>
      <c r="AG123" s="26">
        <f>STAFF_CWS!AK313</f>
        <v>0</v>
      </c>
      <c r="AH123" s="26">
        <f>STAFF_CWS!AL313</f>
        <v>0</v>
      </c>
      <c r="AI123" s="26">
        <f>STAFF_CWS!AM313</f>
        <v>0</v>
      </c>
      <c r="AJ123" s="26">
        <f>STAFF_CWS!AN313</f>
        <v>0</v>
      </c>
      <c r="AK123" s="26">
        <f>STAFF_CWS!AO313</f>
        <v>0</v>
      </c>
      <c r="AL123" s="26">
        <f>STAFF_CWS!AP313</f>
        <v>0</v>
      </c>
      <c r="AM123" s="26">
        <f>STAFF_CWS!AQ313</f>
        <v>0</v>
      </c>
      <c r="AN123" s="26">
        <f>STAFF_CWS!AR313</f>
        <v>0</v>
      </c>
      <c r="AO123" s="26">
        <f>STAFF_CWS!AS313</f>
        <v>0</v>
      </c>
      <c r="AP123" s="26">
        <f>STAFF_CWS!AT313</f>
        <v>0</v>
      </c>
      <c r="AQ123" s="26">
        <f>STAFF_CWS!AU313</f>
        <v>0</v>
      </c>
      <c r="AR123" s="26">
        <f>STAFF_CWS!AV313</f>
        <v>0</v>
      </c>
      <c r="AS123" s="26">
        <f>STAFF_CWS!AW313</f>
        <v>0</v>
      </c>
      <c r="AT123" s="26">
        <f>STAFF_CWS!AX313</f>
        <v>0</v>
      </c>
      <c r="AU123" s="26">
        <f>STAFF_CWS!AY313</f>
        <v>0</v>
      </c>
      <c r="AV123" s="26">
        <f>STAFF_CWS!AZ313</f>
        <v>0</v>
      </c>
      <c r="AW123" s="26">
        <f>STAFF_CWS!BA313</f>
        <v>0</v>
      </c>
      <c r="AX123" s="26">
        <f>STAFF_CWS!BB313</f>
        <v>0</v>
      </c>
      <c r="AY123" s="26">
        <f>STAFF_CWS!BC313</f>
        <v>0</v>
      </c>
      <c r="AZ123" s="26">
        <f>STAFF_CWS!BD313</f>
        <v>0</v>
      </c>
      <c r="BA123" s="26">
        <f>STAFF_CWS!BE313</f>
        <v>0</v>
      </c>
      <c r="BB123" s="26">
        <f>STAFF_CWS!BF313</f>
        <v>0</v>
      </c>
      <c r="BC123" s="26">
        <f>STAFF_CWS!BG313</f>
        <v>0</v>
      </c>
      <c r="BD123" s="26">
        <f>STAFF_CWS!BH313</f>
        <v>0</v>
      </c>
      <c r="BE123" s="26">
        <f>STAFF_CWS!BI313</f>
        <v>0</v>
      </c>
      <c r="BF123" s="26">
        <f>STAFF_CWS!BJ313</f>
        <v>0</v>
      </c>
      <c r="BG123" s="26">
        <f>STAFF_CWS!BK313</f>
        <v>0</v>
      </c>
      <c r="BH123" s="26">
        <f>STAFF_CWS!BL313</f>
        <v>0</v>
      </c>
      <c r="BI123" s="26">
        <f>STAFF_CWS!BM313</f>
        <v>0</v>
      </c>
      <c r="BJ123" s="26">
        <f>STAFF_CWS!BN313</f>
        <v>0</v>
      </c>
      <c r="BK123" s="26">
        <f>STAFF_CWS!BO313</f>
        <v>0</v>
      </c>
      <c r="BL123" s="37"/>
    </row>
    <row r="124" spans="2:64" customFormat="1" x14ac:dyDescent="0.15">
      <c r="B124" s="47" t="s">
        <v>704</v>
      </c>
      <c r="C124" s="26">
        <f>STAFF_CWS!G314</f>
        <v>0</v>
      </c>
      <c r="D124" s="26">
        <f>STAFF_CWS!H314</f>
        <v>0</v>
      </c>
      <c r="E124" s="26">
        <f>STAFF_CWS!I314</f>
        <v>0</v>
      </c>
      <c r="F124" s="26">
        <f>STAFF_CWS!J314</f>
        <v>0</v>
      </c>
      <c r="G124" s="26">
        <f>STAFF_CWS!K314</f>
        <v>0</v>
      </c>
      <c r="H124" s="26">
        <f>STAFF_CWS!L314</f>
        <v>0</v>
      </c>
      <c r="I124" s="26">
        <f>STAFF_CWS!M314</f>
        <v>0</v>
      </c>
      <c r="J124" s="26">
        <f>STAFF_CWS!N314</f>
        <v>0</v>
      </c>
      <c r="K124" s="26">
        <f>STAFF_CWS!O314</f>
        <v>0</v>
      </c>
      <c r="L124" s="26">
        <f>STAFF_CWS!P314</f>
        <v>0</v>
      </c>
      <c r="M124" s="26">
        <f>STAFF_CWS!Q314</f>
        <v>0</v>
      </c>
      <c r="N124" s="26">
        <f>STAFF_CWS!R314</f>
        <v>0</v>
      </c>
      <c r="O124" s="26">
        <f>STAFF_CWS!S314</f>
        <v>0</v>
      </c>
      <c r="P124" s="26">
        <f>STAFF_CWS!T314</f>
        <v>0</v>
      </c>
      <c r="Q124" s="26">
        <f>STAFF_CWS!U314</f>
        <v>0</v>
      </c>
      <c r="R124" s="26">
        <f>STAFF_CWS!V314</f>
        <v>0</v>
      </c>
      <c r="S124" s="26">
        <f>STAFF_CWS!W314</f>
        <v>0</v>
      </c>
      <c r="T124" s="26">
        <f>STAFF_CWS!X314</f>
        <v>0</v>
      </c>
      <c r="U124" s="26">
        <f>STAFF_CWS!Y314</f>
        <v>0</v>
      </c>
      <c r="V124" s="26">
        <f>STAFF_CWS!Z314</f>
        <v>0</v>
      </c>
      <c r="W124" s="26">
        <f>STAFF_CWS!AA314</f>
        <v>0</v>
      </c>
      <c r="X124" s="26">
        <f>STAFF_CWS!AB314</f>
        <v>0</v>
      </c>
      <c r="Y124" s="26">
        <f>STAFF_CWS!AC314</f>
        <v>0</v>
      </c>
      <c r="Z124" s="26">
        <f>STAFF_CWS!AD314</f>
        <v>0</v>
      </c>
      <c r="AA124" s="26">
        <f>STAFF_CWS!AE314</f>
        <v>0</v>
      </c>
      <c r="AB124" s="26">
        <f>STAFF_CWS!AF314</f>
        <v>0</v>
      </c>
      <c r="AC124" s="26">
        <f>STAFF_CWS!AG314</f>
        <v>0</v>
      </c>
      <c r="AD124" s="26">
        <f>STAFF_CWS!AH314</f>
        <v>0</v>
      </c>
      <c r="AE124" s="26">
        <f>STAFF_CWS!AI314</f>
        <v>0</v>
      </c>
      <c r="AF124" s="26">
        <f>STAFF_CWS!AJ314</f>
        <v>0</v>
      </c>
      <c r="AG124" s="26">
        <f>STAFF_CWS!AK314</f>
        <v>0</v>
      </c>
      <c r="AH124" s="26">
        <f>STAFF_CWS!AL314</f>
        <v>0</v>
      </c>
      <c r="AI124" s="26">
        <f>STAFF_CWS!AM314</f>
        <v>0</v>
      </c>
      <c r="AJ124" s="26">
        <f>STAFF_CWS!AN314</f>
        <v>0</v>
      </c>
      <c r="AK124" s="26">
        <f>STAFF_CWS!AO314</f>
        <v>0</v>
      </c>
      <c r="AL124" s="26">
        <f>STAFF_CWS!AP314</f>
        <v>0</v>
      </c>
      <c r="AM124" s="26">
        <f>STAFF_CWS!AQ314</f>
        <v>0</v>
      </c>
      <c r="AN124" s="26">
        <f>STAFF_CWS!AR314</f>
        <v>0</v>
      </c>
      <c r="AO124" s="26">
        <f>STAFF_CWS!AS314</f>
        <v>0</v>
      </c>
      <c r="AP124" s="26">
        <f>STAFF_CWS!AT314</f>
        <v>0</v>
      </c>
      <c r="AQ124" s="26">
        <f>STAFF_CWS!AU314</f>
        <v>0</v>
      </c>
      <c r="AR124" s="26">
        <f>STAFF_CWS!AV314</f>
        <v>0</v>
      </c>
      <c r="AS124" s="26">
        <f>STAFF_CWS!AW314</f>
        <v>0</v>
      </c>
      <c r="AT124" s="26">
        <f>STAFF_CWS!AX314</f>
        <v>0</v>
      </c>
      <c r="AU124" s="26">
        <f>STAFF_CWS!AY314</f>
        <v>0</v>
      </c>
      <c r="AV124" s="26">
        <f>STAFF_CWS!AZ314</f>
        <v>0</v>
      </c>
      <c r="AW124" s="26">
        <f>STAFF_CWS!BA314</f>
        <v>0</v>
      </c>
      <c r="AX124" s="26">
        <f>STAFF_CWS!BB314</f>
        <v>0</v>
      </c>
      <c r="AY124" s="26">
        <f>STAFF_CWS!BC314</f>
        <v>0</v>
      </c>
      <c r="AZ124" s="26">
        <f>STAFF_CWS!BD314</f>
        <v>0</v>
      </c>
      <c r="BA124" s="26">
        <f>STAFF_CWS!BE314</f>
        <v>0</v>
      </c>
      <c r="BB124" s="26">
        <f>STAFF_CWS!BF314</f>
        <v>0</v>
      </c>
      <c r="BC124" s="26">
        <f>STAFF_CWS!BG314</f>
        <v>0</v>
      </c>
      <c r="BD124" s="26">
        <f>STAFF_CWS!BH314</f>
        <v>0</v>
      </c>
      <c r="BE124" s="26">
        <f>STAFF_CWS!BI314</f>
        <v>0</v>
      </c>
      <c r="BF124" s="26">
        <f>STAFF_CWS!BJ314</f>
        <v>0</v>
      </c>
      <c r="BG124" s="26">
        <f>STAFF_CWS!BK314</f>
        <v>0</v>
      </c>
      <c r="BH124" s="26">
        <f>STAFF_CWS!BL314</f>
        <v>0</v>
      </c>
      <c r="BI124" s="26">
        <f>STAFF_CWS!BM314</f>
        <v>0</v>
      </c>
      <c r="BJ124" s="26">
        <f>STAFF_CWS!BN314</f>
        <v>0</v>
      </c>
      <c r="BK124" s="26">
        <f>STAFF_CWS!BO314</f>
        <v>0</v>
      </c>
      <c r="BL124" s="37"/>
    </row>
    <row r="125" spans="2:64" customFormat="1" x14ac:dyDescent="0.15">
      <c r="B125" s="47" t="s">
        <v>705</v>
      </c>
      <c r="C125" s="26">
        <f>SUM(C123:C124)</f>
        <v>0</v>
      </c>
      <c r="D125" s="26">
        <f t="shared" ref="D125:BK125" si="4">SUM(D123:D124)</f>
        <v>0</v>
      </c>
      <c r="E125" s="26">
        <f t="shared" si="4"/>
        <v>0</v>
      </c>
      <c r="F125" s="26">
        <f t="shared" si="4"/>
        <v>0</v>
      </c>
      <c r="G125" s="26">
        <f t="shared" si="4"/>
        <v>0</v>
      </c>
      <c r="H125" s="26">
        <f t="shared" si="4"/>
        <v>0</v>
      </c>
      <c r="I125" s="26">
        <f t="shared" si="4"/>
        <v>0</v>
      </c>
      <c r="J125" s="26">
        <f t="shared" si="4"/>
        <v>0</v>
      </c>
      <c r="K125" s="26">
        <f t="shared" si="4"/>
        <v>0</v>
      </c>
      <c r="L125" s="26">
        <f t="shared" si="4"/>
        <v>0</v>
      </c>
      <c r="M125" s="26">
        <f t="shared" si="4"/>
        <v>0</v>
      </c>
      <c r="N125" s="26">
        <f t="shared" si="4"/>
        <v>0</v>
      </c>
      <c r="O125" s="26">
        <f t="shared" si="4"/>
        <v>0</v>
      </c>
      <c r="P125" s="26">
        <f t="shared" si="4"/>
        <v>0</v>
      </c>
      <c r="Q125" s="26">
        <f t="shared" si="4"/>
        <v>0</v>
      </c>
      <c r="R125" s="26">
        <f t="shared" si="4"/>
        <v>0</v>
      </c>
      <c r="S125" s="26">
        <f t="shared" si="4"/>
        <v>0</v>
      </c>
      <c r="T125" s="26">
        <f t="shared" si="4"/>
        <v>0</v>
      </c>
      <c r="U125" s="26">
        <f t="shared" si="4"/>
        <v>0</v>
      </c>
      <c r="V125" s="26">
        <f t="shared" si="4"/>
        <v>0</v>
      </c>
      <c r="W125" s="26">
        <f t="shared" si="4"/>
        <v>0</v>
      </c>
      <c r="X125" s="26">
        <f t="shared" si="4"/>
        <v>0</v>
      </c>
      <c r="Y125" s="26">
        <f t="shared" si="4"/>
        <v>0</v>
      </c>
      <c r="Z125" s="26">
        <f t="shared" si="4"/>
        <v>0</v>
      </c>
      <c r="AA125" s="26">
        <f t="shared" si="4"/>
        <v>0</v>
      </c>
      <c r="AB125" s="26">
        <f t="shared" si="4"/>
        <v>0</v>
      </c>
      <c r="AC125" s="26">
        <f t="shared" si="4"/>
        <v>0</v>
      </c>
      <c r="AD125" s="26">
        <f t="shared" si="4"/>
        <v>0</v>
      </c>
      <c r="AE125" s="26">
        <f t="shared" si="4"/>
        <v>0</v>
      </c>
      <c r="AF125" s="26">
        <f t="shared" si="4"/>
        <v>0</v>
      </c>
      <c r="AG125" s="26">
        <f t="shared" si="4"/>
        <v>0</v>
      </c>
      <c r="AH125" s="26">
        <f t="shared" si="4"/>
        <v>0</v>
      </c>
      <c r="AI125" s="26">
        <f t="shared" si="4"/>
        <v>0</v>
      </c>
      <c r="AJ125" s="26">
        <f t="shared" si="4"/>
        <v>0</v>
      </c>
      <c r="AK125" s="26">
        <f t="shared" si="4"/>
        <v>0</v>
      </c>
      <c r="AL125" s="26">
        <f t="shared" si="4"/>
        <v>0</v>
      </c>
      <c r="AM125" s="26">
        <f t="shared" si="4"/>
        <v>0</v>
      </c>
      <c r="AN125" s="26">
        <f t="shared" si="4"/>
        <v>0</v>
      </c>
      <c r="AO125" s="26">
        <f t="shared" si="4"/>
        <v>0</v>
      </c>
      <c r="AP125" s="26">
        <f t="shared" si="4"/>
        <v>0</v>
      </c>
      <c r="AQ125" s="26">
        <f t="shared" si="4"/>
        <v>0</v>
      </c>
      <c r="AR125" s="26">
        <f t="shared" si="4"/>
        <v>0</v>
      </c>
      <c r="AS125" s="26">
        <f t="shared" si="4"/>
        <v>0</v>
      </c>
      <c r="AT125" s="26">
        <f t="shared" si="4"/>
        <v>0</v>
      </c>
      <c r="AU125" s="26">
        <f t="shared" si="4"/>
        <v>0</v>
      </c>
      <c r="AV125" s="26">
        <f t="shared" si="4"/>
        <v>0</v>
      </c>
      <c r="AW125" s="26">
        <f t="shared" si="4"/>
        <v>0</v>
      </c>
      <c r="AX125" s="26">
        <f t="shared" si="4"/>
        <v>0</v>
      </c>
      <c r="AY125" s="26">
        <f t="shared" si="4"/>
        <v>0</v>
      </c>
      <c r="AZ125" s="26">
        <f t="shared" si="4"/>
        <v>0</v>
      </c>
      <c r="BA125" s="26">
        <f t="shared" si="4"/>
        <v>0</v>
      </c>
      <c r="BB125" s="26">
        <f t="shared" si="4"/>
        <v>0</v>
      </c>
      <c r="BC125" s="26">
        <f t="shared" si="4"/>
        <v>0</v>
      </c>
      <c r="BD125" s="26">
        <f t="shared" si="4"/>
        <v>0</v>
      </c>
      <c r="BE125" s="26">
        <f t="shared" si="4"/>
        <v>0</v>
      </c>
      <c r="BF125" s="26">
        <f t="shared" si="4"/>
        <v>0</v>
      </c>
      <c r="BG125" s="26">
        <f t="shared" si="4"/>
        <v>0</v>
      </c>
      <c r="BH125" s="26">
        <f t="shared" si="4"/>
        <v>0</v>
      </c>
      <c r="BI125" s="26">
        <f t="shared" si="4"/>
        <v>0</v>
      </c>
      <c r="BJ125" s="26">
        <f t="shared" si="4"/>
        <v>0</v>
      </c>
      <c r="BK125" s="26">
        <f t="shared" si="4"/>
        <v>0</v>
      </c>
      <c r="BL125" s="37"/>
    </row>
    <row r="126" spans="2:64" customFormat="1" x14ac:dyDescent="0.15">
      <c r="B126" s="1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37"/>
    </row>
    <row r="127" spans="2:64" customFormat="1" x14ac:dyDescent="0.15">
      <c r="B127" s="14" t="s">
        <v>706</v>
      </c>
      <c r="C127" s="26">
        <f>STAFF_CWS!G317</f>
        <v>0</v>
      </c>
      <c r="D127" s="26">
        <f>STAFF_CWS!H317</f>
        <v>500000</v>
      </c>
      <c r="E127" s="26">
        <f>STAFF_CWS!I317</f>
        <v>500000</v>
      </c>
      <c r="F127" s="26">
        <f>STAFF_CWS!J317</f>
        <v>500000</v>
      </c>
      <c r="G127" s="26">
        <f>STAFF_CWS!K317</f>
        <v>500000</v>
      </c>
      <c r="H127" s="26">
        <f>STAFF_CWS!L317</f>
        <v>500000</v>
      </c>
      <c r="I127" s="26">
        <f>STAFF_CWS!M317</f>
        <v>500000</v>
      </c>
      <c r="J127" s="26">
        <f>STAFF_CWS!N317</f>
        <v>500000</v>
      </c>
      <c r="K127" s="26">
        <f>STAFF_CWS!O317</f>
        <v>500000</v>
      </c>
      <c r="L127" s="26">
        <f>STAFF_CWS!P317</f>
        <v>500000</v>
      </c>
      <c r="M127" s="26">
        <f>STAFF_CWS!Q317</f>
        <v>500000</v>
      </c>
      <c r="N127" s="26">
        <f>STAFF_CWS!R317</f>
        <v>500000</v>
      </c>
      <c r="O127" s="26">
        <f>STAFF_CWS!S317</f>
        <v>500000</v>
      </c>
      <c r="P127" s="26">
        <f>STAFF_CWS!T317</f>
        <v>500000</v>
      </c>
      <c r="Q127" s="26">
        <f>STAFF_CWS!U317</f>
        <v>500000</v>
      </c>
      <c r="R127" s="26">
        <f>STAFF_CWS!V317</f>
        <v>500000</v>
      </c>
      <c r="S127" s="26">
        <f>STAFF_CWS!W317</f>
        <v>500000</v>
      </c>
      <c r="T127" s="26">
        <f>STAFF_CWS!X317</f>
        <v>500000</v>
      </c>
      <c r="U127" s="26">
        <f>STAFF_CWS!Y317</f>
        <v>500000</v>
      </c>
      <c r="V127" s="26">
        <f>STAFF_CWS!Z317</f>
        <v>500000</v>
      </c>
      <c r="W127" s="26">
        <f>STAFF_CWS!AA317</f>
        <v>500000</v>
      </c>
      <c r="X127" s="26">
        <f>STAFF_CWS!AB317</f>
        <v>500000</v>
      </c>
      <c r="Y127" s="26">
        <f>STAFF_CWS!AC317</f>
        <v>500000</v>
      </c>
      <c r="Z127" s="26">
        <f>STAFF_CWS!AD317</f>
        <v>500000</v>
      </c>
      <c r="AA127" s="26">
        <f>STAFF_CWS!AE317</f>
        <v>500000</v>
      </c>
      <c r="AB127" s="26">
        <f>STAFF_CWS!AF317</f>
        <v>0</v>
      </c>
      <c r="AC127" s="26">
        <f>STAFF_CWS!AG317</f>
        <v>0</v>
      </c>
      <c r="AD127" s="26">
        <f>STAFF_CWS!AH317</f>
        <v>0</v>
      </c>
      <c r="AE127" s="26">
        <f>STAFF_CWS!AI317</f>
        <v>0</v>
      </c>
      <c r="AF127" s="26">
        <f>STAFF_CWS!AJ317</f>
        <v>0</v>
      </c>
      <c r="AG127" s="26">
        <f>STAFF_CWS!AK317</f>
        <v>0</v>
      </c>
      <c r="AH127" s="26">
        <f>STAFF_CWS!AL317</f>
        <v>0</v>
      </c>
      <c r="AI127" s="26">
        <f>STAFF_CWS!AM317</f>
        <v>0</v>
      </c>
      <c r="AJ127" s="26">
        <f>STAFF_CWS!AN317</f>
        <v>0</v>
      </c>
      <c r="AK127" s="26">
        <f>STAFF_CWS!AO317</f>
        <v>0</v>
      </c>
      <c r="AL127" s="26">
        <f>STAFF_CWS!AP317</f>
        <v>0</v>
      </c>
      <c r="AM127" s="26">
        <f>STAFF_CWS!AQ317</f>
        <v>0</v>
      </c>
      <c r="AN127" s="26">
        <f>STAFF_CWS!AR317</f>
        <v>0</v>
      </c>
      <c r="AO127" s="26">
        <f>STAFF_CWS!AS317</f>
        <v>0</v>
      </c>
      <c r="AP127" s="26">
        <f>STAFF_CWS!AT317</f>
        <v>0</v>
      </c>
      <c r="AQ127" s="26">
        <f>STAFF_CWS!AU317</f>
        <v>0</v>
      </c>
      <c r="AR127" s="26">
        <f>STAFF_CWS!AV317</f>
        <v>0</v>
      </c>
      <c r="AS127" s="26">
        <f>STAFF_CWS!AW317</f>
        <v>0</v>
      </c>
      <c r="AT127" s="26">
        <f>STAFF_CWS!AX317</f>
        <v>0</v>
      </c>
      <c r="AU127" s="26">
        <f>STAFF_CWS!AY317</f>
        <v>0</v>
      </c>
      <c r="AV127" s="26">
        <f>STAFF_CWS!AZ317</f>
        <v>0</v>
      </c>
      <c r="AW127" s="26">
        <f>STAFF_CWS!BA317</f>
        <v>0</v>
      </c>
      <c r="AX127" s="26">
        <f>STAFF_CWS!BB317</f>
        <v>0</v>
      </c>
      <c r="AY127" s="26">
        <f>STAFF_CWS!BC317</f>
        <v>0</v>
      </c>
      <c r="AZ127" s="26">
        <f>STAFF_CWS!BD317</f>
        <v>0</v>
      </c>
      <c r="BA127" s="26">
        <f>STAFF_CWS!BE317</f>
        <v>0</v>
      </c>
      <c r="BB127" s="26">
        <f>STAFF_CWS!BF317</f>
        <v>0</v>
      </c>
      <c r="BC127" s="26">
        <f>STAFF_CWS!BG317</f>
        <v>0</v>
      </c>
      <c r="BD127" s="26">
        <f>STAFF_CWS!BH317</f>
        <v>0</v>
      </c>
      <c r="BE127" s="26">
        <f>STAFF_CWS!BI317</f>
        <v>0</v>
      </c>
      <c r="BF127" s="26">
        <f>STAFF_CWS!BJ317</f>
        <v>0</v>
      </c>
      <c r="BG127" s="26">
        <f>STAFF_CWS!BK317</f>
        <v>0</v>
      </c>
      <c r="BH127" s="26">
        <f>STAFF_CWS!BL317</f>
        <v>0</v>
      </c>
      <c r="BI127" s="26">
        <f>STAFF_CWS!BM317</f>
        <v>0</v>
      </c>
      <c r="BJ127" s="26">
        <f>STAFF_CWS!BN317</f>
        <v>0</v>
      </c>
      <c r="BK127" s="26">
        <f>STAFF_CWS!BO317</f>
        <v>0</v>
      </c>
      <c r="BL127" s="37"/>
    </row>
    <row r="128" spans="2:64" customFormat="1" x14ac:dyDescent="0.15">
      <c r="B128" s="18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37"/>
    </row>
    <row r="129" spans="2:64" customFormat="1" x14ac:dyDescent="0.15">
      <c r="B129" s="14" t="s">
        <v>54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37"/>
    </row>
    <row r="130" spans="2:64" customFormat="1" x14ac:dyDescent="0.15">
      <c r="B130" s="47" t="s">
        <v>703</v>
      </c>
      <c r="C130" s="26">
        <f>STAFF_CWS!G322</f>
        <v>0</v>
      </c>
      <c r="D130" s="26">
        <f>STAFF_CWS!H322</f>
        <v>0</v>
      </c>
      <c r="E130" s="26">
        <f>STAFF_CWS!I322</f>
        <v>0</v>
      </c>
      <c r="F130" s="26">
        <f>STAFF_CWS!J322</f>
        <v>0</v>
      </c>
      <c r="G130" s="26">
        <f>STAFF_CWS!K322</f>
        <v>0</v>
      </c>
      <c r="H130" s="26">
        <f>STAFF_CWS!L322</f>
        <v>0</v>
      </c>
      <c r="I130" s="26">
        <f>STAFF_CWS!M322</f>
        <v>0</v>
      </c>
      <c r="J130" s="26">
        <f>STAFF_CWS!N322</f>
        <v>0</v>
      </c>
      <c r="K130" s="26">
        <f>STAFF_CWS!O322</f>
        <v>0</v>
      </c>
      <c r="L130" s="26">
        <f>STAFF_CWS!P322</f>
        <v>0</v>
      </c>
      <c r="M130" s="26">
        <f>STAFF_CWS!Q322</f>
        <v>0</v>
      </c>
      <c r="N130" s="26">
        <f>STAFF_CWS!R322</f>
        <v>0</v>
      </c>
      <c r="O130" s="26">
        <f>STAFF_CWS!S322</f>
        <v>0</v>
      </c>
      <c r="P130" s="26">
        <f>STAFF_CWS!T322</f>
        <v>0</v>
      </c>
      <c r="Q130" s="26">
        <f>STAFF_CWS!U322</f>
        <v>0</v>
      </c>
      <c r="R130" s="26">
        <f>STAFF_CWS!V322</f>
        <v>0</v>
      </c>
      <c r="S130" s="26">
        <f>STAFF_CWS!W322</f>
        <v>0</v>
      </c>
      <c r="T130" s="26">
        <f>STAFF_CWS!X322</f>
        <v>0</v>
      </c>
      <c r="U130" s="26">
        <f>STAFF_CWS!Y322</f>
        <v>0</v>
      </c>
      <c r="V130" s="26">
        <f>STAFF_CWS!Z322</f>
        <v>0</v>
      </c>
      <c r="W130" s="26">
        <f>STAFF_CWS!AA322</f>
        <v>0</v>
      </c>
      <c r="X130" s="26">
        <f>STAFF_CWS!AB322</f>
        <v>0</v>
      </c>
      <c r="Y130" s="26">
        <f>STAFF_CWS!AC322</f>
        <v>0</v>
      </c>
      <c r="Z130" s="26">
        <f>STAFF_CWS!AD322</f>
        <v>0</v>
      </c>
      <c r="AA130" s="26">
        <f>STAFF_CWS!AE322</f>
        <v>0</v>
      </c>
      <c r="AB130" s="26">
        <f>STAFF_CWS!AF322</f>
        <v>0</v>
      </c>
      <c r="AC130" s="26">
        <f>STAFF_CWS!AG322</f>
        <v>0</v>
      </c>
      <c r="AD130" s="26">
        <f>STAFF_CWS!AH322</f>
        <v>0</v>
      </c>
      <c r="AE130" s="26">
        <f>STAFF_CWS!AI322</f>
        <v>0</v>
      </c>
      <c r="AF130" s="26">
        <f>STAFF_CWS!AJ322</f>
        <v>0</v>
      </c>
      <c r="AG130" s="26">
        <f>STAFF_CWS!AK322</f>
        <v>0</v>
      </c>
      <c r="AH130" s="26">
        <f>STAFF_CWS!AL322</f>
        <v>0</v>
      </c>
      <c r="AI130" s="26">
        <f>STAFF_CWS!AM322</f>
        <v>0</v>
      </c>
      <c r="AJ130" s="26">
        <f>STAFF_CWS!AN322</f>
        <v>0</v>
      </c>
      <c r="AK130" s="26">
        <f>STAFF_CWS!AO322</f>
        <v>0</v>
      </c>
      <c r="AL130" s="26">
        <f>STAFF_CWS!AP322</f>
        <v>0</v>
      </c>
      <c r="AM130" s="26">
        <f>STAFF_CWS!AQ322</f>
        <v>0</v>
      </c>
      <c r="AN130" s="26">
        <f>STAFF_CWS!AR322</f>
        <v>0</v>
      </c>
      <c r="AO130" s="26">
        <f>STAFF_CWS!AS322</f>
        <v>0</v>
      </c>
      <c r="AP130" s="26">
        <f>STAFF_CWS!AT322</f>
        <v>0</v>
      </c>
      <c r="AQ130" s="26">
        <f>STAFF_CWS!AU322</f>
        <v>0</v>
      </c>
      <c r="AR130" s="26">
        <f>STAFF_CWS!AV322</f>
        <v>0</v>
      </c>
      <c r="AS130" s="26">
        <f>STAFF_CWS!AW322</f>
        <v>0</v>
      </c>
      <c r="AT130" s="26">
        <f>STAFF_CWS!AX322</f>
        <v>0</v>
      </c>
      <c r="AU130" s="26">
        <f>STAFF_CWS!AY322</f>
        <v>0</v>
      </c>
      <c r="AV130" s="26">
        <f>STAFF_CWS!AZ322</f>
        <v>0</v>
      </c>
      <c r="AW130" s="26">
        <f>STAFF_CWS!BA322</f>
        <v>0</v>
      </c>
      <c r="AX130" s="26">
        <f>STAFF_CWS!BB322</f>
        <v>0</v>
      </c>
      <c r="AY130" s="26">
        <f>STAFF_CWS!BC322</f>
        <v>0</v>
      </c>
      <c r="AZ130" s="26">
        <f>STAFF_CWS!BD322</f>
        <v>0</v>
      </c>
      <c r="BA130" s="26">
        <f>STAFF_CWS!BE322</f>
        <v>0</v>
      </c>
      <c r="BB130" s="26">
        <f>STAFF_CWS!BF322</f>
        <v>0</v>
      </c>
      <c r="BC130" s="26">
        <f>STAFF_CWS!BG322</f>
        <v>0</v>
      </c>
      <c r="BD130" s="26">
        <f>STAFF_CWS!BH322</f>
        <v>0</v>
      </c>
      <c r="BE130" s="26">
        <f>STAFF_CWS!BI322</f>
        <v>0</v>
      </c>
      <c r="BF130" s="26">
        <f>STAFF_CWS!BJ322</f>
        <v>0</v>
      </c>
      <c r="BG130" s="26">
        <f>STAFF_CWS!BK322</f>
        <v>0</v>
      </c>
      <c r="BH130" s="26">
        <f>STAFF_CWS!BL322</f>
        <v>0</v>
      </c>
      <c r="BI130" s="26">
        <f>STAFF_CWS!BM322</f>
        <v>0</v>
      </c>
      <c r="BJ130" s="26">
        <f>STAFF_CWS!BN322</f>
        <v>0</v>
      </c>
      <c r="BK130" s="26">
        <f>STAFF_CWS!BO322</f>
        <v>0</v>
      </c>
      <c r="BL130" s="37"/>
    </row>
    <row r="131" spans="2:64" customFormat="1" x14ac:dyDescent="0.15">
      <c r="B131" s="47" t="s">
        <v>704</v>
      </c>
      <c r="C131" s="26">
        <f>STAFF_CWS!G323</f>
        <v>0</v>
      </c>
      <c r="D131" s="26">
        <f>STAFF_CWS!H323</f>
        <v>0</v>
      </c>
      <c r="E131" s="26">
        <f>STAFF_CWS!I323</f>
        <v>0</v>
      </c>
      <c r="F131" s="26">
        <f>STAFF_CWS!J323</f>
        <v>0</v>
      </c>
      <c r="G131" s="26">
        <f>STAFF_CWS!K323</f>
        <v>0</v>
      </c>
      <c r="H131" s="26">
        <f>STAFF_CWS!L323</f>
        <v>0</v>
      </c>
      <c r="I131" s="26">
        <f>STAFF_CWS!M323</f>
        <v>0</v>
      </c>
      <c r="J131" s="26">
        <f>STAFF_CWS!N323</f>
        <v>0</v>
      </c>
      <c r="K131" s="26">
        <f>STAFF_CWS!O323</f>
        <v>0</v>
      </c>
      <c r="L131" s="26">
        <f>STAFF_CWS!P323</f>
        <v>0</v>
      </c>
      <c r="M131" s="26">
        <f>STAFF_CWS!Q323</f>
        <v>0</v>
      </c>
      <c r="N131" s="26">
        <f>STAFF_CWS!R323</f>
        <v>0</v>
      </c>
      <c r="O131" s="26">
        <f>STAFF_CWS!S323</f>
        <v>0</v>
      </c>
      <c r="P131" s="26">
        <f>STAFF_CWS!T323</f>
        <v>0</v>
      </c>
      <c r="Q131" s="26">
        <f>STAFF_CWS!U323</f>
        <v>0</v>
      </c>
      <c r="R131" s="26">
        <f>STAFF_CWS!V323</f>
        <v>0</v>
      </c>
      <c r="S131" s="26">
        <f>STAFF_CWS!W323</f>
        <v>0</v>
      </c>
      <c r="T131" s="26">
        <f>STAFF_CWS!X323</f>
        <v>0</v>
      </c>
      <c r="U131" s="26">
        <f>STAFF_CWS!Y323</f>
        <v>0</v>
      </c>
      <c r="V131" s="26">
        <f>STAFF_CWS!Z323</f>
        <v>0</v>
      </c>
      <c r="W131" s="26">
        <f>STAFF_CWS!AA323</f>
        <v>0</v>
      </c>
      <c r="X131" s="26">
        <f>STAFF_CWS!AB323</f>
        <v>0</v>
      </c>
      <c r="Y131" s="26">
        <f>STAFF_CWS!AC323</f>
        <v>0</v>
      </c>
      <c r="Z131" s="26">
        <f>STAFF_CWS!AD323</f>
        <v>0</v>
      </c>
      <c r="AA131" s="26">
        <f>STAFF_CWS!AE323</f>
        <v>0</v>
      </c>
      <c r="AB131" s="26">
        <f>STAFF_CWS!AF323</f>
        <v>0</v>
      </c>
      <c r="AC131" s="26">
        <f>STAFF_CWS!AG323</f>
        <v>0</v>
      </c>
      <c r="AD131" s="26">
        <f>STAFF_CWS!AH323</f>
        <v>0</v>
      </c>
      <c r="AE131" s="26">
        <f>STAFF_CWS!AI323</f>
        <v>0</v>
      </c>
      <c r="AF131" s="26">
        <f>STAFF_CWS!AJ323</f>
        <v>0</v>
      </c>
      <c r="AG131" s="26">
        <f>STAFF_CWS!AK323</f>
        <v>0</v>
      </c>
      <c r="AH131" s="26">
        <f>STAFF_CWS!AL323</f>
        <v>0</v>
      </c>
      <c r="AI131" s="26">
        <f>STAFF_CWS!AM323</f>
        <v>0</v>
      </c>
      <c r="AJ131" s="26">
        <f>STAFF_CWS!AN323</f>
        <v>0</v>
      </c>
      <c r="AK131" s="26">
        <f>STAFF_CWS!AO323</f>
        <v>0</v>
      </c>
      <c r="AL131" s="26">
        <f>STAFF_CWS!AP323</f>
        <v>0</v>
      </c>
      <c r="AM131" s="26">
        <f>STAFF_CWS!AQ323</f>
        <v>0</v>
      </c>
      <c r="AN131" s="26">
        <f>STAFF_CWS!AR323</f>
        <v>0</v>
      </c>
      <c r="AO131" s="26">
        <f>STAFF_CWS!AS323</f>
        <v>0</v>
      </c>
      <c r="AP131" s="26">
        <f>STAFF_CWS!AT323</f>
        <v>0</v>
      </c>
      <c r="AQ131" s="26">
        <f>STAFF_CWS!AU323</f>
        <v>0</v>
      </c>
      <c r="AR131" s="26">
        <f>STAFF_CWS!AV323</f>
        <v>0</v>
      </c>
      <c r="AS131" s="26">
        <f>STAFF_CWS!AW323</f>
        <v>0</v>
      </c>
      <c r="AT131" s="26">
        <f>STAFF_CWS!AX323</f>
        <v>0</v>
      </c>
      <c r="AU131" s="26">
        <f>STAFF_CWS!AY323</f>
        <v>0</v>
      </c>
      <c r="AV131" s="26">
        <f>STAFF_CWS!AZ323</f>
        <v>0</v>
      </c>
      <c r="AW131" s="26">
        <f>STAFF_CWS!BA323</f>
        <v>0</v>
      </c>
      <c r="AX131" s="26">
        <f>STAFF_CWS!BB323</f>
        <v>0</v>
      </c>
      <c r="AY131" s="26">
        <f>STAFF_CWS!BC323</f>
        <v>0</v>
      </c>
      <c r="AZ131" s="26">
        <f>STAFF_CWS!BD323</f>
        <v>0</v>
      </c>
      <c r="BA131" s="26">
        <f>STAFF_CWS!BE323</f>
        <v>0</v>
      </c>
      <c r="BB131" s="26">
        <f>STAFF_CWS!BF323</f>
        <v>0</v>
      </c>
      <c r="BC131" s="26">
        <f>STAFF_CWS!BG323</f>
        <v>0</v>
      </c>
      <c r="BD131" s="26">
        <f>STAFF_CWS!BH323</f>
        <v>0</v>
      </c>
      <c r="BE131" s="26">
        <f>STAFF_CWS!BI323</f>
        <v>0</v>
      </c>
      <c r="BF131" s="26">
        <f>STAFF_CWS!BJ323</f>
        <v>0</v>
      </c>
      <c r="BG131" s="26">
        <f>STAFF_CWS!BK323</f>
        <v>0</v>
      </c>
      <c r="BH131" s="26">
        <f>STAFF_CWS!BL323</f>
        <v>0</v>
      </c>
      <c r="BI131" s="26">
        <f>STAFF_CWS!BM323</f>
        <v>0</v>
      </c>
      <c r="BJ131" s="26">
        <f>STAFF_CWS!BN323</f>
        <v>0</v>
      </c>
      <c r="BK131" s="26">
        <f>STAFF_CWS!BO323</f>
        <v>0</v>
      </c>
      <c r="BL131" s="37"/>
    </row>
    <row r="132" spans="2:64" customFormat="1" x14ac:dyDescent="0.15">
      <c r="B132" s="47" t="s">
        <v>705</v>
      </c>
      <c r="C132" s="26">
        <f>SUM(C130:C131)</f>
        <v>0</v>
      </c>
      <c r="D132" s="26">
        <f t="shared" ref="D132:BK132" si="5">SUM(D130:D131)</f>
        <v>0</v>
      </c>
      <c r="E132" s="26">
        <f t="shared" si="5"/>
        <v>0</v>
      </c>
      <c r="F132" s="26">
        <f t="shared" si="5"/>
        <v>0</v>
      </c>
      <c r="G132" s="26">
        <f t="shared" si="5"/>
        <v>0</v>
      </c>
      <c r="H132" s="26">
        <f t="shared" si="5"/>
        <v>0</v>
      </c>
      <c r="I132" s="26">
        <f t="shared" si="5"/>
        <v>0</v>
      </c>
      <c r="J132" s="26">
        <f t="shared" si="5"/>
        <v>0</v>
      </c>
      <c r="K132" s="26">
        <f t="shared" si="5"/>
        <v>0</v>
      </c>
      <c r="L132" s="26">
        <f t="shared" si="5"/>
        <v>0</v>
      </c>
      <c r="M132" s="26">
        <f t="shared" si="5"/>
        <v>0</v>
      </c>
      <c r="N132" s="26">
        <f t="shared" si="5"/>
        <v>0</v>
      </c>
      <c r="O132" s="26">
        <f t="shared" si="5"/>
        <v>0</v>
      </c>
      <c r="P132" s="26">
        <f t="shared" si="5"/>
        <v>0</v>
      </c>
      <c r="Q132" s="26">
        <f t="shared" si="5"/>
        <v>0</v>
      </c>
      <c r="R132" s="26">
        <f t="shared" si="5"/>
        <v>0</v>
      </c>
      <c r="S132" s="26">
        <f t="shared" si="5"/>
        <v>0</v>
      </c>
      <c r="T132" s="26">
        <f t="shared" si="5"/>
        <v>0</v>
      </c>
      <c r="U132" s="26">
        <f t="shared" si="5"/>
        <v>0</v>
      </c>
      <c r="V132" s="26">
        <f t="shared" si="5"/>
        <v>0</v>
      </c>
      <c r="W132" s="26">
        <f t="shared" si="5"/>
        <v>0</v>
      </c>
      <c r="X132" s="26">
        <f t="shared" si="5"/>
        <v>0</v>
      </c>
      <c r="Y132" s="26">
        <f t="shared" si="5"/>
        <v>0</v>
      </c>
      <c r="Z132" s="26">
        <f t="shared" si="5"/>
        <v>0</v>
      </c>
      <c r="AA132" s="26">
        <f t="shared" si="5"/>
        <v>0</v>
      </c>
      <c r="AB132" s="26">
        <f t="shared" si="5"/>
        <v>0</v>
      </c>
      <c r="AC132" s="26">
        <f t="shared" si="5"/>
        <v>0</v>
      </c>
      <c r="AD132" s="26">
        <f t="shared" si="5"/>
        <v>0</v>
      </c>
      <c r="AE132" s="26">
        <f t="shared" si="5"/>
        <v>0</v>
      </c>
      <c r="AF132" s="26">
        <f t="shared" si="5"/>
        <v>0</v>
      </c>
      <c r="AG132" s="26">
        <f t="shared" si="5"/>
        <v>0</v>
      </c>
      <c r="AH132" s="26">
        <f t="shared" si="5"/>
        <v>0</v>
      </c>
      <c r="AI132" s="26">
        <f t="shared" si="5"/>
        <v>0</v>
      </c>
      <c r="AJ132" s="26">
        <f t="shared" si="5"/>
        <v>0</v>
      </c>
      <c r="AK132" s="26">
        <f t="shared" si="5"/>
        <v>0</v>
      </c>
      <c r="AL132" s="26">
        <f t="shared" si="5"/>
        <v>0</v>
      </c>
      <c r="AM132" s="26">
        <f t="shared" si="5"/>
        <v>0</v>
      </c>
      <c r="AN132" s="26">
        <f t="shared" si="5"/>
        <v>0</v>
      </c>
      <c r="AO132" s="26">
        <f t="shared" si="5"/>
        <v>0</v>
      </c>
      <c r="AP132" s="26">
        <f t="shared" si="5"/>
        <v>0</v>
      </c>
      <c r="AQ132" s="26">
        <f t="shared" si="5"/>
        <v>0</v>
      </c>
      <c r="AR132" s="26">
        <f t="shared" si="5"/>
        <v>0</v>
      </c>
      <c r="AS132" s="26">
        <f t="shared" si="5"/>
        <v>0</v>
      </c>
      <c r="AT132" s="26">
        <f t="shared" si="5"/>
        <v>0</v>
      </c>
      <c r="AU132" s="26">
        <f t="shared" si="5"/>
        <v>0</v>
      </c>
      <c r="AV132" s="26">
        <f t="shared" si="5"/>
        <v>0</v>
      </c>
      <c r="AW132" s="26">
        <f t="shared" si="5"/>
        <v>0</v>
      </c>
      <c r="AX132" s="26">
        <f t="shared" si="5"/>
        <v>0</v>
      </c>
      <c r="AY132" s="26">
        <f t="shared" si="5"/>
        <v>0</v>
      </c>
      <c r="AZ132" s="26">
        <f t="shared" si="5"/>
        <v>0</v>
      </c>
      <c r="BA132" s="26">
        <f t="shared" si="5"/>
        <v>0</v>
      </c>
      <c r="BB132" s="26">
        <f t="shared" si="5"/>
        <v>0</v>
      </c>
      <c r="BC132" s="26">
        <f t="shared" si="5"/>
        <v>0</v>
      </c>
      <c r="BD132" s="26">
        <f t="shared" si="5"/>
        <v>0</v>
      </c>
      <c r="BE132" s="26">
        <f t="shared" si="5"/>
        <v>0</v>
      </c>
      <c r="BF132" s="26">
        <f t="shared" si="5"/>
        <v>0</v>
      </c>
      <c r="BG132" s="26">
        <f t="shared" si="5"/>
        <v>0</v>
      </c>
      <c r="BH132" s="26">
        <f t="shared" si="5"/>
        <v>0</v>
      </c>
      <c r="BI132" s="26">
        <f t="shared" si="5"/>
        <v>0</v>
      </c>
      <c r="BJ132" s="26">
        <f t="shared" si="5"/>
        <v>0</v>
      </c>
      <c r="BK132" s="26">
        <f t="shared" si="5"/>
        <v>0</v>
      </c>
      <c r="BL132" s="37"/>
    </row>
    <row r="133" spans="2:64" customFormat="1" x14ac:dyDescent="0.15">
      <c r="B133" s="18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37"/>
    </row>
    <row r="134" spans="2:64" customFormat="1" x14ac:dyDescent="0.15">
      <c r="B134" s="14" t="s">
        <v>706</v>
      </c>
      <c r="C134" s="26">
        <f>STAFF_CWS!G326</f>
        <v>0</v>
      </c>
      <c r="D134" s="26">
        <f>STAFF_CWS!H326</f>
        <v>0</v>
      </c>
      <c r="E134" s="26">
        <f>STAFF_CWS!I326</f>
        <v>0</v>
      </c>
      <c r="F134" s="26">
        <f>STAFF_CWS!J326</f>
        <v>0</v>
      </c>
      <c r="G134" s="26">
        <f>STAFF_CWS!K326</f>
        <v>0</v>
      </c>
      <c r="H134" s="26">
        <f>STAFF_CWS!L326</f>
        <v>0</v>
      </c>
      <c r="I134" s="26">
        <f>STAFF_CWS!M326</f>
        <v>0</v>
      </c>
      <c r="J134" s="26">
        <f>STAFF_CWS!N326</f>
        <v>0</v>
      </c>
      <c r="K134" s="26">
        <f>STAFF_CWS!O326</f>
        <v>0</v>
      </c>
      <c r="L134" s="26">
        <f>STAFF_CWS!P326</f>
        <v>0</v>
      </c>
      <c r="M134" s="26">
        <f>STAFF_CWS!Q326</f>
        <v>0</v>
      </c>
      <c r="N134" s="26">
        <f>STAFF_CWS!R326</f>
        <v>0</v>
      </c>
      <c r="O134" s="26">
        <f>STAFF_CWS!S326</f>
        <v>0</v>
      </c>
      <c r="P134" s="26">
        <f>STAFF_CWS!T326</f>
        <v>0</v>
      </c>
      <c r="Q134" s="26">
        <f>STAFF_CWS!U326</f>
        <v>0</v>
      </c>
      <c r="R134" s="26">
        <f>STAFF_CWS!V326</f>
        <v>0</v>
      </c>
      <c r="S134" s="26">
        <f>STAFF_CWS!W326</f>
        <v>0</v>
      </c>
      <c r="T134" s="26">
        <f>STAFF_CWS!X326</f>
        <v>0</v>
      </c>
      <c r="U134" s="26">
        <f>STAFF_CWS!Y326</f>
        <v>0</v>
      </c>
      <c r="V134" s="26">
        <f>STAFF_CWS!Z326</f>
        <v>0</v>
      </c>
      <c r="W134" s="26">
        <f>STAFF_CWS!AA326</f>
        <v>0</v>
      </c>
      <c r="X134" s="26">
        <f>STAFF_CWS!AB326</f>
        <v>0</v>
      </c>
      <c r="Y134" s="26">
        <f>STAFF_CWS!AC326</f>
        <v>0</v>
      </c>
      <c r="Z134" s="26">
        <f>STAFF_CWS!AD326</f>
        <v>0</v>
      </c>
      <c r="AA134" s="26">
        <f>STAFF_CWS!AE326</f>
        <v>0</v>
      </c>
      <c r="AB134" s="26">
        <f>STAFF_CWS!AF326</f>
        <v>0</v>
      </c>
      <c r="AC134" s="26">
        <f>STAFF_CWS!AG326</f>
        <v>0</v>
      </c>
      <c r="AD134" s="26">
        <f>STAFF_CWS!AH326</f>
        <v>0</v>
      </c>
      <c r="AE134" s="26">
        <f>STAFF_CWS!AI326</f>
        <v>0</v>
      </c>
      <c r="AF134" s="26">
        <f>STAFF_CWS!AJ326</f>
        <v>0</v>
      </c>
      <c r="AG134" s="26">
        <f>STAFF_CWS!AK326</f>
        <v>0</v>
      </c>
      <c r="AH134" s="26">
        <f>STAFF_CWS!AL326</f>
        <v>0</v>
      </c>
      <c r="AI134" s="26">
        <f>STAFF_CWS!AM326</f>
        <v>0</v>
      </c>
      <c r="AJ134" s="26">
        <f>STAFF_CWS!AN326</f>
        <v>0</v>
      </c>
      <c r="AK134" s="26">
        <f>STAFF_CWS!AO326</f>
        <v>0</v>
      </c>
      <c r="AL134" s="26">
        <f>STAFF_CWS!AP326</f>
        <v>0</v>
      </c>
      <c r="AM134" s="26">
        <f>STAFF_CWS!AQ326</f>
        <v>0</v>
      </c>
      <c r="AN134" s="26">
        <f>STAFF_CWS!AR326</f>
        <v>0</v>
      </c>
      <c r="AO134" s="26">
        <f>STAFF_CWS!AS326</f>
        <v>0</v>
      </c>
      <c r="AP134" s="26">
        <f>STAFF_CWS!AT326</f>
        <v>0</v>
      </c>
      <c r="AQ134" s="26">
        <f>STAFF_CWS!AU326</f>
        <v>0</v>
      </c>
      <c r="AR134" s="26">
        <f>STAFF_CWS!AV326</f>
        <v>0</v>
      </c>
      <c r="AS134" s="26">
        <f>STAFF_CWS!AW326</f>
        <v>0</v>
      </c>
      <c r="AT134" s="26">
        <f>STAFF_CWS!AX326</f>
        <v>0</v>
      </c>
      <c r="AU134" s="26">
        <f>STAFF_CWS!AY326</f>
        <v>0</v>
      </c>
      <c r="AV134" s="26">
        <f>STAFF_CWS!AZ326</f>
        <v>0</v>
      </c>
      <c r="AW134" s="26">
        <f>STAFF_CWS!BA326</f>
        <v>0</v>
      </c>
      <c r="AX134" s="26">
        <f>STAFF_CWS!BB326</f>
        <v>0</v>
      </c>
      <c r="AY134" s="26">
        <f>STAFF_CWS!BC326</f>
        <v>0</v>
      </c>
      <c r="AZ134" s="26">
        <f>STAFF_CWS!BD326</f>
        <v>0</v>
      </c>
      <c r="BA134" s="26">
        <f>STAFF_CWS!BE326</f>
        <v>0</v>
      </c>
      <c r="BB134" s="26">
        <f>STAFF_CWS!BF326</f>
        <v>0</v>
      </c>
      <c r="BC134" s="26">
        <f>STAFF_CWS!BG326</f>
        <v>0</v>
      </c>
      <c r="BD134" s="26">
        <f>STAFF_CWS!BH326</f>
        <v>0</v>
      </c>
      <c r="BE134" s="26">
        <f>STAFF_CWS!BI326</f>
        <v>0</v>
      </c>
      <c r="BF134" s="26">
        <f>STAFF_CWS!BJ326</f>
        <v>0</v>
      </c>
      <c r="BG134" s="26">
        <f>STAFF_CWS!BK326</f>
        <v>0</v>
      </c>
      <c r="BH134" s="26">
        <f>STAFF_CWS!BL326</f>
        <v>0</v>
      </c>
      <c r="BI134" s="26">
        <f>STAFF_CWS!BM326</f>
        <v>0</v>
      </c>
      <c r="BJ134" s="26">
        <f>STAFF_CWS!BN326</f>
        <v>0</v>
      </c>
      <c r="BK134" s="26">
        <f>STAFF_CWS!BO326</f>
        <v>0</v>
      </c>
      <c r="BL134" s="37"/>
    </row>
    <row r="135" spans="2:64" customFormat="1" x14ac:dyDescent="0.15">
      <c r="B135" s="1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37"/>
    </row>
    <row r="136" spans="2:64" customFormat="1" x14ac:dyDescent="0.15">
      <c r="B136" s="14" t="s">
        <v>78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37"/>
    </row>
    <row r="137" spans="2:64" customFormat="1" x14ac:dyDescent="0.15">
      <c r="B137" s="47" t="s">
        <v>703</v>
      </c>
      <c r="C137" s="26">
        <f>STAFF_CWS!G331</f>
        <v>0</v>
      </c>
      <c r="D137" s="26">
        <f>STAFF_CWS!H331</f>
        <v>0</v>
      </c>
      <c r="E137" s="26">
        <f>STAFF_CWS!I331</f>
        <v>0</v>
      </c>
      <c r="F137" s="26">
        <f>STAFF_CWS!J331</f>
        <v>0</v>
      </c>
      <c r="G137" s="26">
        <f>STAFF_CWS!K331</f>
        <v>0</v>
      </c>
      <c r="H137" s="26">
        <f>STAFF_CWS!L331</f>
        <v>0</v>
      </c>
      <c r="I137" s="26">
        <f>STAFF_CWS!M331</f>
        <v>0</v>
      </c>
      <c r="J137" s="26">
        <f>STAFF_CWS!N331</f>
        <v>0</v>
      </c>
      <c r="K137" s="26">
        <f>STAFF_CWS!O331</f>
        <v>0</v>
      </c>
      <c r="L137" s="26">
        <f>STAFF_CWS!P331</f>
        <v>0</v>
      </c>
      <c r="M137" s="26">
        <f>STAFF_CWS!Q331</f>
        <v>0</v>
      </c>
      <c r="N137" s="26">
        <f>STAFF_CWS!R331</f>
        <v>0</v>
      </c>
      <c r="O137" s="26">
        <f>STAFF_CWS!S331</f>
        <v>0</v>
      </c>
      <c r="P137" s="26">
        <f>STAFF_CWS!T331</f>
        <v>0</v>
      </c>
      <c r="Q137" s="26">
        <f>STAFF_CWS!U331</f>
        <v>0</v>
      </c>
      <c r="R137" s="26">
        <f>STAFF_CWS!V331</f>
        <v>0</v>
      </c>
      <c r="S137" s="26">
        <f>STAFF_CWS!W331</f>
        <v>0</v>
      </c>
      <c r="T137" s="26">
        <f>STAFF_CWS!X331</f>
        <v>0</v>
      </c>
      <c r="U137" s="26">
        <f>STAFF_CWS!Y331</f>
        <v>0</v>
      </c>
      <c r="V137" s="26">
        <f>STAFF_CWS!Z331</f>
        <v>0</v>
      </c>
      <c r="W137" s="26">
        <f>STAFF_CWS!AA331</f>
        <v>0</v>
      </c>
      <c r="X137" s="26">
        <f>STAFF_CWS!AB331</f>
        <v>0</v>
      </c>
      <c r="Y137" s="26">
        <f>STAFF_CWS!AC331</f>
        <v>0</v>
      </c>
      <c r="Z137" s="26">
        <f>STAFF_CWS!AD331</f>
        <v>0</v>
      </c>
      <c r="AA137" s="26">
        <f>STAFF_CWS!AE331</f>
        <v>0</v>
      </c>
      <c r="AB137" s="26">
        <f>STAFF_CWS!AF331</f>
        <v>0</v>
      </c>
      <c r="AC137" s="26">
        <f>STAFF_CWS!AG331</f>
        <v>0</v>
      </c>
      <c r="AD137" s="26">
        <f>STAFF_CWS!AH331</f>
        <v>0</v>
      </c>
      <c r="AE137" s="26">
        <f>STAFF_CWS!AI331</f>
        <v>0</v>
      </c>
      <c r="AF137" s="26">
        <f>STAFF_CWS!AJ331</f>
        <v>0</v>
      </c>
      <c r="AG137" s="26">
        <f>STAFF_CWS!AK331</f>
        <v>0</v>
      </c>
      <c r="AH137" s="26">
        <f>STAFF_CWS!AL331</f>
        <v>0</v>
      </c>
      <c r="AI137" s="26">
        <f>STAFF_CWS!AM331</f>
        <v>0</v>
      </c>
      <c r="AJ137" s="26">
        <f>STAFF_CWS!AN331</f>
        <v>0</v>
      </c>
      <c r="AK137" s="26">
        <f>STAFF_CWS!AO331</f>
        <v>0</v>
      </c>
      <c r="AL137" s="26">
        <f>STAFF_CWS!AP331</f>
        <v>0</v>
      </c>
      <c r="AM137" s="26">
        <f>STAFF_CWS!AQ331</f>
        <v>0</v>
      </c>
      <c r="AN137" s="26">
        <f>STAFF_CWS!AR331</f>
        <v>0</v>
      </c>
      <c r="AO137" s="26">
        <f>STAFF_CWS!AS331</f>
        <v>0</v>
      </c>
      <c r="AP137" s="26">
        <f>STAFF_CWS!AT331</f>
        <v>0</v>
      </c>
      <c r="AQ137" s="26">
        <f>STAFF_CWS!AU331</f>
        <v>0</v>
      </c>
      <c r="AR137" s="26">
        <f>STAFF_CWS!AV331</f>
        <v>0</v>
      </c>
      <c r="AS137" s="26">
        <f>STAFF_CWS!AW331</f>
        <v>0</v>
      </c>
      <c r="AT137" s="26">
        <f>STAFF_CWS!AX331</f>
        <v>0</v>
      </c>
      <c r="AU137" s="26">
        <f>STAFF_CWS!AY331</f>
        <v>0</v>
      </c>
      <c r="AV137" s="26">
        <f>STAFF_CWS!AZ331</f>
        <v>0</v>
      </c>
      <c r="AW137" s="26">
        <f>STAFF_CWS!BA331</f>
        <v>0</v>
      </c>
      <c r="AX137" s="26">
        <f>STAFF_CWS!BB331</f>
        <v>0</v>
      </c>
      <c r="AY137" s="26">
        <f>STAFF_CWS!BC331</f>
        <v>0</v>
      </c>
      <c r="AZ137" s="26">
        <f>STAFF_CWS!BD331</f>
        <v>0</v>
      </c>
      <c r="BA137" s="26">
        <f>STAFF_CWS!BE331</f>
        <v>0</v>
      </c>
      <c r="BB137" s="26">
        <f>STAFF_CWS!BF331</f>
        <v>0</v>
      </c>
      <c r="BC137" s="26">
        <f>STAFF_CWS!BG331</f>
        <v>0</v>
      </c>
      <c r="BD137" s="26">
        <f>STAFF_CWS!BH331</f>
        <v>0</v>
      </c>
      <c r="BE137" s="26">
        <f>STAFF_CWS!BI331</f>
        <v>0</v>
      </c>
      <c r="BF137" s="26">
        <f>STAFF_CWS!BJ331</f>
        <v>0</v>
      </c>
      <c r="BG137" s="26">
        <f>STAFF_CWS!BK331</f>
        <v>0</v>
      </c>
      <c r="BH137" s="26">
        <f>STAFF_CWS!BL331</f>
        <v>0</v>
      </c>
      <c r="BI137" s="26">
        <f>STAFF_CWS!BM331</f>
        <v>0</v>
      </c>
      <c r="BJ137" s="26">
        <f>STAFF_CWS!BN331</f>
        <v>0</v>
      </c>
      <c r="BK137" s="26">
        <f>STAFF_CWS!BO331</f>
        <v>0</v>
      </c>
      <c r="BL137" s="37"/>
    </row>
    <row r="138" spans="2:64" customFormat="1" x14ac:dyDescent="0.15">
      <c r="B138" s="47" t="s">
        <v>704</v>
      </c>
      <c r="C138" s="26">
        <f>STAFF_CWS!G332</f>
        <v>0</v>
      </c>
      <c r="D138" s="26">
        <f>STAFF_CWS!H332</f>
        <v>0</v>
      </c>
      <c r="E138" s="26">
        <f>STAFF_CWS!I332</f>
        <v>0</v>
      </c>
      <c r="F138" s="26">
        <f>STAFF_CWS!J332</f>
        <v>0</v>
      </c>
      <c r="G138" s="26">
        <f>STAFF_CWS!K332</f>
        <v>0</v>
      </c>
      <c r="H138" s="26">
        <f>STAFF_CWS!L332</f>
        <v>0</v>
      </c>
      <c r="I138" s="26">
        <f>STAFF_CWS!M332</f>
        <v>0</v>
      </c>
      <c r="J138" s="26">
        <f>STAFF_CWS!N332</f>
        <v>0</v>
      </c>
      <c r="K138" s="26">
        <f>STAFF_CWS!O332</f>
        <v>0</v>
      </c>
      <c r="L138" s="26">
        <f>STAFF_CWS!P332</f>
        <v>0</v>
      </c>
      <c r="M138" s="26">
        <f>STAFF_CWS!Q332</f>
        <v>0</v>
      </c>
      <c r="N138" s="26">
        <f>STAFF_CWS!R332</f>
        <v>0</v>
      </c>
      <c r="O138" s="26">
        <f>STAFF_CWS!S332</f>
        <v>0</v>
      </c>
      <c r="P138" s="26">
        <f>STAFF_CWS!T332</f>
        <v>0</v>
      </c>
      <c r="Q138" s="26">
        <f>STAFF_CWS!U332</f>
        <v>0</v>
      </c>
      <c r="R138" s="26">
        <f>STAFF_CWS!V332</f>
        <v>0</v>
      </c>
      <c r="S138" s="26">
        <f>STAFF_CWS!W332</f>
        <v>0</v>
      </c>
      <c r="T138" s="26">
        <f>STAFF_CWS!X332</f>
        <v>0</v>
      </c>
      <c r="U138" s="26">
        <f>STAFF_CWS!Y332</f>
        <v>0</v>
      </c>
      <c r="V138" s="26">
        <f>STAFF_CWS!Z332</f>
        <v>0</v>
      </c>
      <c r="W138" s="26">
        <f>STAFF_CWS!AA332</f>
        <v>0</v>
      </c>
      <c r="X138" s="26">
        <f>STAFF_CWS!AB332</f>
        <v>0</v>
      </c>
      <c r="Y138" s="26">
        <f>STAFF_CWS!AC332</f>
        <v>0</v>
      </c>
      <c r="Z138" s="26">
        <f>STAFF_CWS!AD332</f>
        <v>0</v>
      </c>
      <c r="AA138" s="26">
        <f>STAFF_CWS!AE332</f>
        <v>0</v>
      </c>
      <c r="AB138" s="26">
        <f>STAFF_CWS!AF332</f>
        <v>0</v>
      </c>
      <c r="AC138" s="26">
        <f>STAFF_CWS!AG332</f>
        <v>0</v>
      </c>
      <c r="AD138" s="26">
        <f>STAFF_CWS!AH332</f>
        <v>0</v>
      </c>
      <c r="AE138" s="26">
        <f>STAFF_CWS!AI332</f>
        <v>0</v>
      </c>
      <c r="AF138" s="26">
        <f>STAFF_CWS!AJ332</f>
        <v>0</v>
      </c>
      <c r="AG138" s="26">
        <f>STAFF_CWS!AK332</f>
        <v>0</v>
      </c>
      <c r="AH138" s="26">
        <f>STAFF_CWS!AL332</f>
        <v>0</v>
      </c>
      <c r="AI138" s="26">
        <f>STAFF_CWS!AM332</f>
        <v>0</v>
      </c>
      <c r="AJ138" s="26">
        <f>STAFF_CWS!AN332</f>
        <v>0</v>
      </c>
      <c r="AK138" s="26">
        <f>STAFF_CWS!AO332</f>
        <v>0</v>
      </c>
      <c r="AL138" s="26">
        <f>STAFF_CWS!AP332</f>
        <v>0</v>
      </c>
      <c r="AM138" s="26">
        <f>STAFF_CWS!AQ332</f>
        <v>0</v>
      </c>
      <c r="AN138" s="26">
        <f>STAFF_CWS!AR332</f>
        <v>0</v>
      </c>
      <c r="AO138" s="26">
        <f>STAFF_CWS!AS332</f>
        <v>0</v>
      </c>
      <c r="AP138" s="26">
        <f>STAFF_CWS!AT332</f>
        <v>0</v>
      </c>
      <c r="AQ138" s="26">
        <f>STAFF_CWS!AU332</f>
        <v>0</v>
      </c>
      <c r="AR138" s="26">
        <f>STAFF_CWS!AV332</f>
        <v>0</v>
      </c>
      <c r="AS138" s="26">
        <f>STAFF_CWS!AW332</f>
        <v>0</v>
      </c>
      <c r="AT138" s="26">
        <f>STAFF_CWS!AX332</f>
        <v>0</v>
      </c>
      <c r="AU138" s="26">
        <f>STAFF_CWS!AY332</f>
        <v>0</v>
      </c>
      <c r="AV138" s="26">
        <f>STAFF_CWS!AZ332</f>
        <v>0</v>
      </c>
      <c r="AW138" s="26">
        <f>STAFF_CWS!BA332</f>
        <v>0</v>
      </c>
      <c r="AX138" s="26">
        <f>STAFF_CWS!BB332</f>
        <v>0</v>
      </c>
      <c r="AY138" s="26">
        <f>STAFF_CWS!BC332</f>
        <v>0</v>
      </c>
      <c r="AZ138" s="26">
        <f>STAFF_CWS!BD332</f>
        <v>0</v>
      </c>
      <c r="BA138" s="26">
        <f>STAFF_CWS!BE332</f>
        <v>0</v>
      </c>
      <c r="BB138" s="26">
        <f>STAFF_CWS!BF332</f>
        <v>0</v>
      </c>
      <c r="BC138" s="26">
        <f>STAFF_CWS!BG332</f>
        <v>0</v>
      </c>
      <c r="BD138" s="26">
        <f>STAFF_CWS!BH332</f>
        <v>0</v>
      </c>
      <c r="BE138" s="26">
        <f>STAFF_CWS!BI332</f>
        <v>0</v>
      </c>
      <c r="BF138" s="26">
        <f>STAFF_CWS!BJ332</f>
        <v>0</v>
      </c>
      <c r="BG138" s="26">
        <f>STAFF_CWS!BK332</f>
        <v>0</v>
      </c>
      <c r="BH138" s="26">
        <f>STAFF_CWS!BL332</f>
        <v>0</v>
      </c>
      <c r="BI138" s="26">
        <f>STAFF_CWS!BM332</f>
        <v>0</v>
      </c>
      <c r="BJ138" s="26">
        <f>STAFF_CWS!BN332</f>
        <v>0</v>
      </c>
      <c r="BK138" s="26">
        <f>STAFF_CWS!BO332</f>
        <v>0</v>
      </c>
      <c r="BL138" s="37"/>
    </row>
    <row r="139" spans="2:64" customFormat="1" x14ac:dyDescent="0.15">
      <c r="B139" s="47" t="s">
        <v>705</v>
      </c>
      <c r="C139" s="26">
        <f>SUM(C137:C138)</f>
        <v>0</v>
      </c>
      <c r="D139" s="26">
        <f t="shared" ref="D139:BK139" si="6">SUM(D137:D138)</f>
        <v>0</v>
      </c>
      <c r="E139" s="26">
        <f t="shared" si="6"/>
        <v>0</v>
      </c>
      <c r="F139" s="26">
        <f t="shared" si="6"/>
        <v>0</v>
      </c>
      <c r="G139" s="26">
        <f t="shared" si="6"/>
        <v>0</v>
      </c>
      <c r="H139" s="26">
        <f t="shared" si="6"/>
        <v>0</v>
      </c>
      <c r="I139" s="26">
        <f t="shared" si="6"/>
        <v>0</v>
      </c>
      <c r="J139" s="26">
        <f t="shared" si="6"/>
        <v>0</v>
      </c>
      <c r="K139" s="26">
        <f t="shared" si="6"/>
        <v>0</v>
      </c>
      <c r="L139" s="26">
        <f t="shared" si="6"/>
        <v>0</v>
      </c>
      <c r="M139" s="26">
        <f t="shared" si="6"/>
        <v>0</v>
      </c>
      <c r="N139" s="26">
        <f t="shared" si="6"/>
        <v>0</v>
      </c>
      <c r="O139" s="26">
        <f t="shared" si="6"/>
        <v>0</v>
      </c>
      <c r="P139" s="26">
        <f t="shared" si="6"/>
        <v>0</v>
      </c>
      <c r="Q139" s="26">
        <f t="shared" si="6"/>
        <v>0</v>
      </c>
      <c r="R139" s="26">
        <f t="shared" si="6"/>
        <v>0</v>
      </c>
      <c r="S139" s="26">
        <f t="shared" si="6"/>
        <v>0</v>
      </c>
      <c r="T139" s="26">
        <f t="shared" si="6"/>
        <v>0</v>
      </c>
      <c r="U139" s="26">
        <f t="shared" si="6"/>
        <v>0</v>
      </c>
      <c r="V139" s="26">
        <f t="shared" si="6"/>
        <v>0</v>
      </c>
      <c r="W139" s="26">
        <f t="shared" si="6"/>
        <v>0</v>
      </c>
      <c r="X139" s="26">
        <f t="shared" si="6"/>
        <v>0</v>
      </c>
      <c r="Y139" s="26">
        <f t="shared" si="6"/>
        <v>0</v>
      </c>
      <c r="Z139" s="26">
        <f t="shared" si="6"/>
        <v>0</v>
      </c>
      <c r="AA139" s="26">
        <f t="shared" si="6"/>
        <v>0</v>
      </c>
      <c r="AB139" s="26">
        <f t="shared" si="6"/>
        <v>0</v>
      </c>
      <c r="AC139" s="26">
        <f t="shared" si="6"/>
        <v>0</v>
      </c>
      <c r="AD139" s="26">
        <f t="shared" si="6"/>
        <v>0</v>
      </c>
      <c r="AE139" s="26">
        <f t="shared" si="6"/>
        <v>0</v>
      </c>
      <c r="AF139" s="26">
        <f t="shared" si="6"/>
        <v>0</v>
      </c>
      <c r="AG139" s="26">
        <f t="shared" si="6"/>
        <v>0</v>
      </c>
      <c r="AH139" s="26">
        <f t="shared" si="6"/>
        <v>0</v>
      </c>
      <c r="AI139" s="26">
        <f t="shared" si="6"/>
        <v>0</v>
      </c>
      <c r="AJ139" s="26">
        <f t="shared" si="6"/>
        <v>0</v>
      </c>
      <c r="AK139" s="26">
        <f t="shared" si="6"/>
        <v>0</v>
      </c>
      <c r="AL139" s="26">
        <f t="shared" si="6"/>
        <v>0</v>
      </c>
      <c r="AM139" s="26">
        <f t="shared" si="6"/>
        <v>0</v>
      </c>
      <c r="AN139" s="26">
        <f t="shared" si="6"/>
        <v>0</v>
      </c>
      <c r="AO139" s="26">
        <f t="shared" si="6"/>
        <v>0</v>
      </c>
      <c r="AP139" s="26">
        <f t="shared" si="6"/>
        <v>0</v>
      </c>
      <c r="AQ139" s="26">
        <f t="shared" si="6"/>
        <v>0</v>
      </c>
      <c r="AR139" s="26">
        <f t="shared" si="6"/>
        <v>0</v>
      </c>
      <c r="AS139" s="26">
        <f t="shared" si="6"/>
        <v>0</v>
      </c>
      <c r="AT139" s="26">
        <f t="shared" si="6"/>
        <v>0</v>
      </c>
      <c r="AU139" s="26">
        <f t="shared" si="6"/>
        <v>0</v>
      </c>
      <c r="AV139" s="26">
        <f t="shared" si="6"/>
        <v>0</v>
      </c>
      <c r="AW139" s="26">
        <f t="shared" si="6"/>
        <v>0</v>
      </c>
      <c r="AX139" s="26">
        <f t="shared" si="6"/>
        <v>0</v>
      </c>
      <c r="AY139" s="26">
        <f t="shared" si="6"/>
        <v>0</v>
      </c>
      <c r="AZ139" s="26">
        <f t="shared" si="6"/>
        <v>0</v>
      </c>
      <c r="BA139" s="26">
        <f t="shared" si="6"/>
        <v>0</v>
      </c>
      <c r="BB139" s="26">
        <f t="shared" si="6"/>
        <v>0</v>
      </c>
      <c r="BC139" s="26">
        <f t="shared" si="6"/>
        <v>0</v>
      </c>
      <c r="BD139" s="26">
        <f t="shared" si="6"/>
        <v>0</v>
      </c>
      <c r="BE139" s="26">
        <f t="shared" si="6"/>
        <v>0</v>
      </c>
      <c r="BF139" s="26">
        <f t="shared" si="6"/>
        <v>0</v>
      </c>
      <c r="BG139" s="26">
        <f t="shared" si="6"/>
        <v>0</v>
      </c>
      <c r="BH139" s="26">
        <f t="shared" si="6"/>
        <v>0</v>
      </c>
      <c r="BI139" s="26">
        <f t="shared" si="6"/>
        <v>0</v>
      </c>
      <c r="BJ139" s="26">
        <f t="shared" si="6"/>
        <v>0</v>
      </c>
      <c r="BK139" s="26">
        <f t="shared" si="6"/>
        <v>0</v>
      </c>
      <c r="BL139" s="37"/>
    </row>
    <row r="140" spans="2:64" customFormat="1" x14ac:dyDescent="0.15">
      <c r="B140" s="4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37"/>
    </row>
    <row r="141" spans="2:64" customFormat="1" x14ac:dyDescent="0.15">
      <c r="B141" s="14" t="s">
        <v>706</v>
      </c>
      <c r="C141" s="26">
        <f>STAFF_CWS!G335</f>
        <v>0</v>
      </c>
      <c r="D141" s="26">
        <f>STAFF_CWS!H335</f>
        <v>0</v>
      </c>
      <c r="E141" s="26">
        <f>STAFF_CWS!I335</f>
        <v>0</v>
      </c>
      <c r="F141" s="26">
        <f>STAFF_CWS!J335</f>
        <v>0</v>
      </c>
      <c r="G141" s="26">
        <f>STAFF_CWS!K335</f>
        <v>0</v>
      </c>
      <c r="H141" s="26">
        <f>STAFF_CWS!L335</f>
        <v>0</v>
      </c>
      <c r="I141" s="26">
        <f>STAFF_CWS!M335</f>
        <v>0</v>
      </c>
      <c r="J141" s="26">
        <f>STAFF_CWS!N335</f>
        <v>0</v>
      </c>
      <c r="K141" s="26">
        <f>STAFF_CWS!O335</f>
        <v>0</v>
      </c>
      <c r="L141" s="26">
        <f>STAFF_CWS!P335</f>
        <v>0</v>
      </c>
      <c r="M141" s="26">
        <f>STAFF_CWS!Q335</f>
        <v>0</v>
      </c>
      <c r="N141" s="26">
        <f>STAFF_CWS!R335</f>
        <v>0</v>
      </c>
      <c r="O141" s="26">
        <f>STAFF_CWS!S335</f>
        <v>0</v>
      </c>
      <c r="P141" s="26">
        <f>STAFF_CWS!T335</f>
        <v>0</v>
      </c>
      <c r="Q141" s="26">
        <f>STAFF_CWS!U335</f>
        <v>0</v>
      </c>
      <c r="R141" s="26">
        <f>STAFF_CWS!V335</f>
        <v>0</v>
      </c>
      <c r="S141" s="26">
        <f>STAFF_CWS!W335</f>
        <v>0</v>
      </c>
      <c r="T141" s="26">
        <f>STAFF_CWS!X335</f>
        <v>0</v>
      </c>
      <c r="U141" s="26">
        <f>STAFF_CWS!Y335</f>
        <v>0</v>
      </c>
      <c r="V141" s="26">
        <f>STAFF_CWS!Z335</f>
        <v>0</v>
      </c>
      <c r="W141" s="26">
        <f>STAFF_CWS!AA335</f>
        <v>0</v>
      </c>
      <c r="X141" s="26">
        <f>STAFF_CWS!AB335</f>
        <v>0</v>
      </c>
      <c r="Y141" s="26">
        <f>STAFF_CWS!AC335</f>
        <v>0</v>
      </c>
      <c r="Z141" s="26">
        <f>STAFF_CWS!AD335</f>
        <v>0</v>
      </c>
      <c r="AA141" s="26">
        <f>STAFF_CWS!AE335</f>
        <v>0</v>
      </c>
      <c r="AB141" s="26">
        <f>STAFF_CWS!AF335</f>
        <v>0</v>
      </c>
      <c r="AC141" s="26">
        <f>STAFF_CWS!AG335</f>
        <v>0</v>
      </c>
      <c r="AD141" s="26">
        <f>STAFF_CWS!AH335</f>
        <v>0</v>
      </c>
      <c r="AE141" s="26">
        <f>STAFF_CWS!AI335</f>
        <v>0</v>
      </c>
      <c r="AF141" s="26">
        <f>STAFF_CWS!AJ335</f>
        <v>0</v>
      </c>
      <c r="AG141" s="26">
        <f>STAFF_CWS!AK335</f>
        <v>0</v>
      </c>
      <c r="AH141" s="26">
        <f>STAFF_CWS!AL335</f>
        <v>0</v>
      </c>
      <c r="AI141" s="26">
        <f>STAFF_CWS!AM335</f>
        <v>0</v>
      </c>
      <c r="AJ141" s="26">
        <f>STAFF_CWS!AN335</f>
        <v>0</v>
      </c>
      <c r="AK141" s="26">
        <f>STAFF_CWS!AO335</f>
        <v>0</v>
      </c>
      <c r="AL141" s="26">
        <f>STAFF_CWS!AP335</f>
        <v>0</v>
      </c>
      <c r="AM141" s="26">
        <f>STAFF_CWS!AQ335</f>
        <v>0</v>
      </c>
      <c r="AN141" s="26">
        <f>STAFF_CWS!AR335</f>
        <v>0</v>
      </c>
      <c r="AO141" s="26">
        <f>STAFF_CWS!AS335</f>
        <v>0</v>
      </c>
      <c r="AP141" s="26">
        <f>STAFF_CWS!AT335</f>
        <v>0</v>
      </c>
      <c r="AQ141" s="26">
        <f>STAFF_CWS!AU335</f>
        <v>0</v>
      </c>
      <c r="AR141" s="26">
        <f>STAFF_CWS!AV335</f>
        <v>0</v>
      </c>
      <c r="AS141" s="26">
        <f>STAFF_CWS!AW335</f>
        <v>0</v>
      </c>
      <c r="AT141" s="26">
        <f>STAFF_CWS!AX335</f>
        <v>0</v>
      </c>
      <c r="AU141" s="26">
        <f>STAFF_CWS!AY335</f>
        <v>0</v>
      </c>
      <c r="AV141" s="26">
        <f>STAFF_CWS!AZ335</f>
        <v>0</v>
      </c>
      <c r="AW141" s="26">
        <f>STAFF_CWS!BA335</f>
        <v>0</v>
      </c>
      <c r="AX141" s="26">
        <f>STAFF_CWS!BB335</f>
        <v>0</v>
      </c>
      <c r="AY141" s="26">
        <f>STAFF_CWS!BC335</f>
        <v>0</v>
      </c>
      <c r="AZ141" s="26">
        <f>STAFF_CWS!BD335</f>
        <v>0</v>
      </c>
      <c r="BA141" s="26">
        <f>STAFF_CWS!BE335</f>
        <v>0</v>
      </c>
      <c r="BB141" s="26">
        <f>STAFF_CWS!BF335</f>
        <v>0</v>
      </c>
      <c r="BC141" s="26">
        <f>STAFF_CWS!BG335</f>
        <v>0</v>
      </c>
      <c r="BD141" s="26">
        <f>STAFF_CWS!BH335</f>
        <v>0</v>
      </c>
      <c r="BE141" s="26">
        <f>STAFF_CWS!BI335</f>
        <v>0</v>
      </c>
      <c r="BF141" s="26">
        <f>STAFF_CWS!BJ335</f>
        <v>0</v>
      </c>
      <c r="BG141" s="26">
        <f>STAFF_CWS!BK335</f>
        <v>0</v>
      </c>
      <c r="BH141" s="26">
        <f>STAFF_CWS!BL335</f>
        <v>0</v>
      </c>
      <c r="BI141" s="26">
        <f>STAFF_CWS!BM335</f>
        <v>0</v>
      </c>
      <c r="BJ141" s="26">
        <f>STAFF_CWS!BN335</f>
        <v>0</v>
      </c>
      <c r="BK141" s="26">
        <f>STAFF_CWS!BO335</f>
        <v>0</v>
      </c>
      <c r="BL141" s="37"/>
    </row>
    <row r="142" spans="2:64" customFormat="1" x14ac:dyDescent="0.15">
      <c r="B142" s="1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37"/>
    </row>
    <row r="143" spans="2:64" customFormat="1" x14ac:dyDescent="0.15">
      <c r="B143" s="14" t="s">
        <v>33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37"/>
    </row>
    <row r="144" spans="2:64" customFormat="1" x14ac:dyDescent="0.15">
      <c r="B144" s="47" t="s">
        <v>703</v>
      </c>
      <c r="C144" s="26">
        <f>STAFF_CWS!G340</f>
        <v>0</v>
      </c>
      <c r="D144" s="26">
        <f>STAFF_CWS!H340</f>
        <v>0</v>
      </c>
      <c r="E144" s="26">
        <f>STAFF_CWS!I340</f>
        <v>0</v>
      </c>
      <c r="F144" s="26">
        <f>STAFF_CWS!J340</f>
        <v>0</v>
      </c>
      <c r="G144" s="26">
        <f>STAFF_CWS!K340</f>
        <v>0</v>
      </c>
      <c r="H144" s="26">
        <f>STAFF_CWS!L340</f>
        <v>0</v>
      </c>
      <c r="I144" s="26">
        <f>STAFF_CWS!M340</f>
        <v>0</v>
      </c>
      <c r="J144" s="26">
        <f>STAFF_CWS!N340</f>
        <v>0</v>
      </c>
      <c r="K144" s="26">
        <f>STAFF_CWS!O340</f>
        <v>0</v>
      </c>
      <c r="L144" s="26">
        <f>STAFF_CWS!P340</f>
        <v>0</v>
      </c>
      <c r="M144" s="26">
        <f>STAFF_CWS!Q340</f>
        <v>0</v>
      </c>
      <c r="N144" s="26">
        <f>STAFF_CWS!R340</f>
        <v>0</v>
      </c>
      <c r="O144" s="26">
        <f>STAFF_CWS!S340</f>
        <v>0</v>
      </c>
      <c r="P144" s="26">
        <f>STAFF_CWS!T340</f>
        <v>0</v>
      </c>
      <c r="Q144" s="26">
        <f>STAFF_CWS!U340</f>
        <v>0</v>
      </c>
      <c r="R144" s="26">
        <f>STAFF_CWS!V340</f>
        <v>0</v>
      </c>
      <c r="S144" s="26">
        <f>STAFF_CWS!W340</f>
        <v>0</v>
      </c>
      <c r="T144" s="26">
        <f>STAFF_CWS!X340</f>
        <v>0</v>
      </c>
      <c r="U144" s="26">
        <f>STAFF_CWS!Y340</f>
        <v>0</v>
      </c>
      <c r="V144" s="26">
        <f>STAFF_CWS!Z340</f>
        <v>0</v>
      </c>
      <c r="W144" s="26">
        <f>STAFF_CWS!AA340</f>
        <v>0</v>
      </c>
      <c r="X144" s="26">
        <f>STAFF_CWS!AB340</f>
        <v>0</v>
      </c>
      <c r="Y144" s="26">
        <f>STAFF_CWS!AC340</f>
        <v>0</v>
      </c>
      <c r="Z144" s="26">
        <f>STAFF_CWS!AD340</f>
        <v>0</v>
      </c>
      <c r="AA144" s="26">
        <f>STAFF_CWS!AE340</f>
        <v>0</v>
      </c>
      <c r="AB144" s="26">
        <f>STAFF_CWS!AF340</f>
        <v>0</v>
      </c>
      <c r="AC144" s="26">
        <f>STAFF_CWS!AG340</f>
        <v>0</v>
      </c>
      <c r="AD144" s="26">
        <f>STAFF_CWS!AH340</f>
        <v>0</v>
      </c>
      <c r="AE144" s="26">
        <f>STAFF_CWS!AI340</f>
        <v>0</v>
      </c>
      <c r="AF144" s="26">
        <f>STAFF_CWS!AJ340</f>
        <v>0</v>
      </c>
      <c r="AG144" s="26">
        <f>STAFF_CWS!AK340</f>
        <v>0</v>
      </c>
      <c r="AH144" s="26">
        <f>STAFF_CWS!AL340</f>
        <v>0</v>
      </c>
      <c r="AI144" s="26">
        <f>STAFF_CWS!AM340</f>
        <v>0</v>
      </c>
      <c r="AJ144" s="26">
        <f>STAFF_CWS!AN340</f>
        <v>0</v>
      </c>
      <c r="AK144" s="26">
        <f>STAFF_CWS!AO340</f>
        <v>0</v>
      </c>
      <c r="AL144" s="26">
        <f>STAFF_CWS!AP340</f>
        <v>0</v>
      </c>
      <c r="AM144" s="26">
        <f>STAFF_CWS!AQ340</f>
        <v>0</v>
      </c>
      <c r="AN144" s="26">
        <f>STAFF_CWS!AR340</f>
        <v>0</v>
      </c>
      <c r="AO144" s="26">
        <f>STAFF_CWS!AS340</f>
        <v>0</v>
      </c>
      <c r="AP144" s="26">
        <f>STAFF_CWS!AT340</f>
        <v>0</v>
      </c>
      <c r="AQ144" s="26">
        <f>STAFF_CWS!AU340</f>
        <v>0</v>
      </c>
      <c r="AR144" s="26">
        <f>STAFF_CWS!AV340</f>
        <v>0</v>
      </c>
      <c r="AS144" s="26">
        <f>STAFF_CWS!AW340</f>
        <v>0</v>
      </c>
      <c r="AT144" s="26">
        <f>STAFF_CWS!AX340</f>
        <v>0</v>
      </c>
      <c r="AU144" s="26">
        <f>STAFF_CWS!AY340</f>
        <v>0</v>
      </c>
      <c r="AV144" s="26">
        <f>STAFF_CWS!AZ340</f>
        <v>0</v>
      </c>
      <c r="AW144" s="26">
        <f>STAFF_CWS!BA340</f>
        <v>0</v>
      </c>
      <c r="AX144" s="26">
        <f>STAFF_CWS!BB340</f>
        <v>0</v>
      </c>
      <c r="AY144" s="26">
        <f>STAFF_CWS!BC340</f>
        <v>0</v>
      </c>
      <c r="AZ144" s="26">
        <f>STAFF_CWS!BD340</f>
        <v>0</v>
      </c>
      <c r="BA144" s="26">
        <f>STAFF_CWS!BE340</f>
        <v>0</v>
      </c>
      <c r="BB144" s="26">
        <f>STAFF_CWS!BF340</f>
        <v>0</v>
      </c>
      <c r="BC144" s="26">
        <f>STAFF_CWS!BG340</f>
        <v>0</v>
      </c>
      <c r="BD144" s="26">
        <f>STAFF_CWS!BH340</f>
        <v>0</v>
      </c>
      <c r="BE144" s="26">
        <f>STAFF_CWS!BI340</f>
        <v>0</v>
      </c>
      <c r="BF144" s="26">
        <f>STAFF_CWS!BJ340</f>
        <v>0</v>
      </c>
      <c r="BG144" s="26">
        <f>STAFF_CWS!BK340</f>
        <v>0</v>
      </c>
      <c r="BH144" s="26">
        <f>STAFF_CWS!BL340</f>
        <v>0</v>
      </c>
      <c r="BI144" s="26">
        <f>STAFF_CWS!BM340</f>
        <v>0</v>
      </c>
      <c r="BJ144" s="26">
        <f>STAFF_CWS!BN340</f>
        <v>0</v>
      </c>
      <c r="BK144" s="26">
        <f>STAFF_CWS!BO340</f>
        <v>0</v>
      </c>
      <c r="BL144" s="37"/>
    </row>
    <row r="145" spans="2:64" customFormat="1" x14ac:dyDescent="0.15">
      <c r="B145" s="47" t="s">
        <v>704</v>
      </c>
      <c r="C145" s="26">
        <f>STAFF_CWS!G341</f>
        <v>0</v>
      </c>
      <c r="D145" s="26">
        <f>STAFF_CWS!H341</f>
        <v>0</v>
      </c>
      <c r="E145" s="26">
        <f>STAFF_CWS!I341</f>
        <v>0</v>
      </c>
      <c r="F145" s="26">
        <f>STAFF_CWS!J341</f>
        <v>0</v>
      </c>
      <c r="G145" s="26">
        <f>STAFF_CWS!K341</f>
        <v>0</v>
      </c>
      <c r="H145" s="26">
        <f>STAFF_CWS!L341</f>
        <v>0</v>
      </c>
      <c r="I145" s="26">
        <f>STAFF_CWS!M341</f>
        <v>0</v>
      </c>
      <c r="J145" s="26">
        <f>STAFF_CWS!N341</f>
        <v>0</v>
      </c>
      <c r="K145" s="26">
        <f>STAFF_CWS!O341</f>
        <v>0</v>
      </c>
      <c r="L145" s="26">
        <f>STAFF_CWS!P341</f>
        <v>0</v>
      </c>
      <c r="M145" s="26">
        <f>STAFF_CWS!Q341</f>
        <v>0</v>
      </c>
      <c r="N145" s="26">
        <f>STAFF_CWS!R341</f>
        <v>0</v>
      </c>
      <c r="O145" s="26">
        <f>STAFF_CWS!S341</f>
        <v>0</v>
      </c>
      <c r="P145" s="26">
        <f>STAFF_CWS!T341</f>
        <v>0</v>
      </c>
      <c r="Q145" s="26">
        <f>STAFF_CWS!U341</f>
        <v>0</v>
      </c>
      <c r="R145" s="26">
        <f>STAFF_CWS!V341</f>
        <v>0</v>
      </c>
      <c r="S145" s="26">
        <f>STAFF_CWS!W341</f>
        <v>0</v>
      </c>
      <c r="T145" s="26">
        <f>STAFF_CWS!X341</f>
        <v>0</v>
      </c>
      <c r="U145" s="26">
        <f>STAFF_CWS!Y341</f>
        <v>0</v>
      </c>
      <c r="V145" s="26">
        <f>STAFF_CWS!Z341</f>
        <v>0</v>
      </c>
      <c r="W145" s="26">
        <f>STAFF_CWS!AA341</f>
        <v>0</v>
      </c>
      <c r="X145" s="26">
        <f>STAFF_CWS!AB341</f>
        <v>0</v>
      </c>
      <c r="Y145" s="26">
        <f>STAFF_CWS!AC341</f>
        <v>0</v>
      </c>
      <c r="Z145" s="26">
        <f>STAFF_CWS!AD341</f>
        <v>0</v>
      </c>
      <c r="AA145" s="26">
        <f>STAFF_CWS!AE341</f>
        <v>0</v>
      </c>
      <c r="AB145" s="26">
        <f>STAFF_CWS!AF341</f>
        <v>0</v>
      </c>
      <c r="AC145" s="26">
        <f>STAFF_CWS!AG341</f>
        <v>0</v>
      </c>
      <c r="AD145" s="26">
        <f>STAFF_CWS!AH341</f>
        <v>0</v>
      </c>
      <c r="AE145" s="26">
        <f>STAFF_CWS!AI341</f>
        <v>0</v>
      </c>
      <c r="AF145" s="26">
        <f>STAFF_CWS!AJ341</f>
        <v>0</v>
      </c>
      <c r="AG145" s="26">
        <f>STAFF_CWS!AK341</f>
        <v>0</v>
      </c>
      <c r="AH145" s="26">
        <f>STAFF_CWS!AL341</f>
        <v>0</v>
      </c>
      <c r="AI145" s="26">
        <f>STAFF_CWS!AM341</f>
        <v>0</v>
      </c>
      <c r="AJ145" s="26">
        <f>STAFF_CWS!AN341</f>
        <v>0</v>
      </c>
      <c r="AK145" s="26">
        <f>STAFF_CWS!AO341</f>
        <v>0</v>
      </c>
      <c r="AL145" s="26">
        <f>STAFF_CWS!AP341</f>
        <v>0</v>
      </c>
      <c r="AM145" s="26">
        <f>STAFF_CWS!AQ341</f>
        <v>0</v>
      </c>
      <c r="AN145" s="26">
        <f>STAFF_CWS!AR341</f>
        <v>0</v>
      </c>
      <c r="AO145" s="26">
        <f>STAFF_CWS!AS341</f>
        <v>0</v>
      </c>
      <c r="AP145" s="26">
        <f>STAFF_CWS!AT341</f>
        <v>0</v>
      </c>
      <c r="AQ145" s="26">
        <f>STAFF_CWS!AU341</f>
        <v>0</v>
      </c>
      <c r="AR145" s="26">
        <f>STAFF_CWS!AV341</f>
        <v>0</v>
      </c>
      <c r="AS145" s="26">
        <f>STAFF_CWS!AW341</f>
        <v>0</v>
      </c>
      <c r="AT145" s="26">
        <f>STAFF_CWS!AX341</f>
        <v>0</v>
      </c>
      <c r="AU145" s="26">
        <f>STAFF_CWS!AY341</f>
        <v>0</v>
      </c>
      <c r="AV145" s="26">
        <f>STAFF_CWS!AZ341</f>
        <v>0</v>
      </c>
      <c r="AW145" s="26">
        <f>STAFF_CWS!BA341</f>
        <v>0</v>
      </c>
      <c r="AX145" s="26">
        <f>STAFF_CWS!BB341</f>
        <v>0</v>
      </c>
      <c r="AY145" s="26">
        <f>STAFF_CWS!BC341</f>
        <v>0</v>
      </c>
      <c r="AZ145" s="26">
        <f>STAFF_CWS!BD341</f>
        <v>0</v>
      </c>
      <c r="BA145" s="26">
        <f>STAFF_CWS!BE341</f>
        <v>0</v>
      </c>
      <c r="BB145" s="26">
        <f>STAFF_CWS!BF341</f>
        <v>0</v>
      </c>
      <c r="BC145" s="26">
        <f>STAFF_CWS!BG341</f>
        <v>0</v>
      </c>
      <c r="BD145" s="26">
        <f>STAFF_CWS!BH341</f>
        <v>0</v>
      </c>
      <c r="BE145" s="26">
        <f>STAFF_CWS!BI341</f>
        <v>0</v>
      </c>
      <c r="BF145" s="26">
        <f>STAFF_CWS!BJ341</f>
        <v>0</v>
      </c>
      <c r="BG145" s="26">
        <f>STAFF_CWS!BK341</f>
        <v>0</v>
      </c>
      <c r="BH145" s="26">
        <f>STAFF_CWS!BL341</f>
        <v>0</v>
      </c>
      <c r="BI145" s="26">
        <f>STAFF_CWS!BM341</f>
        <v>0</v>
      </c>
      <c r="BJ145" s="26">
        <f>STAFF_CWS!BN341</f>
        <v>0</v>
      </c>
      <c r="BK145" s="26">
        <f>STAFF_CWS!BO341</f>
        <v>0</v>
      </c>
      <c r="BL145" s="37"/>
    </row>
    <row r="146" spans="2:64" customFormat="1" x14ac:dyDescent="0.15">
      <c r="B146" s="47" t="s">
        <v>705</v>
      </c>
      <c r="C146" s="26">
        <f>SUM(C144:C145)</f>
        <v>0</v>
      </c>
      <c r="D146" s="26">
        <f t="shared" ref="D146:BK146" si="7">SUM(D144:D145)</f>
        <v>0</v>
      </c>
      <c r="E146" s="26">
        <f t="shared" si="7"/>
        <v>0</v>
      </c>
      <c r="F146" s="26">
        <f t="shared" si="7"/>
        <v>0</v>
      </c>
      <c r="G146" s="26">
        <f t="shared" si="7"/>
        <v>0</v>
      </c>
      <c r="H146" s="26">
        <f t="shared" si="7"/>
        <v>0</v>
      </c>
      <c r="I146" s="26">
        <f t="shared" si="7"/>
        <v>0</v>
      </c>
      <c r="J146" s="26">
        <f t="shared" si="7"/>
        <v>0</v>
      </c>
      <c r="K146" s="26">
        <f t="shared" si="7"/>
        <v>0</v>
      </c>
      <c r="L146" s="26">
        <f t="shared" si="7"/>
        <v>0</v>
      </c>
      <c r="M146" s="26">
        <f t="shared" si="7"/>
        <v>0</v>
      </c>
      <c r="N146" s="26">
        <f t="shared" si="7"/>
        <v>0</v>
      </c>
      <c r="O146" s="26">
        <f t="shared" si="7"/>
        <v>0</v>
      </c>
      <c r="P146" s="26">
        <f t="shared" si="7"/>
        <v>0</v>
      </c>
      <c r="Q146" s="26">
        <f t="shared" si="7"/>
        <v>0</v>
      </c>
      <c r="R146" s="26">
        <f t="shared" si="7"/>
        <v>0</v>
      </c>
      <c r="S146" s="26">
        <f t="shared" si="7"/>
        <v>0</v>
      </c>
      <c r="T146" s="26">
        <f t="shared" si="7"/>
        <v>0</v>
      </c>
      <c r="U146" s="26">
        <f t="shared" si="7"/>
        <v>0</v>
      </c>
      <c r="V146" s="26">
        <f t="shared" si="7"/>
        <v>0</v>
      </c>
      <c r="W146" s="26">
        <f t="shared" si="7"/>
        <v>0</v>
      </c>
      <c r="X146" s="26">
        <f t="shared" si="7"/>
        <v>0</v>
      </c>
      <c r="Y146" s="26">
        <f t="shared" si="7"/>
        <v>0</v>
      </c>
      <c r="Z146" s="26">
        <f t="shared" si="7"/>
        <v>0</v>
      </c>
      <c r="AA146" s="26">
        <f t="shared" si="7"/>
        <v>0</v>
      </c>
      <c r="AB146" s="26">
        <f t="shared" si="7"/>
        <v>0</v>
      </c>
      <c r="AC146" s="26">
        <f t="shared" si="7"/>
        <v>0</v>
      </c>
      <c r="AD146" s="26">
        <f t="shared" si="7"/>
        <v>0</v>
      </c>
      <c r="AE146" s="26">
        <f t="shared" si="7"/>
        <v>0</v>
      </c>
      <c r="AF146" s="26">
        <f t="shared" si="7"/>
        <v>0</v>
      </c>
      <c r="AG146" s="26">
        <f t="shared" si="7"/>
        <v>0</v>
      </c>
      <c r="AH146" s="26">
        <f t="shared" si="7"/>
        <v>0</v>
      </c>
      <c r="AI146" s="26">
        <f t="shared" si="7"/>
        <v>0</v>
      </c>
      <c r="AJ146" s="26">
        <f t="shared" si="7"/>
        <v>0</v>
      </c>
      <c r="AK146" s="26">
        <f t="shared" si="7"/>
        <v>0</v>
      </c>
      <c r="AL146" s="26">
        <f t="shared" si="7"/>
        <v>0</v>
      </c>
      <c r="AM146" s="26">
        <f t="shared" si="7"/>
        <v>0</v>
      </c>
      <c r="AN146" s="26">
        <f t="shared" si="7"/>
        <v>0</v>
      </c>
      <c r="AO146" s="26">
        <f t="shared" si="7"/>
        <v>0</v>
      </c>
      <c r="AP146" s="26">
        <f t="shared" si="7"/>
        <v>0</v>
      </c>
      <c r="AQ146" s="26">
        <f t="shared" si="7"/>
        <v>0</v>
      </c>
      <c r="AR146" s="26">
        <f t="shared" si="7"/>
        <v>0</v>
      </c>
      <c r="AS146" s="26">
        <f t="shared" si="7"/>
        <v>0</v>
      </c>
      <c r="AT146" s="26">
        <f t="shared" si="7"/>
        <v>0</v>
      </c>
      <c r="AU146" s="26">
        <f t="shared" si="7"/>
        <v>0</v>
      </c>
      <c r="AV146" s="26">
        <f t="shared" si="7"/>
        <v>0</v>
      </c>
      <c r="AW146" s="26">
        <f t="shared" si="7"/>
        <v>0</v>
      </c>
      <c r="AX146" s="26">
        <f t="shared" si="7"/>
        <v>0</v>
      </c>
      <c r="AY146" s="26">
        <f t="shared" si="7"/>
        <v>0</v>
      </c>
      <c r="AZ146" s="26">
        <f t="shared" si="7"/>
        <v>0</v>
      </c>
      <c r="BA146" s="26">
        <f t="shared" si="7"/>
        <v>0</v>
      </c>
      <c r="BB146" s="26">
        <f t="shared" si="7"/>
        <v>0</v>
      </c>
      <c r="BC146" s="26">
        <f t="shared" si="7"/>
        <v>0</v>
      </c>
      <c r="BD146" s="26">
        <f t="shared" si="7"/>
        <v>0</v>
      </c>
      <c r="BE146" s="26">
        <f t="shared" si="7"/>
        <v>0</v>
      </c>
      <c r="BF146" s="26">
        <f t="shared" si="7"/>
        <v>0</v>
      </c>
      <c r="BG146" s="26">
        <f t="shared" si="7"/>
        <v>0</v>
      </c>
      <c r="BH146" s="26">
        <f t="shared" si="7"/>
        <v>0</v>
      </c>
      <c r="BI146" s="26">
        <f t="shared" si="7"/>
        <v>0</v>
      </c>
      <c r="BJ146" s="26">
        <f t="shared" si="7"/>
        <v>0</v>
      </c>
      <c r="BK146" s="26">
        <f t="shared" si="7"/>
        <v>0</v>
      </c>
      <c r="BL146" s="37"/>
    </row>
    <row r="147" spans="2:64" customFormat="1" x14ac:dyDescent="0.15">
      <c r="B147" s="4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37"/>
    </row>
    <row r="148" spans="2:64" customFormat="1" x14ac:dyDescent="0.15">
      <c r="B148" s="14" t="s">
        <v>706</v>
      </c>
      <c r="C148" s="26">
        <f>STAFF_CWS!G344</f>
        <v>0</v>
      </c>
      <c r="D148" s="26">
        <f>STAFF_CWS!H344</f>
        <v>0</v>
      </c>
      <c r="E148" s="26">
        <f>STAFF_CWS!I344</f>
        <v>0</v>
      </c>
      <c r="F148" s="26">
        <f>STAFF_CWS!J344</f>
        <v>0</v>
      </c>
      <c r="G148" s="26">
        <f>STAFF_CWS!K344</f>
        <v>0</v>
      </c>
      <c r="H148" s="26">
        <f>STAFF_CWS!L344</f>
        <v>0</v>
      </c>
      <c r="I148" s="26">
        <f>STAFF_CWS!M344</f>
        <v>0</v>
      </c>
      <c r="J148" s="26">
        <f>STAFF_CWS!N344</f>
        <v>0</v>
      </c>
      <c r="K148" s="26">
        <f>STAFF_CWS!O344</f>
        <v>0</v>
      </c>
      <c r="L148" s="26">
        <f>STAFF_CWS!P344</f>
        <v>0</v>
      </c>
      <c r="M148" s="26">
        <f>STAFF_CWS!Q344</f>
        <v>0</v>
      </c>
      <c r="N148" s="26">
        <f>STAFF_CWS!R344</f>
        <v>0</v>
      </c>
      <c r="O148" s="26">
        <f>STAFF_CWS!S344</f>
        <v>0</v>
      </c>
      <c r="P148" s="26">
        <f>STAFF_CWS!T344</f>
        <v>0</v>
      </c>
      <c r="Q148" s="26">
        <f>STAFF_CWS!U344</f>
        <v>0</v>
      </c>
      <c r="R148" s="26">
        <f>STAFF_CWS!V344</f>
        <v>0</v>
      </c>
      <c r="S148" s="26">
        <f>STAFF_CWS!W344</f>
        <v>0</v>
      </c>
      <c r="T148" s="26">
        <f>STAFF_CWS!X344</f>
        <v>0</v>
      </c>
      <c r="U148" s="26">
        <f>STAFF_CWS!Y344</f>
        <v>0</v>
      </c>
      <c r="V148" s="26">
        <f>STAFF_CWS!Z344</f>
        <v>0</v>
      </c>
      <c r="W148" s="26">
        <f>STAFF_CWS!AA344</f>
        <v>0</v>
      </c>
      <c r="X148" s="26">
        <f>STAFF_CWS!AB344</f>
        <v>0</v>
      </c>
      <c r="Y148" s="26">
        <f>STAFF_CWS!AC344</f>
        <v>0</v>
      </c>
      <c r="Z148" s="26">
        <f>STAFF_CWS!AD344</f>
        <v>0</v>
      </c>
      <c r="AA148" s="26">
        <f>STAFF_CWS!AE344</f>
        <v>0</v>
      </c>
      <c r="AB148" s="26">
        <f>STAFF_CWS!AF344</f>
        <v>0</v>
      </c>
      <c r="AC148" s="26">
        <f>STAFF_CWS!AG344</f>
        <v>0</v>
      </c>
      <c r="AD148" s="26">
        <f>STAFF_CWS!AH344</f>
        <v>0</v>
      </c>
      <c r="AE148" s="26">
        <f>STAFF_CWS!AI344</f>
        <v>0</v>
      </c>
      <c r="AF148" s="26">
        <f>STAFF_CWS!AJ344</f>
        <v>0</v>
      </c>
      <c r="AG148" s="26">
        <f>STAFF_CWS!AK344</f>
        <v>0</v>
      </c>
      <c r="AH148" s="26">
        <f>STAFF_CWS!AL344</f>
        <v>0</v>
      </c>
      <c r="AI148" s="26">
        <f>STAFF_CWS!AM344</f>
        <v>0</v>
      </c>
      <c r="AJ148" s="26">
        <f>STAFF_CWS!AN344</f>
        <v>0</v>
      </c>
      <c r="AK148" s="26">
        <f>STAFF_CWS!AO344</f>
        <v>0</v>
      </c>
      <c r="AL148" s="26">
        <f>STAFF_CWS!AP344</f>
        <v>0</v>
      </c>
      <c r="AM148" s="26">
        <f>STAFF_CWS!AQ344</f>
        <v>0</v>
      </c>
      <c r="AN148" s="26">
        <f>STAFF_CWS!AR344</f>
        <v>0</v>
      </c>
      <c r="AO148" s="26">
        <f>STAFF_CWS!AS344</f>
        <v>0</v>
      </c>
      <c r="AP148" s="26">
        <f>STAFF_CWS!AT344</f>
        <v>0</v>
      </c>
      <c r="AQ148" s="26">
        <f>STAFF_CWS!AU344</f>
        <v>0</v>
      </c>
      <c r="AR148" s="26">
        <f>STAFF_CWS!AV344</f>
        <v>0</v>
      </c>
      <c r="AS148" s="26">
        <f>STAFF_CWS!AW344</f>
        <v>0</v>
      </c>
      <c r="AT148" s="26">
        <f>STAFF_CWS!AX344</f>
        <v>0</v>
      </c>
      <c r="AU148" s="26">
        <f>STAFF_CWS!AY344</f>
        <v>0</v>
      </c>
      <c r="AV148" s="26">
        <f>STAFF_CWS!AZ344</f>
        <v>0</v>
      </c>
      <c r="AW148" s="26">
        <f>STAFF_CWS!BA344</f>
        <v>0</v>
      </c>
      <c r="AX148" s="26">
        <f>STAFF_CWS!BB344</f>
        <v>0</v>
      </c>
      <c r="AY148" s="26">
        <f>STAFF_CWS!BC344</f>
        <v>0</v>
      </c>
      <c r="AZ148" s="26">
        <f>STAFF_CWS!BD344</f>
        <v>0</v>
      </c>
      <c r="BA148" s="26">
        <f>STAFF_CWS!BE344</f>
        <v>0</v>
      </c>
      <c r="BB148" s="26">
        <f>STAFF_CWS!BF344</f>
        <v>0</v>
      </c>
      <c r="BC148" s="26">
        <f>STAFF_CWS!BG344</f>
        <v>0</v>
      </c>
      <c r="BD148" s="26">
        <f>STAFF_CWS!BH344</f>
        <v>0</v>
      </c>
      <c r="BE148" s="26">
        <f>STAFF_CWS!BI344</f>
        <v>0</v>
      </c>
      <c r="BF148" s="26">
        <f>STAFF_CWS!BJ344</f>
        <v>0</v>
      </c>
      <c r="BG148" s="26">
        <f>STAFF_CWS!BK344</f>
        <v>0</v>
      </c>
      <c r="BH148" s="26">
        <f>STAFF_CWS!BL344</f>
        <v>0</v>
      </c>
      <c r="BI148" s="26">
        <f>STAFF_CWS!BM344</f>
        <v>0</v>
      </c>
      <c r="BJ148" s="26">
        <f>STAFF_CWS!BN344</f>
        <v>0</v>
      </c>
      <c r="BK148" s="26">
        <f>STAFF_CWS!BO344</f>
        <v>0</v>
      </c>
      <c r="BL148" s="37"/>
    </row>
    <row r="149" spans="2:64" customFormat="1" x14ac:dyDescent="0.15">
      <c r="B149" s="1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37"/>
    </row>
    <row r="150" spans="2:64" customFormat="1" x14ac:dyDescent="0.15">
      <c r="B150" s="14" t="s">
        <v>108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37"/>
    </row>
    <row r="151" spans="2:64" customFormat="1" x14ac:dyDescent="0.15">
      <c r="B151" s="47" t="s">
        <v>703</v>
      </c>
      <c r="C151" s="26">
        <f>STAFF_CWS!G349</f>
        <v>0</v>
      </c>
      <c r="D151" s="26">
        <f>STAFF_CWS!H349</f>
        <v>0</v>
      </c>
      <c r="E151" s="26">
        <f>STAFF_CWS!I349</f>
        <v>0</v>
      </c>
      <c r="F151" s="26">
        <f>STAFF_CWS!J349</f>
        <v>0</v>
      </c>
      <c r="G151" s="26">
        <f>STAFF_CWS!K349</f>
        <v>0</v>
      </c>
      <c r="H151" s="26">
        <f>STAFF_CWS!L349</f>
        <v>0</v>
      </c>
      <c r="I151" s="26">
        <f>STAFF_CWS!M349</f>
        <v>0</v>
      </c>
      <c r="J151" s="26">
        <f>STAFF_CWS!N349</f>
        <v>0</v>
      </c>
      <c r="K151" s="26">
        <f>STAFF_CWS!O349</f>
        <v>0</v>
      </c>
      <c r="L151" s="26">
        <f>STAFF_CWS!P349</f>
        <v>0</v>
      </c>
      <c r="M151" s="26">
        <f>STAFF_CWS!Q349</f>
        <v>0</v>
      </c>
      <c r="N151" s="26">
        <f>STAFF_CWS!R349</f>
        <v>0</v>
      </c>
      <c r="O151" s="26">
        <f>STAFF_CWS!S349</f>
        <v>0</v>
      </c>
      <c r="P151" s="26">
        <f>STAFF_CWS!T349</f>
        <v>0</v>
      </c>
      <c r="Q151" s="26">
        <f>STAFF_CWS!U349</f>
        <v>0</v>
      </c>
      <c r="R151" s="26">
        <f>STAFF_CWS!V349</f>
        <v>0</v>
      </c>
      <c r="S151" s="26">
        <f>STAFF_CWS!W349</f>
        <v>0</v>
      </c>
      <c r="T151" s="26">
        <f>STAFF_CWS!X349</f>
        <v>0</v>
      </c>
      <c r="U151" s="26">
        <f>STAFF_CWS!Y349</f>
        <v>0</v>
      </c>
      <c r="V151" s="26">
        <f>STAFF_CWS!Z349</f>
        <v>0</v>
      </c>
      <c r="W151" s="26">
        <f>STAFF_CWS!AA349</f>
        <v>0</v>
      </c>
      <c r="X151" s="26">
        <f>STAFF_CWS!AB349</f>
        <v>0</v>
      </c>
      <c r="Y151" s="26">
        <f>STAFF_CWS!AC349</f>
        <v>0</v>
      </c>
      <c r="Z151" s="26">
        <f>STAFF_CWS!AD349</f>
        <v>0</v>
      </c>
      <c r="AA151" s="26">
        <f>STAFF_CWS!AE349</f>
        <v>0</v>
      </c>
      <c r="AB151" s="26">
        <f>STAFF_CWS!AF349</f>
        <v>0</v>
      </c>
      <c r="AC151" s="26">
        <f>STAFF_CWS!AG349</f>
        <v>0</v>
      </c>
      <c r="AD151" s="26">
        <f>STAFF_CWS!AH349</f>
        <v>0</v>
      </c>
      <c r="AE151" s="26">
        <f>STAFF_CWS!AI349</f>
        <v>0</v>
      </c>
      <c r="AF151" s="26">
        <f>STAFF_CWS!AJ349</f>
        <v>0</v>
      </c>
      <c r="AG151" s="26">
        <f>STAFF_CWS!AK349</f>
        <v>0</v>
      </c>
      <c r="AH151" s="26">
        <f>STAFF_CWS!AL349</f>
        <v>0</v>
      </c>
      <c r="AI151" s="26">
        <f>STAFF_CWS!AM349</f>
        <v>0</v>
      </c>
      <c r="AJ151" s="26">
        <f>STAFF_CWS!AN349</f>
        <v>0</v>
      </c>
      <c r="AK151" s="26">
        <f>STAFF_CWS!AO349</f>
        <v>0</v>
      </c>
      <c r="AL151" s="26">
        <f>STAFF_CWS!AP349</f>
        <v>0</v>
      </c>
      <c r="AM151" s="26">
        <f>STAFF_CWS!AQ349</f>
        <v>0</v>
      </c>
      <c r="AN151" s="26">
        <f>STAFF_CWS!AR349</f>
        <v>0</v>
      </c>
      <c r="AO151" s="26">
        <f>STAFF_CWS!AS349</f>
        <v>0</v>
      </c>
      <c r="AP151" s="26">
        <f>STAFF_CWS!AT349</f>
        <v>0</v>
      </c>
      <c r="AQ151" s="26">
        <f>STAFF_CWS!AU349</f>
        <v>0</v>
      </c>
      <c r="AR151" s="26">
        <f>STAFF_CWS!AV349</f>
        <v>0</v>
      </c>
      <c r="AS151" s="26">
        <f>STAFF_CWS!AW349</f>
        <v>0</v>
      </c>
      <c r="AT151" s="26">
        <f>STAFF_CWS!AX349</f>
        <v>0</v>
      </c>
      <c r="AU151" s="26">
        <f>STAFF_CWS!AY349</f>
        <v>0</v>
      </c>
      <c r="AV151" s="26">
        <f>STAFF_CWS!AZ349</f>
        <v>0</v>
      </c>
      <c r="AW151" s="26">
        <f>STAFF_CWS!BA349</f>
        <v>0</v>
      </c>
      <c r="AX151" s="26">
        <f>STAFF_CWS!BB349</f>
        <v>0</v>
      </c>
      <c r="AY151" s="26">
        <f>STAFF_CWS!BC349</f>
        <v>0</v>
      </c>
      <c r="AZ151" s="26">
        <f>STAFF_CWS!BD349</f>
        <v>0</v>
      </c>
      <c r="BA151" s="26">
        <f>STAFF_CWS!BE349</f>
        <v>0</v>
      </c>
      <c r="BB151" s="26">
        <f>STAFF_CWS!BF349</f>
        <v>0</v>
      </c>
      <c r="BC151" s="26">
        <f>STAFF_CWS!BG349</f>
        <v>0</v>
      </c>
      <c r="BD151" s="26">
        <f>STAFF_CWS!BH349</f>
        <v>0</v>
      </c>
      <c r="BE151" s="26">
        <f>STAFF_CWS!BI349</f>
        <v>0</v>
      </c>
      <c r="BF151" s="26">
        <f>STAFF_CWS!BJ349</f>
        <v>0</v>
      </c>
      <c r="BG151" s="26">
        <f>STAFF_CWS!BK349</f>
        <v>0</v>
      </c>
      <c r="BH151" s="26">
        <f>STAFF_CWS!BL349</f>
        <v>0</v>
      </c>
      <c r="BI151" s="26">
        <f>STAFF_CWS!BM349</f>
        <v>0</v>
      </c>
      <c r="BJ151" s="26">
        <f>STAFF_CWS!BN349</f>
        <v>0</v>
      </c>
      <c r="BK151" s="26">
        <f>STAFF_CWS!BO349</f>
        <v>0</v>
      </c>
      <c r="BL151" s="37"/>
    </row>
    <row r="152" spans="2:64" customFormat="1" x14ac:dyDescent="0.15">
      <c r="B152" s="47" t="s">
        <v>704</v>
      </c>
      <c r="C152" s="26">
        <f>STAFF_CWS!G350</f>
        <v>0</v>
      </c>
      <c r="D152" s="26">
        <f>STAFF_CWS!H350</f>
        <v>0</v>
      </c>
      <c r="E152" s="26">
        <f>STAFF_CWS!I350</f>
        <v>0</v>
      </c>
      <c r="F152" s="26">
        <f>STAFF_CWS!J350</f>
        <v>0</v>
      </c>
      <c r="G152" s="26">
        <f>STAFF_CWS!K350</f>
        <v>0</v>
      </c>
      <c r="H152" s="26">
        <f>STAFF_CWS!L350</f>
        <v>0</v>
      </c>
      <c r="I152" s="26">
        <f>STAFF_CWS!M350</f>
        <v>0</v>
      </c>
      <c r="J152" s="26">
        <f>STAFF_CWS!N350</f>
        <v>0</v>
      </c>
      <c r="K152" s="26">
        <f>STAFF_CWS!O350</f>
        <v>0</v>
      </c>
      <c r="L152" s="26">
        <f>STAFF_CWS!P350</f>
        <v>0</v>
      </c>
      <c r="M152" s="26">
        <f>STAFF_CWS!Q350</f>
        <v>0</v>
      </c>
      <c r="N152" s="26">
        <f>STAFF_CWS!R350</f>
        <v>0</v>
      </c>
      <c r="O152" s="26">
        <f>STAFF_CWS!S350</f>
        <v>0</v>
      </c>
      <c r="P152" s="26">
        <f>STAFF_CWS!T350</f>
        <v>0</v>
      </c>
      <c r="Q152" s="26">
        <f>STAFF_CWS!U350</f>
        <v>0</v>
      </c>
      <c r="R152" s="26">
        <f>STAFF_CWS!V350</f>
        <v>0</v>
      </c>
      <c r="S152" s="26">
        <f>STAFF_CWS!W350</f>
        <v>0</v>
      </c>
      <c r="T152" s="26">
        <f>STAFF_CWS!X350</f>
        <v>0</v>
      </c>
      <c r="U152" s="26">
        <f>STAFF_CWS!Y350</f>
        <v>0</v>
      </c>
      <c r="V152" s="26">
        <f>STAFF_CWS!Z350</f>
        <v>0</v>
      </c>
      <c r="W152" s="26">
        <f>STAFF_CWS!AA350</f>
        <v>0</v>
      </c>
      <c r="X152" s="26">
        <f>STAFF_CWS!AB350</f>
        <v>0</v>
      </c>
      <c r="Y152" s="26">
        <f>STAFF_CWS!AC350</f>
        <v>0</v>
      </c>
      <c r="Z152" s="26">
        <f>STAFF_CWS!AD350</f>
        <v>0</v>
      </c>
      <c r="AA152" s="26">
        <f>STAFF_CWS!AE350</f>
        <v>0</v>
      </c>
      <c r="AB152" s="26">
        <f>STAFF_CWS!AF350</f>
        <v>0</v>
      </c>
      <c r="AC152" s="26">
        <f>STAFF_CWS!AG350</f>
        <v>0</v>
      </c>
      <c r="AD152" s="26">
        <f>STAFF_CWS!AH350</f>
        <v>0</v>
      </c>
      <c r="AE152" s="26">
        <f>STAFF_CWS!AI350</f>
        <v>0</v>
      </c>
      <c r="AF152" s="26">
        <f>STAFF_CWS!AJ350</f>
        <v>0</v>
      </c>
      <c r="AG152" s="26">
        <f>STAFF_CWS!AK350</f>
        <v>0</v>
      </c>
      <c r="AH152" s="26">
        <f>STAFF_CWS!AL350</f>
        <v>0</v>
      </c>
      <c r="AI152" s="26">
        <f>STAFF_CWS!AM350</f>
        <v>0</v>
      </c>
      <c r="AJ152" s="26">
        <f>STAFF_CWS!AN350</f>
        <v>0</v>
      </c>
      <c r="AK152" s="26">
        <f>STAFF_CWS!AO350</f>
        <v>0</v>
      </c>
      <c r="AL152" s="26">
        <f>STAFF_CWS!AP350</f>
        <v>0</v>
      </c>
      <c r="AM152" s="26">
        <f>STAFF_CWS!AQ350</f>
        <v>0</v>
      </c>
      <c r="AN152" s="26">
        <f>STAFF_CWS!AR350</f>
        <v>0</v>
      </c>
      <c r="AO152" s="26">
        <f>STAFF_CWS!AS350</f>
        <v>0</v>
      </c>
      <c r="AP152" s="26">
        <f>STAFF_CWS!AT350</f>
        <v>0</v>
      </c>
      <c r="AQ152" s="26">
        <f>STAFF_CWS!AU350</f>
        <v>0</v>
      </c>
      <c r="AR152" s="26">
        <f>STAFF_CWS!AV350</f>
        <v>0</v>
      </c>
      <c r="AS152" s="26">
        <f>STAFF_CWS!AW350</f>
        <v>0</v>
      </c>
      <c r="AT152" s="26">
        <f>STAFF_CWS!AX350</f>
        <v>0</v>
      </c>
      <c r="AU152" s="26">
        <f>STAFF_CWS!AY350</f>
        <v>0</v>
      </c>
      <c r="AV152" s="26">
        <f>STAFF_CWS!AZ350</f>
        <v>0</v>
      </c>
      <c r="AW152" s="26">
        <f>STAFF_CWS!BA350</f>
        <v>0</v>
      </c>
      <c r="AX152" s="26">
        <f>STAFF_CWS!BB350</f>
        <v>0</v>
      </c>
      <c r="AY152" s="26">
        <f>STAFF_CWS!BC350</f>
        <v>0</v>
      </c>
      <c r="AZ152" s="26">
        <f>STAFF_CWS!BD350</f>
        <v>0</v>
      </c>
      <c r="BA152" s="26">
        <f>STAFF_CWS!BE350</f>
        <v>0</v>
      </c>
      <c r="BB152" s="26">
        <f>STAFF_CWS!BF350</f>
        <v>0</v>
      </c>
      <c r="BC152" s="26">
        <f>STAFF_CWS!BG350</f>
        <v>0</v>
      </c>
      <c r="BD152" s="26">
        <f>STAFF_CWS!BH350</f>
        <v>0</v>
      </c>
      <c r="BE152" s="26">
        <f>STAFF_CWS!BI350</f>
        <v>0</v>
      </c>
      <c r="BF152" s="26">
        <f>STAFF_CWS!BJ350</f>
        <v>0</v>
      </c>
      <c r="BG152" s="26">
        <f>STAFF_CWS!BK350</f>
        <v>0</v>
      </c>
      <c r="BH152" s="26">
        <f>STAFF_CWS!BL350</f>
        <v>0</v>
      </c>
      <c r="BI152" s="26">
        <f>STAFF_CWS!BM350</f>
        <v>0</v>
      </c>
      <c r="BJ152" s="26">
        <f>STAFF_CWS!BN350</f>
        <v>0</v>
      </c>
      <c r="BK152" s="26">
        <f>STAFF_CWS!BO350</f>
        <v>0</v>
      </c>
      <c r="BL152" s="37"/>
    </row>
    <row r="153" spans="2:64" customFormat="1" x14ac:dyDescent="0.15">
      <c r="B153" s="47" t="s">
        <v>705</v>
      </c>
      <c r="C153" s="26">
        <f>SUM(C151:C152)</f>
        <v>0</v>
      </c>
      <c r="D153" s="26">
        <f t="shared" ref="D153:BK153" si="8">SUM(D151:D152)</f>
        <v>0</v>
      </c>
      <c r="E153" s="26">
        <f t="shared" si="8"/>
        <v>0</v>
      </c>
      <c r="F153" s="26">
        <f t="shared" si="8"/>
        <v>0</v>
      </c>
      <c r="G153" s="26">
        <f t="shared" si="8"/>
        <v>0</v>
      </c>
      <c r="H153" s="26">
        <f t="shared" si="8"/>
        <v>0</v>
      </c>
      <c r="I153" s="26">
        <f t="shared" si="8"/>
        <v>0</v>
      </c>
      <c r="J153" s="26">
        <f t="shared" si="8"/>
        <v>0</v>
      </c>
      <c r="K153" s="26">
        <f t="shared" si="8"/>
        <v>0</v>
      </c>
      <c r="L153" s="26">
        <f t="shared" si="8"/>
        <v>0</v>
      </c>
      <c r="M153" s="26">
        <f t="shared" si="8"/>
        <v>0</v>
      </c>
      <c r="N153" s="26">
        <f t="shared" si="8"/>
        <v>0</v>
      </c>
      <c r="O153" s="26">
        <f t="shared" si="8"/>
        <v>0</v>
      </c>
      <c r="P153" s="26">
        <f t="shared" si="8"/>
        <v>0</v>
      </c>
      <c r="Q153" s="26">
        <f t="shared" si="8"/>
        <v>0</v>
      </c>
      <c r="R153" s="26">
        <f t="shared" si="8"/>
        <v>0</v>
      </c>
      <c r="S153" s="26">
        <f t="shared" si="8"/>
        <v>0</v>
      </c>
      <c r="T153" s="26">
        <f t="shared" si="8"/>
        <v>0</v>
      </c>
      <c r="U153" s="26">
        <f t="shared" si="8"/>
        <v>0</v>
      </c>
      <c r="V153" s="26">
        <f t="shared" si="8"/>
        <v>0</v>
      </c>
      <c r="W153" s="26">
        <f t="shared" si="8"/>
        <v>0</v>
      </c>
      <c r="X153" s="26">
        <f t="shared" si="8"/>
        <v>0</v>
      </c>
      <c r="Y153" s="26">
        <f t="shared" si="8"/>
        <v>0</v>
      </c>
      <c r="Z153" s="26">
        <f t="shared" si="8"/>
        <v>0</v>
      </c>
      <c r="AA153" s="26">
        <f t="shared" si="8"/>
        <v>0</v>
      </c>
      <c r="AB153" s="26">
        <f t="shared" si="8"/>
        <v>0</v>
      </c>
      <c r="AC153" s="26">
        <f t="shared" si="8"/>
        <v>0</v>
      </c>
      <c r="AD153" s="26">
        <f t="shared" si="8"/>
        <v>0</v>
      </c>
      <c r="AE153" s="26">
        <f t="shared" si="8"/>
        <v>0</v>
      </c>
      <c r="AF153" s="26">
        <f t="shared" si="8"/>
        <v>0</v>
      </c>
      <c r="AG153" s="26">
        <f t="shared" si="8"/>
        <v>0</v>
      </c>
      <c r="AH153" s="26">
        <f t="shared" si="8"/>
        <v>0</v>
      </c>
      <c r="AI153" s="26">
        <f t="shared" si="8"/>
        <v>0</v>
      </c>
      <c r="AJ153" s="26">
        <f t="shared" si="8"/>
        <v>0</v>
      </c>
      <c r="AK153" s="26">
        <f t="shared" si="8"/>
        <v>0</v>
      </c>
      <c r="AL153" s="26">
        <f t="shared" si="8"/>
        <v>0</v>
      </c>
      <c r="AM153" s="26">
        <f t="shared" si="8"/>
        <v>0</v>
      </c>
      <c r="AN153" s="26">
        <f t="shared" si="8"/>
        <v>0</v>
      </c>
      <c r="AO153" s="26">
        <f t="shared" si="8"/>
        <v>0</v>
      </c>
      <c r="AP153" s="26">
        <f t="shared" si="8"/>
        <v>0</v>
      </c>
      <c r="AQ153" s="26">
        <f t="shared" si="8"/>
        <v>0</v>
      </c>
      <c r="AR153" s="26">
        <f t="shared" si="8"/>
        <v>0</v>
      </c>
      <c r="AS153" s="26">
        <f t="shared" si="8"/>
        <v>0</v>
      </c>
      <c r="AT153" s="26">
        <f t="shared" si="8"/>
        <v>0</v>
      </c>
      <c r="AU153" s="26">
        <f t="shared" si="8"/>
        <v>0</v>
      </c>
      <c r="AV153" s="26">
        <f t="shared" si="8"/>
        <v>0</v>
      </c>
      <c r="AW153" s="26">
        <f t="shared" si="8"/>
        <v>0</v>
      </c>
      <c r="AX153" s="26">
        <f t="shared" si="8"/>
        <v>0</v>
      </c>
      <c r="AY153" s="26">
        <f t="shared" si="8"/>
        <v>0</v>
      </c>
      <c r="AZ153" s="26">
        <f t="shared" si="8"/>
        <v>0</v>
      </c>
      <c r="BA153" s="26">
        <f t="shared" si="8"/>
        <v>0</v>
      </c>
      <c r="BB153" s="26">
        <f t="shared" si="8"/>
        <v>0</v>
      </c>
      <c r="BC153" s="26">
        <f t="shared" si="8"/>
        <v>0</v>
      </c>
      <c r="BD153" s="26">
        <f t="shared" si="8"/>
        <v>0</v>
      </c>
      <c r="BE153" s="26">
        <f t="shared" si="8"/>
        <v>0</v>
      </c>
      <c r="BF153" s="26">
        <f t="shared" si="8"/>
        <v>0</v>
      </c>
      <c r="BG153" s="26">
        <f t="shared" si="8"/>
        <v>0</v>
      </c>
      <c r="BH153" s="26">
        <f t="shared" si="8"/>
        <v>0</v>
      </c>
      <c r="BI153" s="26">
        <f t="shared" si="8"/>
        <v>0</v>
      </c>
      <c r="BJ153" s="26">
        <f t="shared" si="8"/>
        <v>0</v>
      </c>
      <c r="BK153" s="26">
        <f t="shared" si="8"/>
        <v>0</v>
      </c>
      <c r="BL153" s="37"/>
    </row>
    <row r="154" spans="2:64" customFormat="1" x14ac:dyDescent="0.15">
      <c r="B154" s="4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37"/>
    </row>
    <row r="155" spans="2:64" customFormat="1" x14ac:dyDescent="0.15">
      <c r="B155" s="14" t="s">
        <v>706</v>
      </c>
      <c r="C155" s="26">
        <f>STAFF_CWS!G353</f>
        <v>0</v>
      </c>
      <c r="D155" s="26">
        <f>STAFF_CWS!H353</f>
        <v>0</v>
      </c>
      <c r="E155" s="26">
        <f>STAFF_CWS!I353</f>
        <v>0</v>
      </c>
      <c r="F155" s="26">
        <f>STAFF_CWS!J353</f>
        <v>0</v>
      </c>
      <c r="G155" s="26">
        <f>STAFF_CWS!K353</f>
        <v>0</v>
      </c>
      <c r="H155" s="26">
        <f>STAFF_CWS!L353</f>
        <v>0</v>
      </c>
      <c r="I155" s="26">
        <f>STAFF_CWS!M353</f>
        <v>0</v>
      </c>
      <c r="J155" s="26">
        <f>STAFF_CWS!N353</f>
        <v>0</v>
      </c>
      <c r="K155" s="26">
        <f>STAFF_CWS!O353</f>
        <v>0</v>
      </c>
      <c r="L155" s="26">
        <f>STAFF_CWS!P353</f>
        <v>0</v>
      </c>
      <c r="M155" s="26">
        <f>STAFF_CWS!Q353</f>
        <v>0</v>
      </c>
      <c r="N155" s="26">
        <f>STAFF_CWS!R353</f>
        <v>0</v>
      </c>
      <c r="O155" s="26">
        <f>STAFF_CWS!S353</f>
        <v>0</v>
      </c>
      <c r="P155" s="26">
        <f>STAFF_CWS!T353</f>
        <v>0</v>
      </c>
      <c r="Q155" s="26">
        <f>STAFF_CWS!U353</f>
        <v>0</v>
      </c>
      <c r="R155" s="26">
        <f>STAFF_CWS!V353</f>
        <v>0</v>
      </c>
      <c r="S155" s="26">
        <f>STAFF_CWS!W353</f>
        <v>0</v>
      </c>
      <c r="T155" s="26">
        <f>STAFF_CWS!X353</f>
        <v>0</v>
      </c>
      <c r="U155" s="26">
        <f>STAFF_CWS!Y353</f>
        <v>0</v>
      </c>
      <c r="V155" s="26">
        <f>STAFF_CWS!Z353</f>
        <v>0</v>
      </c>
      <c r="W155" s="26">
        <f>STAFF_CWS!AA353</f>
        <v>0</v>
      </c>
      <c r="X155" s="26">
        <f>STAFF_CWS!AB353</f>
        <v>0</v>
      </c>
      <c r="Y155" s="26">
        <f>STAFF_CWS!AC353</f>
        <v>0</v>
      </c>
      <c r="Z155" s="26">
        <f>STAFF_CWS!AD353</f>
        <v>0</v>
      </c>
      <c r="AA155" s="26">
        <f>STAFF_CWS!AE353</f>
        <v>0</v>
      </c>
      <c r="AB155" s="26">
        <f>STAFF_CWS!AF353</f>
        <v>0</v>
      </c>
      <c r="AC155" s="26">
        <f>STAFF_CWS!AG353</f>
        <v>0</v>
      </c>
      <c r="AD155" s="26">
        <f>STAFF_CWS!AH353</f>
        <v>0</v>
      </c>
      <c r="AE155" s="26">
        <f>STAFF_CWS!AI353</f>
        <v>0</v>
      </c>
      <c r="AF155" s="26">
        <f>STAFF_CWS!AJ353</f>
        <v>0</v>
      </c>
      <c r="AG155" s="26">
        <f>STAFF_CWS!AK353</f>
        <v>0</v>
      </c>
      <c r="AH155" s="26">
        <f>STAFF_CWS!AL353</f>
        <v>0</v>
      </c>
      <c r="AI155" s="26">
        <f>STAFF_CWS!AM353</f>
        <v>0</v>
      </c>
      <c r="AJ155" s="26">
        <f>STAFF_CWS!AN353</f>
        <v>0</v>
      </c>
      <c r="AK155" s="26">
        <f>STAFF_CWS!AO353</f>
        <v>0</v>
      </c>
      <c r="AL155" s="26">
        <f>STAFF_CWS!AP353</f>
        <v>0</v>
      </c>
      <c r="AM155" s="26">
        <f>STAFF_CWS!AQ353</f>
        <v>0</v>
      </c>
      <c r="AN155" s="26">
        <f>STAFF_CWS!AR353</f>
        <v>0</v>
      </c>
      <c r="AO155" s="26">
        <f>STAFF_CWS!AS353</f>
        <v>0</v>
      </c>
      <c r="AP155" s="26">
        <f>STAFF_CWS!AT353</f>
        <v>0</v>
      </c>
      <c r="AQ155" s="26">
        <f>STAFF_CWS!AU353</f>
        <v>0</v>
      </c>
      <c r="AR155" s="26">
        <f>STAFF_CWS!AV353</f>
        <v>0</v>
      </c>
      <c r="AS155" s="26">
        <f>STAFF_CWS!AW353</f>
        <v>0</v>
      </c>
      <c r="AT155" s="26">
        <f>STAFF_CWS!AX353</f>
        <v>0</v>
      </c>
      <c r="AU155" s="26">
        <f>STAFF_CWS!AY353</f>
        <v>0</v>
      </c>
      <c r="AV155" s="26">
        <f>STAFF_CWS!AZ353</f>
        <v>0</v>
      </c>
      <c r="AW155" s="26">
        <f>STAFF_CWS!BA353</f>
        <v>0</v>
      </c>
      <c r="AX155" s="26">
        <f>STAFF_CWS!BB353</f>
        <v>0</v>
      </c>
      <c r="AY155" s="26">
        <f>STAFF_CWS!BC353</f>
        <v>0</v>
      </c>
      <c r="AZ155" s="26">
        <f>STAFF_CWS!BD353</f>
        <v>0</v>
      </c>
      <c r="BA155" s="26">
        <f>STAFF_CWS!BE353</f>
        <v>0</v>
      </c>
      <c r="BB155" s="26">
        <f>STAFF_CWS!BF353</f>
        <v>0</v>
      </c>
      <c r="BC155" s="26">
        <f>STAFF_CWS!BG353</f>
        <v>0</v>
      </c>
      <c r="BD155" s="26">
        <f>STAFF_CWS!BH353</f>
        <v>0</v>
      </c>
      <c r="BE155" s="26">
        <f>STAFF_CWS!BI353</f>
        <v>0</v>
      </c>
      <c r="BF155" s="26">
        <f>STAFF_CWS!BJ353</f>
        <v>0</v>
      </c>
      <c r="BG155" s="26">
        <f>STAFF_CWS!BK353</f>
        <v>0</v>
      </c>
      <c r="BH155" s="26">
        <f>STAFF_CWS!BL353</f>
        <v>0</v>
      </c>
      <c r="BI155" s="26">
        <f>STAFF_CWS!BM353</f>
        <v>0</v>
      </c>
      <c r="BJ155" s="26">
        <f>STAFF_CWS!BN353</f>
        <v>0</v>
      </c>
      <c r="BK155" s="26">
        <f>STAFF_CWS!BO353</f>
        <v>0</v>
      </c>
      <c r="BL155" s="37"/>
    </row>
    <row r="156" spans="2:64" customFormat="1" x14ac:dyDescent="0.15">
      <c r="B156" s="1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37"/>
    </row>
    <row r="157" spans="2:64" customFormat="1" x14ac:dyDescent="0.15">
      <c r="B157" s="14" t="s">
        <v>121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37"/>
    </row>
    <row r="158" spans="2:64" customFormat="1" x14ac:dyDescent="0.15">
      <c r="B158" s="17" t="s">
        <v>76</v>
      </c>
      <c r="C158" s="26">
        <f t="shared" ref="C158:AH158" si="9">C151+C144+C137+C130+C123+C116</f>
        <v>0</v>
      </c>
      <c r="D158" s="26">
        <f t="shared" si="9"/>
        <v>0</v>
      </c>
      <c r="E158" s="26">
        <f t="shared" si="9"/>
        <v>0</v>
      </c>
      <c r="F158" s="26">
        <f t="shared" si="9"/>
        <v>0</v>
      </c>
      <c r="G158" s="26">
        <f t="shared" si="9"/>
        <v>0</v>
      </c>
      <c r="H158" s="26">
        <f t="shared" si="9"/>
        <v>0</v>
      </c>
      <c r="I158" s="26">
        <f t="shared" si="9"/>
        <v>0</v>
      </c>
      <c r="J158" s="26">
        <f t="shared" si="9"/>
        <v>0</v>
      </c>
      <c r="K158" s="26">
        <f t="shared" si="9"/>
        <v>0</v>
      </c>
      <c r="L158" s="26">
        <f t="shared" si="9"/>
        <v>0</v>
      </c>
      <c r="M158" s="26">
        <f t="shared" si="9"/>
        <v>0</v>
      </c>
      <c r="N158" s="26">
        <f t="shared" si="9"/>
        <v>0</v>
      </c>
      <c r="O158" s="26">
        <f t="shared" si="9"/>
        <v>0</v>
      </c>
      <c r="P158" s="26">
        <f t="shared" si="9"/>
        <v>0</v>
      </c>
      <c r="Q158" s="26">
        <f t="shared" si="9"/>
        <v>0</v>
      </c>
      <c r="R158" s="26">
        <f t="shared" si="9"/>
        <v>0</v>
      </c>
      <c r="S158" s="26">
        <f t="shared" si="9"/>
        <v>0</v>
      </c>
      <c r="T158" s="26">
        <f t="shared" si="9"/>
        <v>0</v>
      </c>
      <c r="U158" s="26">
        <f t="shared" si="9"/>
        <v>0</v>
      </c>
      <c r="V158" s="26">
        <f t="shared" si="9"/>
        <v>0</v>
      </c>
      <c r="W158" s="26">
        <f t="shared" si="9"/>
        <v>0</v>
      </c>
      <c r="X158" s="26">
        <f t="shared" si="9"/>
        <v>0</v>
      </c>
      <c r="Y158" s="26">
        <f t="shared" si="9"/>
        <v>0</v>
      </c>
      <c r="Z158" s="26">
        <f t="shared" si="9"/>
        <v>0</v>
      </c>
      <c r="AA158" s="26">
        <f t="shared" si="9"/>
        <v>0</v>
      </c>
      <c r="AB158" s="26">
        <f t="shared" si="9"/>
        <v>0</v>
      </c>
      <c r="AC158" s="26">
        <f t="shared" si="9"/>
        <v>0</v>
      </c>
      <c r="AD158" s="26">
        <f t="shared" si="9"/>
        <v>0</v>
      </c>
      <c r="AE158" s="26">
        <f t="shared" si="9"/>
        <v>0</v>
      </c>
      <c r="AF158" s="26">
        <f t="shared" si="9"/>
        <v>0</v>
      </c>
      <c r="AG158" s="26">
        <f t="shared" si="9"/>
        <v>0</v>
      </c>
      <c r="AH158" s="26">
        <f t="shared" si="9"/>
        <v>0</v>
      </c>
      <c r="AI158" s="26">
        <f t="shared" ref="AI158:BK158" si="10">AI151+AI144+AI137+AI130+AI123+AI116</f>
        <v>0</v>
      </c>
      <c r="AJ158" s="26">
        <f t="shared" si="10"/>
        <v>0</v>
      </c>
      <c r="AK158" s="26">
        <f t="shared" si="10"/>
        <v>0</v>
      </c>
      <c r="AL158" s="26">
        <f t="shared" si="10"/>
        <v>0</v>
      </c>
      <c r="AM158" s="26">
        <f t="shared" si="10"/>
        <v>0</v>
      </c>
      <c r="AN158" s="26">
        <f t="shared" si="10"/>
        <v>0</v>
      </c>
      <c r="AO158" s="26">
        <f t="shared" si="10"/>
        <v>0</v>
      </c>
      <c r="AP158" s="26">
        <f t="shared" si="10"/>
        <v>0</v>
      </c>
      <c r="AQ158" s="26">
        <f t="shared" si="10"/>
        <v>0</v>
      </c>
      <c r="AR158" s="26">
        <f t="shared" si="10"/>
        <v>0</v>
      </c>
      <c r="AS158" s="26">
        <f t="shared" si="10"/>
        <v>0</v>
      </c>
      <c r="AT158" s="26">
        <f t="shared" si="10"/>
        <v>0</v>
      </c>
      <c r="AU158" s="26">
        <f t="shared" si="10"/>
        <v>0</v>
      </c>
      <c r="AV158" s="26">
        <f t="shared" si="10"/>
        <v>0</v>
      </c>
      <c r="AW158" s="26">
        <f t="shared" si="10"/>
        <v>0</v>
      </c>
      <c r="AX158" s="26">
        <f t="shared" si="10"/>
        <v>0</v>
      </c>
      <c r="AY158" s="26">
        <f t="shared" si="10"/>
        <v>0</v>
      </c>
      <c r="AZ158" s="26">
        <f t="shared" si="10"/>
        <v>0</v>
      </c>
      <c r="BA158" s="26">
        <f t="shared" si="10"/>
        <v>0</v>
      </c>
      <c r="BB158" s="26">
        <f t="shared" si="10"/>
        <v>0</v>
      </c>
      <c r="BC158" s="26">
        <f t="shared" si="10"/>
        <v>0</v>
      </c>
      <c r="BD158" s="26">
        <f t="shared" si="10"/>
        <v>0</v>
      </c>
      <c r="BE158" s="26">
        <f t="shared" si="10"/>
        <v>0</v>
      </c>
      <c r="BF158" s="26">
        <f t="shared" si="10"/>
        <v>0</v>
      </c>
      <c r="BG158" s="26">
        <f t="shared" si="10"/>
        <v>0</v>
      </c>
      <c r="BH158" s="26">
        <f t="shared" si="10"/>
        <v>0</v>
      </c>
      <c r="BI158" s="26">
        <f t="shared" si="10"/>
        <v>0</v>
      </c>
      <c r="BJ158" s="26">
        <f t="shared" si="10"/>
        <v>0</v>
      </c>
      <c r="BK158" s="26">
        <f t="shared" si="10"/>
        <v>0</v>
      </c>
      <c r="BL158" s="37"/>
    </row>
    <row r="159" spans="2:64" customFormat="1" x14ac:dyDescent="0.15">
      <c r="B159" s="47" t="s">
        <v>704</v>
      </c>
      <c r="C159" s="26">
        <f t="shared" ref="C159:AH159" si="11">C152+C145+C138+C131+C124+C117</f>
        <v>0</v>
      </c>
      <c r="D159" s="26">
        <f t="shared" si="11"/>
        <v>0</v>
      </c>
      <c r="E159" s="26">
        <f t="shared" si="11"/>
        <v>0</v>
      </c>
      <c r="F159" s="26">
        <f t="shared" si="11"/>
        <v>0</v>
      </c>
      <c r="G159" s="26">
        <f t="shared" si="11"/>
        <v>0</v>
      </c>
      <c r="H159" s="26">
        <f t="shared" si="11"/>
        <v>0</v>
      </c>
      <c r="I159" s="26">
        <f t="shared" si="11"/>
        <v>0</v>
      </c>
      <c r="J159" s="26">
        <f t="shared" si="11"/>
        <v>0</v>
      </c>
      <c r="K159" s="26">
        <f t="shared" si="11"/>
        <v>0</v>
      </c>
      <c r="L159" s="26">
        <f t="shared" si="11"/>
        <v>0</v>
      </c>
      <c r="M159" s="26">
        <f t="shared" si="11"/>
        <v>0</v>
      </c>
      <c r="N159" s="26">
        <f t="shared" si="11"/>
        <v>0</v>
      </c>
      <c r="O159" s="26">
        <f t="shared" si="11"/>
        <v>0</v>
      </c>
      <c r="P159" s="26">
        <f t="shared" si="11"/>
        <v>0</v>
      </c>
      <c r="Q159" s="26">
        <f t="shared" si="11"/>
        <v>0</v>
      </c>
      <c r="R159" s="26">
        <f t="shared" si="11"/>
        <v>0</v>
      </c>
      <c r="S159" s="26">
        <f t="shared" si="11"/>
        <v>0</v>
      </c>
      <c r="T159" s="26">
        <f t="shared" si="11"/>
        <v>0</v>
      </c>
      <c r="U159" s="26">
        <f t="shared" si="11"/>
        <v>0</v>
      </c>
      <c r="V159" s="26">
        <f t="shared" si="11"/>
        <v>0</v>
      </c>
      <c r="W159" s="26">
        <f t="shared" si="11"/>
        <v>0</v>
      </c>
      <c r="X159" s="26">
        <f t="shared" si="11"/>
        <v>0</v>
      </c>
      <c r="Y159" s="26">
        <f t="shared" si="11"/>
        <v>0</v>
      </c>
      <c r="Z159" s="26">
        <f t="shared" si="11"/>
        <v>0</v>
      </c>
      <c r="AA159" s="26">
        <f t="shared" si="11"/>
        <v>0</v>
      </c>
      <c r="AB159" s="26">
        <f t="shared" si="11"/>
        <v>0</v>
      </c>
      <c r="AC159" s="26">
        <f t="shared" si="11"/>
        <v>0</v>
      </c>
      <c r="AD159" s="26">
        <f t="shared" si="11"/>
        <v>0</v>
      </c>
      <c r="AE159" s="26">
        <f t="shared" si="11"/>
        <v>0</v>
      </c>
      <c r="AF159" s="26">
        <f t="shared" si="11"/>
        <v>0</v>
      </c>
      <c r="AG159" s="26">
        <f t="shared" si="11"/>
        <v>0</v>
      </c>
      <c r="AH159" s="26">
        <f t="shared" si="11"/>
        <v>0</v>
      </c>
      <c r="AI159" s="26">
        <f t="shared" ref="AI159:BK159" si="12">AI152+AI145+AI138+AI131+AI124+AI117</f>
        <v>0</v>
      </c>
      <c r="AJ159" s="26">
        <f t="shared" si="12"/>
        <v>0</v>
      </c>
      <c r="AK159" s="26">
        <f t="shared" si="12"/>
        <v>0</v>
      </c>
      <c r="AL159" s="26">
        <f t="shared" si="12"/>
        <v>0</v>
      </c>
      <c r="AM159" s="26">
        <f t="shared" si="12"/>
        <v>0</v>
      </c>
      <c r="AN159" s="26">
        <f t="shared" si="12"/>
        <v>0</v>
      </c>
      <c r="AO159" s="26">
        <f t="shared" si="12"/>
        <v>0</v>
      </c>
      <c r="AP159" s="26">
        <f t="shared" si="12"/>
        <v>0</v>
      </c>
      <c r="AQ159" s="26">
        <f t="shared" si="12"/>
        <v>0</v>
      </c>
      <c r="AR159" s="26">
        <f t="shared" si="12"/>
        <v>0</v>
      </c>
      <c r="AS159" s="26">
        <f t="shared" si="12"/>
        <v>0</v>
      </c>
      <c r="AT159" s="26">
        <f t="shared" si="12"/>
        <v>0</v>
      </c>
      <c r="AU159" s="26">
        <f t="shared" si="12"/>
        <v>0</v>
      </c>
      <c r="AV159" s="26">
        <f t="shared" si="12"/>
        <v>0</v>
      </c>
      <c r="AW159" s="26">
        <f t="shared" si="12"/>
        <v>0</v>
      </c>
      <c r="AX159" s="26">
        <f t="shared" si="12"/>
        <v>0</v>
      </c>
      <c r="AY159" s="26">
        <f t="shared" si="12"/>
        <v>0</v>
      </c>
      <c r="AZ159" s="26">
        <f t="shared" si="12"/>
        <v>0</v>
      </c>
      <c r="BA159" s="26">
        <f t="shared" si="12"/>
        <v>0</v>
      </c>
      <c r="BB159" s="26">
        <f t="shared" si="12"/>
        <v>0</v>
      </c>
      <c r="BC159" s="26">
        <f t="shared" si="12"/>
        <v>0</v>
      </c>
      <c r="BD159" s="26">
        <f t="shared" si="12"/>
        <v>0</v>
      </c>
      <c r="BE159" s="26">
        <f t="shared" si="12"/>
        <v>0</v>
      </c>
      <c r="BF159" s="26">
        <f t="shared" si="12"/>
        <v>0</v>
      </c>
      <c r="BG159" s="26">
        <f t="shared" si="12"/>
        <v>0</v>
      </c>
      <c r="BH159" s="26">
        <f t="shared" si="12"/>
        <v>0</v>
      </c>
      <c r="BI159" s="26">
        <f t="shared" si="12"/>
        <v>0</v>
      </c>
      <c r="BJ159" s="26">
        <f t="shared" si="12"/>
        <v>0</v>
      </c>
      <c r="BK159" s="26">
        <f t="shared" si="12"/>
        <v>0</v>
      </c>
      <c r="BL159" s="38">
        <f>SUM(C159:BK159)</f>
        <v>0</v>
      </c>
    </row>
    <row r="160" spans="2:64" customFormat="1" x14ac:dyDescent="0.15">
      <c r="B160" s="17" t="s">
        <v>63</v>
      </c>
      <c r="C160" s="26">
        <f t="shared" ref="C160:AH160" si="13">C153+C146+C139+C132+C125+C118</f>
        <v>0</v>
      </c>
      <c r="D160" s="26">
        <f t="shared" si="13"/>
        <v>0</v>
      </c>
      <c r="E160" s="26">
        <f t="shared" si="13"/>
        <v>0</v>
      </c>
      <c r="F160" s="26">
        <f t="shared" si="13"/>
        <v>0</v>
      </c>
      <c r="G160" s="26">
        <f t="shared" si="13"/>
        <v>0</v>
      </c>
      <c r="H160" s="26">
        <f t="shared" si="13"/>
        <v>0</v>
      </c>
      <c r="I160" s="26">
        <f t="shared" si="13"/>
        <v>0</v>
      </c>
      <c r="J160" s="26">
        <f t="shared" si="13"/>
        <v>0</v>
      </c>
      <c r="K160" s="26">
        <f t="shared" si="13"/>
        <v>0</v>
      </c>
      <c r="L160" s="26">
        <f t="shared" si="13"/>
        <v>0</v>
      </c>
      <c r="M160" s="26">
        <f t="shared" si="13"/>
        <v>0</v>
      </c>
      <c r="N160" s="26">
        <f t="shared" si="13"/>
        <v>0</v>
      </c>
      <c r="O160" s="26">
        <f t="shared" si="13"/>
        <v>0</v>
      </c>
      <c r="P160" s="26">
        <f t="shared" si="13"/>
        <v>0</v>
      </c>
      <c r="Q160" s="26">
        <f t="shared" si="13"/>
        <v>0</v>
      </c>
      <c r="R160" s="26">
        <f t="shared" si="13"/>
        <v>0</v>
      </c>
      <c r="S160" s="26">
        <f t="shared" si="13"/>
        <v>0</v>
      </c>
      <c r="T160" s="26">
        <f t="shared" si="13"/>
        <v>0</v>
      </c>
      <c r="U160" s="26">
        <f t="shared" si="13"/>
        <v>0</v>
      </c>
      <c r="V160" s="26">
        <f t="shared" si="13"/>
        <v>0</v>
      </c>
      <c r="W160" s="26">
        <f t="shared" si="13"/>
        <v>0</v>
      </c>
      <c r="X160" s="26">
        <f t="shared" si="13"/>
        <v>0</v>
      </c>
      <c r="Y160" s="26">
        <f t="shared" si="13"/>
        <v>0</v>
      </c>
      <c r="Z160" s="26">
        <f t="shared" si="13"/>
        <v>0</v>
      </c>
      <c r="AA160" s="26">
        <f t="shared" si="13"/>
        <v>0</v>
      </c>
      <c r="AB160" s="26">
        <f t="shared" si="13"/>
        <v>0</v>
      </c>
      <c r="AC160" s="26">
        <f t="shared" si="13"/>
        <v>0</v>
      </c>
      <c r="AD160" s="26">
        <f t="shared" si="13"/>
        <v>0</v>
      </c>
      <c r="AE160" s="26">
        <f t="shared" si="13"/>
        <v>0</v>
      </c>
      <c r="AF160" s="26">
        <f t="shared" si="13"/>
        <v>0</v>
      </c>
      <c r="AG160" s="26">
        <f t="shared" si="13"/>
        <v>0</v>
      </c>
      <c r="AH160" s="26">
        <f t="shared" si="13"/>
        <v>0</v>
      </c>
      <c r="AI160" s="26">
        <f t="shared" ref="AI160:BK160" si="14">AI153+AI146+AI139+AI132+AI125+AI118</f>
        <v>0</v>
      </c>
      <c r="AJ160" s="26">
        <f t="shared" si="14"/>
        <v>0</v>
      </c>
      <c r="AK160" s="26">
        <f t="shared" si="14"/>
        <v>0</v>
      </c>
      <c r="AL160" s="26">
        <f t="shared" si="14"/>
        <v>0</v>
      </c>
      <c r="AM160" s="26">
        <f t="shared" si="14"/>
        <v>0</v>
      </c>
      <c r="AN160" s="26">
        <f t="shared" si="14"/>
        <v>0</v>
      </c>
      <c r="AO160" s="26">
        <f t="shared" si="14"/>
        <v>0</v>
      </c>
      <c r="AP160" s="26">
        <f t="shared" si="14"/>
        <v>0</v>
      </c>
      <c r="AQ160" s="26">
        <f t="shared" si="14"/>
        <v>0</v>
      </c>
      <c r="AR160" s="26">
        <f t="shared" si="14"/>
        <v>0</v>
      </c>
      <c r="AS160" s="26">
        <f t="shared" si="14"/>
        <v>0</v>
      </c>
      <c r="AT160" s="26">
        <f t="shared" si="14"/>
        <v>0</v>
      </c>
      <c r="AU160" s="26">
        <f t="shared" si="14"/>
        <v>0</v>
      </c>
      <c r="AV160" s="26">
        <f t="shared" si="14"/>
        <v>0</v>
      </c>
      <c r="AW160" s="26">
        <f t="shared" si="14"/>
        <v>0</v>
      </c>
      <c r="AX160" s="26">
        <f t="shared" si="14"/>
        <v>0</v>
      </c>
      <c r="AY160" s="26">
        <f t="shared" si="14"/>
        <v>0</v>
      </c>
      <c r="AZ160" s="26">
        <f t="shared" si="14"/>
        <v>0</v>
      </c>
      <c r="BA160" s="26">
        <f t="shared" si="14"/>
        <v>0</v>
      </c>
      <c r="BB160" s="26">
        <f t="shared" si="14"/>
        <v>0</v>
      </c>
      <c r="BC160" s="26">
        <f t="shared" si="14"/>
        <v>0</v>
      </c>
      <c r="BD160" s="26">
        <f t="shared" si="14"/>
        <v>0</v>
      </c>
      <c r="BE160" s="26">
        <f t="shared" si="14"/>
        <v>0</v>
      </c>
      <c r="BF160" s="26">
        <f t="shared" si="14"/>
        <v>0</v>
      </c>
      <c r="BG160" s="26">
        <f t="shared" si="14"/>
        <v>0</v>
      </c>
      <c r="BH160" s="26">
        <f t="shared" si="14"/>
        <v>0</v>
      </c>
      <c r="BI160" s="26">
        <f t="shared" si="14"/>
        <v>0</v>
      </c>
      <c r="BJ160" s="26">
        <f t="shared" si="14"/>
        <v>0</v>
      </c>
      <c r="BK160" s="26">
        <f t="shared" si="14"/>
        <v>0</v>
      </c>
      <c r="BL160" s="38">
        <f>SUM(C160:BK160)</f>
        <v>0</v>
      </c>
    </row>
    <row r="161" spans="2:64" customFormat="1" x14ac:dyDescent="0.15">
      <c r="B161" s="17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38"/>
    </row>
    <row r="162" spans="2:64" customFormat="1" x14ac:dyDescent="0.15">
      <c r="B162" s="14" t="s">
        <v>706</v>
      </c>
      <c r="C162" s="26">
        <f t="shared" ref="C162:AH162" si="15">C155+C148+C141+C134+C127+C120</f>
        <v>0</v>
      </c>
      <c r="D162" s="26">
        <f t="shared" si="15"/>
        <v>1500000</v>
      </c>
      <c r="E162" s="26">
        <f t="shared" si="15"/>
        <v>1500000</v>
      </c>
      <c r="F162" s="26">
        <f t="shared" si="15"/>
        <v>1500000</v>
      </c>
      <c r="G162" s="26">
        <f t="shared" si="15"/>
        <v>1500000</v>
      </c>
      <c r="H162" s="26">
        <f t="shared" si="15"/>
        <v>1500000</v>
      </c>
      <c r="I162" s="26">
        <f t="shared" si="15"/>
        <v>1500000</v>
      </c>
      <c r="J162" s="26">
        <f t="shared" si="15"/>
        <v>1500000</v>
      </c>
      <c r="K162" s="26">
        <f t="shared" si="15"/>
        <v>1500000</v>
      </c>
      <c r="L162" s="26">
        <f t="shared" si="15"/>
        <v>1500000</v>
      </c>
      <c r="M162" s="26">
        <f t="shared" si="15"/>
        <v>1500000</v>
      </c>
      <c r="N162" s="26">
        <f t="shared" si="15"/>
        <v>1500000</v>
      </c>
      <c r="O162" s="26">
        <f t="shared" si="15"/>
        <v>1500000</v>
      </c>
      <c r="P162" s="26">
        <f t="shared" si="15"/>
        <v>1500000</v>
      </c>
      <c r="Q162" s="26">
        <f t="shared" si="15"/>
        <v>1500000</v>
      </c>
      <c r="R162" s="26">
        <f t="shared" si="15"/>
        <v>1500000</v>
      </c>
      <c r="S162" s="26">
        <f t="shared" si="15"/>
        <v>1500000</v>
      </c>
      <c r="T162" s="26">
        <f t="shared" si="15"/>
        <v>1500000</v>
      </c>
      <c r="U162" s="26">
        <f t="shared" si="15"/>
        <v>1500000</v>
      </c>
      <c r="V162" s="26">
        <f t="shared" si="15"/>
        <v>500000</v>
      </c>
      <c r="W162" s="26">
        <f t="shared" si="15"/>
        <v>500000</v>
      </c>
      <c r="X162" s="26">
        <f t="shared" si="15"/>
        <v>500000</v>
      </c>
      <c r="Y162" s="26">
        <f t="shared" si="15"/>
        <v>500000</v>
      </c>
      <c r="Z162" s="26">
        <f t="shared" si="15"/>
        <v>500000</v>
      </c>
      <c r="AA162" s="26">
        <f t="shared" si="15"/>
        <v>500000</v>
      </c>
      <c r="AB162" s="26">
        <f t="shared" si="15"/>
        <v>0</v>
      </c>
      <c r="AC162" s="26">
        <f t="shared" si="15"/>
        <v>0</v>
      </c>
      <c r="AD162" s="26">
        <f t="shared" si="15"/>
        <v>0</v>
      </c>
      <c r="AE162" s="26">
        <f t="shared" si="15"/>
        <v>0</v>
      </c>
      <c r="AF162" s="26">
        <f t="shared" si="15"/>
        <v>0</v>
      </c>
      <c r="AG162" s="26">
        <f t="shared" si="15"/>
        <v>0</v>
      </c>
      <c r="AH162" s="26">
        <f t="shared" si="15"/>
        <v>0</v>
      </c>
      <c r="AI162" s="26">
        <f t="shared" ref="AI162:BK162" si="16">AI155+AI148+AI141+AI134+AI127+AI120</f>
        <v>0</v>
      </c>
      <c r="AJ162" s="26">
        <f t="shared" si="16"/>
        <v>0</v>
      </c>
      <c r="AK162" s="26">
        <f t="shared" si="16"/>
        <v>0</v>
      </c>
      <c r="AL162" s="26">
        <f t="shared" si="16"/>
        <v>0</v>
      </c>
      <c r="AM162" s="26">
        <f t="shared" si="16"/>
        <v>0</v>
      </c>
      <c r="AN162" s="26">
        <f t="shared" si="16"/>
        <v>0</v>
      </c>
      <c r="AO162" s="26">
        <f t="shared" si="16"/>
        <v>0</v>
      </c>
      <c r="AP162" s="26">
        <f t="shared" si="16"/>
        <v>0</v>
      </c>
      <c r="AQ162" s="26">
        <f t="shared" si="16"/>
        <v>0</v>
      </c>
      <c r="AR162" s="26">
        <f t="shared" si="16"/>
        <v>0</v>
      </c>
      <c r="AS162" s="26">
        <f t="shared" si="16"/>
        <v>0</v>
      </c>
      <c r="AT162" s="26">
        <f t="shared" si="16"/>
        <v>0</v>
      </c>
      <c r="AU162" s="26">
        <f t="shared" si="16"/>
        <v>0</v>
      </c>
      <c r="AV162" s="26">
        <f t="shared" si="16"/>
        <v>0</v>
      </c>
      <c r="AW162" s="26">
        <f t="shared" si="16"/>
        <v>0</v>
      </c>
      <c r="AX162" s="26">
        <f t="shared" si="16"/>
        <v>0</v>
      </c>
      <c r="AY162" s="26">
        <f t="shared" si="16"/>
        <v>0</v>
      </c>
      <c r="AZ162" s="26">
        <f t="shared" si="16"/>
        <v>0</v>
      </c>
      <c r="BA162" s="26">
        <f t="shared" si="16"/>
        <v>0</v>
      </c>
      <c r="BB162" s="26">
        <f t="shared" si="16"/>
        <v>0</v>
      </c>
      <c r="BC162" s="26">
        <f t="shared" si="16"/>
        <v>0</v>
      </c>
      <c r="BD162" s="26">
        <f t="shared" si="16"/>
        <v>0</v>
      </c>
      <c r="BE162" s="26">
        <f t="shared" si="16"/>
        <v>0</v>
      </c>
      <c r="BF162" s="26">
        <f t="shared" si="16"/>
        <v>0</v>
      </c>
      <c r="BG162" s="26">
        <f t="shared" si="16"/>
        <v>0</v>
      </c>
      <c r="BH162" s="26">
        <f t="shared" si="16"/>
        <v>0</v>
      </c>
      <c r="BI162" s="26">
        <f t="shared" si="16"/>
        <v>0</v>
      </c>
      <c r="BJ162" s="26">
        <f t="shared" si="16"/>
        <v>0</v>
      </c>
      <c r="BK162" s="26">
        <f t="shared" si="16"/>
        <v>0</v>
      </c>
      <c r="BL162" s="37"/>
    </row>
    <row r="163" spans="2:64" customFormat="1" x14ac:dyDescent="0.15">
      <c r="B163" s="19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38"/>
    </row>
    <row r="164" spans="2:64" customFormat="1" x14ac:dyDescent="0.15">
      <c r="B164" s="14" t="s">
        <v>4</v>
      </c>
      <c r="C164" s="26">
        <f>STAFF_CWS!G372</f>
        <v>0</v>
      </c>
      <c r="D164" s="26">
        <f>STAFF_CWS!H372</f>
        <v>0</v>
      </c>
      <c r="E164" s="26">
        <f>STAFF_CWS!I372</f>
        <v>0</v>
      </c>
      <c r="F164" s="26">
        <f>STAFF_CWS!J372</f>
        <v>0</v>
      </c>
      <c r="G164" s="26">
        <f>STAFF_CWS!K372</f>
        <v>0</v>
      </c>
      <c r="H164" s="26">
        <f>STAFF_CWS!L372</f>
        <v>0</v>
      </c>
      <c r="I164" s="26">
        <f>STAFF_CWS!M372</f>
        <v>0</v>
      </c>
      <c r="J164" s="26">
        <f>STAFF_CWS!N372</f>
        <v>0</v>
      </c>
      <c r="K164" s="26">
        <f>STAFF_CWS!O372</f>
        <v>0</v>
      </c>
      <c r="L164" s="26">
        <f>STAFF_CWS!P372</f>
        <v>0</v>
      </c>
      <c r="M164" s="26">
        <f>STAFF_CWS!Q372</f>
        <v>0</v>
      </c>
      <c r="N164" s="26">
        <f>STAFF_CWS!R372</f>
        <v>0</v>
      </c>
      <c r="O164" s="26">
        <f>STAFF_CWS!S372</f>
        <v>0</v>
      </c>
      <c r="P164" s="26">
        <f>STAFF_CWS!T372</f>
        <v>0</v>
      </c>
      <c r="Q164" s="26">
        <f>STAFF_CWS!U372</f>
        <v>0</v>
      </c>
      <c r="R164" s="26">
        <f>STAFF_CWS!V372</f>
        <v>0</v>
      </c>
      <c r="S164" s="26">
        <f>STAFF_CWS!W372</f>
        <v>0</v>
      </c>
      <c r="T164" s="26">
        <f>STAFF_CWS!X372</f>
        <v>0</v>
      </c>
      <c r="U164" s="26">
        <f>STAFF_CWS!Y372</f>
        <v>0</v>
      </c>
      <c r="V164" s="26">
        <f>STAFF_CWS!Z372</f>
        <v>0</v>
      </c>
      <c r="W164" s="26">
        <f>STAFF_CWS!AA372</f>
        <v>0</v>
      </c>
      <c r="X164" s="26">
        <f>STAFF_CWS!AB372</f>
        <v>0</v>
      </c>
      <c r="Y164" s="26">
        <f>STAFF_CWS!AC372</f>
        <v>0</v>
      </c>
      <c r="Z164" s="26">
        <f>STAFF_CWS!AD372</f>
        <v>0</v>
      </c>
      <c r="AA164" s="26">
        <f>STAFF_CWS!AE372</f>
        <v>0</v>
      </c>
      <c r="AB164" s="26">
        <f>STAFF_CWS!AF372</f>
        <v>0</v>
      </c>
      <c r="AC164" s="26">
        <f>STAFF_CWS!AG372</f>
        <v>0</v>
      </c>
      <c r="AD164" s="26">
        <f>STAFF_CWS!AH372</f>
        <v>0</v>
      </c>
      <c r="AE164" s="26">
        <f>STAFF_CWS!AI372</f>
        <v>0</v>
      </c>
      <c r="AF164" s="26">
        <f>STAFF_CWS!AJ372</f>
        <v>0</v>
      </c>
      <c r="AG164" s="26">
        <f>STAFF_CWS!AK372</f>
        <v>0</v>
      </c>
      <c r="AH164" s="26">
        <f>STAFF_CWS!AL372</f>
        <v>0</v>
      </c>
      <c r="AI164" s="26">
        <f>STAFF_CWS!AM372</f>
        <v>0</v>
      </c>
      <c r="AJ164" s="26">
        <f>STAFF_CWS!AN372</f>
        <v>0</v>
      </c>
      <c r="AK164" s="26">
        <f>STAFF_CWS!AO372</f>
        <v>0</v>
      </c>
      <c r="AL164" s="26">
        <f>STAFF_CWS!AP372</f>
        <v>0</v>
      </c>
      <c r="AM164" s="26">
        <f>STAFF_CWS!AQ372</f>
        <v>0</v>
      </c>
      <c r="AN164" s="26">
        <f>STAFF_CWS!AR372</f>
        <v>0</v>
      </c>
      <c r="AO164" s="26">
        <f>STAFF_CWS!AS372</f>
        <v>0</v>
      </c>
      <c r="AP164" s="26">
        <f>STAFF_CWS!AT372</f>
        <v>0</v>
      </c>
      <c r="AQ164" s="26">
        <f>STAFF_CWS!AU372</f>
        <v>0</v>
      </c>
      <c r="AR164" s="26">
        <f>STAFF_CWS!AV372</f>
        <v>0</v>
      </c>
      <c r="AS164" s="26">
        <f>STAFF_CWS!AW372</f>
        <v>0</v>
      </c>
      <c r="AT164" s="26">
        <f>STAFF_CWS!AX372</f>
        <v>0</v>
      </c>
      <c r="AU164" s="26">
        <f>STAFF_CWS!AY372</f>
        <v>0</v>
      </c>
      <c r="AV164" s="26">
        <f>STAFF_CWS!AZ372</f>
        <v>0</v>
      </c>
      <c r="AW164" s="26">
        <f>STAFF_CWS!BA372</f>
        <v>0</v>
      </c>
      <c r="AX164" s="26">
        <f>STAFF_CWS!BB372</f>
        <v>0</v>
      </c>
      <c r="AY164" s="26">
        <f>STAFF_CWS!BC372</f>
        <v>0</v>
      </c>
      <c r="AZ164" s="26">
        <f>STAFF_CWS!BD372</f>
        <v>0</v>
      </c>
      <c r="BA164" s="26">
        <f>STAFF_CWS!BE372</f>
        <v>0</v>
      </c>
      <c r="BB164" s="26">
        <f>STAFF_CWS!BF372</f>
        <v>0</v>
      </c>
      <c r="BC164" s="26">
        <f>STAFF_CWS!BG372</f>
        <v>0</v>
      </c>
      <c r="BD164" s="26">
        <f>STAFF_CWS!BH372</f>
        <v>0</v>
      </c>
      <c r="BE164" s="26">
        <f>STAFF_CWS!BI372</f>
        <v>0</v>
      </c>
      <c r="BF164" s="26">
        <f>STAFF_CWS!BJ372</f>
        <v>0</v>
      </c>
      <c r="BG164" s="26">
        <f>STAFF_CWS!BK372</f>
        <v>0</v>
      </c>
      <c r="BH164" s="26">
        <f>STAFF_CWS!BL372</f>
        <v>0</v>
      </c>
      <c r="BI164" s="26">
        <f>STAFF_CWS!BM372</f>
        <v>0</v>
      </c>
      <c r="BJ164" s="26">
        <f>STAFF_CWS!BN372</f>
        <v>0</v>
      </c>
      <c r="BK164" s="26">
        <f>STAFF_CWS!BO372</f>
        <v>0</v>
      </c>
      <c r="BL164" s="38"/>
    </row>
    <row r="165" spans="2:64" customFormat="1" x14ac:dyDescent="0.15">
      <c r="B165" s="14" t="s">
        <v>17</v>
      </c>
      <c r="C165" s="26">
        <f>STAFF_CWS!G375</f>
        <v>0</v>
      </c>
      <c r="D165" s="26">
        <f>STAFF_CWS!H375</f>
        <v>0</v>
      </c>
      <c r="E165" s="26">
        <f>STAFF_CWS!I375</f>
        <v>0</v>
      </c>
      <c r="F165" s="26">
        <f>STAFF_CWS!J375</f>
        <v>0</v>
      </c>
      <c r="G165" s="26">
        <f>STAFF_CWS!K375</f>
        <v>0</v>
      </c>
      <c r="H165" s="26">
        <f>STAFF_CWS!L375</f>
        <v>0</v>
      </c>
      <c r="I165" s="26">
        <f>STAFF_CWS!M375</f>
        <v>0</v>
      </c>
      <c r="J165" s="26">
        <f>STAFF_CWS!N375</f>
        <v>0</v>
      </c>
      <c r="K165" s="26">
        <f>STAFF_CWS!O375</f>
        <v>0</v>
      </c>
      <c r="L165" s="26">
        <f>STAFF_CWS!P375</f>
        <v>0</v>
      </c>
      <c r="M165" s="26">
        <f>STAFF_CWS!Q375</f>
        <v>0</v>
      </c>
      <c r="N165" s="26">
        <f>STAFF_CWS!R375</f>
        <v>0</v>
      </c>
      <c r="O165" s="26">
        <f>STAFF_CWS!S375</f>
        <v>0</v>
      </c>
      <c r="P165" s="26">
        <f>STAFF_CWS!T375</f>
        <v>0</v>
      </c>
      <c r="Q165" s="26">
        <f>STAFF_CWS!U375</f>
        <v>0</v>
      </c>
      <c r="R165" s="26">
        <f>STAFF_CWS!V375</f>
        <v>0</v>
      </c>
      <c r="S165" s="26">
        <f>STAFF_CWS!W375</f>
        <v>0</v>
      </c>
      <c r="T165" s="26">
        <f>STAFF_CWS!X375</f>
        <v>0</v>
      </c>
      <c r="U165" s="26">
        <f>STAFF_CWS!Y375</f>
        <v>0</v>
      </c>
      <c r="V165" s="26">
        <f>STAFF_CWS!Z375</f>
        <v>0</v>
      </c>
      <c r="W165" s="26">
        <f>STAFF_CWS!AA375</f>
        <v>0</v>
      </c>
      <c r="X165" s="26">
        <f>STAFF_CWS!AB375</f>
        <v>0</v>
      </c>
      <c r="Y165" s="26">
        <f>STAFF_CWS!AC375</f>
        <v>0</v>
      </c>
      <c r="Z165" s="26">
        <f>STAFF_CWS!AD375</f>
        <v>0</v>
      </c>
      <c r="AA165" s="26">
        <f>STAFF_CWS!AE375</f>
        <v>0</v>
      </c>
      <c r="AB165" s="26">
        <f>STAFF_CWS!AF375</f>
        <v>0</v>
      </c>
      <c r="AC165" s="26">
        <f>STAFF_CWS!AG375</f>
        <v>0</v>
      </c>
      <c r="AD165" s="26">
        <f>STAFF_CWS!AH375</f>
        <v>0</v>
      </c>
      <c r="AE165" s="26">
        <f>STAFF_CWS!AI375</f>
        <v>0</v>
      </c>
      <c r="AF165" s="26">
        <f>STAFF_CWS!AJ375</f>
        <v>0</v>
      </c>
      <c r="AG165" s="26">
        <f>STAFF_CWS!AK375</f>
        <v>0</v>
      </c>
      <c r="AH165" s="26">
        <f>STAFF_CWS!AL375</f>
        <v>0</v>
      </c>
      <c r="AI165" s="26">
        <f>STAFF_CWS!AM375</f>
        <v>0</v>
      </c>
      <c r="AJ165" s="26">
        <f>STAFF_CWS!AN375</f>
        <v>0</v>
      </c>
      <c r="AK165" s="26">
        <f>STAFF_CWS!AO375</f>
        <v>0</v>
      </c>
      <c r="AL165" s="26">
        <f>STAFF_CWS!AP375</f>
        <v>0</v>
      </c>
      <c r="AM165" s="26">
        <f>STAFF_CWS!AQ375</f>
        <v>0</v>
      </c>
      <c r="AN165" s="26">
        <f>STAFF_CWS!AR375</f>
        <v>0</v>
      </c>
      <c r="AO165" s="26">
        <f>STAFF_CWS!AS375</f>
        <v>0</v>
      </c>
      <c r="AP165" s="26">
        <f>STAFF_CWS!AT375</f>
        <v>0</v>
      </c>
      <c r="AQ165" s="26">
        <f>STAFF_CWS!AU375</f>
        <v>0</v>
      </c>
      <c r="AR165" s="26">
        <f>STAFF_CWS!AV375</f>
        <v>0</v>
      </c>
      <c r="AS165" s="26">
        <f>STAFF_CWS!AW375</f>
        <v>0</v>
      </c>
      <c r="AT165" s="26">
        <f>STAFF_CWS!AX375</f>
        <v>0</v>
      </c>
      <c r="AU165" s="26">
        <f>STAFF_CWS!AY375</f>
        <v>0</v>
      </c>
      <c r="AV165" s="26">
        <f>STAFF_CWS!AZ375</f>
        <v>0</v>
      </c>
      <c r="AW165" s="26">
        <f>STAFF_CWS!BA375</f>
        <v>0</v>
      </c>
      <c r="AX165" s="26">
        <f>STAFF_CWS!BB375</f>
        <v>0</v>
      </c>
      <c r="AY165" s="26">
        <f>STAFF_CWS!BC375</f>
        <v>0</v>
      </c>
      <c r="AZ165" s="26">
        <f>STAFF_CWS!BD375</f>
        <v>0</v>
      </c>
      <c r="BA165" s="26">
        <f>STAFF_CWS!BE375</f>
        <v>0</v>
      </c>
      <c r="BB165" s="26">
        <f>STAFF_CWS!BF375</f>
        <v>0</v>
      </c>
      <c r="BC165" s="26">
        <f>STAFF_CWS!BG375</f>
        <v>0</v>
      </c>
      <c r="BD165" s="26">
        <f>STAFF_CWS!BH375</f>
        <v>0</v>
      </c>
      <c r="BE165" s="26">
        <f>STAFF_CWS!BI375</f>
        <v>0</v>
      </c>
      <c r="BF165" s="26">
        <f>STAFF_CWS!BJ375</f>
        <v>0</v>
      </c>
      <c r="BG165" s="26">
        <f>STAFF_CWS!BK375</f>
        <v>0</v>
      </c>
      <c r="BH165" s="26">
        <f>STAFF_CWS!BL375</f>
        <v>0</v>
      </c>
      <c r="BI165" s="26">
        <f>STAFF_CWS!BM375</f>
        <v>0</v>
      </c>
      <c r="BJ165" s="26">
        <f>STAFF_CWS!BN375</f>
        <v>0</v>
      </c>
      <c r="BK165" s="26">
        <f>STAFF_CWS!BO375</f>
        <v>0</v>
      </c>
      <c r="BL165" s="37"/>
    </row>
    <row r="166" spans="2:64" customFormat="1" x14ac:dyDescent="0.15">
      <c r="B166" s="14" t="s">
        <v>18</v>
      </c>
      <c r="C166" s="26">
        <f>STAFF_CWS!G376</f>
        <v>0</v>
      </c>
      <c r="D166" s="26">
        <f>STAFF_CWS!H376</f>
        <v>0</v>
      </c>
      <c r="E166" s="26">
        <f>STAFF_CWS!I376</f>
        <v>0</v>
      </c>
      <c r="F166" s="26">
        <f>STAFF_CWS!J376</f>
        <v>0</v>
      </c>
      <c r="G166" s="26">
        <f>STAFF_CWS!K376</f>
        <v>0</v>
      </c>
      <c r="H166" s="26">
        <f>STAFF_CWS!L376</f>
        <v>0</v>
      </c>
      <c r="I166" s="26">
        <f>STAFF_CWS!M376</f>
        <v>0</v>
      </c>
      <c r="J166" s="26">
        <f>STAFF_CWS!N376</f>
        <v>0</v>
      </c>
      <c r="K166" s="26">
        <f>STAFF_CWS!O376</f>
        <v>0</v>
      </c>
      <c r="L166" s="26">
        <f>STAFF_CWS!P376</f>
        <v>0</v>
      </c>
      <c r="M166" s="26">
        <f>STAFF_CWS!Q376</f>
        <v>0</v>
      </c>
      <c r="N166" s="26">
        <f>STAFF_CWS!R376</f>
        <v>0</v>
      </c>
      <c r="O166" s="26">
        <f>STAFF_CWS!S376</f>
        <v>0</v>
      </c>
      <c r="P166" s="26">
        <f>STAFF_CWS!T376</f>
        <v>0</v>
      </c>
      <c r="Q166" s="26">
        <f>STAFF_CWS!U376</f>
        <v>0</v>
      </c>
      <c r="R166" s="26">
        <f>STAFF_CWS!V376</f>
        <v>0</v>
      </c>
      <c r="S166" s="26">
        <f>STAFF_CWS!W376</f>
        <v>0</v>
      </c>
      <c r="T166" s="26">
        <f>STAFF_CWS!X376</f>
        <v>0</v>
      </c>
      <c r="U166" s="26">
        <f>STAFF_CWS!Y376</f>
        <v>0</v>
      </c>
      <c r="V166" s="26">
        <f>STAFF_CWS!Z376</f>
        <v>0</v>
      </c>
      <c r="W166" s="26">
        <f>STAFF_CWS!AA376</f>
        <v>0</v>
      </c>
      <c r="X166" s="26">
        <f>STAFF_CWS!AB376</f>
        <v>0</v>
      </c>
      <c r="Y166" s="26">
        <f>STAFF_CWS!AC376</f>
        <v>0</v>
      </c>
      <c r="Z166" s="26">
        <f>STAFF_CWS!AD376</f>
        <v>0</v>
      </c>
      <c r="AA166" s="26">
        <f>STAFF_CWS!AE376</f>
        <v>0</v>
      </c>
      <c r="AB166" s="26">
        <f>STAFF_CWS!AF376</f>
        <v>0</v>
      </c>
      <c r="AC166" s="26">
        <f>STAFF_CWS!AG376</f>
        <v>0</v>
      </c>
      <c r="AD166" s="26">
        <f>STAFF_CWS!AH376</f>
        <v>0</v>
      </c>
      <c r="AE166" s="26">
        <f>STAFF_CWS!AI376</f>
        <v>0</v>
      </c>
      <c r="AF166" s="26">
        <f>STAFF_CWS!AJ376</f>
        <v>0</v>
      </c>
      <c r="AG166" s="26">
        <f>STAFF_CWS!AK376</f>
        <v>0</v>
      </c>
      <c r="AH166" s="26">
        <f>STAFF_CWS!AL376</f>
        <v>0</v>
      </c>
      <c r="AI166" s="26">
        <f>STAFF_CWS!AM376</f>
        <v>0</v>
      </c>
      <c r="AJ166" s="26">
        <f>STAFF_CWS!AN376</f>
        <v>0</v>
      </c>
      <c r="AK166" s="26">
        <f>STAFF_CWS!AO376</f>
        <v>0</v>
      </c>
      <c r="AL166" s="26">
        <f>STAFF_CWS!AP376</f>
        <v>0</v>
      </c>
      <c r="AM166" s="26">
        <f>STAFF_CWS!AQ376</f>
        <v>0</v>
      </c>
      <c r="AN166" s="26">
        <f>STAFF_CWS!AR376</f>
        <v>0</v>
      </c>
      <c r="AO166" s="26">
        <f>STAFF_CWS!AS376</f>
        <v>0</v>
      </c>
      <c r="AP166" s="26">
        <f>STAFF_CWS!AT376</f>
        <v>0</v>
      </c>
      <c r="AQ166" s="26">
        <f>STAFF_CWS!AU376</f>
        <v>0</v>
      </c>
      <c r="AR166" s="26">
        <f>STAFF_CWS!AV376</f>
        <v>0</v>
      </c>
      <c r="AS166" s="26">
        <f>STAFF_CWS!AW376</f>
        <v>0</v>
      </c>
      <c r="AT166" s="26">
        <f>STAFF_CWS!AX376</f>
        <v>0</v>
      </c>
      <c r="AU166" s="26">
        <f>STAFF_CWS!AY376</f>
        <v>0</v>
      </c>
      <c r="AV166" s="26">
        <f>STAFF_CWS!AZ376</f>
        <v>0</v>
      </c>
      <c r="AW166" s="26">
        <f>STAFF_CWS!BA376</f>
        <v>0</v>
      </c>
      <c r="AX166" s="26">
        <f>STAFF_CWS!BB376</f>
        <v>0</v>
      </c>
      <c r="AY166" s="26">
        <f>STAFF_CWS!BC376</f>
        <v>0</v>
      </c>
      <c r="AZ166" s="26">
        <f>STAFF_CWS!BD376</f>
        <v>0</v>
      </c>
      <c r="BA166" s="26">
        <f>STAFF_CWS!BE376</f>
        <v>0</v>
      </c>
      <c r="BB166" s="26">
        <f>STAFF_CWS!BF376</f>
        <v>0</v>
      </c>
      <c r="BC166" s="26">
        <f>STAFF_CWS!BG376</f>
        <v>0</v>
      </c>
      <c r="BD166" s="26">
        <f>STAFF_CWS!BH376</f>
        <v>0</v>
      </c>
      <c r="BE166" s="26">
        <f>STAFF_CWS!BI376</f>
        <v>0</v>
      </c>
      <c r="BF166" s="26">
        <f>STAFF_CWS!BJ376</f>
        <v>0</v>
      </c>
      <c r="BG166" s="26">
        <f>STAFF_CWS!BK376</f>
        <v>0</v>
      </c>
      <c r="BH166" s="26">
        <f>STAFF_CWS!BL376</f>
        <v>0</v>
      </c>
      <c r="BI166" s="26">
        <f>STAFF_CWS!BM376</f>
        <v>0</v>
      </c>
      <c r="BJ166" s="26">
        <f>STAFF_CWS!BN376</f>
        <v>0</v>
      </c>
      <c r="BK166" s="26">
        <f>STAFF_CWS!BO376</f>
        <v>0</v>
      </c>
      <c r="BL166" s="37"/>
    </row>
    <row r="167" spans="2:64" customFormat="1" x14ac:dyDescent="0.15">
      <c r="B167" s="1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37"/>
    </row>
    <row r="168" spans="2:64" customFormat="1" x14ac:dyDescent="0.15">
      <c r="B168" s="14" t="s">
        <v>707</v>
      </c>
      <c r="C168" s="26">
        <f>STAFF_CWS!G380</f>
        <v>0</v>
      </c>
      <c r="D168" s="26">
        <f>STAFF_CWS!H380</f>
        <v>1500000</v>
      </c>
      <c r="E168" s="26">
        <f>STAFF_CWS!I380</f>
        <v>1500000</v>
      </c>
      <c r="F168" s="26">
        <f>STAFF_CWS!J380</f>
        <v>1500000</v>
      </c>
      <c r="G168" s="26">
        <f>STAFF_CWS!K380</f>
        <v>1500000</v>
      </c>
      <c r="H168" s="26">
        <f>STAFF_CWS!L380</f>
        <v>1500000</v>
      </c>
      <c r="I168" s="26">
        <f>STAFF_CWS!M380</f>
        <v>1500000</v>
      </c>
      <c r="J168" s="26">
        <f>STAFF_CWS!N380</f>
        <v>1500000</v>
      </c>
      <c r="K168" s="26">
        <f>STAFF_CWS!O380</f>
        <v>1500000</v>
      </c>
      <c r="L168" s="26">
        <f>STAFF_CWS!P380</f>
        <v>1500000</v>
      </c>
      <c r="M168" s="26">
        <f>STAFF_CWS!Q380</f>
        <v>1500000</v>
      </c>
      <c r="N168" s="26">
        <f>STAFF_CWS!R380</f>
        <v>1500000</v>
      </c>
      <c r="O168" s="26">
        <f>STAFF_CWS!S380</f>
        <v>1500000</v>
      </c>
      <c r="P168" s="26">
        <f>STAFF_CWS!T380</f>
        <v>1500000</v>
      </c>
      <c r="Q168" s="26">
        <f>STAFF_CWS!U380</f>
        <v>1500000</v>
      </c>
      <c r="R168" s="26">
        <f>STAFF_CWS!V380</f>
        <v>1500000</v>
      </c>
      <c r="S168" s="26">
        <f>STAFF_CWS!W380</f>
        <v>1500000</v>
      </c>
      <c r="T168" s="26">
        <f>STAFF_CWS!X380</f>
        <v>1500000</v>
      </c>
      <c r="U168" s="26">
        <f>STAFF_CWS!Y380</f>
        <v>1500000</v>
      </c>
      <c r="V168" s="26">
        <f>STAFF_CWS!Z380</f>
        <v>500000</v>
      </c>
      <c r="W168" s="26">
        <f>STAFF_CWS!AA380</f>
        <v>500000</v>
      </c>
      <c r="X168" s="26">
        <f>STAFF_CWS!AB380</f>
        <v>500000</v>
      </c>
      <c r="Y168" s="26">
        <f>STAFF_CWS!AC380</f>
        <v>500000</v>
      </c>
      <c r="Z168" s="26">
        <f>STAFF_CWS!AD380</f>
        <v>500000</v>
      </c>
      <c r="AA168" s="26">
        <f>STAFF_CWS!AE380</f>
        <v>500000</v>
      </c>
      <c r="AB168" s="26">
        <f>STAFF_CWS!AF380</f>
        <v>0</v>
      </c>
      <c r="AC168" s="26">
        <f>STAFF_CWS!AG380</f>
        <v>0</v>
      </c>
      <c r="AD168" s="26">
        <f>STAFF_CWS!AH380</f>
        <v>0</v>
      </c>
      <c r="AE168" s="26">
        <f>STAFF_CWS!AI380</f>
        <v>0</v>
      </c>
      <c r="AF168" s="26">
        <f>STAFF_CWS!AJ380</f>
        <v>0</v>
      </c>
      <c r="AG168" s="26">
        <f>STAFF_CWS!AK380</f>
        <v>0</v>
      </c>
      <c r="AH168" s="26">
        <f>STAFF_CWS!AL380</f>
        <v>0</v>
      </c>
      <c r="AI168" s="26">
        <f>STAFF_CWS!AM380</f>
        <v>0</v>
      </c>
      <c r="AJ168" s="26">
        <f>STAFF_CWS!AN380</f>
        <v>0</v>
      </c>
      <c r="AK168" s="26">
        <f>STAFF_CWS!AO380</f>
        <v>0</v>
      </c>
      <c r="AL168" s="26">
        <f>STAFF_CWS!AP380</f>
        <v>0</v>
      </c>
      <c r="AM168" s="26">
        <f>STAFF_CWS!AQ380</f>
        <v>0</v>
      </c>
      <c r="AN168" s="26">
        <f>STAFF_CWS!AR380</f>
        <v>0</v>
      </c>
      <c r="AO168" s="26">
        <f>STAFF_CWS!AS380</f>
        <v>0</v>
      </c>
      <c r="AP168" s="26">
        <f>STAFF_CWS!AT380</f>
        <v>0</v>
      </c>
      <c r="AQ168" s="26">
        <f>STAFF_CWS!AU380</f>
        <v>0</v>
      </c>
      <c r="AR168" s="26">
        <f>STAFF_CWS!AV380</f>
        <v>0</v>
      </c>
      <c r="AS168" s="26">
        <f>STAFF_CWS!AW380</f>
        <v>0</v>
      </c>
      <c r="AT168" s="26">
        <f>STAFF_CWS!AX380</f>
        <v>0</v>
      </c>
      <c r="AU168" s="26">
        <f>STAFF_CWS!AY380</f>
        <v>0</v>
      </c>
      <c r="AV168" s="26">
        <f>STAFF_CWS!AZ380</f>
        <v>0</v>
      </c>
      <c r="AW168" s="26">
        <f>STAFF_CWS!BA380</f>
        <v>0</v>
      </c>
      <c r="AX168" s="26">
        <f>STAFF_CWS!BB380</f>
        <v>0</v>
      </c>
      <c r="AY168" s="26">
        <f>STAFF_CWS!BC380</f>
        <v>0</v>
      </c>
      <c r="AZ168" s="26">
        <f>STAFF_CWS!BD380</f>
        <v>0</v>
      </c>
      <c r="BA168" s="26">
        <f>STAFF_CWS!BE380</f>
        <v>0</v>
      </c>
      <c r="BB168" s="26">
        <f>STAFF_CWS!BF380</f>
        <v>0</v>
      </c>
      <c r="BC168" s="26">
        <f>STAFF_CWS!BG380</f>
        <v>0</v>
      </c>
      <c r="BD168" s="26">
        <f>STAFF_CWS!BH380</f>
        <v>0</v>
      </c>
      <c r="BE168" s="26">
        <f>STAFF_CWS!BI380</f>
        <v>0</v>
      </c>
      <c r="BF168" s="26">
        <f>STAFF_CWS!BJ380</f>
        <v>0</v>
      </c>
      <c r="BG168" s="26">
        <f>STAFF_CWS!BK380</f>
        <v>0</v>
      </c>
      <c r="BH168" s="26">
        <f>STAFF_CWS!BL380</f>
        <v>0</v>
      </c>
      <c r="BI168" s="26">
        <f>STAFF_CWS!BM380</f>
        <v>0</v>
      </c>
      <c r="BJ168" s="26">
        <f>STAFF_CWS!BN380</f>
        <v>0</v>
      </c>
      <c r="BK168" s="26">
        <f>STAFF_CWS!BO380</f>
        <v>0</v>
      </c>
      <c r="BL168" s="38"/>
    </row>
  </sheetData>
  <mergeCells count="5">
    <mergeCell ref="D38:O38"/>
    <mergeCell ref="P34:AA34"/>
    <mergeCell ref="AB34:AM34"/>
    <mergeCell ref="AN34:AY34"/>
    <mergeCell ref="AZ34:BK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BK49"/>
  <sheetViews>
    <sheetView zoomScaleNormal="100" workbookViewId="0">
      <pane xSplit="2" ySplit="2" topLeftCell="P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9.1640625" defaultRowHeight="13" x14ac:dyDescent="0.15"/>
  <cols>
    <col min="1" max="1" width="3.83203125" style="75" customWidth="1"/>
    <col min="2" max="2" width="31.1640625" style="48" customWidth="1"/>
    <col min="3" max="3" width="11.33203125" style="48" bestFit="1" customWidth="1"/>
    <col min="4" max="16384" width="9.1640625" style="48"/>
  </cols>
  <sheetData>
    <row r="1" spans="2:63" customFormat="1" hidden="1" x14ac:dyDescent="0.15">
      <c r="C1" s="75"/>
      <c r="D1" s="363" t="s">
        <v>35</v>
      </c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 t="s">
        <v>36</v>
      </c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 t="s">
        <v>37</v>
      </c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 t="s">
        <v>38</v>
      </c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 t="s">
        <v>39</v>
      </c>
      <c r="BA1" s="363"/>
      <c r="BB1" s="363"/>
      <c r="BC1" s="363"/>
      <c r="BD1" s="363"/>
      <c r="BE1" s="363"/>
      <c r="BF1" s="363"/>
      <c r="BG1" s="363"/>
      <c r="BH1" s="363"/>
      <c r="BI1" s="363"/>
      <c r="BJ1" s="363"/>
      <c r="BK1" s="363"/>
    </row>
    <row r="2" spans="2:63" customFormat="1" x14ac:dyDescent="0.15"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hidden="1" x14ac:dyDescent="0.15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</row>
    <row r="4" spans="2:63" x14ac:dyDescent="0.15">
      <c r="B4" s="50" t="s">
        <v>401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2:63" x14ac:dyDescent="0.15">
      <c r="B5" s="50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2:63" x14ac:dyDescent="0.15">
      <c r="B6" s="127" t="s">
        <v>402</v>
      </c>
      <c r="C6" s="84">
        <v>0</v>
      </c>
      <c r="D6" s="84">
        <v>2500</v>
      </c>
      <c r="E6" s="84">
        <v>2500</v>
      </c>
      <c r="F6" s="84">
        <v>2500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</row>
    <row r="7" spans="2:63" x14ac:dyDescent="0.15">
      <c r="B7" s="127" t="s">
        <v>403</v>
      </c>
      <c r="C7" s="84"/>
      <c r="D7" s="84">
        <v>250</v>
      </c>
      <c r="E7" s="84">
        <v>250</v>
      </c>
      <c r="F7" s="84">
        <v>250</v>
      </c>
      <c r="G7" s="84">
        <v>250</v>
      </c>
      <c r="H7" s="84">
        <v>250</v>
      </c>
      <c r="I7" s="84">
        <v>250</v>
      </c>
      <c r="J7" s="84">
        <v>250</v>
      </c>
      <c r="K7" s="84">
        <v>250</v>
      </c>
      <c r="L7" s="84">
        <v>250</v>
      </c>
      <c r="M7" s="84">
        <v>250</v>
      </c>
      <c r="N7" s="84">
        <v>250</v>
      </c>
      <c r="O7" s="84">
        <v>250</v>
      </c>
      <c r="P7" s="84">
        <v>350</v>
      </c>
      <c r="Q7" s="84">
        <v>350</v>
      </c>
      <c r="R7" s="84">
        <v>350</v>
      </c>
      <c r="S7" s="84">
        <v>350</v>
      </c>
      <c r="T7" s="84">
        <v>350</v>
      </c>
      <c r="U7" s="84">
        <v>350</v>
      </c>
      <c r="V7" s="84">
        <v>350</v>
      </c>
      <c r="W7" s="84">
        <v>350</v>
      </c>
      <c r="X7" s="84">
        <v>350</v>
      </c>
      <c r="Y7" s="84">
        <v>350</v>
      </c>
      <c r="Z7" s="84">
        <v>350</v>
      </c>
      <c r="AA7" s="84">
        <v>350</v>
      </c>
      <c r="AB7" s="84">
        <v>350</v>
      </c>
      <c r="AC7" s="84">
        <v>350</v>
      </c>
      <c r="AD7" s="84">
        <v>350</v>
      </c>
      <c r="AE7" s="84">
        <v>350</v>
      </c>
      <c r="AF7" s="84">
        <v>350</v>
      </c>
      <c r="AG7" s="84">
        <v>350</v>
      </c>
      <c r="AH7" s="84">
        <v>350</v>
      </c>
      <c r="AI7" s="84">
        <v>350</v>
      </c>
      <c r="AJ7" s="84">
        <v>350</v>
      </c>
      <c r="AK7" s="84">
        <v>350</v>
      </c>
      <c r="AL7" s="84">
        <v>350</v>
      </c>
      <c r="AM7" s="84">
        <v>350</v>
      </c>
      <c r="AN7" s="84">
        <v>450</v>
      </c>
      <c r="AO7" s="84">
        <v>450</v>
      </c>
      <c r="AP7" s="84">
        <v>450</v>
      </c>
      <c r="AQ7" s="84">
        <v>450</v>
      </c>
      <c r="AR7" s="84">
        <v>450</v>
      </c>
      <c r="AS7" s="84">
        <v>450</v>
      </c>
      <c r="AT7" s="84">
        <v>450</v>
      </c>
      <c r="AU7" s="84">
        <v>450</v>
      </c>
      <c r="AV7" s="84">
        <v>450</v>
      </c>
      <c r="AW7" s="84">
        <v>450</v>
      </c>
      <c r="AX7" s="84">
        <v>450</v>
      </c>
      <c r="AY7" s="84">
        <v>450</v>
      </c>
      <c r="AZ7" s="84">
        <v>450</v>
      </c>
      <c r="BA7" s="84">
        <v>450</v>
      </c>
      <c r="BB7" s="84">
        <v>450</v>
      </c>
      <c r="BC7" s="84">
        <v>450</v>
      </c>
      <c r="BD7" s="84">
        <v>450</v>
      </c>
      <c r="BE7" s="84">
        <v>450</v>
      </c>
      <c r="BF7" s="84">
        <v>450</v>
      </c>
      <c r="BG7" s="84">
        <v>450</v>
      </c>
      <c r="BH7" s="84">
        <v>450</v>
      </c>
      <c r="BI7" s="84">
        <v>450</v>
      </c>
      <c r="BJ7" s="84">
        <v>450</v>
      </c>
      <c r="BK7" s="84">
        <v>450</v>
      </c>
    </row>
    <row r="8" spans="2:63" x14ac:dyDescent="0.15">
      <c r="B8" s="127" t="s">
        <v>408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>
        <v>1000</v>
      </c>
      <c r="Q8" s="84">
        <v>1000</v>
      </c>
      <c r="R8" s="84">
        <v>1000</v>
      </c>
      <c r="S8" s="84">
        <v>1000</v>
      </c>
      <c r="T8" s="84">
        <v>1000</v>
      </c>
      <c r="U8" s="84">
        <v>1000</v>
      </c>
      <c r="V8" s="84">
        <v>1000</v>
      </c>
      <c r="W8" s="84">
        <v>1000</v>
      </c>
      <c r="X8" s="84">
        <v>1000</v>
      </c>
      <c r="Y8" s="84">
        <v>1000</v>
      </c>
      <c r="Z8" s="84">
        <v>1000</v>
      </c>
      <c r="AA8" s="84">
        <v>1500</v>
      </c>
      <c r="AB8" s="84">
        <v>1500</v>
      </c>
      <c r="AC8" s="84">
        <v>1500</v>
      </c>
      <c r="AD8" s="84">
        <v>1500</v>
      </c>
      <c r="AE8" s="84">
        <v>1500</v>
      </c>
      <c r="AF8" s="84">
        <v>1500</v>
      </c>
      <c r="AG8" s="84">
        <v>1500</v>
      </c>
      <c r="AH8" s="84">
        <v>1500</v>
      </c>
      <c r="AI8" s="84">
        <v>1500</v>
      </c>
      <c r="AJ8" s="84">
        <v>1500</v>
      </c>
      <c r="AK8" s="84">
        <v>1500</v>
      </c>
      <c r="AL8" s="84">
        <v>1500</v>
      </c>
      <c r="AM8" s="84">
        <v>1500</v>
      </c>
      <c r="AN8" s="84">
        <v>2500</v>
      </c>
      <c r="AO8" s="84">
        <v>2500</v>
      </c>
      <c r="AP8" s="84">
        <v>2500</v>
      </c>
      <c r="AQ8" s="84">
        <v>2500</v>
      </c>
      <c r="AR8" s="84">
        <v>2500</v>
      </c>
      <c r="AS8" s="84">
        <v>2500</v>
      </c>
      <c r="AT8" s="84">
        <v>2500</v>
      </c>
      <c r="AU8" s="84">
        <v>2500</v>
      </c>
      <c r="AV8" s="84">
        <v>2500</v>
      </c>
      <c r="AW8" s="84">
        <v>2500</v>
      </c>
      <c r="AX8" s="84">
        <v>2500</v>
      </c>
      <c r="AY8" s="84">
        <v>2500</v>
      </c>
      <c r="AZ8" s="84">
        <v>2500</v>
      </c>
      <c r="BA8" s="84">
        <v>2500</v>
      </c>
      <c r="BB8" s="84">
        <v>2500</v>
      </c>
      <c r="BC8" s="84">
        <v>2500</v>
      </c>
      <c r="BD8" s="84">
        <v>2500</v>
      </c>
      <c r="BE8" s="84">
        <v>2500</v>
      </c>
      <c r="BF8" s="84">
        <v>2500</v>
      </c>
      <c r="BG8" s="84">
        <v>2500</v>
      </c>
      <c r="BH8" s="84">
        <v>2500</v>
      </c>
      <c r="BI8" s="84">
        <v>2500</v>
      </c>
      <c r="BJ8" s="84">
        <v>2500</v>
      </c>
      <c r="BK8" s="84">
        <v>2500</v>
      </c>
    </row>
    <row r="9" spans="2:63" x14ac:dyDescent="0.15">
      <c r="B9" s="127" t="s">
        <v>416</v>
      </c>
      <c r="C9" s="84">
        <v>250</v>
      </c>
      <c r="D9" s="84">
        <v>250</v>
      </c>
      <c r="E9" s="84">
        <v>250</v>
      </c>
      <c r="F9" s="84">
        <v>250</v>
      </c>
      <c r="G9" s="84">
        <v>250</v>
      </c>
      <c r="H9" s="84">
        <v>250</v>
      </c>
      <c r="I9" s="84">
        <v>250</v>
      </c>
      <c r="J9" s="84">
        <v>250</v>
      </c>
      <c r="K9" s="84">
        <v>250</v>
      </c>
      <c r="L9" s="84">
        <v>250</v>
      </c>
      <c r="M9" s="84">
        <v>250</v>
      </c>
      <c r="N9" s="84">
        <v>250</v>
      </c>
      <c r="O9" s="84">
        <v>250</v>
      </c>
      <c r="P9" s="84">
        <v>250</v>
      </c>
      <c r="Q9" s="84">
        <v>250</v>
      </c>
      <c r="R9" s="84">
        <v>250</v>
      </c>
      <c r="S9" s="84">
        <v>250</v>
      </c>
      <c r="T9" s="84">
        <v>250</v>
      </c>
      <c r="U9" s="84">
        <v>250</v>
      </c>
      <c r="V9" s="84">
        <v>250</v>
      </c>
      <c r="W9" s="84">
        <v>250</v>
      </c>
      <c r="X9" s="84">
        <v>250</v>
      </c>
      <c r="Y9" s="84">
        <v>250</v>
      </c>
      <c r="Z9" s="84">
        <v>250</v>
      </c>
      <c r="AA9" s="84">
        <v>250</v>
      </c>
      <c r="AB9" s="84">
        <v>250</v>
      </c>
      <c r="AC9" s="84">
        <v>250</v>
      </c>
      <c r="AD9" s="84">
        <v>250</v>
      </c>
      <c r="AE9" s="84">
        <v>250</v>
      </c>
      <c r="AF9" s="84">
        <v>250</v>
      </c>
      <c r="AG9" s="84">
        <v>250</v>
      </c>
      <c r="AH9" s="84">
        <v>250</v>
      </c>
      <c r="AI9" s="84">
        <v>250</v>
      </c>
      <c r="AJ9" s="84">
        <v>250</v>
      </c>
      <c r="AK9" s="84">
        <v>250</v>
      </c>
      <c r="AL9" s="84">
        <v>250</v>
      </c>
      <c r="AM9" s="84">
        <v>250</v>
      </c>
      <c r="AN9" s="84">
        <v>250</v>
      </c>
      <c r="AO9" s="84">
        <v>250</v>
      </c>
      <c r="AP9" s="84">
        <v>250</v>
      </c>
      <c r="AQ9" s="84">
        <v>250</v>
      </c>
      <c r="AR9" s="84">
        <v>250</v>
      </c>
      <c r="AS9" s="84">
        <v>250</v>
      </c>
      <c r="AT9" s="84">
        <v>250</v>
      </c>
      <c r="AU9" s="84">
        <v>250</v>
      </c>
      <c r="AV9" s="84">
        <v>250</v>
      </c>
      <c r="AW9" s="84">
        <v>250</v>
      </c>
      <c r="AX9" s="84">
        <v>250</v>
      </c>
      <c r="AY9" s="84">
        <v>250</v>
      </c>
      <c r="AZ9" s="84">
        <v>250</v>
      </c>
      <c r="BA9" s="84">
        <v>250</v>
      </c>
      <c r="BB9" s="84">
        <v>250</v>
      </c>
      <c r="BC9" s="84">
        <v>250</v>
      </c>
      <c r="BD9" s="84">
        <v>250</v>
      </c>
      <c r="BE9" s="84">
        <v>250</v>
      </c>
      <c r="BF9" s="84">
        <v>250</v>
      </c>
      <c r="BG9" s="84">
        <v>250</v>
      </c>
      <c r="BH9" s="84">
        <v>250</v>
      </c>
      <c r="BI9" s="84">
        <v>250</v>
      </c>
      <c r="BJ9" s="84">
        <v>250</v>
      </c>
      <c r="BK9" s="84">
        <v>250</v>
      </c>
    </row>
    <row r="10" spans="2:63" x14ac:dyDescent="0.15">
      <c r="B10" s="127" t="s">
        <v>404</v>
      </c>
      <c r="C10" s="84"/>
      <c r="D10" s="84"/>
      <c r="E10" s="84"/>
      <c r="F10" s="84">
        <v>2500</v>
      </c>
      <c r="G10" s="84">
        <v>2500</v>
      </c>
      <c r="H10" s="84">
        <v>250</v>
      </c>
      <c r="I10" s="84">
        <v>250</v>
      </c>
      <c r="J10" s="84">
        <v>250</v>
      </c>
      <c r="K10" s="84">
        <v>250</v>
      </c>
      <c r="L10" s="84">
        <v>250</v>
      </c>
      <c r="M10" s="84">
        <v>250</v>
      </c>
      <c r="N10" s="84">
        <v>250</v>
      </c>
      <c r="O10" s="84">
        <v>250</v>
      </c>
      <c r="P10" s="84">
        <v>250</v>
      </c>
      <c r="Q10" s="84">
        <v>250</v>
      </c>
      <c r="R10" s="84">
        <v>250</v>
      </c>
      <c r="S10" s="84">
        <v>250</v>
      </c>
      <c r="T10" s="84">
        <v>250</v>
      </c>
      <c r="U10" s="84">
        <v>250</v>
      </c>
      <c r="V10" s="84">
        <v>250</v>
      </c>
      <c r="W10" s="84">
        <v>250</v>
      </c>
      <c r="X10" s="84">
        <v>250</v>
      </c>
      <c r="Y10" s="84">
        <v>250</v>
      </c>
      <c r="Z10" s="84">
        <v>250</v>
      </c>
      <c r="AA10" s="84">
        <v>250</v>
      </c>
      <c r="AB10" s="84">
        <v>250</v>
      </c>
      <c r="AC10" s="84">
        <v>250</v>
      </c>
      <c r="AD10" s="84">
        <v>250</v>
      </c>
      <c r="AE10" s="84">
        <v>250</v>
      </c>
      <c r="AF10" s="84">
        <v>250</v>
      </c>
      <c r="AG10" s="84">
        <v>250</v>
      </c>
      <c r="AH10" s="84">
        <v>250</v>
      </c>
      <c r="AI10" s="84">
        <v>250</v>
      </c>
      <c r="AJ10" s="84">
        <v>250</v>
      </c>
      <c r="AK10" s="84">
        <v>250</v>
      </c>
      <c r="AL10" s="84">
        <v>250</v>
      </c>
      <c r="AM10" s="84">
        <v>250</v>
      </c>
      <c r="AN10" s="84">
        <v>250</v>
      </c>
      <c r="AO10" s="84">
        <v>250</v>
      </c>
      <c r="AP10" s="84">
        <v>250</v>
      </c>
      <c r="AQ10" s="84">
        <v>250</v>
      </c>
      <c r="AR10" s="84">
        <v>250</v>
      </c>
      <c r="AS10" s="84">
        <v>250</v>
      </c>
      <c r="AT10" s="84">
        <v>250</v>
      </c>
      <c r="AU10" s="84">
        <v>250</v>
      </c>
      <c r="AV10" s="84">
        <v>250</v>
      </c>
      <c r="AW10" s="84">
        <v>250</v>
      </c>
      <c r="AX10" s="84">
        <v>250</v>
      </c>
      <c r="AY10" s="84">
        <v>250</v>
      </c>
      <c r="AZ10" s="84">
        <v>250</v>
      </c>
      <c r="BA10" s="84">
        <v>250</v>
      </c>
      <c r="BB10" s="84">
        <v>250</v>
      </c>
      <c r="BC10" s="84">
        <v>250</v>
      </c>
      <c r="BD10" s="84">
        <v>250</v>
      </c>
      <c r="BE10" s="84">
        <v>250</v>
      </c>
      <c r="BF10" s="84">
        <v>250</v>
      </c>
      <c r="BG10" s="84">
        <v>250</v>
      </c>
      <c r="BH10" s="84">
        <v>250</v>
      </c>
      <c r="BI10" s="84">
        <v>250</v>
      </c>
      <c r="BJ10" s="84">
        <v>250</v>
      </c>
      <c r="BK10" s="84">
        <v>250</v>
      </c>
    </row>
    <row r="11" spans="2:63" x14ac:dyDescent="0.15">
      <c r="B11" s="128" t="s">
        <v>407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>
        <v>1500</v>
      </c>
      <c r="W11" s="84">
        <v>1500</v>
      </c>
      <c r="X11" s="84">
        <v>1500</v>
      </c>
      <c r="Y11" s="84">
        <v>1500</v>
      </c>
      <c r="Z11" s="84">
        <v>1500</v>
      </c>
      <c r="AA11" s="84">
        <v>1500</v>
      </c>
      <c r="AB11" s="84">
        <v>2000</v>
      </c>
      <c r="AC11" s="84">
        <v>2000</v>
      </c>
      <c r="AD11" s="84">
        <v>2000</v>
      </c>
      <c r="AE11" s="84">
        <v>2000</v>
      </c>
      <c r="AF11" s="84">
        <v>2000</v>
      </c>
      <c r="AG11" s="84">
        <v>2000</v>
      </c>
      <c r="AH11" s="84">
        <v>2000</v>
      </c>
      <c r="AI11" s="84">
        <v>2000</v>
      </c>
      <c r="AJ11" s="84">
        <v>2000</v>
      </c>
      <c r="AK11" s="84">
        <v>2000</v>
      </c>
      <c r="AL11" s="84">
        <v>2000</v>
      </c>
      <c r="AM11" s="84">
        <v>2000</v>
      </c>
      <c r="AN11" s="84">
        <v>4000</v>
      </c>
      <c r="AO11" s="84">
        <v>4000</v>
      </c>
      <c r="AP11" s="84">
        <v>4000</v>
      </c>
      <c r="AQ11" s="84">
        <v>4000</v>
      </c>
      <c r="AR11" s="84">
        <v>4000</v>
      </c>
      <c r="AS11" s="84">
        <v>4000</v>
      </c>
      <c r="AT11" s="84">
        <v>4000</v>
      </c>
      <c r="AU11" s="84">
        <v>4000</v>
      </c>
      <c r="AV11" s="84">
        <v>4000</v>
      </c>
      <c r="AW11" s="84">
        <v>4000</v>
      </c>
      <c r="AX11" s="84">
        <v>4000</v>
      </c>
      <c r="AY11" s="84">
        <v>4000</v>
      </c>
      <c r="AZ11" s="84">
        <v>4000</v>
      </c>
      <c r="BA11" s="84">
        <v>4000</v>
      </c>
      <c r="BB11" s="84">
        <v>4000</v>
      </c>
      <c r="BC11" s="84">
        <v>4000</v>
      </c>
      <c r="BD11" s="84">
        <v>4000</v>
      </c>
      <c r="BE11" s="84">
        <v>4000</v>
      </c>
      <c r="BF11" s="84">
        <v>4000</v>
      </c>
      <c r="BG11" s="84">
        <v>4000</v>
      </c>
      <c r="BH11" s="84">
        <v>4000</v>
      </c>
      <c r="BI11" s="84">
        <v>4000</v>
      </c>
      <c r="BJ11" s="84">
        <v>4000</v>
      </c>
      <c r="BK11" s="84">
        <v>4000</v>
      </c>
    </row>
    <row r="12" spans="2:63" x14ac:dyDescent="0.15">
      <c r="B12" s="128" t="s">
        <v>414</v>
      </c>
      <c r="C12" s="84">
        <v>690</v>
      </c>
      <c r="D12" s="84">
        <v>550</v>
      </c>
      <c r="E12" s="84"/>
      <c r="F12" s="84">
        <v>550</v>
      </c>
      <c r="G12" s="84"/>
      <c r="H12" s="84">
        <v>550</v>
      </c>
      <c r="I12" s="84"/>
      <c r="J12" s="84">
        <v>550</v>
      </c>
      <c r="K12" s="84"/>
      <c r="L12" s="84">
        <v>550</v>
      </c>
      <c r="M12" s="84">
        <v>1000</v>
      </c>
      <c r="N12" s="84"/>
      <c r="O12" s="84">
        <v>550</v>
      </c>
      <c r="P12" s="84"/>
      <c r="Q12" s="84">
        <v>550</v>
      </c>
      <c r="R12" s="84"/>
      <c r="S12" s="84">
        <v>1000</v>
      </c>
      <c r="T12" s="84"/>
      <c r="U12" s="84">
        <v>550</v>
      </c>
      <c r="V12" s="84"/>
      <c r="W12" s="84">
        <v>550</v>
      </c>
      <c r="X12" s="84"/>
      <c r="Y12" s="84">
        <v>1000</v>
      </c>
      <c r="Z12" s="84"/>
      <c r="AA12" s="84">
        <v>550</v>
      </c>
      <c r="AB12" s="84"/>
      <c r="AC12" s="84">
        <v>550</v>
      </c>
      <c r="AD12" s="84"/>
      <c r="AE12" s="84">
        <v>1000</v>
      </c>
      <c r="AF12" s="84"/>
      <c r="AG12" s="84">
        <v>550</v>
      </c>
      <c r="AH12" s="84"/>
      <c r="AI12" s="84">
        <v>550</v>
      </c>
      <c r="AJ12" s="84"/>
      <c r="AK12" s="84">
        <v>1000</v>
      </c>
      <c r="AL12" s="84"/>
      <c r="AM12" s="84"/>
      <c r="AN12" s="84"/>
      <c r="AO12" s="84">
        <v>550</v>
      </c>
      <c r="AP12" s="84"/>
      <c r="AQ12" s="84">
        <v>1000</v>
      </c>
      <c r="AR12" s="84"/>
      <c r="AS12" s="84">
        <v>550</v>
      </c>
      <c r="AT12" s="84"/>
      <c r="AU12" s="84">
        <v>550</v>
      </c>
      <c r="AV12" s="84"/>
      <c r="AW12" s="84">
        <v>1000</v>
      </c>
      <c r="AX12" s="84"/>
      <c r="AY12" s="84"/>
      <c r="AZ12" s="84"/>
      <c r="BA12" s="84">
        <v>550</v>
      </c>
      <c r="BB12" s="84"/>
      <c r="BC12" s="84">
        <v>1000</v>
      </c>
      <c r="BD12" s="84"/>
      <c r="BE12" s="84">
        <v>550</v>
      </c>
      <c r="BF12" s="84"/>
      <c r="BG12" s="84">
        <v>550</v>
      </c>
      <c r="BH12" s="84"/>
      <c r="BI12" s="84">
        <v>1000</v>
      </c>
      <c r="BJ12" s="84"/>
      <c r="BK12" s="84"/>
    </row>
    <row r="13" spans="2:63" x14ac:dyDescent="0.15">
      <c r="B13" s="128" t="s">
        <v>409</v>
      </c>
      <c r="C13" s="84"/>
      <c r="D13" s="84">
        <v>35</v>
      </c>
      <c r="E13" s="84">
        <v>35</v>
      </c>
      <c r="F13" s="84">
        <v>35</v>
      </c>
      <c r="G13" s="84">
        <v>35</v>
      </c>
      <c r="H13" s="84">
        <v>35</v>
      </c>
      <c r="I13" s="84">
        <v>35</v>
      </c>
      <c r="J13" s="84">
        <v>35</v>
      </c>
      <c r="K13" s="84">
        <v>35</v>
      </c>
      <c r="L13" s="84">
        <v>35</v>
      </c>
      <c r="M13" s="84">
        <v>35</v>
      </c>
      <c r="N13" s="84">
        <v>35</v>
      </c>
      <c r="O13" s="84">
        <v>35</v>
      </c>
      <c r="P13" s="84">
        <v>35</v>
      </c>
      <c r="Q13" s="84">
        <v>35</v>
      </c>
      <c r="R13" s="84">
        <v>35</v>
      </c>
      <c r="S13" s="84">
        <v>35</v>
      </c>
      <c r="T13" s="84">
        <v>35</v>
      </c>
      <c r="U13" s="84">
        <v>35</v>
      </c>
      <c r="V13" s="84">
        <v>35</v>
      </c>
      <c r="W13" s="84">
        <v>35</v>
      </c>
      <c r="X13" s="84">
        <v>35</v>
      </c>
      <c r="Y13" s="84">
        <v>35</v>
      </c>
      <c r="Z13" s="84">
        <v>35</v>
      </c>
      <c r="AA13" s="84">
        <v>35</v>
      </c>
      <c r="AB13" s="84">
        <v>35</v>
      </c>
      <c r="AC13" s="84">
        <v>35</v>
      </c>
      <c r="AD13" s="84">
        <v>35</v>
      </c>
      <c r="AE13" s="84">
        <v>35</v>
      </c>
      <c r="AF13" s="84">
        <v>35</v>
      </c>
      <c r="AG13" s="84">
        <v>35</v>
      </c>
      <c r="AH13" s="84">
        <v>35</v>
      </c>
      <c r="AI13" s="84">
        <v>35</v>
      </c>
      <c r="AJ13" s="84">
        <v>35</v>
      </c>
      <c r="AK13" s="84">
        <v>35</v>
      </c>
      <c r="AL13" s="84">
        <v>35</v>
      </c>
      <c r="AM13" s="84">
        <v>35</v>
      </c>
      <c r="AN13" s="84">
        <v>35</v>
      </c>
      <c r="AO13" s="84">
        <v>35</v>
      </c>
      <c r="AP13" s="84">
        <v>35</v>
      </c>
      <c r="AQ13" s="84">
        <v>35</v>
      </c>
      <c r="AR13" s="84">
        <v>35</v>
      </c>
      <c r="AS13" s="84">
        <v>35</v>
      </c>
      <c r="AT13" s="84">
        <v>35</v>
      </c>
      <c r="AU13" s="84">
        <v>35</v>
      </c>
      <c r="AV13" s="84">
        <v>35</v>
      </c>
      <c r="AW13" s="84">
        <v>35</v>
      </c>
      <c r="AX13" s="84">
        <v>35</v>
      </c>
      <c r="AY13" s="84">
        <v>35</v>
      </c>
      <c r="AZ13" s="84">
        <v>35</v>
      </c>
      <c r="BA13" s="84">
        <v>35</v>
      </c>
      <c r="BB13" s="84">
        <v>35</v>
      </c>
      <c r="BC13" s="84">
        <v>35</v>
      </c>
      <c r="BD13" s="84">
        <v>35</v>
      </c>
      <c r="BE13" s="84">
        <v>35</v>
      </c>
      <c r="BF13" s="84">
        <v>35</v>
      </c>
      <c r="BG13" s="84">
        <v>35</v>
      </c>
      <c r="BH13" s="84">
        <v>35</v>
      </c>
      <c r="BI13" s="84">
        <v>35</v>
      </c>
      <c r="BJ13" s="84">
        <v>35</v>
      </c>
      <c r="BK13" s="84">
        <v>35</v>
      </c>
    </row>
    <row r="14" spans="2:63" x14ac:dyDescent="0.15">
      <c r="B14" s="128" t="s">
        <v>400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>
        <v>12500</v>
      </c>
      <c r="N14" s="84"/>
      <c r="O14" s="84"/>
      <c r="P14" s="84"/>
      <c r="Q14" s="84"/>
      <c r="R14" s="84"/>
      <c r="S14" s="84">
        <v>12500</v>
      </c>
      <c r="T14" s="84"/>
      <c r="U14" s="84"/>
      <c r="V14" s="84"/>
      <c r="W14" s="84"/>
      <c r="X14" s="84"/>
      <c r="Y14" s="84">
        <v>15000</v>
      </c>
      <c r="Z14" s="84"/>
      <c r="AA14" s="84"/>
      <c r="AB14" s="84"/>
      <c r="AC14" s="84"/>
      <c r="AD14" s="84"/>
      <c r="AE14" s="84">
        <v>15000</v>
      </c>
      <c r="AF14" s="84"/>
      <c r="AG14" s="84"/>
      <c r="AH14" s="84"/>
      <c r="AI14" s="84"/>
      <c r="AJ14" s="84"/>
      <c r="AK14" s="84">
        <v>15000</v>
      </c>
      <c r="AL14" s="84"/>
      <c r="AM14" s="84"/>
      <c r="AN14" s="84"/>
      <c r="AO14" s="84"/>
      <c r="AP14" s="84"/>
      <c r="AQ14" s="84">
        <v>15000</v>
      </c>
      <c r="AR14" s="84"/>
      <c r="AS14" s="84"/>
      <c r="AT14" s="84"/>
      <c r="AU14" s="84"/>
      <c r="AV14" s="84"/>
      <c r="AW14" s="84">
        <v>15000</v>
      </c>
      <c r="AX14" s="84"/>
      <c r="AY14" s="84"/>
      <c r="AZ14" s="84"/>
      <c r="BA14" s="84"/>
      <c r="BB14" s="84"/>
      <c r="BC14" s="84">
        <v>15000</v>
      </c>
      <c r="BD14" s="84"/>
      <c r="BE14" s="84"/>
      <c r="BF14" s="84"/>
      <c r="BG14" s="84"/>
      <c r="BH14" s="84"/>
      <c r="BI14" s="84">
        <v>15000</v>
      </c>
      <c r="BJ14" s="84"/>
      <c r="BK14" s="84"/>
    </row>
    <row r="15" spans="2:63" x14ac:dyDescent="0.15">
      <c r="B15" s="128" t="s">
        <v>411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</row>
    <row r="16" spans="2:63" x14ac:dyDescent="0.15">
      <c r="B16" s="128" t="s">
        <v>412</v>
      </c>
      <c r="C16" s="84"/>
      <c r="D16" s="84"/>
      <c r="E16" s="84"/>
      <c r="F16" s="84"/>
      <c r="G16" s="84"/>
      <c r="H16" s="84"/>
      <c r="I16" s="84">
        <v>2500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>
        <v>2500</v>
      </c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>
        <v>2500</v>
      </c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>
        <v>2500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>
        <v>2500</v>
      </c>
      <c r="BF16" s="84"/>
      <c r="BG16" s="84"/>
      <c r="BH16" s="84"/>
      <c r="BI16" s="84"/>
      <c r="BJ16" s="84"/>
      <c r="BK16" s="84"/>
    </row>
    <row r="17" spans="1:63" x14ac:dyDescent="0.15">
      <c r="B17" s="128" t="s">
        <v>413</v>
      </c>
      <c r="C17" s="84"/>
      <c r="D17" s="84">
        <v>15</v>
      </c>
      <c r="E17" s="84">
        <v>15</v>
      </c>
      <c r="F17" s="84">
        <v>15</v>
      </c>
      <c r="G17" s="84">
        <v>15</v>
      </c>
      <c r="H17" s="84">
        <v>15</v>
      </c>
      <c r="I17" s="84">
        <v>15</v>
      </c>
      <c r="J17" s="84">
        <v>15</v>
      </c>
      <c r="K17" s="84">
        <v>15</v>
      </c>
      <c r="L17" s="84">
        <v>15</v>
      </c>
      <c r="M17" s="84">
        <v>15</v>
      </c>
      <c r="N17" s="84">
        <v>15</v>
      </c>
      <c r="O17" s="84">
        <v>15</v>
      </c>
      <c r="P17" s="84">
        <v>15</v>
      </c>
      <c r="Q17" s="84">
        <v>15</v>
      </c>
      <c r="R17" s="84">
        <v>15</v>
      </c>
      <c r="S17" s="84">
        <v>15</v>
      </c>
      <c r="T17" s="84">
        <v>15</v>
      </c>
      <c r="U17" s="84">
        <v>15</v>
      </c>
      <c r="V17" s="84">
        <v>15</v>
      </c>
      <c r="W17" s="84">
        <v>15</v>
      </c>
      <c r="X17" s="84">
        <v>15</v>
      </c>
      <c r="Y17" s="84">
        <v>15</v>
      </c>
      <c r="Z17" s="84">
        <v>15</v>
      </c>
      <c r="AA17" s="84">
        <v>15</v>
      </c>
      <c r="AB17" s="84">
        <v>15</v>
      </c>
      <c r="AC17" s="84">
        <v>15</v>
      </c>
      <c r="AD17" s="84">
        <v>15</v>
      </c>
      <c r="AE17" s="84">
        <v>15</v>
      </c>
      <c r="AF17" s="84">
        <v>15</v>
      </c>
      <c r="AG17" s="84">
        <v>15</v>
      </c>
      <c r="AH17" s="84">
        <v>15</v>
      </c>
      <c r="AI17" s="84">
        <v>15</v>
      </c>
      <c r="AJ17" s="84">
        <v>15</v>
      </c>
      <c r="AK17" s="84">
        <v>15</v>
      </c>
      <c r="AL17" s="84">
        <v>15</v>
      </c>
      <c r="AM17" s="84">
        <v>15</v>
      </c>
      <c r="AN17" s="84">
        <v>15</v>
      </c>
      <c r="AO17" s="84">
        <v>15</v>
      </c>
      <c r="AP17" s="84">
        <v>15</v>
      </c>
      <c r="AQ17" s="84">
        <v>15</v>
      </c>
      <c r="AR17" s="84">
        <v>15</v>
      </c>
      <c r="AS17" s="84">
        <v>15</v>
      </c>
      <c r="AT17" s="84">
        <v>15</v>
      </c>
      <c r="AU17" s="84">
        <v>15</v>
      </c>
      <c r="AV17" s="84">
        <v>15</v>
      </c>
      <c r="AW17" s="84">
        <v>15</v>
      </c>
      <c r="AX17" s="84">
        <v>15</v>
      </c>
      <c r="AY17" s="84">
        <v>15</v>
      </c>
      <c r="AZ17" s="84">
        <v>15</v>
      </c>
      <c r="BA17" s="84">
        <v>15</v>
      </c>
      <c r="BB17" s="84">
        <v>15</v>
      </c>
      <c r="BC17" s="84">
        <v>15</v>
      </c>
      <c r="BD17" s="84">
        <v>15</v>
      </c>
      <c r="BE17" s="84">
        <v>15</v>
      </c>
      <c r="BF17" s="84">
        <v>15</v>
      </c>
      <c r="BG17" s="84">
        <v>15</v>
      </c>
      <c r="BH17" s="84">
        <v>15</v>
      </c>
      <c r="BI17" s="84">
        <v>15</v>
      </c>
      <c r="BJ17" s="84">
        <v>15</v>
      </c>
      <c r="BK17" s="84">
        <v>15</v>
      </c>
    </row>
    <row r="18" spans="1:63" x14ac:dyDescent="0.15">
      <c r="B18" s="125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1:63" s="50" customFormat="1" x14ac:dyDescent="0.15">
      <c r="A19" s="74"/>
      <c r="B19" s="126" t="s">
        <v>417</v>
      </c>
      <c r="C19" s="123">
        <f>SUM(C6:C17)</f>
        <v>940</v>
      </c>
      <c r="D19" s="123">
        <f t="shared" ref="D19:BK19" si="0">SUM(D6:D17)</f>
        <v>3600</v>
      </c>
      <c r="E19" s="123">
        <f t="shared" si="0"/>
        <v>3050</v>
      </c>
      <c r="F19" s="123">
        <f t="shared" si="0"/>
        <v>6100</v>
      </c>
      <c r="G19" s="123">
        <f t="shared" si="0"/>
        <v>3050</v>
      </c>
      <c r="H19" s="123">
        <f t="shared" si="0"/>
        <v>1350</v>
      </c>
      <c r="I19" s="123">
        <f t="shared" si="0"/>
        <v>3300</v>
      </c>
      <c r="J19" s="123">
        <f t="shared" si="0"/>
        <v>1350</v>
      </c>
      <c r="K19" s="123">
        <f t="shared" si="0"/>
        <v>800</v>
      </c>
      <c r="L19" s="123">
        <f t="shared" si="0"/>
        <v>1350</v>
      </c>
      <c r="M19" s="123">
        <f t="shared" si="0"/>
        <v>14300</v>
      </c>
      <c r="N19" s="123">
        <f t="shared" si="0"/>
        <v>800</v>
      </c>
      <c r="O19" s="123">
        <f t="shared" si="0"/>
        <v>1350</v>
      </c>
      <c r="P19" s="123">
        <f t="shared" si="0"/>
        <v>1900</v>
      </c>
      <c r="Q19" s="123">
        <f t="shared" si="0"/>
        <v>2450</v>
      </c>
      <c r="R19" s="123">
        <f t="shared" si="0"/>
        <v>1900</v>
      </c>
      <c r="S19" s="123">
        <f t="shared" si="0"/>
        <v>15400</v>
      </c>
      <c r="T19" s="123">
        <f t="shared" si="0"/>
        <v>1900</v>
      </c>
      <c r="U19" s="123">
        <f t="shared" si="0"/>
        <v>4950</v>
      </c>
      <c r="V19" s="123">
        <f t="shared" si="0"/>
        <v>3400</v>
      </c>
      <c r="W19" s="123">
        <f t="shared" si="0"/>
        <v>3950</v>
      </c>
      <c r="X19" s="123">
        <f t="shared" si="0"/>
        <v>3400</v>
      </c>
      <c r="Y19" s="123">
        <f t="shared" si="0"/>
        <v>19400</v>
      </c>
      <c r="Z19" s="123">
        <f t="shared" si="0"/>
        <v>3400</v>
      </c>
      <c r="AA19" s="123">
        <f t="shared" si="0"/>
        <v>4450</v>
      </c>
      <c r="AB19" s="123">
        <f t="shared" si="0"/>
        <v>4400</v>
      </c>
      <c r="AC19" s="123">
        <f t="shared" si="0"/>
        <v>4950</v>
      </c>
      <c r="AD19" s="123">
        <f t="shared" si="0"/>
        <v>4400</v>
      </c>
      <c r="AE19" s="123">
        <f t="shared" si="0"/>
        <v>20400</v>
      </c>
      <c r="AF19" s="123">
        <f t="shared" si="0"/>
        <v>4400</v>
      </c>
      <c r="AG19" s="123">
        <f t="shared" si="0"/>
        <v>7450</v>
      </c>
      <c r="AH19" s="123">
        <f t="shared" si="0"/>
        <v>4400</v>
      </c>
      <c r="AI19" s="123">
        <f t="shared" si="0"/>
        <v>4950</v>
      </c>
      <c r="AJ19" s="123">
        <f t="shared" si="0"/>
        <v>4400</v>
      </c>
      <c r="AK19" s="123">
        <f t="shared" si="0"/>
        <v>20400</v>
      </c>
      <c r="AL19" s="123">
        <f t="shared" si="0"/>
        <v>4400</v>
      </c>
      <c r="AM19" s="123">
        <f t="shared" si="0"/>
        <v>4400</v>
      </c>
      <c r="AN19" s="123">
        <f t="shared" si="0"/>
        <v>7500</v>
      </c>
      <c r="AO19" s="123">
        <f t="shared" si="0"/>
        <v>8050</v>
      </c>
      <c r="AP19" s="123">
        <f t="shared" si="0"/>
        <v>7500</v>
      </c>
      <c r="AQ19" s="123">
        <f t="shared" si="0"/>
        <v>23500</v>
      </c>
      <c r="AR19" s="123">
        <f t="shared" si="0"/>
        <v>7500</v>
      </c>
      <c r="AS19" s="123">
        <f t="shared" si="0"/>
        <v>10550</v>
      </c>
      <c r="AT19" s="123">
        <f t="shared" si="0"/>
        <v>7500</v>
      </c>
      <c r="AU19" s="123">
        <f t="shared" si="0"/>
        <v>8050</v>
      </c>
      <c r="AV19" s="123">
        <f t="shared" si="0"/>
        <v>7500</v>
      </c>
      <c r="AW19" s="123">
        <f t="shared" si="0"/>
        <v>23500</v>
      </c>
      <c r="AX19" s="123">
        <f t="shared" si="0"/>
        <v>7500</v>
      </c>
      <c r="AY19" s="123">
        <f t="shared" si="0"/>
        <v>7500</v>
      </c>
      <c r="AZ19" s="123">
        <f t="shared" si="0"/>
        <v>7500</v>
      </c>
      <c r="BA19" s="123">
        <f t="shared" si="0"/>
        <v>8050</v>
      </c>
      <c r="BB19" s="123">
        <f t="shared" si="0"/>
        <v>7500</v>
      </c>
      <c r="BC19" s="123">
        <f t="shared" si="0"/>
        <v>23500</v>
      </c>
      <c r="BD19" s="123">
        <f t="shared" si="0"/>
        <v>7500</v>
      </c>
      <c r="BE19" s="123">
        <f t="shared" si="0"/>
        <v>10550</v>
      </c>
      <c r="BF19" s="123">
        <f t="shared" si="0"/>
        <v>7500</v>
      </c>
      <c r="BG19" s="123">
        <f t="shared" si="0"/>
        <v>8050</v>
      </c>
      <c r="BH19" s="123">
        <f t="shared" si="0"/>
        <v>7500</v>
      </c>
      <c r="BI19" s="123">
        <f t="shared" si="0"/>
        <v>23500</v>
      </c>
      <c r="BJ19" s="123">
        <f t="shared" si="0"/>
        <v>7500</v>
      </c>
      <c r="BK19" s="123">
        <f t="shared" si="0"/>
        <v>7500</v>
      </c>
    </row>
    <row r="20" spans="1:63" x14ac:dyDescent="0.15">
      <c r="B20" s="125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1:63" x14ac:dyDescent="0.15">
      <c r="B21" s="50" t="s">
        <v>415</v>
      </c>
    </row>
    <row r="22" spans="1:63" x14ac:dyDescent="0.15">
      <c r="B22" s="50"/>
    </row>
    <row r="23" spans="1:63" x14ac:dyDescent="0.15">
      <c r="B23" s="128" t="s">
        <v>414</v>
      </c>
      <c r="C23" s="122"/>
      <c r="D23" s="122"/>
      <c r="E23" s="122"/>
      <c r="F23" s="122"/>
      <c r="G23" s="122"/>
      <c r="H23" s="122"/>
      <c r="I23" s="122"/>
      <c r="J23" s="122"/>
      <c r="K23" s="122">
        <v>500</v>
      </c>
      <c r="L23" s="122">
        <v>500</v>
      </c>
      <c r="M23" s="122">
        <v>500</v>
      </c>
      <c r="N23" s="122">
        <v>500</v>
      </c>
      <c r="O23" s="122">
        <v>500</v>
      </c>
      <c r="P23" s="122">
        <v>1000</v>
      </c>
      <c r="Q23" s="122">
        <v>1000</v>
      </c>
      <c r="R23" s="122">
        <v>1000</v>
      </c>
      <c r="S23" s="122">
        <v>1500</v>
      </c>
      <c r="T23" s="122">
        <v>1500</v>
      </c>
      <c r="U23" s="122">
        <v>1500</v>
      </c>
      <c r="V23" s="122">
        <v>1500</v>
      </c>
      <c r="W23" s="122">
        <v>1500</v>
      </c>
      <c r="X23" s="122">
        <v>1500</v>
      </c>
      <c r="Y23" s="122">
        <v>1500</v>
      </c>
      <c r="Z23" s="122">
        <v>1500</v>
      </c>
      <c r="AA23" s="122">
        <v>1500</v>
      </c>
      <c r="AB23" s="122">
        <v>1500</v>
      </c>
      <c r="AC23" s="122">
        <v>1500</v>
      </c>
      <c r="AD23" s="122">
        <v>1500</v>
      </c>
      <c r="AE23" s="122">
        <v>1500</v>
      </c>
      <c r="AF23" s="122">
        <v>1500</v>
      </c>
      <c r="AG23" s="122">
        <v>1500</v>
      </c>
      <c r="AH23" s="122">
        <v>1500</v>
      </c>
      <c r="AI23" s="122">
        <v>1500</v>
      </c>
      <c r="AJ23" s="122">
        <v>1500</v>
      </c>
      <c r="AK23" s="122">
        <v>1500</v>
      </c>
      <c r="AL23" s="122">
        <v>1500</v>
      </c>
      <c r="AM23" s="122">
        <v>1500</v>
      </c>
      <c r="AN23" s="122">
        <v>2500</v>
      </c>
      <c r="AO23" s="122">
        <v>2500</v>
      </c>
      <c r="AP23" s="122">
        <v>2500</v>
      </c>
      <c r="AQ23" s="122">
        <v>2500</v>
      </c>
      <c r="AR23" s="122">
        <v>2500</v>
      </c>
      <c r="AS23" s="122">
        <v>2500</v>
      </c>
      <c r="AT23" s="122">
        <v>2500</v>
      </c>
      <c r="AU23" s="122">
        <v>2500</v>
      </c>
      <c r="AV23" s="122">
        <v>2500</v>
      </c>
      <c r="AW23" s="122">
        <v>2500</v>
      </c>
      <c r="AX23" s="122">
        <v>2500</v>
      </c>
      <c r="AY23" s="122">
        <v>2500</v>
      </c>
      <c r="AZ23" s="122">
        <v>3000</v>
      </c>
      <c r="BA23" s="122">
        <v>3000</v>
      </c>
      <c r="BB23" s="122">
        <v>3000</v>
      </c>
      <c r="BC23" s="122">
        <v>3000</v>
      </c>
      <c r="BD23" s="122">
        <v>3000</v>
      </c>
      <c r="BE23" s="122">
        <v>3000</v>
      </c>
      <c r="BF23" s="122">
        <v>3000</v>
      </c>
      <c r="BG23" s="122">
        <v>3000</v>
      </c>
      <c r="BH23" s="122">
        <v>3000</v>
      </c>
      <c r="BI23" s="122">
        <v>3000</v>
      </c>
      <c r="BJ23" s="122">
        <v>3000</v>
      </c>
      <c r="BK23" s="122">
        <v>3000</v>
      </c>
    </row>
    <row r="24" spans="1:63" x14ac:dyDescent="0.15">
      <c r="B24" s="128" t="s">
        <v>409</v>
      </c>
      <c r="C24" s="122"/>
      <c r="D24" s="122">
        <v>150</v>
      </c>
      <c r="E24" s="122">
        <v>150</v>
      </c>
      <c r="F24" s="122">
        <v>150</v>
      </c>
      <c r="G24" s="122">
        <v>150</v>
      </c>
      <c r="H24" s="122">
        <v>150</v>
      </c>
      <c r="I24" s="122">
        <v>150</v>
      </c>
      <c r="J24" s="122">
        <v>150</v>
      </c>
      <c r="K24" s="122">
        <v>150</v>
      </c>
      <c r="L24" s="122">
        <v>150</v>
      </c>
      <c r="M24" s="122">
        <v>150</v>
      </c>
      <c r="N24" s="122">
        <v>150</v>
      </c>
      <c r="O24" s="122">
        <v>150</v>
      </c>
      <c r="P24" s="122">
        <v>150</v>
      </c>
      <c r="Q24" s="122">
        <v>150</v>
      </c>
      <c r="R24" s="122">
        <v>150</v>
      </c>
      <c r="S24" s="122">
        <v>150</v>
      </c>
      <c r="T24" s="122">
        <v>150</v>
      </c>
      <c r="U24" s="122">
        <v>150</v>
      </c>
      <c r="V24" s="122">
        <v>150</v>
      </c>
      <c r="W24" s="122">
        <v>150</v>
      </c>
      <c r="X24" s="122">
        <v>150</v>
      </c>
      <c r="Y24" s="122">
        <v>150</v>
      </c>
      <c r="Z24" s="122">
        <v>150</v>
      </c>
      <c r="AA24" s="122">
        <v>150</v>
      </c>
      <c r="AB24" s="122">
        <v>150</v>
      </c>
      <c r="AC24" s="122">
        <v>150</v>
      </c>
      <c r="AD24" s="122">
        <v>150</v>
      </c>
      <c r="AE24" s="122">
        <v>150</v>
      </c>
      <c r="AF24" s="122">
        <v>150</v>
      </c>
      <c r="AG24" s="122">
        <v>150</v>
      </c>
      <c r="AH24" s="122">
        <v>150</v>
      </c>
      <c r="AI24" s="122">
        <v>150</v>
      </c>
      <c r="AJ24" s="122">
        <v>150</v>
      </c>
      <c r="AK24" s="122">
        <v>150</v>
      </c>
      <c r="AL24" s="122">
        <v>150</v>
      </c>
      <c r="AM24" s="122">
        <v>150</v>
      </c>
      <c r="AN24" s="122">
        <v>150</v>
      </c>
      <c r="AO24" s="122">
        <v>150</v>
      </c>
      <c r="AP24" s="122">
        <v>150</v>
      </c>
      <c r="AQ24" s="122">
        <v>150</v>
      </c>
      <c r="AR24" s="122">
        <v>150</v>
      </c>
      <c r="AS24" s="122">
        <v>150</v>
      </c>
      <c r="AT24" s="122">
        <v>150</v>
      </c>
      <c r="AU24" s="122">
        <v>150</v>
      </c>
      <c r="AV24" s="122">
        <v>150</v>
      </c>
      <c r="AW24" s="122">
        <v>150</v>
      </c>
      <c r="AX24" s="122">
        <v>150</v>
      </c>
      <c r="AY24" s="122">
        <v>150</v>
      </c>
      <c r="AZ24" s="122">
        <v>150</v>
      </c>
      <c r="BA24" s="122">
        <v>150</v>
      </c>
      <c r="BB24" s="122">
        <v>150</v>
      </c>
      <c r="BC24" s="122">
        <v>150</v>
      </c>
      <c r="BD24" s="122">
        <v>150</v>
      </c>
      <c r="BE24" s="122">
        <v>150</v>
      </c>
      <c r="BF24" s="122">
        <v>150</v>
      </c>
      <c r="BG24" s="122">
        <v>150</v>
      </c>
      <c r="BH24" s="122">
        <v>150</v>
      </c>
      <c r="BI24" s="122">
        <v>150</v>
      </c>
      <c r="BJ24" s="122">
        <v>150</v>
      </c>
      <c r="BK24" s="122">
        <v>150</v>
      </c>
    </row>
    <row r="25" spans="1:63" x14ac:dyDescent="0.15">
      <c r="B25" s="128" t="s">
        <v>400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</row>
    <row r="26" spans="1:63" x14ac:dyDescent="0.15">
      <c r="B26" s="128" t="s">
        <v>411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</row>
    <row r="27" spans="1:63" x14ac:dyDescent="0.15">
      <c r="B27" s="128" t="s">
        <v>412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</row>
    <row r="28" spans="1:63" x14ac:dyDescent="0.15">
      <c r="B28" s="128" t="s">
        <v>410</v>
      </c>
    </row>
    <row r="29" spans="1:63" x14ac:dyDescent="0.15">
      <c r="B29" s="128" t="s">
        <v>413</v>
      </c>
      <c r="C29" s="84"/>
      <c r="D29" s="84">
        <v>15</v>
      </c>
      <c r="E29" s="84">
        <v>15</v>
      </c>
      <c r="F29" s="84">
        <v>15</v>
      </c>
      <c r="G29" s="84">
        <v>15</v>
      </c>
      <c r="H29" s="84">
        <v>15</v>
      </c>
      <c r="I29" s="84">
        <v>15</v>
      </c>
      <c r="J29" s="84">
        <v>15</v>
      </c>
      <c r="K29" s="84">
        <v>15</v>
      </c>
      <c r="L29" s="84">
        <v>15</v>
      </c>
      <c r="M29" s="84">
        <v>15</v>
      </c>
      <c r="N29" s="84">
        <v>15</v>
      </c>
      <c r="O29" s="84">
        <v>15</v>
      </c>
      <c r="P29" s="84">
        <v>15</v>
      </c>
      <c r="Q29" s="84">
        <v>15</v>
      </c>
      <c r="R29" s="84">
        <v>15</v>
      </c>
      <c r="S29" s="84">
        <v>15</v>
      </c>
      <c r="T29" s="84">
        <v>15</v>
      </c>
      <c r="U29" s="84">
        <v>15</v>
      </c>
      <c r="V29" s="84">
        <v>15</v>
      </c>
      <c r="W29" s="84">
        <v>15</v>
      </c>
      <c r="X29" s="84">
        <v>15</v>
      </c>
      <c r="Y29" s="84">
        <v>15</v>
      </c>
      <c r="Z29" s="84">
        <v>15</v>
      </c>
      <c r="AA29" s="84">
        <v>15</v>
      </c>
      <c r="AB29" s="84">
        <v>15</v>
      </c>
      <c r="AC29" s="84">
        <v>15</v>
      </c>
      <c r="AD29" s="84">
        <v>15</v>
      </c>
      <c r="AE29" s="84">
        <v>15</v>
      </c>
      <c r="AF29" s="84">
        <v>15</v>
      </c>
      <c r="AG29" s="84">
        <v>15</v>
      </c>
      <c r="AH29" s="84">
        <v>15</v>
      </c>
      <c r="AI29" s="84">
        <v>15</v>
      </c>
      <c r="AJ29" s="84">
        <v>15</v>
      </c>
      <c r="AK29" s="84">
        <v>15</v>
      </c>
      <c r="AL29" s="84">
        <v>15</v>
      </c>
      <c r="AM29" s="84">
        <v>15</v>
      </c>
      <c r="AN29" s="84">
        <v>15</v>
      </c>
      <c r="AO29" s="84">
        <v>15</v>
      </c>
      <c r="AP29" s="84">
        <v>15</v>
      </c>
      <c r="AQ29" s="84">
        <v>15</v>
      </c>
      <c r="AR29" s="84">
        <v>15</v>
      </c>
      <c r="AS29" s="84">
        <v>15</v>
      </c>
      <c r="AT29" s="84">
        <v>15</v>
      </c>
      <c r="AU29" s="84">
        <v>15</v>
      </c>
      <c r="AV29" s="84">
        <v>15</v>
      </c>
      <c r="AW29" s="84">
        <v>15</v>
      </c>
      <c r="AX29" s="84">
        <v>15</v>
      </c>
      <c r="AY29" s="84">
        <v>15</v>
      </c>
      <c r="AZ29" s="84">
        <v>15</v>
      </c>
      <c r="BA29" s="84">
        <v>15</v>
      </c>
      <c r="BB29" s="84">
        <v>15</v>
      </c>
      <c r="BC29" s="84">
        <v>15</v>
      </c>
      <c r="BD29" s="84">
        <v>15</v>
      </c>
      <c r="BE29" s="84">
        <v>15</v>
      </c>
      <c r="BF29" s="84">
        <v>15</v>
      </c>
      <c r="BG29" s="84">
        <v>15</v>
      </c>
      <c r="BH29" s="84">
        <v>15</v>
      </c>
      <c r="BI29" s="84">
        <v>15</v>
      </c>
      <c r="BJ29" s="84">
        <v>15</v>
      </c>
      <c r="BK29" s="84">
        <v>15</v>
      </c>
    </row>
    <row r="30" spans="1:63" x14ac:dyDescent="0.15">
      <c r="B30" s="125"/>
    </row>
    <row r="31" spans="1:63" s="50" customFormat="1" x14ac:dyDescent="0.15">
      <c r="A31" s="74"/>
      <c r="B31" s="126" t="s">
        <v>418</v>
      </c>
      <c r="C31" s="160">
        <f>SUM(C23:C30)</f>
        <v>0</v>
      </c>
      <c r="D31" s="160">
        <f t="shared" ref="D31:BK31" si="1">SUM(D23:D30)</f>
        <v>165</v>
      </c>
      <c r="E31" s="160">
        <f t="shared" si="1"/>
        <v>165</v>
      </c>
      <c r="F31" s="160">
        <f t="shared" si="1"/>
        <v>165</v>
      </c>
      <c r="G31" s="160">
        <f t="shared" si="1"/>
        <v>165</v>
      </c>
      <c r="H31" s="160">
        <f t="shared" si="1"/>
        <v>165</v>
      </c>
      <c r="I31" s="160">
        <f t="shared" si="1"/>
        <v>165</v>
      </c>
      <c r="J31" s="160">
        <f t="shared" si="1"/>
        <v>165</v>
      </c>
      <c r="K31" s="160">
        <f t="shared" si="1"/>
        <v>665</v>
      </c>
      <c r="L31" s="160">
        <f t="shared" si="1"/>
        <v>665</v>
      </c>
      <c r="M31" s="160">
        <f t="shared" si="1"/>
        <v>665</v>
      </c>
      <c r="N31" s="160">
        <f t="shared" si="1"/>
        <v>665</v>
      </c>
      <c r="O31" s="160">
        <f t="shared" si="1"/>
        <v>665</v>
      </c>
      <c r="P31" s="160">
        <f t="shared" si="1"/>
        <v>1165</v>
      </c>
      <c r="Q31" s="160">
        <f t="shared" si="1"/>
        <v>1165</v>
      </c>
      <c r="R31" s="160">
        <f t="shared" si="1"/>
        <v>1165</v>
      </c>
      <c r="S31" s="160">
        <f t="shared" si="1"/>
        <v>1665</v>
      </c>
      <c r="T31" s="160">
        <f t="shared" si="1"/>
        <v>1665</v>
      </c>
      <c r="U31" s="160">
        <f t="shared" si="1"/>
        <v>1665</v>
      </c>
      <c r="V31" s="160">
        <f t="shared" si="1"/>
        <v>1665</v>
      </c>
      <c r="W31" s="160">
        <f t="shared" si="1"/>
        <v>1665</v>
      </c>
      <c r="X31" s="160">
        <f t="shared" si="1"/>
        <v>1665</v>
      </c>
      <c r="Y31" s="160">
        <f t="shared" si="1"/>
        <v>1665</v>
      </c>
      <c r="Z31" s="160">
        <f t="shared" si="1"/>
        <v>1665</v>
      </c>
      <c r="AA31" s="160">
        <f t="shared" si="1"/>
        <v>1665</v>
      </c>
      <c r="AB31" s="160">
        <f t="shared" si="1"/>
        <v>1665</v>
      </c>
      <c r="AC31" s="160">
        <f t="shared" si="1"/>
        <v>1665</v>
      </c>
      <c r="AD31" s="160">
        <f t="shared" si="1"/>
        <v>1665</v>
      </c>
      <c r="AE31" s="160">
        <f t="shared" si="1"/>
        <v>1665</v>
      </c>
      <c r="AF31" s="160">
        <f t="shared" si="1"/>
        <v>1665</v>
      </c>
      <c r="AG31" s="160">
        <f t="shared" si="1"/>
        <v>1665</v>
      </c>
      <c r="AH31" s="160">
        <f t="shared" si="1"/>
        <v>1665</v>
      </c>
      <c r="AI31" s="160">
        <f t="shared" si="1"/>
        <v>1665</v>
      </c>
      <c r="AJ31" s="160">
        <f t="shared" si="1"/>
        <v>1665</v>
      </c>
      <c r="AK31" s="160">
        <f t="shared" si="1"/>
        <v>1665</v>
      </c>
      <c r="AL31" s="160">
        <f t="shared" si="1"/>
        <v>1665</v>
      </c>
      <c r="AM31" s="160">
        <f t="shared" si="1"/>
        <v>1665</v>
      </c>
      <c r="AN31" s="160">
        <f t="shared" si="1"/>
        <v>2665</v>
      </c>
      <c r="AO31" s="160">
        <f t="shared" si="1"/>
        <v>2665</v>
      </c>
      <c r="AP31" s="160">
        <f t="shared" si="1"/>
        <v>2665</v>
      </c>
      <c r="AQ31" s="160">
        <f t="shared" si="1"/>
        <v>2665</v>
      </c>
      <c r="AR31" s="160">
        <f t="shared" si="1"/>
        <v>2665</v>
      </c>
      <c r="AS31" s="160">
        <f t="shared" si="1"/>
        <v>2665</v>
      </c>
      <c r="AT31" s="160">
        <f t="shared" si="1"/>
        <v>2665</v>
      </c>
      <c r="AU31" s="160">
        <f t="shared" si="1"/>
        <v>2665</v>
      </c>
      <c r="AV31" s="160">
        <f t="shared" si="1"/>
        <v>2665</v>
      </c>
      <c r="AW31" s="160">
        <f t="shared" si="1"/>
        <v>2665</v>
      </c>
      <c r="AX31" s="160">
        <f t="shared" si="1"/>
        <v>2665</v>
      </c>
      <c r="AY31" s="160">
        <f t="shared" si="1"/>
        <v>2665</v>
      </c>
      <c r="AZ31" s="160">
        <f t="shared" si="1"/>
        <v>3165</v>
      </c>
      <c r="BA31" s="160">
        <f t="shared" si="1"/>
        <v>3165</v>
      </c>
      <c r="BB31" s="160">
        <f t="shared" si="1"/>
        <v>3165</v>
      </c>
      <c r="BC31" s="160">
        <f t="shared" si="1"/>
        <v>3165</v>
      </c>
      <c r="BD31" s="160">
        <f t="shared" si="1"/>
        <v>3165</v>
      </c>
      <c r="BE31" s="160">
        <f t="shared" si="1"/>
        <v>3165</v>
      </c>
      <c r="BF31" s="160">
        <f t="shared" si="1"/>
        <v>3165</v>
      </c>
      <c r="BG31" s="160">
        <f t="shared" si="1"/>
        <v>3165</v>
      </c>
      <c r="BH31" s="160">
        <f t="shared" si="1"/>
        <v>3165</v>
      </c>
      <c r="BI31" s="160">
        <f t="shared" si="1"/>
        <v>3165</v>
      </c>
      <c r="BJ31" s="160">
        <f t="shared" si="1"/>
        <v>3165</v>
      </c>
      <c r="BK31" s="160">
        <f t="shared" si="1"/>
        <v>3165</v>
      </c>
    </row>
    <row r="33" spans="2:63" x14ac:dyDescent="0.15">
      <c r="B33" s="50" t="s">
        <v>443</v>
      </c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</row>
    <row r="34" spans="2:63" x14ac:dyDescent="0.15">
      <c r="B34" s="124" t="s">
        <v>426</v>
      </c>
      <c r="G34" s="122">
        <v>250</v>
      </c>
      <c r="H34" s="122">
        <v>250</v>
      </c>
      <c r="I34" s="122">
        <v>250</v>
      </c>
      <c r="J34" s="122">
        <v>250</v>
      </c>
      <c r="K34" s="122">
        <v>250</v>
      </c>
      <c r="L34" s="122">
        <v>250</v>
      </c>
      <c r="M34" s="122">
        <v>250</v>
      </c>
      <c r="N34" s="122">
        <v>250</v>
      </c>
      <c r="O34" s="122">
        <v>250</v>
      </c>
      <c r="P34" s="122">
        <v>250</v>
      </c>
      <c r="Q34" s="122">
        <v>250</v>
      </c>
      <c r="R34" s="122">
        <v>250</v>
      </c>
      <c r="S34" s="122">
        <v>250</v>
      </c>
      <c r="T34" s="122">
        <v>250</v>
      </c>
      <c r="U34" s="122">
        <v>250</v>
      </c>
      <c r="V34" s="122">
        <v>250</v>
      </c>
      <c r="W34" s="122">
        <v>250</v>
      </c>
      <c r="X34" s="122">
        <v>250</v>
      </c>
      <c r="Y34" s="122">
        <v>250</v>
      </c>
      <c r="Z34" s="122">
        <v>250</v>
      </c>
      <c r="AA34" s="122">
        <v>250</v>
      </c>
      <c r="AB34" s="122">
        <v>500</v>
      </c>
      <c r="AC34" s="122">
        <v>500</v>
      </c>
      <c r="AD34" s="122">
        <v>500</v>
      </c>
      <c r="AE34" s="122">
        <v>500</v>
      </c>
      <c r="AF34" s="122">
        <v>500</v>
      </c>
      <c r="AG34" s="122">
        <v>500</v>
      </c>
      <c r="AH34" s="122">
        <v>500</v>
      </c>
      <c r="AI34" s="122">
        <v>500</v>
      </c>
      <c r="AJ34" s="122">
        <v>500</v>
      </c>
      <c r="AK34" s="122">
        <v>500</v>
      </c>
      <c r="AL34" s="122">
        <v>500</v>
      </c>
      <c r="AM34" s="122">
        <v>500</v>
      </c>
      <c r="AN34" s="122">
        <v>500</v>
      </c>
      <c r="AO34" s="122">
        <v>500</v>
      </c>
      <c r="AP34" s="122">
        <v>500</v>
      </c>
      <c r="AQ34" s="122">
        <v>500</v>
      </c>
      <c r="AR34" s="122">
        <v>500</v>
      </c>
      <c r="AS34" s="122">
        <v>500</v>
      </c>
      <c r="AT34" s="122">
        <v>500</v>
      </c>
      <c r="AU34" s="122">
        <v>500</v>
      </c>
      <c r="AV34" s="122">
        <v>500</v>
      </c>
      <c r="AW34" s="122">
        <v>500</v>
      </c>
      <c r="AX34" s="122">
        <v>500</v>
      </c>
      <c r="AY34" s="122">
        <v>500</v>
      </c>
      <c r="AZ34" s="122">
        <v>500</v>
      </c>
      <c r="BA34" s="122">
        <v>500</v>
      </c>
      <c r="BB34" s="122">
        <v>500</v>
      </c>
      <c r="BC34" s="122">
        <v>500</v>
      </c>
      <c r="BD34" s="122">
        <v>500</v>
      </c>
      <c r="BE34" s="122">
        <v>500</v>
      </c>
      <c r="BF34" s="122">
        <v>500</v>
      </c>
      <c r="BG34" s="122">
        <v>500</v>
      </c>
      <c r="BH34" s="122">
        <v>500</v>
      </c>
      <c r="BI34" s="122">
        <v>500</v>
      </c>
      <c r="BJ34" s="122">
        <v>500</v>
      </c>
      <c r="BK34" s="122">
        <v>500</v>
      </c>
    </row>
    <row r="35" spans="2:63" x14ac:dyDescent="0.15">
      <c r="B35" s="124" t="s">
        <v>184</v>
      </c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</row>
    <row r="36" spans="2:63" x14ac:dyDescent="0.15">
      <c r="B36" s="124" t="s">
        <v>419</v>
      </c>
      <c r="G36" s="122"/>
      <c r="H36" s="122"/>
      <c r="I36" s="122"/>
      <c r="J36" s="122"/>
      <c r="K36" s="122"/>
      <c r="L36" s="122"/>
      <c r="M36" s="122"/>
      <c r="N36" s="122"/>
      <c r="O36" s="122"/>
      <c r="P36" s="122">
        <v>8500</v>
      </c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</row>
    <row r="37" spans="2:63" x14ac:dyDescent="0.15"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</row>
    <row r="38" spans="2:63" x14ac:dyDescent="0.15">
      <c r="B38" s="50" t="s">
        <v>444</v>
      </c>
      <c r="C38" s="131">
        <f>SUM(C34:C37)</f>
        <v>0</v>
      </c>
      <c r="D38" s="131">
        <f t="shared" ref="D38:BK38" si="2">SUM(D34:D37)</f>
        <v>0</v>
      </c>
      <c r="E38" s="131">
        <f t="shared" si="2"/>
        <v>0</v>
      </c>
      <c r="F38" s="131">
        <f t="shared" si="2"/>
        <v>0</v>
      </c>
      <c r="G38" s="122">
        <f>SUM(G34:G37)</f>
        <v>250</v>
      </c>
      <c r="H38" s="122">
        <f t="shared" si="2"/>
        <v>250</v>
      </c>
      <c r="I38" s="122">
        <f t="shared" si="2"/>
        <v>250</v>
      </c>
      <c r="J38" s="122">
        <f t="shared" si="2"/>
        <v>250</v>
      </c>
      <c r="K38" s="122">
        <f t="shared" si="2"/>
        <v>250</v>
      </c>
      <c r="L38" s="122">
        <f t="shared" si="2"/>
        <v>250</v>
      </c>
      <c r="M38" s="122">
        <f t="shared" si="2"/>
        <v>250</v>
      </c>
      <c r="N38" s="122">
        <f t="shared" si="2"/>
        <v>250</v>
      </c>
      <c r="O38" s="122">
        <f t="shared" si="2"/>
        <v>250</v>
      </c>
      <c r="P38" s="122">
        <f t="shared" si="2"/>
        <v>8750</v>
      </c>
      <c r="Q38" s="122">
        <f t="shared" si="2"/>
        <v>250</v>
      </c>
      <c r="R38" s="122">
        <f t="shared" si="2"/>
        <v>250</v>
      </c>
      <c r="S38" s="122">
        <f t="shared" si="2"/>
        <v>250</v>
      </c>
      <c r="T38" s="122">
        <f t="shared" si="2"/>
        <v>250</v>
      </c>
      <c r="U38" s="122">
        <f t="shared" si="2"/>
        <v>250</v>
      </c>
      <c r="V38" s="122">
        <f t="shared" si="2"/>
        <v>250</v>
      </c>
      <c r="W38" s="122">
        <f t="shared" si="2"/>
        <v>250</v>
      </c>
      <c r="X38" s="122">
        <f t="shared" si="2"/>
        <v>250</v>
      </c>
      <c r="Y38" s="122">
        <f t="shared" si="2"/>
        <v>250</v>
      </c>
      <c r="Z38" s="122">
        <f t="shared" si="2"/>
        <v>250</v>
      </c>
      <c r="AA38" s="122">
        <f t="shared" si="2"/>
        <v>250</v>
      </c>
      <c r="AB38" s="122">
        <f t="shared" si="2"/>
        <v>500</v>
      </c>
      <c r="AC38" s="122">
        <f t="shared" si="2"/>
        <v>500</v>
      </c>
      <c r="AD38" s="122">
        <f t="shared" si="2"/>
        <v>500</v>
      </c>
      <c r="AE38" s="122">
        <f t="shared" si="2"/>
        <v>500</v>
      </c>
      <c r="AF38" s="122">
        <f t="shared" si="2"/>
        <v>500</v>
      </c>
      <c r="AG38" s="122">
        <f t="shared" si="2"/>
        <v>500</v>
      </c>
      <c r="AH38" s="122">
        <f t="shared" si="2"/>
        <v>500</v>
      </c>
      <c r="AI38" s="122">
        <f t="shared" si="2"/>
        <v>500</v>
      </c>
      <c r="AJ38" s="122">
        <f t="shared" si="2"/>
        <v>500</v>
      </c>
      <c r="AK38" s="122">
        <f t="shared" si="2"/>
        <v>500</v>
      </c>
      <c r="AL38" s="122">
        <f t="shared" si="2"/>
        <v>500</v>
      </c>
      <c r="AM38" s="122">
        <f t="shared" si="2"/>
        <v>500</v>
      </c>
      <c r="AN38" s="122">
        <f t="shared" si="2"/>
        <v>500</v>
      </c>
      <c r="AO38" s="122">
        <f t="shared" si="2"/>
        <v>500</v>
      </c>
      <c r="AP38" s="122">
        <f t="shared" si="2"/>
        <v>500</v>
      </c>
      <c r="AQ38" s="122">
        <f t="shared" si="2"/>
        <v>500</v>
      </c>
      <c r="AR38" s="122">
        <f t="shared" si="2"/>
        <v>500</v>
      </c>
      <c r="AS38" s="122">
        <f t="shared" si="2"/>
        <v>500</v>
      </c>
      <c r="AT38" s="122">
        <f t="shared" si="2"/>
        <v>500</v>
      </c>
      <c r="AU38" s="122">
        <f t="shared" si="2"/>
        <v>500</v>
      </c>
      <c r="AV38" s="122">
        <f t="shared" si="2"/>
        <v>500</v>
      </c>
      <c r="AW38" s="122">
        <f t="shared" si="2"/>
        <v>500</v>
      </c>
      <c r="AX38" s="122">
        <f t="shared" si="2"/>
        <v>500</v>
      </c>
      <c r="AY38" s="122">
        <f t="shared" si="2"/>
        <v>500</v>
      </c>
      <c r="AZ38" s="122">
        <f t="shared" si="2"/>
        <v>500</v>
      </c>
      <c r="BA38" s="122">
        <f t="shared" si="2"/>
        <v>500</v>
      </c>
      <c r="BB38" s="122">
        <f t="shared" si="2"/>
        <v>500</v>
      </c>
      <c r="BC38" s="122">
        <f t="shared" si="2"/>
        <v>500</v>
      </c>
      <c r="BD38" s="122">
        <f t="shared" si="2"/>
        <v>500</v>
      </c>
      <c r="BE38" s="122">
        <f t="shared" si="2"/>
        <v>500</v>
      </c>
      <c r="BF38" s="122">
        <f t="shared" si="2"/>
        <v>500</v>
      </c>
      <c r="BG38" s="122">
        <f t="shared" si="2"/>
        <v>500</v>
      </c>
      <c r="BH38" s="122">
        <f t="shared" si="2"/>
        <v>500</v>
      </c>
      <c r="BI38" s="122">
        <f t="shared" si="2"/>
        <v>500</v>
      </c>
      <c r="BJ38" s="122">
        <f t="shared" si="2"/>
        <v>500</v>
      </c>
      <c r="BK38" s="122">
        <f t="shared" si="2"/>
        <v>500</v>
      </c>
    </row>
    <row r="40" spans="2:63" x14ac:dyDescent="0.15">
      <c r="B40" s="50" t="s">
        <v>464</v>
      </c>
      <c r="C40" s="121">
        <f>'COSM-TRIPPLAN_CWS'!D124</f>
        <v>0</v>
      </c>
      <c r="D40" s="121">
        <f>'COSM-TRIPPLAN_CWS'!E124</f>
        <v>0</v>
      </c>
      <c r="E40" s="121">
        <f>'COSM-TRIPPLAN_CWS'!F124</f>
        <v>0</v>
      </c>
      <c r="F40" s="121">
        <f>'COSM-TRIPPLAN_CWS'!G124</f>
        <v>0</v>
      </c>
      <c r="G40" s="121">
        <f>'COSM-TRIPPLAN_CWS'!H124</f>
        <v>0</v>
      </c>
      <c r="H40" s="121">
        <f>'COSM-TRIPPLAN_CWS'!I124</f>
        <v>0</v>
      </c>
      <c r="I40" s="121">
        <f>'COSM-TRIPPLAN_CWS'!J124</f>
        <v>0</v>
      </c>
      <c r="J40" s="121">
        <f>'COSM-TRIPPLAN_CWS'!K124</f>
        <v>0</v>
      </c>
      <c r="K40" s="121">
        <f>'COSM-TRIPPLAN_CWS'!L124</f>
        <v>1550</v>
      </c>
      <c r="L40" s="121">
        <f>'COSM-TRIPPLAN_CWS'!M124</f>
        <v>1550</v>
      </c>
      <c r="M40" s="121">
        <f>'COSM-TRIPPLAN_CWS'!N124</f>
        <v>3100</v>
      </c>
      <c r="N40" s="121">
        <f>'COSM-TRIPPLAN_CWS'!O124</f>
        <v>3100</v>
      </c>
      <c r="O40" s="121">
        <f>'COSM-TRIPPLAN_CWS'!P124</f>
        <v>3100</v>
      </c>
      <c r="P40" s="121">
        <f>'COSM-TRIPPLAN_CWS'!Q124</f>
        <v>4650</v>
      </c>
      <c r="Q40" s="121">
        <f>'COSM-TRIPPLAN_CWS'!R124</f>
        <v>4650</v>
      </c>
      <c r="R40" s="121">
        <f>'COSM-TRIPPLAN_CWS'!S124</f>
        <v>4650</v>
      </c>
      <c r="S40" s="121">
        <f>'COSM-TRIPPLAN_CWS'!T124</f>
        <v>7360</v>
      </c>
      <c r="T40" s="121">
        <f>'COSM-TRIPPLAN_CWS'!U124</f>
        <v>7750</v>
      </c>
      <c r="U40" s="121">
        <f>'COSM-TRIPPLAN_CWS'!V124</f>
        <v>8910</v>
      </c>
      <c r="V40" s="121">
        <f>'COSM-TRIPPLAN_CWS'!W124</f>
        <v>10850</v>
      </c>
      <c r="W40" s="121">
        <f>'COSM-TRIPPLAN_CWS'!X124</f>
        <v>12010</v>
      </c>
      <c r="X40" s="121">
        <f>'COSM-TRIPPLAN_CWS'!Y124</f>
        <v>10850</v>
      </c>
      <c r="Y40" s="121">
        <f>'COSM-TRIPPLAN_CWS'!Z124</f>
        <v>12010</v>
      </c>
      <c r="Z40" s="121">
        <f>'COSM-TRIPPLAN_CWS'!AA124</f>
        <v>10850</v>
      </c>
      <c r="AA40" s="121">
        <f>'COSM-TRIPPLAN_CWS'!AB124</f>
        <v>12010</v>
      </c>
      <c r="AB40" s="121">
        <f>'COSM-TRIPPLAN_CWS'!AC124</f>
        <v>12400</v>
      </c>
      <c r="AC40" s="121">
        <f>'COSM-TRIPPLAN_CWS'!AD124</f>
        <v>13560</v>
      </c>
      <c r="AD40" s="121">
        <f>'COSM-TRIPPLAN_CWS'!AE124</f>
        <v>12400</v>
      </c>
      <c r="AE40" s="121">
        <f>'COSM-TRIPPLAN_CWS'!AF124</f>
        <v>13560</v>
      </c>
      <c r="AF40" s="121">
        <f>'COSM-TRIPPLAN_CWS'!AG124</f>
        <v>12400</v>
      </c>
      <c r="AG40" s="121">
        <f>'COSM-TRIPPLAN_CWS'!AH124</f>
        <v>13560</v>
      </c>
      <c r="AH40" s="121">
        <f>'COSM-TRIPPLAN_CWS'!AI124</f>
        <v>12400</v>
      </c>
      <c r="AI40" s="121">
        <f>'COSM-TRIPPLAN_CWS'!AJ124</f>
        <v>13560</v>
      </c>
      <c r="AJ40" s="121">
        <f>'COSM-TRIPPLAN_CWS'!AK124</f>
        <v>12400</v>
      </c>
      <c r="AK40" s="121">
        <f>'COSM-TRIPPLAN_CWS'!AL124</f>
        <v>13560</v>
      </c>
      <c r="AL40" s="121">
        <f>'COSM-TRIPPLAN_CWS'!AM124</f>
        <v>12400</v>
      </c>
      <c r="AM40" s="121">
        <f>'COSM-TRIPPLAN_CWS'!AN124</f>
        <v>13560</v>
      </c>
      <c r="AN40" s="121">
        <f>'COSM-TRIPPLAN_CWS'!AO124</f>
        <v>15500</v>
      </c>
      <c r="AO40" s="121">
        <f>'COSM-TRIPPLAN_CWS'!AP124</f>
        <v>16660</v>
      </c>
      <c r="AP40" s="121">
        <f>'COSM-TRIPPLAN_CWS'!AQ124</f>
        <v>15500</v>
      </c>
      <c r="AQ40" s="121">
        <f>'COSM-TRIPPLAN_CWS'!AR124</f>
        <v>16660</v>
      </c>
      <c r="AR40" s="121">
        <f>'COSM-TRIPPLAN_CWS'!AS124</f>
        <v>15500</v>
      </c>
      <c r="AS40" s="121">
        <f>'COSM-TRIPPLAN_CWS'!AT124</f>
        <v>16660</v>
      </c>
      <c r="AT40" s="121">
        <f>'COSM-TRIPPLAN_CWS'!AU124</f>
        <v>15500</v>
      </c>
      <c r="AU40" s="121">
        <f>'COSM-TRIPPLAN_CWS'!AV124</f>
        <v>16660</v>
      </c>
      <c r="AV40" s="121">
        <f>'COSM-TRIPPLAN_CWS'!AW124</f>
        <v>15500</v>
      </c>
      <c r="AW40" s="121">
        <f>'COSM-TRIPPLAN_CWS'!AX124</f>
        <v>16660</v>
      </c>
      <c r="AX40" s="121">
        <f>'COSM-TRIPPLAN_CWS'!AY124</f>
        <v>15500</v>
      </c>
      <c r="AY40" s="121">
        <f>'COSM-TRIPPLAN_CWS'!AZ124</f>
        <v>16660</v>
      </c>
      <c r="AZ40" s="121">
        <f>'COSM-TRIPPLAN_CWS'!BA124</f>
        <v>18600</v>
      </c>
      <c r="BA40" s="121">
        <f>'COSM-TRIPPLAN_CWS'!BB124</f>
        <v>19760</v>
      </c>
      <c r="BB40" s="121">
        <f>'COSM-TRIPPLAN_CWS'!BC124</f>
        <v>18600</v>
      </c>
      <c r="BC40" s="121">
        <f>'COSM-TRIPPLAN_CWS'!BD124</f>
        <v>19760</v>
      </c>
      <c r="BD40" s="121">
        <f>'COSM-TRIPPLAN_CWS'!BE124</f>
        <v>18600</v>
      </c>
      <c r="BE40" s="121">
        <f>'COSM-TRIPPLAN_CWS'!BF124</f>
        <v>19760</v>
      </c>
      <c r="BF40" s="121">
        <f>'COSM-TRIPPLAN_CWS'!BG124</f>
        <v>18600</v>
      </c>
      <c r="BG40" s="121">
        <f>'COSM-TRIPPLAN_CWS'!BH124</f>
        <v>19760</v>
      </c>
      <c r="BH40" s="121">
        <f>'COSM-TRIPPLAN_CWS'!BI124</f>
        <v>18600</v>
      </c>
      <c r="BI40" s="121">
        <f>'COSM-TRIPPLAN_CWS'!BJ124</f>
        <v>19760</v>
      </c>
      <c r="BJ40" s="121">
        <f>'COSM-TRIPPLAN_CWS'!BK124</f>
        <v>18600</v>
      </c>
      <c r="BK40" s="121">
        <f>'COSM-TRIPPLAN_CWS'!BL124</f>
        <v>18600</v>
      </c>
    </row>
    <row r="42" spans="2:63" x14ac:dyDescent="0.15">
      <c r="B42" s="50" t="s">
        <v>465</v>
      </c>
      <c r="C42" s="130">
        <f t="shared" ref="C42:AH42" si="3">C40+C38+C31+C19</f>
        <v>940</v>
      </c>
      <c r="D42" s="130">
        <f t="shared" si="3"/>
        <v>3765</v>
      </c>
      <c r="E42" s="130">
        <f t="shared" si="3"/>
        <v>3215</v>
      </c>
      <c r="F42" s="130">
        <f t="shared" si="3"/>
        <v>6265</v>
      </c>
      <c r="G42" s="130">
        <f t="shared" si="3"/>
        <v>3465</v>
      </c>
      <c r="H42" s="130">
        <f t="shared" si="3"/>
        <v>1765</v>
      </c>
      <c r="I42" s="130">
        <f t="shared" si="3"/>
        <v>3715</v>
      </c>
      <c r="J42" s="130">
        <f t="shared" si="3"/>
        <v>1765</v>
      </c>
      <c r="K42" s="130">
        <f t="shared" si="3"/>
        <v>3265</v>
      </c>
      <c r="L42" s="130">
        <f t="shared" si="3"/>
        <v>3815</v>
      </c>
      <c r="M42" s="130">
        <f t="shared" si="3"/>
        <v>18315</v>
      </c>
      <c r="N42" s="130">
        <f t="shared" si="3"/>
        <v>4815</v>
      </c>
      <c r="O42" s="130">
        <f t="shared" si="3"/>
        <v>5365</v>
      </c>
      <c r="P42" s="130">
        <f t="shared" si="3"/>
        <v>16465</v>
      </c>
      <c r="Q42" s="130">
        <f t="shared" si="3"/>
        <v>8515</v>
      </c>
      <c r="R42" s="130">
        <f t="shared" si="3"/>
        <v>7965</v>
      </c>
      <c r="S42" s="130">
        <f t="shared" si="3"/>
        <v>24675</v>
      </c>
      <c r="T42" s="130">
        <f t="shared" si="3"/>
        <v>11565</v>
      </c>
      <c r="U42" s="130">
        <f t="shared" si="3"/>
        <v>15775</v>
      </c>
      <c r="V42" s="130">
        <f t="shared" si="3"/>
        <v>16165</v>
      </c>
      <c r="W42" s="130">
        <f t="shared" si="3"/>
        <v>17875</v>
      </c>
      <c r="X42" s="130">
        <f t="shared" si="3"/>
        <v>16165</v>
      </c>
      <c r="Y42" s="130">
        <f t="shared" si="3"/>
        <v>33325</v>
      </c>
      <c r="Z42" s="130">
        <f t="shared" si="3"/>
        <v>16165</v>
      </c>
      <c r="AA42" s="130">
        <f t="shared" si="3"/>
        <v>18375</v>
      </c>
      <c r="AB42" s="130">
        <f t="shared" si="3"/>
        <v>18965</v>
      </c>
      <c r="AC42" s="130">
        <f t="shared" si="3"/>
        <v>20675</v>
      </c>
      <c r="AD42" s="130">
        <f t="shared" si="3"/>
        <v>18965</v>
      </c>
      <c r="AE42" s="130">
        <f t="shared" si="3"/>
        <v>36125</v>
      </c>
      <c r="AF42" s="130">
        <f t="shared" si="3"/>
        <v>18965</v>
      </c>
      <c r="AG42" s="130">
        <f t="shared" si="3"/>
        <v>23175</v>
      </c>
      <c r="AH42" s="130">
        <f t="shared" si="3"/>
        <v>18965</v>
      </c>
      <c r="AI42" s="130">
        <f t="shared" ref="AI42:BK42" si="4">AI40+AI38+AI31+AI19</f>
        <v>20675</v>
      </c>
      <c r="AJ42" s="130">
        <f t="shared" si="4"/>
        <v>18965</v>
      </c>
      <c r="AK42" s="130">
        <f t="shared" si="4"/>
        <v>36125</v>
      </c>
      <c r="AL42" s="130">
        <f t="shared" si="4"/>
        <v>18965</v>
      </c>
      <c r="AM42" s="130">
        <f t="shared" si="4"/>
        <v>20125</v>
      </c>
      <c r="AN42" s="130">
        <f t="shared" si="4"/>
        <v>26165</v>
      </c>
      <c r="AO42" s="130">
        <f t="shared" si="4"/>
        <v>27875</v>
      </c>
      <c r="AP42" s="130">
        <f t="shared" si="4"/>
        <v>26165</v>
      </c>
      <c r="AQ42" s="130">
        <f t="shared" si="4"/>
        <v>43325</v>
      </c>
      <c r="AR42" s="130">
        <f t="shared" si="4"/>
        <v>26165</v>
      </c>
      <c r="AS42" s="130">
        <f t="shared" si="4"/>
        <v>30375</v>
      </c>
      <c r="AT42" s="130">
        <f t="shared" si="4"/>
        <v>26165</v>
      </c>
      <c r="AU42" s="130">
        <f t="shared" si="4"/>
        <v>27875</v>
      </c>
      <c r="AV42" s="130">
        <f t="shared" si="4"/>
        <v>26165</v>
      </c>
      <c r="AW42" s="130">
        <f t="shared" si="4"/>
        <v>43325</v>
      </c>
      <c r="AX42" s="130">
        <f t="shared" si="4"/>
        <v>26165</v>
      </c>
      <c r="AY42" s="130">
        <f t="shared" si="4"/>
        <v>27325</v>
      </c>
      <c r="AZ42" s="130">
        <f t="shared" si="4"/>
        <v>29765</v>
      </c>
      <c r="BA42" s="130">
        <f t="shared" si="4"/>
        <v>31475</v>
      </c>
      <c r="BB42" s="130">
        <f t="shared" si="4"/>
        <v>29765</v>
      </c>
      <c r="BC42" s="130">
        <f t="shared" si="4"/>
        <v>46925</v>
      </c>
      <c r="BD42" s="130">
        <f t="shared" si="4"/>
        <v>29765</v>
      </c>
      <c r="BE42" s="130">
        <f t="shared" si="4"/>
        <v>33975</v>
      </c>
      <c r="BF42" s="130">
        <f t="shared" si="4"/>
        <v>29765</v>
      </c>
      <c r="BG42" s="130">
        <f t="shared" si="4"/>
        <v>31475</v>
      </c>
      <c r="BH42" s="130">
        <f t="shared" si="4"/>
        <v>29765</v>
      </c>
      <c r="BI42" s="130">
        <f t="shared" si="4"/>
        <v>46925</v>
      </c>
      <c r="BJ42" s="130">
        <f t="shared" si="4"/>
        <v>29765</v>
      </c>
      <c r="BK42" s="130">
        <f t="shared" si="4"/>
        <v>29765</v>
      </c>
    </row>
    <row r="44" spans="2:63" x14ac:dyDescent="0.15">
      <c r="B44" s="50" t="s">
        <v>420</v>
      </c>
    </row>
    <row r="46" spans="2:63" x14ac:dyDescent="0.15">
      <c r="B46" s="47" t="s">
        <v>184</v>
      </c>
      <c r="C46" s="130"/>
      <c r="D46" s="130"/>
      <c r="E46" s="130"/>
      <c r="F46" s="130"/>
      <c r="G46" s="130">
        <v>10000</v>
      </c>
      <c r="H46" s="130"/>
      <c r="I46" s="130"/>
      <c r="J46" s="130"/>
      <c r="K46" s="130"/>
      <c r="L46" s="130"/>
      <c r="M46" s="130"/>
      <c r="N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</row>
    <row r="47" spans="2:63" x14ac:dyDescent="0.15">
      <c r="B47" s="47" t="s">
        <v>445</v>
      </c>
      <c r="C47" s="130"/>
      <c r="D47" s="130">
        <v>3500</v>
      </c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</row>
    <row r="48" spans="2:63" x14ac:dyDescent="0.15">
      <c r="C48" s="121"/>
    </row>
    <row r="49" spans="2:63" x14ac:dyDescent="0.15">
      <c r="B49" s="50" t="s">
        <v>442</v>
      </c>
      <c r="C49" s="121">
        <f t="shared" ref="C49:AH49" si="5">SUM(C46:C48)</f>
        <v>0</v>
      </c>
      <c r="D49" s="121">
        <f t="shared" si="5"/>
        <v>3500</v>
      </c>
      <c r="E49" s="121">
        <f t="shared" si="5"/>
        <v>0</v>
      </c>
      <c r="F49" s="121">
        <f t="shared" si="5"/>
        <v>0</v>
      </c>
      <c r="G49" s="121">
        <f>SUM(G46:G48)</f>
        <v>10000</v>
      </c>
      <c r="H49" s="121">
        <f t="shared" si="5"/>
        <v>0</v>
      </c>
      <c r="I49" s="121">
        <f t="shared" si="5"/>
        <v>0</v>
      </c>
      <c r="J49" s="121">
        <f t="shared" si="5"/>
        <v>0</v>
      </c>
      <c r="K49" s="121">
        <f t="shared" si="5"/>
        <v>0</v>
      </c>
      <c r="L49" s="121">
        <f t="shared" si="5"/>
        <v>0</v>
      </c>
      <c r="M49" s="121">
        <f t="shared" si="5"/>
        <v>0</v>
      </c>
      <c r="N49" s="121">
        <f t="shared" si="5"/>
        <v>0</v>
      </c>
      <c r="O49" s="121">
        <f t="shared" si="5"/>
        <v>0</v>
      </c>
      <c r="P49" s="121">
        <f t="shared" si="5"/>
        <v>0</v>
      </c>
      <c r="Q49" s="121">
        <f t="shared" si="5"/>
        <v>0</v>
      </c>
      <c r="R49" s="121">
        <f t="shared" si="5"/>
        <v>0</v>
      </c>
      <c r="S49" s="121">
        <f t="shared" si="5"/>
        <v>0</v>
      </c>
      <c r="T49" s="121">
        <f t="shared" si="5"/>
        <v>0</v>
      </c>
      <c r="U49" s="121">
        <f t="shared" si="5"/>
        <v>0</v>
      </c>
      <c r="V49" s="121">
        <f t="shared" si="5"/>
        <v>0</v>
      </c>
      <c r="W49" s="121">
        <f t="shared" si="5"/>
        <v>0</v>
      </c>
      <c r="X49" s="121">
        <f t="shared" si="5"/>
        <v>0</v>
      </c>
      <c r="Y49" s="121">
        <f t="shared" si="5"/>
        <v>0</v>
      </c>
      <c r="Z49" s="121">
        <f t="shared" si="5"/>
        <v>0</v>
      </c>
      <c r="AA49" s="121">
        <f t="shared" si="5"/>
        <v>0</v>
      </c>
      <c r="AB49" s="121">
        <f t="shared" si="5"/>
        <v>0</v>
      </c>
      <c r="AC49" s="121">
        <f t="shared" si="5"/>
        <v>0</v>
      </c>
      <c r="AD49" s="121">
        <f t="shared" si="5"/>
        <v>0</v>
      </c>
      <c r="AE49" s="121">
        <f t="shared" si="5"/>
        <v>0</v>
      </c>
      <c r="AF49" s="121">
        <f t="shared" si="5"/>
        <v>0</v>
      </c>
      <c r="AG49" s="121">
        <f t="shared" si="5"/>
        <v>0</v>
      </c>
      <c r="AH49" s="121">
        <f t="shared" si="5"/>
        <v>0</v>
      </c>
      <c r="AI49" s="121">
        <f t="shared" ref="AI49:BK49" si="6">SUM(AI46:AI48)</f>
        <v>0</v>
      </c>
      <c r="AJ49" s="121">
        <f t="shared" si="6"/>
        <v>0</v>
      </c>
      <c r="AK49" s="121">
        <f t="shared" si="6"/>
        <v>0</v>
      </c>
      <c r="AL49" s="121">
        <f t="shared" si="6"/>
        <v>0</v>
      </c>
      <c r="AM49" s="121">
        <f t="shared" si="6"/>
        <v>0</v>
      </c>
      <c r="AN49" s="121">
        <f t="shared" si="6"/>
        <v>0</v>
      </c>
      <c r="AO49" s="121">
        <f t="shared" si="6"/>
        <v>0</v>
      </c>
      <c r="AP49" s="121">
        <f t="shared" si="6"/>
        <v>0</v>
      </c>
      <c r="AQ49" s="121">
        <f t="shared" si="6"/>
        <v>0</v>
      </c>
      <c r="AR49" s="121">
        <f t="shared" si="6"/>
        <v>0</v>
      </c>
      <c r="AS49" s="121">
        <f t="shared" si="6"/>
        <v>0</v>
      </c>
      <c r="AT49" s="121">
        <f t="shared" si="6"/>
        <v>0</v>
      </c>
      <c r="AU49" s="121">
        <f t="shared" si="6"/>
        <v>0</v>
      </c>
      <c r="AV49" s="121">
        <f t="shared" si="6"/>
        <v>0</v>
      </c>
      <c r="AW49" s="121">
        <f t="shared" si="6"/>
        <v>0</v>
      </c>
      <c r="AX49" s="121">
        <f t="shared" si="6"/>
        <v>0</v>
      </c>
      <c r="AY49" s="121">
        <f t="shared" si="6"/>
        <v>0</v>
      </c>
      <c r="AZ49" s="121">
        <f t="shared" si="6"/>
        <v>0</v>
      </c>
      <c r="BA49" s="121">
        <f t="shared" si="6"/>
        <v>0</v>
      </c>
      <c r="BB49" s="121">
        <f t="shared" si="6"/>
        <v>0</v>
      </c>
      <c r="BC49" s="121">
        <f t="shared" si="6"/>
        <v>0</v>
      </c>
      <c r="BD49" s="121">
        <f t="shared" si="6"/>
        <v>0</v>
      </c>
      <c r="BE49" s="121">
        <f t="shared" si="6"/>
        <v>0</v>
      </c>
      <c r="BF49" s="121">
        <f t="shared" si="6"/>
        <v>0</v>
      </c>
      <c r="BG49" s="121">
        <f t="shared" si="6"/>
        <v>0</v>
      </c>
      <c r="BH49" s="121">
        <f t="shared" si="6"/>
        <v>0</v>
      </c>
      <c r="BI49" s="121">
        <f t="shared" si="6"/>
        <v>0</v>
      </c>
      <c r="BJ49" s="121">
        <f t="shared" si="6"/>
        <v>0</v>
      </c>
      <c r="BK49" s="121">
        <f t="shared" si="6"/>
        <v>0</v>
      </c>
    </row>
  </sheetData>
  <mergeCells count="5">
    <mergeCell ref="D1:O1"/>
    <mergeCell ref="P1:AA1"/>
    <mergeCell ref="AB1:AM1"/>
    <mergeCell ref="AN1:AY1"/>
    <mergeCell ref="AZ1:B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G42"/>
  <sheetViews>
    <sheetView topLeftCell="B1" zoomScaleNormal="100" workbookViewId="0">
      <selection activeCell="D11" sqref="D11"/>
    </sheetView>
  </sheetViews>
  <sheetFormatPr baseColWidth="10" defaultColWidth="8.83203125" defaultRowHeight="13" x14ac:dyDescent="0.15"/>
  <cols>
    <col min="1" max="1" width="1.33203125" hidden="1" customWidth="1"/>
    <col min="2" max="2" width="15.5" bestFit="1" customWidth="1"/>
    <col min="3" max="3" width="13.5" customWidth="1"/>
    <col min="4" max="4" width="15.5" customWidth="1"/>
    <col min="5" max="5" width="17.1640625" customWidth="1"/>
    <col min="6" max="6" width="13.33203125" style="6" customWidth="1"/>
    <col min="7" max="7" width="12.83203125" bestFit="1" customWidth="1"/>
    <col min="8" max="8" width="12.6640625" customWidth="1"/>
    <col min="9" max="9" width="11.33203125" customWidth="1"/>
    <col min="10" max="10" width="15.33203125" customWidth="1"/>
    <col min="11" max="11" width="17.6640625" customWidth="1"/>
    <col min="12" max="12" width="13.5" customWidth="1"/>
    <col min="13" max="13" width="11.33203125" customWidth="1"/>
  </cols>
  <sheetData>
    <row r="2" spans="2:6" x14ac:dyDescent="0.15">
      <c r="D2" s="6" t="s">
        <v>966</v>
      </c>
      <c r="E2" s="6" t="s">
        <v>874</v>
      </c>
      <c r="F2" s="6" t="s">
        <v>938</v>
      </c>
    </row>
    <row r="3" spans="2:6" x14ac:dyDescent="0.15">
      <c r="E3" s="6"/>
    </row>
    <row r="4" spans="2:6" x14ac:dyDescent="0.15">
      <c r="D4" s="9">
        <v>650000</v>
      </c>
    </row>
    <row r="5" spans="2:6" x14ac:dyDescent="0.15">
      <c r="E5" s="9">
        <v>1000000</v>
      </c>
      <c r="F5" s="94">
        <f>+CajaRequerida/E5</f>
        <v>0.65</v>
      </c>
    </row>
    <row r="6" spans="2:6" x14ac:dyDescent="0.15">
      <c r="E6" s="9">
        <v>1500000</v>
      </c>
      <c r="F6" s="94">
        <f>+CajaRequerida/E6</f>
        <v>0.43333333333333335</v>
      </c>
    </row>
    <row r="7" spans="2:6" x14ac:dyDescent="0.15">
      <c r="E7" s="9">
        <v>2000000</v>
      </c>
      <c r="F7" s="94">
        <f>+CajaRequerida/E7</f>
        <v>0.32500000000000001</v>
      </c>
    </row>
    <row r="8" spans="2:6" x14ac:dyDescent="0.15">
      <c r="E8" s="9"/>
      <c r="F8" s="94"/>
    </row>
    <row r="9" spans="2:6" x14ac:dyDescent="0.15">
      <c r="C9" s="6" t="s">
        <v>969</v>
      </c>
      <c r="D9" s="6" t="s">
        <v>966</v>
      </c>
      <c r="E9" s="6" t="s">
        <v>874</v>
      </c>
      <c r="F9" s="6" t="s">
        <v>938</v>
      </c>
    </row>
    <row r="10" spans="2:6" x14ac:dyDescent="0.15">
      <c r="D10" s="6"/>
      <c r="E10" s="6"/>
    </row>
    <row r="11" spans="2:6" x14ac:dyDescent="0.15">
      <c r="B11" t="s">
        <v>967</v>
      </c>
      <c r="C11" s="6" t="s">
        <v>35</v>
      </c>
      <c r="D11" s="9">
        <f>+C20</f>
        <v>150000</v>
      </c>
      <c r="E11" s="9">
        <v>1000000</v>
      </c>
      <c r="F11" s="94">
        <f>+D11/E11</f>
        <v>0.15</v>
      </c>
    </row>
    <row r="12" spans="2:6" x14ac:dyDescent="0.15">
      <c r="C12" s="6"/>
      <c r="D12" s="9"/>
    </row>
    <row r="13" spans="2:6" x14ac:dyDescent="0.15">
      <c r="B13" t="s">
        <v>968</v>
      </c>
      <c r="C13" s="6" t="s">
        <v>35</v>
      </c>
      <c r="D13" s="9">
        <v>100000</v>
      </c>
      <c r="E13" s="9">
        <v>1000000</v>
      </c>
      <c r="F13" s="94">
        <f>+D13/E13</f>
        <v>0.1</v>
      </c>
    </row>
    <row r="14" spans="2:6" x14ac:dyDescent="0.15">
      <c r="C14" s="6" t="s">
        <v>35</v>
      </c>
      <c r="D14" s="9">
        <v>350000</v>
      </c>
      <c r="E14" s="9">
        <v>1500000</v>
      </c>
      <c r="F14" s="94">
        <f>+D14/E14</f>
        <v>0.23333333333333334</v>
      </c>
    </row>
    <row r="15" spans="2:6" x14ac:dyDescent="0.15">
      <c r="C15" s="6" t="s">
        <v>36</v>
      </c>
      <c r="D15" s="9">
        <v>200000</v>
      </c>
      <c r="E15" s="9">
        <v>2000000</v>
      </c>
      <c r="F15" s="94">
        <f>+D15/E15</f>
        <v>0.1</v>
      </c>
    </row>
    <row r="16" spans="2:6" x14ac:dyDescent="0.15">
      <c r="F16" s="32">
        <f>SUM(F13:F15)</f>
        <v>0.43333333333333335</v>
      </c>
    </row>
    <row r="17" spans="2:7" x14ac:dyDescent="0.15">
      <c r="B17" s="6" t="s">
        <v>980</v>
      </c>
      <c r="C17" s="6" t="s">
        <v>35</v>
      </c>
      <c r="D17" s="6" t="s">
        <v>36</v>
      </c>
      <c r="E17" s="6" t="s">
        <v>37</v>
      </c>
      <c r="F17" s="6" t="s">
        <v>38</v>
      </c>
      <c r="G17" s="6" t="s">
        <v>39</v>
      </c>
    </row>
    <row r="18" spans="2:7" x14ac:dyDescent="0.15">
      <c r="B18" s="6"/>
      <c r="C18" s="6"/>
      <c r="D18" s="6"/>
      <c r="E18" s="6"/>
      <c r="G18" s="6"/>
    </row>
    <row r="19" spans="2:7" x14ac:dyDescent="0.15">
      <c r="B19" s="21" t="s">
        <v>972</v>
      </c>
      <c r="C19" s="9">
        <v>-150000</v>
      </c>
      <c r="D19" s="9">
        <v>-250000</v>
      </c>
      <c r="E19" s="9">
        <v>1500000</v>
      </c>
      <c r="F19" s="9">
        <v>3000000</v>
      </c>
      <c r="G19" s="9">
        <v>4500000</v>
      </c>
    </row>
    <row r="20" spans="2:7" x14ac:dyDescent="0.15">
      <c r="B20" s="21" t="s">
        <v>966</v>
      </c>
      <c r="C20" s="9">
        <f>+C19*-1</f>
        <v>150000</v>
      </c>
      <c r="D20" s="9">
        <f>+D19*-1</f>
        <v>250000</v>
      </c>
      <c r="F20"/>
    </row>
    <row r="21" spans="2:7" x14ac:dyDescent="0.15">
      <c r="B21" s="21"/>
      <c r="C21" s="9"/>
      <c r="D21" s="9"/>
      <c r="F21"/>
    </row>
    <row r="22" spans="2:7" x14ac:dyDescent="0.15">
      <c r="C22" s="6" t="s">
        <v>1072</v>
      </c>
      <c r="D22" s="6" t="s">
        <v>1073</v>
      </c>
      <c r="E22" s="6" t="s">
        <v>1074</v>
      </c>
      <c r="F22" s="6" t="s">
        <v>1078</v>
      </c>
    </row>
    <row r="23" spans="2:7" x14ac:dyDescent="0.15">
      <c r="B23" s="21" t="s">
        <v>887</v>
      </c>
      <c r="C23" s="9"/>
      <c r="D23" s="9"/>
      <c r="F23"/>
    </row>
    <row r="24" spans="2:7" x14ac:dyDescent="0.15">
      <c r="B24" t="s">
        <v>973</v>
      </c>
      <c r="D24" s="116">
        <v>0.06</v>
      </c>
      <c r="E24" s="116">
        <v>0.06</v>
      </c>
      <c r="F24" s="116">
        <v>0.06</v>
      </c>
    </row>
    <row r="25" spans="2:7" x14ac:dyDescent="0.15">
      <c r="B25" t="s">
        <v>974</v>
      </c>
      <c r="D25" s="116">
        <v>0.15</v>
      </c>
      <c r="E25" s="116">
        <v>0.15</v>
      </c>
      <c r="F25" s="116">
        <v>0.09</v>
      </c>
    </row>
    <row r="26" spans="2:7" x14ac:dyDescent="0.15">
      <c r="B26" t="s">
        <v>975</v>
      </c>
      <c r="D26" s="116">
        <v>0.5</v>
      </c>
      <c r="E26" s="116">
        <v>0.25</v>
      </c>
      <c r="F26" s="116">
        <v>0.1</v>
      </c>
    </row>
    <row r="27" spans="2:7" x14ac:dyDescent="0.15">
      <c r="B27" t="s">
        <v>976</v>
      </c>
      <c r="D27" s="98">
        <f>SUM(D24:D26)</f>
        <v>0.71</v>
      </c>
      <c r="E27" s="98">
        <f>SUM(E24:E26)</f>
        <v>0.45999999999999996</v>
      </c>
      <c r="F27" s="98">
        <f>SUM(F24:F26)</f>
        <v>0.25</v>
      </c>
    </row>
    <row r="29" spans="2:7" x14ac:dyDescent="0.15">
      <c r="B29" t="s">
        <v>977</v>
      </c>
      <c r="D29" s="253">
        <f>NPV(D27,C19:G19)</f>
        <v>785408.06015043741</v>
      </c>
      <c r="F29"/>
    </row>
    <row r="30" spans="2:7" x14ac:dyDescent="0.15">
      <c r="B30" t="s">
        <v>978</v>
      </c>
      <c r="E30" s="253">
        <f>NPV(E27,D19:G19)</f>
        <v>2486810.2746222913</v>
      </c>
      <c r="F30"/>
    </row>
    <row r="31" spans="2:7" x14ac:dyDescent="0.15">
      <c r="B31" t="s">
        <v>979</v>
      </c>
      <c r="F31" s="253">
        <f>NPV(F27,E19:G19)</f>
        <v>5424000</v>
      </c>
    </row>
    <row r="33" spans="2:7" x14ac:dyDescent="0.15">
      <c r="C33" s="6"/>
      <c r="D33" s="6"/>
      <c r="E33" s="6"/>
    </row>
    <row r="34" spans="2:7" x14ac:dyDescent="0.15">
      <c r="B34" t="s">
        <v>1077</v>
      </c>
      <c r="C34" s="6"/>
      <c r="D34" s="6">
        <f>+C20</f>
        <v>150000</v>
      </c>
      <c r="E34" s="6">
        <f>+D20</f>
        <v>250000</v>
      </c>
      <c r="F34" s="6" t="s">
        <v>1076</v>
      </c>
      <c r="G34" s="6" t="s">
        <v>1079</v>
      </c>
    </row>
    <row r="35" spans="2:7" x14ac:dyDescent="0.15">
      <c r="C35" s="6"/>
      <c r="D35" s="6"/>
      <c r="E35" s="6"/>
      <c r="G35" s="6"/>
    </row>
    <row r="36" spans="2:7" x14ac:dyDescent="0.15">
      <c r="C36" s="296" t="s">
        <v>1099</v>
      </c>
      <c r="D36" s="296"/>
      <c r="E36" s="296"/>
      <c r="G36" s="6"/>
    </row>
    <row r="37" spans="2:7" x14ac:dyDescent="0.15">
      <c r="B37" t="s">
        <v>956</v>
      </c>
      <c r="C37" s="116">
        <v>1</v>
      </c>
      <c r="D37" s="116">
        <f>+C37-D38</f>
        <v>0.80901647486114547</v>
      </c>
      <c r="E37" s="116">
        <f>+D37*(1-E39)</f>
        <v>0.72768573532734426</v>
      </c>
      <c r="F37">
        <f>+F31*E37</f>
        <v>3946967.4284155155</v>
      </c>
    </row>
    <row r="38" spans="2:7" x14ac:dyDescent="0.15">
      <c r="B38" t="s">
        <v>1075</v>
      </c>
      <c r="C38" s="169"/>
      <c r="D38" s="116">
        <f>150000/D29</f>
        <v>0.1909835251388545</v>
      </c>
      <c r="E38" s="116">
        <f>+D38*(1-E39)</f>
        <v>0.17178387739251991</v>
      </c>
      <c r="F38">
        <f>+F31*E38</f>
        <v>931755.75097702793</v>
      </c>
      <c r="G38" s="102">
        <f>+F38/D34</f>
        <v>6.2117050065135198</v>
      </c>
    </row>
    <row r="39" spans="2:7" x14ac:dyDescent="0.15">
      <c r="B39" t="s">
        <v>1075</v>
      </c>
      <c r="C39" s="102"/>
      <c r="D39" s="102"/>
      <c r="E39" s="116">
        <f>+D20/E30</f>
        <v>0.10053038728013587</v>
      </c>
      <c r="F39">
        <f>+F31*E39</f>
        <v>545276.82060745696</v>
      </c>
      <c r="G39" s="102">
        <f>+F39/E34</f>
        <v>2.1811072824298279</v>
      </c>
    </row>
    <row r="40" spans="2:7" x14ac:dyDescent="0.15">
      <c r="B40" t="s">
        <v>218</v>
      </c>
      <c r="C40" s="116">
        <f>SUM(C37:C39)</f>
        <v>1</v>
      </c>
      <c r="D40" s="116">
        <f>SUM(D37:D39)</f>
        <v>1</v>
      </c>
      <c r="E40" s="116">
        <f>SUM(E37:E39)</f>
        <v>1</v>
      </c>
      <c r="F40">
        <f>SUM(F37:F39)</f>
        <v>5424000.0000000009</v>
      </c>
    </row>
    <row r="41" spans="2:7" x14ac:dyDescent="0.15">
      <c r="F41"/>
    </row>
    <row r="42" spans="2:7" x14ac:dyDescent="0.15">
      <c r="B42" t="s">
        <v>1076</v>
      </c>
      <c r="F42"/>
    </row>
  </sheetData>
  <printOptions gridLines="1"/>
  <pageMargins left="0.7" right="0.7" top="0.75" bottom="0.75" header="0.3" footer="0.3"/>
  <pageSetup scale="92" orientation="portrait" r:id="rId1"/>
  <ignoredErrors>
    <ignoredError sqref="E30 F3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2:T54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3" sqref="D23"/>
    </sheetView>
  </sheetViews>
  <sheetFormatPr baseColWidth="10" defaultColWidth="9.1640625" defaultRowHeight="13" x14ac:dyDescent="0.15"/>
  <cols>
    <col min="1" max="1" width="27" style="33" customWidth="1"/>
    <col min="2" max="6" width="11.5" style="33" customWidth="1"/>
    <col min="7" max="15" width="10.33203125" style="33" customWidth="1"/>
    <col min="16" max="16384" width="9.1640625" style="33"/>
  </cols>
  <sheetData>
    <row r="2" spans="1:14" x14ac:dyDescent="0.15">
      <c r="B2" s="363" t="s">
        <v>650</v>
      </c>
      <c r="C2" s="363"/>
      <c r="D2" s="363"/>
      <c r="E2" s="363"/>
      <c r="F2" s="363"/>
      <c r="G2" s="363"/>
    </row>
    <row r="3" spans="1:14" x14ac:dyDescent="0.15">
      <c r="B3" s="10"/>
      <c r="C3" s="10"/>
      <c r="D3" s="10"/>
      <c r="E3" s="10"/>
      <c r="F3" s="10"/>
      <c r="G3" s="10"/>
    </row>
    <row r="4" spans="1:14" x14ac:dyDescent="0.15">
      <c r="A4"/>
      <c r="B4" s="10" t="s">
        <v>35</v>
      </c>
      <c r="C4" s="10" t="s">
        <v>36</v>
      </c>
      <c r="D4" s="10" t="s">
        <v>37</v>
      </c>
      <c r="E4" s="10" t="s">
        <v>38</v>
      </c>
      <c r="F4" s="10" t="s">
        <v>39</v>
      </c>
      <c r="G4" s="10" t="s">
        <v>218</v>
      </c>
      <c r="H4" s="6"/>
      <c r="I4"/>
      <c r="J4"/>
      <c r="K4"/>
      <c r="L4"/>
      <c r="M4"/>
    </row>
    <row r="5" spans="1:14" x14ac:dyDescent="0.15">
      <c r="A5"/>
      <c r="C5" s="34"/>
      <c r="D5" s="6"/>
      <c r="E5" s="6"/>
      <c r="F5" s="6"/>
      <c r="G5" s="6"/>
      <c r="H5"/>
      <c r="I5"/>
      <c r="J5"/>
      <c r="K5"/>
      <c r="L5"/>
      <c r="M5"/>
    </row>
    <row r="6" spans="1:14" x14ac:dyDescent="0.15">
      <c r="A6" t="s">
        <v>641</v>
      </c>
      <c r="B6" s="372">
        <v>650000</v>
      </c>
      <c r="C6" s="372">
        <v>700000</v>
      </c>
      <c r="D6" s="372">
        <v>1000000</v>
      </c>
      <c r="E6" s="372">
        <v>1250000</v>
      </c>
      <c r="F6" s="372">
        <v>1500000</v>
      </c>
      <c r="G6" s="169">
        <f>SUM(B6:F6)</f>
        <v>5100000</v>
      </c>
      <c r="H6" s="173"/>
      <c r="I6"/>
      <c r="J6"/>
      <c r="K6"/>
      <c r="L6"/>
      <c r="M6"/>
    </row>
    <row r="7" spans="1:14" x14ac:dyDescent="0.15">
      <c r="A7" t="s">
        <v>639</v>
      </c>
      <c r="C7" s="373">
        <v>0.05</v>
      </c>
      <c r="D7" s="373">
        <v>0.06</v>
      </c>
      <c r="E7" s="373">
        <v>0.06</v>
      </c>
      <c r="F7" s="373">
        <v>0.06</v>
      </c>
      <c r="G7" s="116"/>
      <c r="H7"/>
      <c r="I7"/>
      <c r="J7"/>
      <c r="K7"/>
      <c r="L7"/>
      <c r="M7"/>
    </row>
    <row r="8" spans="1:14" x14ac:dyDescent="0.15">
      <c r="A8" t="s">
        <v>640</v>
      </c>
      <c r="C8" s="169">
        <f>C6*C7</f>
        <v>35000</v>
      </c>
      <c r="D8" s="169">
        <f>D6*D7</f>
        <v>60000</v>
      </c>
      <c r="E8" s="169">
        <f>E6*E7</f>
        <v>75000</v>
      </c>
      <c r="F8" s="169">
        <f>F6*F7</f>
        <v>90000</v>
      </c>
      <c r="G8" s="169">
        <f>SUM(B8:F8)</f>
        <v>260000</v>
      </c>
      <c r="H8" s="173"/>
      <c r="I8"/>
      <c r="J8"/>
      <c r="K8"/>
      <c r="L8"/>
      <c r="M8"/>
    </row>
    <row r="9" spans="1:14" x14ac:dyDescent="0.15">
      <c r="A9" t="s">
        <v>644</v>
      </c>
      <c r="B9" s="268"/>
      <c r="C9" s="373">
        <v>2.7859999999999999E-2</v>
      </c>
      <c r="D9" s="373">
        <v>0.04</v>
      </c>
      <c r="E9" s="373">
        <v>0.05</v>
      </c>
      <c r="F9" s="373">
        <v>0.06</v>
      </c>
      <c r="G9" s="170"/>
      <c r="H9"/>
      <c r="I9"/>
      <c r="J9"/>
      <c r="K9"/>
      <c r="L9"/>
      <c r="M9"/>
    </row>
    <row r="10" spans="1:14" x14ac:dyDescent="0.15">
      <c r="A10" t="s">
        <v>638</v>
      </c>
      <c r="B10" s="372">
        <f>[1]PREC_MERCADO_CWS!$U$27</f>
        <v>74</v>
      </c>
      <c r="C10" s="169">
        <f>C9*C8</f>
        <v>975.1</v>
      </c>
      <c r="D10" s="169">
        <f>D9*D8</f>
        <v>2400</v>
      </c>
      <c r="E10" s="169">
        <f>E9*E8</f>
        <v>3750</v>
      </c>
      <c r="F10" s="169">
        <f>F9*F8</f>
        <v>5400</v>
      </c>
      <c r="G10" s="169">
        <f>SUM(B10:F10)</f>
        <v>12599.1</v>
      </c>
      <c r="H10"/>
      <c r="I10"/>
      <c r="J10"/>
      <c r="K10"/>
      <c r="L10"/>
      <c r="M10"/>
    </row>
    <row r="11" spans="1:14" x14ac:dyDescent="0.15">
      <c r="A11"/>
      <c r="C11" s="297"/>
      <c r="D11"/>
      <c r="E11"/>
      <c r="F11"/>
      <c r="G11" s="169"/>
      <c r="H11"/>
      <c r="I11"/>
      <c r="J11"/>
      <c r="K11"/>
      <c r="L11"/>
      <c r="M11"/>
    </row>
    <row r="12" spans="1:14" x14ac:dyDescent="0.15">
      <c r="A12"/>
      <c r="B12" s="363" t="s">
        <v>651</v>
      </c>
      <c r="C12" s="363"/>
      <c r="D12" s="363"/>
      <c r="E12" s="363"/>
      <c r="F12" s="363"/>
      <c r="G12" s="363"/>
      <c r="H12" s="10"/>
      <c r="I12" s="10"/>
      <c r="J12" s="10"/>
      <c r="K12" s="10"/>
      <c r="L12" s="10"/>
      <c r="M12" s="10"/>
    </row>
    <row r="13" spans="1:14" x14ac:dyDescent="0.15">
      <c r="A1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15">
      <c r="A14"/>
      <c r="B14" s="34" t="s">
        <v>40</v>
      </c>
      <c r="C14" s="34" t="s">
        <v>41</v>
      </c>
      <c r="D14" s="34" t="s">
        <v>42</v>
      </c>
      <c r="E14" s="34" t="s">
        <v>43</v>
      </c>
      <c r="F14" s="34" t="s">
        <v>44</v>
      </c>
      <c r="G14" s="34" t="s">
        <v>45</v>
      </c>
      <c r="H14" s="34" t="s">
        <v>46</v>
      </c>
      <c r="I14" s="34" t="s">
        <v>47</v>
      </c>
      <c r="J14" s="34" t="s">
        <v>48</v>
      </c>
      <c r="K14" s="34" t="s">
        <v>49</v>
      </c>
      <c r="L14" s="34" t="s">
        <v>50</v>
      </c>
      <c r="M14" s="34" t="s">
        <v>51</v>
      </c>
      <c r="N14" s="34" t="s">
        <v>218</v>
      </c>
    </row>
    <row r="15" spans="1:14" x14ac:dyDescent="0.15">
      <c r="A1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21" t="s">
        <v>642</v>
      </c>
      <c r="B16" s="373">
        <v>0.05</v>
      </c>
      <c r="C16" s="373">
        <v>0.08</v>
      </c>
      <c r="D16" s="373">
        <v>0.09</v>
      </c>
      <c r="E16" s="373">
        <v>0.09</v>
      </c>
      <c r="F16" s="373">
        <v>0.1</v>
      </c>
      <c r="G16" s="373">
        <v>0.11</v>
      </c>
      <c r="H16" s="373">
        <v>0.09</v>
      </c>
      <c r="I16" s="373">
        <v>0.1</v>
      </c>
      <c r="J16" s="373">
        <v>0.08</v>
      </c>
      <c r="K16" s="373">
        <v>0.08</v>
      </c>
      <c r="L16" s="373">
        <v>0.08</v>
      </c>
      <c r="M16" s="373">
        <v>0.05</v>
      </c>
      <c r="N16" s="172">
        <f>SUM(B16:M16)</f>
        <v>0.99999999999999989</v>
      </c>
    </row>
    <row r="17" spans="1:20" ht="13.5" customHeight="1" x14ac:dyDescent="0.15">
      <c r="A17" s="21" t="s">
        <v>643</v>
      </c>
      <c r="B17" s="98">
        <f>B16</f>
        <v>0.05</v>
      </c>
      <c r="C17" s="98">
        <f t="shared" ref="C17:M17" si="0">C16+B17</f>
        <v>0.13</v>
      </c>
      <c r="D17" s="98">
        <f t="shared" si="0"/>
        <v>0.22</v>
      </c>
      <c r="E17" s="98">
        <f t="shared" si="0"/>
        <v>0.31</v>
      </c>
      <c r="F17" s="98">
        <f t="shared" si="0"/>
        <v>0.41000000000000003</v>
      </c>
      <c r="G17" s="98">
        <f t="shared" si="0"/>
        <v>0.52</v>
      </c>
      <c r="H17" s="98">
        <f t="shared" si="0"/>
        <v>0.61</v>
      </c>
      <c r="I17" s="98">
        <f t="shared" si="0"/>
        <v>0.71</v>
      </c>
      <c r="J17" s="98">
        <f t="shared" si="0"/>
        <v>0.78999999999999992</v>
      </c>
      <c r="K17" s="98">
        <f t="shared" si="0"/>
        <v>0.86999999999999988</v>
      </c>
      <c r="L17" s="98">
        <f t="shared" si="0"/>
        <v>0.94999999999999984</v>
      </c>
      <c r="M17" s="98">
        <f t="shared" si="0"/>
        <v>0.99999999999999989</v>
      </c>
    </row>
    <row r="18" spans="1:20" ht="13.5" customHeight="1" x14ac:dyDescent="0.15">
      <c r="A1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20" x14ac:dyDescent="0.15">
      <c r="B19" s="33" t="s">
        <v>331</v>
      </c>
      <c r="C19" s="372">
        <v>150000</v>
      </c>
    </row>
    <row r="21" spans="1:20" x14ac:dyDescent="0.15">
      <c r="C21" s="363" t="s">
        <v>652</v>
      </c>
      <c r="D21" s="363"/>
      <c r="E21" s="363"/>
      <c r="F21" s="363"/>
    </row>
    <row r="23" spans="1:20" x14ac:dyDescent="0.15">
      <c r="C23" s="34" t="s">
        <v>332</v>
      </c>
      <c r="D23" s="34" t="s">
        <v>653</v>
      </c>
      <c r="E23" s="34" t="s">
        <v>645</v>
      </c>
      <c r="F23" s="34"/>
      <c r="G23" s="34"/>
      <c r="N23"/>
      <c r="O23"/>
      <c r="P23"/>
      <c r="Q23"/>
      <c r="R23"/>
      <c r="S23"/>
      <c r="T23"/>
    </row>
    <row r="24" spans="1:20" x14ac:dyDescent="0.15">
      <c r="N24"/>
      <c r="O24"/>
      <c r="P24"/>
      <c r="Q24"/>
      <c r="R24"/>
      <c r="S24"/>
      <c r="T24"/>
    </row>
    <row r="25" spans="1:20" x14ac:dyDescent="0.15">
      <c r="B25" s="33" t="s">
        <v>35</v>
      </c>
      <c r="C25" s="171">
        <f>B10</f>
        <v>74</v>
      </c>
      <c r="D25" s="374">
        <f>C25/$C$19</f>
        <v>4.9333333333333336E-4</v>
      </c>
      <c r="E25" s="180">
        <f>O36</f>
        <v>75</v>
      </c>
      <c r="F25" s="95"/>
      <c r="J25"/>
      <c r="K25"/>
      <c r="L25"/>
      <c r="M25"/>
      <c r="N25"/>
      <c r="O25"/>
      <c r="P25"/>
      <c r="Q25"/>
      <c r="R25"/>
      <c r="T25"/>
    </row>
    <row r="26" spans="1:20" x14ac:dyDescent="0.15">
      <c r="B26" s="33" t="s">
        <v>36</v>
      </c>
      <c r="C26" s="171">
        <v>975</v>
      </c>
      <c r="D26" s="374">
        <f>(+C26+C25)/$C$19</f>
        <v>6.9933333333333332E-3</v>
      </c>
      <c r="E26" s="171">
        <f>O40</f>
        <v>976</v>
      </c>
      <c r="F26" s="95"/>
      <c r="J26"/>
      <c r="K26"/>
      <c r="L26"/>
      <c r="M26"/>
      <c r="N26"/>
      <c r="O26"/>
      <c r="P26"/>
      <c r="Q26"/>
      <c r="R26"/>
      <c r="T26"/>
    </row>
    <row r="27" spans="1:20" x14ac:dyDescent="0.15">
      <c r="B27" s="33" t="s">
        <v>37</v>
      </c>
      <c r="C27" s="171">
        <f>D10</f>
        <v>2400</v>
      </c>
      <c r="D27" s="374">
        <f>(+C27+C26+C25)/$C$19</f>
        <v>2.2993333333333334E-2</v>
      </c>
      <c r="E27" s="171">
        <f>O44</f>
        <v>2400</v>
      </c>
      <c r="F27" s="95"/>
      <c r="J27"/>
      <c r="K27"/>
      <c r="L27"/>
      <c r="M27"/>
      <c r="N27"/>
      <c r="O27"/>
      <c r="P27"/>
      <c r="Q27"/>
      <c r="R27"/>
      <c r="T27"/>
    </row>
    <row r="28" spans="1:20" x14ac:dyDescent="0.15">
      <c r="B28" s="33" t="s">
        <v>38</v>
      </c>
      <c r="C28" s="171">
        <f>E10</f>
        <v>3750</v>
      </c>
      <c r="D28" s="374">
        <f>(+C28+C27+C26+C25)/$C$19</f>
        <v>4.7993333333333332E-2</v>
      </c>
      <c r="E28" s="171">
        <f>O48</f>
        <v>3753</v>
      </c>
      <c r="F28" s="95"/>
      <c r="J28"/>
      <c r="K28"/>
      <c r="L28"/>
      <c r="M28"/>
      <c r="N28"/>
      <c r="O28"/>
      <c r="P28"/>
      <c r="Q28"/>
      <c r="R28"/>
      <c r="T28"/>
    </row>
    <row r="29" spans="1:20" x14ac:dyDescent="0.15">
      <c r="B29" s="33" t="s">
        <v>39</v>
      </c>
      <c r="C29" s="171">
        <f>F10</f>
        <v>5400</v>
      </c>
      <c r="D29" s="374">
        <f>(+C29+C28+C27+C26)/$C$19</f>
        <v>8.3500000000000005E-2</v>
      </c>
      <c r="E29" s="171">
        <f>O52</f>
        <v>5400</v>
      </c>
      <c r="F29" s="95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15">
      <c r="B30" s="33" t="s">
        <v>218</v>
      </c>
      <c r="C30" s="171">
        <f>SUM(C25:C29)</f>
        <v>12599</v>
      </c>
      <c r="E30" s="171">
        <f>SUM(E25:E29)</f>
        <v>12604</v>
      </c>
      <c r="J30"/>
      <c r="K30"/>
      <c r="L30"/>
      <c r="M30"/>
      <c r="N30"/>
      <c r="O30"/>
      <c r="P30"/>
      <c r="Q30"/>
      <c r="R30"/>
      <c r="S30"/>
      <c r="T30"/>
    </row>
    <row r="32" spans="1:20" x14ac:dyDescent="0.15">
      <c r="B32" s="363" t="s">
        <v>654</v>
      </c>
      <c r="C32" s="363"/>
      <c r="D32" s="363"/>
      <c r="E32" s="363"/>
      <c r="F32" s="363"/>
      <c r="G32" s="363"/>
      <c r="H32" s="363"/>
      <c r="I32" s="10"/>
      <c r="J32" s="10"/>
      <c r="K32" s="10"/>
      <c r="L32" s="10"/>
      <c r="M32" s="10"/>
      <c r="N32" s="10"/>
    </row>
    <row r="33" spans="2:1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5" x14ac:dyDescent="0.15">
      <c r="B34" s="14" t="s">
        <v>35</v>
      </c>
      <c r="C34" s="10" t="s">
        <v>40</v>
      </c>
      <c r="D34" s="10" t="s">
        <v>41</v>
      </c>
      <c r="E34" s="10" t="s">
        <v>42</v>
      </c>
      <c r="F34" s="10" t="s">
        <v>43</v>
      </c>
      <c r="G34" s="10" t="s">
        <v>44</v>
      </c>
      <c r="H34" s="10" t="s">
        <v>45</v>
      </c>
      <c r="I34" s="10" t="s">
        <v>46</v>
      </c>
      <c r="J34" s="10" t="s">
        <v>47</v>
      </c>
      <c r="K34" s="10" t="s">
        <v>48</v>
      </c>
      <c r="L34" s="10" t="s">
        <v>49</v>
      </c>
      <c r="M34" s="10" t="s">
        <v>50</v>
      </c>
      <c r="N34" s="10" t="s">
        <v>51</v>
      </c>
      <c r="O34" s="14" t="s">
        <v>218</v>
      </c>
    </row>
    <row r="35" spans="2:15" x14ac:dyDescent="0.15">
      <c r="B35" s="33" t="s">
        <v>333</v>
      </c>
      <c r="C35" s="373"/>
      <c r="D35" s="373"/>
      <c r="E35" s="373"/>
      <c r="F35" s="373"/>
      <c r="G35" s="373"/>
      <c r="H35" s="373"/>
      <c r="I35" s="373"/>
      <c r="J35" s="373"/>
      <c r="K35" s="373"/>
      <c r="L35" s="373">
        <v>0.25</v>
      </c>
      <c r="M35" s="373">
        <v>0.25</v>
      </c>
      <c r="N35" s="373">
        <v>0.5</v>
      </c>
      <c r="O35" s="46">
        <f>SUM(C35:N35)</f>
        <v>1</v>
      </c>
    </row>
    <row r="36" spans="2:15" x14ac:dyDescent="0.15">
      <c r="B36" s="33" t="s">
        <v>215</v>
      </c>
      <c r="C36" s="171">
        <f t="shared" ref="C36:N36" si="1">ROUND(($C$25*C35),0)</f>
        <v>0</v>
      </c>
      <c r="D36" s="171">
        <f t="shared" si="1"/>
        <v>0</v>
      </c>
      <c r="E36" s="171">
        <f t="shared" si="1"/>
        <v>0</v>
      </c>
      <c r="F36" s="171">
        <f t="shared" si="1"/>
        <v>0</v>
      </c>
      <c r="G36" s="171">
        <f t="shared" si="1"/>
        <v>0</v>
      </c>
      <c r="H36" s="171">
        <f t="shared" si="1"/>
        <v>0</v>
      </c>
      <c r="I36" s="171">
        <f t="shared" si="1"/>
        <v>0</v>
      </c>
      <c r="J36" s="171">
        <f t="shared" si="1"/>
        <v>0</v>
      </c>
      <c r="K36" s="171">
        <f t="shared" si="1"/>
        <v>0</v>
      </c>
      <c r="L36" s="171">
        <f t="shared" si="1"/>
        <v>19</v>
      </c>
      <c r="M36" s="171">
        <f t="shared" si="1"/>
        <v>19</v>
      </c>
      <c r="N36" s="171">
        <f t="shared" si="1"/>
        <v>37</v>
      </c>
      <c r="O36" s="171">
        <f>SUM(C36:N36)</f>
        <v>75</v>
      </c>
    </row>
    <row r="38" spans="2:15" x14ac:dyDescent="0.15">
      <c r="B38" s="14" t="s">
        <v>334</v>
      </c>
      <c r="C38" s="10" t="s">
        <v>40</v>
      </c>
      <c r="D38" s="10" t="s">
        <v>41</v>
      </c>
      <c r="E38" s="10" t="s">
        <v>42</v>
      </c>
      <c r="F38" s="10" t="s">
        <v>43</v>
      </c>
      <c r="G38" s="10" t="s">
        <v>44</v>
      </c>
      <c r="H38" s="10" t="s">
        <v>45</v>
      </c>
      <c r="I38" s="10" t="s">
        <v>46</v>
      </c>
      <c r="J38" s="10" t="s">
        <v>47</v>
      </c>
      <c r="K38" s="10" t="s">
        <v>48</v>
      </c>
      <c r="L38" s="10" t="s">
        <v>49</v>
      </c>
      <c r="M38" s="10" t="s">
        <v>50</v>
      </c>
      <c r="N38" s="10" t="s">
        <v>51</v>
      </c>
      <c r="O38" s="14" t="s">
        <v>218</v>
      </c>
    </row>
    <row r="39" spans="2:15" x14ac:dyDescent="0.15">
      <c r="B39" s="33" t="s">
        <v>333</v>
      </c>
      <c r="C39" s="373">
        <v>0.03</v>
      </c>
      <c r="D39" s="373">
        <v>0.04</v>
      </c>
      <c r="E39" s="373">
        <v>0.08</v>
      </c>
      <c r="F39" s="373">
        <v>0.08</v>
      </c>
      <c r="G39" s="373">
        <v>0.08</v>
      </c>
      <c r="H39" s="373">
        <v>0.08</v>
      </c>
      <c r="I39" s="373">
        <v>0.08</v>
      </c>
      <c r="J39" s="373">
        <v>0.09</v>
      </c>
      <c r="K39" s="373">
        <v>0.1</v>
      </c>
      <c r="L39" s="373">
        <v>0.1</v>
      </c>
      <c r="M39" s="373">
        <v>0.12</v>
      </c>
      <c r="N39" s="373">
        <v>0.12</v>
      </c>
      <c r="O39" s="46">
        <f>SUM(C39:N39)</f>
        <v>1</v>
      </c>
    </row>
    <row r="40" spans="2:15" x14ac:dyDescent="0.15">
      <c r="B40" s="33" t="s">
        <v>215</v>
      </c>
      <c r="C40" s="171">
        <f>ROUND(($C$26*C39),0)</f>
        <v>29</v>
      </c>
      <c r="D40" s="171">
        <f t="shared" ref="C40:N40" si="2">ROUND(($C$26*D39),0)</f>
        <v>39</v>
      </c>
      <c r="E40" s="171">
        <f t="shared" si="2"/>
        <v>78</v>
      </c>
      <c r="F40" s="171">
        <f t="shared" si="2"/>
        <v>78</v>
      </c>
      <c r="G40" s="171">
        <f t="shared" si="2"/>
        <v>78</v>
      </c>
      <c r="H40" s="171">
        <f t="shared" si="2"/>
        <v>78</v>
      </c>
      <c r="I40" s="171">
        <f t="shared" si="2"/>
        <v>78</v>
      </c>
      <c r="J40" s="171">
        <f t="shared" si="2"/>
        <v>88</v>
      </c>
      <c r="K40" s="171">
        <f t="shared" si="2"/>
        <v>98</v>
      </c>
      <c r="L40" s="171">
        <f t="shared" si="2"/>
        <v>98</v>
      </c>
      <c r="M40" s="171">
        <f t="shared" si="2"/>
        <v>117</v>
      </c>
      <c r="N40" s="171">
        <f t="shared" si="2"/>
        <v>117</v>
      </c>
      <c r="O40" s="171">
        <f>SUM(C40:N40)</f>
        <v>976</v>
      </c>
    </row>
    <row r="42" spans="2:15" x14ac:dyDescent="0.15">
      <c r="B42" s="14" t="s">
        <v>335</v>
      </c>
      <c r="C42" s="10" t="s">
        <v>40</v>
      </c>
      <c r="D42" s="10" t="s">
        <v>41</v>
      </c>
      <c r="E42" s="10" t="s">
        <v>42</v>
      </c>
      <c r="F42" s="10" t="s">
        <v>43</v>
      </c>
      <c r="G42" s="10" t="s">
        <v>44</v>
      </c>
      <c r="H42" s="10" t="s">
        <v>45</v>
      </c>
      <c r="I42" s="10" t="s">
        <v>46</v>
      </c>
      <c r="J42" s="10" t="s">
        <v>47</v>
      </c>
      <c r="K42" s="10" t="s">
        <v>48</v>
      </c>
      <c r="L42" s="10" t="s">
        <v>49</v>
      </c>
      <c r="M42" s="10" t="s">
        <v>50</v>
      </c>
      <c r="N42" s="10" t="s">
        <v>51</v>
      </c>
      <c r="O42" s="14" t="s">
        <v>218</v>
      </c>
    </row>
    <row r="43" spans="2:15" x14ac:dyDescent="0.15">
      <c r="B43" s="33" t="s">
        <v>333</v>
      </c>
      <c r="C43" s="373">
        <v>0.05</v>
      </c>
      <c r="D43" s="373">
        <v>0.08</v>
      </c>
      <c r="E43" s="373">
        <v>0.09</v>
      </c>
      <c r="F43" s="373">
        <v>0.09</v>
      </c>
      <c r="G43" s="373">
        <v>0.1</v>
      </c>
      <c r="H43" s="373">
        <v>0.1</v>
      </c>
      <c r="I43" s="373">
        <v>0.1</v>
      </c>
      <c r="J43" s="373">
        <v>0.09</v>
      </c>
      <c r="K43" s="373">
        <v>0.09</v>
      </c>
      <c r="L43" s="373">
        <v>0.08</v>
      </c>
      <c r="M43" s="373">
        <v>7.0000000000000007E-2</v>
      </c>
      <c r="N43" s="373">
        <v>0.06</v>
      </c>
      <c r="O43" s="46">
        <f>SUM(C43:N43)</f>
        <v>1</v>
      </c>
    </row>
    <row r="44" spans="2:15" x14ac:dyDescent="0.15">
      <c r="B44" s="33" t="s">
        <v>215</v>
      </c>
      <c r="C44" s="171">
        <f t="shared" ref="C44:N44" si="3">ROUND(($C$27*C43),0)</f>
        <v>120</v>
      </c>
      <c r="D44" s="171">
        <f t="shared" si="3"/>
        <v>192</v>
      </c>
      <c r="E44" s="171">
        <f t="shared" si="3"/>
        <v>216</v>
      </c>
      <c r="F44" s="171">
        <f t="shared" si="3"/>
        <v>216</v>
      </c>
      <c r="G44" s="171">
        <f t="shared" si="3"/>
        <v>240</v>
      </c>
      <c r="H44" s="171">
        <f t="shared" si="3"/>
        <v>240</v>
      </c>
      <c r="I44" s="171">
        <f t="shared" si="3"/>
        <v>240</v>
      </c>
      <c r="J44" s="171">
        <f t="shared" si="3"/>
        <v>216</v>
      </c>
      <c r="K44" s="171">
        <f t="shared" si="3"/>
        <v>216</v>
      </c>
      <c r="L44" s="171">
        <f t="shared" si="3"/>
        <v>192</v>
      </c>
      <c r="M44" s="171">
        <f t="shared" si="3"/>
        <v>168</v>
      </c>
      <c r="N44" s="171">
        <f t="shared" si="3"/>
        <v>144</v>
      </c>
      <c r="O44" s="171">
        <f>SUM(C44:N44)</f>
        <v>2400</v>
      </c>
    </row>
    <row r="46" spans="2:15" x14ac:dyDescent="0.15">
      <c r="B46" s="14" t="s">
        <v>336</v>
      </c>
      <c r="C46" s="10" t="s">
        <v>40</v>
      </c>
      <c r="D46" s="10" t="s">
        <v>41</v>
      </c>
      <c r="E46" s="10" t="s">
        <v>42</v>
      </c>
      <c r="F46" s="10" t="s">
        <v>43</v>
      </c>
      <c r="G46" s="10" t="s">
        <v>44</v>
      </c>
      <c r="H46" s="10" t="s">
        <v>45</v>
      </c>
      <c r="I46" s="10" t="s">
        <v>46</v>
      </c>
      <c r="J46" s="10" t="s">
        <v>47</v>
      </c>
      <c r="K46" s="10" t="s">
        <v>48</v>
      </c>
      <c r="L46" s="10" t="s">
        <v>49</v>
      </c>
      <c r="M46" s="10" t="s">
        <v>50</v>
      </c>
      <c r="N46" s="10" t="s">
        <v>51</v>
      </c>
      <c r="O46" s="14" t="s">
        <v>218</v>
      </c>
    </row>
    <row r="47" spans="2:15" x14ac:dyDescent="0.15">
      <c r="B47" s="33" t="s">
        <v>333</v>
      </c>
      <c r="C47" s="373">
        <v>0.05</v>
      </c>
      <c r="D47" s="373">
        <v>0.08</v>
      </c>
      <c r="E47" s="373">
        <v>0.09</v>
      </c>
      <c r="F47" s="373">
        <v>0.09</v>
      </c>
      <c r="G47" s="373">
        <v>0.1</v>
      </c>
      <c r="H47" s="373">
        <v>0.1</v>
      </c>
      <c r="I47" s="373">
        <v>0.1</v>
      </c>
      <c r="J47" s="373">
        <v>0.09</v>
      </c>
      <c r="K47" s="373">
        <v>0.09</v>
      </c>
      <c r="L47" s="373">
        <v>0.08</v>
      </c>
      <c r="M47" s="373">
        <v>7.0000000000000007E-2</v>
      </c>
      <c r="N47" s="373">
        <v>0.06</v>
      </c>
      <c r="O47" s="46">
        <f>SUM(C47:N47)</f>
        <v>1</v>
      </c>
    </row>
    <row r="48" spans="2:15" x14ac:dyDescent="0.15">
      <c r="B48" s="33" t="s">
        <v>215</v>
      </c>
      <c r="C48" s="171">
        <f t="shared" ref="C48:N48" si="4">ROUND(($C$28*C47),0)</f>
        <v>188</v>
      </c>
      <c r="D48" s="171">
        <f t="shared" si="4"/>
        <v>300</v>
      </c>
      <c r="E48" s="171">
        <f t="shared" si="4"/>
        <v>338</v>
      </c>
      <c r="F48" s="171">
        <f t="shared" si="4"/>
        <v>338</v>
      </c>
      <c r="G48" s="171">
        <f t="shared" si="4"/>
        <v>375</v>
      </c>
      <c r="H48" s="171">
        <f t="shared" si="4"/>
        <v>375</v>
      </c>
      <c r="I48" s="171">
        <f t="shared" si="4"/>
        <v>375</v>
      </c>
      <c r="J48" s="171">
        <f t="shared" si="4"/>
        <v>338</v>
      </c>
      <c r="K48" s="171">
        <f t="shared" si="4"/>
        <v>338</v>
      </c>
      <c r="L48" s="171">
        <f t="shared" si="4"/>
        <v>300</v>
      </c>
      <c r="M48" s="171">
        <f t="shared" si="4"/>
        <v>263</v>
      </c>
      <c r="N48" s="171">
        <f t="shared" si="4"/>
        <v>225</v>
      </c>
      <c r="O48" s="171">
        <f>SUM(C48:N48)</f>
        <v>3753</v>
      </c>
    </row>
    <row r="50" spans="2:19" x14ac:dyDescent="0.15">
      <c r="B50" s="14" t="s">
        <v>39</v>
      </c>
      <c r="C50" s="10" t="s">
        <v>40</v>
      </c>
      <c r="D50" s="10" t="s">
        <v>41</v>
      </c>
      <c r="E50" s="10" t="s">
        <v>42</v>
      </c>
      <c r="F50" s="10" t="s">
        <v>43</v>
      </c>
      <c r="G50" s="10" t="s">
        <v>44</v>
      </c>
      <c r="H50" s="10" t="s">
        <v>45</v>
      </c>
      <c r="I50" s="10" t="s">
        <v>46</v>
      </c>
      <c r="J50" s="10" t="s">
        <v>47</v>
      </c>
      <c r="K50" s="10" t="s">
        <v>48</v>
      </c>
      <c r="L50" s="10" t="s">
        <v>49</v>
      </c>
      <c r="M50" s="10" t="s">
        <v>50</v>
      </c>
      <c r="N50" s="10" t="s">
        <v>51</v>
      </c>
      <c r="O50" s="14" t="s">
        <v>218</v>
      </c>
    </row>
    <row r="51" spans="2:19" x14ac:dyDescent="0.15">
      <c r="B51" s="33" t="s">
        <v>333</v>
      </c>
      <c r="C51" s="373">
        <v>0.05</v>
      </c>
      <c r="D51" s="373">
        <v>0.08</v>
      </c>
      <c r="E51" s="373">
        <v>0.09</v>
      </c>
      <c r="F51" s="373">
        <v>0.09</v>
      </c>
      <c r="G51" s="373">
        <v>0.1</v>
      </c>
      <c r="H51" s="373">
        <v>0.1</v>
      </c>
      <c r="I51" s="373">
        <v>0.1</v>
      </c>
      <c r="J51" s="373">
        <v>0.09</v>
      </c>
      <c r="K51" s="373">
        <v>0.09</v>
      </c>
      <c r="L51" s="373">
        <v>0.08</v>
      </c>
      <c r="M51" s="373">
        <v>7.0000000000000007E-2</v>
      </c>
      <c r="N51" s="373">
        <v>0.06</v>
      </c>
      <c r="O51" s="46">
        <f>SUM(C51:N51)</f>
        <v>1</v>
      </c>
    </row>
    <row r="52" spans="2:19" x14ac:dyDescent="0.15">
      <c r="B52" s="33" t="s">
        <v>215</v>
      </c>
      <c r="C52" s="171">
        <f t="shared" ref="C52:N52" si="5">ROUND(($C$29*C51),0)</f>
        <v>270</v>
      </c>
      <c r="D52" s="171">
        <f t="shared" si="5"/>
        <v>432</v>
      </c>
      <c r="E52" s="171">
        <f t="shared" si="5"/>
        <v>486</v>
      </c>
      <c r="F52" s="171">
        <f t="shared" si="5"/>
        <v>486</v>
      </c>
      <c r="G52" s="171">
        <f t="shared" si="5"/>
        <v>540</v>
      </c>
      <c r="H52" s="171">
        <f t="shared" si="5"/>
        <v>540</v>
      </c>
      <c r="I52" s="171">
        <f t="shared" si="5"/>
        <v>540</v>
      </c>
      <c r="J52" s="171">
        <f t="shared" si="5"/>
        <v>486</v>
      </c>
      <c r="K52" s="171">
        <f t="shared" si="5"/>
        <v>486</v>
      </c>
      <c r="L52" s="171">
        <f t="shared" si="5"/>
        <v>432</v>
      </c>
      <c r="M52" s="171">
        <f t="shared" si="5"/>
        <v>378</v>
      </c>
      <c r="N52" s="171">
        <f t="shared" si="5"/>
        <v>324</v>
      </c>
      <c r="O52" s="171">
        <f>SUM(C52:N52)</f>
        <v>5400</v>
      </c>
    </row>
    <row r="54" spans="2:19" x14ac:dyDescent="0.1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</sheetData>
  <mergeCells count="4">
    <mergeCell ref="B2:G2"/>
    <mergeCell ref="B12:G12"/>
    <mergeCell ref="C21:F21"/>
    <mergeCell ref="B32:H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1:K4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N22" sqref="N22"/>
    </sheetView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customWidth="1"/>
    <col min="4" max="4" width="0" hidden="1" customWidth="1"/>
    <col min="5" max="5" width="14.5" bestFit="1" customWidth="1"/>
    <col min="6" max="7" width="14.83203125" customWidth="1"/>
    <col min="8" max="8" width="14.6640625" customWidth="1"/>
    <col min="9" max="9" width="16.1640625" customWidth="1"/>
    <col min="10" max="10" width="18.5" style="118" customWidth="1"/>
    <col min="11" max="11" width="18.5" style="37" customWidth="1"/>
  </cols>
  <sheetData>
    <row r="1" spans="2:11" x14ac:dyDescent="0.15"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18" t="s">
        <v>309</v>
      </c>
    </row>
    <row r="3" spans="2:11" x14ac:dyDescent="0.15">
      <c r="B3" s="33" t="s">
        <v>373</v>
      </c>
      <c r="E3" s="66">
        <f>E24</f>
        <v>150000</v>
      </c>
      <c r="F3" s="66">
        <f>F24</f>
        <v>4026000</v>
      </c>
      <c r="G3" s="66">
        <f>G24</f>
        <v>12240000</v>
      </c>
      <c r="H3" s="66">
        <f>H24</f>
        <v>21955050</v>
      </c>
      <c r="I3" s="66">
        <f>I24</f>
        <v>35235000</v>
      </c>
      <c r="J3" s="118">
        <f>SUM(E3:I3)</f>
        <v>73606050</v>
      </c>
    </row>
    <row r="4" spans="2:11" x14ac:dyDescent="0.15">
      <c r="B4" s="33"/>
      <c r="E4" s="66"/>
      <c r="F4" s="66"/>
      <c r="G4" s="66"/>
      <c r="H4" s="66"/>
      <c r="I4" s="66"/>
    </row>
    <row r="5" spans="2:11" x14ac:dyDescent="0.15">
      <c r="B5" s="33" t="s">
        <v>312</v>
      </c>
      <c r="E5" s="66">
        <f>E31</f>
        <v>68175</v>
      </c>
      <c r="F5" s="66">
        <f>F31</f>
        <v>827745.6</v>
      </c>
      <c r="G5" s="66">
        <f>G31</f>
        <v>1911096.0000000002</v>
      </c>
      <c r="H5" s="66">
        <f>H31</f>
        <v>2825862.6329999999</v>
      </c>
      <c r="I5" s="66">
        <f>I31</f>
        <v>2695031.46</v>
      </c>
      <c r="J5" s="118">
        <f>SUM(E5:I5)</f>
        <v>8327910.693</v>
      </c>
    </row>
    <row r="6" spans="2:11" x14ac:dyDescent="0.15">
      <c r="B6" s="33" t="s">
        <v>345</v>
      </c>
      <c r="E6" s="66">
        <f>E3-E5</f>
        <v>81825</v>
      </c>
      <c r="F6" s="66">
        <f>F3-F5</f>
        <v>3198254.4</v>
      </c>
      <c r="G6" s="66">
        <f>G3-G5</f>
        <v>10328904</v>
      </c>
      <c r="H6" s="66">
        <f>H3-H5</f>
        <v>19129187.366999999</v>
      </c>
      <c r="I6" s="66">
        <f>I3-I5</f>
        <v>32539968.539999999</v>
      </c>
      <c r="J6" s="118">
        <f>SUM(E6:I6)</f>
        <v>65278139.306999996</v>
      </c>
    </row>
    <row r="7" spans="2:11" x14ac:dyDescent="0.15">
      <c r="B7" s="33" t="s">
        <v>327</v>
      </c>
      <c r="E7" s="116">
        <f>E6/E3</f>
        <v>0.54549999999999998</v>
      </c>
      <c r="F7" s="116">
        <f>F6/F3</f>
        <v>0.7944</v>
      </c>
      <c r="G7" s="116">
        <f>G6/G3</f>
        <v>0.84386470588235296</v>
      </c>
      <c r="H7" s="116">
        <f>H6/H3</f>
        <v>0.87128871794871787</v>
      </c>
      <c r="I7" s="116">
        <f>I6/I3</f>
        <v>0.92351265900383139</v>
      </c>
    </row>
    <row r="8" spans="2:11" x14ac:dyDescent="0.15">
      <c r="B8" s="33"/>
      <c r="E8" s="66"/>
      <c r="F8" s="66"/>
      <c r="G8" s="66"/>
      <c r="H8" s="66"/>
      <c r="I8" s="66"/>
    </row>
    <row r="9" spans="2:11" x14ac:dyDescent="0.15">
      <c r="B9" s="33" t="s">
        <v>374</v>
      </c>
      <c r="E9" s="66">
        <f t="shared" ref="E9:I10" si="0">E44</f>
        <v>5500</v>
      </c>
      <c r="F9" s="66">
        <f t="shared" si="0"/>
        <v>108375</v>
      </c>
      <c r="G9" s="66">
        <f t="shared" si="0"/>
        <v>203150</v>
      </c>
      <c r="H9" s="66">
        <f t="shared" si="0"/>
        <v>235305</v>
      </c>
      <c r="I9" s="66">
        <f t="shared" si="0"/>
        <v>168840</v>
      </c>
      <c r="J9" s="118">
        <f t="shared" ref="J9:J17" si="1">SUM(E9:I9)</f>
        <v>721170</v>
      </c>
    </row>
    <row r="10" spans="2:11" x14ac:dyDescent="0.15">
      <c r="B10" s="33" t="s">
        <v>375</v>
      </c>
      <c r="E10" s="66">
        <f t="shared" si="0"/>
        <v>1375</v>
      </c>
      <c r="F10" s="66">
        <f t="shared" si="0"/>
        <v>15825</v>
      </c>
      <c r="G10" s="66">
        <f t="shared" si="0"/>
        <v>39725</v>
      </c>
      <c r="H10" s="66">
        <f t="shared" si="0"/>
        <v>81760</v>
      </c>
      <c r="I10" s="66">
        <f t="shared" si="0"/>
        <v>100520</v>
      </c>
      <c r="J10" s="118">
        <f t="shared" si="1"/>
        <v>239205</v>
      </c>
    </row>
    <row r="11" spans="2:11" x14ac:dyDescent="0.15">
      <c r="B11" s="33" t="s">
        <v>379</v>
      </c>
      <c r="E11" s="66">
        <f>SUM(E9:E10)</f>
        <v>6875</v>
      </c>
      <c r="F11" s="66">
        <f>SUM(F9:F10)</f>
        <v>124200</v>
      </c>
      <c r="G11" s="66">
        <f>SUM(G9:G10)</f>
        <v>242875</v>
      </c>
      <c r="H11" s="66">
        <f>SUM(H9:H10)</f>
        <v>317065</v>
      </c>
      <c r="I11" s="66">
        <f>SUM(I9:I10)</f>
        <v>269360</v>
      </c>
      <c r="J11" s="118">
        <f t="shared" si="1"/>
        <v>960375</v>
      </c>
    </row>
    <row r="12" spans="2:11" x14ac:dyDescent="0.15">
      <c r="B12" s="33"/>
      <c r="E12" s="66"/>
      <c r="F12" s="66"/>
      <c r="G12" s="66"/>
      <c r="H12" s="66"/>
      <c r="I12" s="66"/>
    </row>
    <row r="13" spans="2:11" x14ac:dyDescent="0.15">
      <c r="B13" s="33" t="s">
        <v>378</v>
      </c>
      <c r="E13" s="66">
        <f t="shared" ref="E13:I14" si="2">E47</f>
        <v>500</v>
      </c>
      <c r="F13" s="66">
        <f t="shared" si="2"/>
        <v>9950</v>
      </c>
      <c r="G13" s="66">
        <f t="shared" si="2"/>
        <v>36100</v>
      </c>
      <c r="H13" s="66">
        <f t="shared" si="2"/>
        <v>75150</v>
      </c>
      <c r="I13" s="66">
        <f t="shared" si="2"/>
        <v>121600</v>
      </c>
      <c r="J13" s="118">
        <f t="shared" si="1"/>
        <v>243300</v>
      </c>
    </row>
    <row r="14" spans="2:11" x14ac:dyDescent="0.15">
      <c r="B14" s="33" t="s">
        <v>377</v>
      </c>
      <c r="E14" s="66">
        <f t="shared" si="2"/>
        <v>1800</v>
      </c>
      <c r="F14" s="66">
        <f t="shared" si="2"/>
        <v>70537.5</v>
      </c>
      <c r="G14" s="66">
        <f t="shared" si="2"/>
        <v>356107.5</v>
      </c>
      <c r="H14" s="66">
        <f t="shared" si="2"/>
        <v>985770</v>
      </c>
      <c r="I14" s="66">
        <f t="shared" si="2"/>
        <v>1970730</v>
      </c>
      <c r="J14" s="118">
        <f t="shared" si="1"/>
        <v>3384945</v>
      </c>
    </row>
    <row r="15" spans="2:11" x14ac:dyDescent="0.15">
      <c r="B15" s="33" t="s">
        <v>380</v>
      </c>
      <c r="E15" s="66">
        <f>SUM(E13:E14)</f>
        <v>2300</v>
      </c>
      <c r="F15" s="66">
        <f>SUM(F13:F14)</f>
        <v>80487.5</v>
      </c>
      <c r="G15" s="66">
        <f>SUM(G13:G14)</f>
        <v>392207.5</v>
      </c>
      <c r="H15" s="66">
        <f>SUM(H13:H14)</f>
        <v>1060920</v>
      </c>
      <c r="I15" s="66">
        <f>SUM(I13:I14)</f>
        <v>2092330</v>
      </c>
      <c r="J15" s="118">
        <f t="shared" si="1"/>
        <v>3628245</v>
      </c>
      <c r="K15" s="120">
        <f>J15+J14+J13+J11+J6</f>
        <v>73495004.306999996</v>
      </c>
    </row>
    <row r="16" spans="2:11" x14ac:dyDescent="0.15">
      <c r="E16" s="66"/>
      <c r="F16" s="66"/>
      <c r="G16" s="66"/>
      <c r="H16" s="66"/>
      <c r="I16" s="66"/>
    </row>
    <row r="17" spans="2:11" x14ac:dyDescent="0.15">
      <c r="B17" s="33" t="s">
        <v>381</v>
      </c>
      <c r="E17" s="66">
        <f>E6+E11+E15</f>
        <v>91000</v>
      </c>
      <c r="F17" s="66">
        <f>F6+F11+F15</f>
        <v>3402941.9</v>
      </c>
      <c r="G17" s="66">
        <f>G6+G11+G15</f>
        <v>10963986.5</v>
      </c>
      <c r="H17" s="66">
        <f>H6+H11+H15</f>
        <v>20507172.366999999</v>
      </c>
      <c r="I17" s="66">
        <f>I6+I11+I15</f>
        <v>34901658.539999999</v>
      </c>
      <c r="J17" s="118">
        <f t="shared" si="1"/>
        <v>69866759.306999996</v>
      </c>
      <c r="K17" s="120">
        <f>J15+J11+J3</f>
        <v>78194670</v>
      </c>
    </row>
    <row r="18" spans="2:11" x14ac:dyDescent="0.15">
      <c r="B18" s="33"/>
      <c r="E18" s="66"/>
      <c r="F18" s="66"/>
      <c r="G18" s="66"/>
      <c r="H18" s="66"/>
      <c r="I18" s="66"/>
    </row>
    <row r="19" spans="2:11" x14ac:dyDescent="0.15">
      <c r="B19" s="14" t="s">
        <v>656</v>
      </c>
      <c r="C19" s="14"/>
      <c r="D19" s="10"/>
      <c r="E19" s="66"/>
      <c r="F19" s="66"/>
      <c r="G19" s="66"/>
      <c r="H19" s="66"/>
      <c r="I19" s="66"/>
    </row>
    <row r="20" spans="2:11" x14ac:dyDescent="0.15">
      <c r="B20" s="47" t="s">
        <v>215</v>
      </c>
      <c r="C20" s="47"/>
      <c r="E20">
        <f>SUM('REV-REVCALC_CWS'!E6:P6)</f>
        <v>75</v>
      </c>
      <c r="F20">
        <f>SUM('REV-REVCALC_CWS'!Q6:AB6)</f>
        <v>976</v>
      </c>
      <c r="G20">
        <f>SUM('REV-REVCALC_CWS'!AC6:AN6)</f>
        <v>2400</v>
      </c>
      <c r="H20">
        <f>SUM('REV-REVCALC_CWS'!AO6:AZ6)</f>
        <v>3753</v>
      </c>
      <c r="I20">
        <f>SUM('REV-REVCALC_CWS'!BA6:BL6)</f>
        <v>5400</v>
      </c>
      <c r="J20" s="118">
        <f>SUM(E20:I20)</f>
        <v>12604</v>
      </c>
      <c r="K20" s="120">
        <f>J20-'REV-REVCALC_CWS'!BM6</f>
        <v>0</v>
      </c>
    </row>
    <row r="21" spans="2:11" x14ac:dyDescent="0.15">
      <c r="B21" s="47" t="s">
        <v>322</v>
      </c>
      <c r="C21" s="47"/>
      <c r="E21" s="66">
        <f>SUM('REV-REVCALC_CWS'!E7:P7)</f>
        <v>375000</v>
      </c>
      <c r="F21" s="66">
        <f>SUM('REV-REVCALC_CWS'!Q7:AB7)</f>
        <v>5368000</v>
      </c>
      <c r="G21" s="66">
        <f>SUM('REV-REVCALC_CWS'!AC7:AN7)</f>
        <v>14400000</v>
      </c>
      <c r="H21" s="66">
        <f>SUM('REV-REVCALC_CWS'!AO7:AZ7)</f>
        <v>24394500</v>
      </c>
      <c r="I21" s="66">
        <f>SUM('REV-REVCALC_CWS'!BA7:BL7)</f>
        <v>39150000</v>
      </c>
      <c r="J21" s="118">
        <f>SUM(E21:I21)</f>
        <v>83687500</v>
      </c>
      <c r="K21" s="120">
        <f>J21-'REV-REVCALC_CWS'!BM7</f>
        <v>0</v>
      </c>
    </row>
    <row r="22" spans="2:11" x14ac:dyDescent="0.15">
      <c r="B22" s="47" t="s">
        <v>351</v>
      </c>
      <c r="C22" s="47"/>
      <c r="E22" s="98">
        <f>'REV-REVCALC_CWS'!P8</f>
        <v>0.6</v>
      </c>
      <c r="F22" s="98">
        <f>'REV-REVCALC_CWS'!AB8</f>
        <v>0.25</v>
      </c>
      <c r="G22" s="98">
        <f>'REV-REVCALC_CWS'!AN8</f>
        <v>0.15</v>
      </c>
      <c r="H22" s="98">
        <f>'REV-REVCALC_CWS'!AZ8</f>
        <v>0.1</v>
      </c>
      <c r="I22" s="98">
        <f>'REV-REVCALC_CWS'!BL8</f>
        <v>0.1</v>
      </c>
    </row>
    <row r="23" spans="2:11" x14ac:dyDescent="0.15">
      <c r="B23" s="47"/>
      <c r="C23" s="47"/>
      <c r="E23" s="98"/>
      <c r="F23" s="98"/>
      <c r="G23" s="98"/>
      <c r="H23" s="98"/>
      <c r="I23" s="98"/>
    </row>
    <row r="24" spans="2:11" s="14" customFormat="1" x14ac:dyDescent="0.15">
      <c r="B24" s="16" t="s">
        <v>353</v>
      </c>
      <c r="C24" s="73"/>
      <c r="E24" s="66">
        <f>SUM('REV-REVCALC_CWS'!E10:P10)</f>
        <v>150000</v>
      </c>
      <c r="F24" s="66">
        <f>SUM('REV-REVCALC_CWS'!Q10:AB10)</f>
        <v>4026000</v>
      </c>
      <c r="G24" s="66">
        <f>SUM('REV-REVCALC_CWS'!AC10:AN10)</f>
        <v>12240000</v>
      </c>
      <c r="H24" s="66">
        <f>SUM('REV-REVCALC_CWS'!AO10:AZ10)</f>
        <v>21955050</v>
      </c>
      <c r="I24" s="66">
        <f>SUM('REV-REVCALC_CWS'!BA10:BL10)</f>
        <v>35235000</v>
      </c>
      <c r="J24" s="118">
        <f>SUM(E24:I24)</f>
        <v>73606050</v>
      </c>
      <c r="K24" s="120">
        <f>J24-'REV-REVCALC_CWS'!BM10</f>
        <v>0</v>
      </c>
    </row>
    <row r="25" spans="2:11" x14ac:dyDescent="0.15">
      <c r="B25" s="33"/>
      <c r="C25" s="33"/>
    </row>
    <row r="26" spans="2:11" x14ac:dyDescent="0.15">
      <c r="B26" s="16" t="s">
        <v>312</v>
      </c>
      <c r="C26" s="33"/>
    </row>
    <row r="27" spans="2:11" x14ac:dyDescent="0.15">
      <c r="B27" s="47" t="s">
        <v>330</v>
      </c>
      <c r="C27" s="47"/>
      <c r="E27" s="66">
        <f>SUM('REV-REVCALC_CWS'!E14:P14)</f>
        <v>56250</v>
      </c>
      <c r="F27" s="66">
        <f>SUM('REV-REVCALC_CWS'!Q14:AB14)</f>
        <v>658800</v>
      </c>
      <c r="G27" s="66">
        <f>SUM('REV-REVCALC_CWS'!AC14:AN14)</f>
        <v>1458000</v>
      </c>
      <c r="H27" s="66">
        <f>SUM('REV-REVCALC_CWS'!AO14:AZ14)</f>
        <v>2051952.75</v>
      </c>
      <c r="I27" s="66">
        <f>SUM('REV-REVCALC_CWS'!BA14:BL14)</f>
        <v>2657204.9999999995</v>
      </c>
      <c r="J27" s="118">
        <f>SUM(E27:I27)</f>
        <v>6882207.75</v>
      </c>
      <c r="K27" s="120">
        <f>J27-'REV-REVCALC_CWS'!BM14</f>
        <v>0</v>
      </c>
    </row>
    <row r="28" spans="2:11" x14ac:dyDescent="0.15">
      <c r="B28" s="17" t="s">
        <v>325</v>
      </c>
      <c r="C28" s="17"/>
      <c r="E28" s="66">
        <f>SUM('REV-REVCALC_CWS'!E15:P15)</f>
        <v>11250</v>
      </c>
      <c r="F28" s="66">
        <f>SUM('REV-REVCALC_CWS'!Q15:AB15)</f>
        <v>161040</v>
      </c>
      <c r="G28" s="66">
        <f>SUM('REV-REVCALC_CWS'!AC15:AN15)</f>
        <v>435600.00000000006</v>
      </c>
      <c r="H28" s="66">
        <f>SUM('REV-REVCALC_CWS'!AO15:AZ15)</f>
        <v>749286.45</v>
      </c>
      <c r="I28" s="66">
        <f>SUM('REV-REVCALC_CWS'!BA15:BL15)</f>
        <v>5940</v>
      </c>
      <c r="J28" s="118">
        <f>SUM(E28:I28)</f>
        <v>1363116.45</v>
      </c>
      <c r="K28" s="120">
        <f>J28-'REV-REVCALC_CWS'!BM15</f>
        <v>0</v>
      </c>
    </row>
    <row r="29" spans="2:11" x14ac:dyDescent="0.15">
      <c r="B29" s="17" t="s">
        <v>328</v>
      </c>
      <c r="C29" s="17"/>
      <c r="E29" s="66">
        <f>SUM('REV-REVCALC_CWS'!E16:P16)</f>
        <v>562.5</v>
      </c>
      <c r="F29" s="66">
        <f>SUM('REV-REVCALC_CWS'!Q16:AB16)</f>
        <v>6588</v>
      </c>
      <c r="G29" s="66">
        <f>SUM('REV-REVCALC_CWS'!AC16:AN16)</f>
        <v>14580</v>
      </c>
      <c r="H29" s="66">
        <f>SUM('REV-REVCALC_CWS'!AO16:AZ16)</f>
        <v>20519.5275</v>
      </c>
      <c r="I29" s="66">
        <f>SUM('REV-REVCALC_CWS'!BA16:BL16)</f>
        <v>26572.05</v>
      </c>
      <c r="J29" s="118">
        <f>SUM(E29:I29)</f>
        <v>68822.077499999999</v>
      </c>
      <c r="K29" s="120">
        <f>J29-'REV-REVCALC_CWS'!BM16</f>
        <v>0</v>
      </c>
    </row>
    <row r="30" spans="2:11" x14ac:dyDescent="0.15">
      <c r="B30" s="17" t="s">
        <v>326</v>
      </c>
      <c r="C30" s="17"/>
      <c r="E30" s="66">
        <f>SUM('REV-REVCALC_CWS'!E17:P17)</f>
        <v>112.5</v>
      </c>
      <c r="F30" s="66">
        <f>SUM('REV-REVCALC_CWS'!Q17:AB17)</f>
        <v>1317.6</v>
      </c>
      <c r="G30" s="66">
        <f>SUM('REV-REVCALC_CWS'!AC17:AN17)</f>
        <v>2916</v>
      </c>
      <c r="H30" s="66">
        <f>SUM('REV-REVCALC_CWS'!AO17:AZ17)</f>
        <v>4103.9055000000008</v>
      </c>
      <c r="I30" s="66">
        <f>SUM('REV-REVCALC_CWS'!BA17:BL17)</f>
        <v>5314.4100000000017</v>
      </c>
      <c r="J30" s="118">
        <f>SUM(E30:I30)</f>
        <v>13764.415500000003</v>
      </c>
      <c r="K30" s="120">
        <f>J30-'REV-REVCALC_CWS'!BM17</f>
        <v>0</v>
      </c>
    </row>
    <row r="31" spans="2:11" s="14" customFormat="1" x14ac:dyDescent="0.15">
      <c r="B31" s="16" t="s">
        <v>348</v>
      </c>
      <c r="C31" s="73"/>
      <c r="E31" s="66">
        <f>SUM('REV-REVCALC_CWS'!E19:P19)</f>
        <v>68175</v>
      </c>
      <c r="F31" s="66">
        <f>SUM('REV-REVCALC_CWS'!Q19:AB19)</f>
        <v>827745.6</v>
      </c>
      <c r="G31" s="66">
        <f>SUM('REV-REVCALC_CWS'!AC19:AN19)</f>
        <v>1911096.0000000002</v>
      </c>
      <c r="H31" s="66">
        <f>SUM('REV-REVCALC_CWS'!AO19:AZ19)</f>
        <v>2825862.6329999999</v>
      </c>
      <c r="I31" s="66">
        <f>SUM('REV-REVCALC_CWS'!BA19:BL19)</f>
        <v>2695031.46</v>
      </c>
      <c r="J31" s="118">
        <f>SUM(E31:I31)</f>
        <v>8327910.693</v>
      </c>
      <c r="K31" s="120">
        <f>J31-'REV-REVCALC_CWS'!BM19</f>
        <v>0</v>
      </c>
    </row>
    <row r="32" spans="2:11" s="14" customFormat="1" x14ac:dyDescent="0.15">
      <c r="B32" s="73"/>
      <c r="C32" s="73"/>
      <c r="E32" s="66"/>
      <c r="F32" s="66"/>
      <c r="G32" s="66"/>
      <c r="H32" s="66"/>
      <c r="I32" s="66"/>
      <c r="J32" s="119"/>
      <c r="K32" s="35"/>
    </row>
    <row r="33" spans="2:11" s="14" customFormat="1" x14ac:dyDescent="0.15">
      <c r="B33" s="73" t="s">
        <v>345</v>
      </c>
      <c r="C33" s="73"/>
      <c r="E33" s="66">
        <f>SUM('REV-REVCALC_CWS'!E21:P21)</f>
        <v>81825</v>
      </c>
      <c r="F33" s="66">
        <f>SUM('REV-REVCALC_CWS'!Q21:AB21)</f>
        <v>3198254.4</v>
      </c>
      <c r="G33" s="66">
        <f>SUM('REV-REVCALC_CWS'!AC21:AN21)</f>
        <v>10328904</v>
      </c>
      <c r="H33" s="66">
        <f>SUM('REV-REVCALC_CWS'!AO21:AZ21)</f>
        <v>19129187.366999999</v>
      </c>
      <c r="I33" s="66">
        <f>SUM('REV-REVCALC_CWS'!BA21:BL21)</f>
        <v>32539968.539999999</v>
      </c>
      <c r="J33" s="118">
        <f>SUM(E33:I33)</f>
        <v>65278139.306999996</v>
      </c>
      <c r="K33" s="120">
        <f>J33-'REV-REVCALC_CWS'!BM21</f>
        <v>0</v>
      </c>
    </row>
    <row r="34" spans="2:11" s="14" customFormat="1" x14ac:dyDescent="0.15">
      <c r="B34" s="73" t="s">
        <v>327</v>
      </c>
      <c r="C34" s="73"/>
      <c r="E34" s="116">
        <f>E33/E24</f>
        <v>0.54549999999999998</v>
      </c>
      <c r="F34" s="116">
        <f>F33/F24</f>
        <v>0.7944</v>
      </c>
      <c r="G34" s="116">
        <f>G33/G24</f>
        <v>0.84386470588235296</v>
      </c>
      <c r="H34" s="116">
        <f>H33/H24</f>
        <v>0.87128871794871787</v>
      </c>
      <c r="I34" s="116">
        <f>I33/I24</f>
        <v>0.92351265900383139</v>
      </c>
      <c r="J34" s="119"/>
      <c r="K34" s="35"/>
    </row>
    <row r="36" spans="2:11" x14ac:dyDescent="0.15">
      <c r="B36" s="16" t="s">
        <v>349</v>
      </c>
      <c r="C36" s="16"/>
    </row>
    <row r="37" spans="2:11" x14ac:dyDescent="0.15">
      <c r="B37" s="47" t="s">
        <v>346</v>
      </c>
      <c r="C37" s="47"/>
      <c r="E37" s="98">
        <f>'REV-REVCALC_CWS'!P26</f>
        <v>0.25</v>
      </c>
      <c r="F37" s="98">
        <f>'REV-REVCALC_CWS'!AB26</f>
        <v>0.4</v>
      </c>
      <c r="G37" s="98">
        <f>'REV-REVCALC_CWS'!AN26</f>
        <v>0.6</v>
      </c>
      <c r="H37" s="98">
        <f>'REV-REVCALC_CWS'!AZ26</f>
        <v>0.8</v>
      </c>
      <c r="I37" s="98">
        <f>'REV-REVCALC_CWS'!BL26</f>
        <v>0.9</v>
      </c>
    </row>
    <row r="38" spans="2:11" x14ac:dyDescent="0.15">
      <c r="B38" s="47" t="s">
        <v>350</v>
      </c>
      <c r="C38" s="47"/>
      <c r="E38">
        <f>SUM('REV-REVCALC_CWS'!E27:P27)</f>
        <v>55</v>
      </c>
      <c r="F38">
        <f>SUM('REV-REVCALC_CWS'!Q27:AB27)</f>
        <v>578</v>
      </c>
      <c r="G38">
        <f>SUM('REV-REVCALC_CWS'!AC27:AN27)</f>
        <v>956</v>
      </c>
      <c r="H38">
        <f>SUM('REV-REVCALC_CWS'!AO27:AZ27)</f>
        <v>747</v>
      </c>
      <c r="I38">
        <f>SUM('REV-REVCALC_CWS'!BA27:BL27)</f>
        <v>536</v>
      </c>
      <c r="J38" s="118">
        <f>SUM(E38:I38)</f>
        <v>2872</v>
      </c>
      <c r="K38" s="120">
        <f>J38-'REV-REVCALC_CWS'!BM27</f>
        <v>0</v>
      </c>
    </row>
    <row r="39" spans="2:11" x14ac:dyDescent="0.15">
      <c r="B39" s="47" t="s">
        <v>352</v>
      </c>
      <c r="C39" s="47"/>
      <c r="E39">
        <f>SUM('REV-REVCALC_CWS'!E28:P28)</f>
        <v>20</v>
      </c>
      <c r="F39">
        <f>SUM('REV-REVCALC_CWS'!Q28:AB28)</f>
        <v>398</v>
      </c>
      <c r="G39">
        <f>SUM('REV-REVCALC_CWS'!AC28:AN28)</f>
        <v>1444</v>
      </c>
      <c r="H39">
        <f>SUM('REV-REVCALC_CWS'!AO28:AZ28)</f>
        <v>3006</v>
      </c>
      <c r="I39">
        <f>SUM('REV-REVCALC_CWS'!BA28:BL28)</f>
        <v>4864</v>
      </c>
      <c r="J39" s="118">
        <f>SUM(E39:I39)</f>
        <v>9732</v>
      </c>
      <c r="K39" s="120">
        <f>J39-'REV-REVCALC_CWS'!BM28</f>
        <v>0</v>
      </c>
    </row>
    <row r="40" spans="2:11" x14ac:dyDescent="0.15">
      <c r="B40" s="47"/>
      <c r="C40" s="47"/>
    </row>
    <row r="41" spans="2:11" x14ac:dyDescent="0.15">
      <c r="B41" s="14" t="s">
        <v>339</v>
      </c>
      <c r="C41" s="14"/>
    </row>
    <row r="42" spans="2:11" x14ac:dyDescent="0.15">
      <c r="B42" s="47" t="s">
        <v>322</v>
      </c>
      <c r="C42" s="47"/>
      <c r="E42" s="66">
        <f>SUM('REV-REVCALC_CWS'!E32:P32)</f>
        <v>13750</v>
      </c>
      <c r="F42" s="66">
        <f>SUM('REV-REVCALC_CWS'!Q32:AB32)</f>
        <v>144500</v>
      </c>
      <c r="G42" s="66">
        <f>SUM('REV-REVCALC_CWS'!AC32:AN32)</f>
        <v>239000</v>
      </c>
      <c r="H42" s="66">
        <f>SUM('REV-REVCALC_CWS'!AO32:AZ32)</f>
        <v>261450</v>
      </c>
      <c r="I42" s="66">
        <f>SUM('REV-REVCALC_CWS'!BA32:BL32)</f>
        <v>187600</v>
      </c>
      <c r="J42" s="118">
        <f>SUM(E42:I42)</f>
        <v>846300</v>
      </c>
      <c r="K42" s="120">
        <f>J42-'REV-REVCALC_CWS'!BM32</f>
        <v>0</v>
      </c>
    </row>
    <row r="43" spans="2:11" x14ac:dyDescent="0.15">
      <c r="B43" s="47" t="s">
        <v>347</v>
      </c>
      <c r="C43" s="47"/>
      <c r="E43" s="98">
        <f>'REV-REVCALC_CWS'!P33</f>
        <v>0.6</v>
      </c>
      <c r="F43" s="98">
        <f>'REV-REVCALC_CWS'!AB33</f>
        <v>0.25</v>
      </c>
      <c r="G43" s="98">
        <f>'REV-REVCALC_CWS'!AN33</f>
        <v>0.15</v>
      </c>
      <c r="H43" s="98">
        <f>'REV-REVCALC_CWS'!AZ33</f>
        <v>0.1</v>
      </c>
      <c r="I43" s="98">
        <f>'REV-REVCALC_CWS'!BL33</f>
        <v>0.1</v>
      </c>
    </row>
    <row r="44" spans="2:11" x14ac:dyDescent="0.15">
      <c r="B44" s="47" t="s">
        <v>355</v>
      </c>
      <c r="C44" s="47"/>
      <c r="E44" s="66">
        <f>SUM('REV-REVCALC_CWS'!E34:P34)</f>
        <v>5500</v>
      </c>
      <c r="F44" s="66">
        <f>SUM('REV-REVCALC_CWS'!Q34:AB34)</f>
        <v>108375</v>
      </c>
      <c r="G44" s="66">
        <f>SUM('REV-REVCALC_CWS'!AC34:AN34)</f>
        <v>203150</v>
      </c>
      <c r="H44" s="66">
        <f>SUM('REV-REVCALC_CWS'!AO34:AZ34)</f>
        <v>235305</v>
      </c>
      <c r="I44" s="66">
        <f>SUM('REV-REVCALC_CWS'!BA34:BL34)</f>
        <v>168840</v>
      </c>
      <c r="J44" s="118">
        <f>SUM(E44:I44)</f>
        <v>721170</v>
      </c>
      <c r="K44" s="120">
        <f>J44-'REV-REVCALC_CWS'!BM34</f>
        <v>0</v>
      </c>
    </row>
    <row r="45" spans="2:11" x14ac:dyDescent="0.15">
      <c r="B45" s="47" t="s">
        <v>370</v>
      </c>
      <c r="C45" s="47"/>
      <c r="E45" s="66">
        <f>SUM('REV-REVCALC_CWS'!E35:P35)</f>
        <v>1375</v>
      </c>
      <c r="F45" s="66">
        <f>SUM('REV-REVCALC_CWS'!Q35:AB35)</f>
        <v>15825</v>
      </c>
      <c r="G45" s="66">
        <f>SUM('REV-REVCALC_CWS'!AC35:AN35)</f>
        <v>39725</v>
      </c>
      <c r="H45" s="66">
        <f>SUM('REV-REVCALC_CWS'!AO35:AZ35)</f>
        <v>81760</v>
      </c>
      <c r="I45" s="66">
        <f>SUM('REV-REVCALC_CWS'!BA35:BL35)</f>
        <v>100520</v>
      </c>
      <c r="J45" s="118">
        <f>SUM(E45:I45)</f>
        <v>239205</v>
      </c>
      <c r="K45" s="120">
        <f>J45-'REV-REVCALC_CWS'!BM35</f>
        <v>0</v>
      </c>
    </row>
    <row r="46" spans="2:11" x14ac:dyDescent="0.15">
      <c r="B46" s="16" t="s">
        <v>340</v>
      </c>
      <c r="E46" s="66"/>
      <c r="F46" s="66"/>
      <c r="G46" s="66"/>
      <c r="H46" s="66"/>
      <c r="I46" s="66"/>
    </row>
    <row r="47" spans="2:11" x14ac:dyDescent="0.15">
      <c r="B47" s="47" t="s">
        <v>362</v>
      </c>
      <c r="E47" s="66">
        <f>SUM('REV-REVCALC_CWS'!E38:P38)</f>
        <v>500</v>
      </c>
      <c r="F47" s="66">
        <f>SUM('REV-REVCALC_CWS'!Q38:AB38)</f>
        <v>9950</v>
      </c>
      <c r="G47" s="66">
        <f>SUM('REV-REVCALC_CWS'!AC38:AN38)</f>
        <v>36100</v>
      </c>
      <c r="H47" s="66">
        <f>SUM('REV-REVCALC_CWS'!AO38:AZ38)</f>
        <v>75150</v>
      </c>
      <c r="I47" s="66">
        <f>SUM('REV-REVCALC_CWS'!BA38:BL38)</f>
        <v>121600</v>
      </c>
      <c r="J47" s="118">
        <f>SUM(E47:I47)</f>
        <v>243300</v>
      </c>
      <c r="K47" s="120">
        <f>J47-'REV-REVCALC_CWS'!BM38</f>
        <v>0</v>
      </c>
    </row>
    <row r="48" spans="2:11" x14ac:dyDescent="0.15">
      <c r="B48" s="47" t="s">
        <v>369</v>
      </c>
      <c r="E48" s="66">
        <f>SUM('REV-REVCALC_CWS'!E39:P39)</f>
        <v>1800</v>
      </c>
      <c r="F48" s="66">
        <f>SUM('REV-REVCALC_CWS'!Q39:AB39)</f>
        <v>70537.5</v>
      </c>
      <c r="G48" s="66">
        <f>SUM('REV-REVCALC_CWS'!AC39:AN39)</f>
        <v>356107.5</v>
      </c>
      <c r="H48" s="66">
        <f>SUM('REV-REVCALC_CWS'!AO39:AZ39)</f>
        <v>985770</v>
      </c>
      <c r="I48" s="66">
        <f>SUM('REV-REVCALC_CWS'!BA39:BL39)</f>
        <v>1970730</v>
      </c>
      <c r="J48" s="118">
        <f>SUM(E48:I48)</f>
        <v>3384945</v>
      </c>
      <c r="K48" s="120">
        <f>J48-'REV-REVCALC_CWS'!BM39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2:D37"/>
  <sheetViews>
    <sheetView topLeftCell="B1" zoomScaleNormal="100" workbookViewId="0">
      <selection activeCell="B1" sqref="B1"/>
    </sheetView>
  </sheetViews>
  <sheetFormatPr baseColWidth="10" defaultColWidth="8.83203125" defaultRowHeight="13" x14ac:dyDescent="0.15"/>
  <cols>
    <col min="1" max="1" width="2" hidden="1" customWidth="1"/>
    <col min="2" max="2" width="25.1640625" customWidth="1"/>
    <col min="3" max="3" width="14.83203125" style="6" customWidth="1"/>
    <col min="4" max="4" width="16.5" customWidth="1"/>
    <col min="5" max="5" width="3.6640625" customWidth="1"/>
    <col min="6" max="6" width="29.83203125" customWidth="1"/>
  </cols>
  <sheetData>
    <row r="2" spans="2:4" x14ac:dyDescent="0.15">
      <c r="B2" s="363" t="s">
        <v>732</v>
      </c>
      <c r="C2" s="363"/>
      <c r="D2" s="363"/>
    </row>
    <row r="3" spans="2:4" x14ac:dyDescent="0.15">
      <c r="C3" s="10" t="s">
        <v>389</v>
      </c>
      <c r="D3" s="10" t="s">
        <v>390</v>
      </c>
    </row>
    <row r="4" spans="2:4" x14ac:dyDescent="0.15">
      <c r="B4" s="14" t="s">
        <v>447</v>
      </c>
      <c r="C4" s="275">
        <v>3</v>
      </c>
      <c r="D4" s="275">
        <v>2</v>
      </c>
    </row>
    <row r="5" spans="2:4" x14ac:dyDescent="0.15">
      <c r="B5" s="17" t="s">
        <v>391</v>
      </c>
      <c r="C5" s="93"/>
      <c r="D5" s="90">
        <v>650</v>
      </c>
    </row>
    <row r="6" spans="2:4" x14ac:dyDescent="0.15">
      <c r="B6" s="17" t="s">
        <v>392</v>
      </c>
      <c r="C6" s="93">
        <v>120</v>
      </c>
      <c r="D6" s="90">
        <f>C6*$D$4</f>
        <v>240</v>
      </c>
    </row>
    <row r="7" spans="2:4" x14ac:dyDescent="0.15">
      <c r="B7" s="17" t="s">
        <v>393</v>
      </c>
      <c r="C7" s="93">
        <v>50</v>
      </c>
      <c r="D7" s="90">
        <f>C7*$C$4</f>
        <v>150</v>
      </c>
    </row>
    <row r="8" spans="2:4" x14ac:dyDescent="0.15">
      <c r="B8" s="17" t="s">
        <v>394</v>
      </c>
      <c r="C8" s="93">
        <v>85</v>
      </c>
      <c r="D8" s="90">
        <f>C8*$C$4</f>
        <v>255</v>
      </c>
    </row>
    <row r="9" spans="2:4" x14ac:dyDescent="0.15">
      <c r="B9" s="73" t="s">
        <v>395</v>
      </c>
      <c r="C9" s="27"/>
      <c r="D9" s="117">
        <f>SUM(D5:D8)</f>
        <v>1295</v>
      </c>
    </row>
    <row r="10" spans="2:4" x14ac:dyDescent="0.15">
      <c r="B10" s="17"/>
    </row>
    <row r="11" spans="2:4" x14ac:dyDescent="0.15">
      <c r="B11" s="14" t="s">
        <v>396</v>
      </c>
      <c r="C11" s="275">
        <v>2</v>
      </c>
      <c r="D11" s="275">
        <v>2</v>
      </c>
    </row>
    <row r="12" spans="2:4" x14ac:dyDescent="0.15">
      <c r="B12" s="17" t="s">
        <v>391</v>
      </c>
      <c r="C12" s="93"/>
      <c r="D12" s="90">
        <v>650</v>
      </c>
    </row>
    <row r="13" spans="2:4" x14ac:dyDescent="0.15">
      <c r="B13" s="17" t="s">
        <v>392</v>
      </c>
      <c r="C13" s="93">
        <v>120</v>
      </c>
      <c r="D13" s="90">
        <f>C13*$D$11</f>
        <v>240</v>
      </c>
    </row>
    <row r="14" spans="2:4" x14ac:dyDescent="0.15">
      <c r="B14" s="17" t="s">
        <v>393</v>
      </c>
      <c r="C14" s="93">
        <v>50</v>
      </c>
      <c r="D14" s="90">
        <f>C14*$C$11</f>
        <v>100</v>
      </c>
    </row>
    <row r="15" spans="2:4" x14ac:dyDescent="0.15">
      <c r="B15" s="17" t="s">
        <v>394</v>
      </c>
      <c r="C15" s="93">
        <v>85</v>
      </c>
      <c r="D15" s="90">
        <f>C15*$C$11</f>
        <v>170</v>
      </c>
    </row>
    <row r="16" spans="2:4" x14ac:dyDescent="0.15">
      <c r="B16" s="73" t="s">
        <v>395</v>
      </c>
      <c r="C16" s="27"/>
      <c r="D16" s="117">
        <f>SUM(D12:D15)</f>
        <v>1160</v>
      </c>
    </row>
    <row r="17" spans="2:4" x14ac:dyDescent="0.15">
      <c r="B17" s="73"/>
      <c r="C17" s="27"/>
      <c r="D17" s="117"/>
    </row>
    <row r="18" spans="2:4" x14ac:dyDescent="0.15">
      <c r="B18" s="14" t="s">
        <v>448</v>
      </c>
      <c r="C18" s="275">
        <v>4</v>
      </c>
      <c r="D18" s="275">
        <v>3</v>
      </c>
    </row>
    <row r="19" spans="2:4" x14ac:dyDescent="0.15">
      <c r="B19" s="17" t="s">
        <v>391</v>
      </c>
      <c r="C19" s="93"/>
      <c r="D19" s="90">
        <v>650</v>
      </c>
    </row>
    <row r="20" spans="2:4" x14ac:dyDescent="0.15">
      <c r="B20" s="17" t="s">
        <v>392</v>
      </c>
      <c r="C20" s="93">
        <v>120</v>
      </c>
      <c r="D20" s="90">
        <f>C20*$D$18</f>
        <v>360</v>
      </c>
    </row>
    <row r="21" spans="2:4" x14ac:dyDescent="0.15">
      <c r="B21" s="17" t="s">
        <v>393</v>
      </c>
      <c r="C21" s="93">
        <v>50</v>
      </c>
      <c r="D21" s="90">
        <f>C21*$C$18</f>
        <v>200</v>
      </c>
    </row>
    <row r="22" spans="2:4" x14ac:dyDescent="0.15">
      <c r="B22" s="17" t="s">
        <v>394</v>
      </c>
      <c r="C22" s="93">
        <v>85</v>
      </c>
      <c r="D22" s="90">
        <f>C22*$C$18</f>
        <v>340</v>
      </c>
    </row>
    <row r="23" spans="2:4" x14ac:dyDescent="0.15">
      <c r="B23" s="73" t="s">
        <v>395</v>
      </c>
      <c r="C23" s="27"/>
      <c r="D23" s="117">
        <f>SUM(D19:D22)</f>
        <v>1550</v>
      </c>
    </row>
    <row r="24" spans="2:4" x14ac:dyDescent="0.15">
      <c r="B24" s="17"/>
      <c r="C24" s="93"/>
      <c r="D24" s="90"/>
    </row>
    <row r="25" spans="2:4" x14ac:dyDescent="0.15">
      <c r="B25" s="73" t="s">
        <v>446</v>
      </c>
      <c r="C25" s="275">
        <v>3</v>
      </c>
      <c r="D25" s="275">
        <v>2</v>
      </c>
    </row>
    <row r="26" spans="2:4" x14ac:dyDescent="0.15">
      <c r="B26" s="17" t="s">
        <v>391</v>
      </c>
      <c r="C26" s="93"/>
      <c r="D26" s="90">
        <v>1500</v>
      </c>
    </row>
    <row r="27" spans="2:4" x14ac:dyDescent="0.15">
      <c r="B27" s="47" t="s">
        <v>392</v>
      </c>
      <c r="C27" s="93">
        <v>150</v>
      </c>
      <c r="D27" s="90">
        <f>C27*$D$25</f>
        <v>300</v>
      </c>
    </row>
    <row r="28" spans="2:4" x14ac:dyDescent="0.15">
      <c r="B28" s="17" t="s">
        <v>393</v>
      </c>
      <c r="C28" s="93">
        <v>50</v>
      </c>
      <c r="D28" s="90">
        <f>C28*$C$25</f>
        <v>150</v>
      </c>
    </row>
    <row r="29" spans="2:4" x14ac:dyDescent="0.15">
      <c r="B29" s="17" t="s">
        <v>394</v>
      </c>
      <c r="C29" s="93">
        <v>85</v>
      </c>
      <c r="D29" s="90">
        <f>C29*$C$25</f>
        <v>255</v>
      </c>
    </row>
    <row r="30" spans="2:4" x14ac:dyDescent="0.15">
      <c r="B30" s="73" t="s">
        <v>395</v>
      </c>
      <c r="C30" s="27"/>
      <c r="D30" s="117">
        <f>SUM(D26:D29)</f>
        <v>2205</v>
      </c>
    </row>
    <row r="32" spans="2:4" x14ac:dyDescent="0.15">
      <c r="B32" s="73" t="s">
        <v>449</v>
      </c>
      <c r="C32" s="275">
        <v>3</v>
      </c>
      <c r="D32" s="275">
        <v>2</v>
      </c>
    </row>
    <row r="33" spans="2:4" x14ac:dyDescent="0.15">
      <c r="B33" s="17" t="s">
        <v>391</v>
      </c>
      <c r="C33" s="93"/>
      <c r="D33" s="90">
        <v>650</v>
      </c>
    </row>
    <row r="34" spans="2:4" x14ac:dyDescent="0.15">
      <c r="B34" s="47" t="s">
        <v>1123</v>
      </c>
      <c r="C34" s="93">
        <v>150</v>
      </c>
      <c r="D34" s="90">
        <f>C34*$D$25</f>
        <v>300</v>
      </c>
    </row>
    <row r="35" spans="2:4" x14ac:dyDescent="0.15">
      <c r="B35" s="17" t="s">
        <v>393</v>
      </c>
      <c r="C35" s="93">
        <v>50</v>
      </c>
      <c r="D35" s="90">
        <f>C35*$C$25</f>
        <v>150</v>
      </c>
    </row>
    <row r="36" spans="2:4" x14ac:dyDescent="0.15">
      <c r="B36" s="17" t="s">
        <v>394</v>
      </c>
      <c r="C36" s="93">
        <v>85</v>
      </c>
      <c r="D36" s="90">
        <f>C36*$C$25</f>
        <v>255</v>
      </c>
    </row>
    <row r="37" spans="2:4" x14ac:dyDescent="0.15">
      <c r="B37" s="73" t="s">
        <v>395</v>
      </c>
      <c r="C37" s="27"/>
      <c r="D37" s="117">
        <f>SUM(D33:D36)</f>
        <v>1355</v>
      </c>
    </row>
  </sheetData>
  <mergeCells count="1">
    <mergeCell ref="B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BX199"/>
  <sheetViews>
    <sheetView workbookViewId="0">
      <pane ySplit="2" topLeftCell="A3" activePane="bottomLeft" state="frozenSplit"/>
      <selection pane="bottomLeft"/>
    </sheetView>
  </sheetViews>
  <sheetFormatPr baseColWidth="10" defaultColWidth="8.83203125" defaultRowHeight="13" x14ac:dyDescent="0.15"/>
  <cols>
    <col min="1" max="1" width="1.33203125" customWidth="1"/>
    <col min="2" max="2" width="36.1640625" style="33" customWidth="1"/>
    <col min="3" max="3" width="2.33203125" customWidth="1"/>
    <col min="4" max="4" width="10.33203125" customWidth="1"/>
    <col min="5" max="5" width="13.33203125" customWidth="1"/>
    <col min="6" max="7" width="9.1640625" customWidth="1"/>
    <col min="8" max="8" width="10.5" customWidth="1"/>
    <col min="20" max="20" width="28.33203125" customWidth="1"/>
  </cols>
  <sheetData>
    <row r="1" spans="1:76" s="14" customFormat="1" x14ac:dyDescent="0.15">
      <c r="E1" s="363" t="s">
        <v>35</v>
      </c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 t="s">
        <v>36</v>
      </c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 t="s">
        <v>37</v>
      </c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 t="s">
        <v>38</v>
      </c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 t="s">
        <v>39</v>
      </c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63"/>
      <c r="BM1" s="35"/>
    </row>
    <row r="2" spans="1:76" s="14" customFormat="1" x14ac:dyDescent="0.15">
      <c r="A2" s="10"/>
      <c r="B2" s="14" t="s">
        <v>765</v>
      </c>
      <c r="D2" s="10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  <c r="BM2" s="36" t="s">
        <v>148</v>
      </c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15">
      <c r="B3" s="14" t="s">
        <v>450</v>
      </c>
    </row>
    <row r="4" spans="1:76" x14ac:dyDescent="0.15">
      <c r="B4" s="14"/>
    </row>
    <row r="5" spans="1:76" x14ac:dyDescent="0.15">
      <c r="B5" s="33" t="s">
        <v>24</v>
      </c>
      <c r="E5" s="12">
        <f>STAFF_CWS!H10</f>
        <v>0</v>
      </c>
      <c r="F5" s="12">
        <f>STAFF_CWS!I10</f>
        <v>0</v>
      </c>
      <c r="G5" s="12">
        <f>STAFF_CWS!J10</f>
        <v>0</v>
      </c>
      <c r="H5" s="12">
        <f>STAFF_CWS!K10</f>
        <v>0</v>
      </c>
      <c r="I5" s="12">
        <f>STAFF_CWS!L10</f>
        <v>0</v>
      </c>
      <c r="J5" s="12">
        <f>STAFF_CWS!M10</f>
        <v>0</v>
      </c>
      <c r="K5" s="12">
        <f>STAFF_CWS!N10</f>
        <v>0</v>
      </c>
      <c r="L5" s="12">
        <f>STAFF_CWS!O10</f>
        <v>0</v>
      </c>
      <c r="M5" s="12">
        <f>STAFF_CWS!P10</f>
        <v>0</v>
      </c>
      <c r="N5" s="12">
        <f>STAFF_CWS!Q10</f>
        <v>0</v>
      </c>
      <c r="O5" s="12">
        <f>STAFF_CWS!R10</f>
        <v>0</v>
      </c>
      <c r="P5" s="12">
        <f>STAFF_CWS!S10</f>
        <v>0</v>
      </c>
      <c r="Q5" s="12">
        <f>STAFF_CWS!T10</f>
        <v>0</v>
      </c>
      <c r="R5" s="12">
        <f>STAFF_CWS!U10</f>
        <v>0</v>
      </c>
      <c r="S5" s="12">
        <f>STAFF_CWS!V10</f>
        <v>0</v>
      </c>
      <c r="T5" s="12">
        <f>STAFF_CWS!W10</f>
        <v>0</v>
      </c>
      <c r="U5" s="12">
        <f>STAFF_CWS!X10</f>
        <v>0</v>
      </c>
      <c r="V5" s="12">
        <f>STAFF_CWS!Y10</f>
        <v>0</v>
      </c>
      <c r="W5" s="12">
        <f>STAFF_CWS!Z10</f>
        <v>0</v>
      </c>
      <c r="X5" s="12">
        <f>STAFF_CWS!AA10</f>
        <v>0</v>
      </c>
      <c r="Y5" s="12">
        <f>STAFF_CWS!AB10</f>
        <v>0</v>
      </c>
      <c r="Z5" s="12">
        <f>STAFF_CWS!AC10</f>
        <v>0</v>
      </c>
      <c r="AA5" s="12">
        <f>STAFF_CWS!AD10</f>
        <v>0</v>
      </c>
      <c r="AB5" s="12">
        <f>STAFF_CWS!AE10</f>
        <v>0</v>
      </c>
      <c r="AC5" s="12">
        <f>STAFF_CWS!AF10</f>
        <v>0</v>
      </c>
      <c r="AD5" s="12">
        <f>STAFF_CWS!AG10</f>
        <v>0</v>
      </c>
      <c r="AE5" s="12">
        <f>STAFF_CWS!AH10</f>
        <v>0</v>
      </c>
      <c r="AF5" s="12">
        <f>STAFF_CWS!AI10</f>
        <v>0</v>
      </c>
      <c r="AG5" s="12">
        <f>STAFF_CWS!AJ10</f>
        <v>0</v>
      </c>
      <c r="AH5" s="12">
        <f>STAFF_CWS!AK10</f>
        <v>0</v>
      </c>
      <c r="AI5" s="12">
        <f>STAFF_CWS!AL10</f>
        <v>0</v>
      </c>
      <c r="AJ5" s="12">
        <f>STAFF_CWS!AM10</f>
        <v>0</v>
      </c>
      <c r="AK5" s="12">
        <f>STAFF_CWS!AN10</f>
        <v>0</v>
      </c>
      <c r="AL5" s="12">
        <f>STAFF_CWS!AO10</f>
        <v>0</v>
      </c>
      <c r="AM5" s="12">
        <f>STAFF_CWS!AP10</f>
        <v>0</v>
      </c>
      <c r="AN5" s="12">
        <f>STAFF_CWS!AQ10</f>
        <v>0</v>
      </c>
      <c r="AO5" s="12">
        <f>STAFF_CWS!AR10</f>
        <v>0</v>
      </c>
      <c r="AP5" s="12">
        <f>STAFF_CWS!AS10</f>
        <v>0</v>
      </c>
      <c r="AQ5" s="12">
        <f>STAFF_CWS!AT10</f>
        <v>0</v>
      </c>
      <c r="AR5" s="12">
        <f>STAFF_CWS!AU10</f>
        <v>0</v>
      </c>
      <c r="AS5" s="12">
        <f>STAFF_CWS!AV10</f>
        <v>0</v>
      </c>
      <c r="AT5" s="12">
        <f>STAFF_CWS!AW10</f>
        <v>0</v>
      </c>
      <c r="AU5" s="12">
        <f>STAFF_CWS!AX10</f>
        <v>0</v>
      </c>
      <c r="AV5" s="12">
        <f>STAFF_CWS!AY10</f>
        <v>0</v>
      </c>
      <c r="AW5" s="12">
        <f>STAFF_CWS!AZ10</f>
        <v>0</v>
      </c>
      <c r="AX5" s="12">
        <f>STAFF_CWS!BA10</f>
        <v>0</v>
      </c>
      <c r="AY5" s="12">
        <f>STAFF_CWS!BB10</f>
        <v>0</v>
      </c>
      <c r="AZ5" s="12">
        <f>STAFF_CWS!BC10</f>
        <v>0</v>
      </c>
      <c r="BA5" s="12">
        <f>STAFF_CWS!BD10</f>
        <v>0</v>
      </c>
      <c r="BB5" s="12">
        <f>STAFF_CWS!BE10</f>
        <v>0</v>
      </c>
      <c r="BC5" s="12">
        <f>STAFF_CWS!BF10</f>
        <v>0</v>
      </c>
      <c r="BD5" s="12">
        <f>STAFF_CWS!BG10</f>
        <v>0</v>
      </c>
      <c r="BE5" s="12">
        <f>STAFF_CWS!BH10</f>
        <v>0</v>
      </c>
      <c r="BF5" s="12">
        <f>STAFF_CWS!BI10</f>
        <v>0</v>
      </c>
      <c r="BG5" s="12">
        <f>STAFF_CWS!BJ10</f>
        <v>0</v>
      </c>
      <c r="BH5" s="12">
        <f>STAFF_CWS!BK10</f>
        <v>0</v>
      </c>
      <c r="BI5" s="12">
        <f>STAFF_CWS!BL10</f>
        <v>0</v>
      </c>
      <c r="BJ5" s="12">
        <f>STAFF_CWS!BM10</f>
        <v>0</v>
      </c>
      <c r="BK5" s="12">
        <f>STAFF_CWS!BN10</f>
        <v>0</v>
      </c>
      <c r="BL5" s="12">
        <f>STAFF_CWS!BO10</f>
        <v>0</v>
      </c>
    </row>
    <row r="6" spans="1:76" x14ac:dyDescent="0.15">
      <c r="B6" s="33" t="s">
        <v>86</v>
      </c>
      <c r="E6" s="12">
        <f>STAFF_CWS!H11</f>
        <v>0</v>
      </c>
      <c r="F6" s="12">
        <f>STAFF_CWS!I11</f>
        <v>0</v>
      </c>
      <c r="G6" s="12">
        <f>STAFF_CWS!J11</f>
        <v>0</v>
      </c>
      <c r="H6" s="12">
        <f>STAFF_CWS!K11</f>
        <v>0</v>
      </c>
      <c r="I6" s="12">
        <f>STAFF_CWS!L11</f>
        <v>0</v>
      </c>
      <c r="J6" s="12">
        <f>STAFF_CWS!M11</f>
        <v>0</v>
      </c>
      <c r="K6" s="12">
        <f>STAFF_CWS!N11</f>
        <v>0</v>
      </c>
      <c r="L6" s="12">
        <f>STAFF_CWS!O11</f>
        <v>0</v>
      </c>
      <c r="M6" s="12">
        <f>STAFF_CWS!P11</f>
        <v>0</v>
      </c>
      <c r="N6" s="12">
        <f>STAFF_CWS!Q11</f>
        <v>0</v>
      </c>
      <c r="O6" s="12">
        <f>STAFF_CWS!R11</f>
        <v>0</v>
      </c>
      <c r="P6" s="12">
        <f>STAFF_CWS!S11</f>
        <v>0</v>
      </c>
      <c r="Q6" s="12">
        <f>STAFF_CWS!T11</f>
        <v>0</v>
      </c>
      <c r="R6" s="12">
        <f>STAFF_CWS!U11</f>
        <v>0</v>
      </c>
      <c r="S6" s="12">
        <f>STAFF_CWS!V11</f>
        <v>0</v>
      </c>
      <c r="T6" s="12">
        <f>STAFF_CWS!W11</f>
        <v>0</v>
      </c>
      <c r="U6" s="12">
        <f>STAFF_CWS!X11</f>
        <v>0</v>
      </c>
      <c r="V6" s="12">
        <f>STAFF_CWS!Y11</f>
        <v>0</v>
      </c>
      <c r="W6" s="12">
        <f>STAFF_CWS!Z11</f>
        <v>0</v>
      </c>
      <c r="X6" s="12">
        <f>STAFF_CWS!AA11</f>
        <v>0</v>
      </c>
      <c r="Y6" s="12">
        <f>STAFF_CWS!AB11</f>
        <v>0</v>
      </c>
      <c r="Z6" s="12">
        <f>STAFF_CWS!AC11</f>
        <v>0</v>
      </c>
      <c r="AA6" s="12">
        <f>STAFF_CWS!AD11</f>
        <v>0</v>
      </c>
      <c r="AB6" s="12">
        <f>STAFF_CWS!AE11</f>
        <v>0</v>
      </c>
      <c r="AC6" s="12">
        <f>STAFF_CWS!AF11</f>
        <v>0</v>
      </c>
      <c r="AD6" s="12">
        <f>STAFF_CWS!AG11</f>
        <v>0</v>
      </c>
      <c r="AE6" s="12">
        <f>STAFF_CWS!AH11</f>
        <v>0</v>
      </c>
      <c r="AF6" s="12">
        <f>STAFF_CWS!AI11</f>
        <v>0</v>
      </c>
      <c r="AG6" s="12">
        <f>STAFF_CWS!AJ11</f>
        <v>0</v>
      </c>
      <c r="AH6" s="12">
        <f>STAFF_CWS!AK11</f>
        <v>0</v>
      </c>
      <c r="AI6" s="12">
        <f>STAFF_CWS!AL11</f>
        <v>0</v>
      </c>
      <c r="AJ6" s="12">
        <f>STAFF_CWS!AM11</f>
        <v>0</v>
      </c>
      <c r="AK6" s="12">
        <f>STAFF_CWS!AN11</f>
        <v>0</v>
      </c>
      <c r="AL6" s="12">
        <f>STAFF_CWS!AO11</f>
        <v>0</v>
      </c>
      <c r="AM6" s="12">
        <f>STAFF_CWS!AP11</f>
        <v>0</v>
      </c>
      <c r="AN6" s="12">
        <f>STAFF_CWS!AQ11</f>
        <v>0</v>
      </c>
      <c r="AO6" s="12">
        <f>STAFF_CWS!AR11</f>
        <v>0</v>
      </c>
      <c r="AP6" s="12">
        <f>STAFF_CWS!AS11</f>
        <v>0</v>
      </c>
      <c r="AQ6" s="12">
        <f>STAFF_CWS!AT11</f>
        <v>0</v>
      </c>
      <c r="AR6" s="12">
        <f>STAFF_CWS!AU11</f>
        <v>0</v>
      </c>
      <c r="AS6" s="12">
        <f>STAFF_CWS!AV11</f>
        <v>0</v>
      </c>
      <c r="AT6" s="12">
        <f>STAFF_CWS!AW11</f>
        <v>0</v>
      </c>
      <c r="AU6" s="12">
        <f>STAFF_CWS!AX11</f>
        <v>0</v>
      </c>
      <c r="AV6" s="12">
        <f>STAFF_CWS!AY11</f>
        <v>0</v>
      </c>
      <c r="AW6" s="12">
        <f>STAFF_CWS!AZ11</f>
        <v>0</v>
      </c>
      <c r="AX6" s="12">
        <f>STAFF_CWS!BA11</f>
        <v>0</v>
      </c>
      <c r="AY6" s="12">
        <f>STAFF_CWS!BB11</f>
        <v>0</v>
      </c>
      <c r="AZ6" s="12">
        <f>STAFF_CWS!BC11</f>
        <v>0</v>
      </c>
      <c r="BA6" s="12">
        <f>STAFF_CWS!BD11</f>
        <v>0</v>
      </c>
      <c r="BB6" s="12">
        <f>STAFF_CWS!BE11</f>
        <v>0</v>
      </c>
      <c r="BC6" s="12">
        <f>STAFF_CWS!BF11</f>
        <v>0</v>
      </c>
      <c r="BD6" s="12">
        <f>STAFF_CWS!BG11</f>
        <v>0</v>
      </c>
      <c r="BE6" s="12">
        <f>STAFF_CWS!BH11</f>
        <v>0</v>
      </c>
      <c r="BF6" s="12">
        <f>STAFF_CWS!BI11</f>
        <v>0</v>
      </c>
      <c r="BG6" s="12">
        <f>STAFF_CWS!BJ11</f>
        <v>0</v>
      </c>
      <c r="BH6" s="12">
        <f>STAFF_CWS!BK11</f>
        <v>0</v>
      </c>
      <c r="BI6" s="12">
        <f>STAFF_CWS!BL11</f>
        <v>0</v>
      </c>
      <c r="BJ6" s="12">
        <f>STAFF_CWS!BM11</f>
        <v>0</v>
      </c>
      <c r="BK6" s="12">
        <f>STAFF_CWS!BN11</f>
        <v>0</v>
      </c>
      <c r="BL6" s="12">
        <f>STAFF_CWS!BO11</f>
        <v>0</v>
      </c>
    </row>
    <row r="7" spans="1:76" x14ac:dyDescent="0.15">
      <c r="E7" s="12">
        <f>STAFF_CWS!H12</f>
        <v>0</v>
      </c>
      <c r="F7" s="12">
        <f>STAFF_CWS!I12</f>
        <v>0</v>
      </c>
      <c r="G7" s="12">
        <f>STAFF_CWS!J12</f>
        <v>0</v>
      </c>
      <c r="H7" s="12">
        <f>STAFF_CWS!K12</f>
        <v>0</v>
      </c>
      <c r="I7" s="12">
        <f>STAFF_CWS!L12</f>
        <v>0</v>
      </c>
      <c r="J7" s="12">
        <f>STAFF_CWS!M12</f>
        <v>0</v>
      </c>
      <c r="K7" s="12">
        <f>STAFF_CWS!N12</f>
        <v>0</v>
      </c>
      <c r="L7" s="12">
        <f>STAFF_CWS!O12</f>
        <v>0</v>
      </c>
      <c r="M7" s="12">
        <f>STAFF_CWS!P12</f>
        <v>0</v>
      </c>
      <c r="N7" s="12">
        <f>STAFF_CWS!Q12</f>
        <v>0</v>
      </c>
      <c r="O7" s="12">
        <f>STAFF_CWS!R12</f>
        <v>0</v>
      </c>
      <c r="P7" s="12">
        <f>STAFF_CWS!S12</f>
        <v>0</v>
      </c>
      <c r="Q7" s="12">
        <f>STAFF_CWS!T12</f>
        <v>0</v>
      </c>
      <c r="R7" s="12">
        <f>STAFF_CWS!U12</f>
        <v>0</v>
      </c>
      <c r="S7" s="12">
        <f>STAFF_CWS!V12</f>
        <v>0</v>
      </c>
      <c r="T7" s="12">
        <f>STAFF_CWS!W12</f>
        <v>0</v>
      </c>
      <c r="U7" s="12">
        <f>STAFF_CWS!X12</f>
        <v>0</v>
      </c>
      <c r="V7" s="12">
        <f>STAFF_CWS!Y12</f>
        <v>0</v>
      </c>
      <c r="W7" s="12">
        <f>STAFF_CWS!Z12</f>
        <v>0</v>
      </c>
      <c r="X7" s="12">
        <f>STAFF_CWS!AA12</f>
        <v>0</v>
      </c>
      <c r="Y7" s="12">
        <f>STAFF_CWS!AB12</f>
        <v>0</v>
      </c>
      <c r="Z7" s="12">
        <f>STAFF_CWS!AC12</f>
        <v>0</v>
      </c>
      <c r="AA7" s="12">
        <f>STAFF_CWS!AD12</f>
        <v>0</v>
      </c>
      <c r="AB7" s="12">
        <f>STAFF_CWS!AE12</f>
        <v>0</v>
      </c>
      <c r="AC7" s="12">
        <f>STAFF_CWS!AF12</f>
        <v>0</v>
      </c>
      <c r="AD7" s="12">
        <f>STAFF_CWS!AG12</f>
        <v>0</v>
      </c>
      <c r="AE7" s="12">
        <f>STAFF_CWS!AH12</f>
        <v>0</v>
      </c>
      <c r="AF7" s="12">
        <f>STAFF_CWS!AI12</f>
        <v>0</v>
      </c>
      <c r="AG7" s="12">
        <f>STAFF_CWS!AJ12</f>
        <v>0</v>
      </c>
      <c r="AH7" s="12">
        <f>STAFF_CWS!AK12</f>
        <v>0</v>
      </c>
      <c r="AI7" s="12">
        <f>STAFF_CWS!AL12</f>
        <v>0</v>
      </c>
      <c r="AJ7" s="12">
        <f>STAFF_CWS!AM12</f>
        <v>0</v>
      </c>
      <c r="AK7" s="12">
        <f>STAFF_CWS!AN12</f>
        <v>0</v>
      </c>
      <c r="AL7" s="12">
        <f>STAFF_CWS!AO12</f>
        <v>0</v>
      </c>
      <c r="AM7" s="12">
        <f>STAFF_CWS!AP12</f>
        <v>0</v>
      </c>
      <c r="AN7" s="12">
        <f>STAFF_CWS!AQ12</f>
        <v>0</v>
      </c>
      <c r="AO7" s="12">
        <f>STAFF_CWS!AR12</f>
        <v>0</v>
      </c>
      <c r="AP7" s="12">
        <f>STAFF_CWS!AS12</f>
        <v>0</v>
      </c>
      <c r="AQ7" s="12">
        <f>STAFF_CWS!AT12</f>
        <v>0</v>
      </c>
      <c r="AR7" s="12">
        <f>STAFF_CWS!AU12</f>
        <v>0</v>
      </c>
      <c r="AS7" s="12">
        <f>STAFF_CWS!AV12</f>
        <v>0</v>
      </c>
      <c r="AT7" s="12">
        <f>STAFF_CWS!AW12</f>
        <v>0</v>
      </c>
      <c r="AU7" s="12">
        <f>STAFF_CWS!AX12</f>
        <v>0</v>
      </c>
      <c r="AV7" s="12">
        <f>STAFF_CWS!AY12</f>
        <v>0</v>
      </c>
      <c r="AW7" s="12">
        <f>STAFF_CWS!AZ12</f>
        <v>0</v>
      </c>
      <c r="AX7" s="12">
        <f>STAFF_CWS!BA12</f>
        <v>0</v>
      </c>
      <c r="AY7" s="12">
        <f>STAFF_CWS!BB12</f>
        <v>0</v>
      </c>
      <c r="AZ7" s="12">
        <f>STAFF_CWS!BC12</f>
        <v>0</v>
      </c>
      <c r="BA7" s="12">
        <f>STAFF_CWS!BD12</f>
        <v>0</v>
      </c>
      <c r="BB7" s="12">
        <f>STAFF_CWS!BE12</f>
        <v>0</v>
      </c>
      <c r="BC7" s="12">
        <f>STAFF_CWS!BF12</f>
        <v>0</v>
      </c>
      <c r="BD7" s="12">
        <f>STAFF_CWS!BG12</f>
        <v>0</v>
      </c>
      <c r="BE7" s="12">
        <f>STAFF_CWS!BH12</f>
        <v>0</v>
      </c>
      <c r="BF7" s="12">
        <f>STAFF_CWS!BI12</f>
        <v>0</v>
      </c>
      <c r="BG7" s="12">
        <f>STAFF_CWS!BJ12</f>
        <v>0</v>
      </c>
      <c r="BH7" s="12">
        <f>STAFF_CWS!BK12</f>
        <v>0</v>
      </c>
      <c r="BI7" s="12">
        <f>STAFF_CWS!BL12</f>
        <v>0</v>
      </c>
      <c r="BJ7" s="12">
        <f>STAFF_CWS!BM12</f>
        <v>0</v>
      </c>
      <c r="BK7" s="12">
        <f>STAFF_CWS!BN12</f>
        <v>0</v>
      </c>
      <c r="BL7" s="12">
        <f>STAFF_CWS!BO12</f>
        <v>0</v>
      </c>
    </row>
    <row r="8" spans="1:76" x14ac:dyDescent="0.15">
      <c r="B8" s="33" t="s">
        <v>128</v>
      </c>
      <c r="C8" s="34"/>
      <c r="D8" s="34"/>
      <c r="E8" s="12">
        <f>STAFF_CWS!H13</f>
        <v>1</v>
      </c>
      <c r="F8" s="12">
        <f>STAFF_CWS!I13</f>
        <v>1</v>
      </c>
      <c r="G8" s="12">
        <f>STAFF_CWS!J13</f>
        <v>1</v>
      </c>
      <c r="H8" s="12">
        <f>STAFF_CWS!K13</f>
        <v>1</v>
      </c>
      <c r="I8" s="12">
        <f>STAFF_CWS!L13</f>
        <v>1</v>
      </c>
      <c r="J8" s="12">
        <f>STAFF_CWS!M13</f>
        <v>1</v>
      </c>
      <c r="K8" s="12">
        <f>STAFF_CWS!N13</f>
        <v>1</v>
      </c>
      <c r="L8" s="12">
        <f>STAFF_CWS!O13</f>
        <v>1</v>
      </c>
      <c r="M8" s="12">
        <f>STAFF_CWS!P13</f>
        <v>1</v>
      </c>
      <c r="N8" s="12">
        <f>STAFF_CWS!Q13</f>
        <v>1</v>
      </c>
      <c r="O8" s="12">
        <f>STAFF_CWS!R13</f>
        <v>1</v>
      </c>
      <c r="P8" s="12">
        <f>STAFF_CWS!S13</f>
        <v>1</v>
      </c>
      <c r="Q8" s="12">
        <f>STAFF_CWS!T13</f>
        <v>1</v>
      </c>
      <c r="R8" s="12">
        <f>STAFF_CWS!U13</f>
        <v>1</v>
      </c>
      <c r="S8" s="12">
        <f>STAFF_CWS!V13</f>
        <v>1</v>
      </c>
      <c r="T8" s="12">
        <f>STAFF_CWS!W13</f>
        <v>1</v>
      </c>
      <c r="U8" s="12">
        <f>STAFF_CWS!X13</f>
        <v>1</v>
      </c>
      <c r="V8" s="12">
        <f>STAFF_CWS!Y13</f>
        <v>1</v>
      </c>
      <c r="W8" s="12">
        <f>STAFF_CWS!Z13</f>
        <v>1</v>
      </c>
      <c r="X8" s="12">
        <f>STAFF_CWS!AA13</f>
        <v>1</v>
      </c>
      <c r="Y8" s="12">
        <f>STAFF_CWS!AB13</f>
        <v>1</v>
      </c>
      <c r="Z8" s="12">
        <f>STAFF_CWS!AC13</f>
        <v>1</v>
      </c>
      <c r="AA8" s="12">
        <f>STAFF_CWS!AD13</f>
        <v>1</v>
      </c>
      <c r="AB8" s="12">
        <f>STAFF_CWS!AE13</f>
        <v>1</v>
      </c>
      <c r="AC8" s="12">
        <f>STAFF_CWS!AF13</f>
        <v>1</v>
      </c>
      <c r="AD8" s="12">
        <f>STAFF_CWS!AG13</f>
        <v>1</v>
      </c>
      <c r="AE8" s="12">
        <f>STAFF_CWS!AH13</f>
        <v>1</v>
      </c>
      <c r="AF8" s="12">
        <f>STAFF_CWS!AI13</f>
        <v>1</v>
      </c>
      <c r="AG8" s="12">
        <f>STAFF_CWS!AJ13</f>
        <v>1</v>
      </c>
      <c r="AH8" s="12">
        <f>STAFF_CWS!AK13</f>
        <v>1</v>
      </c>
      <c r="AI8" s="12">
        <f>STAFF_CWS!AL13</f>
        <v>1</v>
      </c>
      <c r="AJ8" s="12">
        <f>STAFF_CWS!AM13</f>
        <v>1</v>
      </c>
      <c r="AK8" s="12">
        <f>STAFF_CWS!AN13</f>
        <v>1</v>
      </c>
      <c r="AL8" s="12">
        <f>STAFF_CWS!AO13</f>
        <v>1</v>
      </c>
      <c r="AM8" s="12">
        <f>STAFF_CWS!AP13</f>
        <v>1</v>
      </c>
      <c r="AN8" s="12">
        <f>STAFF_CWS!AQ13</f>
        <v>1</v>
      </c>
      <c r="AO8" s="12">
        <f>STAFF_CWS!AR13</f>
        <v>1</v>
      </c>
      <c r="AP8" s="12">
        <f>STAFF_CWS!AS13</f>
        <v>1</v>
      </c>
      <c r="AQ8" s="12">
        <f>STAFF_CWS!AT13</f>
        <v>1</v>
      </c>
      <c r="AR8" s="12">
        <f>STAFF_CWS!AU13</f>
        <v>1</v>
      </c>
      <c r="AS8" s="12">
        <f>STAFF_CWS!AV13</f>
        <v>1</v>
      </c>
      <c r="AT8" s="12">
        <f>STAFF_CWS!AW13</f>
        <v>1</v>
      </c>
      <c r="AU8" s="12">
        <f>STAFF_CWS!AX13</f>
        <v>1</v>
      </c>
      <c r="AV8" s="12">
        <f>STAFF_CWS!AY13</f>
        <v>1</v>
      </c>
      <c r="AW8" s="12">
        <f>STAFF_CWS!AZ13</f>
        <v>1</v>
      </c>
      <c r="AX8" s="12">
        <f>STAFF_CWS!BA13</f>
        <v>1</v>
      </c>
      <c r="AY8" s="12">
        <f>STAFF_CWS!BB13</f>
        <v>1</v>
      </c>
      <c r="AZ8" s="12">
        <f>STAFF_CWS!BC13</f>
        <v>1</v>
      </c>
      <c r="BA8" s="12">
        <f>STAFF_CWS!BD13</f>
        <v>1</v>
      </c>
      <c r="BB8" s="12">
        <f>STAFF_CWS!BE13</f>
        <v>1</v>
      </c>
      <c r="BC8" s="12">
        <f>STAFF_CWS!BF13</f>
        <v>1</v>
      </c>
      <c r="BD8" s="12">
        <f>STAFF_CWS!BG13</f>
        <v>1</v>
      </c>
      <c r="BE8" s="12">
        <f>STAFF_CWS!BH13</f>
        <v>1</v>
      </c>
      <c r="BF8" s="12">
        <f>STAFF_CWS!BI13</f>
        <v>1</v>
      </c>
      <c r="BG8" s="12">
        <f>STAFF_CWS!BJ13</f>
        <v>1</v>
      </c>
      <c r="BH8" s="12">
        <f>STAFF_CWS!BK13</f>
        <v>1</v>
      </c>
      <c r="BI8" s="12">
        <f>STAFF_CWS!BL13</f>
        <v>1</v>
      </c>
      <c r="BJ8" s="12">
        <f>STAFF_CWS!BM13</f>
        <v>1</v>
      </c>
      <c r="BK8" s="12">
        <f>STAFF_CWS!BN13</f>
        <v>1</v>
      </c>
      <c r="BL8" s="12">
        <f>STAFF_CWS!BO13</f>
        <v>1</v>
      </c>
    </row>
    <row r="9" spans="1:76" x14ac:dyDescent="0.15">
      <c r="B9" s="33" t="s">
        <v>86</v>
      </c>
      <c r="E9" s="12">
        <f>STAFF_CWS!H14</f>
        <v>0</v>
      </c>
      <c r="F9" s="12">
        <f>STAFF_CWS!I14</f>
        <v>0</v>
      </c>
      <c r="G9" s="12">
        <f>STAFF_CWS!J14</f>
        <v>0</v>
      </c>
      <c r="H9" s="12">
        <f>STAFF_CWS!K14</f>
        <v>0</v>
      </c>
      <c r="I9" s="12">
        <f>STAFF_CWS!L14</f>
        <v>0</v>
      </c>
      <c r="J9" s="12">
        <f>STAFF_CWS!M14</f>
        <v>0</v>
      </c>
      <c r="K9" s="12">
        <f>STAFF_CWS!N14</f>
        <v>0</v>
      </c>
      <c r="L9" s="12">
        <f>STAFF_CWS!O14</f>
        <v>0</v>
      </c>
      <c r="M9" s="12">
        <f>STAFF_CWS!P14</f>
        <v>0</v>
      </c>
      <c r="N9" s="12">
        <f>STAFF_CWS!Q14</f>
        <v>0</v>
      </c>
      <c r="O9" s="12">
        <f>STAFF_CWS!R14</f>
        <v>0</v>
      </c>
      <c r="P9" s="12">
        <f>STAFF_CWS!S14</f>
        <v>0</v>
      </c>
      <c r="Q9" s="12">
        <f>STAFF_CWS!T14</f>
        <v>0</v>
      </c>
      <c r="R9" s="12">
        <f>STAFF_CWS!U14</f>
        <v>0</v>
      </c>
      <c r="S9" s="12">
        <f>STAFF_CWS!V14</f>
        <v>0</v>
      </c>
      <c r="T9" s="12">
        <f>STAFF_CWS!W14</f>
        <v>0</v>
      </c>
      <c r="U9" s="12">
        <f>STAFF_CWS!X14</f>
        <v>0</v>
      </c>
      <c r="V9" s="12">
        <f>STAFF_CWS!Y14</f>
        <v>0</v>
      </c>
      <c r="W9" s="12">
        <f>STAFF_CWS!Z14</f>
        <v>0</v>
      </c>
      <c r="X9" s="12">
        <f>STAFF_CWS!AA14</f>
        <v>0</v>
      </c>
      <c r="Y9" s="12">
        <f>STAFF_CWS!AB14</f>
        <v>0</v>
      </c>
      <c r="Z9" s="12">
        <f>STAFF_CWS!AC14</f>
        <v>0</v>
      </c>
      <c r="AA9" s="12">
        <f>STAFF_CWS!AD14</f>
        <v>0</v>
      </c>
      <c r="AB9" s="12">
        <f>STAFF_CWS!AE14</f>
        <v>0</v>
      </c>
      <c r="AC9" s="12">
        <f>STAFF_CWS!AF14</f>
        <v>0</v>
      </c>
      <c r="AD9" s="12">
        <f>STAFF_CWS!AG14</f>
        <v>0</v>
      </c>
      <c r="AE9" s="12">
        <f>STAFF_CWS!AH14</f>
        <v>0</v>
      </c>
      <c r="AF9" s="12">
        <f>STAFF_CWS!AI14</f>
        <v>0</v>
      </c>
      <c r="AG9" s="12">
        <f>STAFF_CWS!AJ14</f>
        <v>0</v>
      </c>
      <c r="AH9" s="12">
        <f>STAFF_CWS!AK14</f>
        <v>0</v>
      </c>
      <c r="AI9" s="12">
        <f>STAFF_CWS!AL14</f>
        <v>0</v>
      </c>
      <c r="AJ9" s="12">
        <f>STAFF_CWS!AM14</f>
        <v>0</v>
      </c>
      <c r="AK9" s="12">
        <f>STAFF_CWS!AN14</f>
        <v>0</v>
      </c>
      <c r="AL9" s="12">
        <f>STAFF_CWS!AO14</f>
        <v>0</v>
      </c>
      <c r="AM9" s="12">
        <f>STAFF_CWS!AP14</f>
        <v>0</v>
      </c>
      <c r="AN9" s="12">
        <f>STAFF_CWS!AQ14</f>
        <v>0</v>
      </c>
      <c r="AO9" s="12">
        <f>STAFF_CWS!AR14</f>
        <v>0</v>
      </c>
      <c r="AP9" s="12">
        <f>STAFF_CWS!AS14</f>
        <v>0</v>
      </c>
      <c r="AQ9" s="12">
        <f>STAFF_CWS!AT14</f>
        <v>0</v>
      </c>
      <c r="AR9" s="12">
        <f>STAFF_CWS!AU14</f>
        <v>0</v>
      </c>
      <c r="AS9" s="12">
        <f>STAFF_CWS!AV14</f>
        <v>0</v>
      </c>
      <c r="AT9" s="12">
        <f>STAFF_CWS!AW14</f>
        <v>0</v>
      </c>
      <c r="AU9" s="12">
        <f>STAFF_CWS!AX14</f>
        <v>0</v>
      </c>
      <c r="AV9" s="12">
        <f>STAFF_CWS!AY14</f>
        <v>0</v>
      </c>
      <c r="AW9" s="12">
        <f>STAFF_CWS!AZ14</f>
        <v>0</v>
      </c>
      <c r="AX9" s="12">
        <f>STAFF_CWS!BA14</f>
        <v>0</v>
      </c>
      <c r="AY9" s="12">
        <f>STAFF_CWS!BB14</f>
        <v>0</v>
      </c>
      <c r="AZ9" s="12">
        <f>STAFF_CWS!BC14</f>
        <v>0</v>
      </c>
      <c r="BA9" s="12">
        <f>STAFF_CWS!BD14</f>
        <v>0</v>
      </c>
      <c r="BB9" s="12">
        <f>STAFF_CWS!BE14</f>
        <v>0</v>
      </c>
      <c r="BC9" s="12">
        <f>STAFF_CWS!BF14</f>
        <v>0</v>
      </c>
      <c r="BD9" s="12">
        <f>STAFF_CWS!BG14</f>
        <v>0</v>
      </c>
      <c r="BE9" s="12">
        <f>STAFF_CWS!BH14</f>
        <v>0</v>
      </c>
      <c r="BF9" s="12">
        <f>STAFF_CWS!BI14</f>
        <v>0</v>
      </c>
      <c r="BG9" s="12">
        <f>STAFF_CWS!BJ14</f>
        <v>0</v>
      </c>
      <c r="BH9" s="12">
        <f>STAFF_CWS!BK14</f>
        <v>0</v>
      </c>
      <c r="BI9" s="12">
        <f>STAFF_CWS!BL14</f>
        <v>0</v>
      </c>
      <c r="BJ9" s="12">
        <f>STAFF_CWS!BM14</f>
        <v>0</v>
      </c>
      <c r="BK9" s="12">
        <f>STAFF_CWS!BN14</f>
        <v>0</v>
      </c>
      <c r="BL9" s="12">
        <f>STAFF_CWS!BO14</f>
        <v>0</v>
      </c>
    </row>
    <row r="10" spans="1:76" x14ac:dyDescent="0.15">
      <c r="E10" s="12">
        <f>STAFF_CWS!H15</f>
        <v>0</v>
      </c>
      <c r="F10" s="12">
        <f>STAFF_CWS!I15</f>
        <v>0</v>
      </c>
      <c r="G10" s="12">
        <f>STAFF_CWS!J15</f>
        <v>0</v>
      </c>
      <c r="H10" s="12">
        <f>STAFF_CWS!K15</f>
        <v>0</v>
      </c>
      <c r="I10" s="12">
        <f>STAFF_CWS!L15</f>
        <v>0</v>
      </c>
      <c r="J10" s="12">
        <f>STAFF_CWS!M15</f>
        <v>0</v>
      </c>
      <c r="K10" s="12">
        <f>STAFF_CWS!N15</f>
        <v>0</v>
      </c>
      <c r="L10" s="12">
        <f>STAFF_CWS!O15</f>
        <v>0</v>
      </c>
      <c r="M10" s="12">
        <f>STAFF_CWS!P15</f>
        <v>0</v>
      </c>
      <c r="N10" s="12">
        <f>STAFF_CWS!Q15</f>
        <v>0</v>
      </c>
      <c r="O10" s="12">
        <f>STAFF_CWS!R15</f>
        <v>0</v>
      </c>
      <c r="P10" s="12">
        <f>STAFF_CWS!S15</f>
        <v>0</v>
      </c>
      <c r="Q10" s="12">
        <f>STAFF_CWS!T15</f>
        <v>0</v>
      </c>
      <c r="R10" s="12">
        <f>STAFF_CWS!U15</f>
        <v>0</v>
      </c>
      <c r="S10" s="12">
        <f>STAFF_CWS!V15</f>
        <v>0</v>
      </c>
      <c r="T10" s="12">
        <f>STAFF_CWS!W15</f>
        <v>0</v>
      </c>
      <c r="U10" s="12">
        <f>STAFF_CWS!X15</f>
        <v>0</v>
      </c>
      <c r="V10" s="12">
        <f>STAFF_CWS!Y15</f>
        <v>0</v>
      </c>
      <c r="W10" s="12">
        <f>STAFF_CWS!Z15</f>
        <v>0</v>
      </c>
      <c r="X10" s="12">
        <f>STAFF_CWS!AA15</f>
        <v>0</v>
      </c>
      <c r="Y10" s="12">
        <f>STAFF_CWS!AB15</f>
        <v>0</v>
      </c>
      <c r="Z10" s="12">
        <f>STAFF_CWS!AC15</f>
        <v>0</v>
      </c>
      <c r="AA10" s="12">
        <f>STAFF_CWS!AD15</f>
        <v>0</v>
      </c>
      <c r="AB10" s="12">
        <f>STAFF_CWS!AE15</f>
        <v>0</v>
      </c>
      <c r="AC10" s="12">
        <f>STAFF_CWS!AF15</f>
        <v>0</v>
      </c>
      <c r="AD10" s="12">
        <f>STAFF_CWS!AG15</f>
        <v>0</v>
      </c>
      <c r="AE10" s="12">
        <f>STAFF_CWS!AH15</f>
        <v>0</v>
      </c>
      <c r="AF10" s="12">
        <f>STAFF_CWS!AI15</f>
        <v>0</v>
      </c>
      <c r="AG10" s="12">
        <f>STAFF_CWS!AJ15</f>
        <v>0</v>
      </c>
      <c r="AH10" s="12">
        <f>STAFF_CWS!AK15</f>
        <v>0</v>
      </c>
      <c r="AI10" s="12">
        <f>STAFF_CWS!AL15</f>
        <v>0</v>
      </c>
      <c r="AJ10" s="12">
        <f>STAFF_CWS!AM15</f>
        <v>0</v>
      </c>
      <c r="AK10" s="12">
        <f>STAFF_CWS!AN15</f>
        <v>0</v>
      </c>
      <c r="AL10" s="12">
        <f>STAFF_CWS!AO15</f>
        <v>0</v>
      </c>
      <c r="AM10" s="12">
        <f>STAFF_CWS!AP15</f>
        <v>0</v>
      </c>
      <c r="AN10" s="12">
        <f>STAFF_CWS!AQ15</f>
        <v>0</v>
      </c>
      <c r="AO10" s="12">
        <f>STAFF_CWS!AR15</f>
        <v>0</v>
      </c>
      <c r="AP10" s="12">
        <f>STAFF_CWS!AS15</f>
        <v>0</v>
      </c>
      <c r="AQ10" s="12">
        <f>STAFF_CWS!AT15</f>
        <v>0</v>
      </c>
      <c r="AR10" s="12">
        <f>STAFF_CWS!AU15</f>
        <v>0</v>
      </c>
      <c r="AS10" s="12">
        <f>STAFF_CWS!AV15</f>
        <v>0</v>
      </c>
      <c r="AT10" s="12">
        <f>STAFF_CWS!AW15</f>
        <v>0</v>
      </c>
      <c r="AU10" s="12">
        <f>STAFF_CWS!AX15</f>
        <v>0</v>
      </c>
      <c r="AV10" s="12">
        <f>STAFF_CWS!AY15</f>
        <v>0</v>
      </c>
      <c r="AW10" s="12">
        <f>STAFF_CWS!AZ15</f>
        <v>0</v>
      </c>
      <c r="AX10" s="12">
        <f>STAFF_CWS!BA15</f>
        <v>0</v>
      </c>
      <c r="AY10" s="12">
        <f>STAFF_CWS!BB15</f>
        <v>0</v>
      </c>
      <c r="AZ10" s="12">
        <f>STAFF_CWS!BC15</f>
        <v>0</v>
      </c>
      <c r="BA10" s="12">
        <f>STAFF_CWS!BD15</f>
        <v>0</v>
      </c>
      <c r="BB10" s="12">
        <f>STAFF_CWS!BE15</f>
        <v>0</v>
      </c>
      <c r="BC10" s="12">
        <f>STAFF_CWS!BF15</f>
        <v>0</v>
      </c>
      <c r="BD10" s="12">
        <f>STAFF_CWS!BG15</f>
        <v>0</v>
      </c>
      <c r="BE10" s="12">
        <f>STAFF_CWS!BH15</f>
        <v>0</v>
      </c>
      <c r="BF10" s="12">
        <f>STAFF_CWS!BI15</f>
        <v>0</v>
      </c>
      <c r="BG10" s="12">
        <f>STAFF_CWS!BJ15</f>
        <v>0</v>
      </c>
      <c r="BH10" s="12">
        <f>STAFF_CWS!BK15</f>
        <v>0</v>
      </c>
      <c r="BI10" s="12">
        <f>STAFF_CWS!BL15</f>
        <v>0</v>
      </c>
      <c r="BJ10" s="12">
        <f>STAFF_CWS!BM15</f>
        <v>0</v>
      </c>
      <c r="BK10" s="12">
        <f>STAFF_CWS!BN15</f>
        <v>0</v>
      </c>
      <c r="BL10" s="12">
        <f>STAFF_CWS!BO15</f>
        <v>0</v>
      </c>
    </row>
    <row r="11" spans="1:76" x14ac:dyDescent="0.15">
      <c r="B11" s="33" t="s">
        <v>129</v>
      </c>
      <c r="E11" s="12">
        <f>STAFF_CWS!H16</f>
        <v>0</v>
      </c>
      <c r="F11" s="12">
        <f>STAFF_CWS!I16</f>
        <v>0</v>
      </c>
      <c r="G11" s="12">
        <f>STAFF_CWS!J16</f>
        <v>0</v>
      </c>
      <c r="H11" s="12">
        <f>STAFF_CWS!K16</f>
        <v>0</v>
      </c>
      <c r="I11" s="12">
        <f>STAFF_CWS!L16</f>
        <v>0</v>
      </c>
      <c r="J11" s="12">
        <f>STAFF_CWS!M16</f>
        <v>0</v>
      </c>
      <c r="K11" s="12">
        <f>STAFF_CWS!N16</f>
        <v>0</v>
      </c>
      <c r="L11" s="12">
        <f>STAFF_CWS!O16</f>
        <v>0</v>
      </c>
      <c r="M11" s="12">
        <f>STAFF_CWS!P16</f>
        <v>0</v>
      </c>
      <c r="N11" s="12">
        <f>STAFF_CWS!Q16</f>
        <v>0</v>
      </c>
      <c r="O11" s="12">
        <f>STAFF_CWS!R16</f>
        <v>0</v>
      </c>
      <c r="P11" s="12">
        <f>STAFF_CWS!S16</f>
        <v>0</v>
      </c>
      <c r="Q11" s="12">
        <f>STAFF_CWS!T16</f>
        <v>0</v>
      </c>
      <c r="R11" s="12">
        <f>STAFF_CWS!U16</f>
        <v>0</v>
      </c>
      <c r="S11" s="12">
        <f>STAFF_CWS!V16</f>
        <v>0</v>
      </c>
      <c r="T11" s="12">
        <f>STAFF_CWS!W16</f>
        <v>0</v>
      </c>
      <c r="U11" s="12">
        <f>STAFF_CWS!X16</f>
        <v>0</v>
      </c>
      <c r="V11" s="12">
        <f>STAFF_CWS!Y16</f>
        <v>0</v>
      </c>
      <c r="W11" s="12">
        <f>STAFF_CWS!Z16</f>
        <v>0</v>
      </c>
      <c r="X11" s="12">
        <f>STAFF_CWS!AA16</f>
        <v>0</v>
      </c>
      <c r="Y11" s="12">
        <f>STAFF_CWS!AB16</f>
        <v>0</v>
      </c>
      <c r="Z11" s="12">
        <f>STAFF_CWS!AC16</f>
        <v>0</v>
      </c>
      <c r="AA11" s="12">
        <f>STAFF_CWS!AD16</f>
        <v>0</v>
      </c>
      <c r="AB11" s="12">
        <f>STAFF_CWS!AE16</f>
        <v>0</v>
      </c>
      <c r="AC11" s="12">
        <f>STAFF_CWS!AF16</f>
        <v>0</v>
      </c>
      <c r="AD11" s="12">
        <f>STAFF_CWS!AG16</f>
        <v>0</v>
      </c>
      <c r="AE11" s="12">
        <f>STAFF_CWS!AH16</f>
        <v>0</v>
      </c>
      <c r="AF11" s="12">
        <f>STAFF_CWS!AI16</f>
        <v>0</v>
      </c>
      <c r="AG11" s="12">
        <f>STAFF_CWS!AJ16</f>
        <v>0</v>
      </c>
      <c r="AH11" s="12">
        <f>STAFF_CWS!AK16</f>
        <v>0</v>
      </c>
      <c r="AI11" s="12">
        <f>STAFF_CWS!AL16</f>
        <v>0</v>
      </c>
      <c r="AJ11" s="12">
        <f>STAFF_CWS!AM16</f>
        <v>0</v>
      </c>
      <c r="AK11" s="12">
        <f>STAFF_CWS!AN16</f>
        <v>0</v>
      </c>
      <c r="AL11" s="12">
        <f>STAFF_CWS!AO16</f>
        <v>0</v>
      </c>
      <c r="AM11" s="12">
        <f>STAFF_CWS!AP16</f>
        <v>0</v>
      </c>
      <c r="AN11" s="12">
        <f>STAFF_CWS!AQ16</f>
        <v>0</v>
      </c>
      <c r="AO11" s="12">
        <f>STAFF_CWS!AR16</f>
        <v>0</v>
      </c>
      <c r="AP11" s="12">
        <f>STAFF_CWS!AS16</f>
        <v>0</v>
      </c>
      <c r="AQ11" s="12">
        <f>STAFF_CWS!AT16</f>
        <v>0</v>
      </c>
      <c r="AR11" s="12">
        <f>STAFF_CWS!AU16</f>
        <v>0</v>
      </c>
      <c r="AS11" s="12">
        <f>STAFF_CWS!AV16</f>
        <v>0</v>
      </c>
      <c r="AT11" s="12">
        <f>STAFF_CWS!AW16</f>
        <v>0</v>
      </c>
      <c r="AU11" s="12">
        <f>STAFF_CWS!AX16</f>
        <v>0</v>
      </c>
      <c r="AV11" s="12">
        <f>STAFF_CWS!AY16</f>
        <v>0</v>
      </c>
      <c r="AW11" s="12">
        <f>STAFF_CWS!AZ16</f>
        <v>0</v>
      </c>
      <c r="AX11" s="12">
        <f>STAFF_CWS!BA16</f>
        <v>0</v>
      </c>
      <c r="AY11" s="12">
        <f>STAFF_CWS!BB16</f>
        <v>0</v>
      </c>
      <c r="AZ11" s="12">
        <f>STAFF_CWS!BC16</f>
        <v>0</v>
      </c>
      <c r="BA11" s="12">
        <f>STAFF_CWS!BD16</f>
        <v>0</v>
      </c>
      <c r="BB11" s="12">
        <f>STAFF_CWS!BE16</f>
        <v>0</v>
      </c>
      <c r="BC11" s="12">
        <f>STAFF_CWS!BF16</f>
        <v>0</v>
      </c>
      <c r="BD11" s="12">
        <f>STAFF_CWS!BG16</f>
        <v>0</v>
      </c>
      <c r="BE11" s="12">
        <f>STAFF_CWS!BH16</f>
        <v>0</v>
      </c>
      <c r="BF11" s="12">
        <f>STAFF_CWS!BI16</f>
        <v>0</v>
      </c>
      <c r="BG11" s="12">
        <f>STAFF_CWS!BJ16</f>
        <v>0</v>
      </c>
      <c r="BH11" s="12">
        <f>STAFF_CWS!BK16</f>
        <v>0</v>
      </c>
      <c r="BI11" s="12">
        <f>STAFF_CWS!BL16</f>
        <v>0</v>
      </c>
      <c r="BJ11" s="12">
        <f>STAFF_CWS!BM16</f>
        <v>0</v>
      </c>
      <c r="BK11" s="12">
        <f>STAFF_CWS!BN16</f>
        <v>0</v>
      </c>
      <c r="BL11" s="12">
        <f>STAFF_CWS!BO16</f>
        <v>0</v>
      </c>
    </row>
    <row r="12" spans="1:76" x14ac:dyDescent="0.15">
      <c r="B12" s="33" t="s">
        <v>86</v>
      </c>
      <c r="C12" s="33"/>
      <c r="D12" s="33"/>
      <c r="E12" s="12">
        <f>STAFF_CWS!H17</f>
        <v>0</v>
      </c>
      <c r="F12" s="12">
        <f>STAFF_CWS!I17</f>
        <v>0</v>
      </c>
      <c r="G12" s="12">
        <f>STAFF_CWS!J17</f>
        <v>0</v>
      </c>
      <c r="H12" s="12">
        <f>STAFF_CWS!K17</f>
        <v>0</v>
      </c>
      <c r="I12" s="12">
        <f>STAFF_CWS!L17</f>
        <v>0</v>
      </c>
      <c r="J12" s="12">
        <f>STAFF_CWS!M17</f>
        <v>0</v>
      </c>
      <c r="K12" s="12">
        <f>STAFF_CWS!N17</f>
        <v>0</v>
      </c>
      <c r="L12" s="12">
        <f>STAFF_CWS!O17</f>
        <v>0</v>
      </c>
      <c r="M12" s="12">
        <f>STAFF_CWS!P17</f>
        <v>0</v>
      </c>
      <c r="N12" s="12">
        <f>STAFF_CWS!Q17</f>
        <v>0</v>
      </c>
      <c r="O12" s="12">
        <f>STAFF_CWS!R17</f>
        <v>0</v>
      </c>
      <c r="P12" s="12">
        <f>STAFF_CWS!S17</f>
        <v>0</v>
      </c>
      <c r="Q12" s="12">
        <f>STAFF_CWS!T17</f>
        <v>0</v>
      </c>
      <c r="R12" s="12">
        <f>STAFF_CWS!U17</f>
        <v>0</v>
      </c>
      <c r="S12" s="12">
        <f>STAFF_CWS!V17</f>
        <v>0</v>
      </c>
      <c r="T12" s="12">
        <f>STAFF_CWS!W17</f>
        <v>0</v>
      </c>
      <c r="U12" s="12">
        <f>STAFF_CWS!X17</f>
        <v>0</v>
      </c>
      <c r="V12" s="12">
        <f>STAFF_CWS!Y17</f>
        <v>0</v>
      </c>
      <c r="W12" s="12">
        <f>STAFF_CWS!Z17</f>
        <v>0</v>
      </c>
      <c r="X12" s="12">
        <f>STAFF_CWS!AA17</f>
        <v>0</v>
      </c>
      <c r="Y12" s="12">
        <f>STAFF_CWS!AB17</f>
        <v>0</v>
      </c>
      <c r="Z12" s="12">
        <f>STAFF_CWS!AC17</f>
        <v>0</v>
      </c>
      <c r="AA12" s="12">
        <f>STAFF_CWS!AD17</f>
        <v>0</v>
      </c>
      <c r="AB12" s="12">
        <f>STAFF_CWS!AE17</f>
        <v>0</v>
      </c>
      <c r="AC12" s="12">
        <f>STAFF_CWS!AF17</f>
        <v>0</v>
      </c>
      <c r="AD12" s="12">
        <f>STAFF_CWS!AG17</f>
        <v>0</v>
      </c>
      <c r="AE12" s="12">
        <f>STAFF_CWS!AH17</f>
        <v>0</v>
      </c>
      <c r="AF12" s="12">
        <f>STAFF_CWS!AI17</f>
        <v>0</v>
      </c>
      <c r="AG12" s="12">
        <f>STAFF_CWS!AJ17</f>
        <v>0</v>
      </c>
      <c r="AH12" s="12">
        <f>STAFF_CWS!AK17</f>
        <v>0</v>
      </c>
      <c r="AI12" s="12">
        <f>STAFF_CWS!AL17</f>
        <v>0</v>
      </c>
      <c r="AJ12" s="12">
        <f>STAFF_CWS!AM17</f>
        <v>0</v>
      </c>
      <c r="AK12" s="12">
        <f>STAFF_CWS!AN17</f>
        <v>0</v>
      </c>
      <c r="AL12" s="12">
        <f>STAFF_CWS!AO17</f>
        <v>0</v>
      </c>
      <c r="AM12" s="12">
        <f>STAFF_CWS!AP17</f>
        <v>0</v>
      </c>
      <c r="AN12" s="12">
        <f>STAFF_CWS!AQ17</f>
        <v>0</v>
      </c>
      <c r="AO12" s="12">
        <f>STAFF_CWS!AR17</f>
        <v>0</v>
      </c>
      <c r="AP12" s="12">
        <f>STAFF_CWS!AS17</f>
        <v>0</v>
      </c>
      <c r="AQ12" s="12">
        <f>STAFF_CWS!AT17</f>
        <v>0</v>
      </c>
      <c r="AR12" s="12">
        <f>STAFF_CWS!AU17</f>
        <v>0</v>
      </c>
      <c r="AS12" s="12">
        <f>STAFF_CWS!AV17</f>
        <v>0</v>
      </c>
      <c r="AT12" s="12">
        <f>STAFF_CWS!AW17</f>
        <v>0</v>
      </c>
      <c r="AU12" s="12">
        <f>STAFF_CWS!AX17</f>
        <v>0</v>
      </c>
      <c r="AV12" s="12">
        <f>STAFF_CWS!AY17</f>
        <v>0</v>
      </c>
      <c r="AW12" s="12">
        <f>STAFF_CWS!AZ17</f>
        <v>0</v>
      </c>
      <c r="AX12" s="12">
        <f>STAFF_CWS!BA17</f>
        <v>0</v>
      </c>
      <c r="AY12" s="12">
        <f>STAFF_CWS!BB17</f>
        <v>0</v>
      </c>
      <c r="AZ12" s="12">
        <f>STAFF_CWS!BC17</f>
        <v>0</v>
      </c>
      <c r="BA12" s="12">
        <f>STAFF_CWS!BD17</f>
        <v>0</v>
      </c>
      <c r="BB12" s="12">
        <f>STAFF_CWS!BE17</f>
        <v>0</v>
      </c>
      <c r="BC12" s="12">
        <f>STAFF_CWS!BF17</f>
        <v>0</v>
      </c>
      <c r="BD12" s="12">
        <f>STAFF_CWS!BG17</f>
        <v>0</v>
      </c>
      <c r="BE12" s="12">
        <f>STAFF_CWS!BH17</f>
        <v>0</v>
      </c>
      <c r="BF12" s="12">
        <f>STAFF_CWS!BI17</f>
        <v>0</v>
      </c>
      <c r="BG12" s="12">
        <f>STAFF_CWS!BJ17</f>
        <v>0</v>
      </c>
      <c r="BH12" s="12">
        <f>STAFF_CWS!BK17</f>
        <v>0</v>
      </c>
      <c r="BI12" s="12">
        <f>STAFF_CWS!BL17</f>
        <v>0</v>
      </c>
      <c r="BJ12" s="12">
        <f>STAFF_CWS!BM17</f>
        <v>0</v>
      </c>
      <c r="BK12" s="12">
        <f>STAFF_CWS!BN17</f>
        <v>0</v>
      </c>
      <c r="BL12" s="12">
        <f>STAFF_CWS!BO17</f>
        <v>0</v>
      </c>
    </row>
    <row r="13" spans="1:76" x14ac:dyDescent="0.15">
      <c r="E13" s="12">
        <f>STAFF_CWS!H18</f>
        <v>0</v>
      </c>
      <c r="F13" s="12">
        <f>STAFF_CWS!I18</f>
        <v>0</v>
      </c>
      <c r="G13" s="12">
        <f>STAFF_CWS!J18</f>
        <v>0</v>
      </c>
      <c r="H13" s="12">
        <f>STAFF_CWS!K18</f>
        <v>0</v>
      </c>
      <c r="I13" s="12">
        <f>STAFF_CWS!L18</f>
        <v>0</v>
      </c>
      <c r="J13" s="12">
        <f>STAFF_CWS!M18</f>
        <v>0</v>
      </c>
      <c r="K13" s="12">
        <f>STAFF_CWS!N18</f>
        <v>0</v>
      </c>
      <c r="L13" s="12">
        <f>STAFF_CWS!O18</f>
        <v>0</v>
      </c>
      <c r="M13" s="12">
        <f>STAFF_CWS!P18</f>
        <v>0</v>
      </c>
      <c r="N13" s="12">
        <f>STAFF_CWS!Q18</f>
        <v>0</v>
      </c>
      <c r="O13" s="12">
        <f>STAFF_CWS!R18</f>
        <v>0</v>
      </c>
      <c r="P13" s="12">
        <f>STAFF_CWS!S18</f>
        <v>0</v>
      </c>
      <c r="Q13" s="12">
        <f>STAFF_CWS!T18</f>
        <v>0</v>
      </c>
      <c r="R13" s="12">
        <f>STAFF_CWS!U18</f>
        <v>0</v>
      </c>
      <c r="S13" s="12">
        <f>STAFF_CWS!V18</f>
        <v>0</v>
      </c>
      <c r="T13" s="12">
        <f>STAFF_CWS!W18</f>
        <v>0</v>
      </c>
      <c r="U13" s="12">
        <f>STAFF_CWS!X18</f>
        <v>0</v>
      </c>
      <c r="V13" s="12">
        <f>STAFF_CWS!Y18</f>
        <v>0</v>
      </c>
      <c r="W13" s="12">
        <f>STAFF_CWS!Z18</f>
        <v>0</v>
      </c>
      <c r="X13" s="12">
        <f>STAFF_CWS!AA18</f>
        <v>0</v>
      </c>
      <c r="Y13" s="12">
        <f>STAFF_CWS!AB18</f>
        <v>0</v>
      </c>
      <c r="Z13" s="12">
        <f>STAFF_CWS!AC18</f>
        <v>0</v>
      </c>
      <c r="AA13" s="12">
        <f>STAFF_CWS!AD18</f>
        <v>0</v>
      </c>
      <c r="AB13" s="12">
        <f>STAFF_CWS!AE18</f>
        <v>0</v>
      </c>
      <c r="AC13" s="12">
        <f>STAFF_CWS!AF18</f>
        <v>0</v>
      </c>
      <c r="AD13" s="12">
        <f>STAFF_CWS!AG18</f>
        <v>0</v>
      </c>
      <c r="AE13" s="12">
        <f>STAFF_CWS!AH18</f>
        <v>0</v>
      </c>
      <c r="AF13" s="12">
        <f>STAFF_CWS!AI18</f>
        <v>0</v>
      </c>
      <c r="AG13" s="12">
        <f>STAFF_CWS!AJ18</f>
        <v>0</v>
      </c>
      <c r="AH13" s="12">
        <f>STAFF_CWS!AK18</f>
        <v>0</v>
      </c>
      <c r="AI13" s="12">
        <f>STAFF_CWS!AL18</f>
        <v>0</v>
      </c>
      <c r="AJ13" s="12">
        <f>STAFF_CWS!AM18</f>
        <v>0</v>
      </c>
      <c r="AK13" s="12">
        <f>STAFF_CWS!AN18</f>
        <v>0</v>
      </c>
      <c r="AL13" s="12">
        <f>STAFF_CWS!AO18</f>
        <v>0</v>
      </c>
      <c r="AM13" s="12">
        <f>STAFF_CWS!AP18</f>
        <v>0</v>
      </c>
      <c r="AN13" s="12">
        <f>STAFF_CWS!AQ18</f>
        <v>0</v>
      </c>
      <c r="AO13" s="12">
        <f>STAFF_CWS!AR18</f>
        <v>0</v>
      </c>
      <c r="AP13" s="12">
        <f>STAFF_CWS!AS18</f>
        <v>0</v>
      </c>
      <c r="AQ13" s="12">
        <f>STAFF_CWS!AT18</f>
        <v>0</v>
      </c>
      <c r="AR13" s="12">
        <f>STAFF_CWS!AU18</f>
        <v>0</v>
      </c>
      <c r="AS13" s="12">
        <f>STAFF_CWS!AV18</f>
        <v>0</v>
      </c>
      <c r="AT13" s="12">
        <f>STAFF_CWS!AW18</f>
        <v>0</v>
      </c>
      <c r="AU13" s="12">
        <f>STAFF_CWS!AX18</f>
        <v>0</v>
      </c>
      <c r="AV13" s="12">
        <f>STAFF_CWS!AY18</f>
        <v>0</v>
      </c>
      <c r="AW13" s="12">
        <f>STAFF_CWS!AZ18</f>
        <v>0</v>
      </c>
      <c r="AX13" s="12">
        <f>STAFF_CWS!BA18</f>
        <v>0</v>
      </c>
      <c r="AY13" s="12">
        <f>STAFF_CWS!BB18</f>
        <v>0</v>
      </c>
      <c r="AZ13" s="12">
        <f>STAFF_CWS!BC18</f>
        <v>0</v>
      </c>
      <c r="BA13" s="12">
        <f>STAFF_CWS!BD18</f>
        <v>0</v>
      </c>
      <c r="BB13" s="12">
        <f>STAFF_CWS!BE18</f>
        <v>0</v>
      </c>
      <c r="BC13" s="12">
        <f>STAFF_CWS!BF18</f>
        <v>0</v>
      </c>
      <c r="BD13" s="12">
        <f>STAFF_CWS!BG18</f>
        <v>0</v>
      </c>
      <c r="BE13" s="12">
        <f>STAFF_CWS!BH18</f>
        <v>0</v>
      </c>
      <c r="BF13" s="12">
        <f>STAFF_CWS!BI18</f>
        <v>0</v>
      </c>
      <c r="BG13" s="12">
        <f>STAFF_CWS!BJ18</f>
        <v>0</v>
      </c>
      <c r="BH13" s="12">
        <f>STAFF_CWS!BK18</f>
        <v>0</v>
      </c>
      <c r="BI13" s="12">
        <f>STAFF_CWS!BL18</f>
        <v>0</v>
      </c>
      <c r="BJ13" s="12">
        <f>STAFF_CWS!BM18</f>
        <v>0</v>
      </c>
      <c r="BK13" s="12">
        <f>STAFF_CWS!BN18</f>
        <v>0</v>
      </c>
      <c r="BL13" s="12">
        <f>STAFF_CWS!BO18</f>
        <v>0</v>
      </c>
    </row>
    <row r="14" spans="1:76" x14ac:dyDescent="0.15">
      <c r="B14" s="33" t="s">
        <v>34</v>
      </c>
      <c r="E14" s="12">
        <f>STAFF_CWS!H19</f>
        <v>0</v>
      </c>
      <c r="F14" s="12">
        <f>STAFF_CWS!I19</f>
        <v>0</v>
      </c>
      <c r="G14" s="12">
        <f>STAFF_CWS!J19</f>
        <v>0</v>
      </c>
      <c r="H14" s="12">
        <f>STAFF_CWS!K19</f>
        <v>0</v>
      </c>
      <c r="I14" s="12">
        <f>STAFF_CWS!L19</f>
        <v>0</v>
      </c>
      <c r="J14" s="12">
        <f>STAFF_CWS!M19</f>
        <v>0</v>
      </c>
      <c r="K14" s="12">
        <f>STAFF_CWS!N19</f>
        <v>0</v>
      </c>
      <c r="L14" s="12">
        <f>STAFF_CWS!O19</f>
        <v>0</v>
      </c>
      <c r="M14" s="12">
        <f>STAFF_CWS!P19</f>
        <v>0</v>
      </c>
      <c r="N14" s="12">
        <f>STAFF_CWS!Q19</f>
        <v>0</v>
      </c>
      <c r="O14" s="12">
        <f>STAFF_CWS!R19</f>
        <v>0</v>
      </c>
      <c r="P14" s="12">
        <f>STAFF_CWS!S19</f>
        <v>0</v>
      </c>
      <c r="Q14" s="12">
        <f>STAFF_CWS!T19</f>
        <v>0</v>
      </c>
      <c r="R14" s="12">
        <f>STAFF_CWS!U19</f>
        <v>0</v>
      </c>
      <c r="S14" s="12">
        <f>STAFF_CWS!V19</f>
        <v>0</v>
      </c>
      <c r="T14" s="12">
        <f>STAFF_CWS!W19</f>
        <v>0</v>
      </c>
      <c r="U14" s="12">
        <f>STAFF_CWS!X19</f>
        <v>0</v>
      </c>
      <c r="V14" s="12">
        <f>STAFF_CWS!Y19</f>
        <v>0</v>
      </c>
      <c r="W14" s="12">
        <f>STAFF_CWS!Z19</f>
        <v>0</v>
      </c>
      <c r="X14" s="12">
        <f>STAFF_CWS!AA19</f>
        <v>0</v>
      </c>
      <c r="Y14" s="12">
        <f>STAFF_CWS!AB19</f>
        <v>0</v>
      </c>
      <c r="Z14" s="12">
        <f>STAFF_CWS!AC19</f>
        <v>0</v>
      </c>
      <c r="AA14" s="12">
        <f>STAFF_CWS!AD19</f>
        <v>0</v>
      </c>
      <c r="AB14" s="12">
        <f>STAFF_CWS!AE19</f>
        <v>0</v>
      </c>
      <c r="AC14" s="12">
        <f>STAFF_CWS!AF19</f>
        <v>0</v>
      </c>
      <c r="AD14" s="12">
        <f>STAFF_CWS!AG19</f>
        <v>0</v>
      </c>
      <c r="AE14" s="12">
        <f>STAFF_CWS!AH19</f>
        <v>0</v>
      </c>
      <c r="AF14" s="12">
        <f>STAFF_CWS!AI19</f>
        <v>0</v>
      </c>
      <c r="AG14" s="12">
        <f>STAFF_CWS!AJ19</f>
        <v>0</v>
      </c>
      <c r="AH14" s="12">
        <f>STAFF_CWS!AK19</f>
        <v>0</v>
      </c>
      <c r="AI14" s="12">
        <f>STAFF_CWS!AL19</f>
        <v>0</v>
      </c>
      <c r="AJ14" s="12">
        <f>STAFF_CWS!AM19</f>
        <v>0</v>
      </c>
      <c r="AK14" s="12">
        <f>STAFF_CWS!AN19</f>
        <v>0</v>
      </c>
      <c r="AL14" s="12">
        <f>STAFF_CWS!AO19</f>
        <v>0</v>
      </c>
      <c r="AM14" s="12">
        <f>STAFF_CWS!AP19</f>
        <v>0</v>
      </c>
      <c r="AN14" s="12">
        <f>STAFF_CWS!AQ19</f>
        <v>0</v>
      </c>
      <c r="AO14" s="12">
        <f>STAFF_CWS!AR19</f>
        <v>0</v>
      </c>
      <c r="AP14" s="12">
        <f>STAFF_CWS!AS19</f>
        <v>0</v>
      </c>
      <c r="AQ14" s="12">
        <f>STAFF_CWS!AT19</f>
        <v>0</v>
      </c>
      <c r="AR14" s="12">
        <f>STAFF_CWS!AU19</f>
        <v>0</v>
      </c>
      <c r="AS14" s="12">
        <f>STAFF_CWS!AV19</f>
        <v>0</v>
      </c>
      <c r="AT14" s="12">
        <f>STAFF_CWS!AW19</f>
        <v>0</v>
      </c>
      <c r="AU14" s="12">
        <f>STAFF_CWS!AX19</f>
        <v>0</v>
      </c>
      <c r="AV14" s="12">
        <f>STAFF_CWS!AY19</f>
        <v>0</v>
      </c>
      <c r="AW14" s="12">
        <f>STAFF_CWS!AZ19</f>
        <v>0</v>
      </c>
      <c r="AX14" s="12">
        <f>STAFF_CWS!BA19</f>
        <v>0</v>
      </c>
      <c r="AY14" s="12">
        <f>STAFF_CWS!BB19</f>
        <v>0</v>
      </c>
      <c r="AZ14" s="12">
        <f>STAFF_CWS!BC19</f>
        <v>0</v>
      </c>
      <c r="BA14" s="12">
        <f>STAFF_CWS!BD19</f>
        <v>0</v>
      </c>
      <c r="BB14" s="12">
        <f>STAFF_CWS!BE19</f>
        <v>0</v>
      </c>
      <c r="BC14" s="12">
        <f>STAFF_CWS!BF19</f>
        <v>0</v>
      </c>
      <c r="BD14" s="12">
        <f>STAFF_CWS!BG19</f>
        <v>0</v>
      </c>
      <c r="BE14" s="12">
        <f>STAFF_CWS!BH19</f>
        <v>0</v>
      </c>
      <c r="BF14" s="12">
        <f>STAFF_CWS!BI19</f>
        <v>0</v>
      </c>
      <c r="BG14" s="12">
        <f>STAFF_CWS!BJ19</f>
        <v>0</v>
      </c>
      <c r="BH14" s="12">
        <f>STAFF_CWS!BK19</f>
        <v>0</v>
      </c>
      <c r="BI14" s="12">
        <f>STAFF_CWS!BL19</f>
        <v>0</v>
      </c>
      <c r="BJ14" s="12">
        <f>STAFF_CWS!BM19</f>
        <v>0</v>
      </c>
      <c r="BK14" s="12">
        <f>STAFF_CWS!BN19</f>
        <v>0</v>
      </c>
      <c r="BL14" s="12">
        <f>STAFF_CWS!BO19</f>
        <v>0</v>
      </c>
    </row>
    <row r="15" spans="1:76" x14ac:dyDescent="0.15">
      <c r="B15" s="33" t="s">
        <v>86</v>
      </c>
      <c r="E15" s="12">
        <f>STAFF_CWS!H20</f>
        <v>0</v>
      </c>
      <c r="F15" s="12">
        <f>STAFF_CWS!I20</f>
        <v>0</v>
      </c>
      <c r="G15" s="12">
        <f>STAFF_CWS!J20</f>
        <v>0</v>
      </c>
      <c r="H15" s="12">
        <f>STAFF_CWS!K20</f>
        <v>0</v>
      </c>
      <c r="I15" s="12">
        <f>STAFF_CWS!L20</f>
        <v>0</v>
      </c>
      <c r="J15" s="12">
        <f>STAFF_CWS!M20</f>
        <v>0</v>
      </c>
      <c r="K15" s="12">
        <f>STAFF_CWS!N20</f>
        <v>0</v>
      </c>
      <c r="L15" s="12">
        <f>STAFF_CWS!O20</f>
        <v>0</v>
      </c>
      <c r="M15" s="12">
        <f>STAFF_CWS!P20</f>
        <v>0</v>
      </c>
      <c r="N15" s="12">
        <f>STAFF_CWS!Q20</f>
        <v>0</v>
      </c>
      <c r="O15" s="12">
        <f>STAFF_CWS!R20</f>
        <v>0</v>
      </c>
      <c r="P15" s="12">
        <f>STAFF_CWS!S20</f>
        <v>0</v>
      </c>
      <c r="Q15" s="12">
        <f>STAFF_CWS!T20</f>
        <v>0</v>
      </c>
      <c r="R15" s="12">
        <f>STAFF_CWS!U20</f>
        <v>0</v>
      </c>
      <c r="S15" s="12">
        <f>STAFF_CWS!V20</f>
        <v>0</v>
      </c>
      <c r="T15" s="12">
        <f>STAFF_CWS!W20</f>
        <v>0</v>
      </c>
      <c r="U15" s="12">
        <f>STAFF_CWS!X20</f>
        <v>0</v>
      </c>
      <c r="V15" s="12">
        <f>STAFF_CWS!Y20</f>
        <v>0</v>
      </c>
      <c r="W15" s="12">
        <f>STAFF_CWS!Z20</f>
        <v>0</v>
      </c>
      <c r="X15" s="12">
        <f>STAFF_CWS!AA20</f>
        <v>0</v>
      </c>
      <c r="Y15" s="12">
        <f>STAFF_CWS!AB20</f>
        <v>0</v>
      </c>
      <c r="Z15" s="12">
        <f>STAFF_CWS!AC20</f>
        <v>0</v>
      </c>
      <c r="AA15" s="12">
        <f>STAFF_CWS!AD20</f>
        <v>0</v>
      </c>
      <c r="AB15" s="12">
        <f>STAFF_CWS!AE20</f>
        <v>0</v>
      </c>
      <c r="AC15" s="12">
        <f>STAFF_CWS!AF20</f>
        <v>0</v>
      </c>
      <c r="AD15" s="12">
        <f>STAFF_CWS!AG20</f>
        <v>0</v>
      </c>
      <c r="AE15" s="12">
        <f>STAFF_CWS!AH20</f>
        <v>0</v>
      </c>
      <c r="AF15" s="12">
        <f>STAFF_CWS!AI20</f>
        <v>0</v>
      </c>
      <c r="AG15" s="12">
        <f>STAFF_CWS!AJ20</f>
        <v>0</v>
      </c>
      <c r="AH15" s="12">
        <f>STAFF_CWS!AK20</f>
        <v>0</v>
      </c>
      <c r="AI15" s="12">
        <f>STAFF_CWS!AL20</f>
        <v>0</v>
      </c>
      <c r="AJ15" s="12">
        <f>STAFF_CWS!AM20</f>
        <v>0</v>
      </c>
      <c r="AK15" s="12">
        <f>STAFF_CWS!AN20</f>
        <v>0</v>
      </c>
      <c r="AL15" s="12">
        <f>STAFF_CWS!AO20</f>
        <v>0</v>
      </c>
      <c r="AM15" s="12">
        <f>STAFF_CWS!AP20</f>
        <v>0</v>
      </c>
      <c r="AN15" s="12">
        <f>STAFF_CWS!AQ20</f>
        <v>0</v>
      </c>
      <c r="AO15" s="12">
        <f>STAFF_CWS!AR20</f>
        <v>0</v>
      </c>
      <c r="AP15" s="12">
        <f>STAFF_CWS!AS20</f>
        <v>0</v>
      </c>
      <c r="AQ15" s="12">
        <f>STAFF_CWS!AT20</f>
        <v>0</v>
      </c>
      <c r="AR15" s="12">
        <f>STAFF_CWS!AU20</f>
        <v>0</v>
      </c>
      <c r="AS15" s="12">
        <f>STAFF_CWS!AV20</f>
        <v>0</v>
      </c>
      <c r="AT15" s="12">
        <f>STAFF_CWS!AW20</f>
        <v>0</v>
      </c>
      <c r="AU15" s="12">
        <f>STAFF_CWS!AX20</f>
        <v>0</v>
      </c>
      <c r="AV15" s="12">
        <f>STAFF_CWS!AY20</f>
        <v>0</v>
      </c>
      <c r="AW15" s="12">
        <f>STAFF_CWS!AZ20</f>
        <v>0</v>
      </c>
      <c r="AX15" s="12">
        <f>STAFF_CWS!BA20</f>
        <v>0</v>
      </c>
      <c r="AY15" s="12">
        <f>STAFF_CWS!BB20</f>
        <v>0</v>
      </c>
      <c r="AZ15" s="12">
        <f>STAFF_CWS!BC20</f>
        <v>0</v>
      </c>
      <c r="BA15" s="12">
        <f>STAFF_CWS!BD20</f>
        <v>0</v>
      </c>
      <c r="BB15" s="12">
        <f>STAFF_CWS!BE20</f>
        <v>0</v>
      </c>
      <c r="BC15" s="12">
        <f>STAFF_CWS!BF20</f>
        <v>0</v>
      </c>
      <c r="BD15" s="12">
        <f>STAFF_CWS!BG20</f>
        <v>0</v>
      </c>
      <c r="BE15" s="12">
        <f>STAFF_CWS!BH20</f>
        <v>0</v>
      </c>
      <c r="BF15" s="12">
        <f>STAFF_CWS!BI20</f>
        <v>0</v>
      </c>
      <c r="BG15" s="12">
        <f>STAFF_CWS!BJ20</f>
        <v>0</v>
      </c>
      <c r="BH15" s="12">
        <f>STAFF_CWS!BK20</f>
        <v>0</v>
      </c>
      <c r="BI15" s="12">
        <f>STAFF_CWS!BL20</f>
        <v>0</v>
      </c>
      <c r="BJ15" s="12">
        <f>STAFF_CWS!BM20</f>
        <v>0</v>
      </c>
      <c r="BK15" s="12">
        <f>STAFF_CWS!BN20</f>
        <v>0</v>
      </c>
      <c r="BL15" s="12">
        <f>STAFF_CWS!BO20</f>
        <v>0</v>
      </c>
    </row>
    <row r="16" spans="1:76" x14ac:dyDescent="0.15">
      <c r="C16" s="33"/>
      <c r="D16" s="33"/>
      <c r="E16" s="12">
        <f>STAFF_CWS!H21</f>
        <v>0</v>
      </c>
      <c r="F16" s="12">
        <f>STAFF_CWS!I21</f>
        <v>0</v>
      </c>
      <c r="G16" s="12">
        <f>STAFF_CWS!J21</f>
        <v>0</v>
      </c>
      <c r="H16" s="12">
        <f>STAFF_CWS!K21</f>
        <v>0</v>
      </c>
      <c r="I16" s="12">
        <f>STAFF_CWS!L21</f>
        <v>0</v>
      </c>
      <c r="J16" s="12">
        <f>STAFF_CWS!M21</f>
        <v>0</v>
      </c>
      <c r="K16" s="12">
        <f>STAFF_CWS!N21</f>
        <v>0</v>
      </c>
      <c r="L16" s="12">
        <f>STAFF_CWS!O21</f>
        <v>0</v>
      </c>
      <c r="M16" s="12">
        <f>STAFF_CWS!P21</f>
        <v>0</v>
      </c>
      <c r="N16" s="12">
        <f>STAFF_CWS!Q21</f>
        <v>0</v>
      </c>
      <c r="O16" s="12">
        <f>STAFF_CWS!R21</f>
        <v>0</v>
      </c>
      <c r="P16" s="12">
        <f>STAFF_CWS!S21</f>
        <v>0</v>
      </c>
      <c r="Q16" s="12">
        <f>STAFF_CWS!T21</f>
        <v>0</v>
      </c>
      <c r="R16" s="12">
        <f>STAFF_CWS!U21</f>
        <v>0</v>
      </c>
      <c r="S16" s="12">
        <f>STAFF_CWS!V21</f>
        <v>0</v>
      </c>
      <c r="T16" s="12">
        <f>STAFF_CWS!W21</f>
        <v>0</v>
      </c>
      <c r="U16" s="12">
        <f>STAFF_CWS!X21</f>
        <v>0</v>
      </c>
      <c r="V16" s="12">
        <f>STAFF_CWS!Y21</f>
        <v>0</v>
      </c>
      <c r="W16" s="12">
        <f>STAFF_CWS!Z21</f>
        <v>0</v>
      </c>
      <c r="X16" s="12">
        <f>STAFF_CWS!AA21</f>
        <v>0</v>
      </c>
      <c r="Y16" s="12">
        <f>STAFF_CWS!AB21</f>
        <v>0</v>
      </c>
      <c r="Z16" s="12">
        <f>STAFF_CWS!AC21</f>
        <v>0</v>
      </c>
      <c r="AA16" s="12">
        <f>STAFF_CWS!AD21</f>
        <v>0</v>
      </c>
      <c r="AB16" s="12">
        <f>STAFF_CWS!AE21</f>
        <v>0</v>
      </c>
      <c r="AC16" s="12">
        <f>STAFF_CWS!AF21</f>
        <v>0</v>
      </c>
      <c r="AD16" s="12">
        <f>STAFF_CWS!AG21</f>
        <v>0</v>
      </c>
      <c r="AE16" s="12">
        <f>STAFF_CWS!AH21</f>
        <v>0</v>
      </c>
      <c r="AF16" s="12">
        <f>STAFF_CWS!AI21</f>
        <v>0</v>
      </c>
      <c r="AG16" s="12">
        <f>STAFF_CWS!AJ21</f>
        <v>0</v>
      </c>
      <c r="AH16" s="12">
        <f>STAFF_CWS!AK21</f>
        <v>0</v>
      </c>
      <c r="AI16" s="12">
        <f>STAFF_CWS!AL21</f>
        <v>0</v>
      </c>
      <c r="AJ16" s="12">
        <f>STAFF_CWS!AM21</f>
        <v>0</v>
      </c>
      <c r="AK16" s="12">
        <f>STAFF_CWS!AN21</f>
        <v>0</v>
      </c>
      <c r="AL16" s="12">
        <f>STAFF_CWS!AO21</f>
        <v>0</v>
      </c>
      <c r="AM16" s="12">
        <f>STAFF_CWS!AP21</f>
        <v>0</v>
      </c>
      <c r="AN16" s="12">
        <f>STAFF_CWS!AQ21</f>
        <v>0</v>
      </c>
      <c r="AO16" s="12">
        <f>STAFF_CWS!AR21</f>
        <v>0</v>
      </c>
      <c r="AP16" s="12">
        <f>STAFF_CWS!AS21</f>
        <v>0</v>
      </c>
      <c r="AQ16" s="12">
        <f>STAFF_CWS!AT21</f>
        <v>0</v>
      </c>
      <c r="AR16" s="12">
        <f>STAFF_CWS!AU21</f>
        <v>0</v>
      </c>
      <c r="AS16" s="12">
        <f>STAFF_CWS!AV21</f>
        <v>0</v>
      </c>
      <c r="AT16" s="12">
        <f>STAFF_CWS!AW21</f>
        <v>0</v>
      </c>
      <c r="AU16" s="12">
        <f>STAFF_CWS!AX21</f>
        <v>0</v>
      </c>
      <c r="AV16" s="12">
        <f>STAFF_CWS!AY21</f>
        <v>0</v>
      </c>
      <c r="AW16" s="12">
        <f>STAFF_CWS!AZ21</f>
        <v>0</v>
      </c>
      <c r="AX16" s="12">
        <f>STAFF_CWS!BA21</f>
        <v>0</v>
      </c>
      <c r="AY16" s="12">
        <f>STAFF_CWS!BB21</f>
        <v>0</v>
      </c>
      <c r="AZ16" s="12">
        <f>STAFF_CWS!BC21</f>
        <v>0</v>
      </c>
      <c r="BA16" s="12">
        <f>STAFF_CWS!BD21</f>
        <v>0</v>
      </c>
      <c r="BB16" s="12">
        <f>STAFF_CWS!BE21</f>
        <v>0</v>
      </c>
      <c r="BC16" s="12">
        <f>STAFF_CWS!BF21</f>
        <v>0</v>
      </c>
      <c r="BD16" s="12">
        <f>STAFF_CWS!BG21</f>
        <v>0</v>
      </c>
      <c r="BE16" s="12">
        <f>STAFF_CWS!BH21</f>
        <v>0</v>
      </c>
      <c r="BF16" s="12">
        <f>STAFF_CWS!BI21</f>
        <v>0</v>
      </c>
      <c r="BG16" s="12">
        <f>STAFF_CWS!BJ21</f>
        <v>0</v>
      </c>
      <c r="BH16" s="12">
        <f>STAFF_CWS!BK21</f>
        <v>0</v>
      </c>
      <c r="BI16" s="12">
        <f>STAFF_CWS!BL21</f>
        <v>0</v>
      </c>
      <c r="BJ16" s="12">
        <f>STAFF_CWS!BM21</f>
        <v>0</v>
      </c>
      <c r="BK16" s="12">
        <f>STAFF_CWS!BN21</f>
        <v>0</v>
      </c>
      <c r="BL16" s="12">
        <f>STAFF_CWS!BO21</f>
        <v>0</v>
      </c>
    </row>
    <row r="17" spans="2:64" x14ac:dyDescent="0.15">
      <c r="B17" s="33" t="s">
        <v>115</v>
      </c>
      <c r="C17" s="33"/>
      <c r="D17" s="33"/>
      <c r="E17" s="12">
        <f>STAFF_CWS!H22</f>
        <v>1</v>
      </c>
      <c r="F17" s="12">
        <f>STAFF_CWS!I22</f>
        <v>1</v>
      </c>
      <c r="G17" s="12">
        <f>STAFF_CWS!J22</f>
        <v>1</v>
      </c>
      <c r="H17" s="12">
        <f>STAFF_CWS!K22</f>
        <v>1</v>
      </c>
      <c r="I17" s="12">
        <f>STAFF_CWS!L22</f>
        <v>1</v>
      </c>
      <c r="J17" s="12">
        <f>STAFF_CWS!M22</f>
        <v>1</v>
      </c>
      <c r="K17" s="12">
        <f>STAFF_CWS!N22</f>
        <v>1</v>
      </c>
      <c r="L17" s="12">
        <f>STAFF_CWS!O22</f>
        <v>1</v>
      </c>
      <c r="M17" s="12">
        <f>STAFF_CWS!P22</f>
        <v>1</v>
      </c>
      <c r="N17" s="12">
        <f>STAFF_CWS!Q22</f>
        <v>1</v>
      </c>
      <c r="O17" s="12">
        <f>STAFF_CWS!R22</f>
        <v>1</v>
      </c>
      <c r="P17" s="12">
        <f>STAFF_CWS!S22</f>
        <v>1</v>
      </c>
      <c r="Q17" s="12">
        <f>STAFF_CWS!T22</f>
        <v>1</v>
      </c>
      <c r="R17" s="12">
        <f>STAFF_CWS!U22</f>
        <v>1</v>
      </c>
      <c r="S17" s="12">
        <f>STAFF_CWS!V22</f>
        <v>1</v>
      </c>
      <c r="T17" s="12">
        <f>STAFF_CWS!W22</f>
        <v>1</v>
      </c>
      <c r="U17" s="12">
        <f>STAFF_CWS!X22</f>
        <v>1</v>
      </c>
      <c r="V17" s="12">
        <f>STAFF_CWS!Y22</f>
        <v>1</v>
      </c>
      <c r="W17" s="12">
        <f>STAFF_CWS!Z22</f>
        <v>1</v>
      </c>
      <c r="X17" s="12">
        <f>STAFF_CWS!AA22</f>
        <v>1</v>
      </c>
      <c r="Y17" s="12">
        <f>STAFF_CWS!AB22</f>
        <v>1</v>
      </c>
      <c r="Z17" s="12">
        <f>STAFF_CWS!AC22</f>
        <v>1</v>
      </c>
      <c r="AA17" s="12">
        <f>STAFF_CWS!AD22</f>
        <v>1</v>
      </c>
      <c r="AB17" s="12">
        <f>STAFF_CWS!AE22</f>
        <v>1</v>
      </c>
      <c r="AC17" s="12">
        <f>STAFF_CWS!AF22</f>
        <v>1</v>
      </c>
      <c r="AD17" s="12">
        <f>STAFF_CWS!AG22</f>
        <v>1</v>
      </c>
      <c r="AE17" s="12">
        <f>STAFF_CWS!AH22</f>
        <v>1</v>
      </c>
      <c r="AF17" s="12">
        <f>STAFF_CWS!AI22</f>
        <v>1</v>
      </c>
      <c r="AG17" s="12">
        <f>STAFF_CWS!AJ22</f>
        <v>1</v>
      </c>
      <c r="AH17" s="12">
        <f>STAFF_CWS!AK22</f>
        <v>1</v>
      </c>
      <c r="AI17" s="12">
        <f>STAFF_CWS!AL22</f>
        <v>1</v>
      </c>
      <c r="AJ17" s="12">
        <f>STAFF_CWS!AM22</f>
        <v>1</v>
      </c>
      <c r="AK17" s="12">
        <f>STAFF_CWS!AN22</f>
        <v>1</v>
      </c>
      <c r="AL17" s="12">
        <f>STAFF_CWS!AO22</f>
        <v>1</v>
      </c>
      <c r="AM17" s="12">
        <f>STAFF_CWS!AP22</f>
        <v>1</v>
      </c>
      <c r="AN17" s="12">
        <f>STAFF_CWS!AQ22</f>
        <v>1</v>
      </c>
      <c r="AO17" s="12">
        <f>STAFF_CWS!AR22</f>
        <v>1</v>
      </c>
      <c r="AP17" s="12">
        <f>STAFF_CWS!AS22</f>
        <v>1</v>
      </c>
      <c r="AQ17" s="12">
        <f>STAFF_CWS!AT22</f>
        <v>1</v>
      </c>
      <c r="AR17" s="12">
        <f>STAFF_CWS!AU22</f>
        <v>1</v>
      </c>
      <c r="AS17" s="12">
        <f>STAFF_CWS!AV22</f>
        <v>1</v>
      </c>
      <c r="AT17" s="12">
        <f>STAFF_CWS!AW22</f>
        <v>1</v>
      </c>
      <c r="AU17" s="12">
        <f>STAFF_CWS!AX22</f>
        <v>1</v>
      </c>
      <c r="AV17" s="12">
        <f>STAFF_CWS!AY22</f>
        <v>1</v>
      </c>
      <c r="AW17" s="12">
        <f>STAFF_CWS!AZ22</f>
        <v>1</v>
      </c>
      <c r="AX17" s="12">
        <f>STAFF_CWS!BA22</f>
        <v>1</v>
      </c>
      <c r="AY17" s="12">
        <f>STAFF_CWS!BB22</f>
        <v>1</v>
      </c>
      <c r="AZ17" s="12">
        <f>STAFF_CWS!BC22</f>
        <v>1</v>
      </c>
      <c r="BA17" s="12">
        <f>STAFF_CWS!BD22</f>
        <v>1</v>
      </c>
      <c r="BB17" s="12">
        <f>STAFF_CWS!BE22</f>
        <v>1</v>
      </c>
      <c r="BC17" s="12">
        <f>STAFF_CWS!BF22</f>
        <v>1</v>
      </c>
      <c r="BD17" s="12">
        <f>STAFF_CWS!BG22</f>
        <v>1</v>
      </c>
      <c r="BE17" s="12">
        <f>STAFF_CWS!BH22</f>
        <v>1</v>
      </c>
      <c r="BF17" s="12">
        <f>STAFF_CWS!BI22</f>
        <v>1</v>
      </c>
      <c r="BG17" s="12">
        <f>STAFF_CWS!BJ22</f>
        <v>1</v>
      </c>
      <c r="BH17" s="12">
        <f>STAFF_CWS!BK22</f>
        <v>1</v>
      </c>
      <c r="BI17" s="12">
        <f>STAFF_CWS!BL22</f>
        <v>1</v>
      </c>
      <c r="BJ17" s="12">
        <f>STAFF_CWS!BM22</f>
        <v>1</v>
      </c>
      <c r="BK17" s="12">
        <f>STAFF_CWS!BN22</f>
        <v>1</v>
      </c>
      <c r="BL17" s="12">
        <f>STAFF_CWS!BO22</f>
        <v>1</v>
      </c>
    </row>
    <row r="18" spans="2:64" x14ac:dyDescent="0.15">
      <c r="B18" s="33" t="s">
        <v>86</v>
      </c>
      <c r="C18" s="33"/>
      <c r="D18" s="33"/>
      <c r="E18" s="12">
        <f>STAFF_CWS!H23</f>
        <v>0</v>
      </c>
      <c r="F18" s="12">
        <f>STAFF_CWS!I23</f>
        <v>0</v>
      </c>
      <c r="G18" s="12">
        <f>STAFF_CWS!J23</f>
        <v>0</v>
      </c>
      <c r="H18" s="12">
        <f>STAFF_CWS!K23</f>
        <v>0</v>
      </c>
      <c r="I18" s="12">
        <f>STAFF_CWS!L23</f>
        <v>0</v>
      </c>
      <c r="J18" s="12">
        <f>STAFF_CWS!M23</f>
        <v>0</v>
      </c>
      <c r="K18" s="12">
        <f>STAFF_CWS!N23</f>
        <v>0</v>
      </c>
      <c r="L18" s="12">
        <f>STAFF_CWS!O23</f>
        <v>0</v>
      </c>
      <c r="M18" s="12">
        <f>STAFF_CWS!P23</f>
        <v>0</v>
      </c>
      <c r="N18" s="12">
        <f>STAFF_CWS!Q23</f>
        <v>0</v>
      </c>
      <c r="O18" s="12">
        <f>STAFF_CWS!R23</f>
        <v>0</v>
      </c>
      <c r="P18" s="12">
        <f>STAFF_CWS!S23</f>
        <v>0</v>
      </c>
      <c r="Q18" s="12">
        <f>STAFF_CWS!T23</f>
        <v>0</v>
      </c>
      <c r="R18" s="12">
        <f>STAFF_CWS!U23</f>
        <v>0</v>
      </c>
      <c r="S18" s="12">
        <f>STAFF_CWS!V23</f>
        <v>0</v>
      </c>
      <c r="T18" s="12">
        <f>STAFF_CWS!W23</f>
        <v>0</v>
      </c>
      <c r="U18" s="12">
        <f>STAFF_CWS!X23</f>
        <v>0</v>
      </c>
      <c r="V18" s="12">
        <f>STAFF_CWS!Y23</f>
        <v>0</v>
      </c>
      <c r="W18" s="12">
        <f>STAFF_CWS!Z23</f>
        <v>0</v>
      </c>
      <c r="X18" s="12">
        <f>STAFF_CWS!AA23</f>
        <v>0</v>
      </c>
      <c r="Y18" s="12">
        <f>STAFF_CWS!AB23</f>
        <v>0</v>
      </c>
      <c r="Z18" s="12">
        <f>STAFF_CWS!AC23</f>
        <v>0</v>
      </c>
      <c r="AA18" s="12">
        <f>STAFF_CWS!AD23</f>
        <v>0</v>
      </c>
      <c r="AB18" s="12">
        <f>STAFF_CWS!AE23</f>
        <v>0</v>
      </c>
      <c r="AC18" s="12">
        <f>STAFF_CWS!AF23</f>
        <v>0</v>
      </c>
      <c r="AD18" s="12">
        <f>STAFF_CWS!AG23</f>
        <v>0</v>
      </c>
      <c r="AE18" s="12">
        <f>STAFF_CWS!AH23</f>
        <v>0</v>
      </c>
      <c r="AF18" s="12">
        <f>STAFF_CWS!AI23</f>
        <v>0</v>
      </c>
      <c r="AG18" s="12">
        <f>STAFF_CWS!AJ23</f>
        <v>0</v>
      </c>
      <c r="AH18" s="12">
        <f>STAFF_CWS!AK23</f>
        <v>0</v>
      </c>
      <c r="AI18" s="12">
        <f>STAFF_CWS!AL23</f>
        <v>0</v>
      </c>
      <c r="AJ18" s="12">
        <f>STAFF_CWS!AM23</f>
        <v>0</v>
      </c>
      <c r="AK18" s="12">
        <f>STAFF_CWS!AN23</f>
        <v>0</v>
      </c>
      <c r="AL18" s="12">
        <f>STAFF_CWS!AO23</f>
        <v>0</v>
      </c>
      <c r="AM18" s="12">
        <f>STAFF_CWS!AP23</f>
        <v>0</v>
      </c>
      <c r="AN18" s="12">
        <f>STAFF_CWS!AQ23</f>
        <v>0</v>
      </c>
      <c r="AO18" s="12">
        <f>STAFF_CWS!AR23</f>
        <v>0</v>
      </c>
      <c r="AP18" s="12">
        <f>STAFF_CWS!AS23</f>
        <v>0</v>
      </c>
      <c r="AQ18" s="12">
        <f>STAFF_CWS!AT23</f>
        <v>0</v>
      </c>
      <c r="AR18" s="12">
        <f>STAFF_CWS!AU23</f>
        <v>0</v>
      </c>
      <c r="AS18" s="12">
        <f>STAFF_CWS!AV23</f>
        <v>0</v>
      </c>
      <c r="AT18" s="12">
        <f>STAFF_CWS!AW23</f>
        <v>0</v>
      </c>
      <c r="AU18" s="12">
        <f>STAFF_CWS!AX23</f>
        <v>0</v>
      </c>
      <c r="AV18" s="12">
        <f>STAFF_CWS!AY23</f>
        <v>0</v>
      </c>
      <c r="AW18" s="12">
        <f>STAFF_CWS!AZ23</f>
        <v>0</v>
      </c>
      <c r="AX18" s="12">
        <f>STAFF_CWS!BA23</f>
        <v>0</v>
      </c>
      <c r="AY18" s="12">
        <f>STAFF_CWS!BB23</f>
        <v>0</v>
      </c>
      <c r="AZ18" s="12">
        <f>STAFF_CWS!BC23</f>
        <v>0</v>
      </c>
      <c r="BA18" s="12">
        <f>STAFF_CWS!BD23</f>
        <v>0</v>
      </c>
      <c r="BB18" s="12">
        <f>STAFF_CWS!BE23</f>
        <v>0</v>
      </c>
      <c r="BC18" s="12">
        <f>STAFF_CWS!BF23</f>
        <v>0</v>
      </c>
      <c r="BD18" s="12">
        <f>STAFF_CWS!BG23</f>
        <v>0</v>
      </c>
      <c r="BE18" s="12">
        <f>STAFF_CWS!BH23</f>
        <v>0</v>
      </c>
      <c r="BF18" s="12">
        <f>STAFF_CWS!BI23</f>
        <v>0</v>
      </c>
      <c r="BG18" s="12">
        <f>STAFF_CWS!BJ23</f>
        <v>0</v>
      </c>
      <c r="BH18" s="12">
        <f>STAFF_CWS!BK23</f>
        <v>0</v>
      </c>
      <c r="BI18" s="12">
        <f>STAFF_CWS!BL23</f>
        <v>0</v>
      </c>
      <c r="BJ18" s="12">
        <f>STAFF_CWS!BM23</f>
        <v>0</v>
      </c>
      <c r="BK18" s="12">
        <f>STAFF_CWS!BN23</f>
        <v>0</v>
      </c>
      <c r="BL18" s="12">
        <f>STAFF_CWS!BO23</f>
        <v>0</v>
      </c>
    </row>
    <row r="19" spans="2:64" x14ac:dyDescent="0.15">
      <c r="C19" s="18"/>
      <c r="D19" s="18"/>
      <c r="E19" s="12">
        <f>STAFF_CWS!H24</f>
        <v>0</v>
      </c>
      <c r="F19" s="12">
        <f>STAFF_CWS!I24</f>
        <v>0</v>
      </c>
      <c r="G19" s="12">
        <f>STAFF_CWS!J24</f>
        <v>0</v>
      </c>
      <c r="H19" s="12">
        <f>STAFF_CWS!K24</f>
        <v>0</v>
      </c>
      <c r="I19" s="12">
        <f>STAFF_CWS!L24</f>
        <v>0</v>
      </c>
      <c r="J19" s="12">
        <f>STAFF_CWS!M24</f>
        <v>0</v>
      </c>
      <c r="K19" s="12">
        <f>STAFF_CWS!N24</f>
        <v>0</v>
      </c>
      <c r="L19" s="12">
        <f>STAFF_CWS!O24</f>
        <v>0</v>
      </c>
      <c r="M19" s="12">
        <f>STAFF_CWS!P24</f>
        <v>0</v>
      </c>
      <c r="N19" s="12">
        <f>STAFF_CWS!Q24</f>
        <v>0</v>
      </c>
      <c r="O19" s="12">
        <f>STAFF_CWS!R24</f>
        <v>0</v>
      </c>
      <c r="P19" s="12">
        <f>STAFF_CWS!S24</f>
        <v>0</v>
      </c>
      <c r="Q19" s="12">
        <f>STAFF_CWS!T24</f>
        <v>0</v>
      </c>
      <c r="R19" s="12">
        <f>STAFF_CWS!U24</f>
        <v>0</v>
      </c>
      <c r="S19" s="12">
        <f>STAFF_CWS!V24</f>
        <v>0</v>
      </c>
      <c r="T19" s="12">
        <f>STAFF_CWS!W24</f>
        <v>0</v>
      </c>
      <c r="U19" s="12">
        <f>STAFF_CWS!X24</f>
        <v>0</v>
      </c>
      <c r="V19" s="12">
        <f>STAFF_CWS!Y24</f>
        <v>0</v>
      </c>
      <c r="W19" s="12">
        <f>STAFF_CWS!Z24</f>
        <v>0</v>
      </c>
      <c r="X19" s="12">
        <f>STAFF_CWS!AA24</f>
        <v>0</v>
      </c>
      <c r="Y19" s="12">
        <f>STAFF_CWS!AB24</f>
        <v>0</v>
      </c>
      <c r="Z19" s="12">
        <f>STAFF_CWS!AC24</f>
        <v>0</v>
      </c>
      <c r="AA19" s="12">
        <f>STAFF_CWS!AD24</f>
        <v>0</v>
      </c>
      <c r="AB19" s="12">
        <f>STAFF_CWS!AE24</f>
        <v>0</v>
      </c>
      <c r="AC19" s="12">
        <f>STAFF_CWS!AF24</f>
        <v>0</v>
      </c>
      <c r="AD19" s="12">
        <f>STAFF_CWS!AG24</f>
        <v>0</v>
      </c>
      <c r="AE19" s="12">
        <f>STAFF_CWS!AH24</f>
        <v>0</v>
      </c>
      <c r="AF19" s="12">
        <f>STAFF_CWS!AI24</f>
        <v>0</v>
      </c>
      <c r="AG19" s="12">
        <f>STAFF_CWS!AJ24</f>
        <v>0</v>
      </c>
      <c r="AH19" s="12">
        <f>STAFF_CWS!AK24</f>
        <v>0</v>
      </c>
      <c r="AI19" s="12">
        <f>STAFF_CWS!AL24</f>
        <v>0</v>
      </c>
      <c r="AJ19" s="12">
        <f>STAFF_CWS!AM24</f>
        <v>0</v>
      </c>
      <c r="AK19" s="12">
        <f>STAFF_CWS!AN24</f>
        <v>0</v>
      </c>
      <c r="AL19" s="12">
        <f>STAFF_CWS!AO24</f>
        <v>0</v>
      </c>
      <c r="AM19" s="12">
        <f>STAFF_CWS!AP24</f>
        <v>0</v>
      </c>
      <c r="AN19" s="12">
        <f>STAFF_CWS!AQ24</f>
        <v>0</v>
      </c>
      <c r="AO19" s="12">
        <f>STAFF_CWS!AR24</f>
        <v>0</v>
      </c>
      <c r="AP19" s="12">
        <f>STAFF_CWS!AS24</f>
        <v>0</v>
      </c>
      <c r="AQ19" s="12">
        <f>STAFF_CWS!AT24</f>
        <v>0</v>
      </c>
      <c r="AR19" s="12">
        <f>STAFF_CWS!AU24</f>
        <v>0</v>
      </c>
      <c r="AS19" s="12">
        <f>STAFF_CWS!AV24</f>
        <v>0</v>
      </c>
      <c r="AT19" s="12">
        <f>STAFF_CWS!AW24</f>
        <v>0</v>
      </c>
      <c r="AU19" s="12">
        <f>STAFF_CWS!AX24</f>
        <v>0</v>
      </c>
      <c r="AV19" s="12">
        <f>STAFF_CWS!AY24</f>
        <v>0</v>
      </c>
      <c r="AW19" s="12">
        <f>STAFF_CWS!AZ24</f>
        <v>0</v>
      </c>
      <c r="AX19" s="12">
        <f>STAFF_CWS!BA24</f>
        <v>0</v>
      </c>
      <c r="AY19" s="12">
        <f>STAFF_CWS!BB24</f>
        <v>0</v>
      </c>
      <c r="AZ19" s="12">
        <f>STAFF_CWS!BC24</f>
        <v>0</v>
      </c>
      <c r="BA19" s="12">
        <f>STAFF_CWS!BD24</f>
        <v>0</v>
      </c>
      <c r="BB19" s="12">
        <f>STAFF_CWS!BE24</f>
        <v>0</v>
      </c>
      <c r="BC19" s="12">
        <f>STAFF_CWS!BF24</f>
        <v>0</v>
      </c>
      <c r="BD19" s="12">
        <f>STAFF_CWS!BG24</f>
        <v>0</v>
      </c>
      <c r="BE19" s="12">
        <f>STAFF_CWS!BH24</f>
        <v>0</v>
      </c>
      <c r="BF19" s="12">
        <f>STAFF_CWS!BI24</f>
        <v>0</v>
      </c>
      <c r="BG19" s="12">
        <f>STAFF_CWS!BJ24</f>
        <v>0</v>
      </c>
      <c r="BH19" s="12">
        <f>STAFF_CWS!BK24</f>
        <v>0</v>
      </c>
      <c r="BI19" s="12">
        <f>STAFF_CWS!BL24</f>
        <v>0</v>
      </c>
      <c r="BJ19" s="12">
        <f>STAFF_CWS!BM24</f>
        <v>0</v>
      </c>
      <c r="BK19" s="12">
        <f>STAFF_CWS!BN24</f>
        <v>0</v>
      </c>
      <c r="BL19" s="12">
        <f>STAFF_CWS!BO24</f>
        <v>0</v>
      </c>
    </row>
    <row r="20" spans="2:64" x14ac:dyDescent="0.15">
      <c r="B20" s="129" t="s">
        <v>116</v>
      </c>
      <c r="C20" s="18"/>
      <c r="D20" s="18"/>
      <c r="E20" s="12">
        <f>STAFF_CWS!H25</f>
        <v>2</v>
      </c>
      <c r="F20" s="12">
        <f>STAFF_CWS!I25</f>
        <v>2</v>
      </c>
      <c r="G20" s="12">
        <f>STAFF_CWS!J25</f>
        <v>2</v>
      </c>
      <c r="H20" s="12">
        <f>STAFF_CWS!K25</f>
        <v>2</v>
      </c>
      <c r="I20" s="12">
        <f>STAFF_CWS!L25</f>
        <v>2</v>
      </c>
      <c r="J20" s="12">
        <f>STAFF_CWS!M25</f>
        <v>2</v>
      </c>
      <c r="K20" s="12">
        <f>STAFF_CWS!N25</f>
        <v>2</v>
      </c>
      <c r="L20" s="12">
        <f>STAFF_CWS!O25</f>
        <v>2</v>
      </c>
      <c r="M20" s="12">
        <f>STAFF_CWS!P25</f>
        <v>2</v>
      </c>
      <c r="N20" s="12">
        <f>STAFF_CWS!Q25</f>
        <v>2</v>
      </c>
      <c r="O20" s="12">
        <f>STAFF_CWS!R25</f>
        <v>2</v>
      </c>
      <c r="P20" s="12">
        <f>STAFF_CWS!S25</f>
        <v>2</v>
      </c>
      <c r="Q20" s="12">
        <f>STAFF_CWS!T25</f>
        <v>2</v>
      </c>
      <c r="R20" s="12">
        <f>STAFF_CWS!U25</f>
        <v>2</v>
      </c>
      <c r="S20" s="12">
        <f>STAFF_CWS!V25</f>
        <v>2</v>
      </c>
      <c r="T20" s="12">
        <f>STAFF_CWS!W25</f>
        <v>2</v>
      </c>
      <c r="U20" s="12">
        <f>STAFF_CWS!X25</f>
        <v>2</v>
      </c>
      <c r="V20" s="12">
        <f>STAFF_CWS!Y25</f>
        <v>2</v>
      </c>
      <c r="W20" s="12">
        <f>STAFF_CWS!Z25</f>
        <v>2</v>
      </c>
      <c r="X20" s="12">
        <f>STAFF_CWS!AA25</f>
        <v>2</v>
      </c>
      <c r="Y20" s="12">
        <f>STAFF_CWS!AB25</f>
        <v>2</v>
      </c>
      <c r="Z20" s="12">
        <f>STAFF_CWS!AC25</f>
        <v>2</v>
      </c>
      <c r="AA20" s="12">
        <f>STAFF_CWS!AD25</f>
        <v>2</v>
      </c>
      <c r="AB20" s="12">
        <f>STAFF_CWS!AE25</f>
        <v>2</v>
      </c>
      <c r="AC20" s="12">
        <f>STAFF_CWS!AF25</f>
        <v>2</v>
      </c>
      <c r="AD20" s="12">
        <f>STAFF_CWS!AG25</f>
        <v>2</v>
      </c>
      <c r="AE20" s="12">
        <f>STAFF_CWS!AH25</f>
        <v>2</v>
      </c>
      <c r="AF20" s="12">
        <f>STAFF_CWS!AI25</f>
        <v>2</v>
      </c>
      <c r="AG20" s="12">
        <f>STAFF_CWS!AJ25</f>
        <v>2</v>
      </c>
      <c r="AH20" s="12">
        <f>STAFF_CWS!AK25</f>
        <v>2</v>
      </c>
      <c r="AI20" s="12">
        <f>STAFF_CWS!AL25</f>
        <v>2</v>
      </c>
      <c r="AJ20" s="12">
        <f>STAFF_CWS!AM25</f>
        <v>2</v>
      </c>
      <c r="AK20" s="12">
        <f>STAFF_CWS!AN25</f>
        <v>2</v>
      </c>
      <c r="AL20" s="12">
        <f>STAFF_CWS!AO25</f>
        <v>2</v>
      </c>
      <c r="AM20" s="12">
        <f>STAFF_CWS!AP25</f>
        <v>2</v>
      </c>
      <c r="AN20" s="12">
        <f>STAFF_CWS!AQ25</f>
        <v>2</v>
      </c>
      <c r="AO20" s="12">
        <f>STAFF_CWS!AR25</f>
        <v>2</v>
      </c>
      <c r="AP20" s="12">
        <f>STAFF_CWS!AS25</f>
        <v>2</v>
      </c>
      <c r="AQ20" s="12">
        <f>STAFF_CWS!AT25</f>
        <v>2</v>
      </c>
      <c r="AR20" s="12">
        <f>STAFF_CWS!AU25</f>
        <v>2</v>
      </c>
      <c r="AS20" s="12">
        <f>STAFF_CWS!AV25</f>
        <v>2</v>
      </c>
      <c r="AT20" s="12">
        <f>STAFF_CWS!AW25</f>
        <v>2</v>
      </c>
      <c r="AU20" s="12">
        <f>STAFF_CWS!AX25</f>
        <v>2</v>
      </c>
      <c r="AV20" s="12">
        <f>STAFF_CWS!AY25</f>
        <v>2</v>
      </c>
      <c r="AW20" s="12">
        <f>STAFF_CWS!AZ25</f>
        <v>2</v>
      </c>
      <c r="AX20" s="12">
        <f>STAFF_CWS!BA25</f>
        <v>2</v>
      </c>
      <c r="AY20" s="12">
        <f>STAFF_CWS!BB25</f>
        <v>2</v>
      </c>
      <c r="AZ20" s="12">
        <f>STAFF_CWS!BC25</f>
        <v>2</v>
      </c>
      <c r="BA20" s="12">
        <f>STAFF_CWS!BD25</f>
        <v>2</v>
      </c>
      <c r="BB20" s="12">
        <f>STAFF_CWS!BE25</f>
        <v>2</v>
      </c>
      <c r="BC20" s="12">
        <f>STAFF_CWS!BF25</f>
        <v>2</v>
      </c>
      <c r="BD20" s="12">
        <f>STAFF_CWS!BG25</f>
        <v>2</v>
      </c>
      <c r="BE20" s="12">
        <f>STAFF_CWS!BH25</f>
        <v>2</v>
      </c>
      <c r="BF20" s="12">
        <f>STAFF_CWS!BI25</f>
        <v>2</v>
      </c>
      <c r="BG20" s="12">
        <f>STAFF_CWS!BJ25</f>
        <v>2</v>
      </c>
      <c r="BH20" s="12">
        <f>STAFF_CWS!BK25</f>
        <v>2</v>
      </c>
      <c r="BI20" s="12">
        <f>STAFF_CWS!BL25</f>
        <v>2</v>
      </c>
      <c r="BJ20" s="12">
        <f>STAFF_CWS!BM25</f>
        <v>2</v>
      </c>
      <c r="BK20" s="12">
        <f>STAFF_CWS!BN25</f>
        <v>2</v>
      </c>
      <c r="BL20" s="12">
        <f>STAFF_CWS!BO25</f>
        <v>2</v>
      </c>
    </row>
    <row r="21" spans="2:64" x14ac:dyDescent="0.15">
      <c r="B21" s="129" t="s">
        <v>87</v>
      </c>
      <c r="C21" s="18"/>
      <c r="D21" s="18"/>
      <c r="E21" s="12">
        <f>STAFF_CWS!H26</f>
        <v>0</v>
      </c>
      <c r="F21" s="12">
        <f>STAFF_CWS!I26</f>
        <v>0</v>
      </c>
      <c r="G21" s="12">
        <f>STAFF_CWS!J26</f>
        <v>0</v>
      </c>
      <c r="H21" s="12">
        <f>STAFF_CWS!K26</f>
        <v>0</v>
      </c>
      <c r="I21" s="12">
        <f>STAFF_CWS!L26</f>
        <v>0</v>
      </c>
      <c r="J21" s="12">
        <f>STAFF_CWS!M26</f>
        <v>0</v>
      </c>
      <c r="K21" s="12">
        <f>STAFF_CWS!N26</f>
        <v>0</v>
      </c>
      <c r="L21" s="12">
        <f>STAFF_CWS!O26</f>
        <v>0</v>
      </c>
      <c r="M21" s="12">
        <f>STAFF_CWS!P26</f>
        <v>0</v>
      </c>
      <c r="N21" s="12">
        <f>STAFF_CWS!Q26</f>
        <v>0</v>
      </c>
      <c r="O21" s="12">
        <f>STAFF_CWS!R26</f>
        <v>0</v>
      </c>
      <c r="P21" s="12">
        <f>STAFF_CWS!S26</f>
        <v>0</v>
      </c>
      <c r="Q21" s="12">
        <f>STAFF_CWS!T26</f>
        <v>0</v>
      </c>
      <c r="R21" s="12">
        <f>STAFF_CWS!U26</f>
        <v>0</v>
      </c>
      <c r="S21" s="12">
        <f>STAFF_CWS!V26</f>
        <v>0</v>
      </c>
      <c r="T21" s="12">
        <f>STAFF_CWS!W26</f>
        <v>0</v>
      </c>
      <c r="U21" s="12">
        <f>STAFF_CWS!X26</f>
        <v>0</v>
      </c>
      <c r="V21" s="12">
        <f>STAFF_CWS!Y26</f>
        <v>0</v>
      </c>
      <c r="W21" s="12">
        <f>STAFF_CWS!Z26</f>
        <v>0</v>
      </c>
      <c r="X21" s="12">
        <f>STAFF_CWS!AA26</f>
        <v>0</v>
      </c>
      <c r="Y21" s="12">
        <f>STAFF_CWS!AB26</f>
        <v>0</v>
      </c>
      <c r="Z21" s="12">
        <f>STAFF_CWS!AC26</f>
        <v>0</v>
      </c>
      <c r="AA21" s="12">
        <f>STAFF_CWS!AD26</f>
        <v>0</v>
      </c>
      <c r="AB21" s="12">
        <f>STAFF_CWS!AE26</f>
        <v>0</v>
      </c>
      <c r="AC21" s="12">
        <f>STAFF_CWS!AF26</f>
        <v>0</v>
      </c>
      <c r="AD21" s="12">
        <f>STAFF_CWS!AG26</f>
        <v>0</v>
      </c>
      <c r="AE21" s="12">
        <f>STAFF_CWS!AH26</f>
        <v>0</v>
      </c>
      <c r="AF21" s="12">
        <f>STAFF_CWS!AI26</f>
        <v>0</v>
      </c>
      <c r="AG21" s="12">
        <f>STAFF_CWS!AJ26</f>
        <v>0</v>
      </c>
      <c r="AH21" s="12">
        <f>STAFF_CWS!AK26</f>
        <v>0</v>
      </c>
      <c r="AI21" s="12">
        <f>STAFF_CWS!AL26</f>
        <v>0</v>
      </c>
      <c r="AJ21" s="12">
        <f>STAFF_CWS!AM26</f>
        <v>0</v>
      </c>
      <c r="AK21" s="12">
        <f>STAFF_CWS!AN26</f>
        <v>0</v>
      </c>
      <c r="AL21" s="12">
        <f>STAFF_CWS!AO26</f>
        <v>0</v>
      </c>
      <c r="AM21" s="12">
        <f>STAFF_CWS!AP26</f>
        <v>0</v>
      </c>
      <c r="AN21" s="12">
        <f>STAFF_CWS!AQ26</f>
        <v>0</v>
      </c>
      <c r="AO21" s="12">
        <f>STAFF_CWS!AR26</f>
        <v>0</v>
      </c>
      <c r="AP21" s="12">
        <f>STAFF_CWS!AS26</f>
        <v>0</v>
      </c>
      <c r="AQ21" s="12">
        <f>STAFF_CWS!AT26</f>
        <v>0</v>
      </c>
      <c r="AR21" s="12">
        <f>STAFF_CWS!AU26</f>
        <v>0</v>
      </c>
      <c r="AS21" s="12">
        <f>STAFF_CWS!AV26</f>
        <v>0</v>
      </c>
      <c r="AT21" s="12">
        <f>STAFF_CWS!AW26</f>
        <v>0</v>
      </c>
      <c r="AU21" s="12">
        <f>STAFF_CWS!AX26</f>
        <v>0</v>
      </c>
      <c r="AV21" s="12">
        <f>STAFF_CWS!AY26</f>
        <v>0</v>
      </c>
      <c r="AW21" s="12">
        <f>STAFF_CWS!AZ26</f>
        <v>0</v>
      </c>
      <c r="AX21" s="12">
        <f>STAFF_CWS!BA26</f>
        <v>0</v>
      </c>
      <c r="AY21" s="12">
        <f>STAFF_CWS!BB26</f>
        <v>0</v>
      </c>
      <c r="AZ21" s="12">
        <f>STAFF_CWS!BC26</f>
        <v>0</v>
      </c>
      <c r="BA21" s="12">
        <f>STAFF_CWS!BD26</f>
        <v>0</v>
      </c>
      <c r="BB21" s="12">
        <f>STAFF_CWS!BE26</f>
        <v>0</v>
      </c>
      <c r="BC21" s="12">
        <f>STAFF_CWS!BF26</f>
        <v>0</v>
      </c>
      <c r="BD21" s="12">
        <f>STAFF_CWS!BG26</f>
        <v>0</v>
      </c>
      <c r="BE21" s="12">
        <f>STAFF_CWS!BH26</f>
        <v>0</v>
      </c>
      <c r="BF21" s="12">
        <f>STAFF_CWS!BI26</f>
        <v>0</v>
      </c>
      <c r="BG21" s="12">
        <f>STAFF_CWS!BJ26</f>
        <v>0</v>
      </c>
      <c r="BH21" s="12">
        <f>STAFF_CWS!BK26</f>
        <v>0</v>
      </c>
      <c r="BI21" s="12">
        <f>STAFF_CWS!BL26</f>
        <v>0</v>
      </c>
      <c r="BJ21" s="12">
        <f>STAFF_CWS!BM26</f>
        <v>0</v>
      </c>
      <c r="BK21" s="12">
        <f>STAFF_CWS!BN26</f>
        <v>0</v>
      </c>
      <c r="BL21" s="12">
        <f>STAFF_CWS!BO26</f>
        <v>0</v>
      </c>
    </row>
    <row r="22" spans="2:64" x14ac:dyDescent="0.15">
      <c r="B22" s="129" t="s">
        <v>116</v>
      </c>
      <c r="C22" s="18"/>
      <c r="D22" s="18"/>
      <c r="E22" s="12">
        <f>STAFF_CWS!H27</f>
        <v>2</v>
      </c>
      <c r="F22" s="12">
        <f>STAFF_CWS!I27</f>
        <v>2</v>
      </c>
      <c r="G22" s="12">
        <f>STAFF_CWS!J27</f>
        <v>2</v>
      </c>
      <c r="H22" s="12">
        <f>STAFF_CWS!K27</f>
        <v>2</v>
      </c>
      <c r="I22" s="12">
        <f>STAFF_CWS!L27</f>
        <v>2</v>
      </c>
      <c r="J22" s="12">
        <f>STAFF_CWS!M27</f>
        <v>2</v>
      </c>
      <c r="K22" s="12">
        <f>STAFF_CWS!N27</f>
        <v>2</v>
      </c>
      <c r="L22" s="12">
        <f>STAFF_CWS!O27</f>
        <v>2</v>
      </c>
      <c r="M22" s="12">
        <f>STAFF_CWS!P27</f>
        <v>2</v>
      </c>
      <c r="N22" s="12">
        <f>STAFF_CWS!Q27</f>
        <v>2</v>
      </c>
      <c r="O22" s="12">
        <f>STAFF_CWS!R27</f>
        <v>2</v>
      </c>
      <c r="P22" s="12">
        <f>STAFF_CWS!S27</f>
        <v>2</v>
      </c>
      <c r="Q22" s="12">
        <f>STAFF_CWS!T27</f>
        <v>2</v>
      </c>
      <c r="R22" s="12">
        <f>STAFF_CWS!U27</f>
        <v>2</v>
      </c>
      <c r="S22" s="12">
        <f>STAFF_CWS!V27</f>
        <v>2</v>
      </c>
      <c r="T22" s="12">
        <f>STAFF_CWS!W27</f>
        <v>2</v>
      </c>
      <c r="U22" s="12">
        <f>STAFF_CWS!X27</f>
        <v>2</v>
      </c>
      <c r="V22" s="12">
        <f>STAFF_CWS!Y27</f>
        <v>2</v>
      </c>
      <c r="W22" s="12">
        <f>STAFF_CWS!Z27</f>
        <v>2</v>
      </c>
      <c r="X22" s="12">
        <f>STAFF_CWS!AA27</f>
        <v>2</v>
      </c>
      <c r="Y22" s="12">
        <f>STAFF_CWS!AB27</f>
        <v>2</v>
      </c>
      <c r="Z22" s="12">
        <f>STAFF_CWS!AC27</f>
        <v>2</v>
      </c>
      <c r="AA22" s="12">
        <f>STAFF_CWS!AD27</f>
        <v>2</v>
      </c>
      <c r="AB22" s="12">
        <f>STAFF_CWS!AE27</f>
        <v>2</v>
      </c>
      <c r="AC22" s="12">
        <f>STAFF_CWS!AF27</f>
        <v>2</v>
      </c>
      <c r="AD22" s="12">
        <f>STAFF_CWS!AG27</f>
        <v>2</v>
      </c>
      <c r="AE22" s="12">
        <f>STAFF_CWS!AH27</f>
        <v>2</v>
      </c>
      <c r="AF22" s="12">
        <f>STAFF_CWS!AI27</f>
        <v>2</v>
      </c>
      <c r="AG22" s="12">
        <f>STAFF_CWS!AJ27</f>
        <v>2</v>
      </c>
      <c r="AH22" s="12">
        <f>STAFF_CWS!AK27</f>
        <v>2</v>
      </c>
      <c r="AI22" s="12">
        <f>STAFF_CWS!AL27</f>
        <v>2</v>
      </c>
      <c r="AJ22" s="12">
        <f>STAFF_CWS!AM27</f>
        <v>2</v>
      </c>
      <c r="AK22" s="12">
        <f>STAFF_CWS!AN27</f>
        <v>2</v>
      </c>
      <c r="AL22" s="12">
        <f>STAFF_CWS!AO27</f>
        <v>2</v>
      </c>
      <c r="AM22" s="12">
        <f>STAFF_CWS!AP27</f>
        <v>2</v>
      </c>
      <c r="AN22" s="12">
        <f>STAFF_CWS!AQ27</f>
        <v>2</v>
      </c>
      <c r="AO22" s="12">
        <f>STAFF_CWS!AR27</f>
        <v>2</v>
      </c>
      <c r="AP22" s="12">
        <f>STAFF_CWS!AS27</f>
        <v>2</v>
      </c>
      <c r="AQ22" s="12">
        <f>STAFF_CWS!AT27</f>
        <v>2</v>
      </c>
      <c r="AR22" s="12">
        <f>STAFF_CWS!AU27</f>
        <v>2</v>
      </c>
      <c r="AS22" s="12">
        <f>STAFF_CWS!AV27</f>
        <v>2</v>
      </c>
      <c r="AT22" s="12">
        <f>STAFF_CWS!AW27</f>
        <v>2</v>
      </c>
      <c r="AU22" s="12">
        <f>STAFF_CWS!AX27</f>
        <v>2</v>
      </c>
      <c r="AV22" s="12">
        <f>STAFF_CWS!AY27</f>
        <v>2</v>
      </c>
      <c r="AW22" s="12">
        <f>STAFF_CWS!AZ27</f>
        <v>2</v>
      </c>
      <c r="AX22" s="12">
        <f>STAFF_CWS!BA27</f>
        <v>2</v>
      </c>
      <c r="AY22" s="12">
        <f>STAFF_CWS!BB27</f>
        <v>2</v>
      </c>
      <c r="AZ22" s="12">
        <f>STAFF_CWS!BC27</f>
        <v>2</v>
      </c>
      <c r="BA22" s="12">
        <f>STAFF_CWS!BD27</f>
        <v>2</v>
      </c>
      <c r="BB22" s="12">
        <f>STAFF_CWS!BE27</f>
        <v>2</v>
      </c>
      <c r="BC22" s="12">
        <f>STAFF_CWS!BF27</f>
        <v>2</v>
      </c>
      <c r="BD22" s="12">
        <f>STAFF_CWS!BG27</f>
        <v>2</v>
      </c>
      <c r="BE22" s="12">
        <f>STAFF_CWS!BH27</f>
        <v>2</v>
      </c>
      <c r="BF22" s="12">
        <f>STAFF_CWS!BI27</f>
        <v>2</v>
      </c>
      <c r="BG22" s="12">
        <f>STAFF_CWS!BJ27</f>
        <v>2</v>
      </c>
      <c r="BH22" s="12">
        <f>STAFF_CWS!BK27</f>
        <v>2</v>
      </c>
      <c r="BI22" s="12">
        <f>STAFF_CWS!BL27</f>
        <v>2</v>
      </c>
      <c r="BJ22" s="12">
        <f>STAFF_CWS!BM27</f>
        <v>2</v>
      </c>
      <c r="BK22" s="12">
        <f>STAFF_CWS!BN27</f>
        <v>2</v>
      </c>
      <c r="BL22" s="12">
        <f>STAFF_CWS!BO27</f>
        <v>2</v>
      </c>
    </row>
    <row r="23" spans="2:64" x14ac:dyDescent="0.15">
      <c r="B23" s="14"/>
    </row>
    <row r="24" spans="2:64" x14ac:dyDescent="0.15">
      <c r="B24" s="14" t="s">
        <v>451</v>
      </c>
    </row>
    <row r="25" spans="2:64" x14ac:dyDescent="0.15">
      <c r="B25" s="14"/>
    </row>
    <row r="26" spans="2:64" s="102" customFormat="1" x14ac:dyDescent="0.15">
      <c r="B26" s="299" t="s">
        <v>447</v>
      </c>
      <c r="D26" s="320">
        <v>3</v>
      </c>
      <c r="E26" s="320"/>
      <c r="F26" s="320">
        <v>1</v>
      </c>
      <c r="G26" s="320"/>
      <c r="H26" s="320">
        <v>1</v>
      </c>
      <c r="I26" s="320"/>
      <c r="J26" s="320">
        <v>1</v>
      </c>
      <c r="K26" s="320"/>
      <c r="L26" s="320">
        <v>1</v>
      </c>
      <c r="M26" s="320"/>
      <c r="N26" s="320">
        <v>1</v>
      </c>
      <c r="O26" s="320"/>
      <c r="P26" s="320">
        <v>1</v>
      </c>
      <c r="Q26" s="320"/>
      <c r="R26" s="320">
        <v>1</v>
      </c>
      <c r="S26" s="320"/>
      <c r="T26" s="320">
        <v>1</v>
      </c>
      <c r="U26" s="320"/>
      <c r="V26" s="320">
        <v>1</v>
      </c>
      <c r="W26" s="320"/>
      <c r="X26" s="320">
        <v>1</v>
      </c>
      <c r="Y26" s="320"/>
      <c r="Z26" s="320">
        <v>1</v>
      </c>
      <c r="AA26" s="320"/>
      <c r="AB26" s="320">
        <v>1</v>
      </c>
      <c r="AC26" s="320"/>
      <c r="AD26" s="320">
        <v>1</v>
      </c>
      <c r="AE26" s="320"/>
      <c r="AF26" s="320">
        <v>1</v>
      </c>
      <c r="AG26" s="320"/>
      <c r="AH26" s="320">
        <v>1</v>
      </c>
      <c r="AI26" s="320"/>
      <c r="AJ26" s="320">
        <v>1</v>
      </c>
      <c r="AK26" s="320"/>
      <c r="AL26" s="320">
        <v>1</v>
      </c>
      <c r="AM26" s="320"/>
      <c r="AN26" s="320">
        <v>1</v>
      </c>
      <c r="AO26" s="320"/>
      <c r="AP26" s="320">
        <v>1</v>
      </c>
      <c r="AQ26" s="320"/>
      <c r="AR26" s="320">
        <v>1</v>
      </c>
      <c r="AS26" s="320"/>
      <c r="AT26" s="320">
        <v>1</v>
      </c>
      <c r="AU26" s="320"/>
      <c r="AV26" s="320">
        <v>1</v>
      </c>
      <c r="AW26" s="320"/>
      <c r="AX26" s="320">
        <v>1</v>
      </c>
      <c r="AY26" s="320"/>
      <c r="AZ26" s="320">
        <v>1</v>
      </c>
      <c r="BA26" s="320"/>
      <c r="BB26" s="320">
        <v>1</v>
      </c>
      <c r="BC26" s="320"/>
      <c r="BD26" s="320">
        <v>1</v>
      </c>
      <c r="BE26" s="320"/>
      <c r="BF26" s="320">
        <v>1</v>
      </c>
      <c r="BG26" s="320"/>
      <c r="BH26" s="320">
        <v>1</v>
      </c>
      <c r="BI26" s="320"/>
      <c r="BJ26" s="320">
        <v>1</v>
      </c>
      <c r="BK26" s="320"/>
      <c r="BL26" s="320">
        <v>1</v>
      </c>
    </row>
    <row r="27" spans="2:64" s="102" customFormat="1" x14ac:dyDescent="0.15">
      <c r="B27" s="299" t="s">
        <v>396</v>
      </c>
      <c r="D27" s="320">
        <v>3</v>
      </c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20"/>
      <c r="AG27" s="320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0"/>
      <c r="AW27" s="320"/>
      <c r="AX27" s="320"/>
      <c r="AY27" s="320"/>
      <c r="AZ27" s="320"/>
      <c r="BA27" s="320"/>
      <c r="BB27" s="320"/>
      <c r="BC27" s="320"/>
      <c r="BD27" s="320"/>
      <c r="BE27" s="320"/>
      <c r="BF27" s="320"/>
      <c r="BG27" s="320"/>
      <c r="BH27" s="320"/>
      <c r="BI27" s="320"/>
      <c r="BJ27" s="320"/>
      <c r="BK27" s="320"/>
      <c r="BL27" s="320"/>
    </row>
    <row r="28" spans="2:64" s="102" customFormat="1" x14ac:dyDescent="0.15">
      <c r="B28" s="299" t="s">
        <v>448</v>
      </c>
      <c r="D28" s="320"/>
      <c r="E28" s="320"/>
      <c r="F28" s="320"/>
      <c r="G28" s="320">
        <v>1</v>
      </c>
      <c r="H28" s="320"/>
      <c r="I28" s="320"/>
      <c r="J28" s="320">
        <v>1</v>
      </c>
      <c r="K28" s="320"/>
      <c r="L28" s="320"/>
      <c r="M28" s="320">
        <v>1</v>
      </c>
      <c r="N28" s="320"/>
      <c r="O28" s="320"/>
      <c r="P28" s="320">
        <v>1</v>
      </c>
      <c r="Q28" s="320"/>
      <c r="R28" s="320"/>
      <c r="S28" s="320">
        <v>1</v>
      </c>
      <c r="T28" s="320"/>
      <c r="U28" s="320"/>
      <c r="V28" s="320">
        <v>1</v>
      </c>
      <c r="W28" s="320"/>
      <c r="X28" s="320"/>
      <c r="Y28" s="320">
        <v>1</v>
      </c>
      <c r="Z28" s="320"/>
      <c r="AA28" s="320"/>
      <c r="AB28" s="320">
        <v>1</v>
      </c>
      <c r="AC28" s="320"/>
      <c r="AD28" s="320"/>
      <c r="AE28" s="320">
        <v>1</v>
      </c>
      <c r="AF28" s="320"/>
      <c r="AG28" s="320"/>
      <c r="AH28" s="320"/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0"/>
      <c r="AT28" s="320"/>
      <c r="AU28" s="320"/>
      <c r="AV28" s="320"/>
      <c r="AW28" s="320"/>
      <c r="AX28" s="320"/>
      <c r="AY28" s="320"/>
      <c r="AZ28" s="320"/>
      <c r="BA28" s="320"/>
      <c r="BB28" s="320"/>
      <c r="BC28" s="320"/>
      <c r="BD28" s="320"/>
      <c r="BE28" s="320"/>
      <c r="BF28" s="320"/>
      <c r="BG28" s="320"/>
      <c r="BH28" s="320"/>
      <c r="BI28" s="320"/>
      <c r="BJ28" s="320"/>
      <c r="BK28" s="320"/>
      <c r="BL28" s="320"/>
    </row>
    <row r="29" spans="2:64" s="102" customFormat="1" x14ac:dyDescent="0.15">
      <c r="B29" s="299" t="s">
        <v>446</v>
      </c>
      <c r="D29" s="320">
        <v>1</v>
      </c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H29" s="320"/>
      <c r="AI29" s="320"/>
      <c r="AJ29" s="320"/>
      <c r="AK29" s="320"/>
      <c r="AL29" s="320"/>
      <c r="AM29" s="320"/>
      <c r="AN29" s="320"/>
      <c r="AO29" s="320"/>
      <c r="AP29" s="320"/>
      <c r="AQ29" s="320"/>
      <c r="AR29" s="320"/>
      <c r="AS29" s="320"/>
      <c r="AT29" s="320"/>
      <c r="AU29" s="320"/>
      <c r="AV29" s="320"/>
      <c r="AW29" s="320"/>
      <c r="AX29" s="320"/>
      <c r="AY29" s="320"/>
      <c r="AZ29" s="320"/>
      <c r="BA29" s="320"/>
      <c r="BB29" s="320"/>
      <c r="BC29" s="320"/>
      <c r="BD29" s="320"/>
      <c r="BE29" s="320"/>
      <c r="BF29" s="320"/>
      <c r="BG29" s="320"/>
      <c r="BH29" s="320"/>
      <c r="BI29" s="320"/>
      <c r="BJ29" s="320"/>
      <c r="BK29" s="320"/>
      <c r="BL29" s="320"/>
    </row>
    <row r="30" spans="2:64" s="102" customFormat="1" x14ac:dyDescent="0.15">
      <c r="B30" s="299" t="s">
        <v>449</v>
      </c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20"/>
      <c r="AG30" s="320"/>
      <c r="AH30" s="320"/>
      <c r="AI30" s="320"/>
      <c r="AJ30" s="320"/>
      <c r="AK30" s="320"/>
      <c r="AL30" s="320"/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/>
      <c r="AY30" s="320"/>
      <c r="AZ30" s="320"/>
      <c r="BA30" s="320"/>
      <c r="BB30" s="320"/>
      <c r="BC30" s="320"/>
      <c r="BD30" s="320"/>
      <c r="BE30" s="320"/>
      <c r="BF30" s="320"/>
      <c r="BG30" s="320"/>
      <c r="BH30" s="320"/>
      <c r="BI30" s="320"/>
      <c r="BJ30" s="320"/>
      <c r="BK30" s="320"/>
      <c r="BL30" s="320"/>
    </row>
    <row r="31" spans="2:64" s="102" customFormat="1" x14ac:dyDescent="0.15">
      <c r="B31" s="29"/>
    </row>
    <row r="32" spans="2:64" s="102" customFormat="1" x14ac:dyDescent="0.15">
      <c r="B32" s="29" t="s">
        <v>549</v>
      </c>
      <c r="D32" s="102">
        <f>SUM(D26:D31)</f>
        <v>7</v>
      </c>
      <c r="E32" s="102">
        <f t="shared" ref="E32:BL32" si="0">SUM(E26:E31)</f>
        <v>0</v>
      </c>
      <c r="F32" s="102">
        <f t="shared" si="0"/>
        <v>1</v>
      </c>
      <c r="G32" s="102">
        <f t="shared" si="0"/>
        <v>1</v>
      </c>
      <c r="H32" s="102">
        <f t="shared" si="0"/>
        <v>1</v>
      </c>
      <c r="I32" s="102">
        <f t="shared" si="0"/>
        <v>0</v>
      </c>
      <c r="J32" s="102">
        <f t="shared" si="0"/>
        <v>2</v>
      </c>
      <c r="K32" s="102">
        <f t="shared" si="0"/>
        <v>0</v>
      </c>
      <c r="L32" s="102">
        <f t="shared" si="0"/>
        <v>1</v>
      </c>
      <c r="M32" s="102">
        <f t="shared" si="0"/>
        <v>1</v>
      </c>
      <c r="N32" s="102">
        <f t="shared" si="0"/>
        <v>1</v>
      </c>
      <c r="O32" s="102">
        <f t="shared" si="0"/>
        <v>0</v>
      </c>
      <c r="P32" s="102">
        <f t="shared" si="0"/>
        <v>2</v>
      </c>
      <c r="Q32" s="102">
        <f t="shared" si="0"/>
        <v>0</v>
      </c>
      <c r="R32" s="102">
        <f t="shared" si="0"/>
        <v>1</v>
      </c>
      <c r="S32" s="102">
        <f t="shared" si="0"/>
        <v>1</v>
      </c>
      <c r="T32" s="102">
        <f t="shared" si="0"/>
        <v>1</v>
      </c>
      <c r="U32" s="102">
        <f t="shared" si="0"/>
        <v>0</v>
      </c>
      <c r="V32" s="102">
        <f t="shared" si="0"/>
        <v>2</v>
      </c>
      <c r="W32" s="102">
        <f t="shared" si="0"/>
        <v>0</v>
      </c>
      <c r="X32" s="102">
        <f t="shared" si="0"/>
        <v>1</v>
      </c>
      <c r="Y32" s="102">
        <f t="shared" si="0"/>
        <v>1</v>
      </c>
      <c r="Z32" s="102">
        <f t="shared" si="0"/>
        <v>1</v>
      </c>
      <c r="AA32" s="102">
        <f t="shared" si="0"/>
        <v>0</v>
      </c>
      <c r="AB32" s="102">
        <f t="shared" si="0"/>
        <v>2</v>
      </c>
      <c r="AC32" s="102">
        <f t="shared" si="0"/>
        <v>0</v>
      </c>
      <c r="AD32" s="102">
        <f t="shared" si="0"/>
        <v>1</v>
      </c>
      <c r="AE32" s="102">
        <f t="shared" si="0"/>
        <v>1</v>
      </c>
      <c r="AF32" s="102">
        <f t="shared" si="0"/>
        <v>1</v>
      </c>
      <c r="AG32" s="102">
        <f t="shared" si="0"/>
        <v>0</v>
      </c>
      <c r="AH32" s="102">
        <f t="shared" si="0"/>
        <v>1</v>
      </c>
      <c r="AI32" s="102">
        <f t="shared" si="0"/>
        <v>0</v>
      </c>
      <c r="AJ32" s="102">
        <f t="shared" si="0"/>
        <v>1</v>
      </c>
      <c r="AK32" s="102">
        <f t="shared" si="0"/>
        <v>0</v>
      </c>
      <c r="AL32" s="102">
        <f t="shared" si="0"/>
        <v>1</v>
      </c>
      <c r="AM32" s="102">
        <f t="shared" si="0"/>
        <v>0</v>
      </c>
      <c r="AN32" s="102">
        <f t="shared" si="0"/>
        <v>1</v>
      </c>
      <c r="AO32" s="102">
        <f t="shared" si="0"/>
        <v>0</v>
      </c>
      <c r="AP32" s="102">
        <f t="shared" si="0"/>
        <v>1</v>
      </c>
      <c r="AQ32" s="102">
        <f t="shared" si="0"/>
        <v>0</v>
      </c>
      <c r="AR32" s="102">
        <f t="shared" si="0"/>
        <v>1</v>
      </c>
      <c r="AS32" s="102">
        <f t="shared" si="0"/>
        <v>0</v>
      </c>
      <c r="AT32" s="102">
        <f t="shared" si="0"/>
        <v>1</v>
      </c>
      <c r="AU32" s="102">
        <f t="shared" si="0"/>
        <v>0</v>
      </c>
      <c r="AV32" s="102">
        <f t="shared" si="0"/>
        <v>1</v>
      </c>
      <c r="AW32" s="102">
        <f t="shared" si="0"/>
        <v>0</v>
      </c>
      <c r="AX32" s="102">
        <f t="shared" si="0"/>
        <v>1</v>
      </c>
      <c r="AY32" s="102">
        <f t="shared" si="0"/>
        <v>0</v>
      </c>
      <c r="AZ32" s="102">
        <f t="shared" si="0"/>
        <v>1</v>
      </c>
      <c r="BA32" s="102">
        <f t="shared" si="0"/>
        <v>0</v>
      </c>
      <c r="BB32" s="102">
        <f t="shared" si="0"/>
        <v>1</v>
      </c>
      <c r="BC32" s="102">
        <f t="shared" si="0"/>
        <v>0</v>
      </c>
      <c r="BD32" s="102">
        <f t="shared" si="0"/>
        <v>1</v>
      </c>
      <c r="BE32" s="102">
        <f t="shared" si="0"/>
        <v>0</v>
      </c>
      <c r="BF32" s="102">
        <f t="shared" si="0"/>
        <v>1</v>
      </c>
      <c r="BG32" s="102">
        <f t="shared" si="0"/>
        <v>0</v>
      </c>
      <c r="BH32" s="102">
        <f t="shared" si="0"/>
        <v>1</v>
      </c>
      <c r="BI32" s="102">
        <f t="shared" si="0"/>
        <v>0</v>
      </c>
      <c r="BJ32" s="102">
        <f t="shared" si="0"/>
        <v>1</v>
      </c>
      <c r="BK32" s="102">
        <f t="shared" si="0"/>
        <v>0</v>
      </c>
      <c r="BL32" s="102">
        <f t="shared" si="0"/>
        <v>1</v>
      </c>
    </row>
    <row r="33" spans="2:64" x14ac:dyDescent="0.15">
      <c r="B33" s="14"/>
    </row>
    <row r="34" spans="2:64" x14ac:dyDescent="0.15">
      <c r="B34" s="14" t="s">
        <v>452</v>
      </c>
    </row>
    <row r="35" spans="2:64" x14ac:dyDescent="0.15">
      <c r="B35" s="14"/>
    </row>
    <row r="36" spans="2:64" x14ac:dyDescent="0.15">
      <c r="B36" s="47" t="s">
        <v>447</v>
      </c>
      <c r="E36" s="9">
        <f>'COSM-TRIPCALC_CWS'!$D$9*'COSM-TRIPPLAN_CWS'!E26</f>
        <v>0</v>
      </c>
      <c r="F36" s="9">
        <f>'COSM-TRIPCALC_CWS'!$D$9*'COSM-TRIPPLAN_CWS'!F26</f>
        <v>1295</v>
      </c>
      <c r="G36" s="9">
        <f>'COSM-TRIPCALC_CWS'!$D$9*'COSM-TRIPPLAN_CWS'!G26</f>
        <v>0</v>
      </c>
      <c r="H36" s="9">
        <f>'COSM-TRIPCALC_CWS'!$D$9*'COSM-TRIPPLAN_CWS'!H26</f>
        <v>1295</v>
      </c>
      <c r="I36" s="9">
        <f>'COSM-TRIPCALC_CWS'!$D$9*'COSM-TRIPPLAN_CWS'!I26</f>
        <v>0</v>
      </c>
      <c r="J36" s="9">
        <f>'COSM-TRIPCALC_CWS'!$D$9*'COSM-TRIPPLAN_CWS'!J26</f>
        <v>1295</v>
      </c>
      <c r="K36" s="9">
        <f>'COSM-TRIPCALC_CWS'!$D$9*'COSM-TRIPPLAN_CWS'!K26</f>
        <v>0</v>
      </c>
      <c r="L36" s="9">
        <f>'COSM-TRIPCALC_CWS'!$D$9*'COSM-TRIPPLAN_CWS'!L26</f>
        <v>1295</v>
      </c>
      <c r="M36" s="9">
        <f>'COSM-TRIPCALC_CWS'!$D$9*'COSM-TRIPPLAN_CWS'!M26</f>
        <v>0</v>
      </c>
      <c r="N36" s="9">
        <f>'COSM-TRIPCALC_CWS'!$D$9*'COSM-TRIPPLAN_CWS'!N26</f>
        <v>1295</v>
      </c>
      <c r="O36" s="9">
        <f>'COSM-TRIPCALC_CWS'!$D$9*'COSM-TRIPPLAN_CWS'!O26</f>
        <v>0</v>
      </c>
      <c r="P36" s="9">
        <f>'COSM-TRIPCALC_CWS'!$D$9*'COSM-TRIPPLAN_CWS'!P26</f>
        <v>1295</v>
      </c>
      <c r="Q36" s="9">
        <f>'COSM-TRIPCALC_CWS'!$D$9*'COSM-TRIPPLAN_CWS'!Q26</f>
        <v>0</v>
      </c>
      <c r="R36" s="9">
        <f>'COSM-TRIPCALC_CWS'!$D$9*'COSM-TRIPPLAN_CWS'!R26</f>
        <v>1295</v>
      </c>
      <c r="S36" s="9">
        <f>'COSM-TRIPCALC_CWS'!$D$9*'COSM-TRIPPLAN_CWS'!S26</f>
        <v>0</v>
      </c>
      <c r="T36" s="9">
        <f>'COSM-TRIPCALC_CWS'!$D$9*'COSM-TRIPPLAN_CWS'!T26</f>
        <v>1295</v>
      </c>
      <c r="U36" s="9">
        <f>'COSM-TRIPCALC_CWS'!$D$9*'COSM-TRIPPLAN_CWS'!U26</f>
        <v>0</v>
      </c>
      <c r="V36" s="9">
        <f>'COSM-TRIPCALC_CWS'!$D$9*'COSM-TRIPPLAN_CWS'!V26</f>
        <v>1295</v>
      </c>
      <c r="W36" s="9">
        <f>'COSM-TRIPCALC_CWS'!$D$9*'COSM-TRIPPLAN_CWS'!W26</f>
        <v>0</v>
      </c>
      <c r="X36" s="9">
        <f>'COSM-TRIPCALC_CWS'!$D$9*'COSM-TRIPPLAN_CWS'!X26</f>
        <v>1295</v>
      </c>
      <c r="Y36" s="9">
        <f>'COSM-TRIPCALC_CWS'!$D$9*'COSM-TRIPPLAN_CWS'!Y26</f>
        <v>0</v>
      </c>
      <c r="Z36" s="9">
        <f>'COSM-TRIPCALC_CWS'!$D$9*'COSM-TRIPPLAN_CWS'!Z26</f>
        <v>1295</v>
      </c>
      <c r="AA36" s="9">
        <f>'COSM-TRIPCALC_CWS'!$D$9*'COSM-TRIPPLAN_CWS'!AA26</f>
        <v>0</v>
      </c>
      <c r="AB36" s="9">
        <f>'COSM-TRIPCALC_CWS'!$D$9*'COSM-TRIPPLAN_CWS'!AB26</f>
        <v>1295</v>
      </c>
      <c r="AC36" s="9">
        <f>'COSM-TRIPCALC_CWS'!$D$9*'COSM-TRIPPLAN_CWS'!AC26</f>
        <v>0</v>
      </c>
      <c r="AD36" s="9">
        <f>'COSM-TRIPCALC_CWS'!$D$9*'COSM-TRIPPLAN_CWS'!AD26</f>
        <v>1295</v>
      </c>
      <c r="AE36" s="9">
        <f>'COSM-TRIPCALC_CWS'!$D$9*'COSM-TRIPPLAN_CWS'!AE26</f>
        <v>0</v>
      </c>
      <c r="AF36" s="9">
        <f>'COSM-TRIPCALC_CWS'!$D$9*'COSM-TRIPPLAN_CWS'!AF26</f>
        <v>1295</v>
      </c>
      <c r="AG36" s="9">
        <f>'COSM-TRIPCALC_CWS'!$D$9*'COSM-TRIPPLAN_CWS'!AG26</f>
        <v>0</v>
      </c>
      <c r="AH36" s="9">
        <f>'COSM-TRIPCALC_CWS'!$D$9*'COSM-TRIPPLAN_CWS'!AH26</f>
        <v>1295</v>
      </c>
      <c r="AI36" s="9">
        <f>'COSM-TRIPCALC_CWS'!$D$9*'COSM-TRIPPLAN_CWS'!AI26</f>
        <v>0</v>
      </c>
      <c r="AJ36" s="9">
        <f>'COSM-TRIPCALC_CWS'!$D$9*'COSM-TRIPPLAN_CWS'!AJ26</f>
        <v>1295</v>
      </c>
      <c r="AK36" s="9">
        <f>'COSM-TRIPCALC_CWS'!$D$9*'COSM-TRIPPLAN_CWS'!AK26</f>
        <v>0</v>
      </c>
      <c r="AL36" s="9">
        <f>'COSM-TRIPCALC_CWS'!$D$9*'COSM-TRIPPLAN_CWS'!AL26</f>
        <v>1295</v>
      </c>
      <c r="AM36" s="9">
        <f>'COSM-TRIPCALC_CWS'!$D$9*'COSM-TRIPPLAN_CWS'!AM26</f>
        <v>0</v>
      </c>
      <c r="AN36" s="9">
        <f>'COSM-TRIPCALC_CWS'!$D$9*'COSM-TRIPPLAN_CWS'!AN26</f>
        <v>1295</v>
      </c>
      <c r="AO36" s="9">
        <f>'COSM-TRIPCALC_CWS'!$D$9*'COSM-TRIPPLAN_CWS'!AO26</f>
        <v>0</v>
      </c>
      <c r="AP36" s="9">
        <f>'COSM-TRIPCALC_CWS'!$D$9*'COSM-TRIPPLAN_CWS'!AP26</f>
        <v>1295</v>
      </c>
      <c r="AQ36" s="9">
        <f>'COSM-TRIPCALC_CWS'!$D$9*'COSM-TRIPPLAN_CWS'!AQ26</f>
        <v>0</v>
      </c>
      <c r="AR36" s="9">
        <f>'COSM-TRIPCALC_CWS'!$D$9*'COSM-TRIPPLAN_CWS'!AR26</f>
        <v>1295</v>
      </c>
      <c r="AS36" s="9">
        <f>'COSM-TRIPCALC_CWS'!$D$9*'COSM-TRIPPLAN_CWS'!AS26</f>
        <v>0</v>
      </c>
      <c r="AT36" s="9">
        <f>'COSM-TRIPCALC_CWS'!$D$9*'COSM-TRIPPLAN_CWS'!AT26</f>
        <v>1295</v>
      </c>
      <c r="AU36" s="9">
        <f>'COSM-TRIPCALC_CWS'!$D$9*'COSM-TRIPPLAN_CWS'!AU26</f>
        <v>0</v>
      </c>
      <c r="AV36" s="9">
        <f>'COSM-TRIPCALC_CWS'!$D$9*'COSM-TRIPPLAN_CWS'!AV26</f>
        <v>1295</v>
      </c>
      <c r="AW36" s="9">
        <f>'COSM-TRIPCALC_CWS'!$D$9*'COSM-TRIPPLAN_CWS'!AW26</f>
        <v>0</v>
      </c>
      <c r="AX36" s="9">
        <f>'COSM-TRIPCALC_CWS'!$D$9*'COSM-TRIPPLAN_CWS'!AX26</f>
        <v>1295</v>
      </c>
      <c r="AY36" s="9">
        <f>'COSM-TRIPCALC_CWS'!$D$9*'COSM-TRIPPLAN_CWS'!AY26</f>
        <v>0</v>
      </c>
      <c r="AZ36" s="9">
        <f>'COSM-TRIPCALC_CWS'!$D$9*'COSM-TRIPPLAN_CWS'!AZ26</f>
        <v>1295</v>
      </c>
      <c r="BA36" s="9">
        <f>'COSM-TRIPCALC_CWS'!$D$9*'COSM-TRIPPLAN_CWS'!BA26</f>
        <v>0</v>
      </c>
      <c r="BB36" s="9">
        <f>'COSM-TRIPCALC_CWS'!$D$9*'COSM-TRIPPLAN_CWS'!BB26</f>
        <v>1295</v>
      </c>
      <c r="BC36" s="9">
        <f>'COSM-TRIPCALC_CWS'!$D$9*'COSM-TRIPPLAN_CWS'!BC26</f>
        <v>0</v>
      </c>
      <c r="BD36" s="9">
        <f>'COSM-TRIPCALC_CWS'!$D$9*'COSM-TRIPPLAN_CWS'!BD26</f>
        <v>1295</v>
      </c>
      <c r="BE36" s="9">
        <f>'COSM-TRIPCALC_CWS'!$D$9*'COSM-TRIPPLAN_CWS'!BE26</f>
        <v>0</v>
      </c>
      <c r="BF36" s="9">
        <f>'COSM-TRIPCALC_CWS'!$D$9*'COSM-TRIPPLAN_CWS'!BF26</f>
        <v>1295</v>
      </c>
      <c r="BG36" s="9">
        <f>'COSM-TRIPCALC_CWS'!$D$9*'COSM-TRIPPLAN_CWS'!BG26</f>
        <v>0</v>
      </c>
      <c r="BH36" s="9">
        <f>'COSM-TRIPCALC_CWS'!$D$9*'COSM-TRIPPLAN_CWS'!BH26</f>
        <v>1295</v>
      </c>
      <c r="BI36" s="9">
        <f>'COSM-TRIPCALC_CWS'!$D$9*'COSM-TRIPPLAN_CWS'!BI26</f>
        <v>0</v>
      </c>
      <c r="BJ36" s="9">
        <f>'COSM-TRIPCALC_CWS'!$D$9*'COSM-TRIPPLAN_CWS'!BJ26</f>
        <v>1295</v>
      </c>
      <c r="BK36" s="9">
        <f>'COSM-TRIPCALC_CWS'!$D$9*'COSM-TRIPPLAN_CWS'!BK26</f>
        <v>0</v>
      </c>
      <c r="BL36" s="9">
        <f>'COSM-TRIPCALC_CWS'!$D$9*'COSM-TRIPPLAN_CWS'!BL26</f>
        <v>1295</v>
      </c>
    </row>
    <row r="37" spans="2:64" x14ac:dyDescent="0.15">
      <c r="B37" s="47" t="s">
        <v>396</v>
      </c>
      <c r="E37" s="9">
        <f>'COSM-TRIPCALC_CWS'!$D$16*'COSM-TRIPPLAN_CWS'!E27</f>
        <v>0</v>
      </c>
      <c r="F37" s="9">
        <f>'COSM-TRIPCALC_CWS'!$D$16*'COSM-TRIPPLAN_CWS'!F27</f>
        <v>0</v>
      </c>
      <c r="G37" s="9">
        <f>'COSM-TRIPCALC_CWS'!$D$16*'COSM-TRIPPLAN_CWS'!G27</f>
        <v>0</v>
      </c>
      <c r="H37" s="9">
        <f>'COSM-TRIPCALC_CWS'!$D$16*'COSM-TRIPPLAN_CWS'!H27</f>
        <v>0</v>
      </c>
      <c r="I37" s="9">
        <f>'COSM-TRIPCALC_CWS'!$D$16*'COSM-TRIPPLAN_CWS'!I27</f>
        <v>0</v>
      </c>
      <c r="J37" s="9">
        <f>'COSM-TRIPCALC_CWS'!$D$16*'COSM-TRIPPLAN_CWS'!J27</f>
        <v>0</v>
      </c>
      <c r="K37" s="9">
        <f>'COSM-TRIPCALC_CWS'!$D$16*'COSM-TRIPPLAN_CWS'!K27</f>
        <v>0</v>
      </c>
      <c r="L37" s="9">
        <f>'COSM-TRIPCALC_CWS'!$D$16*'COSM-TRIPPLAN_CWS'!L27</f>
        <v>0</v>
      </c>
      <c r="M37" s="9">
        <f>'COSM-TRIPCALC_CWS'!$D$16*'COSM-TRIPPLAN_CWS'!M27</f>
        <v>0</v>
      </c>
      <c r="N37" s="9">
        <f>'COSM-TRIPCALC_CWS'!$D$16*'COSM-TRIPPLAN_CWS'!N27</f>
        <v>0</v>
      </c>
      <c r="O37" s="9">
        <f>'COSM-TRIPCALC_CWS'!$D$16*'COSM-TRIPPLAN_CWS'!O27</f>
        <v>0</v>
      </c>
      <c r="P37" s="9">
        <f>'COSM-TRIPCALC_CWS'!$D$16*'COSM-TRIPPLAN_CWS'!P27</f>
        <v>0</v>
      </c>
      <c r="Q37" s="9">
        <f>'COSM-TRIPCALC_CWS'!$D$16*'COSM-TRIPPLAN_CWS'!Q27</f>
        <v>0</v>
      </c>
      <c r="R37" s="9">
        <f>'COSM-TRIPCALC_CWS'!$D$16*'COSM-TRIPPLAN_CWS'!R27</f>
        <v>0</v>
      </c>
      <c r="S37" s="9">
        <f>'COSM-TRIPCALC_CWS'!$D$16*'COSM-TRIPPLAN_CWS'!S27</f>
        <v>0</v>
      </c>
      <c r="T37" s="9">
        <f>'COSM-TRIPCALC_CWS'!$D$16*'COSM-TRIPPLAN_CWS'!T27</f>
        <v>0</v>
      </c>
      <c r="U37" s="9">
        <f>'COSM-TRIPCALC_CWS'!$D$16*'COSM-TRIPPLAN_CWS'!U27</f>
        <v>0</v>
      </c>
      <c r="V37" s="9">
        <f>'COSM-TRIPCALC_CWS'!$D$16*'COSM-TRIPPLAN_CWS'!V27</f>
        <v>0</v>
      </c>
      <c r="W37" s="9">
        <f>'COSM-TRIPCALC_CWS'!$D$16*'COSM-TRIPPLAN_CWS'!W27</f>
        <v>0</v>
      </c>
      <c r="X37" s="9">
        <f>'COSM-TRIPCALC_CWS'!$D$16*'COSM-TRIPPLAN_CWS'!X27</f>
        <v>0</v>
      </c>
      <c r="Y37" s="9">
        <f>'COSM-TRIPCALC_CWS'!$D$16*'COSM-TRIPPLAN_CWS'!Y27</f>
        <v>0</v>
      </c>
      <c r="Z37" s="9">
        <f>'COSM-TRIPCALC_CWS'!$D$16*'COSM-TRIPPLAN_CWS'!Z27</f>
        <v>0</v>
      </c>
      <c r="AA37" s="9">
        <f>'COSM-TRIPCALC_CWS'!$D$16*'COSM-TRIPPLAN_CWS'!AA27</f>
        <v>0</v>
      </c>
      <c r="AB37" s="9">
        <f>'COSM-TRIPCALC_CWS'!$D$16*'COSM-TRIPPLAN_CWS'!AB27</f>
        <v>0</v>
      </c>
      <c r="AC37" s="9">
        <f>'COSM-TRIPCALC_CWS'!$D$16*'COSM-TRIPPLAN_CWS'!AC27</f>
        <v>0</v>
      </c>
      <c r="AD37" s="9">
        <f>'COSM-TRIPCALC_CWS'!$D$16*'COSM-TRIPPLAN_CWS'!AD27</f>
        <v>0</v>
      </c>
      <c r="AE37" s="9">
        <f>'COSM-TRIPCALC_CWS'!$D$16*'COSM-TRIPPLAN_CWS'!AE27</f>
        <v>0</v>
      </c>
      <c r="AF37" s="9">
        <f>'COSM-TRIPCALC_CWS'!$D$16*'COSM-TRIPPLAN_CWS'!AF27</f>
        <v>0</v>
      </c>
      <c r="AG37" s="9">
        <f>'COSM-TRIPCALC_CWS'!$D$16*'COSM-TRIPPLAN_CWS'!AG27</f>
        <v>0</v>
      </c>
      <c r="AH37" s="9">
        <f>'COSM-TRIPCALC_CWS'!$D$16*'COSM-TRIPPLAN_CWS'!AH27</f>
        <v>0</v>
      </c>
      <c r="AI37" s="9">
        <f>'COSM-TRIPCALC_CWS'!$D$16*'COSM-TRIPPLAN_CWS'!AI27</f>
        <v>0</v>
      </c>
      <c r="AJ37" s="9">
        <f>'COSM-TRIPCALC_CWS'!$D$16*'COSM-TRIPPLAN_CWS'!AJ27</f>
        <v>0</v>
      </c>
      <c r="AK37" s="9">
        <f>'COSM-TRIPCALC_CWS'!$D$16*'COSM-TRIPPLAN_CWS'!AK27</f>
        <v>0</v>
      </c>
      <c r="AL37" s="9">
        <f>'COSM-TRIPCALC_CWS'!$D$16*'COSM-TRIPPLAN_CWS'!AL27</f>
        <v>0</v>
      </c>
      <c r="AM37" s="9">
        <f>'COSM-TRIPCALC_CWS'!$D$16*'COSM-TRIPPLAN_CWS'!AM27</f>
        <v>0</v>
      </c>
      <c r="AN37" s="9">
        <f>'COSM-TRIPCALC_CWS'!$D$16*'COSM-TRIPPLAN_CWS'!AN27</f>
        <v>0</v>
      </c>
      <c r="AO37" s="9">
        <f>'COSM-TRIPCALC_CWS'!$D$16*'COSM-TRIPPLAN_CWS'!AO27</f>
        <v>0</v>
      </c>
      <c r="AP37" s="9">
        <f>'COSM-TRIPCALC_CWS'!$D$16*'COSM-TRIPPLAN_CWS'!AP27</f>
        <v>0</v>
      </c>
      <c r="AQ37" s="9">
        <f>'COSM-TRIPCALC_CWS'!$D$16*'COSM-TRIPPLAN_CWS'!AQ27</f>
        <v>0</v>
      </c>
      <c r="AR37" s="9">
        <f>'COSM-TRIPCALC_CWS'!$D$16*'COSM-TRIPPLAN_CWS'!AR27</f>
        <v>0</v>
      </c>
      <c r="AS37" s="9">
        <f>'COSM-TRIPCALC_CWS'!$D$16*'COSM-TRIPPLAN_CWS'!AS27</f>
        <v>0</v>
      </c>
      <c r="AT37" s="9">
        <f>'COSM-TRIPCALC_CWS'!$D$16*'COSM-TRIPPLAN_CWS'!AT27</f>
        <v>0</v>
      </c>
      <c r="AU37" s="9">
        <f>'COSM-TRIPCALC_CWS'!$D$16*'COSM-TRIPPLAN_CWS'!AU27</f>
        <v>0</v>
      </c>
      <c r="AV37" s="9">
        <f>'COSM-TRIPCALC_CWS'!$D$16*'COSM-TRIPPLAN_CWS'!AV27</f>
        <v>0</v>
      </c>
      <c r="AW37" s="9">
        <f>'COSM-TRIPCALC_CWS'!$D$16*'COSM-TRIPPLAN_CWS'!AW27</f>
        <v>0</v>
      </c>
      <c r="AX37" s="9">
        <f>'COSM-TRIPCALC_CWS'!$D$16*'COSM-TRIPPLAN_CWS'!AX27</f>
        <v>0</v>
      </c>
      <c r="AY37" s="9">
        <f>'COSM-TRIPCALC_CWS'!$D$16*'COSM-TRIPPLAN_CWS'!AY27</f>
        <v>0</v>
      </c>
      <c r="AZ37" s="9">
        <f>'COSM-TRIPCALC_CWS'!$D$16*'COSM-TRIPPLAN_CWS'!AZ27</f>
        <v>0</v>
      </c>
      <c r="BA37" s="9">
        <f>'COSM-TRIPCALC_CWS'!$D$16*'COSM-TRIPPLAN_CWS'!BA27</f>
        <v>0</v>
      </c>
      <c r="BB37" s="9">
        <f>'COSM-TRIPCALC_CWS'!$D$16*'COSM-TRIPPLAN_CWS'!BB27</f>
        <v>0</v>
      </c>
      <c r="BC37" s="9">
        <f>'COSM-TRIPCALC_CWS'!$D$16*'COSM-TRIPPLAN_CWS'!BC27</f>
        <v>0</v>
      </c>
      <c r="BD37" s="9">
        <f>'COSM-TRIPCALC_CWS'!$D$16*'COSM-TRIPPLAN_CWS'!BD27</f>
        <v>0</v>
      </c>
      <c r="BE37" s="9">
        <f>'COSM-TRIPCALC_CWS'!$D$16*'COSM-TRIPPLAN_CWS'!BE27</f>
        <v>0</v>
      </c>
      <c r="BF37" s="9">
        <f>'COSM-TRIPCALC_CWS'!$D$16*'COSM-TRIPPLAN_CWS'!BF27</f>
        <v>0</v>
      </c>
      <c r="BG37" s="9">
        <f>'COSM-TRIPCALC_CWS'!$D$16*'COSM-TRIPPLAN_CWS'!BG27</f>
        <v>0</v>
      </c>
      <c r="BH37" s="9">
        <f>'COSM-TRIPCALC_CWS'!$D$16*'COSM-TRIPPLAN_CWS'!BH27</f>
        <v>0</v>
      </c>
      <c r="BI37" s="9">
        <f>'COSM-TRIPCALC_CWS'!$D$16*'COSM-TRIPPLAN_CWS'!BI27</f>
        <v>0</v>
      </c>
      <c r="BJ37" s="9">
        <f>'COSM-TRIPCALC_CWS'!$D$16*'COSM-TRIPPLAN_CWS'!BJ27</f>
        <v>0</v>
      </c>
      <c r="BK37" s="9">
        <f>'COSM-TRIPCALC_CWS'!$D$16*'COSM-TRIPPLAN_CWS'!BK27</f>
        <v>0</v>
      </c>
      <c r="BL37" s="9">
        <f>'COSM-TRIPCALC_CWS'!$D$16*'COSM-TRIPPLAN_CWS'!BL27</f>
        <v>0</v>
      </c>
    </row>
    <row r="38" spans="2:64" x14ac:dyDescent="0.15">
      <c r="B38" s="47" t="s">
        <v>448</v>
      </c>
      <c r="E38" s="9">
        <f>'COSM-TRIPCALC_CWS'!$D$23*'COSM-TRIPPLAN_CWS'!E28</f>
        <v>0</v>
      </c>
      <c r="F38" s="9">
        <f>'COSM-TRIPCALC_CWS'!$D$23*'COSM-TRIPPLAN_CWS'!F28</f>
        <v>0</v>
      </c>
      <c r="G38" s="9">
        <f>'COSM-TRIPCALC_CWS'!$D$23*'COSM-TRIPPLAN_CWS'!G28</f>
        <v>1550</v>
      </c>
      <c r="H38" s="9">
        <f>'COSM-TRIPCALC_CWS'!$D$23*'COSM-TRIPPLAN_CWS'!H28</f>
        <v>0</v>
      </c>
      <c r="I38" s="9">
        <f>'COSM-TRIPCALC_CWS'!$D$23*'COSM-TRIPPLAN_CWS'!I28</f>
        <v>0</v>
      </c>
      <c r="J38" s="9">
        <f>'COSM-TRIPCALC_CWS'!$D$23*'COSM-TRIPPLAN_CWS'!J28</f>
        <v>1550</v>
      </c>
      <c r="K38" s="9">
        <f>'COSM-TRIPCALC_CWS'!$D$23*'COSM-TRIPPLAN_CWS'!K28</f>
        <v>0</v>
      </c>
      <c r="L38" s="9">
        <f>'COSM-TRIPCALC_CWS'!$D$23*'COSM-TRIPPLAN_CWS'!L28</f>
        <v>0</v>
      </c>
      <c r="M38" s="9">
        <f>'COSM-TRIPCALC_CWS'!$D$23*'COSM-TRIPPLAN_CWS'!M28</f>
        <v>1550</v>
      </c>
      <c r="N38" s="9">
        <f>'COSM-TRIPCALC_CWS'!$D$23*'COSM-TRIPPLAN_CWS'!N28</f>
        <v>0</v>
      </c>
      <c r="O38" s="9">
        <f>'COSM-TRIPCALC_CWS'!$D$23*'COSM-TRIPPLAN_CWS'!O28</f>
        <v>0</v>
      </c>
      <c r="P38" s="9">
        <f>'COSM-TRIPCALC_CWS'!$D$23*'COSM-TRIPPLAN_CWS'!P28</f>
        <v>1550</v>
      </c>
      <c r="Q38" s="9">
        <f>'COSM-TRIPCALC_CWS'!$D$23*'COSM-TRIPPLAN_CWS'!Q28</f>
        <v>0</v>
      </c>
      <c r="R38" s="9">
        <f>'COSM-TRIPCALC_CWS'!$D$23*'COSM-TRIPPLAN_CWS'!R28</f>
        <v>0</v>
      </c>
      <c r="S38" s="9">
        <f>'COSM-TRIPCALC_CWS'!$D$23*'COSM-TRIPPLAN_CWS'!S28</f>
        <v>1550</v>
      </c>
      <c r="T38" s="9">
        <f>'COSM-TRIPCALC_CWS'!$D$23*'COSM-TRIPPLAN_CWS'!T28</f>
        <v>0</v>
      </c>
      <c r="U38" s="9">
        <f>'COSM-TRIPCALC_CWS'!$D$23*'COSM-TRIPPLAN_CWS'!U28</f>
        <v>0</v>
      </c>
      <c r="V38" s="9">
        <f>'COSM-TRIPCALC_CWS'!$D$23*'COSM-TRIPPLAN_CWS'!V28</f>
        <v>1550</v>
      </c>
      <c r="W38" s="9">
        <f>'COSM-TRIPCALC_CWS'!$D$23*'COSM-TRIPPLAN_CWS'!W28</f>
        <v>0</v>
      </c>
      <c r="X38" s="9">
        <f>'COSM-TRIPCALC_CWS'!$D$23*'COSM-TRIPPLAN_CWS'!X28</f>
        <v>0</v>
      </c>
      <c r="Y38" s="9">
        <f>'COSM-TRIPCALC_CWS'!$D$23*'COSM-TRIPPLAN_CWS'!Y28</f>
        <v>1550</v>
      </c>
      <c r="Z38" s="9">
        <f>'COSM-TRIPCALC_CWS'!$D$23*'COSM-TRIPPLAN_CWS'!Z28</f>
        <v>0</v>
      </c>
      <c r="AA38" s="9">
        <f>'COSM-TRIPCALC_CWS'!$D$23*'COSM-TRIPPLAN_CWS'!AA28</f>
        <v>0</v>
      </c>
      <c r="AB38" s="9">
        <f>'COSM-TRIPCALC_CWS'!$D$23*'COSM-TRIPPLAN_CWS'!AB28</f>
        <v>1550</v>
      </c>
      <c r="AC38" s="9">
        <f>'COSM-TRIPCALC_CWS'!$D$23*'COSM-TRIPPLAN_CWS'!AC28</f>
        <v>0</v>
      </c>
      <c r="AD38" s="9">
        <f>'COSM-TRIPCALC_CWS'!$D$23*'COSM-TRIPPLAN_CWS'!AD28</f>
        <v>0</v>
      </c>
      <c r="AE38" s="9">
        <f>'COSM-TRIPCALC_CWS'!$D$23*'COSM-TRIPPLAN_CWS'!AE28</f>
        <v>1550</v>
      </c>
      <c r="AF38" s="9">
        <f>'COSM-TRIPCALC_CWS'!$D$23*'COSM-TRIPPLAN_CWS'!AF28</f>
        <v>0</v>
      </c>
      <c r="AG38" s="9">
        <f>'COSM-TRIPCALC_CWS'!$D$23*'COSM-TRIPPLAN_CWS'!AG28</f>
        <v>0</v>
      </c>
      <c r="AH38" s="9">
        <f>'COSM-TRIPCALC_CWS'!$D$23*'COSM-TRIPPLAN_CWS'!AH28</f>
        <v>0</v>
      </c>
      <c r="AI38" s="9">
        <f>'COSM-TRIPCALC_CWS'!$D$23*'COSM-TRIPPLAN_CWS'!AI28</f>
        <v>0</v>
      </c>
      <c r="AJ38" s="9">
        <f>'COSM-TRIPCALC_CWS'!$D$23*'COSM-TRIPPLAN_CWS'!AJ28</f>
        <v>0</v>
      </c>
      <c r="AK38" s="9">
        <f>'COSM-TRIPCALC_CWS'!$D$23*'COSM-TRIPPLAN_CWS'!AK28</f>
        <v>0</v>
      </c>
      <c r="AL38" s="9">
        <f>'COSM-TRIPCALC_CWS'!$D$23*'COSM-TRIPPLAN_CWS'!AL28</f>
        <v>0</v>
      </c>
      <c r="AM38" s="9">
        <f>'COSM-TRIPCALC_CWS'!$D$23*'COSM-TRIPPLAN_CWS'!AM28</f>
        <v>0</v>
      </c>
      <c r="AN38" s="9">
        <f>'COSM-TRIPCALC_CWS'!$D$23*'COSM-TRIPPLAN_CWS'!AN28</f>
        <v>0</v>
      </c>
      <c r="AO38" s="9">
        <f>'COSM-TRIPCALC_CWS'!$D$23*'COSM-TRIPPLAN_CWS'!AO28</f>
        <v>0</v>
      </c>
      <c r="AP38" s="9">
        <f>'COSM-TRIPCALC_CWS'!$D$23*'COSM-TRIPPLAN_CWS'!AP28</f>
        <v>0</v>
      </c>
      <c r="AQ38" s="9">
        <f>'COSM-TRIPCALC_CWS'!$D$23*'COSM-TRIPPLAN_CWS'!AQ28</f>
        <v>0</v>
      </c>
      <c r="AR38" s="9">
        <f>'COSM-TRIPCALC_CWS'!$D$23*'COSM-TRIPPLAN_CWS'!AR28</f>
        <v>0</v>
      </c>
      <c r="AS38" s="9">
        <f>'COSM-TRIPCALC_CWS'!$D$23*'COSM-TRIPPLAN_CWS'!AS28</f>
        <v>0</v>
      </c>
      <c r="AT38" s="9">
        <f>'COSM-TRIPCALC_CWS'!$D$23*'COSM-TRIPPLAN_CWS'!AT28</f>
        <v>0</v>
      </c>
      <c r="AU38" s="9">
        <f>'COSM-TRIPCALC_CWS'!$D$23*'COSM-TRIPPLAN_CWS'!AU28</f>
        <v>0</v>
      </c>
      <c r="AV38" s="9">
        <f>'COSM-TRIPCALC_CWS'!$D$23*'COSM-TRIPPLAN_CWS'!AV28</f>
        <v>0</v>
      </c>
      <c r="AW38" s="9">
        <f>'COSM-TRIPCALC_CWS'!$D$23*'COSM-TRIPPLAN_CWS'!AW28</f>
        <v>0</v>
      </c>
      <c r="AX38" s="9">
        <f>'COSM-TRIPCALC_CWS'!$D$23*'COSM-TRIPPLAN_CWS'!AX28</f>
        <v>0</v>
      </c>
      <c r="AY38" s="9">
        <f>'COSM-TRIPCALC_CWS'!$D$23*'COSM-TRIPPLAN_CWS'!AY28</f>
        <v>0</v>
      </c>
      <c r="AZ38" s="9">
        <f>'COSM-TRIPCALC_CWS'!$D$23*'COSM-TRIPPLAN_CWS'!AZ28</f>
        <v>0</v>
      </c>
      <c r="BA38" s="9">
        <f>'COSM-TRIPCALC_CWS'!$D$23*'COSM-TRIPPLAN_CWS'!BA28</f>
        <v>0</v>
      </c>
      <c r="BB38" s="9">
        <f>'COSM-TRIPCALC_CWS'!$D$23*'COSM-TRIPPLAN_CWS'!BB28</f>
        <v>0</v>
      </c>
      <c r="BC38" s="9">
        <f>'COSM-TRIPCALC_CWS'!$D$23*'COSM-TRIPPLAN_CWS'!BC28</f>
        <v>0</v>
      </c>
      <c r="BD38" s="9">
        <f>'COSM-TRIPCALC_CWS'!$D$23*'COSM-TRIPPLAN_CWS'!BD28</f>
        <v>0</v>
      </c>
      <c r="BE38" s="9">
        <f>'COSM-TRIPCALC_CWS'!$D$23*'COSM-TRIPPLAN_CWS'!BE28</f>
        <v>0</v>
      </c>
      <c r="BF38" s="9">
        <f>'COSM-TRIPCALC_CWS'!$D$23*'COSM-TRIPPLAN_CWS'!BF28</f>
        <v>0</v>
      </c>
      <c r="BG38" s="9">
        <f>'COSM-TRIPCALC_CWS'!$D$23*'COSM-TRIPPLAN_CWS'!BG28</f>
        <v>0</v>
      </c>
      <c r="BH38" s="9">
        <f>'COSM-TRIPCALC_CWS'!$D$23*'COSM-TRIPPLAN_CWS'!BH28</f>
        <v>0</v>
      </c>
      <c r="BI38" s="9">
        <f>'COSM-TRIPCALC_CWS'!$D$23*'COSM-TRIPPLAN_CWS'!BI28</f>
        <v>0</v>
      </c>
      <c r="BJ38" s="9">
        <f>'COSM-TRIPCALC_CWS'!$D$23*'COSM-TRIPPLAN_CWS'!BJ28</f>
        <v>0</v>
      </c>
      <c r="BK38" s="9">
        <f>'COSM-TRIPCALC_CWS'!$D$23*'COSM-TRIPPLAN_CWS'!BK28</f>
        <v>0</v>
      </c>
      <c r="BL38" s="9">
        <f>'COSM-TRIPCALC_CWS'!$D$23*'COSM-TRIPPLAN_CWS'!BL28</f>
        <v>0</v>
      </c>
    </row>
    <row r="39" spans="2:64" x14ac:dyDescent="0.15">
      <c r="B39" s="47" t="s">
        <v>446</v>
      </c>
      <c r="E39" s="9">
        <f>'COSM-TRIPCALC_CWS'!$D$30*'COSM-TRIPPLAN_CWS'!E29</f>
        <v>0</v>
      </c>
      <c r="F39" s="9">
        <f>'COSM-TRIPCALC_CWS'!$D$30*'COSM-TRIPPLAN_CWS'!F29</f>
        <v>0</v>
      </c>
      <c r="G39" s="9">
        <f>'COSM-TRIPCALC_CWS'!$D$30*'COSM-TRIPPLAN_CWS'!G29</f>
        <v>0</v>
      </c>
      <c r="H39" s="9">
        <f>'COSM-TRIPCALC_CWS'!$D$30*'COSM-TRIPPLAN_CWS'!H29</f>
        <v>0</v>
      </c>
      <c r="I39" s="9">
        <f>'COSM-TRIPCALC_CWS'!$D$30*'COSM-TRIPPLAN_CWS'!I29</f>
        <v>0</v>
      </c>
      <c r="J39" s="9">
        <f>'COSM-TRIPCALC_CWS'!$D$30*'COSM-TRIPPLAN_CWS'!J29</f>
        <v>0</v>
      </c>
      <c r="K39" s="9">
        <f>'COSM-TRIPCALC_CWS'!$D$30*'COSM-TRIPPLAN_CWS'!K29</f>
        <v>0</v>
      </c>
      <c r="L39" s="9">
        <f>'COSM-TRIPCALC_CWS'!$D$30*'COSM-TRIPPLAN_CWS'!L29</f>
        <v>0</v>
      </c>
      <c r="M39" s="9">
        <f>'COSM-TRIPCALC_CWS'!$D$30*'COSM-TRIPPLAN_CWS'!M29</f>
        <v>0</v>
      </c>
      <c r="N39" s="9">
        <f>'COSM-TRIPCALC_CWS'!$D$30*'COSM-TRIPPLAN_CWS'!N29</f>
        <v>0</v>
      </c>
      <c r="O39" s="9">
        <f>'COSM-TRIPCALC_CWS'!$D$30*'COSM-TRIPPLAN_CWS'!O29</f>
        <v>0</v>
      </c>
      <c r="P39" s="9">
        <f>'COSM-TRIPCALC_CWS'!$D$30*'COSM-TRIPPLAN_CWS'!P29</f>
        <v>0</v>
      </c>
      <c r="Q39" s="9">
        <f>'COSM-TRIPCALC_CWS'!$D$30*'COSM-TRIPPLAN_CWS'!Q29</f>
        <v>0</v>
      </c>
      <c r="R39" s="9">
        <f>'COSM-TRIPCALC_CWS'!$D$30*'COSM-TRIPPLAN_CWS'!R29</f>
        <v>0</v>
      </c>
      <c r="S39" s="9">
        <f>'COSM-TRIPCALC_CWS'!$D$30*'COSM-TRIPPLAN_CWS'!S29</f>
        <v>0</v>
      </c>
      <c r="T39" s="9">
        <f>'COSM-TRIPCALC_CWS'!$D$30*'COSM-TRIPPLAN_CWS'!T29</f>
        <v>0</v>
      </c>
      <c r="U39" s="9">
        <f>'COSM-TRIPCALC_CWS'!$D$30*'COSM-TRIPPLAN_CWS'!U29</f>
        <v>0</v>
      </c>
      <c r="V39" s="9">
        <f>'COSM-TRIPCALC_CWS'!$D$30*'COSM-TRIPPLAN_CWS'!V29</f>
        <v>0</v>
      </c>
      <c r="W39" s="9">
        <f>'COSM-TRIPCALC_CWS'!$D$30*'COSM-TRIPPLAN_CWS'!W29</f>
        <v>0</v>
      </c>
      <c r="X39" s="9">
        <f>'COSM-TRIPCALC_CWS'!$D$30*'COSM-TRIPPLAN_CWS'!X29</f>
        <v>0</v>
      </c>
      <c r="Y39" s="9">
        <f>'COSM-TRIPCALC_CWS'!$D$30*'COSM-TRIPPLAN_CWS'!Y29</f>
        <v>0</v>
      </c>
      <c r="Z39" s="9">
        <f>'COSM-TRIPCALC_CWS'!$D$30*'COSM-TRIPPLAN_CWS'!Z29</f>
        <v>0</v>
      </c>
      <c r="AA39" s="9">
        <f>'COSM-TRIPCALC_CWS'!$D$30*'COSM-TRIPPLAN_CWS'!AA29</f>
        <v>0</v>
      </c>
      <c r="AB39" s="9">
        <f>'COSM-TRIPCALC_CWS'!$D$30*'COSM-TRIPPLAN_CWS'!AB29</f>
        <v>0</v>
      </c>
      <c r="AC39" s="9">
        <f>'COSM-TRIPCALC_CWS'!$D$30*'COSM-TRIPPLAN_CWS'!AC29</f>
        <v>0</v>
      </c>
      <c r="AD39" s="9">
        <f>'COSM-TRIPCALC_CWS'!$D$30*'COSM-TRIPPLAN_CWS'!AD29</f>
        <v>0</v>
      </c>
      <c r="AE39" s="9">
        <f>'COSM-TRIPCALC_CWS'!$D$30*'COSM-TRIPPLAN_CWS'!AE29</f>
        <v>0</v>
      </c>
      <c r="AF39" s="9">
        <f>'COSM-TRIPCALC_CWS'!$D$30*'COSM-TRIPPLAN_CWS'!AF29</f>
        <v>0</v>
      </c>
      <c r="AG39" s="9">
        <f>'COSM-TRIPCALC_CWS'!$D$30*'COSM-TRIPPLAN_CWS'!AG29</f>
        <v>0</v>
      </c>
      <c r="AH39" s="9">
        <f>'COSM-TRIPCALC_CWS'!$D$30*'COSM-TRIPPLAN_CWS'!AH29</f>
        <v>0</v>
      </c>
      <c r="AI39" s="9">
        <f>'COSM-TRIPCALC_CWS'!$D$30*'COSM-TRIPPLAN_CWS'!AI29</f>
        <v>0</v>
      </c>
      <c r="AJ39" s="9">
        <f>'COSM-TRIPCALC_CWS'!$D$30*'COSM-TRIPPLAN_CWS'!AJ29</f>
        <v>0</v>
      </c>
      <c r="AK39" s="9">
        <f>'COSM-TRIPCALC_CWS'!$D$30*'COSM-TRIPPLAN_CWS'!AK29</f>
        <v>0</v>
      </c>
      <c r="AL39" s="9">
        <f>'COSM-TRIPCALC_CWS'!$D$30*'COSM-TRIPPLAN_CWS'!AL29</f>
        <v>0</v>
      </c>
      <c r="AM39" s="9">
        <f>'COSM-TRIPCALC_CWS'!$D$30*'COSM-TRIPPLAN_CWS'!AM29</f>
        <v>0</v>
      </c>
      <c r="AN39" s="9">
        <f>'COSM-TRIPCALC_CWS'!$D$30*'COSM-TRIPPLAN_CWS'!AN29</f>
        <v>0</v>
      </c>
      <c r="AO39" s="9">
        <f>'COSM-TRIPCALC_CWS'!$D$30*'COSM-TRIPPLAN_CWS'!AO29</f>
        <v>0</v>
      </c>
      <c r="AP39" s="9">
        <f>'COSM-TRIPCALC_CWS'!$D$30*'COSM-TRIPPLAN_CWS'!AP29</f>
        <v>0</v>
      </c>
      <c r="AQ39" s="9">
        <f>'COSM-TRIPCALC_CWS'!$D$30*'COSM-TRIPPLAN_CWS'!AQ29</f>
        <v>0</v>
      </c>
      <c r="AR39" s="9">
        <f>'COSM-TRIPCALC_CWS'!$D$30*'COSM-TRIPPLAN_CWS'!AR29</f>
        <v>0</v>
      </c>
      <c r="AS39" s="9">
        <f>'COSM-TRIPCALC_CWS'!$D$30*'COSM-TRIPPLAN_CWS'!AS29</f>
        <v>0</v>
      </c>
      <c r="AT39" s="9">
        <f>'COSM-TRIPCALC_CWS'!$D$30*'COSM-TRIPPLAN_CWS'!AT29</f>
        <v>0</v>
      </c>
      <c r="AU39" s="9">
        <f>'COSM-TRIPCALC_CWS'!$D$30*'COSM-TRIPPLAN_CWS'!AU29</f>
        <v>0</v>
      </c>
      <c r="AV39" s="9">
        <f>'COSM-TRIPCALC_CWS'!$D$30*'COSM-TRIPPLAN_CWS'!AV29</f>
        <v>0</v>
      </c>
      <c r="AW39" s="9">
        <f>'COSM-TRIPCALC_CWS'!$D$30*'COSM-TRIPPLAN_CWS'!AW29</f>
        <v>0</v>
      </c>
      <c r="AX39" s="9">
        <f>'COSM-TRIPCALC_CWS'!$D$30*'COSM-TRIPPLAN_CWS'!AX29</f>
        <v>0</v>
      </c>
      <c r="AY39" s="9">
        <f>'COSM-TRIPCALC_CWS'!$D$30*'COSM-TRIPPLAN_CWS'!AY29</f>
        <v>0</v>
      </c>
      <c r="AZ39" s="9">
        <f>'COSM-TRIPCALC_CWS'!$D$30*'COSM-TRIPPLAN_CWS'!AZ29</f>
        <v>0</v>
      </c>
      <c r="BA39" s="9">
        <f>'COSM-TRIPCALC_CWS'!$D$30*'COSM-TRIPPLAN_CWS'!BA29</f>
        <v>0</v>
      </c>
      <c r="BB39" s="9">
        <f>'COSM-TRIPCALC_CWS'!$D$30*'COSM-TRIPPLAN_CWS'!BB29</f>
        <v>0</v>
      </c>
      <c r="BC39" s="9">
        <f>'COSM-TRIPCALC_CWS'!$D$30*'COSM-TRIPPLAN_CWS'!BC29</f>
        <v>0</v>
      </c>
      <c r="BD39" s="9">
        <f>'COSM-TRIPCALC_CWS'!$D$30*'COSM-TRIPPLAN_CWS'!BD29</f>
        <v>0</v>
      </c>
      <c r="BE39" s="9">
        <f>'COSM-TRIPCALC_CWS'!$D$30*'COSM-TRIPPLAN_CWS'!BE29</f>
        <v>0</v>
      </c>
      <c r="BF39" s="9">
        <f>'COSM-TRIPCALC_CWS'!$D$30*'COSM-TRIPPLAN_CWS'!BF29</f>
        <v>0</v>
      </c>
      <c r="BG39" s="9">
        <f>'COSM-TRIPCALC_CWS'!$D$30*'COSM-TRIPPLAN_CWS'!BG29</f>
        <v>0</v>
      </c>
      <c r="BH39" s="9">
        <f>'COSM-TRIPCALC_CWS'!$D$30*'COSM-TRIPPLAN_CWS'!BH29</f>
        <v>0</v>
      </c>
      <c r="BI39" s="9">
        <f>'COSM-TRIPCALC_CWS'!$D$30*'COSM-TRIPPLAN_CWS'!BI29</f>
        <v>0</v>
      </c>
      <c r="BJ39" s="9">
        <f>'COSM-TRIPCALC_CWS'!$D$30*'COSM-TRIPPLAN_CWS'!BJ29</f>
        <v>0</v>
      </c>
      <c r="BK39" s="9">
        <f>'COSM-TRIPCALC_CWS'!$D$30*'COSM-TRIPPLAN_CWS'!BK29</f>
        <v>0</v>
      </c>
      <c r="BL39" s="9">
        <f>'COSM-TRIPCALC_CWS'!$D$30*'COSM-TRIPPLAN_CWS'!BL29</f>
        <v>0</v>
      </c>
    </row>
    <row r="40" spans="2:64" x14ac:dyDescent="0.15">
      <c r="B40" s="47" t="s">
        <v>449</v>
      </c>
      <c r="E40" s="9">
        <f>'COSM-TRIPCALC_CWS'!$D$37*'COSM-TRIPPLAN_CWS'!E30</f>
        <v>0</v>
      </c>
      <c r="F40" s="9">
        <f>'COSM-TRIPCALC_CWS'!$D$37*'COSM-TRIPPLAN_CWS'!F30</f>
        <v>0</v>
      </c>
      <c r="G40" s="9">
        <f>'COSM-TRIPCALC_CWS'!$D$37*'COSM-TRIPPLAN_CWS'!G30</f>
        <v>0</v>
      </c>
      <c r="H40" s="9">
        <f>'COSM-TRIPCALC_CWS'!$D$37*'COSM-TRIPPLAN_CWS'!H30</f>
        <v>0</v>
      </c>
      <c r="I40" s="9">
        <f>'COSM-TRIPCALC_CWS'!$D$37*'COSM-TRIPPLAN_CWS'!I30</f>
        <v>0</v>
      </c>
      <c r="J40" s="9">
        <f>'COSM-TRIPCALC_CWS'!$D$37*'COSM-TRIPPLAN_CWS'!J30</f>
        <v>0</v>
      </c>
      <c r="K40" s="9">
        <f>'COSM-TRIPCALC_CWS'!$D$37*'COSM-TRIPPLAN_CWS'!K30</f>
        <v>0</v>
      </c>
      <c r="L40" s="9">
        <f>'COSM-TRIPCALC_CWS'!$D$37*'COSM-TRIPPLAN_CWS'!L30</f>
        <v>0</v>
      </c>
      <c r="M40" s="9">
        <f>'COSM-TRIPCALC_CWS'!$D$37*'COSM-TRIPPLAN_CWS'!M30</f>
        <v>0</v>
      </c>
      <c r="N40" s="9">
        <f>'COSM-TRIPCALC_CWS'!$D$37*'COSM-TRIPPLAN_CWS'!N30</f>
        <v>0</v>
      </c>
      <c r="O40" s="9">
        <f>'COSM-TRIPCALC_CWS'!$D$37*'COSM-TRIPPLAN_CWS'!O30</f>
        <v>0</v>
      </c>
      <c r="P40" s="9">
        <f>'COSM-TRIPCALC_CWS'!$D$37*'COSM-TRIPPLAN_CWS'!P30</f>
        <v>0</v>
      </c>
      <c r="Q40" s="9">
        <f>'COSM-TRIPCALC_CWS'!$D$37*'COSM-TRIPPLAN_CWS'!Q30</f>
        <v>0</v>
      </c>
      <c r="R40" s="9">
        <f>'COSM-TRIPCALC_CWS'!$D$37*'COSM-TRIPPLAN_CWS'!R30</f>
        <v>0</v>
      </c>
      <c r="S40" s="9">
        <f>'COSM-TRIPCALC_CWS'!$D$37*'COSM-TRIPPLAN_CWS'!S30</f>
        <v>0</v>
      </c>
      <c r="T40" s="9">
        <f>'COSM-TRIPCALC_CWS'!$D$37*'COSM-TRIPPLAN_CWS'!T30</f>
        <v>0</v>
      </c>
      <c r="U40" s="9">
        <f>'COSM-TRIPCALC_CWS'!$D$37*'COSM-TRIPPLAN_CWS'!U30</f>
        <v>0</v>
      </c>
      <c r="V40" s="9">
        <f>'COSM-TRIPCALC_CWS'!$D$37*'COSM-TRIPPLAN_CWS'!V30</f>
        <v>0</v>
      </c>
      <c r="W40" s="9">
        <f>'COSM-TRIPCALC_CWS'!$D$37*'COSM-TRIPPLAN_CWS'!W30</f>
        <v>0</v>
      </c>
      <c r="X40" s="9">
        <f>'COSM-TRIPCALC_CWS'!$D$37*'COSM-TRIPPLAN_CWS'!X30</f>
        <v>0</v>
      </c>
      <c r="Y40" s="9">
        <f>'COSM-TRIPCALC_CWS'!$D$37*'COSM-TRIPPLAN_CWS'!Y30</f>
        <v>0</v>
      </c>
      <c r="Z40" s="9">
        <f>'COSM-TRIPCALC_CWS'!$D$37*'COSM-TRIPPLAN_CWS'!Z30</f>
        <v>0</v>
      </c>
      <c r="AA40" s="9">
        <f>'COSM-TRIPCALC_CWS'!$D$37*'COSM-TRIPPLAN_CWS'!AA30</f>
        <v>0</v>
      </c>
      <c r="AB40" s="9">
        <f>'COSM-TRIPCALC_CWS'!$D$37*'COSM-TRIPPLAN_CWS'!AB30</f>
        <v>0</v>
      </c>
      <c r="AC40" s="9">
        <f>'COSM-TRIPCALC_CWS'!$D$37*'COSM-TRIPPLAN_CWS'!AC30</f>
        <v>0</v>
      </c>
      <c r="AD40" s="9">
        <f>'COSM-TRIPCALC_CWS'!$D$37*'COSM-TRIPPLAN_CWS'!AD30</f>
        <v>0</v>
      </c>
      <c r="AE40" s="9">
        <f>'COSM-TRIPCALC_CWS'!$D$37*'COSM-TRIPPLAN_CWS'!AE30</f>
        <v>0</v>
      </c>
      <c r="AF40" s="9">
        <f>'COSM-TRIPCALC_CWS'!$D$37*'COSM-TRIPPLAN_CWS'!AF30</f>
        <v>0</v>
      </c>
      <c r="AG40" s="9">
        <f>'COSM-TRIPCALC_CWS'!$D$37*'COSM-TRIPPLAN_CWS'!AG30</f>
        <v>0</v>
      </c>
      <c r="AH40" s="9">
        <f>'COSM-TRIPCALC_CWS'!$D$37*'COSM-TRIPPLAN_CWS'!AH30</f>
        <v>0</v>
      </c>
      <c r="AI40" s="9">
        <f>'COSM-TRIPCALC_CWS'!$D$37*'COSM-TRIPPLAN_CWS'!AI30</f>
        <v>0</v>
      </c>
      <c r="AJ40" s="9">
        <f>'COSM-TRIPCALC_CWS'!$D$37*'COSM-TRIPPLAN_CWS'!AJ30</f>
        <v>0</v>
      </c>
      <c r="AK40" s="9">
        <f>'COSM-TRIPCALC_CWS'!$D$37*'COSM-TRIPPLAN_CWS'!AK30</f>
        <v>0</v>
      </c>
      <c r="AL40" s="9">
        <f>'COSM-TRIPCALC_CWS'!$D$37*'COSM-TRIPPLAN_CWS'!AL30</f>
        <v>0</v>
      </c>
      <c r="AM40" s="9">
        <f>'COSM-TRIPCALC_CWS'!$D$37*'COSM-TRIPPLAN_CWS'!AM30</f>
        <v>0</v>
      </c>
      <c r="AN40" s="9">
        <f>'COSM-TRIPCALC_CWS'!$D$37*'COSM-TRIPPLAN_CWS'!AN30</f>
        <v>0</v>
      </c>
      <c r="AO40" s="9">
        <f>'COSM-TRIPCALC_CWS'!$D$37*'COSM-TRIPPLAN_CWS'!AO30</f>
        <v>0</v>
      </c>
      <c r="AP40" s="9">
        <f>'COSM-TRIPCALC_CWS'!$D$37*'COSM-TRIPPLAN_CWS'!AP30</f>
        <v>0</v>
      </c>
      <c r="AQ40" s="9">
        <f>'COSM-TRIPCALC_CWS'!$D$37*'COSM-TRIPPLAN_CWS'!AQ30</f>
        <v>0</v>
      </c>
      <c r="AR40" s="9">
        <f>'COSM-TRIPCALC_CWS'!$D$37*'COSM-TRIPPLAN_CWS'!AR30</f>
        <v>0</v>
      </c>
      <c r="AS40" s="9">
        <f>'COSM-TRIPCALC_CWS'!$D$37*'COSM-TRIPPLAN_CWS'!AS30</f>
        <v>0</v>
      </c>
      <c r="AT40" s="9">
        <f>'COSM-TRIPCALC_CWS'!$D$37*'COSM-TRIPPLAN_CWS'!AT30</f>
        <v>0</v>
      </c>
      <c r="AU40" s="9">
        <f>'COSM-TRIPCALC_CWS'!$D$37*'COSM-TRIPPLAN_CWS'!AU30</f>
        <v>0</v>
      </c>
      <c r="AV40" s="9">
        <f>'COSM-TRIPCALC_CWS'!$D$37*'COSM-TRIPPLAN_CWS'!AV30</f>
        <v>0</v>
      </c>
      <c r="AW40" s="9">
        <f>'COSM-TRIPCALC_CWS'!$D$37*'COSM-TRIPPLAN_CWS'!AW30</f>
        <v>0</v>
      </c>
      <c r="AX40" s="9">
        <f>'COSM-TRIPCALC_CWS'!$D$37*'COSM-TRIPPLAN_CWS'!AX30</f>
        <v>0</v>
      </c>
      <c r="AY40" s="9">
        <f>'COSM-TRIPCALC_CWS'!$D$37*'COSM-TRIPPLAN_CWS'!AY30</f>
        <v>0</v>
      </c>
      <c r="AZ40" s="9">
        <f>'COSM-TRIPCALC_CWS'!$D$37*'COSM-TRIPPLAN_CWS'!AZ30</f>
        <v>0</v>
      </c>
      <c r="BA40" s="9">
        <f>'COSM-TRIPCALC_CWS'!$D$37*'COSM-TRIPPLAN_CWS'!BA30</f>
        <v>0</v>
      </c>
      <c r="BB40" s="9">
        <f>'COSM-TRIPCALC_CWS'!$D$37*'COSM-TRIPPLAN_CWS'!BB30</f>
        <v>0</v>
      </c>
      <c r="BC40" s="9">
        <f>'COSM-TRIPCALC_CWS'!$D$37*'COSM-TRIPPLAN_CWS'!BC30</f>
        <v>0</v>
      </c>
      <c r="BD40" s="9">
        <f>'COSM-TRIPCALC_CWS'!$D$37*'COSM-TRIPPLAN_CWS'!BD30</f>
        <v>0</v>
      </c>
      <c r="BE40" s="9">
        <f>'COSM-TRIPCALC_CWS'!$D$37*'COSM-TRIPPLAN_CWS'!BE30</f>
        <v>0</v>
      </c>
      <c r="BF40" s="9">
        <f>'COSM-TRIPCALC_CWS'!$D$37*'COSM-TRIPPLAN_CWS'!BF30</f>
        <v>0</v>
      </c>
      <c r="BG40" s="9">
        <f>'COSM-TRIPCALC_CWS'!$D$37*'COSM-TRIPPLAN_CWS'!BG30</f>
        <v>0</v>
      </c>
      <c r="BH40" s="9">
        <f>'COSM-TRIPCALC_CWS'!$D$37*'COSM-TRIPPLAN_CWS'!BH30</f>
        <v>0</v>
      </c>
      <c r="BI40" s="9">
        <f>'COSM-TRIPCALC_CWS'!$D$37*'COSM-TRIPPLAN_CWS'!BI30</f>
        <v>0</v>
      </c>
      <c r="BJ40" s="9">
        <f>'COSM-TRIPCALC_CWS'!$D$37*'COSM-TRIPPLAN_CWS'!BJ30</f>
        <v>0</v>
      </c>
      <c r="BK40" s="9">
        <f>'COSM-TRIPCALC_CWS'!$D$37*'COSM-TRIPPLAN_CWS'!BK30</f>
        <v>0</v>
      </c>
      <c r="BL40" s="9">
        <f>'COSM-TRIPCALC_CWS'!$D$37*'COSM-TRIPPLAN_CWS'!BL30</f>
        <v>0</v>
      </c>
    </row>
    <row r="41" spans="2:64" x14ac:dyDescent="0.15">
      <c r="B41" s="14"/>
    </row>
    <row r="42" spans="2:64" x14ac:dyDescent="0.15">
      <c r="B42" s="14" t="s">
        <v>453</v>
      </c>
      <c r="E42" s="66">
        <f>SUM(E36:E41)</f>
        <v>0</v>
      </c>
      <c r="F42" s="66">
        <f t="shared" ref="F42:BL42" si="1">SUM(F36:F41)</f>
        <v>1295</v>
      </c>
      <c r="G42" s="66">
        <f t="shared" si="1"/>
        <v>1550</v>
      </c>
      <c r="H42" s="66">
        <f t="shared" si="1"/>
        <v>1295</v>
      </c>
      <c r="I42" s="66">
        <f t="shared" si="1"/>
        <v>0</v>
      </c>
      <c r="J42" s="66">
        <f t="shared" si="1"/>
        <v>2845</v>
      </c>
      <c r="K42" s="66">
        <f t="shared" si="1"/>
        <v>0</v>
      </c>
      <c r="L42" s="66">
        <f t="shared" si="1"/>
        <v>1295</v>
      </c>
      <c r="M42" s="66">
        <f t="shared" si="1"/>
        <v>1550</v>
      </c>
      <c r="N42" s="66">
        <f t="shared" si="1"/>
        <v>1295</v>
      </c>
      <c r="O42" s="66">
        <f t="shared" si="1"/>
        <v>0</v>
      </c>
      <c r="P42" s="66">
        <f t="shared" si="1"/>
        <v>2845</v>
      </c>
      <c r="Q42" s="66">
        <f t="shared" si="1"/>
        <v>0</v>
      </c>
      <c r="R42" s="66">
        <f t="shared" si="1"/>
        <v>1295</v>
      </c>
      <c r="S42" s="66">
        <f t="shared" si="1"/>
        <v>1550</v>
      </c>
      <c r="T42" s="66">
        <f t="shared" si="1"/>
        <v>1295</v>
      </c>
      <c r="U42" s="66">
        <f t="shared" si="1"/>
        <v>0</v>
      </c>
      <c r="V42" s="66">
        <f t="shared" si="1"/>
        <v>2845</v>
      </c>
      <c r="W42" s="66">
        <f t="shared" si="1"/>
        <v>0</v>
      </c>
      <c r="X42" s="66">
        <f t="shared" si="1"/>
        <v>1295</v>
      </c>
      <c r="Y42" s="66">
        <f t="shared" si="1"/>
        <v>1550</v>
      </c>
      <c r="Z42" s="66">
        <f t="shared" si="1"/>
        <v>1295</v>
      </c>
      <c r="AA42" s="66">
        <f t="shared" si="1"/>
        <v>0</v>
      </c>
      <c r="AB42" s="66">
        <f t="shared" si="1"/>
        <v>2845</v>
      </c>
      <c r="AC42" s="66">
        <f t="shared" si="1"/>
        <v>0</v>
      </c>
      <c r="AD42" s="66">
        <f t="shared" si="1"/>
        <v>1295</v>
      </c>
      <c r="AE42" s="66">
        <f t="shared" si="1"/>
        <v>1550</v>
      </c>
      <c r="AF42" s="66">
        <f t="shared" si="1"/>
        <v>1295</v>
      </c>
      <c r="AG42" s="66">
        <f t="shared" si="1"/>
        <v>0</v>
      </c>
      <c r="AH42" s="66">
        <f t="shared" si="1"/>
        <v>1295</v>
      </c>
      <c r="AI42" s="66">
        <f t="shared" si="1"/>
        <v>0</v>
      </c>
      <c r="AJ42" s="66">
        <f t="shared" si="1"/>
        <v>1295</v>
      </c>
      <c r="AK42" s="66">
        <f t="shared" si="1"/>
        <v>0</v>
      </c>
      <c r="AL42" s="66">
        <f t="shared" si="1"/>
        <v>1295</v>
      </c>
      <c r="AM42" s="66">
        <f t="shared" si="1"/>
        <v>0</v>
      </c>
      <c r="AN42" s="66">
        <f t="shared" si="1"/>
        <v>1295</v>
      </c>
      <c r="AO42" s="66">
        <f t="shared" si="1"/>
        <v>0</v>
      </c>
      <c r="AP42" s="66">
        <f t="shared" si="1"/>
        <v>1295</v>
      </c>
      <c r="AQ42" s="66">
        <f t="shared" si="1"/>
        <v>0</v>
      </c>
      <c r="AR42" s="66">
        <f t="shared" si="1"/>
        <v>1295</v>
      </c>
      <c r="AS42" s="66">
        <f t="shared" si="1"/>
        <v>0</v>
      </c>
      <c r="AT42" s="66">
        <f t="shared" si="1"/>
        <v>1295</v>
      </c>
      <c r="AU42" s="66">
        <f t="shared" si="1"/>
        <v>0</v>
      </c>
      <c r="AV42" s="66">
        <f t="shared" si="1"/>
        <v>1295</v>
      </c>
      <c r="AW42" s="66">
        <f t="shared" si="1"/>
        <v>0</v>
      </c>
      <c r="AX42" s="66">
        <f t="shared" si="1"/>
        <v>1295</v>
      </c>
      <c r="AY42" s="66">
        <f t="shared" si="1"/>
        <v>0</v>
      </c>
      <c r="AZ42" s="66">
        <f t="shared" si="1"/>
        <v>1295</v>
      </c>
      <c r="BA42" s="66">
        <f t="shared" si="1"/>
        <v>0</v>
      </c>
      <c r="BB42" s="66">
        <f t="shared" si="1"/>
        <v>1295</v>
      </c>
      <c r="BC42" s="66">
        <f t="shared" si="1"/>
        <v>0</v>
      </c>
      <c r="BD42" s="66">
        <f t="shared" si="1"/>
        <v>1295</v>
      </c>
      <c r="BE42" s="66">
        <f t="shared" si="1"/>
        <v>0</v>
      </c>
      <c r="BF42" s="66">
        <f t="shared" si="1"/>
        <v>1295</v>
      </c>
      <c r="BG42" s="66">
        <f t="shared" si="1"/>
        <v>0</v>
      </c>
      <c r="BH42" s="66">
        <f t="shared" si="1"/>
        <v>1295</v>
      </c>
      <c r="BI42" s="66">
        <f t="shared" si="1"/>
        <v>0</v>
      </c>
      <c r="BJ42" s="66">
        <f t="shared" si="1"/>
        <v>1295</v>
      </c>
      <c r="BK42" s="66">
        <f t="shared" si="1"/>
        <v>0</v>
      </c>
      <c r="BL42" s="66">
        <f t="shared" si="1"/>
        <v>1295</v>
      </c>
    </row>
    <row r="43" spans="2:64" x14ac:dyDescent="0.15">
      <c r="B43" s="14"/>
    </row>
    <row r="44" spans="2:64" x14ac:dyDescent="0.15">
      <c r="B44" s="14" t="s">
        <v>526</v>
      </c>
    </row>
    <row r="45" spans="2:64" x14ac:dyDescent="0.15">
      <c r="B45" s="14"/>
    </row>
    <row r="46" spans="2:64" x14ac:dyDescent="0.15">
      <c r="B46" s="33" t="s">
        <v>19</v>
      </c>
      <c r="E46" s="12">
        <f>STAFF_CWS!H35</f>
        <v>0</v>
      </c>
      <c r="F46" s="12">
        <f>STAFF_CWS!I35</f>
        <v>0</v>
      </c>
      <c r="G46" s="12">
        <f>STAFF_CWS!J35</f>
        <v>0</v>
      </c>
      <c r="H46" s="12">
        <f>STAFF_CWS!K35</f>
        <v>0</v>
      </c>
      <c r="I46" s="12">
        <f>STAFF_CWS!L35</f>
        <v>0</v>
      </c>
      <c r="J46" s="12">
        <f>STAFF_CWS!M35</f>
        <v>0</v>
      </c>
      <c r="K46" s="12">
        <f>STAFF_CWS!N35</f>
        <v>0</v>
      </c>
      <c r="L46" s="12">
        <f>STAFF_CWS!O35</f>
        <v>0</v>
      </c>
      <c r="M46" s="12">
        <f>STAFF_CWS!P35</f>
        <v>0</v>
      </c>
      <c r="N46" s="12">
        <f>STAFF_CWS!Q35</f>
        <v>0</v>
      </c>
      <c r="O46" s="12">
        <f>STAFF_CWS!R35</f>
        <v>0</v>
      </c>
      <c r="P46" s="12">
        <f>STAFF_CWS!S35</f>
        <v>0</v>
      </c>
      <c r="Q46" s="12">
        <f>STAFF_CWS!T35</f>
        <v>0</v>
      </c>
      <c r="R46" s="12">
        <f>STAFF_CWS!U35</f>
        <v>0</v>
      </c>
      <c r="S46" s="12">
        <f>STAFF_CWS!V35</f>
        <v>0</v>
      </c>
      <c r="T46" s="12">
        <f>STAFF_CWS!W35</f>
        <v>0</v>
      </c>
      <c r="U46" s="12">
        <f>STAFF_CWS!X35</f>
        <v>0</v>
      </c>
      <c r="V46" s="12">
        <f>STAFF_CWS!Y35</f>
        <v>0</v>
      </c>
      <c r="W46" s="12">
        <f>STAFF_CWS!Z35</f>
        <v>0</v>
      </c>
      <c r="X46" s="12">
        <f>STAFF_CWS!AA35</f>
        <v>0</v>
      </c>
      <c r="Y46" s="12">
        <f>STAFF_CWS!AB35</f>
        <v>0</v>
      </c>
      <c r="Z46" s="12">
        <f>STAFF_CWS!AC35</f>
        <v>0</v>
      </c>
      <c r="AA46" s="12">
        <f>STAFF_CWS!AD35</f>
        <v>0</v>
      </c>
      <c r="AB46" s="12">
        <f>STAFF_CWS!AE35</f>
        <v>0</v>
      </c>
      <c r="AC46" s="12">
        <f>STAFF_CWS!AF35</f>
        <v>0</v>
      </c>
      <c r="AD46" s="12">
        <f>STAFF_CWS!AG35</f>
        <v>0</v>
      </c>
      <c r="AE46" s="12">
        <f>STAFF_CWS!AH35</f>
        <v>0</v>
      </c>
      <c r="AF46" s="12">
        <f>STAFF_CWS!AI35</f>
        <v>0</v>
      </c>
      <c r="AG46" s="12">
        <f>STAFF_CWS!AJ35</f>
        <v>0</v>
      </c>
      <c r="AH46" s="12">
        <f>STAFF_CWS!AK35</f>
        <v>0</v>
      </c>
      <c r="AI46" s="12">
        <f>STAFF_CWS!AL35</f>
        <v>0</v>
      </c>
      <c r="AJ46" s="12">
        <f>STAFF_CWS!AM35</f>
        <v>0</v>
      </c>
      <c r="AK46" s="12">
        <f>STAFF_CWS!AN35</f>
        <v>0</v>
      </c>
      <c r="AL46" s="12">
        <f>STAFF_CWS!AO35</f>
        <v>0</v>
      </c>
      <c r="AM46" s="12">
        <f>STAFF_CWS!AP35</f>
        <v>0</v>
      </c>
      <c r="AN46" s="12">
        <f>STAFF_CWS!AQ35</f>
        <v>0</v>
      </c>
      <c r="AO46" s="12">
        <f>STAFF_CWS!AR35</f>
        <v>0</v>
      </c>
      <c r="AP46" s="12">
        <f>STAFF_CWS!AS35</f>
        <v>0</v>
      </c>
      <c r="AQ46" s="12">
        <f>STAFF_CWS!AT35</f>
        <v>0</v>
      </c>
      <c r="AR46" s="12">
        <f>STAFF_CWS!AU35</f>
        <v>0</v>
      </c>
      <c r="AS46" s="12">
        <f>STAFF_CWS!AV35</f>
        <v>0</v>
      </c>
      <c r="AT46" s="12">
        <f>STAFF_CWS!AW35</f>
        <v>0</v>
      </c>
      <c r="AU46" s="12">
        <f>STAFF_CWS!AX35</f>
        <v>0</v>
      </c>
      <c r="AV46" s="12">
        <f>STAFF_CWS!AY35</f>
        <v>0</v>
      </c>
      <c r="AW46" s="12">
        <f>STAFF_CWS!AZ35</f>
        <v>0</v>
      </c>
      <c r="AX46" s="12">
        <f>STAFF_CWS!BA35</f>
        <v>0</v>
      </c>
      <c r="AY46" s="12">
        <f>STAFF_CWS!BB35</f>
        <v>0</v>
      </c>
      <c r="AZ46" s="12">
        <f>STAFF_CWS!BC35</f>
        <v>0</v>
      </c>
      <c r="BA46" s="12">
        <f>STAFF_CWS!BD35</f>
        <v>0</v>
      </c>
      <c r="BB46" s="12">
        <f>STAFF_CWS!BE35</f>
        <v>0</v>
      </c>
      <c r="BC46" s="12">
        <f>STAFF_CWS!BF35</f>
        <v>0</v>
      </c>
      <c r="BD46" s="12">
        <f>STAFF_CWS!BG35</f>
        <v>0</v>
      </c>
      <c r="BE46" s="12">
        <f>STAFF_CWS!BH35</f>
        <v>0</v>
      </c>
      <c r="BF46" s="12">
        <f>STAFF_CWS!BI35</f>
        <v>0</v>
      </c>
      <c r="BG46" s="12">
        <f>STAFF_CWS!BJ35</f>
        <v>0</v>
      </c>
      <c r="BH46" s="12">
        <f>STAFF_CWS!BK35</f>
        <v>0</v>
      </c>
      <c r="BI46" s="12">
        <f>STAFF_CWS!BL35</f>
        <v>0</v>
      </c>
      <c r="BJ46" s="12">
        <f>STAFF_CWS!BM35</f>
        <v>0</v>
      </c>
      <c r="BK46" s="12">
        <f>STAFF_CWS!BN35</f>
        <v>0</v>
      </c>
      <c r="BL46" s="12">
        <f>STAFF_CWS!BO35</f>
        <v>0</v>
      </c>
    </row>
    <row r="47" spans="2:64" x14ac:dyDescent="0.15">
      <c r="B47" s="33" t="s">
        <v>86</v>
      </c>
      <c r="E47" s="12">
        <f>STAFF_CWS!H36</f>
        <v>0</v>
      </c>
      <c r="F47" s="12">
        <f>STAFF_CWS!I36</f>
        <v>0</v>
      </c>
      <c r="G47" s="12">
        <f>STAFF_CWS!J36</f>
        <v>0</v>
      </c>
      <c r="H47" s="12">
        <f>STAFF_CWS!K36</f>
        <v>0</v>
      </c>
      <c r="I47" s="12">
        <f>STAFF_CWS!L36</f>
        <v>0</v>
      </c>
      <c r="J47" s="12">
        <f>STAFF_CWS!M36</f>
        <v>0</v>
      </c>
      <c r="K47" s="12">
        <f>STAFF_CWS!N36</f>
        <v>0</v>
      </c>
      <c r="L47" s="12">
        <f>STAFF_CWS!O36</f>
        <v>0</v>
      </c>
      <c r="M47" s="12">
        <f>STAFF_CWS!P36</f>
        <v>0</v>
      </c>
      <c r="N47" s="12">
        <f>STAFF_CWS!Q36</f>
        <v>0</v>
      </c>
      <c r="O47" s="12">
        <f>STAFF_CWS!R36</f>
        <v>0</v>
      </c>
      <c r="P47" s="12">
        <f>STAFF_CWS!S36</f>
        <v>0</v>
      </c>
      <c r="Q47" s="12">
        <f>STAFF_CWS!T36</f>
        <v>0</v>
      </c>
      <c r="R47" s="12">
        <f>STAFF_CWS!U36</f>
        <v>0</v>
      </c>
      <c r="S47" s="12">
        <f>STAFF_CWS!V36</f>
        <v>0</v>
      </c>
      <c r="T47" s="12">
        <f>STAFF_CWS!W36</f>
        <v>0</v>
      </c>
      <c r="U47" s="12">
        <f>STAFF_CWS!X36</f>
        <v>0</v>
      </c>
      <c r="V47" s="12">
        <f>STAFF_CWS!Y36</f>
        <v>0</v>
      </c>
      <c r="W47" s="12">
        <f>STAFF_CWS!Z36</f>
        <v>0</v>
      </c>
      <c r="X47" s="12">
        <f>STAFF_CWS!AA36</f>
        <v>0</v>
      </c>
      <c r="Y47" s="12">
        <f>STAFF_CWS!AB36</f>
        <v>0</v>
      </c>
      <c r="Z47" s="12">
        <f>STAFF_CWS!AC36</f>
        <v>0</v>
      </c>
      <c r="AA47" s="12">
        <f>STAFF_CWS!AD36</f>
        <v>0</v>
      </c>
      <c r="AB47" s="12">
        <f>STAFF_CWS!AE36</f>
        <v>0</v>
      </c>
      <c r="AC47" s="12">
        <f>STAFF_CWS!AF36</f>
        <v>0</v>
      </c>
      <c r="AD47" s="12">
        <f>STAFF_CWS!AG36</f>
        <v>0</v>
      </c>
      <c r="AE47" s="12">
        <f>STAFF_CWS!AH36</f>
        <v>0</v>
      </c>
      <c r="AF47" s="12">
        <f>STAFF_CWS!AI36</f>
        <v>0</v>
      </c>
      <c r="AG47" s="12">
        <f>STAFF_CWS!AJ36</f>
        <v>0</v>
      </c>
      <c r="AH47" s="12">
        <f>STAFF_CWS!AK36</f>
        <v>0</v>
      </c>
      <c r="AI47" s="12">
        <f>STAFF_CWS!AL36</f>
        <v>0</v>
      </c>
      <c r="AJ47" s="12">
        <f>STAFF_CWS!AM36</f>
        <v>0</v>
      </c>
      <c r="AK47" s="12">
        <f>STAFF_CWS!AN36</f>
        <v>0</v>
      </c>
      <c r="AL47" s="12">
        <f>STAFF_CWS!AO36</f>
        <v>0</v>
      </c>
      <c r="AM47" s="12">
        <f>STAFF_CWS!AP36</f>
        <v>0</v>
      </c>
      <c r="AN47" s="12">
        <f>STAFF_CWS!AQ36</f>
        <v>0</v>
      </c>
      <c r="AO47" s="12">
        <f>STAFF_CWS!AR36</f>
        <v>0</v>
      </c>
      <c r="AP47" s="12">
        <f>STAFF_CWS!AS36</f>
        <v>0</v>
      </c>
      <c r="AQ47" s="12">
        <f>STAFF_CWS!AT36</f>
        <v>0</v>
      </c>
      <c r="AR47" s="12">
        <f>STAFF_CWS!AU36</f>
        <v>0</v>
      </c>
      <c r="AS47" s="12">
        <f>STAFF_CWS!AV36</f>
        <v>0</v>
      </c>
      <c r="AT47" s="12">
        <f>STAFF_CWS!AW36</f>
        <v>0</v>
      </c>
      <c r="AU47" s="12">
        <f>STAFF_CWS!AX36</f>
        <v>0</v>
      </c>
      <c r="AV47" s="12">
        <f>STAFF_CWS!AY36</f>
        <v>0</v>
      </c>
      <c r="AW47" s="12">
        <f>STAFF_CWS!AZ36</f>
        <v>0</v>
      </c>
      <c r="AX47" s="12">
        <f>STAFF_CWS!BA36</f>
        <v>0</v>
      </c>
      <c r="AY47" s="12">
        <f>STAFF_CWS!BB36</f>
        <v>0</v>
      </c>
      <c r="AZ47" s="12">
        <f>STAFF_CWS!BC36</f>
        <v>0</v>
      </c>
      <c r="BA47" s="12">
        <f>STAFF_CWS!BD36</f>
        <v>0</v>
      </c>
      <c r="BB47" s="12">
        <f>STAFF_CWS!BE36</f>
        <v>0</v>
      </c>
      <c r="BC47" s="12">
        <f>STAFF_CWS!BF36</f>
        <v>0</v>
      </c>
      <c r="BD47" s="12">
        <f>STAFF_CWS!BG36</f>
        <v>0</v>
      </c>
      <c r="BE47" s="12">
        <f>STAFF_CWS!BH36</f>
        <v>0</v>
      </c>
      <c r="BF47" s="12">
        <f>STAFF_CWS!BI36</f>
        <v>0</v>
      </c>
      <c r="BG47" s="12">
        <f>STAFF_CWS!BJ36</f>
        <v>0</v>
      </c>
      <c r="BH47" s="12">
        <f>STAFF_CWS!BK36</f>
        <v>0</v>
      </c>
      <c r="BI47" s="12">
        <f>STAFF_CWS!BL36</f>
        <v>0</v>
      </c>
      <c r="BJ47" s="12">
        <f>STAFF_CWS!BM36</f>
        <v>0</v>
      </c>
      <c r="BK47" s="12">
        <f>STAFF_CWS!BN36</f>
        <v>0</v>
      </c>
      <c r="BL47" s="12">
        <f>STAFF_CWS!BO36</f>
        <v>0</v>
      </c>
    </row>
    <row r="48" spans="2:64" x14ac:dyDescent="0.15">
      <c r="E48" s="12">
        <f>STAFF_CWS!H37</f>
        <v>0</v>
      </c>
      <c r="F48" s="12">
        <f>STAFF_CWS!I37</f>
        <v>0</v>
      </c>
      <c r="G48" s="12">
        <f>STAFF_CWS!J37</f>
        <v>0</v>
      </c>
      <c r="H48" s="12">
        <f>STAFF_CWS!K37</f>
        <v>0</v>
      </c>
      <c r="I48" s="12">
        <f>STAFF_CWS!L37</f>
        <v>0</v>
      </c>
      <c r="J48" s="12">
        <f>STAFF_CWS!M37</f>
        <v>0</v>
      </c>
      <c r="K48" s="12">
        <f>STAFF_CWS!N37</f>
        <v>0</v>
      </c>
      <c r="L48" s="12">
        <f>STAFF_CWS!O37</f>
        <v>0</v>
      </c>
      <c r="M48" s="12">
        <f>STAFF_CWS!P37</f>
        <v>0</v>
      </c>
      <c r="N48" s="12">
        <f>STAFF_CWS!Q37</f>
        <v>0</v>
      </c>
      <c r="O48" s="12">
        <f>STAFF_CWS!R37</f>
        <v>0</v>
      </c>
      <c r="P48" s="12">
        <f>STAFF_CWS!S37</f>
        <v>0</v>
      </c>
      <c r="Q48" s="12">
        <f>STAFF_CWS!T37</f>
        <v>0</v>
      </c>
      <c r="R48" s="12">
        <f>STAFF_CWS!U37</f>
        <v>0</v>
      </c>
      <c r="S48" s="12">
        <f>STAFF_CWS!V37</f>
        <v>0</v>
      </c>
      <c r="T48" s="12">
        <f>STAFF_CWS!W37</f>
        <v>0</v>
      </c>
      <c r="U48" s="12">
        <f>STAFF_CWS!X37</f>
        <v>0</v>
      </c>
      <c r="V48" s="12">
        <f>STAFF_CWS!Y37</f>
        <v>0</v>
      </c>
      <c r="W48" s="12">
        <f>STAFF_CWS!Z37</f>
        <v>0</v>
      </c>
      <c r="X48" s="12">
        <f>STAFF_CWS!AA37</f>
        <v>0</v>
      </c>
      <c r="Y48" s="12">
        <f>STAFF_CWS!AB37</f>
        <v>0</v>
      </c>
      <c r="Z48" s="12">
        <f>STAFF_CWS!AC37</f>
        <v>0</v>
      </c>
      <c r="AA48" s="12">
        <f>STAFF_CWS!AD37</f>
        <v>0</v>
      </c>
      <c r="AB48" s="12">
        <f>STAFF_CWS!AE37</f>
        <v>0</v>
      </c>
      <c r="AC48" s="12">
        <f>STAFF_CWS!AF37</f>
        <v>0</v>
      </c>
      <c r="AD48" s="12">
        <f>STAFF_CWS!AG37</f>
        <v>0</v>
      </c>
      <c r="AE48" s="12">
        <f>STAFF_CWS!AH37</f>
        <v>0</v>
      </c>
      <c r="AF48" s="12">
        <f>STAFF_CWS!AI37</f>
        <v>0</v>
      </c>
      <c r="AG48" s="12">
        <f>STAFF_CWS!AJ37</f>
        <v>0</v>
      </c>
      <c r="AH48" s="12">
        <f>STAFF_CWS!AK37</f>
        <v>0</v>
      </c>
      <c r="AI48" s="12">
        <f>STAFF_CWS!AL37</f>
        <v>0</v>
      </c>
      <c r="AJ48" s="12">
        <f>STAFF_CWS!AM37</f>
        <v>0</v>
      </c>
      <c r="AK48" s="12">
        <f>STAFF_CWS!AN37</f>
        <v>0</v>
      </c>
      <c r="AL48" s="12">
        <f>STAFF_CWS!AO37</f>
        <v>0</v>
      </c>
      <c r="AM48" s="12">
        <f>STAFF_CWS!AP37</f>
        <v>0</v>
      </c>
      <c r="AN48" s="12">
        <f>STAFF_CWS!AQ37</f>
        <v>0</v>
      </c>
      <c r="AO48" s="12">
        <f>STAFF_CWS!AR37</f>
        <v>0</v>
      </c>
      <c r="AP48" s="12">
        <f>STAFF_CWS!AS37</f>
        <v>0</v>
      </c>
      <c r="AQ48" s="12">
        <f>STAFF_CWS!AT37</f>
        <v>0</v>
      </c>
      <c r="AR48" s="12">
        <f>STAFF_CWS!AU37</f>
        <v>0</v>
      </c>
      <c r="AS48" s="12">
        <f>STAFF_CWS!AV37</f>
        <v>0</v>
      </c>
      <c r="AT48" s="12">
        <f>STAFF_CWS!AW37</f>
        <v>0</v>
      </c>
      <c r="AU48" s="12">
        <f>STAFF_CWS!AX37</f>
        <v>0</v>
      </c>
      <c r="AV48" s="12">
        <f>STAFF_CWS!AY37</f>
        <v>0</v>
      </c>
      <c r="AW48" s="12">
        <f>STAFF_CWS!AZ37</f>
        <v>0</v>
      </c>
      <c r="AX48" s="12">
        <f>STAFF_CWS!BA37</f>
        <v>0</v>
      </c>
      <c r="AY48" s="12">
        <f>STAFF_CWS!BB37</f>
        <v>0</v>
      </c>
      <c r="AZ48" s="12">
        <f>STAFF_CWS!BC37</f>
        <v>0</v>
      </c>
      <c r="BA48" s="12">
        <f>STAFF_CWS!BD37</f>
        <v>0</v>
      </c>
      <c r="BB48" s="12">
        <f>STAFF_CWS!BE37</f>
        <v>0</v>
      </c>
      <c r="BC48" s="12">
        <f>STAFF_CWS!BF37</f>
        <v>0</v>
      </c>
      <c r="BD48" s="12">
        <f>STAFF_CWS!BG37</f>
        <v>0</v>
      </c>
      <c r="BE48" s="12">
        <f>STAFF_CWS!BH37</f>
        <v>0</v>
      </c>
      <c r="BF48" s="12">
        <f>STAFF_CWS!BI37</f>
        <v>0</v>
      </c>
      <c r="BG48" s="12">
        <f>STAFF_CWS!BJ37</f>
        <v>0</v>
      </c>
      <c r="BH48" s="12">
        <f>STAFF_CWS!BK37</f>
        <v>0</v>
      </c>
      <c r="BI48" s="12">
        <f>STAFF_CWS!BL37</f>
        <v>0</v>
      </c>
      <c r="BJ48" s="12">
        <f>STAFF_CWS!BM37</f>
        <v>0</v>
      </c>
      <c r="BK48" s="12">
        <f>STAFF_CWS!BN37</f>
        <v>0</v>
      </c>
      <c r="BL48" s="12">
        <f>STAFF_CWS!BO37</f>
        <v>0</v>
      </c>
    </row>
    <row r="49" spans="2:64" x14ac:dyDescent="0.15">
      <c r="B49" s="33" t="s">
        <v>20</v>
      </c>
      <c r="E49" s="12">
        <f>STAFF_CWS!H38</f>
        <v>0</v>
      </c>
      <c r="F49" s="12">
        <f>STAFF_CWS!I38</f>
        <v>0</v>
      </c>
      <c r="G49" s="12">
        <f>STAFF_CWS!J38</f>
        <v>0</v>
      </c>
      <c r="H49" s="12">
        <f>STAFF_CWS!K38</f>
        <v>0</v>
      </c>
      <c r="I49" s="12">
        <f>STAFF_CWS!L38</f>
        <v>0</v>
      </c>
      <c r="J49" s="12">
        <f>STAFF_CWS!M38</f>
        <v>0</v>
      </c>
      <c r="K49" s="12">
        <f>STAFF_CWS!N38</f>
        <v>0</v>
      </c>
      <c r="L49" s="12">
        <f>STAFF_CWS!O38</f>
        <v>0</v>
      </c>
      <c r="M49" s="12">
        <f>STAFF_CWS!P38</f>
        <v>0</v>
      </c>
      <c r="N49" s="12">
        <f>STAFF_CWS!Q38</f>
        <v>0</v>
      </c>
      <c r="O49" s="12">
        <f>STAFF_CWS!R38</f>
        <v>0</v>
      </c>
      <c r="P49" s="12">
        <f>STAFF_CWS!S38</f>
        <v>0</v>
      </c>
      <c r="Q49" s="12">
        <f>STAFF_CWS!T38</f>
        <v>0</v>
      </c>
      <c r="R49" s="12">
        <f>STAFF_CWS!U38</f>
        <v>0</v>
      </c>
      <c r="S49" s="12">
        <f>STAFF_CWS!V38</f>
        <v>0</v>
      </c>
      <c r="T49" s="12">
        <f>STAFF_CWS!W38</f>
        <v>0</v>
      </c>
      <c r="U49" s="12">
        <f>STAFF_CWS!X38</f>
        <v>0</v>
      </c>
      <c r="V49" s="12">
        <f>STAFF_CWS!Y38</f>
        <v>0</v>
      </c>
      <c r="W49" s="12">
        <f>STAFF_CWS!Z38</f>
        <v>0</v>
      </c>
      <c r="X49" s="12">
        <f>STAFF_CWS!AA38</f>
        <v>0</v>
      </c>
      <c r="Y49" s="12">
        <f>STAFF_CWS!AB38</f>
        <v>0</v>
      </c>
      <c r="Z49" s="12">
        <f>STAFF_CWS!AC38</f>
        <v>0</v>
      </c>
      <c r="AA49" s="12">
        <f>STAFF_CWS!AD38</f>
        <v>0</v>
      </c>
      <c r="AB49" s="12">
        <f>STAFF_CWS!AE38</f>
        <v>0</v>
      </c>
      <c r="AC49" s="12">
        <f>STAFF_CWS!AF38</f>
        <v>0</v>
      </c>
      <c r="AD49" s="12">
        <f>STAFF_CWS!AG38</f>
        <v>0</v>
      </c>
      <c r="AE49" s="12">
        <f>STAFF_CWS!AH38</f>
        <v>0</v>
      </c>
      <c r="AF49" s="12">
        <f>STAFF_CWS!AI38</f>
        <v>0</v>
      </c>
      <c r="AG49" s="12">
        <f>STAFF_CWS!AJ38</f>
        <v>0</v>
      </c>
      <c r="AH49" s="12">
        <f>STAFF_CWS!AK38</f>
        <v>0</v>
      </c>
      <c r="AI49" s="12">
        <f>STAFF_CWS!AL38</f>
        <v>0</v>
      </c>
      <c r="AJ49" s="12">
        <f>STAFF_CWS!AM38</f>
        <v>0</v>
      </c>
      <c r="AK49" s="12">
        <f>STAFF_CWS!AN38</f>
        <v>0</v>
      </c>
      <c r="AL49" s="12">
        <f>STAFF_CWS!AO38</f>
        <v>0</v>
      </c>
      <c r="AM49" s="12">
        <f>STAFF_CWS!AP38</f>
        <v>0</v>
      </c>
      <c r="AN49" s="12">
        <f>STAFF_CWS!AQ38</f>
        <v>0</v>
      </c>
      <c r="AO49" s="12">
        <f>STAFF_CWS!AR38</f>
        <v>0</v>
      </c>
      <c r="AP49" s="12">
        <f>STAFF_CWS!AS38</f>
        <v>0</v>
      </c>
      <c r="AQ49" s="12">
        <f>STAFF_CWS!AT38</f>
        <v>0</v>
      </c>
      <c r="AR49" s="12">
        <f>STAFF_CWS!AU38</f>
        <v>0</v>
      </c>
      <c r="AS49" s="12">
        <f>STAFF_CWS!AV38</f>
        <v>0</v>
      </c>
      <c r="AT49" s="12">
        <f>STAFF_CWS!AW38</f>
        <v>0</v>
      </c>
      <c r="AU49" s="12">
        <f>STAFF_CWS!AX38</f>
        <v>0</v>
      </c>
      <c r="AV49" s="12">
        <f>STAFF_CWS!AY38</f>
        <v>0</v>
      </c>
      <c r="AW49" s="12">
        <f>STAFF_CWS!AZ38</f>
        <v>0</v>
      </c>
      <c r="AX49" s="12">
        <f>STAFF_CWS!BA38</f>
        <v>0</v>
      </c>
      <c r="AY49" s="12">
        <f>STAFF_CWS!BB38</f>
        <v>0</v>
      </c>
      <c r="AZ49" s="12">
        <f>STAFF_CWS!BC38</f>
        <v>0</v>
      </c>
      <c r="BA49" s="12">
        <f>STAFF_CWS!BD38</f>
        <v>0</v>
      </c>
      <c r="BB49" s="12">
        <f>STAFF_CWS!BE38</f>
        <v>0</v>
      </c>
      <c r="BC49" s="12">
        <f>STAFF_CWS!BF38</f>
        <v>0</v>
      </c>
      <c r="BD49" s="12">
        <f>STAFF_CWS!BG38</f>
        <v>0</v>
      </c>
      <c r="BE49" s="12">
        <f>STAFF_CWS!BH38</f>
        <v>0</v>
      </c>
      <c r="BF49" s="12">
        <f>STAFF_CWS!BI38</f>
        <v>0</v>
      </c>
      <c r="BG49" s="12">
        <f>STAFF_CWS!BJ38</f>
        <v>0</v>
      </c>
      <c r="BH49" s="12">
        <f>STAFF_CWS!BK38</f>
        <v>0</v>
      </c>
      <c r="BI49" s="12">
        <f>STAFF_CWS!BL38</f>
        <v>0</v>
      </c>
      <c r="BJ49" s="12">
        <f>STAFF_CWS!BM38</f>
        <v>0</v>
      </c>
      <c r="BK49" s="12">
        <f>STAFF_CWS!BN38</f>
        <v>0</v>
      </c>
      <c r="BL49" s="12">
        <f>STAFF_CWS!BO38</f>
        <v>0</v>
      </c>
    </row>
    <row r="50" spans="2:64" x14ac:dyDescent="0.15">
      <c r="B50" s="33" t="s">
        <v>86</v>
      </c>
      <c r="E50" s="12">
        <f>STAFF_CWS!H39</f>
        <v>0.5</v>
      </c>
      <c r="F50" s="12">
        <f>STAFF_CWS!I39</f>
        <v>0.5</v>
      </c>
      <c r="G50" s="12">
        <f>STAFF_CWS!J39</f>
        <v>0.5</v>
      </c>
      <c r="H50" s="12">
        <f>STAFF_CWS!K39</f>
        <v>0.5</v>
      </c>
      <c r="I50" s="12">
        <f>STAFF_CWS!L39</f>
        <v>0.5</v>
      </c>
      <c r="J50" s="12">
        <f>STAFF_CWS!M39</f>
        <v>0.5</v>
      </c>
      <c r="K50" s="12">
        <f>STAFF_CWS!N39</f>
        <v>0.5</v>
      </c>
      <c r="L50" s="12">
        <f>STAFF_CWS!O39</f>
        <v>0.5</v>
      </c>
      <c r="M50" s="12">
        <f>STAFF_CWS!P39</f>
        <v>0.5</v>
      </c>
      <c r="N50" s="12">
        <f>STAFF_CWS!Q39</f>
        <v>0.5</v>
      </c>
      <c r="O50" s="12">
        <f>STAFF_CWS!R39</f>
        <v>0.5</v>
      </c>
      <c r="P50" s="12">
        <f>STAFF_CWS!S39</f>
        <v>0.5</v>
      </c>
      <c r="Q50" s="12">
        <f>STAFF_CWS!T39</f>
        <v>0.5</v>
      </c>
      <c r="R50" s="12">
        <f>STAFF_CWS!U39</f>
        <v>0.5</v>
      </c>
      <c r="S50" s="12">
        <f>STAFF_CWS!V39</f>
        <v>0.5</v>
      </c>
      <c r="T50" s="12">
        <f>STAFF_CWS!W39</f>
        <v>0.5</v>
      </c>
      <c r="U50" s="12">
        <f>STAFF_CWS!X39</f>
        <v>0.5</v>
      </c>
      <c r="V50" s="12">
        <f>STAFF_CWS!Y39</f>
        <v>0.5</v>
      </c>
      <c r="W50" s="12">
        <f>STAFF_CWS!Z39</f>
        <v>0.5</v>
      </c>
      <c r="X50" s="12">
        <f>STAFF_CWS!AA39</f>
        <v>0.5</v>
      </c>
      <c r="Y50" s="12">
        <f>STAFF_CWS!AB39</f>
        <v>0.5</v>
      </c>
      <c r="Z50" s="12">
        <f>STAFF_CWS!AC39</f>
        <v>0.5</v>
      </c>
      <c r="AA50" s="12">
        <f>STAFF_CWS!AD39</f>
        <v>0.5</v>
      </c>
      <c r="AB50" s="12">
        <f>STAFF_CWS!AE39</f>
        <v>0.5</v>
      </c>
      <c r="AC50" s="12">
        <f>STAFF_CWS!AF39</f>
        <v>0</v>
      </c>
      <c r="AD50" s="12">
        <f>STAFF_CWS!AG39</f>
        <v>0</v>
      </c>
      <c r="AE50" s="12">
        <f>STAFF_CWS!AH39</f>
        <v>0</v>
      </c>
      <c r="AF50" s="12">
        <f>STAFF_CWS!AI39</f>
        <v>0</v>
      </c>
      <c r="AG50" s="12">
        <f>STAFF_CWS!AJ39</f>
        <v>0</v>
      </c>
      <c r="AH50" s="12">
        <f>STAFF_CWS!AK39</f>
        <v>0</v>
      </c>
      <c r="AI50" s="12">
        <f>STAFF_CWS!AL39</f>
        <v>0</v>
      </c>
      <c r="AJ50" s="12">
        <f>STAFF_CWS!AM39</f>
        <v>0</v>
      </c>
      <c r="AK50" s="12">
        <f>STAFF_CWS!AN39</f>
        <v>0</v>
      </c>
      <c r="AL50" s="12">
        <f>STAFF_CWS!AO39</f>
        <v>0</v>
      </c>
      <c r="AM50" s="12">
        <f>STAFF_CWS!AP39</f>
        <v>0</v>
      </c>
      <c r="AN50" s="12">
        <f>STAFF_CWS!AQ39</f>
        <v>0</v>
      </c>
      <c r="AO50" s="12">
        <f>STAFF_CWS!AR39</f>
        <v>0</v>
      </c>
      <c r="AP50" s="12">
        <f>STAFF_CWS!AS39</f>
        <v>0</v>
      </c>
      <c r="AQ50" s="12">
        <f>STAFF_CWS!AT39</f>
        <v>0</v>
      </c>
      <c r="AR50" s="12">
        <f>STAFF_CWS!AU39</f>
        <v>0</v>
      </c>
      <c r="AS50" s="12">
        <f>STAFF_CWS!AV39</f>
        <v>0</v>
      </c>
      <c r="AT50" s="12">
        <f>STAFF_CWS!AW39</f>
        <v>0</v>
      </c>
      <c r="AU50" s="12">
        <f>STAFF_CWS!AX39</f>
        <v>0</v>
      </c>
      <c r="AV50" s="12">
        <f>STAFF_CWS!AY39</f>
        <v>0</v>
      </c>
      <c r="AW50" s="12">
        <f>STAFF_CWS!AZ39</f>
        <v>0</v>
      </c>
      <c r="AX50" s="12">
        <f>STAFF_CWS!BA39</f>
        <v>0</v>
      </c>
      <c r="AY50" s="12">
        <f>STAFF_CWS!BB39</f>
        <v>0</v>
      </c>
      <c r="AZ50" s="12">
        <f>STAFF_CWS!BC39</f>
        <v>0</v>
      </c>
      <c r="BA50" s="12">
        <f>STAFF_CWS!BD39</f>
        <v>0</v>
      </c>
      <c r="BB50" s="12">
        <f>STAFF_CWS!BE39</f>
        <v>0</v>
      </c>
      <c r="BC50" s="12">
        <f>STAFF_CWS!BF39</f>
        <v>0</v>
      </c>
      <c r="BD50" s="12">
        <f>STAFF_CWS!BG39</f>
        <v>0</v>
      </c>
      <c r="BE50" s="12">
        <f>STAFF_CWS!BH39</f>
        <v>0</v>
      </c>
      <c r="BF50" s="12">
        <f>STAFF_CWS!BI39</f>
        <v>0</v>
      </c>
      <c r="BG50" s="12">
        <f>STAFF_CWS!BJ39</f>
        <v>0</v>
      </c>
      <c r="BH50" s="12">
        <f>STAFF_CWS!BK39</f>
        <v>0</v>
      </c>
      <c r="BI50" s="12">
        <f>STAFF_CWS!BL39</f>
        <v>0</v>
      </c>
      <c r="BJ50" s="12">
        <f>STAFF_CWS!BM39</f>
        <v>0</v>
      </c>
      <c r="BK50" s="12">
        <f>STAFF_CWS!BN39</f>
        <v>0</v>
      </c>
      <c r="BL50" s="12">
        <f>STAFF_CWS!BO39</f>
        <v>0</v>
      </c>
    </row>
    <row r="51" spans="2:64" x14ac:dyDescent="0.15">
      <c r="E51" s="12">
        <f>STAFF_CWS!H40</f>
        <v>0</v>
      </c>
      <c r="F51" s="12">
        <f>STAFF_CWS!I40</f>
        <v>0</v>
      </c>
      <c r="G51" s="12">
        <f>STAFF_CWS!J40</f>
        <v>0</v>
      </c>
      <c r="H51" s="12">
        <f>STAFF_CWS!K40</f>
        <v>0</v>
      </c>
      <c r="I51" s="12">
        <f>STAFF_CWS!L40</f>
        <v>0</v>
      </c>
      <c r="J51" s="12">
        <f>STAFF_CWS!M40</f>
        <v>0</v>
      </c>
      <c r="K51" s="12">
        <f>STAFF_CWS!N40</f>
        <v>0</v>
      </c>
      <c r="L51" s="12">
        <f>STAFF_CWS!O40</f>
        <v>0</v>
      </c>
      <c r="M51" s="12">
        <f>STAFF_CWS!P40</f>
        <v>0</v>
      </c>
      <c r="N51" s="12">
        <f>STAFF_CWS!Q40</f>
        <v>0</v>
      </c>
      <c r="O51" s="12">
        <f>STAFF_CWS!R40</f>
        <v>0</v>
      </c>
      <c r="P51" s="12">
        <f>STAFF_CWS!S40</f>
        <v>0</v>
      </c>
      <c r="Q51" s="12">
        <f>STAFF_CWS!T40</f>
        <v>0</v>
      </c>
      <c r="R51" s="12">
        <f>STAFF_CWS!U40</f>
        <v>0</v>
      </c>
      <c r="S51" s="12">
        <f>STAFF_CWS!V40</f>
        <v>0</v>
      </c>
      <c r="T51" s="12">
        <f>STAFF_CWS!W40</f>
        <v>0</v>
      </c>
      <c r="U51" s="12">
        <f>STAFF_CWS!X40</f>
        <v>0</v>
      </c>
      <c r="V51" s="12">
        <f>STAFF_CWS!Y40</f>
        <v>0</v>
      </c>
      <c r="W51" s="12">
        <f>STAFF_CWS!Z40</f>
        <v>0</v>
      </c>
      <c r="X51" s="12">
        <f>STAFF_CWS!AA40</f>
        <v>0</v>
      </c>
      <c r="Y51" s="12">
        <f>STAFF_CWS!AB40</f>
        <v>0</v>
      </c>
      <c r="Z51" s="12">
        <f>STAFF_CWS!AC40</f>
        <v>0</v>
      </c>
      <c r="AA51" s="12">
        <f>STAFF_CWS!AD40</f>
        <v>0</v>
      </c>
      <c r="AB51" s="12">
        <f>STAFF_CWS!AE40</f>
        <v>0</v>
      </c>
      <c r="AC51" s="12">
        <f>STAFF_CWS!AF40</f>
        <v>0</v>
      </c>
      <c r="AD51" s="12">
        <f>STAFF_CWS!AG40</f>
        <v>0</v>
      </c>
      <c r="AE51" s="12">
        <f>STAFF_CWS!AH40</f>
        <v>0</v>
      </c>
      <c r="AF51" s="12">
        <f>STAFF_CWS!AI40</f>
        <v>0</v>
      </c>
      <c r="AG51" s="12">
        <f>STAFF_CWS!AJ40</f>
        <v>0</v>
      </c>
      <c r="AH51" s="12">
        <f>STAFF_CWS!AK40</f>
        <v>0</v>
      </c>
      <c r="AI51" s="12">
        <f>STAFF_CWS!AL40</f>
        <v>0</v>
      </c>
      <c r="AJ51" s="12">
        <f>STAFF_CWS!AM40</f>
        <v>0</v>
      </c>
      <c r="AK51" s="12">
        <f>STAFF_CWS!AN40</f>
        <v>0</v>
      </c>
      <c r="AL51" s="12">
        <f>STAFF_CWS!AO40</f>
        <v>0</v>
      </c>
      <c r="AM51" s="12">
        <f>STAFF_CWS!AP40</f>
        <v>0</v>
      </c>
      <c r="AN51" s="12">
        <f>STAFF_CWS!AQ40</f>
        <v>0</v>
      </c>
      <c r="AO51" s="12">
        <f>STAFF_CWS!AR40</f>
        <v>0</v>
      </c>
      <c r="AP51" s="12">
        <f>STAFF_CWS!AS40</f>
        <v>0</v>
      </c>
      <c r="AQ51" s="12">
        <f>STAFF_CWS!AT40</f>
        <v>0</v>
      </c>
      <c r="AR51" s="12">
        <f>STAFF_CWS!AU40</f>
        <v>0</v>
      </c>
      <c r="AS51" s="12">
        <f>STAFF_CWS!AV40</f>
        <v>0</v>
      </c>
      <c r="AT51" s="12">
        <f>STAFF_CWS!AW40</f>
        <v>0</v>
      </c>
      <c r="AU51" s="12">
        <f>STAFF_CWS!AX40</f>
        <v>0</v>
      </c>
      <c r="AV51" s="12">
        <f>STAFF_CWS!AY40</f>
        <v>0</v>
      </c>
      <c r="AW51" s="12">
        <f>STAFF_CWS!AZ40</f>
        <v>0</v>
      </c>
      <c r="AX51" s="12">
        <f>STAFF_CWS!BA40</f>
        <v>0</v>
      </c>
      <c r="AY51" s="12">
        <f>STAFF_CWS!BB40</f>
        <v>0</v>
      </c>
      <c r="AZ51" s="12">
        <f>STAFF_CWS!BC40</f>
        <v>0</v>
      </c>
      <c r="BA51" s="12">
        <f>STAFF_CWS!BD40</f>
        <v>0</v>
      </c>
      <c r="BB51" s="12">
        <f>STAFF_CWS!BE40</f>
        <v>0</v>
      </c>
      <c r="BC51" s="12">
        <f>STAFF_CWS!BF40</f>
        <v>0</v>
      </c>
      <c r="BD51" s="12">
        <f>STAFF_CWS!BG40</f>
        <v>0</v>
      </c>
      <c r="BE51" s="12">
        <f>STAFF_CWS!BH40</f>
        <v>0</v>
      </c>
      <c r="BF51" s="12">
        <f>STAFF_CWS!BI40</f>
        <v>0</v>
      </c>
      <c r="BG51" s="12">
        <f>STAFF_CWS!BJ40</f>
        <v>0</v>
      </c>
      <c r="BH51" s="12">
        <f>STAFF_CWS!BK40</f>
        <v>0</v>
      </c>
      <c r="BI51" s="12">
        <f>STAFF_CWS!BL40</f>
        <v>0</v>
      </c>
      <c r="BJ51" s="12">
        <f>STAFF_CWS!BM40</f>
        <v>0</v>
      </c>
      <c r="BK51" s="12">
        <f>STAFF_CWS!BN40</f>
        <v>0</v>
      </c>
      <c r="BL51" s="12">
        <f>STAFF_CWS!BO40</f>
        <v>0</v>
      </c>
    </row>
    <row r="52" spans="2:64" x14ac:dyDescent="0.15">
      <c r="B52" s="33" t="s">
        <v>21</v>
      </c>
      <c r="E52" s="12">
        <f>STAFF_CWS!H41</f>
        <v>0</v>
      </c>
      <c r="F52" s="12">
        <f>STAFF_CWS!I41</f>
        <v>0</v>
      </c>
      <c r="G52" s="12">
        <f>STAFF_CWS!J41</f>
        <v>0</v>
      </c>
      <c r="H52" s="12">
        <f>STAFF_CWS!K41</f>
        <v>0</v>
      </c>
      <c r="I52" s="12">
        <f>STAFF_CWS!L41</f>
        <v>0</v>
      </c>
      <c r="J52" s="12">
        <f>STAFF_CWS!M41</f>
        <v>0</v>
      </c>
      <c r="K52" s="12">
        <f>STAFF_CWS!N41</f>
        <v>0</v>
      </c>
      <c r="L52" s="12">
        <f>STAFF_CWS!O41</f>
        <v>0</v>
      </c>
      <c r="M52" s="12">
        <f>STAFF_CWS!P41</f>
        <v>0</v>
      </c>
      <c r="N52" s="12">
        <f>STAFF_CWS!Q41</f>
        <v>0</v>
      </c>
      <c r="O52" s="12">
        <f>STAFF_CWS!R41</f>
        <v>0</v>
      </c>
      <c r="P52" s="12">
        <f>STAFF_CWS!S41</f>
        <v>0</v>
      </c>
      <c r="Q52" s="12">
        <f>STAFF_CWS!T41</f>
        <v>0</v>
      </c>
      <c r="R52" s="12">
        <f>STAFF_CWS!U41</f>
        <v>0</v>
      </c>
      <c r="S52" s="12">
        <f>STAFF_CWS!V41</f>
        <v>0</v>
      </c>
      <c r="T52" s="12">
        <f>STAFF_CWS!W41</f>
        <v>0</v>
      </c>
      <c r="U52" s="12">
        <f>STAFF_CWS!X41</f>
        <v>0</v>
      </c>
      <c r="V52" s="12">
        <f>STAFF_CWS!Y41</f>
        <v>0</v>
      </c>
      <c r="W52" s="12">
        <f>STAFF_CWS!Z41</f>
        <v>0</v>
      </c>
      <c r="X52" s="12">
        <f>STAFF_CWS!AA41</f>
        <v>0</v>
      </c>
      <c r="Y52" s="12">
        <f>STAFF_CWS!AB41</f>
        <v>0</v>
      </c>
      <c r="Z52" s="12">
        <f>STAFF_CWS!AC41</f>
        <v>0</v>
      </c>
      <c r="AA52" s="12">
        <f>STAFF_CWS!AD41</f>
        <v>0</v>
      </c>
      <c r="AB52" s="12">
        <f>STAFF_CWS!AE41</f>
        <v>0</v>
      </c>
      <c r="AC52" s="12">
        <f>STAFF_CWS!AF41</f>
        <v>0</v>
      </c>
      <c r="AD52" s="12">
        <f>STAFF_CWS!AG41</f>
        <v>0</v>
      </c>
      <c r="AE52" s="12">
        <f>STAFF_CWS!AH41</f>
        <v>0</v>
      </c>
      <c r="AF52" s="12">
        <f>STAFF_CWS!AI41</f>
        <v>0</v>
      </c>
      <c r="AG52" s="12">
        <f>STAFF_CWS!AJ41</f>
        <v>0</v>
      </c>
      <c r="AH52" s="12">
        <f>STAFF_CWS!AK41</f>
        <v>0</v>
      </c>
      <c r="AI52" s="12">
        <f>STAFF_CWS!AL41</f>
        <v>0</v>
      </c>
      <c r="AJ52" s="12">
        <f>STAFF_CWS!AM41</f>
        <v>0</v>
      </c>
      <c r="AK52" s="12">
        <f>STAFF_CWS!AN41</f>
        <v>0</v>
      </c>
      <c r="AL52" s="12">
        <f>STAFF_CWS!AO41</f>
        <v>0</v>
      </c>
      <c r="AM52" s="12">
        <f>STAFF_CWS!AP41</f>
        <v>0</v>
      </c>
      <c r="AN52" s="12">
        <f>STAFF_CWS!AQ41</f>
        <v>0</v>
      </c>
      <c r="AO52" s="12">
        <f>STAFF_CWS!AR41</f>
        <v>0</v>
      </c>
      <c r="AP52" s="12">
        <f>STAFF_CWS!AS41</f>
        <v>0</v>
      </c>
      <c r="AQ52" s="12">
        <f>STAFF_CWS!AT41</f>
        <v>0</v>
      </c>
      <c r="AR52" s="12">
        <f>STAFF_CWS!AU41</f>
        <v>0</v>
      </c>
      <c r="AS52" s="12">
        <f>STAFF_CWS!AV41</f>
        <v>0</v>
      </c>
      <c r="AT52" s="12">
        <f>STAFF_CWS!AW41</f>
        <v>0</v>
      </c>
      <c r="AU52" s="12">
        <f>STAFF_CWS!AX41</f>
        <v>0</v>
      </c>
      <c r="AV52" s="12">
        <f>STAFF_CWS!AY41</f>
        <v>0</v>
      </c>
      <c r="AW52" s="12">
        <f>STAFF_CWS!AZ41</f>
        <v>0</v>
      </c>
      <c r="AX52" s="12">
        <f>STAFF_CWS!BA41</f>
        <v>0</v>
      </c>
      <c r="AY52" s="12">
        <f>STAFF_CWS!BB41</f>
        <v>0</v>
      </c>
      <c r="AZ52" s="12">
        <f>STAFF_CWS!BC41</f>
        <v>0</v>
      </c>
      <c r="BA52" s="12">
        <f>STAFF_CWS!BD41</f>
        <v>0</v>
      </c>
      <c r="BB52" s="12">
        <f>STAFF_CWS!BE41</f>
        <v>0</v>
      </c>
      <c r="BC52" s="12">
        <f>STAFF_CWS!BF41</f>
        <v>0</v>
      </c>
      <c r="BD52" s="12">
        <f>STAFF_CWS!BG41</f>
        <v>0</v>
      </c>
      <c r="BE52" s="12">
        <f>STAFF_CWS!BH41</f>
        <v>0</v>
      </c>
      <c r="BF52" s="12">
        <f>STAFF_CWS!BI41</f>
        <v>0</v>
      </c>
      <c r="BG52" s="12">
        <f>STAFF_CWS!BJ41</f>
        <v>0</v>
      </c>
      <c r="BH52" s="12">
        <f>STAFF_CWS!BK41</f>
        <v>0</v>
      </c>
      <c r="BI52" s="12">
        <f>STAFF_CWS!BL41</f>
        <v>0</v>
      </c>
      <c r="BJ52" s="12">
        <f>STAFF_CWS!BM41</f>
        <v>0</v>
      </c>
      <c r="BK52" s="12">
        <f>STAFF_CWS!BN41</f>
        <v>0</v>
      </c>
      <c r="BL52" s="12">
        <f>STAFF_CWS!BO41</f>
        <v>0</v>
      </c>
    </row>
    <row r="53" spans="2:64" x14ac:dyDescent="0.15">
      <c r="B53" s="33" t="s">
        <v>86</v>
      </c>
      <c r="E53" s="12">
        <f>STAFF_CWS!H42</f>
        <v>0.5</v>
      </c>
      <c r="F53" s="12">
        <f>STAFF_CWS!I42</f>
        <v>0.5</v>
      </c>
      <c r="G53" s="12">
        <f>STAFF_CWS!J42</f>
        <v>0.5</v>
      </c>
      <c r="H53" s="12">
        <f>STAFF_CWS!K42</f>
        <v>0.5</v>
      </c>
      <c r="I53" s="12">
        <f>STAFF_CWS!L42</f>
        <v>0.5</v>
      </c>
      <c r="J53" s="12">
        <f>STAFF_CWS!M42</f>
        <v>0.5</v>
      </c>
      <c r="K53" s="12">
        <f>STAFF_CWS!N42</f>
        <v>0.5</v>
      </c>
      <c r="L53" s="12">
        <f>STAFF_CWS!O42</f>
        <v>0.5</v>
      </c>
      <c r="M53" s="12">
        <f>STAFF_CWS!P42</f>
        <v>0.5</v>
      </c>
      <c r="N53" s="12">
        <f>STAFF_CWS!Q42</f>
        <v>0.5</v>
      </c>
      <c r="O53" s="12">
        <f>STAFF_CWS!R42</f>
        <v>0.5</v>
      </c>
      <c r="P53" s="12">
        <f>STAFF_CWS!S42</f>
        <v>0.5</v>
      </c>
      <c r="Q53" s="12">
        <f>STAFF_CWS!T42</f>
        <v>0.5</v>
      </c>
      <c r="R53" s="12">
        <f>STAFF_CWS!U42</f>
        <v>0.5</v>
      </c>
      <c r="S53" s="12">
        <f>STAFF_CWS!V42</f>
        <v>0.5</v>
      </c>
      <c r="T53" s="12">
        <f>STAFF_CWS!W42</f>
        <v>0.5</v>
      </c>
      <c r="U53" s="12">
        <f>STAFF_CWS!X42</f>
        <v>0.5</v>
      </c>
      <c r="V53" s="12">
        <f>STAFF_CWS!Y42</f>
        <v>0.5</v>
      </c>
      <c r="W53" s="12">
        <f>STAFF_CWS!Z42</f>
        <v>0.5</v>
      </c>
      <c r="X53" s="12">
        <f>STAFF_CWS!AA42</f>
        <v>0.5</v>
      </c>
      <c r="Y53" s="12">
        <f>STAFF_CWS!AB42</f>
        <v>0.5</v>
      </c>
      <c r="Z53" s="12">
        <f>STAFF_CWS!AC42</f>
        <v>0.5</v>
      </c>
      <c r="AA53" s="12">
        <f>STAFF_CWS!AD42</f>
        <v>0.5</v>
      </c>
      <c r="AB53" s="12">
        <f>STAFF_CWS!AE42</f>
        <v>0.5</v>
      </c>
      <c r="AC53" s="12">
        <f>STAFF_CWS!AF42</f>
        <v>0</v>
      </c>
      <c r="AD53" s="12">
        <f>STAFF_CWS!AG42</f>
        <v>0</v>
      </c>
      <c r="AE53" s="12">
        <f>STAFF_CWS!AH42</f>
        <v>0</v>
      </c>
      <c r="AF53" s="12">
        <f>STAFF_CWS!AI42</f>
        <v>0</v>
      </c>
      <c r="AG53" s="12">
        <f>STAFF_CWS!AJ42</f>
        <v>0</v>
      </c>
      <c r="AH53" s="12">
        <f>STAFF_CWS!AK42</f>
        <v>0</v>
      </c>
      <c r="AI53" s="12">
        <f>STAFF_CWS!AL42</f>
        <v>0</v>
      </c>
      <c r="AJ53" s="12">
        <f>STAFF_CWS!AM42</f>
        <v>0</v>
      </c>
      <c r="AK53" s="12">
        <f>STAFF_CWS!AN42</f>
        <v>0</v>
      </c>
      <c r="AL53" s="12">
        <f>STAFF_CWS!AO42</f>
        <v>0</v>
      </c>
      <c r="AM53" s="12">
        <f>STAFF_CWS!AP42</f>
        <v>0</v>
      </c>
      <c r="AN53" s="12">
        <f>STAFF_CWS!AQ42</f>
        <v>0</v>
      </c>
      <c r="AO53" s="12">
        <f>STAFF_CWS!AR42</f>
        <v>0</v>
      </c>
      <c r="AP53" s="12">
        <f>STAFF_CWS!AS42</f>
        <v>0</v>
      </c>
      <c r="AQ53" s="12">
        <f>STAFF_CWS!AT42</f>
        <v>0</v>
      </c>
      <c r="AR53" s="12">
        <f>STAFF_CWS!AU42</f>
        <v>0</v>
      </c>
      <c r="AS53" s="12">
        <f>STAFF_CWS!AV42</f>
        <v>0</v>
      </c>
      <c r="AT53" s="12">
        <f>STAFF_CWS!AW42</f>
        <v>0</v>
      </c>
      <c r="AU53" s="12">
        <f>STAFF_CWS!AX42</f>
        <v>0</v>
      </c>
      <c r="AV53" s="12">
        <f>STAFF_CWS!AY42</f>
        <v>0</v>
      </c>
      <c r="AW53" s="12">
        <f>STAFF_CWS!AZ42</f>
        <v>0</v>
      </c>
      <c r="AX53" s="12">
        <f>STAFF_CWS!BA42</f>
        <v>0</v>
      </c>
      <c r="AY53" s="12">
        <f>STAFF_CWS!BB42</f>
        <v>0</v>
      </c>
      <c r="AZ53" s="12">
        <f>STAFF_CWS!BC42</f>
        <v>0</v>
      </c>
      <c r="BA53" s="12">
        <f>STAFF_CWS!BD42</f>
        <v>0</v>
      </c>
      <c r="BB53" s="12">
        <f>STAFF_CWS!BE42</f>
        <v>0</v>
      </c>
      <c r="BC53" s="12">
        <f>STAFF_CWS!BF42</f>
        <v>0</v>
      </c>
      <c r="BD53" s="12">
        <f>STAFF_CWS!BG42</f>
        <v>0</v>
      </c>
      <c r="BE53" s="12">
        <f>STAFF_CWS!BH42</f>
        <v>0</v>
      </c>
      <c r="BF53" s="12">
        <f>STAFF_CWS!BI42</f>
        <v>0</v>
      </c>
      <c r="BG53" s="12">
        <f>STAFF_CWS!BJ42</f>
        <v>0</v>
      </c>
      <c r="BH53" s="12">
        <f>STAFF_CWS!BK42</f>
        <v>0</v>
      </c>
      <c r="BI53" s="12">
        <f>STAFF_CWS!BL42</f>
        <v>0</v>
      </c>
      <c r="BJ53" s="12">
        <f>STAFF_CWS!BM42</f>
        <v>0</v>
      </c>
      <c r="BK53" s="12">
        <f>STAFF_CWS!BN42</f>
        <v>0</v>
      </c>
      <c r="BL53" s="12">
        <f>STAFF_CWS!BO42</f>
        <v>0</v>
      </c>
    </row>
    <row r="54" spans="2:64" x14ac:dyDescent="0.15">
      <c r="E54" s="12">
        <f>STAFF_CWS!H43</f>
        <v>0</v>
      </c>
      <c r="F54" s="12">
        <f>STAFF_CWS!I43</f>
        <v>0</v>
      </c>
      <c r="G54" s="12">
        <f>STAFF_CWS!J43</f>
        <v>0</v>
      </c>
      <c r="H54" s="12">
        <f>STAFF_CWS!K43</f>
        <v>0</v>
      </c>
      <c r="I54" s="12">
        <f>STAFF_CWS!L43</f>
        <v>0</v>
      </c>
      <c r="J54" s="12">
        <f>STAFF_CWS!M43</f>
        <v>0</v>
      </c>
      <c r="K54" s="12">
        <f>STAFF_CWS!N43</f>
        <v>0</v>
      </c>
      <c r="L54" s="12">
        <f>STAFF_CWS!O43</f>
        <v>0</v>
      </c>
      <c r="M54" s="12">
        <f>STAFF_CWS!P43</f>
        <v>0</v>
      </c>
      <c r="N54" s="12">
        <f>STAFF_CWS!Q43</f>
        <v>0</v>
      </c>
      <c r="O54" s="12">
        <f>STAFF_CWS!R43</f>
        <v>0</v>
      </c>
      <c r="P54" s="12">
        <f>STAFF_CWS!S43</f>
        <v>0</v>
      </c>
      <c r="Q54" s="12">
        <f>STAFF_CWS!T43</f>
        <v>0</v>
      </c>
      <c r="R54" s="12">
        <f>STAFF_CWS!U43</f>
        <v>0</v>
      </c>
      <c r="S54" s="12">
        <f>STAFF_CWS!V43</f>
        <v>0</v>
      </c>
      <c r="T54" s="12">
        <f>STAFF_CWS!W43</f>
        <v>0</v>
      </c>
      <c r="U54" s="12">
        <f>STAFF_CWS!X43</f>
        <v>0</v>
      </c>
      <c r="V54" s="12">
        <f>STAFF_CWS!Y43</f>
        <v>0</v>
      </c>
      <c r="W54" s="12">
        <f>STAFF_CWS!Z43</f>
        <v>0</v>
      </c>
      <c r="X54" s="12">
        <f>STAFF_CWS!AA43</f>
        <v>0</v>
      </c>
      <c r="Y54" s="12">
        <f>STAFF_CWS!AB43</f>
        <v>0</v>
      </c>
      <c r="Z54" s="12">
        <f>STAFF_CWS!AC43</f>
        <v>0</v>
      </c>
      <c r="AA54" s="12">
        <f>STAFF_CWS!AD43</f>
        <v>0</v>
      </c>
      <c r="AB54" s="12">
        <f>STAFF_CWS!AE43</f>
        <v>0</v>
      </c>
      <c r="AC54" s="12">
        <f>STAFF_CWS!AF43</f>
        <v>0</v>
      </c>
      <c r="AD54" s="12">
        <f>STAFF_CWS!AG43</f>
        <v>0</v>
      </c>
      <c r="AE54" s="12">
        <f>STAFF_CWS!AH43</f>
        <v>0</v>
      </c>
      <c r="AF54" s="12">
        <f>STAFF_CWS!AI43</f>
        <v>0</v>
      </c>
      <c r="AG54" s="12">
        <f>STAFF_CWS!AJ43</f>
        <v>0</v>
      </c>
      <c r="AH54" s="12">
        <f>STAFF_CWS!AK43</f>
        <v>0</v>
      </c>
      <c r="AI54" s="12">
        <f>STAFF_CWS!AL43</f>
        <v>0</v>
      </c>
      <c r="AJ54" s="12">
        <f>STAFF_CWS!AM43</f>
        <v>0</v>
      </c>
      <c r="AK54" s="12">
        <f>STAFF_CWS!AN43</f>
        <v>0</v>
      </c>
      <c r="AL54" s="12">
        <f>STAFF_CWS!AO43</f>
        <v>0</v>
      </c>
      <c r="AM54" s="12">
        <f>STAFF_CWS!AP43</f>
        <v>0</v>
      </c>
      <c r="AN54" s="12">
        <f>STAFF_CWS!AQ43</f>
        <v>0</v>
      </c>
      <c r="AO54" s="12">
        <f>STAFF_CWS!AR43</f>
        <v>0</v>
      </c>
      <c r="AP54" s="12">
        <f>STAFF_CWS!AS43</f>
        <v>0</v>
      </c>
      <c r="AQ54" s="12">
        <f>STAFF_CWS!AT43</f>
        <v>0</v>
      </c>
      <c r="AR54" s="12">
        <f>STAFF_CWS!AU43</f>
        <v>0</v>
      </c>
      <c r="AS54" s="12">
        <f>STAFF_CWS!AV43</f>
        <v>0</v>
      </c>
      <c r="AT54" s="12">
        <f>STAFF_CWS!AW43</f>
        <v>0</v>
      </c>
      <c r="AU54" s="12">
        <f>STAFF_CWS!AX43</f>
        <v>0</v>
      </c>
      <c r="AV54" s="12">
        <f>STAFF_CWS!AY43</f>
        <v>0</v>
      </c>
      <c r="AW54" s="12">
        <f>STAFF_CWS!AZ43</f>
        <v>0</v>
      </c>
      <c r="AX54" s="12">
        <f>STAFF_CWS!BA43</f>
        <v>0</v>
      </c>
      <c r="AY54" s="12">
        <f>STAFF_CWS!BB43</f>
        <v>0</v>
      </c>
      <c r="AZ54" s="12">
        <f>STAFF_CWS!BC43</f>
        <v>0</v>
      </c>
      <c r="BA54" s="12">
        <f>STAFF_CWS!BD43</f>
        <v>0</v>
      </c>
      <c r="BB54" s="12">
        <f>STAFF_CWS!BE43</f>
        <v>0</v>
      </c>
      <c r="BC54" s="12">
        <f>STAFF_CWS!BF43</f>
        <v>0</v>
      </c>
      <c r="BD54" s="12">
        <f>STAFF_CWS!BG43</f>
        <v>0</v>
      </c>
      <c r="BE54" s="12">
        <f>STAFF_CWS!BH43</f>
        <v>0</v>
      </c>
      <c r="BF54" s="12">
        <f>STAFF_CWS!BI43</f>
        <v>0</v>
      </c>
      <c r="BG54" s="12">
        <f>STAFF_CWS!BJ43</f>
        <v>0</v>
      </c>
      <c r="BH54" s="12">
        <f>STAFF_CWS!BK43</f>
        <v>0</v>
      </c>
      <c r="BI54" s="12">
        <f>STAFF_CWS!BL43</f>
        <v>0</v>
      </c>
      <c r="BJ54" s="12">
        <f>STAFF_CWS!BM43</f>
        <v>0</v>
      </c>
      <c r="BK54" s="12">
        <f>STAFF_CWS!BN43</f>
        <v>0</v>
      </c>
      <c r="BL54" s="12">
        <f>STAFF_CWS!BO43</f>
        <v>0</v>
      </c>
    </row>
    <row r="55" spans="2:64" x14ac:dyDescent="0.15">
      <c r="B55" s="33" t="s">
        <v>72</v>
      </c>
      <c r="E55" s="12">
        <f>STAFF_CWS!H44</f>
        <v>0</v>
      </c>
      <c r="F55" s="12">
        <f>STAFF_CWS!I44</f>
        <v>0</v>
      </c>
      <c r="G55" s="12">
        <f>STAFF_CWS!J44</f>
        <v>0</v>
      </c>
      <c r="H55" s="12">
        <f>STAFF_CWS!K44</f>
        <v>0</v>
      </c>
      <c r="I55" s="12">
        <f>STAFF_CWS!L44</f>
        <v>0</v>
      </c>
      <c r="J55" s="12">
        <f>STAFF_CWS!M44</f>
        <v>0</v>
      </c>
      <c r="K55" s="12">
        <f>STAFF_CWS!N44</f>
        <v>0</v>
      </c>
      <c r="L55" s="12">
        <f>STAFF_CWS!O44</f>
        <v>0</v>
      </c>
      <c r="M55" s="12">
        <f>STAFF_CWS!P44</f>
        <v>0</v>
      </c>
      <c r="N55" s="12">
        <f>STAFF_CWS!Q44</f>
        <v>0</v>
      </c>
      <c r="O55" s="12">
        <f>STAFF_CWS!R44</f>
        <v>0</v>
      </c>
      <c r="P55" s="12">
        <f>STAFF_CWS!S44</f>
        <v>0</v>
      </c>
      <c r="Q55" s="12">
        <f>STAFF_CWS!T44</f>
        <v>0</v>
      </c>
      <c r="R55" s="12">
        <f>STAFF_CWS!U44</f>
        <v>0</v>
      </c>
      <c r="S55" s="12">
        <f>STAFF_CWS!V44</f>
        <v>0</v>
      </c>
      <c r="T55" s="12">
        <f>STAFF_CWS!W44</f>
        <v>0</v>
      </c>
      <c r="U55" s="12">
        <f>STAFF_CWS!X44</f>
        <v>0</v>
      </c>
      <c r="V55" s="12">
        <f>STAFF_CWS!Y44</f>
        <v>0</v>
      </c>
      <c r="W55" s="12">
        <f>STAFF_CWS!Z44</f>
        <v>0</v>
      </c>
      <c r="X55" s="12">
        <f>STAFF_CWS!AA44</f>
        <v>0</v>
      </c>
      <c r="Y55" s="12">
        <f>STAFF_CWS!AB44</f>
        <v>0</v>
      </c>
      <c r="Z55" s="12">
        <f>STAFF_CWS!AC44</f>
        <v>0</v>
      </c>
      <c r="AA55" s="12">
        <f>STAFF_CWS!AD44</f>
        <v>0</v>
      </c>
      <c r="AB55" s="12">
        <f>STAFF_CWS!AE44</f>
        <v>0</v>
      </c>
      <c r="AC55" s="12">
        <f>STAFF_CWS!AF44</f>
        <v>0</v>
      </c>
      <c r="AD55" s="12">
        <f>STAFF_CWS!AG44</f>
        <v>0</v>
      </c>
      <c r="AE55" s="12">
        <f>STAFF_CWS!AH44</f>
        <v>0</v>
      </c>
      <c r="AF55" s="12">
        <f>STAFF_CWS!AI44</f>
        <v>0</v>
      </c>
      <c r="AG55" s="12">
        <f>STAFF_CWS!AJ44</f>
        <v>0</v>
      </c>
      <c r="AH55" s="12">
        <f>STAFF_CWS!AK44</f>
        <v>0</v>
      </c>
      <c r="AI55" s="12">
        <f>STAFF_CWS!AL44</f>
        <v>0</v>
      </c>
      <c r="AJ55" s="12">
        <f>STAFF_CWS!AM44</f>
        <v>0</v>
      </c>
      <c r="AK55" s="12">
        <f>STAFF_CWS!AN44</f>
        <v>0</v>
      </c>
      <c r="AL55" s="12">
        <f>STAFF_CWS!AO44</f>
        <v>0</v>
      </c>
      <c r="AM55" s="12">
        <f>STAFF_CWS!AP44</f>
        <v>0</v>
      </c>
      <c r="AN55" s="12">
        <f>STAFF_CWS!AQ44</f>
        <v>0</v>
      </c>
      <c r="AO55" s="12">
        <f>STAFF_CWS!AR44</f>
        <v>0</v>
      </c>
      <c r="AP55" s="12">
        <f>STAFF_CWS!AS44</f>
        <v>0</v>
      </c>
      <c r="AQ55" s="12">
        <f>STAFF_CWS!AT44</f>
        <v>0</v>
      </c>
      <c r="AR55" s="12">
        <f>STAFF_CWS!AU44</f>
        <v>0</v>
      </c>
      <c r="AS55" s="12">
        <f>STAFF_CWS!AV44</f>
        <v>0</v>
      </c>
      <c r="AT55" s="12">
        <f>STAFF_CWS!AW44</f>
        <v>0</v>
      </c>
      <c r="AU55" s="12">
        <f>STAFF_CWS!AX44</f>
        <v>0</v>
      </c>
      <c r="AV55" s="12">
        <f>STAFF_CWS!AY44</f>
        <v>0</v>
      </c>
      <c r="AW55" s="12">
        <f>STAFF_CWS!AZ44</f>
        <v>0</v>
      </c>
      <c r="AX55" s="12">
        <f>STAFF_CWS!BA44</f>
        <v>0</v>
      </c>
      <c r="AY55" s="12">
        <f>STAFF_CWS!BB44</f>
        <v>0</v>
      </c>
      <c r="AZ55" s="12">
        <f>STAFF_CWS!BC44</f>
        <v>0</v>
      </c>
      <c r="BA55" s="12">
        <f>STAFF_CWS!BD44</f>
        <v>0</v>
      </c>
      <c r="BB55" s="12">
        <f>STAFF_CWS!BE44</f>
        <v>0</v>
      </c>
      <c r="BC55" s="12">
        <f>STAFF_CWS!BF44</f>
        <v>0</v>
      </c>
      <c r="BD55" s="12">
        <f>STAFF_CWS!BG44</f>
        <v>0</v>
      </c>
      <c r="BE55" s="12">
        <f>STAFF_CWS!BH44</f>
        <v>0</v>
      </c>
      <c r="BF55" s="12">
        <f>STAFF_CWS!BI44</f>
        <v>0</v>
      </c>
      <c r="BG55" s="12">
        <f>STAFF_CWS!BJ44</f>
        <v>0</v>
      </c>
      <c r="BH55" s="12">
        <f>STAFF_CWS!BK44</f>
        <v>0</v>
      </c>
      <c r="BI55" s="12">
        <f>STAFF_CWS!BL44</f>
        <v>0</v>
      </c>
      <c r="BJ55" s="12">
        <f>STAFF_CWS!BM44</f>
        <v>0</v>
      </c>
      <c r="BK55" s="12">
        <f>STAFF_CWS!BN44</f>
        <v>0</v>
      </c>
      <c r="BL55" s="12">
        <f>STAFF_CWS!BO44</f>
        <v>0</v>
      </c>
    </row>
    <row r="56" spans="2:64" x14ac:dyDescent="0.15">
      <c r="B56" s="33" t="s">
        <v>86</v>
      </c>
      <c r="E56" s="12">
        <f>STAFF_CWS!H45</f>
        <v>0</v>
      </c>
      <c r="F56" s="12">
        <f>STAFF_CWS!I45</f>
        <v>0</v>
      </c>
      <c r="G56" s="12">
        <f>STAFF_CWS!J45</f>
        <v>0</v>
      </c>
      <c r="H56" s="12">
        <f>STAFF_CWS!K45</f>
        <v>0</v>
      </c>
      <c r="I56" s="12">
        <f>STAFF_CWS!L45</f>
        <v>0</v>
      </c>
      <c r="J56" s="12">
        <f>STAFF_CWS!M45</f>
        <v>0</v>
      </c>
      <c r="K56" s="12">
        <f>STAFF_CWS!N45</f>
        <v>0</v>
      </c>
      <c r="L56" s="12">
        <f>STAFF_CWS!O45</f>
        <v>0</v>
      </c>
      <c r="M56" s="12">
        <f>STAFF_CWS!P45</f>
        <v>0</v>
      </c>
      <c r="N56" s="12">
        <f>STAFF_CWS!Q45</f>
        <v>0</v>
      </c>
      <c r="O56" s="12">
        <f>STAFF_CWS!R45</f>
        <v>0</v>
      </c>
      <c r="P56" s="12">
        <f>STAFF_CWS!S45</f>
        <v>0</v>
      </c>
      <c r="Q56" s="12">
        <f>STAFF_CWS!T45</f>
        <v>0</v>
      </c>
      <c r="R56" s="12">
        <f>STAFF_CWS!U45</f>
        <v>0</v>
      </c>
      <c r="S56" s="12">
        <f>STAFF_CWS!V45</f>
        <v>0</v>
      </c>
      <c r="T56" s="12">
        <f>STAFF_CWS!W45</f>
        <v>0</v>
      </c>
      <c r="U56" s="12">
        <f>STAFF_CWS!X45</f>
        <v>0</v>
      </c>
      <c r="V56" s="12">
        <f>STAFF_CWS!Y45</f>
        <v>0</v>
      </c>
      <c r="W56" s="12">
        <f>STAFF_CWS!Z45</f>
        <v>0</v>
      </c>
      <c r="X56" s="12">
        <f>STAFF_CWS!AA45</f>
        <v>0</v>
      </c>
      <c r="Y56" s="12">
        <f>STAFF_CWS!AB45</f>
        <v>0</v>
      </c>
      <c r="Z56" s="12">
        <f>STAFF_CWS!AC45</f>
        <v>0</v>
      </c>
      <c r="AA56" s="12">
        <f>STAFF_CWS!AD45</f>
        <v>0</v>
      </c>
      <c r="AB56" s="12">
        <f>STAFF_CWS!AE45</f>
        <v>0</v>
      </c>
      <c r="AC56" s="12">
        <f>STAFF_CWS!AF45</f>
        <v>0</v>
      </c>
      <c r="AD56" s="12">
        <f>STAFF_CWS!AG45</f>
        <v>0</v>
      </c>
      <c r="AE56" s="12">
        <f>STAFF_CWS!AH45</f>
        <v>0</v>
      </c>
      <c r="AF56" s="12">
        <f>STAFF_CWS!AI45</f>
        <v>0</v>
      </c>
      <c r="AG56" s="12">
        <f>STAFF_CWS!AJ45</f>
        <v>0</v>
      </c>
      <c r="AH56" s="12">
        <f>STAFF_CWS!AK45</f>
        <v>0</v>
      </c>
      <c r="AI56" s="12">
        <f>STAFF_CWS!AL45</f>
        <v>0</v>
      </c>
      <c r="AJ56" s="12">
        <f>STAFF_CWS!AM45</f>
        <v>0</v>
      </c>
      <c r="AK56" s="12">
        <f>STAFF_CWS!AN45</f>
        <v>0</v>
      </c>
      <c r="AL56" s="12">
        <f>STAFF_CWS!AO45</f>
        <v>0</v>
      </c>
      <c r="AM56" s="12">
        <f>STAFF_CWS!AP45</f>
        <v>0</v>
      </c>
      <c r="AN56" s="12">
        <f>STAFF_CWS!AQ45</f>
        <v>0</v>
      </c>
      <c r="AO56" s="12">
        <f>STAFF_CWS!AR45</f>
        <v>0</v>
      </c>
      <c r="AP56" s="12">
        <f>STAFF_CWS!AS45</f>
        <v>0</v>
      </c>
      <c r="AQ56" s="12">
        <f>STAFF_CWS!AT45</f>
        <v>0</v>
      </c>
      <c r="AR56" s="12">
        <f>STAFF_CWS!AU45</f>
        <v>0</v>
      </c>
      <c r="AS56" s="12">
        <f>STAFF_CWS!AV45</f>
        <v>0</v>
      </c>
      <c r="AT56" s="12">
        <f>STAFF_CWS!AW45</f>
        <v>0</v>
      </c>
      <c r="AU56" s="12">
        <f>STAFF_CWS!AX45</f>
        <v>0</v>
      </c>
      <c r="AV56" s="12">
        <f>STAFF_CWS!AY45</f>
        <v>0</v>
      </c>
      <c r="AW56" s="12">
        <f>STAFF_CWS!AZ45</f>
        <v>0</v>
      </c>
      <c r="AX56" s="12">
        <f>STAFF_CWS!BA45</f>
        <v>0</v>
      </c>
      <c r="AY56" s="12">
        <f>STAFF_CWS!BB45</f>
        <v>0</v>
      </c>
      <c r="AZ56" s="12">
        <f>STAFF_CWS!BC45</f>
        <v>0</v>
      </c>
      <c r="BA56" s="12">
        <f>STAFF_CWS!BD45</f>
        <v>0</v>
      </c>
      <c r="BB56" s="12">
        <f>STAFF_CWS!BE45</f>
        <v>0</v>
      </c>
      <c r="BC56" s="12">
        <f>STAFF_CWS!BF45</f>
        <v>0</v>
      </c>
      <c r="BD56" s="12">
        <f>STAFF_CWS!BG45</f>
        <v>0</v>
      </c>
      <c r="BE56" s="12">
        <f>STAFF_CWS!BH45</f>
        <v>0</v>
      </c>
      <c r="BF56" s="12">
        <f>STAFF_CWS!BI45</f>
        <v>0</v>
      </c>
      <c r="BG56" s="12">
        <f>STAFF_CWS!BJ45</f>
        <v>0</v>
      </c>
      <c r="BH56" s="12">
        <f>STAFF_CWS!BK45</f>
        <v>0</v>
      </c>
      <c r="BI56" s="12">
        <f>STAFF_CWS!BL45</f>
        <v>0</v>
      </c>
      <c r="BJ56" s="12">
        <f>STAFF_CWS!BM45</f>
        <v>0</v>
      </c>
      <c r="BK56" s="12">
        <f>STAFF_CWS!BN45</f>
        <v>0</v>
      </c>
      <c r="BL56" s="12">
        <f>STAFF_CWS!BO45</f>
        <v>0</v>
      </c>
    </row>
    <row r="57" spans="2:64" x14ac:dyDescent="0.15">
      <c r="E57" s="12">
        <f>STAFF_CWS!H46</f>
        <v>0</v>
      </c>
      <c r="F57" s="12">
        <f>STAFF_CWS!I46</f>
        <v>0</v>
      </c>
      <c r="G57" s="12">
        <f>STAFF_CWS!J46</f>
        <v>0</v>
      </c>
      <c r="H57" s="12">
        <f>STAFF_CWS!K46</f>
        <v>0</v>
      </c>
      <c r="I57" s="12">
        <f>STAFF_CWS!L46</f>
        <v>0</v>
      </c>
      <c r="J57" s="12">
        <f>STAFF_CWS!M46</f>
        <v>0</v>
      </c>
      <c r="K57" s="12">
        <f>STAFF_CWS!N46</f>
        <v>0</v>
      </c>
      <c r="L57" s="12">
        <f>STAFF_CWS!O46</f>
        <v>0</v>
      </c>
      <c r="M57" s="12">
        <f>STAFF_CWS!P46</f>
        <v>0</v>
      </c>
      <c r="N57" s="12">
        <f>STAFF_CWS!Q46</f>
        <v>0</v>
      </c>
      <c r="O57" s="12">
        <f>STAFF_CWS!R46</f>
        <v>0</v>
      </c>
      <c r="P57" s="12">
        <f>STAFF_CWS!S46</f>
        <v>0</v>
      </c>
      <c r="Q57" s="12">
        <f>STAFF_CWS!T46</f>
        <v>0</v>
      </c>
      <c r="R57" s="12">
        <f>STAFF_CWS!U46</f>
        <v>0</v>
      </c>
      <c r="S57" s="12">
        <f>STAFF_CWS!V46</f>
        <v>0</v>
      </c>
      <c r="T57" s="12">
        <f>STAFF_CWS!W46</f>
        <v>0</v>
      </c>
      <c r="U57" s="12">
        <f>STAFF_CWS!X46</f>
        <v>0</v>
      </c>
      <c r="V57" s="12">
        <f>STAFF_CWS!Y46</f>
        <v>0</v>
      </c>
      <c r="W57" s="12">
        <f>STAFF_CWS!Z46</f>
        <v>0</v>
      </c>
      <c r="X57" s="12">
        <f>STAFF_CWS!AA46</f>
        <v>0</v>
      </c>
      <c r="Y57" s="12">
        <f>STAFF_CWS!AB46</f>
        <v>0</v>
      </c>
      <c r="Z57" s="12">
        <f>STAFF_CWS!AC46</f>
        <v>0</v>
      </c>
      <c r="AA57" s="12">
        <f>STAFF_CWS!AD46</f>
        <v>0</v>
      </c>
      <c r="AB57" s="12">
        <f>STAFF_CWS!AE46</f>
        <v>0</v>
      </c>
      <c r="AC57" s="12">
        <f>STAFF_CWS!AF46</f>
        <v>0</v>
      </c>
      <c r="AD57" s="12">
        <f>STAFF_CWS!AG46</f>
        <v>0</v>
      </c>
      <c r="AE57" s="12">
        <f>STAFF_CWS!AH46</f>
        <v>0</v>
      </c>
      <c r="AF57" s="12">
        <f>STAFF_CWS!AI46</f>
        <v>0</v>
      </c>
      <c r="AG57" s="12">
        <f>STAFF_CWS!AJ46</f>
        <v>0</v>
      </c>
      <c r="AH57" s="12">
        <f>STAFF_CWS!AK46</f>
        <v>0</v>
      </c>
      <c r="AI57" s="12">
        <f>STAFF_CWS!AL46</f>
        <v>0</v>
      </c>
      <c r="AJ57" s="12">
        <f>STAFF_CWS!AM46</f>
        <v>0</v>
      </c>
      <c r="AK57" s="12">
        <f>STAFF_CWS!AN46</f>
        <v>0</v>
      </c>
      <c r="AL57" s="12">
        <f>STAFF_CWS!AO46</f>
        <v>0</v>
      </c>
      <c r="AM57" s="12">
        <f>STAFF_CWS!AP46</f>
        <v>0</v>
      </c>
      <c r="AN57" s="12">
        <f>STAFF_CWS!AQ46</f>
        <v>0</v>
      </c>
      <c r="AO57" s="12">
        <f>STAFF_CWS!AR46</f>
        <v>0</v>
      </c>
      <c r="AP57" s="12">
        <f>STAFF_CWS!AS46</f>
        <v>0</v>
      </c>
      <c r="AQ57" s="12">
        <f>STAFF_CWS!AT46</f>
        <v>0</v>
      </c>
      <c r="AR57" s="12">
        <f>STAFF_CWS!AU46</f>
        <v>0</v>
      </c>
      <c r="AS57" s="12">
        <f>STAFF_CWS!AV46</f>
        <v>0</v>
      </c>
      <c r="AT57" s="12">
        <f>STAFF_CWS!AW46</f>
        <v>0</v>
      </c>
      <c r="AU57" s="12">
        <f>STAFF_CWS!AX46</f>
        <v>0</v>
      </c>
      <c r="AV57" s="12">
        <f>STAFF_CWS!AY46</f>
        <v>0</v>
      </c>
      <c r="AW57" s="12">
        <f>STAFF_CWS!AZ46</f>
        <v>0</v>
      </c>
      <c r="AX57" s="12">
        <f>STAFF_CWS!BA46</f>
        <v>0</v>
      </c>
      <c r="AY57" s="12">
        <f>STAFF_CWS!BB46</f>
        <v>0</v>
      </c>
      <c r="AZ57" s="12">
        <f>STAFF_CWS!BC46</f>
        <v>0</v>
      </c>
      <c r="BA57" s="12">
        <f>STAFF_CWS!BD46</f>
        <v>0</v>
      </c>
      <c r="BB57" s="12">
        <f>STAFF_CWS!BE46</f>
        <v>0</v>
      </c>
      <c r="BC57" s="12">
        <f>STAFF_CWS!BF46</f>
        <v>0</v>
      </c>
      <c r="BD57" s="12">
        <f>STAFF_CWS!BG46</f>
        <v>0</v>
      </c>
      <c r="BE57" s="12">
        <f>STAFF_CWS!BH46</f>
        <v>0</v>
      </c>
      <c r="BF57" s="12">
        <f>STAFF_CWS!BI46</f>
        <v>0</v>
      </c>
      <c r="BG57" s="12">
        <f>STAFF_CWS!BJ46</f>
        <v>0</v>
      </c>
      <c r="BH57" s="12">
        <f>STAFF_CWS!BK46</f>
        <v>0</v>
      </c>
      <c r="BI57" s="12">
        <f>STAFF_CWS!BL46</f>
        <v>0</v>
      </c>
      <c r="BJ57" s="12">
        <f>STAFF_CWS!BM46</f>
        <v>0</v>
      </c>
      <c r="BK57" s="12">
        <f>STAFF_CWS!BN46</f>
        <v>0</v>
      </c>
      <c r="BL57" s="12">
        <f>STAFF_CWS!BO46</f>
        <v>0</v>
      </c>
    </row>
    <row r="58" spans="2:64" x14ac:dyDescent="0.15">
      <c r="B58" s="14" t="s">
        <v>53</v>
      </c>
      <c r="E58" s="12">
        <f>STAFF_CWS!H47</f>
        <v>0</v>
      </c>
      <c r="F58" s="12">
        <f>STAFF_CWS!I47</f>
        <v>0</v>
      </c>
      <c r="G58" s="12">
        <f>STAFF_CWS!J47</f>
        <v>0</v>
      </c>
      <c r="H58" s="12">
        <f>STAFF_CWS!K47</f>
        <v>0</v>
      </c>
      <c r="I58" s="12">
        <f>STAFF_CWS!L47</f>
        <v>0</v>
      </c>
      <c r="J58" s="12">
        <f>STAFF_CWS!M47</f>
        <v>0</v>
      </c>
      <c r="K58" s="12">
        <f>STAFF_CWS!N47</f>
        <v>0</v>
      </c>
      <c r="L58" s="12">
        <f>STAFF_CWS!O47</f>
        <v>0</v>
      </c>
      <c r="M58" s="12">
        <f>STAFF_CWS!P47</f>
        <v>0</v>
      </c>
      <c r="N58" s="12">
        <f>STAFF_CWS!Q47</f>
        <v>0</v>
      </c>
      <c r="O58" s="12">
        <f>STAFF_CWS!R47</f>
        <v>0</v>
      </c>
      <c r="P58" s="12">
        <f>STAFF_CWS!S47</f>
        <v>0</v>
      </c>
      <c r="Q58" s="12">
        <f>STAFF_CWS!T47</f>
        <v>0</v>
      </c>
      <c r="R58" s="12">
        <f>STAFF_CWS!U47</f>
        <v>0</v>
      </c>
      <c r="S58" s="12">
        <f>STAFF_CWS!V47</f>
        <v>0</v>
      </c>
      <c r="T58" s="12">
        <f>STAFF_CWS!W47</f>
        <v>0</v>
      </c>
      <c r="U58" s="12">
        <f>STAFF_CWS!X47</f>
        <v>0</v>
      </c>
      <c r="V58" s="12">
        <f>STAFF_CWS!Y47</f>
        <v>0</v>
      </c>
      <c r="W58" s="12">
        <f>STAFF_CWS!Z47</f>
        <v>0</v>
      </c>
      <c r="X58" s="12">
        <f>STAFF_CWS!AA47</f>
        <v>0</v>
      </c>
      <c r="Y58" s="12">
        <f>STAFF_CWS!AB47</f>
        <v>0</v>
      </c>
      <c r="Z58" s="12">
        <f>STAFF_CWS!AC47</f>
        <v>0</v>
      </c>
      <c r="AA58" s="12">
        <f>STAFF_CWS!AD47</f>
        <v>0</v>
      </c>
      <c r="AB58" s="12">
        <f>STAFF_CWS!AE47</f>
        <v>0</v>
      </c>
      <c r="AC58" s="12">
        <f>STAFF_CWS!AF47</f>
        <v>0</v>
      </c>
      <c r="AD58" s="12">
        <f>STAFF_CWS!AG47</f>
        <v>0</v>
      </c>
      <c r="AE58" s="12">
        <f>STAFF_CWS!AH47</f>
        <v>0</v>
      </c>
      <c r="AF58" s="12">
        <f>STAFF_CWS!AI47</f>
        <v>0</v>
      </c>
      <c r="AG58" s="12">
        <f>STAFF_CWS!AJ47</f>
        <v>0</v>
      </c>
      <c r="AH58" s="12">
        <f>STAFF_CWS!AK47</f>
        <v>0</v>
      </c>
      <c r="AI58" s="12">
        <f>STAFF_CWS!AL47</f>
        <v>0</v>
      </c>
      <c r="AJ58" s="12">
        <f>STAFF_CWS!AM47</f>
        <v>0</v>
      </c>
      <c r="AK58" s="12">
        <f>STAFF_CWS!AN47</f>
        <v>0</v>
      </c>
      <c r="AL58" s="12">
        <f>STAFF_CWS!AO47</f>
        <v>0</v>
      </c>
      <c r="AM58" s="12">
        <f>STAFF_CWS!AP47</f>
        <v>0</v>
      </c>
      <c r="AN58" s="12">
        <f>STAFF_CWS!AQ47</f>
        <v>0</v>
      </c>
      <c r="AO58" s="12">
        <f>STAFF_CWS!AR47</f>
        <v>0</v>
      </c>
      <c r="AP58" s="12">
        <f>STAFF_CWS!AS47</f>
        <v>0</v>
      </c>
      <c r="AQ58" s="12">
        <f>STAFF_CWS!AT47</f>
        <v>0</v>
      </c>
      <c r="AR58" s="12">
        <f>STAFF_CWS!AU47</f>
        <v>0</v>
      </c>
      <c r="AS58" s="12">
        <f>STAFF_CWS!AV47</f>
        <v>0</v>
      </c>
      <c r="AT58" s="12">
        <f>STAFF_CWS!AW47</f>
        <v>0</v>
      </c>
      <c r="AU58" s="12">
        <f>STAFF_CWS!AX47</f>
        <v>0</v>
      </c>
      <c r="AV58" s="12">
        <f>STAFF_CWS!AY47</f>
        <v>0</v>
      </c>
      <c r="AW58" s="12">
        <f>STAFF_CWS!AZ47</f>
        <v>0</v>
      </c>
      <c r="AX58" s="12">
        <f>STAFF_CWS!BA47</f>
        <v>0</v>
      </c>
      <c r="AY58" s="12">
        <f>STAFF_CWS!BB47</f>
        <v>0</v>
      </c>
      <c r="AZ58" s="12">
        <f>STAFF_CWS!BC47</f>
        <v>0</v>
      </c>
      <c r="BA58" s="12">
        <f>STAFF_CWS!BD47</f>
        <v>0</v>
      </c>
      <c r="BB58" s="12">
        <f>STAFF_CWS!BE47</f>
        <v>0</v>
      </c>
      <c r="BC58" s="12">
        <f>STAFF_CWS!BF47</f>
        <v>0</v>
      </c>
      <c r="BD58" s="12">
        <f>STAFF_CWS!BG47</f>
        <v>0</v>
      </c>
      <c r="BE58" s="12">
        <f>STAFF_CWS!BH47</f>
        <v>0</v>
      </c>
      <c r="BF58" s="12">
        <f>STAFF_CWS!BI47</f>
        <v>0</v>
      </c>
      <c r="BG58" s="12">
        <f>STAFF_CWS!BJ47</f>
        <v>0</v>
      </c>
      <c r="BH58" s="12">
        <f>STAFF_CWS!BK47</f>
        <v>0</v>
      </c>
      <c r="BI58" s="12">
        <f>STAFF_CWS!BL47</f>
        <v>0</v>
      </c>
      <c r="BJ58" s="12">
        <f>STAFF_CWS!BM47</f>
        <v>0</v>
      </c>
      <c r="BK58" s="12">
        <f>STAFF_CWS!BN47</f>
        <v>0</v>
      </c>
      <c r="BL58" s="12">
        <f>STAFF_CWS!BO47</f>
        <v>0</v>
      </c>
    </row>
    <row r="59" spans="2:64" x14ac:dyDescent="0.15">
      <c r="B59" s="14" t="s">
        <v>87</v>
      </c>
      <c r="E59" s="12">
        <f>STAFF_CWS!H48</f>
        <v>1</v>
      </c>
      <c r="F59" s="12">
        <f>STAFF_CWS!I48</f>
        <v>1</v>
      </c>
      <c r="G59" s="12">
        <f>STAFF_CWS!J48</f>
        <v>1</v>
      </c>
      <c r="H59" s="12">
        <f>STAFF_CWS!K48</f>
        <v>1</v>
      </c>
      <c r="I59" s="12">
        <f>STAFF_CWS!L48</f>
        <v>1</v>
      </c>
      <c r="J59" s="12">
        <f>STAFF_CWS!M48</f>
        <v>1</v>
      </c>
      <c r="K59" s="12">
        <f>STAFF_CWS!N48</f>
        <v>1</v>
      </c>
      <c r="L59" s="12">
        <f>STAFF_CWS!O48</f>
        <v>1</v>
      </c>
      <c r="M59" s="12">
        <f>STAFF_CWS!P48</f>
        <v>1</v>
      </c>
      <c r="N59" s="12">
        <f>STAFF_CWS!Q48</f>
        <v>1</v>
      </c>
      <c r="O59" s="12">
        <f>STAFF_CWS!R48</f>
        <v>1</v>
      </c>
      <c r="P59" s="12">
        <f>STAFF_CWS!S48</f>
        <v>1</v>
      </c>
      <c r="Q59" s="12">
        <f>STAFF_CWS!T48</f>
        <v>1</v>
      </c>
      <c r="R59" s="12">
        <f>STAFF_CWS!U48</f>
        <v>1</v>
      </c>
      <c r="S59" s="12">
        <f>STAFF_CWS!V48</f>
        <v>1</v>
      </c>
      <c r="T59" s="12">
        <f>STAFF_CWS!W48</f>
        <v>1</v>
      </c>
      <c r="U59" s="12">
        <f>STAFF_CWS!X48</f>
        <v>1</v>
      </c>
      <c r="V59" s="12">
        <f>STAFF_CWS!Y48</f>
        <v>1</v>
      </c>
      <c r="W59" s="12">
        <f>STAFF_CWS!Z48</f>
        <v>1</v>
      </c>
      <c r="X59" s="12">
        <f>STAFF_CWS!AA48</f>
        <v>1</v>
      </c>
      <c r="Y59" s="12">
        <f>STAFF_CWS!AB48</f>
        <v>1</v>
      </c>
      <c r="Z59" s="12">
        <f>STAFF_CWS!AC48</f>
        <v>1</v>
      </c>
      <c r="AA59" s="12">
        <f>STAFF_CWS!AD48</f>
        <v>1</v>
      </c>
      <c r="AB59" s="12">
        <f>STAFF_CWS!AE48</f>
        <v>1</v>
      </c>
      <c r="AC59" s="12">
        <f>STAFF_CWS!AF48</f>
        <v>0</v>
      </c>
      <c r="AD59" s="12">
        <f>STAFF_CWS!AG48</f>
        <v>0</v>
      </c>
      <c r="AE59" s="12">
        <f>STAFF_CWS!AH48</f>
        <v>0</v>
      </c>
      <c r="AF59" s="12">
        <f>STAFF_CWS!AI48</f>
        <v>0</v>
      </c>
      <c r="AG59" s="12">
        <f>STAFF_CWS!AJ48</f>
        <v>0</v>
      </c>
      <c r="AH59" s="12">
        <f>STAFF_CWS!AK48</f>
        <v>0</v>
      </c>
      <c r="AI59" s="12">
        <f>STAFF_CWS!AL48</f>
        <v>0</v>
      </c>
      <c r="AJ59" s="12">
        <f>STAFF_CWS!AM48</f>
        <v>0</v>
      </c>
      <c r="AK59" s="12">
        <f>STAFF_CWS!AN48</f>
        <v>0</v>
      </c>
      <c r="AL59" s="12">
        <f>STAFF_CWS!AO48</f>
        <v>0</v>
      </c>
      <c r="AM59" s="12">
        <f>STAFF_CWS!AP48</f>
        <v>0</v>
      </c>
      <c r="AN59" s="12">
        <f>STAFF_CWS!AQ48</f>
        <v>0</v>
      </c>
      <c r="AO59" s="12">
        <f>STAFF_CWS!AR48</f>
        <v>0</v>
      </c>
      <c r="AP59" s="12">
        <f>STAFF_CWS!AS48</f>
        <v>0</v>
      </c>
      <c r="AQ59" s="12">
        <f>STAFF_CWS!AT48</f>
        <v>0</v>
      </c>
      <c r="AR59" s="12">
        <f>STAFF_CWS!AU48</f>
        <v>0</v>
      </c>
      <c r="AS59" s="12">
        <f>STAFF_CWS!AV48</f>
        <v>0</v>
      </c>
      <c r="AT59" s="12">
        <f>STAFF_CWS!AW48</f>
        <v>0</v>
      </c>
      <c r="AU59" s="12">
        <f>STAFF_CWS!AX48</f>
        <v>0</v>
      </c>
      <c r="AV59" s="12">
        <f>STAFF_CWS!AY48</f>
        <v>0</v>
      </c>
      <c r="AW59" s="12">
        <f>STAFF_CWS!AZ48</f>
        <v>0</v>
      </c>
      <c r="AX59" s="12">
        <f>STAFF_CWS!BA48</f>
        <v>0</v>
      </c>
      <c r="AY59" s="12">
        <f>STAFF_CWS!BB48</f>
        <v>0</v>
      </c>
      <c r="AZ59" s="12">
        <f>STAFF_CWS!BC48</f>
        <v>0</v>
      </c>
      <c r="BA59" s="12">
        <f>STAFF_CWS!BD48</f>
        <v>0</v>
      </c>
      <c r="BB59" s="12">
        <f>STAFF_CWS!BE48</f>
        <v>0</v>
      </c>
      <c r="BC59" s="12">
        <f>STAFF_CWS!BF48</f>
        <v>0</v>
      </c>
      <c r="BD59" s="12">
        <f>STAFF_CWS!BG48</f>
        <v>0</v>
      </c>
      <c r="BE59" s="12">
        <f>STAFF_CWS!BH48</f>
        <v>0</v>
      </c>
      <c r="BF59" s="12">
        <f>STAFF_CWS!BI48</f>
        <v>0</v>
      </c>
      <c r="BG59" s="12">
        <f>STAFF_CWS!BJ48</f>
        <v>0</v>
      </c>
      <c r="BH59" s="12">
        <f>STAFF_CWS!BK48</f>
        <v>0</v>
      </c>
      <c r="BI59" s="12">
        <f>STAFF_CWS!BL48</f>
        <v>0</v>
      </c>
      <c r="BJ59" s="12">
        <f>STAFF_CWS!BM48</f>
        <v>0</v>
      </c>
      <c r="BK59" s="12">
        <f>STAFF_CWS!BN48</f>
        <v>0</v>
      </c>
      <c r="BL59" s="12">
        <f>STAFF_CWS!BO48</f>
        <v>0</v>
      </c>
    </row>
    <row r="60" spans="2:64" x14ac:dyDescent="0.15">
      <c r="B60" s="14" t="s">
        <v>93</v>
      </c>
      <c r="E60" s="12">
        <f>STAFF_CWS!H49</f>
        <v>1</v>
      </c>
      <c r="F60" s="12">
        <f>STAFF_CWS!I49</f>
        <v>1</v>
      </c>
      <c r="G60" s="12">
        <f>STAFF_CWS!J49</f>
        <v>1</v>
      </c>
      <c r="H60" s="12">
        <f>STAFF_CWS!K49</f>
        <v>1</v>
      </c>
      <c r="I60" s="12">
        <f>STAFF_CWS!L49</f>
        <v>1</v>
      </c>
      <c r="J60" s="12">
        <f>STAFF_CWS!M49</f>
        <v>1</v>
      </c>
      <c r="K60" s="12">
        <f>STAFF_CWS!N49</f>
        <v>1</v>
      </c>
      <c r="L60" s="12">
        <f>STAFF_CWS!O49</f>
        <v>1</v>
      </c>
      <c r="M60" s="12">
        <f>STAFF_CWS!P49</f>
        <v>1</v>
      </c>
      <c r="N60" s="12">
        <f>STAFF_CWS!Q49</f>
        <v>1</v>
      </c>
      <c r="O60" s="12">
        <f>STAFF_CWS!R49</f>
        <v>1</v>
      </c>
      <c r="P60" s="12">
        <f>STAFF_CWS!S49</f>
        <v>1</v>
      </c>
      <c r="Q60" s="12">
        <f>STAFF_CWS!T49</f>
        <v>1</v>
      </c>
      <c r="R60" s="12">
        <f>STAFF_CWS!U49</f>
        <v>1</v>
      </c>
      <c r="S60" s="12">
        <f>STAFF_CWS!V49</f>
        <v>1</v>
      </c>
      <c r="T60" s="12">
        <f>STAFF_CWS!W49</f>
        <v>1</v>
      </c>
      <c r="U60" s="12">
        <f>STAFF_CWS!X49</f>
        <v>1</v>
      </c>
      <c r="V60" s="12">
        <f>STAFF_CWS!Y49</f>
        <v>1</v>
      </c>
      <c r="W60" s="12">
        <f>STAFF_CWS!Z49</f>
        <v>1</v>
      </c>
      <c r="X60" s="12">
        <f>STAFF_CWS!AA49</f>
        <v>1</v>
      </c>
      <c r="Y60" s="12">
        <f>STAFF_CWS!AB49</f>
        <v>1</v>
      </c>
      <c r="Z60" s="12">
        <f>STAFF_CWS!AC49</f>
        <v>1</v>
      </c>
      <c r="AA60" s="12">
        <f>STAFF_CWS!AD49</f>
        <v>1</v>
      </c>
      <c r="AB60" s="12">
        <f>STAFF_CWS!AE49</f>
        <v>1</v>
      </c>
      <c r="AC60" s="12">
        <f>STAFF_CWS!AF49</f>
        <v>0</v>
      </c>
      <c r="AD60" s="12">
        <f>STAFF_CWS!AG49</f>
        <v>0</v>
      </c>
      <c r="AE60" s="12">
        <f>STAFF_CWS!AH49</f>
        <v>0</v>
      </c>
      <c r="AF60" s="12">
        <f>STAFF_CWS!AI49</f>
        <v>0</v>
      </c>
      <c r="AG60" s="12">
        <f>STAFF_CWS!AJ49</f>
        <v>0</v>
      </c>
      <c r="AH60" s="12">
        <f>STAFF_CWS!AK49</f>
        <v>0</v>
      </c>
      <c r="AI60" s="12">
        <f>STAFF_CWS!AL49</f>
        <v>0</v>
      </c>
      <c r="AJ60" s="12">
        <f>STAFF_CWS!AM49</f>
        <v>0</v>
      </c>
      <c r="AK60" s="12">
        <f>STAFF_CWS!AN49</f>
        <v>0</v>
      </c>
      <c r="AL60" s="12">
        <f>STAFF_CWS!AO49</f>
        <v>0</v>
      </c>
      <c r="AM60" s="12">
        <f>STAFF_CWS!AP49</f>
        <v>0</v>
      </c>
      <c r="AN60" s="12">
        <f>STAFF_CWS!AQ49</f>
        <v>0</v>
      </c>
      <c r="AO60" s="12">
        <f>STAFF_CWS!AR49</f>
        <v>0</v>
      </c>
      <c r="AP60" s="12">
        <f>STAFF_CWS!AS49</f>
        <v>0</v>
      </c>
      <c r="AQ60" s="12">
        <f>STAFF_CWS!AT49</f>
        <v>0</v>
      </c>
      <c r="AR60" s="12">
        <f>STAFF_CWS!AU49</f>
        <v>0</v>
      </c>
      <c r="AS60" s="12">
        <f>STAFF_CWS!AV49</f>
        <v>0</v>
      </c>
      <c r="AT60" s="12">
        <f>STAFF_CWS!AW49</f>
        <v>0</v>
      </c>
      <c r="AU60" s="12">
        <f>STAFF_CWS!AX49</f>
        <v>0</v>
      </c>
      <c r="AV60" s="12">
        <f>STAFF_CWS!AY49</f>
        <v>0</v>
      </c>
      <c r="AW60" s="12">
        <f>STAFF_CWS!AZ49</f>
        <v>0</v>
      </c>
      <c r="AX60" s="12">
        <f>STAFF_CWS!BA49</f>
        <v>0</v>
      </c>
      <c r="AY60" s="12">
        <f>STAFF_CWS!BB49</f>
        <v>0</v>
      </c>
      <c r="AZ60" s="12">
        <f>STAFF_CWS!BC49</f>
        <v>0</v>
      </c>
      <c r="BA60" s="12">
        <f>STAFF_CWS!BD49</f>
        <v>0</v>
      </c>
      <c r="BB60" s="12">
        <f>STAFF_CWS!BE49</f>
        <v>0</v>
      </c>
      <c r="BC60" s="12">
        <f>STAFF_CWS!BF49</f>
        <v>0</v>
      </c>
      <c r="BD60" s="12">
        <f>STAFF_CWS!BG49</f>
        <v>0</v>
      </c>
      <c r="BE60" s="12">
        <f>STAFF_CWS!BH49</f>
        <v>0</v>
      </c>
      <c r="BF60" s="12">
        <f>STAFF_CWS!BI49</f>
        <v>0</v>
      </c>
      <c r="BG60" s="12">
        <f>STAFF_CWS!BJ49</f>
        <v>0</v>
      </c>
      <c r="BH60" s="12">
        <f>STAFF_CWS!BK49</f>
        <v>0</v>
      </c>
      <c r="BI60" s="12">
        <f>STAFF_CWS!BL49</f>
        <v>0</v>
      </c>
      <c r="BJ60" s="12">
        <f>STAFF_CWS!BM49</f>
        <v>0</v>
      </c>
      <c r="BK60" s="12">
        <f>STAFF_CWS!BN49</f>
        <v>0</v>
      </c>
      <c r="BL60" s="12">
        <f>STAFF_CWS!BO49</f>
        <v>0</v>
      </c>
    </row>
    <row r="61" spans="2:64" x14ac:dyDescent="0.15">
      <c r="B61" s="14"/>
    </row>
    <row r="62" spans="2:64" x14ac:dyDescent="0.15">
      <c r="B62" s="14" t="s">
        <v>454</v>
      </c>
    </row>
    <row r="63" spans="2:64" x14ac:dyDescent="0.15">
      <c r="B63" s="14"/>
    </row>
    <row r="64" spans="2:64" s="102" customFormat="1" x14ac:dyDescent="0.15">
      <c r="B64" s="299" t="s">
        <v>447</v>
      </c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320"/>
      <c r="AE64" s="320"/>
      <c r="AF64" s="320"/>
      <c r="AG64" s="320"/>
      <c r="AH64" s="320"/>
      <c r="AI64" s="320"/>
      <c r="AJ64" s="320"/>
      <c r="AK64" s="320"/>
      <c r="AL64" s="320"/>
      <c r="AM64" s="320"/>
      <c r="AN64" s="320"/>
      <c r="AO64" s="320"/>
      <c r="AP64" s="320"/>
      <c r="AQ64" s="320"/>
      <c r="AR64" s="320"/>
      <c r="AS64" s="320"/>
      <c r="AT64" s="320"/>
      <c r="AU64" s="320"/>
      <c r="AV64" s="320"/>
      <c r="AW64" s="320"/>
      <c r="AX64" s="320"/>
      <c r="AY64" s="320"/>
      <c r="AZ64" s="320"/>
      <c r="BA64" s="320"/>
      <c r="BB64" s="320"/>
      <c r="BC64" s="320"/>
      <c r="BD64" s="320"/>
      <c r="BE64" s="320"/>
      <c r="BF64" s="320"/>
      <c r="BG64" s="320"/>
      <c r="BH64" s="320"/>
      <c r="BI64" s="320"/>
      <c r="BJ64" s="320"/>
      <c r="BK64" s="320"/>
      <c r="BL64" s="320"/>
    </row>
    <row r="65" spans="2:64" s="102" customFormat="1" x14ac:dyDescent="0.15">
      <c r="B65" s="299" t="s">
        <v>396</v>
      </c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</row>
    <row r="66" spans="2:64" s="102" customFormat="1" x14ac:dyDescent="0.15">
      <c r="B66" s="299" t="s">
        <v>448</v>
      </c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20"/>
      <c r="AG66" s="320"/>
      <c r="AH66" s="320"/>
      <c r="AI66" s="320"/>
      <c r="AJ66" s="320"/>
      <c r="AK66" s="320"/>
      <c r="AL66" s="320"/>
      <c r="AM66" s="320"/>
      <c r="AN66" s="320"/>
      <c r="AO66" s="320"/>
      <c r="AP66" s="320"/>
      <c r="AQ66" s="320"/>
      <c r="AR66" s="320"/>
      <c r="AS66" s="320"/>
      <c r="AT66" s="320"/>
      <c r="AU66" s="320"/>
      <c r="AV66" s="320"/>
      <c r="AW66" s="320"/>
      <c r="AX66" s="320"/>
      <c r="AY66" s="320"/>
      <c r="AZ66" s="320"/>
      <c r="BA66" s="320"/>
      <c r="BB66" s="320"/>
      <c r="BC66" s="320"/>
      <c r="BD66" s="320"/>
      <c r="BE66" s="320"/>
      <c r="BF66" s="320"/>
      <c r="BG66" s="320"/>
      <c r="BH66" s="320"/>
      <c r="BI66" s="320"/>
      <c r="BJ66" s="320"/>
      <c r="BK66" s="320"/>
      <c r="BL66" s="320"/>
    </row>
    <row r="67" spans="2:64" s="102" customFormat="1" x14ac:dyDescent="0.15">
      <c r="B67" s="299" t="s">
        <v>446</v>
      </c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320"/>
      <c r="AQ67" s="320"/>
      <c r="AR67" s="320"/>
      <c r="AS67" s="320"/>
      <c r="AT67" s="320"/>
      <c r="AU67" s="320"/>
      <c r="AV67" s="320"/>
      <c r="AW67" s="320"/>
      <c r="AX67" s="320"/>
      <c r="AY67" s="320"/>
      <c r="AZ67" s="320"/>
      <c r="BA67" s="320"/>
      <c r="BB67" s="320"/>
      <c r="BC67" s="320"/>
      <c r="BD67" s="320"/>
      <c r="BE67" s="320"/>
      <c r="BF67" s="320"/>
      <c r="BG67" s="320"/>
      <c r="BH67" s="320"/>
      <c r="BI67" s="320"/>
      <c r="BJ67" s="320"/>
      <c r="BK67" s="320"/>
      <c r="BL67" s="320"/>
    </row>
    <row r="68" spans="2:64" s="102" customFormat="1" x14ac:dyDescent="0.15">
      <c r="B68" s="299" t="s">
        <v>449</v>
      </c>
      <c r="D68" s="320"/>
      <c r="E68" s="320"/>
      <c r="F68" s="320"/>
      <c r="G68" s="320"/>
      <c r="H68" s="320"/>
      <c r="I68" s="320"/>
      <c r="J68" s="320"/>
      <c r="K68" s="320">
        <v>1</v>
      </c>
      <c r="L68" s="320"/>
      <c r="M68" s="320"/>
      <c r="N68" s="320"/>
      <c r="O68" s="320"/>
      <c r="P68" s="320">
        <v>1</v>
      </c>
      <c r="Q68" s="320"/>
      <c r="R68" s="320"/>
      <c r="S68" s="320"/>
      <c r="T68" s="320"/>
      <c r="U68" s="320"/>
      <c r="V68" s="320">
        <v>1</v>
      </c>
      <c r="W68" s="320"/>
      <c r="X68" s="320"/>
      <c r="Y68" s="320"/>
      <c r="Z68" s="320"/>
      <c r="AA68" s="320"/>
      <c r="AB68" s="320">
        <v>1</v>
      </c>
      <c r="AC68" s="320"/>
      <c r="AD68" s="320"/>
      <c r="AE68" s="320"/>
      <c r="AF68" s="320"/>
      <c r="AG68" s="320"/>
      <c r="AH68" s="320"/>
      <c r="AI68" s="320">
        <v>1</v>
      </c>
      <c r="AJ68" s="320"/>
      <c r="AK68" s="320"/>
      <c r="AL68" s="320"/>
      <c r="AM68" s="320"/>
      <c r="AN68" s="320">
        <v>1</v>
      </c>
      <c r="AO68" s="320"/>
      <c r="AP68" s="320"/>
      <c r="AQ68" s="320"/>
      <c r="AR68" s="320"/>
      <c r="AS68" s="320"/>
      <c r="AT68" s="320"/>
      <c r="AU68" s="320">
        <v>1</v>
      </c>
      <c r="AV68" s="320"/>
      <c r="AW68" s="320"/>
      <c r="AX68" s="320"/>
      <c r="AY68" s="320"/>
      <c r="AZ68" s="320">
        <v>1</v>
      </c>
      <c r="BA68" s="320"/>
      <c r="BB68" s="320"/>
      <c r="BC68" s="320"/>
      <c r="BD68" s="320"/>
      <c r="BE68" s="320"/>
      <c r="BF68" s="320"/>
      <c r="BG68" s="320">
        <v>1</v>
      </c>
      <c r="BH68" s="320"/>
      <c r="BI68" s="320"/>
      <c r="BJ68" s="320"/>
      <c r="BK68" s="320"/>
      <c r="BL68" s="320">
        <v>1</v>
      </c>
    </row>
    <row r="69" spans="2:64" s="102" customFormat="1" x14ac:dyDescent="0.15">
      <c r="B69" s="2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  <c r="AA69" s="319"/>
      <c r="AB69" s="319"/>
      <c r="AC69" s="319"/>
      <c r="AD69" s="319"/>
      <c r="AE69" s="319"/>
      <c r="AF69" s="319"/>
      <c r="AG69" s="319"/>
      <c r="AH69" s="319"/>
      <c r="AI69" s="319"/>
      <c r="AJ69" s="319"/>
      <c r="AK69" s="319"/>
      <c r="AL69" s="319"/>
      <c r="AM69" s="319"/>
      <c r="AN69" s="319"/>
      <c r="AO69" s="319"/>
      <c r="AP69" s="319"/>
      <c r="AQ69" s="319"/>
      <c r="AR69" s="319"/>
      <c r="AS69" s="319"/>
      <c r="AT69" s="319"/>
      <c r="AU69" s="319"/>
      <c r="AV69" s="319"/>
      <c r="AW69" s="319"/>
      <c r="AX69" s="319"/>
      <c r="AY69" s="319"/>
      <c r="AZ69" s="319"/>
      <c r="BA69" s="319"/>
      <c r="BB69" s="319"/>
      <c r="BC69" s="319"/>
      <c r="BD69" s="319"/>
      <c r="BE69" s="319"/>
      <c r="BF69" s="319"/>
      <c r="BG69" s="319"/>
      <c r="BH69" s="319"/>
      <c r="BI69" s="319"/>
      <c r="BJ69" s="319"/>
      <c r="BK69" s="319"/>
      <c r="BL69" s="319"/>
    </row>
    <row r="70" spans="2:64" s="102" customFormat="1" x14ac:dyDescent="0.15">
      <c r="B70" s="29" t="s">
        <v>549</v>
      </c>
      <c r="D70" s="102">
        <f t="shared" ref="D70:AI70" si="2">SUM(D64:D69)</f>
        <v>0</v>
      </c>
      <c r="E70" s="102">
        <f t="shared" si="2"/>
        <v>0</v>
      </c>
      <c r="F70" s="102">
        <f t="shared" si="2"/>
        <v>0</v>
      </c>
      <c r="G70" s="102">
        <f t="shared" si="2"/>
        <v>0</v>
      </c>
      <c r="H70" s="102">
        <f t="shared" si="2"/>
        <v>0</v>
      </c>
      <c r="I70" s="102">
        <f t="shared" si="2"/>
        <v>0</v>
      </c>
      <c r="J70" s="102">
        <f t="shared" si="2"/>
        <v>0</v>
      </c>
      <c r="K70" s="102">
        <f t="shared" si="2"/>
        <v>1</v>
      </c>
      <c r="L70" s="102">
        <f t="shared" si="2"/>
        <v>0</v>
      </c>
      <c r="M70" s="102">
        <f t="shared" si="2"/>
        <v>0</v>
      </c>
      <c r="N70" s="102">
        <f t="shared" si="2"/>
        <v>0</v>
      </c>
      <c r="O70" s="102">
        <f t="shared" si="2"/>
        <v>0</v>
      </c>
      <c r="P70" s="102">
        <f t="shared" si="2"/>
        <v>1</v>
      </c>
      <c r="Q70" s="102">
        <f t="shared" si="2"/>
        <v>0</v>
      </c>
      <c r="R70" s="102">
        <f t="shared" si="2"/>
        <v>0</v>
      </c>
      <c r="S70" s="102">
        <f t="shared" si="2"/>
        <v>0</v>
      </c>
      <c r="T70" s="102">
        <f t="shared" si="2"/>
        <v>0</v>
      </c>
      <c r="U70" s="102">
        <f t="shared" si="2"/>
        <v>0</v>
      </c>
      <c r="V70" s="102">
        <f t="shared" si="2"/>
        <v>1</v>
      </c>
      <c r="W70" s="102">
        <f t="shared" si="2"/>
        <v>0</v>
      </c>
      <c r="X70" s="102">
        <f t="shared" si="2"/>
        <v>0</v>
      </c>
      <c r="Y70" s="102">
        <f t="shared" si="2"/>
        <v>0</v>
      </c>
      <c r="Z70" s="102">
        <f t="shared" si="2"/>
        <v>0</v>
      </c>
      <c r="AA70" s="102">
        <f t="shared" si="2"/>
        <v>0</v>
      </c>
      <c r="AB70" s="102">
        <f t="shared" si="2"/>
        <v>1</v>
      </c>
      <c r="AC70" s="102">
        <f t="shared" si="2"/>
        <v>0</v>
      </c>
      <c r="AD70" s="102">
        <f t="shared" si="2"/>
        <v>0</v>
      </c>
      <c r="AE70" s="102">
        <f t="shared" si="2"/>
        <v>0</v>
      </c>
      <c r="AF70" s="102">
        <f t="shared" si="2"/>
        <v>0</v>
      </c>
      <c r="AG70" s="102">
        <f t="shared" si="2"/>
        <v>0</v>
      </c>
      <c r="AH70" s="102">
        <f t="shared" si="2"/>
        <v>0</v>
      </c>
      <c r="AI70" s="102">
        <f t="shared" si="2"/>
        <v>1</v>
      </c>
      <c r="AJ70" s="102">
        <f t="shared" ref="AJ70:BL70" si="3">SUM(AJ64:AJ69)</f>
        <v>0</v>
      </c>
      <c r="AK70" s="102">
        <f t="shared" si="3"/>
        <v>0</v>
      </c>
      <c r="AL70" s="102">
        <f t="shared" si="3"/>
        <v>0</v>
      </c>
      <c r="AM70" s="102">
        <f t="shared" si="3"/>
        <v>0</v>
      </c>
      <c r="AN70" s="102">
        <f t="shared" si="3"/>
        <v>1</v>
      </c>
      <c r="AO70" s="102">
        <f t="shared" si="3"/>
        <v>0</v>
      </c>
      <c r="AP70" s="102">
        <f t="shared" si="3"/>
        <v>0</v>
      </c>
      <c r="AQ70" s="102">
        <f t="shared" si="3"/>
        <v>0</v>
      </c>
      <c r="AR70" s="102">
        <f t="shared" si="3"/>
        <v>0</v>
      </c>
      <c r="AS70" s="102">
        <f t="shared" si="3"/>
        <v>0</v>
      </c>
      <c r="AT70" s="102">
        <f t="shared" si="3"/>
        <v>0</v>
      </c>
      <c r="AU70" s="102">
        <f t="shared" si="3"/>
        <v>1</v>
      </c>
      <c r="AV70" s="102">
        <f t="shared" si="3"/>
        <v>0</v>
      </c>
      <c r="AW70" s="102">
        <f t="shared" si="3"/>
        <v>0</v>
      </c>
      <c r="AX70" s="102">
        <f t="shared" si="3"/>
        <v>0</v>
      </c>
      <c r="AY70" s="102">
        <f t="shared" si="3"/>
        <v>0</v>
      </c>
      <c r="AZ70" s="102">
        <f t="shared" si="3"/>
        <v>1</v>
      </c>
      <c r="BA70" s="102">
        <f t="shared" si="3"/>
        <v>0</v>
      </c>
      <c r="BB70" s="102">
        <f t="shared" si="3"/>
        <v>0</v>
      </c>
      <c r="BC70" s="102">
        <f t="shared" si="3"/>
        <v>0</v>
      </c>
      <c r="BD70" s="102">
        <f t="shared" si="3"/>
        <v>0</v>
      </c>
      <c r="BE70" s="102">
        <f t="shared" si="3"/>
        <v>0</v>
      </c>
      <c r="BF70" s="102">
        <f t="shared" si="3"/>
        <v>0</v>
      </c>
      <c r="BG70" s="102">
        <f t="shared" si="3"/>
        <v>1</v>
      </c>
      <c r="BH70" s="102">
        <f t="shared" si="3"/>
        <v>0</v>
      </c>
      <c r="BI70" s="102">
        <f t="shared" si="3"/>
        <v>0</v>
      </c>
      <c r="BJ70" s="102">
        <f t="shared" si="3"/>
        <v>0</v>
      </c>
      <c r="BK70" s="102">
        <f t="shared" si="3"/>
        <v>0</v>
      </c>
      <c r="BL70" s="102">
        <f t="shared" si="3"/>
        <v>1</v>
      </c>
    </row>
    <row r="71" spans="2:64" x14ac:dyDescent="0.15">
      <c r="B71" s="14"/>
    </row>
    <row r="72" spans="2:64" x14ac:dyDescent="0.15">
      <c r="B72" s="14" t="s">
        <v>455</v>
      </c>
    </row>
    <row r="73" spans="2:64" x14ac:dyDescent="0.15">
      <c r="B73" s="14"/>
    </row>
    <row r="74" spans="2:64" x14ac:dyDescent="0.15">
      <c r="B74" s="47" t="s">
        <v>447</v>
      </c>
      <c r="E74" s="9">
        <f>'COSM-TRIPCALC_CWS'!$D$9*'COSM-TRIPPLAN_CWS'!E64</f>
        <v>0</v>
      </c>
      <c r="F74" s="9">
        <f>'COSM-TRIPCALC_CWS'!$D$9*'COSM-TRIPPLAN_CWS'!F64</f>
        <v>0</v>
      </c>
      <c r="G74" s="9">
        <f>'COSM-TRIPCALC_CWS'!$D$9*'COSM-TRIPPLAN_CWS'!G64</f>
        <v>0</v>
      </c>
      <c r="H74" s="9">
        <f>'COSM-TRIPCALC_CWS'!$D$9*'COSM-TRIPPLAN_CWS'!H64</f>
        <v>0</v>
      </c>
      <c r="I74" s="9">
        <f>'COSM-TRIPCALC_CWS'!$D$9*'COSM-TRIPPLAN_CWS'!I64</f>
        <v>0</v>
      </c>
      <c r="J74" s="9">
        <f>'COSM-TRIPCALC_CWS'!$D$9*'COSM-TRIPPLAN_CWS'!J64</f>
        <v>0</v>
      </c>
      <c r="K74" s="9">
        <f>'COSM-TRIPCALC_CWS'!$D$9*'COSM-TRIPPLAN_CWS'!K64</f>
        <v>0</v>
      </c>
      <c r="L74" s="9">
        <f>'COSM-TRIPCALC_CWS'!$D$9*'COSM-TRIPPLAN_CWS'!L64</f>
        <v>0</v>
      </c>
      <c r="M74" s="9">
        <f>'COSM-TRIPCALC_CWS'!$D$9*'COSM-TRIPPLAN_CWS'!M64</f>
        <v>0</v>
      </c>
      <c r="N74" s="9">
        <f>'COSM-TRIPCALC_CWS'!$D$9*'COSM-TRIPPLAN_CWS'!N64</f>
        <v>0</v>
      </c>
      <c r="O74" s="9">
        <f>'COSM-TRIPCALC_CWS'!$D$9*'COSM-TRIPPLAN_CWS'!O64</f>
        <v>0</v>
      </c>
      <c r="P74" s="9">
        <f>'COSM-TRIPCALC_CWS'!$D$9*'COSM-TRIPPLAN_CWS'!P64</f>
        <v>0</v>
      </c>
      <c r="Q74" s="9">
        <f>'COSM-TRIPCALC_CWS'!$D$9*'COSM-TRIPPLAN_CWS'!Q64</f>
        <v>0</v>
      </c>
      <c r="R74" s="9">
        <f>'COSM-TRIPCALC_CWS'!$D$9*'COSM-TRIPPLAN_CWS'!R64</f>
        <v>0</v>
      </c>
      <c r="S74" s="9">
        <f>'COSM-TRIPCALC_CWS'!$D$9*'COSM-TRIPPLAN_CWS'!S64</f>
        <v>0</v>
      </c>
      <c r="T74" s="9">
        <f>'COSM-TRIPCALC_CWS'!$D$9*'COSM-TRIPPLAN_CWS'!T64</f>
        <v>0</v>
      </c>
      <c r="U74" s="9">
        <f>'COSM-TRIPCALC_CWS'!$D$9*'COSM-TRIPPLAN_CWS'!U64</f>
        <v>0</v>
      </c>
      <c r="V74" s="9">
        <f>'COSM-TRIPCALC_CWS'!$D$9*'COSM-TRIPPLAN_CWS'!V64</f>
        <v>0</v>
      </c>
      <c r="W74" s="9">
        <f>'COSM-TRIPCALC_CWS'!$D$9*'COSM-TRIPPLAN_CWS'!W64</f>
        <v>0</v>
      </c>
      <c r="X74" s="9">
        <f>'COSM-TRIPCALC_CWS'!$D$9*'COSM-TRIPPLAN_CWS'!X64</f>
        <v>0</v>
      </c>
      <c r="Y74" s="9">
        <f>'COSM-TRIPCALC_CWS'!$D$9*'COSM-TRIPPLAN_CWS'!Y64</f>
        <v>0</v>
      </c>
      <c r="Z74" s="9">
        <f>'COSM-TRIPCALC_CWS'!$D$9*'COSM-TRIPPLAN_CWS'!Z64</f>
        <v>0</v>
      </c>
      <c r="AA74" s="9">
        <f>'COSM-TRIPCALC_CWS'!$D$9*'COSM-TRIPPLAN_CWS'!AA64</f>
        <v>0</v>
      </c>
      <c r="AB74" s="9">
        <f>'COSM-TRIPCALC_CWS'!$D$9*'COSM-TRIPPLAN_CWS'!AB64</f>
        <v>0</v>
      </c>
      <c r="AC74" s="9">
        <f>'COSM-TRIPCALC_CWS'!$D$9*'COSM-TRIPPLAN_CWS'!AC64</f>
        <v>0</v>
      </c>
      <c r="AD74" s="9">
        <f>'COSM-TRIPCALC_CWS'!$D$9*'COSM-TRIPPLAN_CWS'!AD64</f>
        <v>0</v>
      </c>
      <c r="AE74" s="9">
        <f>'COSM-TRIPCALC_CWS'!$D$9*'COSM-TRIPPLAN_CWS'!AE64</f>
        <v>0</v>
      </c>
      <c r="AF74" s="9">
        <f>'COSM-TRIPCALC_CWS'!$D$9*'COSM-TRIPPLAN_CWS'!AF64</f>
        <v>0</v>
      </c>
      <c r="AG74" s="9">
        <f>'COSM-TRIPCALC_CWS'!$D$9*'COSM-TRIPPLAN_CWS'!AG64</f>
        <v>0</v>
      </c>
      <c r="AH74" s="9">
        <f>'COSM-TRIPCALC_CWS'!$D$9*'COSM-TRIPPLAN_CWS'!AH64</f>
        <v>0</v>
      </c>
      <c r="AI74" s="9">
        <f>'COSM-TRIPCALC_CWS'!$D$9*'COSM-TRIPPLAN_CWS'!AI64</f>
        <v>0</v>
      </c>
      <c r="AJ74" s="9">
        <f>'COSM-TRIPCALC_CWS'!$D$9*'COSM-TRIPPLAN_CWS'!AJ64</f>
        <v>0</v>
      </c>
      <c r="AK74" s="9">
        <f>'COSM-TRIPCALC_CWS'!$D$9*'COSM-TRIPPLAN_CWS'!AK64</f>
        <v>0</v>
      </c>
      <c r="AL74" s="9">
        <f>'COSM-TRIPCALC_CWS'!$D$9*'COSM-TRIPPLAN_CWS'!AL64</f>
        <v>0</v>
      </c>
      <c r="AM74" s="9">
        <f>'COSM-TRIPCALC_CWS'!$D$9*'COSM-TRIPPLAN_CWS'!AM64</f>
        <v>0</v>
      </c>
      <c r="AN74" s="9">
        <f>'COSM-TRIPCALC_CWS'!$D$9*'COSM-TRIPPLAN_CWS'!AN64</f>
        <v>0</v>
      </c>
      <c r="AO74" s="9">
        <f>'COSM-TRIPCALC_CWS'!$D$9*'COSM-TRIPPLAN_CWS'!AO64</f>
        <v>0</v>
      </c>
      <c r="AP74" s="9">
        <f>'COSM-TRIPCALC_CWS'!$D$9*'COSM-TRIPPLAN_CWS'!AP64</f>
        <v>0</v>
      </c>
      <c r="AQ74" s="9">
        <f>'COSM-TRIPCALC_CWS'!$D$9*'COSM-TRIPPLAN_CWS'!AQ64</f>
        <v>0</v>
      </c>
      <c r="AR74" s="9">
        <f>'COSM-TRIPCALC_CWS'!$D$9*'COSM-TRIPPLAN_CWS'!AR64</f>
        <v>0</v>
      </c>
      <c r="AS74" s="9">
        <f>'COSM-TRIPCALC_CWS'!$D$9*'COSM-TRIPPLAN_CWS'!AS64</f>
        <v>0</v>
      </c>
      <c r="AT74" s="9">
        <f>'COSM-TRIPCALC_CWS'!$D$9*'COSM-TRIPPLAN_CWS'!AT64</f>
        <v>0</v>
      </c>
      <c r="AU74" s="9">
        <f>'COSM-TRIPCALC_CWS'!$D$9*'COSM-TRIPPLAN_CWS'!AU64</f>
        <v>0</v>
      </c>
      <c r="AV74" s="9">
        <f>'COSM-TRIPCALC_CWS'!$D$9*'COSM-TRIPPLAN_CWS'!AV64</f>
        <v>0</v>
      </c>
      <c r="AW74" s="9">
        <f>'COSM-TRIPCALC_CWS'!$D$9*'COSM-TRIPPLAN_CWS'!AW64</f>
        <v>0</v>
      </c>
      <c r="AX74" s="9">
        <f>'COSM-TRIPCALC_CWS'!$D$9*'COSM-TRIPPLAN_CWS'!AX64</f>
        <v>0</v>
      </c>
      <c r="AY74" s="9">
        <f>'COSM-TRIPCALC_CWS'!$D$9*'COSM-TRIPPLAN_CWS'!AY64</f>
        <v>0</v>
      </c>
      <c r="AZ74" s="9">
        <f>'COSM-TRIPCALC_CWS'!$D$9*'COSM-TRIPPLAN_CWS'!AZ64</f>
        <v>0</v>
      </c>
      <c r="BA74" s="9">
        <f>'COSM-TRIPCALC_CWS'!$D$9*'COSM-TRIPPLAN_CWS'!BA64</f>
        <v>0</v>
      </c>
      <c r="BB74" s="9">
        <f>'COSM-TRIPCALC_CWS'!$D$9*'COSM-TRIPPLAN_CWS'!BB64</f>
        <v>0</v>
      </c>
      <c r="BC74" s="9">
        <f>'COSM-TRIPCALC_CWS'!$D$9*'COSM-TRIPPLAN_CWS'!BC64</f>
        <v>0</v>
      </c>
      <c r="BD74" s="9">
        <f>'COSM-TRIPCALC_CWS'!$D$9*'COSM-TRIPPLAN_CWS'!BD64</f>
        <v>0</v>
      </c>
      <c r="BE74" s="9">
        <f>'COSM-TRIPCALC_CWS'!$D$9*'COSM-TRIPPLAN_CWS'!BE64</f>
        <v>0</v>
      </c>
      <c r="BF74" s="9">
        <f>'COSM-TRIPCALC_CWS'!$D$9*'COSM-TRIPPLAN_CWS'!BF64</f>
        <v>0</v>
      </c>
      <c r="BG74" s="9">
        <f>'COSM-TRIPCALC_CWS'!$D$9*'COSM-TRIPPLAN_CWS'!BG64</f>
        <v>0</v>
      </c>
      <c r="BH74" s="9">
        <f>'COSM-TRIPCALC_CWS'!$D$9*'COSM-TRIPPLAN_CWS'!BH64</f>
        <v>0</v>
      </c>
      <c r="BI74" s="9">
        <f>'COSM-TRIPCALC_CWS'!$D$9*'COSM-TRIPPLAN_CWS'!BI64</f>
        <v>0</v>
      </c>
      <c r="BJ74" s="9">
        <f>'COSM-TRIPCALC_CWS'!$D$9*'COSM-TRIPPLAN_CWS'!BJ64</f>
        <v>0</v>
      </c>
      <c r="BK74" s="9">
        <f>'COSM-TRIPCALC_CWS'!$D$9*'COSM-TRIPPLAN_CWS'!BK64</f>
        <v>0</v>
      </c>
      <c r="BL74" s="9">
        <f>'COSM-TRIPCALC_CWS'!$D$9*'COSM-TRIPPLAN_CWS'!BL64</f>
        <v>0</v>
      </c>
    </row>
    <row r="75" spans="2:64" x14ac:dyDescent="0.15">
      <c r="B75" s="47" t="s">
        <v>396</v>
      </c>
      <c r="E75" s="9">
        <f>'COSM-TRIPCALC_CWS'!$D$16*'COSM-TRIPPLAN_CWS'!E65</f>
        <v>0</v>
      </c>
      <c r="F75" s="9">
        <f>'COSM-TRIPCALC_CWS'!$D$16*'COSM-TRIPPLAN_CWS'!F65</f>
        <v>0</v>
      </c>
      <c r="G75" s="9">
        <f>'COSM-TRIPCALC_CWS'!$D$16*'COSM-TRIPPLAN_CWS'!G65</f>
        <v>0</v>
      </c>
      <c r="H75" s="9">
        <f>'COSM-TRIPCALC_CWS'!$D$16*'COSM-TRIPPLAN_CWS'!H65</f>
        <v>0</v>
      </c>
      <c r="I75" s="9">
        <f>'COSM-TRIPCALC_CWS'!$D$16*'COSM-TRIPPLAN_CWS'!I65</f>
        <v>0</v>
      </c>
      <c r="J75" s="9">
        <f>'COSM-TRIPCALC_CWS'!$D$16*'COSM-TRIPPLAN_CWS'!J65</f>
        <v>0</v>
      </c>
      <c r="K75" s="9">
        <f>'COSM-TRIPCALC_CWS'!$D$16*'COSM-TRIPPLAN_CWS'!K65</f>
        <v>0</v>
      </c>
      <c r="L75" s="9">
        <f>'COSM-TRIPCALC_CWS'!$D$16*'COSM-TRIPPLAN_CWS'!L65</f>
        <v>0</v>
      </c>
      <c r="M75" s="9">
        <f>'COSM-TRIPCALC_CWS'!$D$16*'COSM-TRIPPLAN_CWS'!M65</f>
        <v>0</v>
      </c>
      <c r="N75" s="9">
        <f>'COSM-TRIPCALC_CWS'!$D$16*'COSM-TRIPPLAN_CWS'!N65</f>
        <v>0</v>
      </c>
      <c r="O75" s="9">
        <f>'COSM-TRIPCALC_CWS'!$D$16*'COSM-TRIPPLAN_CWS'!O65</f>
        <v>0</v>
      </c>
      <c r="P75" s="9">
        <f>'COSM-TRIPCALC_CWS'!$D$16*'COSM-TRIPPLAN_CWS'!P65</f>
        <v>0</v>
      </c>
      <c r="Q75" s="9">
        <f>'COSM-TRIPCALC_CWS'!$D$16*'COSM-TRIPPLAN_CWS'!Q65</f>
        <v>0</v>
      </c>
      <c r="R75" s="9">
        <f>'COSM-TRIPCALC_CWS'!$D$16*'COSM-TRIPPLAN_CWS'!R65</f>
        <v>0</v>
      </c>
      <c r="S75" s="9">
        <f>'COSM-TRIPCALC_CWS'!$D$16*'COSM-TRIPPLAN_CWS'!S65</f>
        <v>0</v>
      </c>
      <c r="T75" s="9">
        <f>'COSM-TRIPCALC_CWS'!$D$16*'COSM-TRIPPLAN_CWS'!T65</f>
        <v>0</v>
      </c>
      <c r="U75" s="9">
        <f>'COSM-TRIPCALC_CWS'!$D$16*'COSM-TRIPPLAN_CWS'!U65</f>
        <v>0</v>
      </c>
      <c r="V75" s="9">
        <f>'COSM-TRIPCALC_CWS'!$D$16*'COSM-TRIPPLAN_CWS'!V65</f>
        <v>0</v>
      </c>
      <c r="W75" s="9">
        <f>'COSM-TRIPCALC_CWS'!$D$16*'COSM-TRIPPLAN_CWS'!W65</f>
        <v>0</v>
      </c>
      <c r="X75" s="9">
        <f>'COSM-TRIPCALC_CWS'!$D$16*'COSM-TRIPPLAN_CWS'!X65</f>
        <v>0</v>
      </c>
      <c r="Y75" s="9">
        <f>'COSM-TRIPCALC_CWS'!$D$16*'COSM-TRIPPLAN_CWS'!Y65</f>
        <v>0</v>
      </c>
      <c r="Z75" s="9">
        <f>'COSM-TRIPCALC_CWS'!$D$16*'COSM-TRIPPLAN_CWS'!Z65</f>
        <v>0</v>
      </c>
      <c r="AA75" s="9">
        <f>'COSM-TRIPCALC_CWS'!$D$16*'COSM-TRIPPLAN_CWS'!AA65</f>
        <v>0</v>
      </c>
      <c r="AB75" s="9">
        <f>'COSM-TRIPCALC_CWS'!$D$16*'COSM-TRIPPLAN_CWS'!AB65</f>
        <v>0</v>
      </c>
      <c r="AC75" s="9">
        <f>'COSM-TRIPCALC_CWS'!$D$16*'COSM-TRIPPLAN_CWS'!AC65</f>
        <v>0</v>
      </c>
      <c r="AD75" s="9">
        <f>'COSM-TRIPCALC_CWS'!$D$16*'COSM-TRIPPLAN_CWS'!AD65</f>
        <v>0</v>
      </c>
      <c r="AE75" s="9">
        <f>'COSM-TRIPCALC_CWS'!$D$16*'COSM-TRIPPLAN_CWS'!AE65</f>
        <v>0</v>
      </c>
      <c r="AF75" s="9">
        <f>'COSM-TRIPCALC_CWS'!$D$16*'COSM-TRIPPLAN_CWS'!AF65</f>
        <v>0</v>
      </c>
      <c r="AG75" s="9">
        <f>'COSM-TRIPCALC_CWS'!$D$16*'COSM-TRIPPLAN_CWS'!AG65</f>
        <v>0</v>
      </c>
      <c r="AH75" s="9">
        <f>'COSM-TRIPCALC_CWS'!$D$16*'COSM-TRIPPLAN_CWS'!AH65</f>
        <v>0</v>
      </c>
      <c r="AI75" s="9">
        <f>'COSM-TRIPCALC_CWS'!$D$16*'COSM-TRIPPLAN_CWS'!AI65</f>
        <v>0</v>
      </c>
      <c r="AJ75" s="9">
        <f>'COSM-TRIPCALC_CWS'!$D$16*'COSM-TRIPPLAN_CWS'!AJ65</f>
        <v>0</v>
      </c>
      <c r="AK75" s="9">
        <f>'COSM-TRIPCALC_CWS'!$D$16*'COSM-TRIPPLAN_CWS'!AK65</f>
        <v>0</v>
      </c>
      <c r="AL75" s="9">
        <f>'COSM-TRIPCALC_CWS'!$D$16*'COSM-TRIPPLAN_CWS'!AL65</f>
        <v>0</v>
      </c>
      <c r="AM75" s="9">
        <f>'COSM-TRIPCALC_CWS'!$D$16*'COSM-TRIPPLAN_CWS'!AM65</f>
        <v>0</v>
      </c>
      <c r="AN75" s="9">
        <f>'COSM-TRIPCALC_CWS'!$D$16*'COSM-TRIPPLAN_CWS'!AN65</f>
        <v>0</v>
      </c>
      <c r="AO75" s="9">
        <f>'COSM-TRIPCALC_CWS'!$D$16*'COSM-TRIPPLAN_CWS'!AO65</f>
        <v>0</v>
      </c>
      <c r="AP75" s="9">
        <f>'COSM-TRIPCALC_CWS'!$D$16*'COSM-TRIPPLAN_CWS'!AP65</f>
        <v>0</v>
      </c>
      <c r="AQ75" s="9">
        <f>'COSM-TRIPCALC_CWS'!$D$16*'COSM-TRIPPLAN_CWS'!AQ65</f>
        <v>0</v>
      </c>
      <c r="AR75" s="9">
        <f>'COSM-TRIPCALC_CWS'!$D$16*'COSM-TRIPPLAN_CWS'!AR65</f>
        <v>0</v>
      </c>
      <c r="AS75" s="9">
        <f>'COSM-TRIPCALC_CWS'!$D$16*'COSM-TRIPPLAN_CWS'!AS65</f>
        <v>0</v>
      </c>
      <c r="AT75" s="9">
        <f>'COSM-TRIPCALC_CWS'!$D$16*'COSM-TRIPPLAN_CWS'!AT65</f>
        <v>0</v>
      </c>
      <c r="AU75" s="9">
        <f>'COSM-TRIPCALC_CWS'!$D$16*'COSM-TRIPPLAN_CWS'!AU65</f>
        <v>0</v>
      </c>
      <c r="AV75" s="9">
        <f>'COSM-TRIPCALC_CWS'!$D$16*'COSM-TRIPPLAN_CWS'!AV65</f>
        <v>0</v>
      </c>
      <c r="AW75" s="9">
        <f>'COSM-TRIPCALC_CWS'!$D$16*'COSM-TRIPPLAN_CWS'!AW65</f>
        <v>0</v>
      </c>
      <c r="AX75" s="9">
        <f>'COSM-TRIPCALC_CWS'!$D$16*'COSM-TRIPPLAN_CWS'!AX65</f>
        <v>0</v>
      </c>
      <c r="AY75" s="9">
        <f>'COSM-TRIPCALC_CWS'!$D$16*'COSM-TRIPPLAN_CWS'!AY65</f>
        <v>0</v>
      </c>
      <c r="AZ75" s="9">
        <f>'COSM-TRIPCALC_CWS'!$D$16*'COSM-TRIPPLAN_CWS'!AZ65</f>
        <v>0</v>
      </c>
      <c r="BA75" s="9">
        <f>'COSM-TRIPCALC_CWS'!$D$16*'COSM-TRIPPLAN_CWS'!BA65</f>
        <v>0</v>
      </c>
      <c r="BB75" s="9">
        <f>'COSM-TRIPCALC_CWS'!$D$16*'COSM-TRIPPLAN_CWS'!BB65</f>
        <v>0</v>
      </c>
      <c r="BC75" s="9">
        <f>'COSM-TRIPCALC_CWS'!$D$16*'COSM-TRIPPLAN_CWS'!BC65</f>
        <v>0</v>
      </c>
      <c r="BD75" s="9">
        <f>'COSM-TRIPCALC_CWS'!$D$16*'COSM-TRIPPLAN_CWS'!BD65</f>
        <v>0</v>
      </c>
      <c r="BE75" s="9">
        <f>'COSM-TRIPCALC_CWS'!$D$16*'COSM-TRIPPLAN_CWS'!BE65</f>
        <v>0</v>
      </c>
      <c r="BF75" s="9">
        <f>'COSM-TRIPCALC_CWS'!$D$16*'COSM-TRIPPLAN_CWS'!BF65</f>
        <v>0</v>
      </c>
      <c r="BG75" s="9">
        <f>'COSM-TRIPCALC_CWS'!$D$16*'COSM-TRIPPLAN_CWS'!BG65</f>
        <v>0</v>
      </c>
      <c r="BH75" s="9">
        <f>'COSM-TRIPCALC_CWS'!$D$16*'COSM-TRIPPLAN_CWS'!BH65</f>
        <v>0</v>
      </c>
      <c r="BI75" s="9">
        <f>'COSM-TRIPCALC_CWS'!$D$16*'COSM-TRIPPLAN_CWS'!BI65</f>
        <v>0</v>
      </c>
      <c r="BJ75" s="9">
        <f>'COSM-TRIPCALC_CWS'!$D$16*'COSM-TRIPPLAN_CWS'!BJ65</f>
        <v>0</v>
      </c>
      <c r="BK75" s="9">
        <f>'COSM-TRIPCALC_CWS'!$D$16*'COSM-TRIPPLAN_CWS'!BK65</f>
        <v>0</v>
      </c>
      <c r="BL75" s="9">
        <f>'COSM-TRIPCALC_CWS'!$D$16*'COSM-TRIPPLAN_CWS'!BL65</f>
        <v>0</v>
      </c>
    </row>
    <row r="76" spans="2:64" x14ac:dyDescent="0.15">
      <c r="B76" s="47" t="s">
        <v>448</v>
      </c>
      <c r="E76" s="9">
        <f>'COSM-TRIPCALC_CWS'!$D$23*'COSM-TRIPPLAN_CWS'!E66</f>
        <v>0</v>
      </c>
      <c r="F76" s="9">
        <f>'COSM-TRIPCALC_CWS'!$D$23*'COSM-TRIPPLAN_CWS'!F66</f>
        <v>0</v>
      </c>
      <c r="G76" s="9">
        <f>'COSM-TRIPCALC_CWS'!$D$23*'COSM-TRIPPLAN_CWS'!G66</f>
        <v>0</v>
      </c>
      <c r="H76" s="9">
        <f>'COSM-TRIPCALC_CWS'!$D$23*'COSM-TRIPPLAN_CWS'!H66</f>
        <v>0</v>
      </c>
      <c r="I76" s="9">
        <f>'COSM-TRIPCALC_CWS'!$D$23*'COSM-TRIPPLAN_CWS'!I66</f>
        <v>0</v>
      </c>
      <c r="J76" s="9">
        <f>'COSM-TRIPCALC_CWS'!$D$23*'COSM-TRIPPLAN_CWS'!J66</f>
        <v>0</v>
      </c>
      <c r="K76" s="9">
        <f>'COSM-TRIPCALC_CWS'!$D$23*'COSM-TRIPPLAN_CWS'!K66</f>
        <v>0</v>
      </c>
      <c r="L76" s="9">
        <f>'COSM-TRIPCALC_CWS'!$D$23*'COSM-TRIPPLAN_CWS'!L66</f>
        <v>0</v>
      </c>
      <c r="M76" s="9">
        <f>'COSM-TRIPCALC_CWS'!$D$23*'COSM-TRIPPLAN_CWS'!M66</f>
        <v>0</v>
      </c>
      <c r="N76" s="9">
        <f>'COSM-TRIPCALC_CWS'!$D$23*'COSM-TRIPPLAN_CWS'!N66</f>
        <v>0</v>
      </c>
      <c r="O76" s="9">
        <f>'COSM-TRIPCALC_CWS'!$D$23*'COSM-TRIPPLAN_CWS'!O66</f>
        <v>0</v>
      </c>
      <c r="P76" s="9">
        <f>'COSM-TRIPCALC_CWS'!$D$23*'COSM-TRIPPLAN_CWS'!P66</f>
        <v>0</v>
      </c>
      <c r="Q76" s="9">
        <f>'COSM-TRIPCALC_CWS'!$D$23*'COSM-TRIPPLAN_CWS'!Q66</f>
        <v>0</v>
      </c>
      <c r="R76" s="9">
        <f>'COSM-TRIPCALC_CWS'!$D$23*'COSM-TRIPPLAN_CWS'!R66</f>
        <v>0</v>
      </c>
      <c r="S76" s="9">
        <f>'COSM-TRIPCALC_CWS'!$D$23*'COSM-TRIPPLAN_CWS'!S66</f>
        <v>0</v>
      </c>
      <c r="T76" s="9">
        <f>'COSM-TRIPCALC_CWS'!$D$23*'COSM-TRIPPLAN_CWS'!T66</f>
        <v>0</v>
      </c>
      <c r="U76" s="9">
        <f>'COSM-TRIPCALC_CWS'!$D$23*'COSM-TRIPPLAN_CWS'!U66</f>
        <v>0</v>
      </c>
      <c r="V76" s="9">
        <f>'COSM-TRIPCALC_CWS'!$D$23*'COSM-TRIPPLAN_CWS'!V66</f>
        <v>0</v>
      </c>
      <c r="W76" s="9">
        <f>'COSM-TRIPCALC_CWS'!$D$23*'COSM-TRIPPLAN_CWS'!W66</f>
        <v>0</v>
      </c>
      <c r="X76" s="9">
        <f>'COSM-TRIPCALC_CWS'!$D$23*'COSM-TRIPPLAN_CWS'!X66</f>
        <v>0</v>
      </c>
      <c r="Y76" s="9">
        <f>'COSM-TRIPCALC_CWS'!$D$23*'COSM-TRIPPLAN_CWS'!Y66</f>
        <v>0</v>
      </c>
      <c r="Z76" s="9">
        <f>'COSM-TRIPCALC_CWS'!$D$23*'COSM-TRIPPLAN_CWS'!Z66</f>
        <v>0</v>
      </c>
      <c r="AA76" s="9">
        <f>'COSM-TRIPCALC_CWS'!$D$23*'COSM-TRIPPLAN_CWS'!AA66</f>
        <v>0</v>
      </c>
      <c r="AB76" s="9">
        <f>'COSM-TRIPCALC_CWS'!$D$23*'COSM-TRIPPLAN_CWS'!AB66</f>
        <v>0</v>
      </c>
      <c r="AC76" s="9">
        <f>'COSM-TRIPCALC_CWS'!$D$23*'COSM-TRIPPLAN_CWS'!AC66</f>
        <v>0</v>
      </c>
      <c r="AD76" s="9">
        <f>'COSM-TRIPCALC_CWS'!$D$23*'COSM-TRIPPLAN_CWS'!AD66</f>
        <v>0</v>
      </c>
      <c r="AE76" s="9">
        <f>'COSM-TRIPCALC_CWS'!$D$23*'COSM-TRIPPLAN_CWS'!AE66</f>
        <v>0</v>
      </c>
      <c r="AF76" s="9">
        <f>'COSM-TRIPCALC_CWS'!$D$23*'COSM-TRIPPLAN_CWS'!AF66</f>
        <v>0</v>
      </c>
      <c r="AG76" s="9">
        <f>'COSM-TRIPCALC_CWS'!$D$23*'COSM-TRIPPLAN_CWS'!AG66</f>
        <v>0</v>
      </c>
      <c r="AH76" s="9">
        <f>'COSM-TRIPCALC_CWS'!$D$23*'COSM-TRIPPLAN_CWS'!AH66</f>
        <v>0</v>
      </c>
      <c r="AI76" s="9">
        <f>'COSM-TRIPCALC_CWS'!$D$23*'COSM-TRIPPLAN_CWS'!AI66</f>
        <v>0</v>
      </c>
      <c r="AJ76" s="9">
        <f>'COSM-TRIPCALC_CWS'!$D$23*'COSM-TRIPPLAN_CWS'!AJ66</f>
        <v>0</v>
      </c>
      <c r="AK76" s="9">
        <f>'COSM-TRIPCALC_CWS'!$D$23*'COSM-TRIPPLAN_CWS'!AK66</f>
        <v>0</v>
      </c>
      <c r="AL76" s="9">
        <f>'COSM-TRIPCALC_CWS'!$D$23*'COSM-TRIPPLAN_CWS'!AL66</f>
        <v>0</v>
      </c>
      <c r="AM76" s="9">
        <f>'COSM-TRIPCALC_CWS'!$D$23*'COSM-TRIPPLAN_CWS'!AM66</f>
        <v>0</v>
      </c>
      <c r="AN76" s="9">
        <f>'COSM-TRIPCALC_CWS'!$D$23*'COSM-TRIPPLAN_CWS'!AN66</f>
        <v>0</v>
      </c>
      <c r="AO76" s="9">
        <f>'COSM-TRIPCALC_CWS'!$D$23*'COSM-TRIPPLAN_CWS'!AO66</f>
        <v>0</v>
      </c>
      <c r="AP76" s="9">
        <f>'COSM-TRIPCALC_CWS'!$D$23*'COSM-TRIPPLAN_CWS'!AP66</f>
        <v>0</v>
      </c>
      <c r="AQ76" s="9">
        <f>'COSM-TRIPCALC_CWS'!$D$23*'COSM-TRIPPLAN_CWS'!AQ66</f>
        <v>0</v>
      </c>
      <c r="AR76" s="9">
        <f>'COSM-TRIPCALC_CWS'!$D$23*'COSM-TRIPPLAN_CWS'!AR66</f>
        <v>0</v>
      </c>
      <c r="AS76" s="9">
        <f>'COSM-TRIPCALC_CWS'!$D$23*'COSM-TRIPPLAN_CWS'!AS66</f>
        <v>0</v>
      </c>
      <c r="AT76" s="9">
        <f>'COSM-TRIPCALC_CWS'!$D$23*'COSM-TRIPPLAN_CWS'!AT66</f>
        <v>0</v>
      </c>
      <c r="AU76" s="9">
        <f>'COSM-TRIPCALC_CWS'!$D$23*'COSM-TRIPPLAN_CWS'!AU66</f>
        <v>0</v>
      </c>
      <c r="AV76" s="9">
        <f>'COSM-TRIPCALC_CWS'!$D$23*'COSM-TRIPPLAN_CWS'!AV66</f>
        <v>0</v>
      </c>
      <c r="AW76" s="9">
        <f>'COSM-TRIPCALC_CWS'!$D$23*'COSM-TRIPPLAN_CWS'!AW66</f>
        <v>0</v>
      </c>
      <c r="AX76" s="9">
        <f>'COSM-TRIPCALC_CWS'!$D$23*'COSM-TRIPPLAN_CWS'!AX66</f>
        <v>0</v>
      </c>
      <c r="AY76" s="9">
        <f>'COSM-TRIPCALC_CWS'!$D$23*'COSM-TRIPPLAN_CWS'!AY66</f>
        <v>0</v>
      </c>
      <c r="AZ76" s="9">
        <f>'COSM-TRIPCALC_CWS'!$D$23*'COSM-TRIPPLAN_CWS'!AZ66</f>
        <v>0</v>
      </c>
      <c r="BA76" s="9">
        <f>'COSM-TRIPCALC_CWS'!$D$23*'COSM-TRIPPLAN_CWS'!BA66</f>
        <v>0</v>
      </c>
      <c r="BB76" s="9">
        <f>'COSM-TRIPCALC_CWS'!$D$23*'COSM-TRIPPLAN_CWS'!BB66</f>
        <v>0</v>
      </c>
      <c r="BC76" s="9">
        <f>'COSM-TRIPCALC_CWS'!$D$23*'COSM-TRIPPLAN_CWS'!BC66</f>
        <v>0</v>
      </c>
      <c r="BD76" s="9">
        <f>'COSM-TRIPCALC_CWS'!$D$23*'COSM-TRIPPLAN_CWS'!BD66</f>
        <v>0</v>
      </c>
      <c r="BE76" s="9">
        <f>'COSM-TRIPCALC_CWS'!$D$23*'COSM-TRIPPLAN_CWS'!BE66</f>
        <v>0</v>
      </c>
      <c r="BF76" s="9">
        <f>'COSM-TRIPCALC_CWS'!$D$23*'COSM-TRIPPLAN_CWS'!BF66</f>
        <v>0</v>
      </c>
      <c r="BG76" s="9">
        <f>'COSM-TRIPCALC_CWS'!$D$23*'COSM-TRIPPLAN_CWS'!BG66</f>
        <v>0</v>
      </c>
      <c r="BH76" s="9">
        <f>'COSM-TRIPCALC_CWS'!$D$23*'COSM-TRIPPLAN_CWS'!BH66</f>
        <v>0</v>
      </c>
      <c r="BI76" s="9">
        <f>'COSM-TRIPCALC_CWS'!$D$23*'COSM-TRIPPLAN_CWS'!BI66</f>
        <v>0</v>
      </c>
      <c r="BJ76" s="9">
        <f>'COSM-TRIPCALC_CWS'!$D$23*'COSM-TRIPPLAN_CWS'!BJ66</f>
        <v>0</v>
      </c>
      <c r="BK76" s="9">
        <f>'COSM-TRIPCALC_CWS'!$D$23*'COSM-TRIPPLAN_CWS'!BK66</f>
        <v>0</v>
      </c>
      <c r="BL76" s="9">
        <f>'COSM-TRIPCALC_CWS'!$D$23*'COSM-TRIPPLAN_CWS'!BL66</f>
        <v>0</v>
      </c>
    </row>
    <row r="77" spans="2:64" x14ac:dyDescent="0.15">
      <c r="B77" s="47" t="s">
        <v>446</v>
      </c>
      <c r="E77" s="9">
        <f>'COSM-TRIPCALC_CWS'!$D$30*'COSM-TRIPPLAN_CWS'!E67</f>
        <v>0</v>
      </c>
      <c r="F77" s="9">
        <f>'COSM-TRIPCALC_CWS'!$D$30*'COSM-TRIPPLAN_CWS'!F67</f>
        <v>0</v>
      </c>
      <c r="G77" s="9">
        <f>'COSM-TRIPCALC_CWS'!$D$30*'COSM-TRIPPLAN_CWS'!G67</f>
        <v>0</v>
      </c>
      <c r="H77" s="9">
        <f>'COSM-TRIPCALC_CWS'!$D$30*'COSM-TRIPPLAN_CWS'!H67</f>
        <v>0</v>
      </c>
      <c r="I77" s="9">
        <f>'COSM-TRIPCALC_CWS'!$D$30*'COSM-TRIPPLAN_CWS'!I67</f>
        <v>0</v>
      </c>
      <c r="J77" s="9">
        <f>'COSM-TRIPCALC_CWS'!$D$30*'COSM-TRIPPLAN_CWS'!J67</f>
        <v>0</v>
      </c>
      <c r="K77" s="9">
        <f>'COSM-TRIPCALC_CWS'!$D$30*'COSM-TRIPPLAN_CWS'!K67</f>
        <v>0</v>
      </c>
      <c r="L77" s="9">
        <f>'COSM-TRIPCALC_CWS'!$D$30*'COSM-TRIPPLAN_CWS'!L67</f>
        <v>0</v>
      </c>
      <c r="M77" s="9">
        <f>'COSM-TRIPCALC_CWS'!$D$30*'COSM-TRIPPLAN_CWS'!M67</f>
        <v>0</v>
      </c>
      <c r="N77" s="9">
        <f>'COSM-TRIPCALC_CWS'!$D$30*'COSM-TRIPPLAN_CWS'!N67</f>
        <v>0</v>
      </c>
      <c r="O77" s="9">
        <f>'COSM-TRIPCALC_CWS'!$D$30*'COSM-TRIPPLAN_CWS'!O67</f>
        <v>0</v>
      </c>
      <c r="P77" s="9">
        <f>'COSM-TRIPCALC_CWS'!$D$30*'COSM-TRIPPLAN_CWS'!P67</f>
        <v>0</v>
      </c>
      <c r="Q77" s="9">
        <f>'COSM-TRIPCALC_CWS'!$D$30*'COSM-TRIPPLAN_CWS'!Q67</f>
        <v>0</v>
      </c>
      <c r="R77" s="9">
        <f>'COSM-TRIPCALC_CWS'!$D$30*'COSM-TRIPPLAN_CWS'!R67</f>
        <v>0</v>
      </c>
      <c r="S77" s="9">
        <f>'COSM-TRIPCALC_CWS'!$D$30*'COSM-TRIPPLAN_CWS'!S67</f>
        <v>0</v>
      </c>
      <c r="T77" s="9">
        <f>'COSM-TRIPCALC_CWS'!$D$30*'COSM-TRIPPLAN_CWS'!T67</f>
        <v>0</v>
      </c>
      <c r="U77" s="9">
        <f>'COSM-TRIPCALC_CWS'!$D$30*'COSM-TRIPPLAN_CWS'!U67</f>
        <v>0</v>
      </c>
      <c r="V77" s="9">
        <f>'COSM-TRIPCALC_CWS'!$D$30*'COSM-TRIPPLAN_CWS'!V67</f>
        <v>0</v>
      </c>
      <c r="W77" s="9">
        <f>'COSM-TRIPCALC_CWS'!$D$30*'COSM-TRIPPLAN_CWS'!W67</f>
        <v>0</v>
      </c>
      <c r="X77" s="9">
        <f>'COSM-TRIPCALC_CWS'!$D$30*'COSM-TRIPPLAN_CWS'!X67</f>
        <v>0</v>
      </c>
      <c r="Y77" s="9">
        <f>'COSM-TRIPCALC_CWS'!$D$30*'COSM-TRIPPLAN_CWS'!Y67</f>
        <v>0</v>
      </c>
      <c r="Z77" s="9">
        <f>'COSM-TRIPCALC_CWS'!$D$30*'COSM-TRIPPLAN_CWS'!Z67</f>
        <v>0</v>
      </c>
      <c r="AA77" s="9">
        <f>'COSM-TRIPCALC_CWS'!$D$30*'COSM-TRIPPLAN_CWS'!AA67</f>
        <v>0</v>
      </c>
      <c r="AB77" s="9">
        <f>'COSM-TRIPCALC_CWS'!$D$30*'COSM-TRIPPLAN_CWS'!AB67</f>
        <v>0</v>
      </c>
      <c r="AC77" s="9">
        <f>'COSM-TRIPCALC_CWS'!$D$30*'COSM-TRIPPLAN_CWS'!AC67</f>
        <v>0</v>
      </c>
      <c r="AD77" s="9">
        <f>'COSM-TRIPCALC_CWS'!$D$30*'COSM-TRIPPLAN_CWS'!AD67</f>
        <v>0</v>
      </c>
      <c r="AE77" s="9">
        <f>'COSM-TRIPCALC_CWS'!$D$30*'COSM-TRIPPLAN_CWS'!AE67</f>
        <v>0</v>
      </c>
      <c r="AF77" s="9">
        <f>'COSM-TRIPCALC_CWS'!$D$30*'COSM-TRIPPLAN_CWS'!AF67</f>
        <v>0</v>
      </c>
      <c r="AG77" s="9">
        <f>'COSM-TRIPCALC_CWS'!$D$30*'COSM-TRIPPLAN_CWS'!AG67</f>
        <v>0</v>
      </c>
      <c r="AH77" s="9">
        <f>'COSM-TRIPCALC_CWS'!$D$30*'COSM-TRIPPLAN_CWS'!AH67</f>
        <v>0</v>
      </c>
      <c r="AI77" s="9">
        <f>'COSM-TRIPCALC_CWS'!$D$30*'COSM-TRIPPLAN_CWS'!AI67</f>
        <v>0</v>
      </c>
      <c r="AJ77" s="9">
        <f>'COSM-TRIPCALC_CWS'!$D$30*'COSM-TRIPPLAN_CWS'!AJ67</f>
        <v>0</v>
      </c>
      <c r="AK77" s="9">
        <f>'COSM-TRIPCALC_CWS'!$D$30*'COSM-TRIPPLAN_CWS'!AK67</f>
        <v>0</v>
      </c>
      <c r="AL77" s="9">
        <f>'COSM-TRIPCALC_CWS'!$D$30*'COSM-TRIPPLAN_CWS'!AL67</f>
        <v>0</v>
      </c>
      <c r="AM77" s="9">
        <f>'COSM-TRIPCALC_CWS'!$D$30*'COSM-TRIPPLAN_CWS'!AM67</f>
        <v>0</v>
      </c>
      <c r="AN77" s="9">
        <f>'COSM-TRIPCALC_CWS'!$D$30*'COSM-TRIPPLAN_CWS'!AN67</f>
        <v>0</v>
      </c>
      <c r="AO77" s="9">
        <f>'COSM-TRIPCALC_CWS'!$D$30*'COSM-TRIPPLAN_CWS'!AO67</f>
        <v>0</v>
      </c>
      <c r="AP77" s="9">
        <f>'COSM-TRIPCALC_CWS'!$D$30*'COSM-TRIPPLAN_CWS'!AP67</f>
        <v>0</v>
      </c>
      <c r="AQ77" s="9">
        <f>'COSM-TRIPCALC_CWS'!$D$30*'COSM-TRIPPLAN_CWS'!AQ67</f>
        <v>0</v>
      </c>
      <c r="AR77" s="9">
        <f>'COSM-TRIPCALC_CWS'!$D$30*'COSM-TRIPPLAN_CWS'!AR67</f>
        <v>0</v>
      </c>
      <c r="AS77" s="9">
        <f>'COSM-TRIPCALC_CWS'!$D$30*'COSM-TRIPPLAN_CWS'!AS67</f>
        <v>0</v>
      </c>
      <c r="AT77" s="9">
        <f>'COSM-TRIPCALC_CWS'!$D$30*'COSM-TRIPPLAN_CWS'!AT67</f>
        <v>0</v>
      </c>
      <c r="AU77" s="9">
        <f>'COSM-TRIPCALC_CWS'!$D$30*'COSM-TRIPPLAN_CWS'!AU67</f>
        <v>0</v>
      </c>
      <c r="AV77" s="9">
        <f>'COSM-TRIPCALC_CWS'!$D$30*'COSM-TRIPPLAN_CWS'!AV67</f>
        <v>0</v>
      </c>
      <c r="AW77" s="9">
        <f>'COSM-TRIPCALC_CWS'!$D$30*'COSM-TRIPPLAN_CWS'!AW67</f>
        <v>0</v>
      </c>
      <c r="AX77" s="9">
        <f>'COSM-TRIPCALC_CWS'!$D$30*'COSM-TRIPPLAN_CWS'!AX67</f>
        <v>0</v>
      </c>
      <c r="AY77" s="9">
        <f>'COSM-TRIPCALC_CWS'!$D$30*'COSM-TRIPPLAN_CWS'!AY67</f>
        <v>0</v>
      </c>
      <c r="AZ77" s="9">
        <f>'COSM-TRIPCALC_CWS'!$D$30*'COSM-TRIPPLAN_CWS'!AZ67</f>
        <v>0</v>
      </c>
      <c r="BA77" s="9">
        <f>'COSM-TRIPCALC_CWS'!$D$30*'COSM-TRIPPLAN_CWS'!BA67</f>
        <v>0</v>
      </c>
      <c r="BB77" s="9">
        <f>'COSM-TRIPCALC_CWS'!$D$30*'COSM-TRIPPLAN_CWS'!BB67</f>
        <v>0</v>
      </c>
      <c r="BC77" s="9">
        <f>'COSM-TRIPCALC_CWS'!$D$30*'COSM-TRIPPLAN_CWS'!BC67</f>
        <v>0</v>
      </c>
      <c r="BD77" s="9">
        <f>'COSM-TRIPCALC_CWS'!$D$30*'COSM-TRIPPLAN_CWS'!BD67</f>
        <v>0</v>
      </c>
      <c r="BE77" s="9">
        <f>'COSM-TRIPCALC_CWS'!$D$30*'COSM-TRIPPLAN_CWS'!BE67</f>
        <v>0</v>
      </c>
      <c r="BF77" s="9">
        <f>'COSM-TRIPCALC_CWS'!$D$30*'COSM-TRIPPLAN_CWS'!BF67</f>
        <v>0</v>
      </c>
      <c r="BG77" s="9">
        <f>'COSM-TRIPCALC_CWS'!$D$30*'COSM-TRIPPLAN_CWS'!BG67</f>
        <v>0</v>
      </c>
      <c r="BH77" s="9">
        <f>'COSM-TRIPCALC_CWS'!$D$30*'COSM-TRIPPLAN_CWS'!BH67</f>
        <v>0</v>
      </c>
      <c r="BI77" s="9">
        <f>'COSM-TRIPCALC_CWS'!$D$30*'COSM-TRIPPLAN_CWS'!BI67</f>
        <v>0</v>
      </c>
      <c r="BJ77" s="9">
        <f>'COSM-TRIPCALC_CWS'!$D$30*'COSM-TRIPPLAN_CWS'!BJ67</f>
        <v>0</v>
      </c>
      <c r="BK77" s="9">
        <f>'COSM-TRIPCALC_CWS'!$D$30*'COSM-TRIPPLAN_CWS'!BK67</f>
        <v>0</v>
      </c>
      <c r="BL77" s="9">
        <f>'COSM-TRIPCALC_CWS'!$D$30*'COSM-TRIPPLAN_CWS'!BL67</f>
        <v>0</v>
      </c>
    </row>
    <row r="78" spans="2:64" x14ac:dyDescent="0.15">
      <c r="B78" s="47" t="s">
        <v>449</v>
      </c>
      <c r="E78" s="9">
        <f>'COSM-TRIPCALC_CWS'!$D$37*'COSM-TRIPPLAN_CWS'!E68</f>
        <v>0</v>
      </c>
      <c r="F78" s="9">
        <f>'COSM-TRIPCALC_CWS'!$D$37*'COSM-TRIPPLAN_CWS'!F68</f>
        <v>0</v>
      </c>
      <c r="G78" s="9">
        <f>'COSM-TRIPCALC_CWS'!$D$37*'COSM-TRIPPLAN_CWS'!G68</f>
        <v>0</v>
      </c>
      <c r="H78" s="9">
        <f>'COSM-TRIPCALC_CWS'!$D$37*'COSM-TRIPPLAN_CWS'!H68</f>
        <v>0</v>
      </c>
      <c r="I78" s="9">
        <f>'COSM-TRIPCALC_CWS'!$D$37*'COSM-TRIPPLAN_CWS'!I68</f>
        <v>0</v>
      </c>
      <c r="J78" s="9">
        <f>'COSM-TRIPCALC_CWS'!$D$37*'COSM-TRIPPLAN_CWS'!J68</f>
        <v>0</v>
      </c>
      <c r="K78" s="9">
        <f>'COSM-TRIPCALC_CWS'!$D$37*'COSM-TRIPPLAN_CWS'!K68</f>
        <v>1355</v>
      </c>
      <c r="L78" s="9">
        <f>'COSM-TRIPCALC_CWS'!$D$37*'COSM-TRIPPLAN_CWS'!L68</f>
        <v>0</v>
      </c>
      <c r="M78" s="9">
        <f>'COSM-TRIPCALC_CWS'!$D$37*'COSM-TRIPPLAN_CWS'!M68</f>
        <v>0</v>
      </c>
      <c r="N78" s="9">
        <f>'COSM-TRIPCALC_CWS'!$D$37*'COSM-TRIPPLAN_CWS'!N68</f>
        <v>0</v>
      </c>
      <c r="O78" s="9">
        <f>'COSM-TRIPCALC_CWS'!$D$37*'COSM-TRIPPLAN_CWS'!O68</f>
        <v>0</v>
      </c>
      <c r="P78" s="9">
        <f>'COSM-TRIPCALC_CWS'!$D$37*'COSM-TRIPPLAN_CWS'!P68</f>
        <v>1355</v>
      </c>
      <c r="Q78" s="9">
        <f>'COSM-TRIPCALC_CWS'!$D$37*'COSM-TRIPPLAN_CWS'!Q68</f>
        <v>0</v>
      </c>
      <c r="R78" s="9">
        <f>'COSM-TRIPCALC_CWS'!$D$37*'COSM-TRIPPLAN_CWS'!R68</f>
        <v>0</v>
      </c>
      <c r="S78" s="9">
        <f>'COSM-TRIPCALC_CWS'!$D$37*'COSM-TRIPPLAN_CWS'!S68</f>
        <v>0</v>
      </c>
      <c r="T78" s="9">
        <f>'COSM-TRIPCALC_CWS'!$D$37*'COSM-TRIPPLAN_CWS'!T68</f>
        <v>0</v>
      </c>
      <c r="U78" s="9">
        <f>'COSM-TRIPCALC_CWS'!$D$37*'COSM-TRIPPLAN_CWS'!U68</f>
        <v>0</v>
      </c>
      <c r="V78" s="9">
        <f>'COSM-TRIPCALC_CWS'!$D$37*'COSM-TRIPPLAN_CWS'!V68</f>
        <v>1355</v>
      </c>
      <c r="W78" s="9">
        <f>'COSM-TRIPCALC_CWS'!$D$37*'COSM-TRIPPLAN_CWS'!W68</f>
        <v>0</v>
      </c>
      <c r="X78" s="9">
        <f>'COSM-TRIPCALC_CWS'!$D$37*'COSM-TRIPPLAN_CWS'!X68</f>
        <v>0</v>
      </c>
      <c r="Y78" s="9">
        <f>'COSM-TRIPCALC_CWS'!$D$37*'COSM-TRIPPLAN_CWS'!Y68</f>
        <v>0</v>
      </c>
      <c r="Z78" s="9">
        <f>'COSM-TRIPCALC_CWS'!$D$37*'COSM-TRIPPLAN_CWS'!Z68</f>
        <v>0</v>
      </c>
      <c r="AA78" s="9">
        <f>'COSM-TRIPCALC_CWS'!$D$37*'COSM-TRIPPLAN_CWS'!AA68</f>
        <v>0</v>
      </c>
      <c r="AB78" s="9">
        <f>'COSM-TRIPCALC_CWS'!$D$37*'COSM-TRIPPLAN_CWS'!AB68</f>
        <v>1355</v>
      </c>
      <c r="AC78" s="9">
        <f>'COSM-TRIPCALC_CWS'!$D$37*'COSM-TRIPPLAN_CWS'!AC68</f>
        <v>0</v>
      </c>
      <c r="AD78" s="9">
        <f>'COSM-TRIPCALC_CWS'!$D$37*'COSM-TRIPPLAN_CWS'!AD68</f>
        <v>0</v>
      </c>
      <c r="AE78" s="9">
        <f>'COSM-TRIPCALC_CWS'!$D$37*'COSM-TRIPPLAN_CWS'!AE68</f>
        <v>0</v>
      </c>
      <c r="AF78" s="9">
        <f>'COSM-TRIPCALC_CWS'!$D$37*'COSM-TRIPPLAN_CWS'!AF68</f>
        <v>0</v>
      </c>
      <c r="AG78" s="9">
        <f>'COSM-TRIPCALC_CWS'!$D$37*'COSM-TRIPPLAN_CWS'!AG68</f>
        <v>0</v>
      </c>
      <c r="AH78" s="9">
        <f>'COSM-TRIPCALC_CWS'!$D$37*'COSM-TRIPPLAN_CWS'!AH68</f>
        <v>0</v>
      </c>
      <c r="AI78" s="9">
        <f>'COSM-TRIPCALC_CWS'!$D$37*'COSM-TRIPPLAN_CWS'!AI68</f>
        <v>1355</v>
      </c>
      <c r="AJ78" s="9">
        <f>'COSM-TRIPCALC_CWS'!$D$37*'COSM-TRIPPLAN_CWS'!AJ68</f>
        <v>0</v>
      </c>
      <c r="AK78" s="9">
        <f>'COSM-TRIPCALC_CWS'!$D$37*'COSM-TRIPPLAN_CWS'!AK68</f>
        <v>0</v>
      </c>
      <c r="AL78" s="9">
        <f>'COSM-TRIPCALC_CWS'!$D$37*'COSM-TRIPPLAN_CWS'!AL68</f>
        <v>0</v>
      </c>
      <c r="AM78" s="9">
        <f>'COSM-TRIPCALC_CWS'!$D$37*'COSM-TRIPPLAN_CWS'!AM68</f>
        <v>0</v>
      </c>
      <c r="AN78" s="9">
        <f>'COSM-TRIPCALC_CWS'!$D$37*'COSM-TRIPPLAN_CWS'!AN68</f>
        <v>1355</v>
      </c>
      <c r="AO78" s="9">
        <f>'COSM-TRIPCALC_CWS'!$D$37*'COSM-TRIPPLAN_CWS'!AO68</f>
        <v>0</v>
      </c>
      <c r="AP78" s="9">
        <f>'COSM-TRIPCALC_CWS'!$D$37*'COSM-TRIPPLAN_CWS'!AP68</f>
        <v>0</v>
      </c>
      <c r="AQ78" s="9">
        <f>'COSM-TRIPCALC_CWS'!$D$37*'COSM-TRIPPLAN_CWS'!AQ68</f>
        <v>0</v>
      </c>
      <c r="AR78" s="9">
        <f>'COSM-TRIPCALC_CWS'!$D$37*'COSM-TRIPPLAN_CWS'!AR68</f>
        <v>0</v>
      </c>
      <c r="AS78" s="9">
        <f>'COSM-TRIPCALC_CWS'!$D$37*'COSM-TRIPPLAN_CWS'!AS68</f>
        <v>0</v>
      </c>
      <c r="AT78" s="9">
        <f>'COSM-TRIPCALC_CWS'!$D$37*'COSM-TRIPPLAN_CWS'!AT68</f>
        <v>0</v>
      </c>
      <c r="AU78" s="9">
        <f>'COSM-TRIPCALC_CWS'!$D$37*'COSM-TRIPPLAN_CWS'!AU68</f>
        <v>1355</v>
      </c>
      <c r="AV78" s="9">
        <f>'COSM-TRIPCALC_CWS'!$D$37*'COSM-TRIPPLAN_CWS'!AV68</f>
        <v>0</v>
      </c>
      <c r="AW78" s="9">
        <f>'COSM-TRIPCALC_CWS'!$D$37*'COSM-TRIPPLAN_CWS'!AW68</f>
        <v>0</v>
      </c>
      <c r="AX78" s="9">
        <f>'COSM-TRIPCALC_CWS'!$D$37*'COSM-TRIPPLAN_CWS'!AX68</f>
        <v>0</v>
      </c>
      <c r="AY78" s="9">
        <f>'COSM-TRIPCALC_CWS'!$D$37*'COSM-TRIPPLAN_CWS'!AY68</f>
        <v>0</v>
      </c>
      <c r="AZ78" s="9">
        <f>'COSM-TRIPCALC_CWS'!$D$37*'COSM-TRIPPLAN_CWS'!AZ68</f>
        <v>1355</v>
      </c>
      <c r="BA78" s="9">
        <f>'COSM-TRIPCALC_CWS'!$D$37*'COSM-TRIPPLAN_CWS'!BA68</f>
        <v>0</v>
      </c>
      <c r="BB78" s="9">
        <f>'COSM-TRIPCALC_CWS'!$D$37*'COSM-TRIPPLAN_CWS'!BB68</f>
        <v>0</v>
      </c>
      <c r="BC78" s="9">
        <f>'COSM-TRIPCALC_CWS'!$D$37*'COSM-TRIPPLAN_CWS'!BC68</f>
        <v>0</v>
      </c>
      <c r="BD78" s="9">
        <f>'COSM-TRIPCALC_CWS'!$D$37*'COSM-TRIPPLAN_CWS'!BD68</f>
        <v>0</v>
      </c>
      <c r="BE78" s="9">
        <f>'COSM-TRIPCALC_CWS'!$D$37*'COSM-TRIPPLAN_CWS'!BE68</f>
        <v>0</v>
      </c>
      <c r="BF78" s="9">
        <f>'COSM-TRIPCALC_CWS'!$D$37*'COSM-TRIPPLAN_CWS'!BF68</f>
        <v>0</v>
      </c>
      <c r="BG78" s="9">
        <f>'COSM-TRIPCALC_CWS'!$D$37*'COSM-TRIPPLAN_CWS'!BG68</f>
        <v>1355</v>
      </c>
      <c r="BH78" s="9">
        <f>'COSM-TRIPCALC_CWS'!$D$37*'COSM-TRIPPLAN_CWS'!BH68</f>
        <v>0</v>
      </c>
      <c r="BI78" s="9">
        <f>'COSM-TRIPCALC_CWS'!$D$37*'COSM-TRIPPLAN_CWS'!BI68</f>
        <v>0</v>
      </c>
      <c r="BJ78" s="9">
        <f>'COSM-TRIPCALC_CWS'!$D$37*'COSM-TRIPPLAN_CWS'!BJ68</f>
        <v>0</v>
      </c>
      <c r="BK78" s="9">
        <f>'COSM-TRIPCALC_CWS'!$D$37*'COSM-TRIPPLAN_CWS'!BK68</f>
        <v>0</v>
      </c>
      <c r="BL78" s="9">
        <f>'COSM-TRIPCALC_CWS'!$D$37*'COSM-TRIPPLAN_CWS'!BL68</f>
        <v>1355</v>
      </c>
    </row>
    <row r="79" spans="2:64" x14ac:dyDescent="0.15">
      <c r="B79" s="14"/>
    </row>
    <row r="80" spans="2:64" x14ac:dyDescent="0.15">
      <c r="B80" s="14" t="s">
        <v>456</v>
      </c>
      <c r="E80" s="66">
        <f>SUM(E74:E79)</f>
        <v>0</v>
      </c>
      <c r="F80" s="66">
        <f t="shared" ref="F80:BL80" si="4">SUM(F74:F79)</f>
        <v>0</v>
      </c>
      <c r="G80" s="66">
        <f t="shared" si="4"/>
        <v>0</v>
      </c>
      <c r="H80" s="66">
        <f t="shared" si="4"/>
        <v>0</v>
      </c>
      <c r="I80" s="66">
        <f t="shared" si="4"/>
        <v>0</v>
      </c>
      <c r="J80" s="66">
        <f t="shared" si="4"/>
        <v>0</v>
      </c>
      <c r="K80" s="66">
        <f t="shared" si="4"/>
        <v>1355</v>
      </c>
      <c r="L80" s="66">
        <f t="shared" si="4"/>
        <v>0</v>
      </c>
      <c r="M80" s="66">
        <f t="shared" si="4"/>
        <v>0</v>
      </c>
      <c r="N80" s="66">
        <f t="shared" si="4"/>
        <v>0</v>
      </c>
      <c r="O80" s="66">
        <f t="shared" si="4"/>
        <v>0</v>
      </c>
      <c r="P80" s="66">
        <f t="shared" si="4"/>
        <v>1355</v>
      </c>
      <c r="Q80" s="66">
        <f t="shared" si="4"/>
        <v>0</v>
      </c>
      <c r="R80" s="66">
        <f t="shared" si="4"/>
        <v>0</v>
      </c>
      <c r="S80" s="66">
        <f t="shared" si="4"/>
        <v>0</v>
      </c>
      <c r="T80" s="66">
        <f t="shared" si="4"/>
        <v>0</v>
      </c>
      <c r="U80" s="66">
        <f t="shared" si="4"/>
        <v>0</v>
      </c>
      <c r="V80" s="66">
        <f t="shared" si="4"/>
        <v>1355</v>
      </c>
      <c r="W80" s="66">
        <f t="shared" si="4"/>
        <v>0</v>
      </c>
      <c r="X80" s="66">
        <f t="shared" si="4"/>
        <v>0</v>
      </c>
      <c r="Y80" s="66">
        <f t="shared" si="4"/>
        <v>0</v>
      </c>
      <c r="Z80" s="66">
        <f t="shared" si="4"/>
        <v>0</v>
      </c>
      <c r="AA80" s="66">
        <f t="shared" si="4"/>
        <v>0</v>
      </c>
      <c r="AB80" s="66">
        <f t="shared" si="4"/>
        <v>1355</v>
      </c>
      <c r="AC80" s="66">
        <f t="shared" si="4"/>
        <v>0</v>
      </c>
      <c r="AD80" s="66">
        <f t="shared" si="4"/>
        <v>0</v>
      </c>
      <c r="AE80" s="66">
        <f t="shared" si="4"/>
        <v>0</v>
      </c>
      <c r="AF80" s="66">
        <f t="shared" si="4"/>
        <v>0</v>
      </c>
      <c r="AG80" s="66">
        <f t="shared" si="4"/>
        <v>0</v>
      </c>
      <c r="AH80" s="66">
        <f t="shared" si="4"/>
        <v>0</v>
      </c>
      <c r="AI80" s="66">
        <f t="shared" si="4"/>
        <v>1355</v>
      </c>
      <c r="AJ80" s="66">
        <f t="shared" si="4"/>
        <v>0</v>
      </c>
      <c r="AK80" s="66">
        <f t="shared" si="4"/>
        <v>0</v>
      </c>
      <c r="AL80" s="66">
        <f t="shared" si="4"/>
        <v>0</v>
      </c>
      <c r="AM80" s="66">
        <f t="shared" si="4"/>
        <v>0</v>
      </c>
      <c r="AN80" s="66">
        <f t="shared" si="4"/>
        <v>1355</v>
      </c>
      <c r="AO80" s="66">
        <f t="shared" si="4"/>
        <v>0</v>
      </c>
      <c r="AP80" s="66">
        <f t="shared" si="4"/>
        <v>0</v>
      </c>
      <c r="AQ80" s="66">
        <f t="shared" si="4"/>
        <v>0</v>
      </c>
      <c r="AR80" s="66">
        <f t="shared" si="4"/>
        <v>0</v>
      </c>
      <c r="AS80" s="66">
        <f t="shared" si="4"/>
        <v>0</v>
      </c>
      <c r="AT80" s="66">
        <f t="shared" si="4"/>
        <v>0</v>
      </c>
      <c r="AU80" s="66">
        <f t="shared" si="4"/>
        <v>1355</v>
      </c>
      <c r="AV80" s="66">
        <f t="shared" si="4"/>
        <v>0</v>
      </c>
      <c r="AW80" s="66">
        <f t="shared" si="4"/>
        <v>0</v>
      </c>
      <c r="AX80" s="66">
        <f t="shared" si="4"/>
        <v>0</v>
      </c>
      <c r="AY80" s="66">
        <f t="shared" si="4"/>
        <v>0</v>
      </c>
      <c r="AZ80" s="66">
        <f t="shared" si="4"/>
        <v>1355</v>
      </c>
      <c r="BA80" s="66">
        <f t="shared" si="4"/>
        <v>0</v>
      </c>
      <c r="BB80" s="66">
        <f t="shared" si="4"/>
        <v>0</v>
      </c>
      <c r="BC80" s="66">
        <f t="shared" si="4"/>
        <v>0</v>
      </c>
      <c r="BD80" s="66">
        <f t="shared" si="4"/>
        <v>0</v>
      </c>
      <c r="BE80" s="66">
        <f t="shared" si="4"/>
        <v>0</v>
      </c>
      <c r="BF80" s="66">
        <f t="shared" si="4"/>
        <v>0</v>
      </c>
      <c r="BG80" s="66">
        <f t="shared" si="4"/>
        <v>1355</v>
      </c>
      <c r="BH80" s="66">
        <f t="shared" si="4"/>
        <v>0</v>
      </c>
      <c r="BI80" s="66">
        <f t="shared" si="4"/>
        <v>0</v>
      </c>
      <c r="BJ80" s="66">
        <f t="shared" si="4"/>
        <v>0</v>
      </c>
      <c r="BK80" s="66">
        <f t="shared" si="4"/>
        <v>0</v>
      </c>
      <c r="BL80" s="66">
        <f t="shared" si="4"/>
        <v>1355</v>
      </c>
    </row>
    <row r="81" spans="2:64" x14ac:dyDescent="0.15">
      <c r="B81" s="14"/>
    </row>
    <row r="82" spans="2:64" x14ac:dyDescent="0.15">
      <c r="B82" s="14" t="s">
        <v>527</v>
      </c>
    </row>
    <row r="83" spans="2:64" x14ac:dyDescent="0.15">
      <c r="B83" s="14"/>
    </row>
    <row r="84" spans="2:64" x14ac:dyDescent="0.15">
      <c r="B84" s="33" t="s">
        <v>119</v>
      </c>
      <c r="E84" s="12">
        <f>STAFF_CWS!H57</f>
        <v>0</v>
      </c>
      <c r="F84" s="12">
        <f>STAFF_CWS!I57</f>
        <v>0</v>
      </c>
      <c r="G84" s="12">
        <f>STAFF_CWS!J57</f>
        <v>0</v>
      </c>
      <c r="H84" s="12">
        <f>STAFF_CWS!K57</f>
        <v>0</v>
      </c>
      <c r="I84" s="12">
        <f>STAFF_CWS!L57</f>
        <v>0</v>
      </c>
      <c r="J84" s="12">
        <f>STAFF_CWS!M57</f>
        <v>0</v>
      </c>
      <c r="K84" s="12">
        <f>STAFF_CWS!N57</f>
        <v>0</v>
      </c>
      <c r="L84" s="12">
        <f>STAFF_CWS!O57</f>
        <v>0</v>
      </c>
      <c r="M84" s="12">
        <f>STAFF_CWS!P57</f>
        <v>0</v>
      </c>
      <c r="N84" s="12">
        <f>STAFF_CWS!Q57</f>
        <v>0</v>
      </c>
      <c r="O84" s="12">
        <f>STAFF_CWS!R57</f>
        <v>0</v>
      </c>
      <c r="P84" s="12">
        <f>STAFF_CWS!S57</f>
        <v>0</v>
      </c>
      <c r="Q84" s="12">
        <f>STAFF_CWS!T57</f>
        <v>0</v>
      </c>
      <c r="R84" s="12">
        <f>STAFF_CWS!U57</f>
        <v>0</v>
      </c>
      <c r="S84" s="12">
        <f>STAFF_CWS!V57</f>
        <v>0</v>
      </c>
      <c r="T84" s="12">
        <f>STAFF_CWS!W57</f>
        <v>0</v>
      </c>
      <c r="U84" s="12">
        <f>STAFF_CWS!X57</f>
        <v>0</v>
      </c>
      <c r="V84" s="12">
        <f>STAFF_CWS!Y57</f>
        <v>0</v>
      </c>
      <c r="W84" s="12">
        <f>STAFF_CWS!Z57</f>
        <v>0</v>
      </c>
      <c r="X84" s="12">
        <f>STAFF_CWS!AA57</f>
        <v>0</v>
      </c>
      <c r="Y84" s="12">
        <f>STAFF_CWS!AB57</f>
        <v>0</v>
      </c>
      <c r="Z84" s="12">
        <f>STAFF_CWS!AC57</f>
        <v>0</v>
      </c>
      <c r="AA84" s="12">
        <f>STAFF_CWS!AD57</f>
        <v>0</v>
      </c>
      <c r="AB84" s="12">
        <f>STAFF_CWS!AE57</f>
        <v>0</v>
      </c>
      <c r="AC84" s="12">
        <f>STAFF_CWS!AF57</f>
        <v>0</v>
      </c>
      <c r="AD84" s="12">
        <f>STAFF_CWS!AG57</f>
        <v>0</v>
      </c>
      <c r="AE84" s="12">
        <f>STAFF_CWS!AH57</f>
        <v>0</v>
      </c>
      <c r="AF84" s="12">
        <f>STAFF_CWS!AI57</f>
        <v>0</v>
      </c>
      <c r="AG84" s="12">
        <f>STAFF_CWS!AJ57</f>
        <v>0</v>
      </c>
      <c r="AH84" s="12">
        <f>STAFF_CWS!AK57</f>
        <v>0</v>
      </c>
      <c r="AI84" s="12">
        <f>STAFF_CWS!AL57</f>
        <v>0</v>
      </c>
      <c r="AJ84" s="12">
        <f>STAFF_CWS!AM57</f>
        <v>0</v>
      </c>
      <c r="AK84" s="12">
        <f>STAFF_CWS!AN57</f>
        <v>0</v>
      </c>
      <c r="AL84" s="12">
        <f>STAFF_CWS!AO57</f>
        <v>0</v>
      </c>
      <c r="AM84" s="12">
        <f>STAFF_CWS!AP57</f>
        <v>0</v>
      </c>
      <c r="AN84" s="12">
        <f>STAFF_CWS!AQ57</f>
        <v>0</v>
      </c>
      <c r="AO84" s="12">
        <f>STAFF_CWS!AR57</f>
        <v>0</v>
      </c>
      <c r="AP84" s="12">
        <f>STAFF_CWS!AS57</f>
        <v>0</v>
      </c>
      <c r="AQ84" s="12">
        <f>STAFF_CWS!AT57</f>
        <v>0</v>
      </c>
      <c r="AR84" s="12">
        <f>STAFF_CWS!AU57</f>
        <v>0</v>
      </c>
      <c r="AS84" s="12">
        <f>STAFF_CWS!AV57</f>
        <v>0</v>
      </c>
      <c r="AT84" s="12">
        <f>STAFF_CWS!AW57</f>
        <v>0</v>
      </c>
      <c r="AU84" s="12">
        <f>STAFF_CWS!AX57</f>
        <v>0</v>
      </c>
      <c r="AV84" s="12">
        <f>STAFF_CWS!AY57</f>
        <v>0</v>
      </c>
      <c r="AW84" s="12">
        <f>STAFF_CWS!AZ57</f>
        <v>0</v>
      </c>
      <c r="AX84" s="12">
        <f>STAFF_CWS!BA57</f>
        <v>0</v>
      </c>
      <c r="AY84" s="12">
        <f>STAFF_CWS!BB57</f>
        <v>0</v>
      </c>
      <c r="AZ84" s="12">
        <f>STAFF_CWS!BC57</f>
        <v>0</v>
      </c>
      <c r="BA84" s="12">
        <f>STAFF_CWS!BD57</f>
        <v>0</v>
      </c>
      <c r="BB84" s="12">
        <f>STAFF_CWS!BE57</f>
        <v>0</v>
      </c>
      <c r="BC84" s="12">
        <f>STAFF_CWS!BF57</f>
        <v>0</v>
      </c>
      <c r="BD84" s="12">
        <f>STAFF_CWS!BG57</f>
        <v>0</v>
      </c>
      <c r="BE84" s="12">
        <f>STAFF_CWS!BH57</f>
        <v>0</v>
      </c>
      <c r="BF84" s="12">
        <f>STAFF_CWS!BI57</f>
        <v>0</v>
      </c>
      <c r="BG84" s="12">
        <f>STAFF_CWS!BJ57</f>
        <v>0</v>
      </c>
      <c r="BH84" s="12">
        <f>STAFF_CWS!BK57</f>
        <v>0</v>
      </c>
      <c r="BI84" s="12">
        <f>STAFF_CWS!BL57</f>
        <v>0</v>
      </c>
      <c r="BJ84" s="12">
        <f>STAFF_CWS!BM57</f>
        <v>0</v>
      </c>
      <c r="BK84" s="12">
        <f>STAFF_CWS!BN57</f>
        <v>0</v>
      </c>
      <c r="BL84" s="12">
        <f>STAFF_CWS!BO57</f>
        <v>0</v>
      </c>
    </row>
    <row r="85" spans="2:64" x14ac:dyDescent="0.15">
      <c r="B85" s="33" t="s">
        <v>86</v>
      </c>
      <c r="E85" s="12">
        <f>STAFF_CWS!H58</f>
        <v>0.5</v>
      </c>
      <c r="F85" s="12">
        <f>STAFF_CWS!I58</f>
        <v>0.5</v>
      </c>
      <c r="G85" s="12">
        <f>STAFF_CWS!J58</f>
        <v>0.5</v>
      </c>
      <c r="H85" s="12">
        <f>STAFF_CWS!K58</f>
        <v>0.5</v>
      </c>
      <c r="I85" s="12">
        <f>STAFF_CWS!L58</f>
        <v>0.5</v>
      </c>
      <c r="J85" s="12">
        <f>STAFF_CWS!M58</f>
        <v>0.5</v>
      </c>
      <c r="K85" s="12">
        <f>STAFF_CWS!N58</f>
        <v>0.5</v>
      </c>
      <c r="L85" s="12">
        <f>STAFF_CWS!O58</f>
        <v>0.5</v>
      </c>
      <c r="M85" s="12">
        <f>STAFF_CWS!P58</f>
        <v>0.5</v>
      </c>
      <c r="N85" s="12">
        <f>STAFF_CWS!Q58</f>
        <v>0.5</v>
      </c>
      <c r="O85" s="12">
        <f>STAFF_CWS!R58</f>
        <v>0.5</v>
      </c>
      <c r="P85" s="12">
        <f>STAFF_CWS!S58</f>
        <v>0.5</v>
      </c>
      <c r="Q85" s="12">
        <f>STAFF_CWS!T58</f>
        <v>0.5</v>
      </c>
      <c r="R85" s="12">
        <f>STAFF_CWS!U58</f>
        <v>0.5</v>
      </c>
      <c r="S85" s="12">
        <f>STAFF_CWS!V58</f>
        <v>0.5</v>
      </c>
      <c r="T85" s="12">
        <f>STAFF_CWS!W58</f>
        <v>0.5</v>
      </c>
      <c r="U85" s="12">
        <f>STAFF_CWS!X58</f>
        <v>0.5</v>
      </c>
      <c r="V85" s="12">
        <f>STAFF_CWS!Y58</f>
        <v>0.5</v>
      </c>
      <c r="W85" s="12">
        <f>STAFF_CWS!Z58</f>
        <v>0</v>
      </c>
      <c r="X85" s="12">
        <f>STAFF_CWS!AA58</f>
        <v>0</v>
      </c>
      <c r="Y85" s="12">
        <f>STAFF_CWS!AB58</f>
        <v>0</v>
      </c>
      <c r="Z85" s="12">
        <f>STAFF_CWS!AC58</f>
        <v>0</v>
      </c>
      <c r="AA85" s="12">
        <f>STAFF_CWS!AD58</f>
        <v>0</v>
      </c>
      <c r="AB85" s="12">
        <f>STAFF_CWS!AE58</f>
        <v>0</v>
      </c>
      <c r="AC85" s="12">
        <f>STAFF_CWS!AF58</f>
        <v>0</v>
      </c>
      <c r="AD85" s="12">
        <f>STAFF_CWS!AG58</f>
        <v>0</v>
      </c>
      <c r="AE85" s="12">
        <f>STAFF_CWS!AH58</f>
        <v>0</v>
      </c>
      <c r="AF85" s="12">
        <f>STAFF_CWS!AI58</f>
        <v>0</v>
      </c>
      <c r="AG85" s="12">
        <f>STAFF_CWS!AJ58</f>
        <v>0</v>
      </c>
      <c r="AH85" s="12">
        <f>STAFF_CWS!AK58</f>
        <v>0</v>
      </c>
      <c r="AI85" s="12">
        <f>STAFF_CWS!AL58</f>
        <v>0</v>
      </c>
      <c r="AJ85" s="12">
        <f>STAFF_CWS!AM58</f>
        <v>0</v>
      </c>
      <c r="AK85" s="12">
        <f>STAFF_CWS!AN58</f>
        <v>0</v>
      </c>
      <c r="AL85" s="12">
        <f>STAFF_CWS!AO58</f>
        <v>0</v>
      </c>
      <c r="AM85" s="12">
        <f>STAFF_CWS!AP58</f>
        <v>0</v>
      </c>
      <c r="AN85" s="12">
        <f>STAFF_CWS!AQ58</f>
        <v>0</v>
      </c>
      <c r="AO85" s="12">
        <f>STAFF_CWS!AR58</f>
        <v>0</v>
      </c>
      <c r="AP85" s="12">
        <f>STAFF_CWS!AS58</f>
        <v>0</v>
      </c>
      <c r="AQ85" s="12">
        <f>STAFF_CWS!AT58</f>
        <v>0</v>
      </c>
      <c r="AR85" s="12">
        <f>STAFF_CWS!AU58</f>
        <v>0</v>
      </c>
      <c r="AS85" s="12">
        <f>STAFF_CWS!AV58</f>
        <v>0</v>
      </c>
      <c r="AT85" s="12">
        <f>STAFF_CWS!AW58</f>
        <v>0</v>
      </c>
      <c r="AU85" s="12">
        <f>STAFF_CWS!AX58</f>
        <v>0</v>
      </c>
      <c r="AV85" s="12">
        <f>STAFF_CWS!AY58</f>
        <v>0</v>
      </c>
      <c r="AW85" s="12">
        <f>STAFF_CWS!AZ58</f>
        <v>0</v>
      </c>
      <c r="AX85" s="12">
        <f>STAFF_CWS!BA58</f>
        <v>0</v>
      </c>
      <c r="AY85" s="12">
        <f>STAFF_CWS!BB58</f>
        <v>0</v>
      </c>
      <c r="AZ85" s="12">
        <f>STAFF_CWS!BC58</f>
        <v>0</v>
      </c>
      <c r="BA85" s="12">
        <f>STAFF_CWS!BD58</f>
        <v>0</v>
      </c>
      <c r="BB85" s="12">
        <f>STAFF_CWS!BE58</f>
        <v>0</v>
      </c>
      <c r="BC85" s="12">
        <f>STAFF_CWS!BF58</f>
        <v>0</v>
      </c>
      <c r="BD85" s="12">
        <f>STAFF_CWS!BG58</f>
        <v>0</v>
      </c>
      <c r="BE85" s="12">
        <f>STAFF_CWS!BH58</f>
        <v>0</v>
      </c>
      <c r="BF85" s="12">
        <f>STAFF_CWS!BI58</f>
        <v>0</v>
      </c>
      <c r="BG85" s="12">
        <f>STAFF_CWS!BJ58</f>
        <v>0</v>
      </c>
      <c r="BH85" s="12">
        <f>STAFF_CWS!BK58</f>
        <v>0</v>
      </c>
      <c r="BI85" s="12">
        <f>STAFF_CWS!BL58</f>
        <v>0</v>
      </c>
      <c r="BJ85" s="12">
        <f>STAFF_CWS!BM58</f>
        <v>0</v>
      </c>
      <c r="BK85" s="12">
        <f>STAFF_CWS!BN58</f>
        <v>0</v>
      </c>
      <c r="BL85" s="12">
        <f>STAFF_CWS!BO58</f>
        <v>0</v>
      </c>
    </row>
    <row r="86" spans="2:64" x14ac:dyDescent="0.15">
      <c r="E86" s="12">
        <f>STAFF_CWS!H59</f>
        <v>0</v>
      </c>
      <c r="F86" s="12">
        <f>STAFF_CWS!I59</f>
        <v>0</v>
      </c>
      <c r="G86" s="12">
        <f>STAFF_CWS!J59</f>
        <v>0</v>
      </c>
      <c r="H86" s="12">
        <f>STAFF_CWS!K59</f>
        <v>0</v>
      </c>
      <c r="I86" s="12">
        <f>STAFF_CWS!L59</f>
        <v>0</v>
      </c>
      <c r="J86" s="12">
        <f>STAFF_CWS!M59</f>
        <v>0</v>
      </c>
      <c r="K86" s="12">
        <f>STAFF_CWS!N59</f>
        <v>0</v>
      </c>
      <c r="L86" s="12">
        <f>STAFF_CWS!O59</f>
        <v>0</v>
      </c>
      <c r="M86" s="12">
        <f>STAFF_CWS!P59</f>
        <v>0</v>
      </c>
      <c r="N86" s="12">
        <f>STAFF_CWS!Q59</f>
        <v>0</v>
      </c>
      <c r="O86" s="12">
        <f>STAFF_CWS!R59</f>
        <v>0</v>
      </c>
      <c r="P86" s="12">
        <f>STAFF_CWS!S59</f>
        <v>0</v>
      </c>
      <c r="Q86" s="12">
        <f>STAFF_CWS!T59</f>
        <v>0</v>
      </c>
      <c r="R86" s="12">
        <f>STAFF_CWS!U59</f>
        <v>0</v>
      </c>
      <c r="S86" s="12">
        <f>STAFF_CWS!V59</f>
        <v>0</v>
      </c>
      <c r="T86" s="12">
        <f>STAFF_CWS!W59</f>
        <v>0</v>
      </c>
      <c r="U86" s="12">
        <f>STAFF_CWS!X59</f>
        <v>0</v>
      </c>
      <c r="V86" s="12">
        <f>STAFF_CWS!Y59</f>
        <v>0</v>
      </c>
      <c r="W86" s="12">
        <f>STAFF_CWS!Z59</f>
        <v>0</v>
      </c>
      <c r="X86" s="12">
        <f>STAFF_CWS!AA59</f>
        <v>0</v>
      </c>
      <c r="Y86" s="12">
        <f>STAFF_CWS!AB59</f>
        <v>0</v>
      </c>
      <c r="Z86" s="12">
        <f>STAFF_CWS!AC59</f>
        <v>0</v>
      </c>
      <c r="AA86" s="12">
        <f>STAFF_CWS!AD59</f>
        <v>0</v>
      </c>
      <c r="AB86" s="12">
        <f>STAFF_CWS!AE59</f>
        <v>0</v>
      </c>
      <c r="AC86" s="12">
        <f>STAFF_CWS!AF59</f>
        <v>0</v>
      </c>
      <c r="AD86" s="12">
        <f>STAFF_CWS!AG59</f>
        <v>0</v>
      </c>
      <c r="AE86" s="12">
        <f>STAFF_CWS!AH59</f>
        <v>0</v>
      </c>
      <c r="AF86" s="12">
        <f>STAFF_CWS!AI59</f>
        <v>0</v>
      </c>
      <c r="AG86" s="12">
        <f>STAFF_CWS!AJ59</f>
        <v>0</v>
      </c>
      <c r="AH86" s="12">
        <f>STAFF_CWS!AK59</f>
        <v>0</v>
      </c>
      <c r="AI86" s="12">
        <f>STAFF_CWS!AL59</f>
        <v>0</v>
      </c>
      <c r="AJ86" s="12">
        <f>STAFF_CWS!AM59</f>
        <v>0</v>
      </c>
      <c r="AK86" s="12">
        <f>STAFF_CWS!AN59</f>
        <v>0</v>
      </c>
      <c r="AL86" s="12">
        <f>STAFF_CWS!AO59</f>
        <v>0</v>
      </c>
      <c r="AM86" s="12">
        <f>STAFF_CWS!AP59</f>
        <v>0</v>
      </c>
      <c r="AN86" s="12">
        <f>STAFF_CWS!AQ59</f>
        <v>0</v>
      </c>
      <c r="AO86" s="12">
        <f>STAFF_CWS!AR59</f>
        <v>0</v>
      </c>
      <c r="AP86" s="12">
        <f>STAFF_CWS!AS59</f>
        <v>0</v>
      </c>
      <c r="AQ86" s="12">
        <f>STAFF_CWS!AT59</f>
        <v>0</v>
      </c>
      <c r="AR86" s="12">
        <f>STAFF_CWS!AU59</f>
        <v>0</v>
      </c>
      <c r="AS86" s="12">
        <f>STAFF_CWS!AV59</f>
        <v>0</v>
      </c>
      <c r="AT86" s="12">
        <f>STAFF_CWS!AW59</f>
        <v>0</v>
      </c>
      <c r="AU86" s="12">
        <f>STAFF_CWS!AX59</f>
        <v>0</v>
      </c>
      <c r="AV86" s="12">
        <f>STAFF_CWS!AY59</f>
        <v>0</v>
      </c>
      <c r="AW86" s="12">
        <f>STAFF_CWS!AZ59</f>
        <v>0</v>
      </c>
      <c r="AX86" s="12">
        <f>STAFF_CWS!BA59</f>
        <v>0</v>
      </c>
      <c r="AY86" s="12">
        <f>STAFF_CWS!BB59</f>
        <v>0</v>
      </c>
      <c r="AZ86" s="12">
        <f>STAFF_CWS!BC59</f>
        <v>0</v>
      </c>
      <c r="BA86" s="12">
        <f>STAFF_CWS!BD59</f>
        <v>0</v>
      </c>
      <c r="BB86" s="12">
        <f>STAFF_CWS!BE59</f>
        <v>0</v>
      </c>
      <c r="BC86" s="12">
        <f>STAFF_CWS!BF59</f>
        <v>0</v>
      </c>
      <c r="BD86" s="12">
        <f>STAFF_CWS!BG59</f>
        <v>0</v>
      </c>
      <c r="BE86" s="12">
        <f>STAFF_CWS!BH59</f>
        <v>0</v>
      </c>
      <c r="BF86" s="12">
        <f>STAFF_CWS!BI59</f>
        <v>0</v>
      </c>
      <c r="BG86" s="12">
        <f>STAFF_CWS!BJ59</f>
        <v>0</v>
      </c>
      <c r="BH86" s="12">
        <f>STAFF_CWS!BK59</f>
        <v>0</v>
      </c>
      <c r="BI86" s="12">
        <f>STAFF_CWS!BL59</f>
        <v>0</v>
      </c>
      <c r="BJ86" s="12">
        <f>STAFF_CWS!BM59</f>
        <v>0</v>
      </c>
      <c r="BK86" s="12">
        <f>STAFF_CWS!BN59</f>
        <v>0</v>
      </c>
      <c r="BL86" s="12">
        <f>STAFF_CWS!BO59</f>
        <v>0</v>
      </c>
    </row>
    <row r="87" spans="2:64" x14ac:dyDescent="0.15">
      <c r="B87" s="33" t="s">
        <v>120</v>
      </c>
      <c r="E87" s="12">
        <f>STAFF_CWS!H60</f>
        <v>0</v>
      </c>
      <c r="F87" s="12">
        <f>STAFF_CWS!I60</f>
        <v>0</v>
      </c>
      <c r="G87" s="12">
        <f>STAFF_CWS!J60</f>
        <v>0</v>
      </c>
      <c r="H87" s="12">
        <f>STAFF_CWS!K60</f>
        <v>0</v>
      </c>
      <c r="I87" s="12">
        <f>STAFF_CWS!L60</f>
        <v>0</v>
      </c>
      <c r="J87" s="12">
        <f>STAFF_CWS!M60</f>
        <v>0</v>
      </c>
      <c r="K87" s="12">
        <f>STAFF_CWS!N60</f>
        <v>0</v>
      </c>
      <c r="L87" s="12">
        <f>STAFF_CWS!O60</f>
        <v>0</v>
      </c>
      <c r="M87" s="12">
        <f>STAFF_CWS!P60</f>
        <v>0</v>
      </c>
      <c r="N87" s="12">
        <f>STAFF_CWS!Q60</f>
        <v>0</v>
      </c>
      <c r="O87" s="12">
        <f>STAFF_CWS!R60</f>
        <v>0</v>
      </c>
      <c r="P87" s="12">
        <f>STAFF_CWS!S60</f>
        <v>0</v>
      </c>
      <c r="Q87" s="12">
        <f>STAFF_CWS!T60</f>
        <v>0</v>
      </c>
      <c r="R87" s="12">
        <f>STAFF_CWS!U60</f>
        <v>0</v>
      </c>
      <c r="S87" s="12">
        <f>STAFF_CWS!V60</f>
        <v>0</v>
      </c>
      <c r="T87" s="12">
        <f>STAFF_CWS!W60</f>
        <v>0</v>
      </c>
      <c r="U87" s="12">
        <f>STAFF_CWS!X60</f>
        <v>0</v>
      </c>
      <c r="V87" s="12">
        <f>STAFF_CWS!Y60</f>
        <v>0</v>
      </c>
      <c r="W87" s="12">
        <f>STAFF_CWS!Z60</f>
        <v>0</v>
      </c>
      <c r="X87" s="12">
        <f>STAFF_CWS!AA60</f>
        <v>0</v>
      </c>
      <c r="Y87" s="12">
        <f>STAFF_CWS!AB60</f>
        <v>0</v>
      </c>
      <c r="Z87" s="12">
        <f>STAFF_CWS!AC60</f>
        <v>0</v>
      </c>
      <c r="AA87" s="12">
        <f>STAFF_CWS!AD60</f>
        <v>0</v>
      </c>
      <c r="AB87" s="12">
        <f>STAFF_CWS!AE60</f>
        <v>0</v>
      </c>
      <c r="AC87" s="12">
        <f>STAFF_CWS!AF60</f>
        <v>0</v>
      </c>
      <c r="AD87" s="12">
        <f>STAFF_CWS!AG60</f>
        <v>0</v>
      </c>
      <c r="AE87" s="12">
        <f>STAFF_CWS!AH60</f>
        <v>0</v>
      </c>
      <c r="AF87" s="12">
        <f>STAFF_CWS!AI60</f>
        <v>0</v>
      </c>
      <c r="AG87" s="12">
        <f>STAFF_CWS!AJ60</f>
        <v>0</v>
      </c>
      <c r="AH87" s="12">
        <f>STAFF_CWS!AK60</f>
        <v>0</v>
      </c>
      <c r="AI87" s="12">
        <f>STAFF_CWS!AL60</f>
        <v>0</v>
      </c>
      <c r="AJ87" s="12">
        <f>STAFF_CWS!AM60</f>
        <v>0</v>
      </c>
      <c r="AK87" s="12">
        <f>STAFF_CWS!AN60</f>
        <v>0</v>
      </c>
      <c r="AL87" s="12">
        <f>STAFF_CWS!AO60</f>
        <v>0</v>
      </c>
      <c r="AM87" s="12">
        <f>STAFF_CWS!AP60</f>
        <v>0</v>
      </c>
      <c r="AN87" s="12">
        <f>STAFF_CWS!AQ60</f>
        <v>0</v>
      </c>
      <c r="AO87" s="12">
        <f>STAFF_CWS!AR60</f>
        <v>0</v>
      </c>
      <c r="AP87" s="12">
        <f>STAFF_CWS!AS60</f>
        <v>0</v>
      </c>
      <c r="AQ87" s="12">
        <f>STAFF_CWS!AT60</f>
        <v>0</v>
      </c>
      <c r="AR87" s="12">
        <f>STAFF_CWS!AU60</f>
        <v>0</v>
      </c>
      <c r="AS87" s="12">
        <f>STAFF_CWS!AV60</f>
        <v>0</v>
      </c>
      <c r="AT87" s="12">
        <f>STAFF_CWS!AW60</f>
        <v>0</v>
      </c>
      <c r="AU87" s="12">
        <f>STAFF_CWS!AX60</f>
        <v>0</v>
      </c>
      <c r="AV87" s="12">
        <f>STAFF_CWS!AY60</f>
        <v>0</v>
      </c>
      <c r="AW87" s="12">
        <f>STAFF_CWS!AZ60</f>
        <v>0</v>
      </c>
      <c r="AX87" s="12">
        <f>STAFF_CWS!BA60</f>
        <v>0</v>
      </c>
      <c r="AY87" s="12">
        <f>STAFF_CWS!BB60</f>
        <v>0</v>
      </c>
      <c r="AZ87" s="12">
        <f>STAFF_CWS!BC60</f>
        <v>0</v>
      </c>
      <c r="BA87" s="12">
        <f>STAFF_CWS!BD60</f>
        <v>0</v>
      </c>
      <c r="BB87" s="12">
        <f>STAFF_CWS!BE60</f>
        <v>0</v>
      </c>
      <c r="BC87" s="12">
        <f>STAFF_CWS!BF60</f>
        <v>0</v>
      </c>
      <c r="BD87" s="12">
        <f>STAFF_CWS!BG60</f>
        <v>0</v>
      </c>
      <c r="BE87" s="12">
        <f>STAFF_CWS!BH60</f>
        <v>0</v>
      </c>
      <c r="BF87" s="12">
        <f>STAFF_CWS!BI60</f>
        <v>0</v>
      </c>
      <c r="BG87" s="12">
        <f>STAFF_CWS!BJ60</f>
        <v>0</v>
      </c>
      <c r="BH87" s="12">
        <f>STAFF_CWS!BK60</f>
        <v>0</v>
      </c>
      <c r="BI87" s="12">
        <f>STAFF_CWS!BL60</f>
        <v>0</v>
      </c>
      <c r="BJ87" s="12">
        <f>STAFF_CWS!BM60</f>
        <v>0</v>
      </c>
      <c r="BK87" s="12">
        <f>STAFF_CWS!BN60</f>
        <v>0</v>
      </c>
      <c r="BL87" s="12">
        <f>STAFF_CWS!BO60</f>
        <v>0</v>
      </c>
    </row>
    <row r="88" spans="2:64" x14ac:dyDescent="0.15">
      <c r="B88" s="33" t="s">
        <v>86</v>
      </c>
      <c r="E88" s="12">
        <f>STAFF_CWS!H61</f>
        <v>0.25</v>
      </c>
      <c r="F88" s="12">
        <f>STAFF_CWS!I61</f>
        <v>0.25</v>
      </c>
      <c r="G88" s="12">
        <f>STAFF_CWS!J61</f>
        <v>0.25</v>
      </c>
      <c r="H88" s="12">
        <f>STAFF_CWS!K61</f>
        <v>0.25</v>
      </c>
      <c r="I88" s="12">
        <f>STAFF_CWS!L61</f>
        <v>0.25</v>
      </c>
      <c r="J88" s="12">
        <f>STAFF_CWS!M61</f>
        <v>0.25</v>
      </c>
      <c r="K88" s="12">
        <f>STAFF_CWS!N61</f>
        <v>0.25</v>
      </c>
      <c r="L88" s="12">
        <f>STAFF_CWS!O61</f>
        <v>0.25</v>
      </c>
      <c r="M88" s="12">
        <f>STAFF_CWS!P61</f>
        <v>0.25</v>
      </c>
      <c r="N88" s="12">
        <f>STAFF_CWS!Q61</f>
        <v>0.25</v>
      </c>
      <c r="O88" s="12">
        <f>STAFF_CWS!R61</f>
        <v>0.25</v>
      </c>
      <c r="P88" s="12">
        <f>STAFF_CWS!S61</f>
        <v>0.25</v>
      </c>
      <c r="Q88" s="12">
        <f>STAFF_CWS!T61</f>
        <v>0.25</v>
      </c>
      <c r="R88" s="12">
        <f>STAFF_CWS!U61</f>
        <v>0.25</v>
      </c>
      <c r="S88" s="12">
        <f>STAFF_CWS!V61</f>
        <v>0.25</v>
      </c>
      <c r="T88" s="12">
        <f>STAFF_CWS!W61</f>
        <v>0.25</v>
      </c>
      <c r="U88" s="12">
        <f>STAFF_CWS!X61</f>
        <v>0.25</v>
      </c>
      <c r="V88" s="12">
        <f>STAFF_CWS!Y61</f>
        <v>0.25</v>
      </c>
      <c r="W88" s="12">
        <f>STAFF_CWS!Z61</f>
        <v>0.25</v>
      </c>
      <c r="X88" s="12">
        <f>STAFF_CWS!AA61</f>
        <v>0.25</v>
      </c>
      <c r="Y88" s="12">
        <f>STAFF_CWS!AB61</f>
        <v>0.25</v>
      </c>
      <c r="Z88" s="12">
        <f>STAFF_CWS!AC61</f>
        <v>0.25</v>
      </c>
      <c r="AA88" s="12">
        <f>STAFF_CWS!AD61</f>
        <v>0.25</v>
      </c>
      <c r="AB88" s="12">
        <f>STAFF_CWS!AE61</f>
        <v>0.25</v>
      </c>
      <c r="AC88" s="12">
        <f>STAFF_CWS!AF61</f>
        <v>0</v>
      </c>
      <c r="AD88" s="12">
        <f>STAFF_CWS!AG61</f>
        <v>0</v>
      </c>
      <c r="AE88" s="12">
        <f>STAFF_CWS!AH61</f>
        <v>0</v>
      </c>
      <c r="AF88" s="12">
        <f>STAFF_CWS!AI61</f>
        <v>0</v>
      </c>
      <c r="AG88" s="12">
        <f>STAFF_CWS!AJ61</f>
        <v>0</v>
      </c>
      <c r="AH88" s="12">
        <f>STAFF_CWS!AK61</f>
        <v>0</v>
      </c>
      <c r="AI88" s="12">
        <f>STAFF_CWS!AL61</f>
        <v>0</v>
      </c>
      <c r="AJ88" s="12">
        <f>STAFF_CWS!AM61</f>
        <v>0</v>
      </c>
      <c r="AK88" s="12">
        <f>STAFF_CWS!AN61</f>
        <v>0</v>
      </c>
      <c r="AL88" s="12">
        <f>STAFF_CWS!AO61</f>
        <v>0</v>
      </c>
      <c r="AM88" s="12">
        <f>STAFF_CWS!AP61</f>
        <v>0</v>
      </c>
      <c r="AN88" s="12">
        <f>STAFF_CWS!AQ61</f>
        <v>0</v>
      </c>
      <c r="AO88" s="12">
        <f>STAFF_CWS!AR61</f>
        <v>0</v>
      </c>
      <c r="AP88" s="12">
        <f>STAFF_CWS!AS61</f>
        <v>0</v>
      </c>
      <c r="AQ88" s="12">
        <f>STAFF_CWS!AT61</f>
        <v>0</v>
      </c>
      <c r="AR88" s="12">
        <f>STAFF_CWS!AU61</f>
        <v>0</v>
      </c>
      <c r="AS88" s="12">
        <f>STAFF_CWS!AV61</f>
        <v>0</v>
      </c>
      <c r="AT88" s="12">
        <f>STAFF_CWS!AW61</f>
        <v>0</v>
      </c>
      <c r="AU88" s="12">
        <f>STAFF_CWS!AX61</f>
        <v>0</v>
      </c>
      <c r="AV88" s="12">
        <f>STAFF_CWS!AY61</f>
        <v>0</v>
      </c>
      <c r="AW88" s="12">
        <f>STAFF_CWS!AZ61</f>
        <v>0</v>
      </c>
      <c r="AX88" s="12">
        <f>STAFF_CWS!BA61</f>
        <v>0</v>
      </c>
      <c r="AY88" s="12">
        <f>STAFF_CWS!BB61</f>
        <v>0</v>
      </c>
      <c r="AZ88" s="12">
        <f>STAFF_CWS!BC61</f>
        <v>0</v>
      </c>
      <c r="BA88" s="12">
        <f>STAFF_CWS!BD61</f>
        <v>0</v>
      </c>
      <c r="BB88" s="12">
        <f>STAFF_CWS!BE61</f>
        <v>0</v>
      </c>
      <c r="BC88" s="12">
        <f>STAFF_CWS!BF61</f>
        <v>0</v>
      </c>
      <c r="BD88" s="12">
        <f>STAFF_CWS!BG61</f>
        <v>0</v>
      </c>
      <c r="BE88" s="12">
        <f>STAFF_CWS!BH61</f>
        <v>0</v>
      </c>
      <c r="BF88" s="12">
        <f>STAFF_CWS!BI61</f>
        <v>0</v>
      </c>
      <c r="BG88" s="12">
        <f>STAFF_CWS!BJ61</f>
        <v>0</v>
      </c>
      <c r="BH88" s="12">
        <f>STAFF_CWS!BK61</f>
        <v>0</v>
      </c>
      <c r="BI88" s="12">
        <f>STAFF_CWS!BL61</f>
        <v>0</v>
      </c>
      <c r="BJ88" s="12">
        <f>STAFF_CWS!BM61</f>
        <v>0</v>
      </c>
      <c r="BK88" s="12">
        <f>STAFF_CWS!BN61</f>
        <v>0</v>
      </c>
      <c r="BL88" s="12">
        <f>STAFF_CWS!BO61</f>
        <v>0</v>
      </c>
    </row>
    <row r="89" spans="2:64" x14ac:dyDescent="0.15">
      <c r="E89" s="12">
        <f>STAFF_CWS!H62</f>
        <v>0</v>
      </c>
      <c r="F89" s="12">
        <f>STAFF_CWS!I62</f>
        <v>0</v>
      </c>
      <c r="G89" s="12">
        <f>STAFF_CWS!J62</f>
        <v>0</v>
      </c>
      <c r="H89" s="12">
        <f>STAFF_CWS!K62</f>
        <v>0</v>
      </c>
      <c r="I89" s="12">
        <f>STAFF_CWS!L62</f>
        <v>0</v>
      </c>
      <c r="J89" s="12">
        <f>STAFF_CWS!M62</f>
        <v>0</v>
      </c>
      <c r="K89" s="12">
        <f>STAFF_CWS!N62</f>
        <v>0</v>
      </c>
      <c r="L89" s="12">
        <f>STAFF_CWS!O62</f>
        <v>0</v>
      </c>
      <c r="M89" s="12">
        <f>STAFF_CWS!P62</f>
        <v>0</v>
      </c>
      <c r="N89" s="12">
        <f>STAFF_CWS!Q62</f>
        <v>0</v>
      </c>
      <c r="O89" s="12">
        <f>STAFF_CWS!R62</f>
        <v>0</v>
      </c>
      <c r="P89" s="12">
        <f>STAFF_CWS!S62</f>
        <v>0</v>
      </c>
      <c r="Q89" s="12">
        <f>STAFF_CWS!T62</f>
        <v>0</v>
      </c>
      <c r="R89" s="12">
        <f>STAFF_CWS!U62</f>
        <v>0</v>
      </c>
      <c r="S89" s="12">
        <f>STAFF_CWS!V62</f>
        <v>0</v>
      </c>
      <c r="T89" s="12">
        <f>STAFF_CWS!W62</f>
        <v>0</v>
      </c>
      <c r="U89" s="12">
        <f>STAFF_CWS!X62</f>
        <v>0</v>
      </c>
      <c r="V89" s="12">
        <f>STAFF_CWS!Y62</f>
        <v>0</v>
      </c>
      <c r="W89" s="12">
        <f>STAFF_CWS!Z62</f>
        <v>0</v>
      </c>
      <c r="X89" s="12">
        <f>STAFF_CWS!AA62</f>
        <v>0</v>
      </c>
      <c r="Y89" s="12">
        <f>STAFF_CWS!AB62</f>
        <v>0</v>
      </c>
      <c r="Z89" s="12">
        <f>STAFF_CWS!AC62</f>
        <v>0</v>
      </c>
      <c r="AA89" s="12">
        <f>STAFF_CWS!AD62</f>
        <v>0</v>
      </c>
      <c r="AB89" s="12">
        <f>STAFF_CWS!AE62</f>
        <v>0</v>
      </c>
      <c r="AC89" s="12">
        <f>STAFF_CWS!AF62</f>
        <v>0</v>
      </c>
      <c r="AD89" s="12">
        <f>STAFF_CWS!AG62</f>
        <v>0</v>
      </c>
      <c r="AE89" s="12">
        <f>STAFF_CWS!AH62</f>
        <v>0</v>
      </c>
      <c r="AF89" s="12">
        <f>STAFF_CWS!AI62</f>
        <v>0</v>
      </c>
      <c r="AG89" s="12">
        <f>STAFF_CWS!AJ62</f>
        <v>0</v>
      </c>
      <c r="AH89" s="12">
        <f>STAFF_CWS!AK62</f>
        <v>0</v>
      </c>
      <c r="AI89" s="12">
        <f>STAFF_CWS!AL62</f>
        <v>0</v>
      </c>
      <c r="AJ89" s="12">
        <f>STAFF_CWS!AM62</f>
        <v>0</v>
      </c>
      <c r="AK89" s="12">
        <f>STAFF_CWS!AN62</f>
        <v>0</v>
      </c>
      <c r="AL89" s="12">
        <f>STAFF_CWS!AO62</f>
        <v>0</v>
      </c>
      <c r="AM89" s="12">
        <f>STAFF_CWS!AP62</f>
        <v>0</v>
      </c>
      <c r="AN89" s="12">
        <f>STAFF_CWS!AQ62</f>
        <v>0</v>
      </c>
      <c r="AO89" s="12">
        <f>STAFF_CWS!AR62</f>
        <v>0</v>
      </c>
      <c r="AP89" s="12">
        <f>STAFF_CWS!AS62</f>
        <v>0</v>
      </c>
      <c r="AQ89" s="12">
        <f>STAFF_CWS!AT62</f>
        <v>0</v>
      </c>
      <c r="AR89" s="12">
        <f>STAFF_CWS!AU62</f>
        <v>0</v>
      </c>
      <c r="AS89" s="12">
        <f>STAFF_CWS!AV62</f>
        <v>0</v>
      </c>
      <c r="AT89" s="12">
        <f>STAFF_CWS!AW62</f>
        <v>0</v>
      </c>
      <c r="AU89" s="12">
        <f>STAFF_CWS!AX62</f>
        <v>0</v>
      </c>
      <c r="AV89" s="12">
        <f>STAFF_CWS!AY62</f>
        <v>0</v>
      </c>
      <c r="AW89" s="12">
        <f>STAFF_CWS!AZ62</f>
        <v>0</v>
      </c>
      <c r="AX89" s="12">
        <f>STAFF_CWS!BA62</f>
        <v>0</v>
      </c>
      <c r="AY89" s="12">
        <f>STAFF_CWS!BB62</f>
        <v>0</v>
      </c>
      <c r="AZ89" s="12">
        <f>STAFF_CWS!BC62</f>
        <v>0</v>
      </c>
      <c r="BA89" s="12">
        <f>STAFF_CWS!BD62</f>
        <v>0</v>
      </c>
      <c r="BB89" s="12">
        <f>STAFF_CWS!BE62</f>
        <v>0</v>
      </c>
      <c r="BC89" s="12">
        <f>STAFF_CWS!BF62</f>
        <v>0</v>
      </c>
      <c r="BD89" s="12">
        <f>STAFF_CWS!BG62</f>
        <v>0</v>
      </c>
      <c r="BE89" s="12">
        <f>STAFF_CWS!BH62</f>
        <v>0</v>
      </c>
      <c r="BF89" s="12">
        <f>STAFF_CWS!BI62</f>
        <v>0</v>
      </c>
      <c r="BG89" s="12">
        <f>STAFF_CWS!BJ62</f>
        <v>0</v>
      </c>
      <c r="BH89" s="12">
        <f>STAFF_CWS!BK62</f>
        <v>0</v>
      </c>
      <c r="BI89" s="12">
        <f>STAFF_CWS!BL62</f>
        <v>0</v>
      </c>
      <c r="BJ89" s="12">
        <f>STAFF_CWS!BM62</f>
        <v>0</v>
      </c>
      <c r="BK89" s="12">
        <f>STAFF_CWS!BN62</f>
        <v>0</v>
      </c>
      <c r="BL89" s="12">
        <f>STAFF_CWS!BO62</f>
        <v>0</v>
      </c>
    </row>
    <row r="90" spans="2:64" x14ac:dyDescent="0.15">
      <c r="B90" s="33" t="s">
        <v>54</v>
      </c>
      <c r="E90" s="12">
        <f>STAFF_CWS!H63</f>
        <v>0</v>
      </c>
      <c r="F90" s="12">
        <f>STAFF_CWS!I63</f>
        <v>0</v>
      </c>
      <c r="G90" s="12">
        <f>STAFF_CWS!J63</f>
        <v>0</v>
      </c>
      <c r="H90" s="12">
        <f>STAFF_CWS!K63</f>
        <v>0</v>
      </c>
      <c r="I90" s="12">
        <f>STAFF_CWS!L63</f>
        <v>0</v>
      </c>
      <c r="J90" s="12">
        <f>STAFF_CWS!M63</f>
        <v>0</v>
      </c>
      <c r="K90" s="12">
        <f>STAFF_CWS!N63</f>
        <v>0</v>
      </c>
      <c r="L90" s="12">
        <f>STAFF_CWS!O63</f>
        <v>0</v>
      </c>
      <c r="M90" s="12">
        <f>STAFF_CWS!P63</f>
        <v>0</v>
      </c>
      <c r="N90" s="12">
        <f>STAFF_CWS!Q63</f>
        <v>0</v>
      </c>
      <c r="O90" s="12">
        <f>STAFF_CWS!R63</f>
        <v>0</v>
      </c>
      <c r="P90" s="12">
        <f>STAFF_CWS!S63</f>
        <v>0</v>
      </c>
      <c r="Q90" s="12">
        <f>STAFF_CWS!T63</f>
        <v>0</v>
      </c>
      <c r="R90" s="12">
        <f>STAFF_CWS!U63</f>
        <v>0</v>
      </c>
      <c r="S90" s="12">
        <f>STAFF_CWS!V63</f>
        <v>0</v>
      </c>
      <c r="T90" s="12">
        <f>STAFF_CWS!W63</f>
        <v>0</v>
      </c>
      <c r="U90" s="12">
        <f>STAFF_CWS!X63</f>
        <v>0</v>
      </c>
      <c r="V90" s="12">
        <f>STAFF_CWS!Y63</f>
        <v>0</v>
      </c>
      <c r="W90" s="12">
        <f>STAFF_CWS!Z63</f>
        <v>0</v>
      </c>
      <c r="X90" s="12">
        <f>STAFF_CWS!AA63</f>
        <v>0</v>
      </c>
      <c r="Y90" s="12">
        <f>STAFF_CWS!AB63</f>
        <v>0</v>
      </c>
      <c r="Z90" s="12">
        <f>STAFF_CWS!AC63</f>
        <v>0</v>
      </c>
      <c r="AA90" s="12">
        <f>STAFF_CWS!AD63</f>
        <v>0</v>
      </c>
      <c r="AB90" s="12">
        <f>STAFF_CWS!AE63</f>
        <v>0</v>
      </c>
      <c r="AC90" s="12">
        <f>STAFF_CWS!AF63</f>
        <v>0</v>
      </c>
      <c r="AD90" s="12">
        <f>STAFF_CWS!AG63</f>
        <v>0</v>
      </c>
      <c r="AE90" s="12">
        <f>STAFF_CWS!AH63</f>
        <v>0</v>
      </c>
      <c r="AF90" s="12">
        <f>STAFF_CWS!AI63</f>
        <v>0</v>
      </c>
      <c r="AG90" s="12">
        <f>STAFF_CWS!AJ63</f>
        <v>0</v>
      </c>
      <c r="AH90" s="12">
        <f>STAFF_CWS!AK63</f>
        <v>0</v>
      </c>
      <c r="AI90" s="12">
        <f>STAFF_CWS!AL63</f>
        <v>0</v>
      </c>
      <c r="AJ90" s="12">
        <f>STAFF_CWS!AM63</f>
        <v>0</v>
      </c>
      <c r="AK90" s="12">
        <f>STAFF_CWS!AN63</f>
        <v>0</v>
      </c>
      <c r="AL90" s="12">
        <f>STAFF_CWS!AO63</f>
        <v>0</v>
      </c>
      <c r="AM90" s="12">
        <f>STAFF_CWS!AP63</f>
        <v>0</v>
      </c>
      <c r="AN90" s="12">
        <f>STAFF_CWS!AQ63</f>
        <v>0</v>
      </c>
      <c r="AO90" s="12">
        <f>STAFF_CWS!AR63</f>
        <v>0</v>
      </c>
      <c r="AP90" s="12">
        <f>STAFF_CWS!AS63</f>
        <v>0</v>
      </c>
      <c r="AQ90" s="12">
        <f>STAFF_CWS!AT63</f>
        <v>0</v>
      </c>
      <c r="AR90" s="12">
        <f>STAFF_CWS!AU63</f>
        <v>0</v>
      </c>
      <c r="AS90" s="12">
        <f>STAFF_CWS!AV63</f>
        <v>0</v>
      </c>
      <c r="AT90" s="12">
        <f>STAFF_CWS!AW63</f>
        <v>0</v>
      </c>
      <c r="AU90" s="12">
        <f>STAFF_CWS!AX63</f>
        <v>0</v>
      </c>
      <c r="AV90" s="12">
        <f>STAFF_CWS!AY63</f>
        <v>0</v>
      </c>
      <c r="AW90" s="12">
        <f>STAFF_CWS!AZ63</f>
        <v>0</v>
      </c>
      <c r="AX90" s="12">
        <f>STAFF_CWS!BA63</f>
        <v>0</v>
      </c>
      <c r="AY90" s="12">
        <f>STAFF_CWS!BB63</f>
        <v>0</v>
      </c>
      <c r="AZ90" s="12">
        <f>STAFF_CWS!BC63</f>
        <v>0</v>
      </c>
      <c r="BA90" s="12">
        <f>STAFF_CWS!BD63</f>
        <v>0</v>
      </c>
      <c r="BB90" s="12">
        <f>STAFF_CWS!BE63</f>
        <v>0</v>
      </c>
      <c r="BC90" s="12">
        <f>STAFF_CWS!BF63</f>
        <v>0</v>
      </c>
      <c r="BD90" s="12">
        <f>STAFF_CWS!BG63</f>
        <v>0</v>
      </c>
      <c r="BE90" s="12">
        <f>STAFF_CWS!BH63</f>
        <v>0</v>
      </c>
      <c r="BF90" s="12">
        <f>STAFF_CWS!BI63</f>
        <v>0</v>
      </c>
      <c r="BG90" s="12">
        <f>STAFF_CWS!BJ63</f>
        <v>0</v>
      </c>
      <c r="BH90" s="12">
        <f>STAFF_CWS!BK63</f>
        <v>0</v>
      </c>
      <c r="BI90" s="12">
        <f>STAFF_CWS!BL63</f>
        <v>0</v>
      </c>
      <c r="BJ90" s="12">
        <f>STAFF_CWS!BM63</f>
        <v>0</v>
      </c>
      <c r="BK90" s="12">
        <f>STAFF_CWS!BN63</f>
        <v>0</v>
      </c>
      <c r="BL90" s="12">
        <f>STAFF_CWS!BO63</f>
        <v>0</v>
      </c>
    </row>
    <row r="91" spans="2:64" x14ac:dyDescent="0.15">
      <c r="B91" s="33" t="s">
        <v>86</v>
      </c>
      <c r="E91" s="12">
        <f>STAFF_CWS!H64</f>
        <v>0</v>
      </c>
      <c r="F91" s="12">
        <f>STAFF_CWS!I64</f>
        <v>0</v>
      </c>
      <c r="G91" s="12">
        <f>STAFF_CWS!J64</f>
        <v>0</v>
      </c>
      <c r="H91" s="12">
        <f>STAFF_CWS!K64</f>
        <v>0</v>
      </c>
      <c r="I91" s="12">
        <f>STAFF_CWS!L64</f>
        <v>0</v>
      </c>
      <c r="J91" s="12">
        <f>STAFF_CWS!M64</f>
        <v>0</v>
      </c>
      <c r="K91" s="12">
        <f>STAFF_CWS!N64</f>
        <v>0</v>
      </c>
      <c r="L91" s="12">
        <f>STAFF_CWS!O64</f>
        <v>0</v>
      </c>
      <c r="M91" s="12">
        <f>STAFF_CWS!P64</f>
        <v>0</v>
      </c>
      <c r="N91" s="12">
        <f>STAFF_CWS!Q64</f>
        <v>0</v>
      </c>
      <c r="O91" s="12">
        <f>STAFF_CWS!R64</f>
        <v>0</v>
      </c>
      <c r="P91" s="12">
        <f>STAFF_CWS!S64</f>
        <v>0</v>
      </c>
      <c r="Q91" s="12">
        <f>STAFF_CWS!T64</f>
        <v>0</v>
      </c>
      <c r="R91" s="12">
        <f>STAFF_CWS!U64</f>
        <v>0</v>
      </c>
      <c r="S91" s="12">
        <f>STAFF_CWS!V64</f>
        <v>0</v>
      </c>
      <c r="T91" s="12">
        <f>STAFF_CWS!W64</f>
        <v>0</v>
      </c>
      <c r="U91" s="12">
        <f>STAFF_CWS!X64</f>
        <v>0</v>
      </c>
      <c r="V91" s="12">
        <f>STAFF_CWS!Y64</f>
        <v>0</v>
      </c>
      <c r="W91" s="12">
        <f>STAFF_CWS!Z64</f>
        <v>0</v>
      </c>
      <c r="X91" s="12">
        <f>STAFF_CWS!AA64</f>
        <v>0</v>
      </c>
      <c r="Y91" s="12">
        <f>STAFF_CWS!AB64</f>
        <v>0</v>
      </c>
      <c r="Z91" s="12">
        <f>STAFF_CWS!AC64</f>
        <v>0</v>
      </c>
      <c r="AA91" s="12">
        <f>STAFF_CWS!AD64</f>
        <v>0</v>
      </c>
      <c r="AB91" s="12">
        <f>STAFF_CWS!AE64</f>
        <v>0</v>
      </c>
      <c r="AC91" s="12">
        <f>STAFF_CWS!AF64</f>
        <v>0</v>
      </c>
      <c r="AD91" s="12">
        <f>STAFF_CWS!AG64</f>
        <v>0</v>
      </c>
      <c r="AE91" s="12">
        <f>STAFF_CWS!AH64</f>
        <v>0</v>
      </c>
      <c r="AF91" s="12">
        <f>STAFF_CWS!AI64</f>
        <v>0</v>
      </c>
      <c r="AG91" s="12">
        <f>STAFF_CWS!AJ64</f>
        <v>0</v>
      </c>
      <c r="AH91" s="12">
        <f>STAFF_CWS!AK64</f>
        <v>0</v>
      </c>
      <c r="AI91" s="12">
        <f>STAFF_CWS!AL64</f>
        <v>0</v>
      </c>
      <c r="AJ91" s="12">
        <f>STAFF_CWS!AM64</f>
        <v>0</v>
      </c>
      <c r="AK91" s="12">
        <f>STAFF_CWS!AN64</f>
        <v>0</v>
      </c>
      <c r="AL91" s="12">
        <f>STAFF_CWS!AO64</f>
        <v>0</v>
      </c>
      <c r="AM91" s="12">
        <f>STAFF_CWS!AP64</f>
        <v>0</v>
      </c>
      <c r="AN91" s="12">
        <f>STAFF_CWS!AQ64</f>
        <v>0</v>
      </c>
      <c r="AO91" s="12">
        <f>STAFF_CWS!AR64</f>
        <v>0</v>
      </c>
      <c r="AP91" s="12">
        <f>STAFF_CWS!AS64</f>
        <v>0</v>
      </c>
      <c r="AQ91" s="12">
        <f>STAFF_CWS!AT64</f>
        <v>0</v>
      </c>
      <c r="AR91" s="12">
        <f>STAFF_CWS!AU64</f>
        <v>0</v>
      </c>
      <c r="AS91" s="12">
        <f>STAFF_CWS!AV64</f>
        <v>0</v>
      </c>
      <c r="AT91" s="12">
        <f>STAFF_CWS!AW64</f>
        <v>0</v>
      </c>
      <c r="AU91" s="12">
        <f>STAFF_CWS!AX64</f>
        <v>0</v>
      </c>
      <c r="AV91" s="12">
        <f>STAFF_CWS!AY64</f>
        <v>0</v>
      </c>
      <c r="AW91" s="12">
        <f>STAFF_CWS!AZ64</f>
        <v>0</v>
      </c>
      <c r="AX91" s="12">
        <f>STAFF_CWS!BA64</f>
        <v>0</v>
      </c>
      <c r="AY91" s="12">
        <f>STAFF_CWS!BB64</f>
        <v>0</v>
      </c>
      <c r="AZ91" s="12">
        <f>STAFF_CWS!BC64</f>
        <v>0</v>
      </c>
      <c r="BA91" s="12">
        <f>STAFF_CWS!BD64</f>
        <v>0</v>
      </c>
      <c r="BB91" s="12">
        <f>STAFF_CWS!BE64</f>
        <v>0</v>
      </c>
      <c r="BC91" s="12">
        <f>STAFF_CWS!BF64</f>
        <v>0</v>
      </c>
      <c r="BD91" s="12">
        <f>STAFF_CWS!BG64</f>
        <v>0</v>
      </c>
      <c r="BE91" s="12">
        <f>STAFF_CWS!BH64</f>
        <v>0</v>
      </c>
      <c r="BF91" s="12">
        <f>STAFF_CWS!BI64</f>
        <v>0</v>
      </c>
      <c r="BG91" s="12">
        <f>STAFF_CWS!BJ64</f>
        <v>0</v>
      </c>
      <c r="BH91" s="12">
        <f>STAFF_CWS!BK64</f>
        <v>0</v>
      </c>
      <c r="BI91" s="12">
        <f>STAFF_CWS!BL64</f>
        <v>0</v>
      </c>
      <c r="BJ91" s="12">
        <f>STAFF_CWS!BM64</f>
        <v>0</v>
      </c>
      <c r="BK91" s="12">
        <f>STAFF_CWS!BN64</f>
        <v>0</v>
      </c>
      <c r="BL91" s="12">
        <f>STAFF_CWS!BO64</f>
        <v>0</v>
      </c>
    </row>
    <row r="92" spans="2:64" x14ac:dyDescent="0.15">
      <c r="E92" s="12">
        <f>STAFF_CWS!H65</f>
        <v>0</v>
      </c>
      <c r="F92" s="12">
        <f>STAFF_CWS!I65</f>
        <v>0</v>
      </c>
      <c r="G92" s="12">
        <f>STAFF_CWS!J65</f>
        <v>0</v>
      </c>
      <c r="H92" s="12">
        <f>STAFF_CWS!K65</f>
        <v>0</v>
      </c>
      <c r="I92" s="12">
        <f>STAFF_CWS!L65</f>
        <v>0</v>
      </c>
      <c r="J92" s="12">
        <f>STAFF_CWS!M65</f>
        <v>0</v>
      </c>
      <c r="K92" s="12">
        <f>STAFF_CWS!N65</f>
        <v>0</v>
      </c>
      <c r="L92" s="12">
        <f>STAFF_CWS!O65</f>
        <v>0</v>
      </c>
      <c r="M92" s="12">
        <f>STAFF_CWS!P65</f>
        <v>0</v>
      </c>
      <c r="N92" s="12">
        <f>STAFF_CWS!Q65</f>
        <v>0</v>
      </c>
      <c r="O92" s="12">
        <f>STAFF_CWS!R65</f>
        <v>0</v>
      </c>
      <c r="P92" s="12">
        <f>STAFF_CWS!S65</f>
        <v>0</v>
      </c>
      <c r="Q92" s="12">
        <f>STAFF_CWS!T65</f>
        <v>0</v>
      </c>
      <c r="R92" s="12">
        <f>STAFF_CWS!U65</f>
        <v>0</v>
      </c>
      <c r="S92" s="12">
        <f>STAFF_CWS!V65</f>
        <v>0</v>
      </c>
      <c r="T92" s="12">
        <f>STAFF_CWS!W65</f>
        <v>0</v>
      </c>
      <c r="U92" s="12">
        <f>STAFF_CWS!X65</f>
        <v>0</v>
      </c>
      <c r="V92" s="12">
        <f>STAFF_CWS!Y65</f>
        <v>0</v>
      </c>
      <c r="W92" s="12">
        <f>STAFF_CWS!Z65</f>
        <v>0</v>
      </c>
      <c r="X92" s="12">
        <f>STAFF_CWS!AA65</f>
        <v>0</v>
      </c>
      <c r="Y92" s="12">
        <f>STAFF_CWS!AB65</f>
        <v>0</v>
      </c>
      <c r="Z92" s="12">
        <f>STAFF_CWS!AC65</f>
        <v>0</v>
      </c>
      <c r="AA92" s="12">
        <f>STAFF_CWS!AD65</f>
        <v>0</v>
      </c>
      <c r="AB92" s="12">
        <f>STAFF_CWS!AE65</f>
        <v>0</v>
      </c>
      <c r="AC92" s="12">
        <f>STAFF_CWS!AF65</f>
        <v>0</v>
      </c>
      <c r="AD92" s="12">
        <f>STAFF_CWS!AG65</f>
        <v>0</v>
      </c>
      <c r="AE92" s="12">
        <f>STAFF_CWS!AH65</f>
        <v>0</v>
      </c>
      <c r="AF92" s="12">
        <f>STAFF_CWS!AI65</f>
        <v>0</v>
      </c>
      <c r="AG92" s="12">
        <f>STAFF_CWS!AJ65</f>
        <v>0</v>
      </c>
      <c r="AH92" s="12">
        <f>STAFF_CWS!AK65</f>
        <v>0</v>
      </c>
      <c r="AI92" s="12">
        <f>STAFF_CWS!AL65</f>
        <v>0</v>
      </c>
      <c r="AJ92" s="12">
        <f>STAFF_CWS!AM65</f>
        <v>0</v>
      </c>
      <c r="AK92" s="12">
        <f>STAFF_CWS!AN65</f>
        <v>0</v>
      </c>
      <c r="AL92" s="12">
        <f>STAFF_CWS!AO65</f>
        <v>0</v>
      </c>
      <c r="AM92" s="12">
        <f>STAFF_CWS!AP65</f>
        <v>0</v>
      </c>
      <c r="AN92" s="12">
        <f>STAFF_CWS!AQ65</f>
        <v>0</v>
      </c>
      <c r="AO92" s="12">
        <f>STAFF_CWS!AR65</f>
        <v>0</v>
      </c>
      <c r="AP92" s="12">
        <f>STAFF_CWS!AS65</f>
        <v>0</v>
      </c>
      <c r="AQ92" s="12">
        <f>STAFF_CWS!AT65</f>
        <v>0</v>
      </c>
      <c r="AR92" s="12">
        <f>STAFF_CWS!AU65</f>
        <v>0</v>
      </c>
      <c r="AS92" s="12">
        <f>STAFF_CWS!AV65</f>
        <v>0</v>
      </c>
      <c r="AT92" s="12">
        <f>STAFF_CWS!AW65</f>
        <v>0</v>
      </c>
      <c r="AU92" s="12">
        <f>STAFF_CWS!AX65</f>
        <v>0</v>
      </c>
      <c r="AV92" s="12">
        <f>STAFF_CWS!AY65</f>
        <v>0</v>
      </c>
      <c r="AW92" s="12">
        <f>STAFF_CWS!AZ65</f>
        <v>0</v>
      </c>
      <c r="AX92" s="12">
        <f>STAFF_CWS!BA65</f>
        <v>0</v>
      </c>
      <c r="AY92" s="12">
        <f>STAFF_CWS!BB65</f>
        <v>0</v>
      </c>
      <c r="AZ92" s="12">
        <f>STAFF_CWS!BC65</f>
        <v>0</v>
      </c>
      <c r="BA92" s="12">
        <f>STAFF_CWS!BD65</f>
        <v>0</v>
      </c>
      <c r="BB92" s="12">
        <f>STAFF_CWS!BE65</f>
        <v>0</v>
      </c>
      <c r="BC92" s="12">
        <f>STAFF_CWS!BF65</f>
        <v>0</v>
      </c>
      <c r="BD92" s="12">
        <f>STAFF_CWS!BG65</f>
        <v>0</v>
      </c>
      <c r="BE92" s="12">
        <f>STAFF_CWS!BH65</f>
        <v>0</v>
      </c>
      <c r="BF92" s="12">
        <f>STAFF_CWS!BI65</f>
        <v>0</v>
      </c>
      <c r="BG92" s="12">
        <f>STAFF_CWS!BJ65</f>
        <v>0</v>
      </c>
      <c r="BH92" s="12">
        <f>STAFF_CWS!BK65</f>
        <v>0</v>
      </c>
      <c r="BI92" s="12">
        <f>STAFF_CWS!BL65</f>
        <v>0</v>
      </c>
      <c r="BJ92" s="12">
        <f>STAFF_CWS!BM65</f>
        <v>0</v>
      </c>
      <c r="BK92" s="12">
        <f>STAFF_CWS!BN65</f>
        <v>0</v>
      </c>
      <c r="BL92" s="12">
        <f>STAFF_CWS!BO65</f>
        <v>0</v>
      </c>
    </row>
    <row r="93" spans="2:64" x14ac:dyDescent="0.15">
      <c r="B93" s="33" t="s">
        <v>107</v>
      </c>
      <c r="E93" s="12">
        <f>STAFF_CWS!H66</f>
        <v>0</v>
      </c>
      <c r="F93" s="12">
        <f>STAFF_CWS!I66</f>
        <v>0</v>
      </c>
      <c r="G93" s="12">
        <f>STAFF_CWS!J66</f>
        <v>0</v>
      </c>
      <c r="H93" s="12">
        <f>STAFF_CWS!K66</f>
        <v>0</v>
      </c>
      <c r="I93" s="12">
        <f>STAFF_CWS!L66</f>
        <v>0</v>
      </c>
      <c r="J93" s="12">
        <f>STAFF_CWS!M66</f>
        <v>0</v>
      </c>
      <c r="K93" s="12">
        <f>STAFF_CWS!N66</f>
        <v>0</v>
      </c>
      <c r="L93" s="12">
        <f>STAFF_CWS!O66</f>
        <v>0</v>
      </c>
      <c r="M93" s="12">
        <f>STAFF_CWS!P66</f>
        <v>0</v>
      </c>
      <c r="N93" s="12">
        <f>STAFF_CWS!Q66</f>
        <v>0</v>
      </c>
      <c r="O93" s="12">
        <f>STAFF_CWS!R66</f>
        <v>0</v>
      </c>
      <c r="P93" s="12">
        <f>STAFF_CWS!S66</f>
        <v>0</v>
      </c>
      <c r="Q93" s="12">
        <f>STAFF_CWS!T66</f>
        <v>0</v>
      </c>
      <c r="R93" s="12">
        <f>STAFF_CWS!U66</f>
        <v>0</v>
      </c>
      <c r="S93" s="12">
        <f>STAFF_CWS!V66</f>
        <v>0</v>
      </c>
      <c r="T93" s="12">
        <f>STAFF_CWS!W66</f>
        <v>0</v>
      </c>
      <c r="U93" s="12">
        <f>STAFF_CWS!X66</f>
        <v>0</v>
      </c>
      <c r="V93" s="12">
        <f>STAFF_CWS!Y66</f>
        <v>0</v>
      </c>
      <c r="W93" s="12">
        <f>STAFF_CWS!Z66</f>
        <v>0</v>
      </c>
      <c r="X93" s="12">
        <f>STAFF_CWS!AA66</f>
        <v>0</v>
      </c>
      <c r="Y93" s="12">
        <f>STAFF_CWS!AB66</f>
        <v>0</v>
      </c>
      <c r="Z93" s="12">
        <f>STAFF_CWS!AC66</f>
        <v>0</v>
      </c>
      <c r="AA93" s="12">
        <f>STAFF_CWS!AD66</f>
        <v>0</v>
      </c>
      <c r="AB93" s="12">
        <f>STAFF_CWS!AE66</f>
        <v>0</v>
      </c>
      <c r="AC93" s="12">
        <f>STAFF_CWS!AF66</f>
        <v>0</v>
      </c>
      <c r="AD93" s="12">
        <f>STAFF_CWS!AG66</f>
        <v>0</v>
      </c>
      <c r="AE93" s="12">
        <f>STAFF_CWS!AH66</f>
        <v>0</v>
      </c>
      <c r="AF93" s="12">
        <f>STAFF_CWS!AI66</f>
        <v>0</v>
      </c>
      <c r="AG93" s="12">
        <f>STAFF_CWS!AJ66</f>
        <v>0</v>
      </c>
      <c r="AH93" s="12">
        <f>STAFF_CWS!AK66</f>
        <v>0</v>
      </c>
      <c r="AI93" s="12">
        <f>STAFF_CWS!AL66</f>
        <v>0</v>
      </c>
      <c r="AJ93" s="12">
        <f>STAFF_CWS!AM66</f>
        <v>0</v>
      </c>
      <c r="AK93" s="12">
        <f>STAFF_CWS!AN66</f>
        <v>0</v>
      </c>
      <c r="AL93" s="12">
        <f>STAFF_CWS!AO66</f>
        <v>0</v>
      </c>
      <c r="AM93" s="12">
        <f>STAFF_CWS!AP66</f>
        <v>0</v>
      </c>
      <c r="AN93" s="12">
        <f>STAFF_CWS!AQ66</f>
        <v>0</v>
      </c>
      <c r="AO93" s="12">
        <f>STAFF_CWS!AR66</f>
        <v>0</v>
      </c>
      <c r="AP93" s="12">
        <f>STAFF_CWS!AS66</f>
        <v>0</v>
      </c>
      <c r="AQ93" s="12">
        <f>STAFF_CWS!AT66</f>
        <v>0</v>
      </c>
      <c r="AR93" s="12">
        <f>STAFF_CWS!AU66</f>
        <v>0</v>
      </c>
      <c r="AS93" s="12">
        <f>STAFF_CWS!AV66</f>
        <v>0</v>
      </c>
      <c r="AT93" s="12">
        <f>STAFF_CWS!AW66</f>
        <v>0</v>
      </c>
      <c r="AU93" s="12">
        <f>STAFF_CWS!AX66</f>
        <v>0</v>
      </c>
      <c r="AV93" s="12">
        <f>STAFF_CWS!AY66</f>
        <v>0</v>
      </c>
      <c r="AW93" s="12">
        <f>STAFF_CWS!AZ66</f>
        <v>0</v>
      </c>
      <c r="AX93" s="12">
        <f>STAFF_CWS!BA66</f>
        <v>0</v>
      </c>
      <c r="AY93" s="12">
        <f>STAFF_CWS!BB66</f>
        <v>0</v>
      </c>
      <c r="AZ93" s="12">
        <f>STAFF_CWS!BC66</f>
        <v>0</v>
      </c>
      <c r="BA93" s="12">
        <f>STAFF_CWS!BD66</f>
        <v>0</v>
      </c>
      <c r="BB93" s="12">
        <f>STAFF_CWS!BE66</f>
        <v>0</v>
      </c>
      <c r="BC93" s="12">
        <f>STAFF_CWS!BF66</f>
        <v>0</v>
      </c>
      <c r="BD93" s="12">
        <f>STAFF_CWS!BG66</f>
        <v>0</v>
      </c>
      <c r="BE93" s="12">
        <f>STAFF_CWS!BH66</f>
        <v>0</v>
      </c>
      <c r="BF93" s="12">
        <f>STAFF_CWS!BI66</f>
        <v>0</v>
      </c>
      <c r="BG93" s="12">
        <f>STAFF_CWS!BJ66</f>
        <v>0</v>
      </c>
      <c r="BH93" s="12">
        <f>STAFF_CWS!BK66</f>
        <v>0</v>
      </c>
      <c r="BI93" s="12">
        <f>STAFF_CWS!BL66</f>
        <v>0</v>
      </c>
      <c r="BJ93" s="12">
        <f>STAFF_CWS!BM66</f>
        <v>0</v>
      </c>
      <c r="BK93" s="12">
        <f>STAFF_CWS!BN66</f>
        <v>0</v>
      </c>
      <c r="BL93" s="12">
        <f>STAFF_CWS!BO66</f>
        <v>0</v>
      </c>
    </row>
    <row r="94" spans="2:64" x14ac:dyDescent="0.15">
      <c r="B94" s="33" t="s">
        <v>86</v>
      </c>
      <c r="E94" s="12">
        <f>STAFF_CWS!H67</f>
        <v>0</v>
      </c>
      <c r="F94" s="12">
        <f>STAFF_CWS!I67</f>
        <v>0</v>
      </c>
      <c r="G94" s="12">
        <f>STAFF_CWS!J67</f>
        <v>0</v>
      </c>
      <c r="H94" s="12">
        <f>STAFF_CWS!K67</f>
        <v>0</v>
      </c>
      <c r="I94" s="12">
        <f>STAFF_CWS!L67</f>
        <v>0</v>
      </c>
      <c r="J94" s="12">
        <f>STAFF_CWS!M67</f>
        <v>0</v>
      </c>
      <c r="K94" s="12">
        <f>STAFF_CWS!N67</f>
        <v>0</v>
      </c>
      <c r="L94" s="12">
        <f>STAFF_CWS!O67</f>
        <v>0</v>
      </c>
      <c r="M94" s="12">
        <f>STAFF_CWS!P67</f>
        <v>0</v>
      </c>
      <c r="N94" s="12">
        <f>STAFF_CWS!Q67</f>
        <v>0</v>
      </c>
      <c r="O94" s="12">
        <f>STAFF_CWS!R67</f>
        <v>0</v>
      </c>
      <c r="P94" s="12">
        <f>STAFF_CWS!S67</f>
        <v>0</v>
      </c>
      <c r="Q94" s="12">
        <f>STAFF_CWS!T67</f>
        <v>0</v>
      </c>
      <c r="R94" s="12">
        <f>STAFF_CWS!U67</f>
        <v>0</v>
      </c>
      <c r="S94" s="12">
        <f>STAFF_CWS!V67</f>
        <v>0</v>
      </c>
      <c r="T94" s="12">
        <f>STAFF_CWS!W67</f>
        <v>0</v>
      </c>
      <c r="U94" s="12">
        <f>STAFF_CWS!X67</f>
        <v>0</v>
      </c>
      <c r="V94" s="12">
        <f>STAFF_CWS!Y67</f>
        <v>0</v>
      </c>
      <c r="W94" s="12">
        <f>STAFF_CWS!Z67</f>
        <v>0</v>
      </c>
      <c r="X94" s="12">
        <f>STAFF_CWS!AA67</f>
        <v>0</v>
      </c>
      <c r="Y94" s="12">
        <f>STAFF_CWS!AB67</f>
        <v>0</v>
      </c>
      <c r="Z94" s="12">
        <f>STAFF_CWS!AC67</f>
        <v>0</v>
      </c>
      <c r="AA94" s="12">
        <f>STAFF_CWS!AD67</f>
        <v>0</v>
      </c>
      <c r="AB94" s="12">
        <f>STAFF_CWS!AE67</f>
        <v>0</v>
      </c>
      <c r="AC94" s="12">
        <f>STAFF_CWS!AF67</f>
        <v>0</v>
      </c>
      <c r="AD94" s="12">
        <f>STAFF_CWS!AG67</f>
        <v>0</v>
      </c>
      <c r="AE94" s="12">
        <f>STAFF_CWS!AH67</f>
        <v>0</v>
      </c>
      <c r="AF94" s="12">
        <f>STAFF_CWS!AI67</f>
        <v>0</v>
      </c>
      <c r="AG94" s="12">
        <f>STAFF_CWS!AJ67</f>
        <v>0</v>
      </c>
      <c r="AH94" s="12">
        <f>STAFF_CWS!AK67</f>
        <v>0</v>
      </c>
      <c r="AI94" s="12">
        <f>STAFF_CWS!AL67</f>
        <v>0</v>
      </c>
      <c r="AJ94" s="12">
        <f>STAFF_CWS!AM67</f>
        <v>0</v>
      </c>
      <c r="AK94" s="12">
        <f>STAFF_CWS!AN67</f>
        <v>0</v>
      </c>
      <c r="AL94" s="12">
        <f>STAFF_CWS!AO67</f>
        <v>0</v>
      </c>
      <c r="AM94" s="12">
        <f>STAFF_CWS!AP67</f>
        <v>0</v>
      </c>
      <c r="AN94" s="12">
        <f>STAFF_CWS!AQ67</f>
        <v>0</v>
      </c>
      <c r="AO94" s="12">
        <f>STAFF_CWS!AR67</f>
        <v>0</v>
      </c>
      <c r="AP94" s="12">
        <f>STAFF_CWS!AS67</f>
        <v>0</v>
      </c>
      <c r="AQ94" s="12">
        <f>STAFF_CWS!AT67</f>
        <v>0</v>
      </c>
      <c r="AR94" s="12">
        <f>STAFF_CWS!AU67</f>
        <v>0</v>
      </c>
      <c r="AS94" s="12">
        <f>STAFF_CWS!AV67</f>
        <v>0</v>
      </c>
      <c r="AT94" s="12">
        <f>STAFF_CWS!AW67</f>
        <v>0</v>
      </c>
      <c r="AU94" s="12">
        <f>STAFF_CWS!AX67</f>
        <v>0</v>
      </c>
      <c r="AV94" s="12">
        <f>STAFF_CWS!AY67</f>
        <v>0</v>
      </c>
      <c r="AW94" s="12">
        <f>STAFF_CWS!AZ67</f>
        <v>0</v>
      </c>
      <c r="AX94" s="12">
        <f>STAFF_CWS!BA67</f>
        <v>0</v>
      </c>
      <c r="AY94" s="12">
        <f>STAFF_CWS!BB67</f>
        <v>0</v>
      </c>
      <c r="AZ94" s="12">
        <f>STAFF_CWS!BC67</f>
        <v>0</v>
      </c>
      <c r="BA94" s="12">
        <f>STAFF_CWS!BD67</f>
        <v>0</v>
      </c>
      <c r="BB94" s="12">
        <f>STAFF_CWS!BE67</f>
        <v>0</v>
      </c>
      <c r="BC94" s="12">
        <f>STAFF_CWS!BF67</f>
        <v>0</v>
      </c>
      <c r="BD94" s="12">
        <f>STAFF_CWS!BG67</f>
        <v>0</v>
      </c>
      <c r="BE94" s="12">
        <f>STAFF_CWS!BH67</f>
        <v>0</v>
      </c>
      <c r="BF94" s="12">
        <f>STAFF_CWS!BI67</f>
        <v>0</v>
      </c>
      <c r="BG94" s="12">
        <f>STAFF_CWS!BJ67</f>
        <v>0</v>
      </c>
      <c r="BH94" s="12">
        <f>STAFF_CWS!BK67</f>
        <v>0</v>
      </c>
      <c r="BI94" s="12">
        <f>STAFF_CWS!BL67</f>
        <v>0</v>
      </c>
      <c r="BJ94" s="12">
        <f>STAFF_CWS!BM67</f>
        <v>0</v>
      </c>
      <c r="BK94" s="12">
        <f>STAFF_CWS!BN67</f>
        <v>0</v>
      </c>
      <c r="BL94" s="12">
        <f>STAFF_CWS!BO67</f>
        <v>0</v>
      </c>
    </row>
    <row r="95" spans="2:64" x14ac:dyDescent="0.15">
      <c r="E95" s="12">
        <f>STAFF_CWS!H68</f>
        <v>0</v>
      </c>
      <c r="F95" s="12">
        <f>STAFF_CWS!I68</f>
        <v>0</v>
      </c>
      <c r="G95" s="12">
        <f>STAFF_CWS!J68</f>
        <v>0</v>
      </c>
      <c r="H95" s="12">
        <f>STAFF_CWS!K68</f>
        <v>0</v>
      </c>
      <c r="I95" s="12">
        <f>STAFF_CWS!L68</f>
        <v>0</v>
      </c>
      <c r="J95" s="12">
        <f>STAFF_CWS!M68</f>
        <v>0</v>
      </c>
      <c r="K95" s="12">
        <f>STAFF_CWS!N68</f>
        <v>0</v>
      </c>
      <c r="L95" s="12">
        <f>STAFF_CWS!O68</f>
        <v>0</v>
      </c>
      <c r="M95" s="12">
        <f>STAFF_CWS!P68</f>
        <v>0</v>
      </c>
      <c r="N95" s="12">
        <f>STAFF_CWS!Q68</f>
        <v>0</v>
      </c>
      <c r="O95" s="12">
        <f>STAFF_CWS!R68</f>
        <v>0</v>
      </c>
      <c r="P95" s="12">
        <f>STAFF_CWS!S68</f>
        <v>0</v>
      </c>
      <c r="Q95" s="12">
        <f>STAFF_CWS!T68</f>
        <v>0</v>
      </c>
      <c r="R95" s="12">
        <f>STAFF_CWS!U68</f>
        <v>0</v>
      </c>
      <c r="S95" s="12">
        <f>STAFF_CWS!V68</f>
        <v>0</v>
      </c>
      <c r="T95" s="12">
        <f>STAFF_CWS!W68</f>
        <v>0</v>
      </c>
      <c r="U95" s="12">
        <f>STAFF_CWS!X68</f>
        <v>0</v>
      </c>
      <c r="V95" s="12">
        <f>STAFF_CWS!Y68</f>
        <v>0</v>
      </c>
      <c r="W95" s="12">
        <f>STAFF_CWS!Z68</f>
        <v>0</v>
      </c>
      <c r="X95" s="12">
        <f>STAFF_CWS!AA68</f>
        <v>0</v>
      </c>
      <c r="Y95" s="12">
        <f>STAFF_CWS!AB68</f>
        <v>0</v>
      </c>
      <c r="Z95" s="12">
        <f>STAFF_CWS!AC68</f>
        <v>0</v>
      </c>
      <c r="AA95" s="12">
        <f>STAFF_CWS!AD68</f>
        <v>0</v>
      </c>
      <c r="AB95" s="12">
        <f>STAFF_CWS!AE68</f>
        <v>0</v>
      </c>
      <c r="AC95" s="12">
        <f>STAFF_CWS!AF68</f>
        <v>0</v>
      </c>
      <c r="AD95" s="12">
        <f>STAFF_CWS!AG68</f>
        <v>0</v>
      </c>
      <c r="AE95" s="12">
        <f>STAFF_CWS!AH68</f>
        <v>0</v>
      </c>
      <c r="AF95" s="12">
        <f>STAFF_CWS!AI68</f>
        <v>0</v>
      </c>
      <c r="AG95" s="12">
        <f>STAFF_CWS!AJ68</f>
        <v>0</v>
      </c>
      <c r="AH95" s="12">
        <f>STAFF_CWS!AK68</f>
        <v>0</v>
      </c>
      <c r="AI95" s="12">
        <f>STAFF_CWS!AL68</f>
        <v>0</v>
      </c>
      <c r="AJ95" s="12">
        <f>STAFF_CWS!AM68</f>
        <v>0</v>
      </c>
      <c r="AK95" s="12">
        <f>STAFF_CWS!AN68</f>
        <v>0</v>
      </c>
      <c r="AL95" s="12">
        <f>STAFF_CWS!AO68</f>
        <v>0</v>
      </c>
      <c r="AM95" s="12">
        <f>STAFF_CWS!AP68</f>
        <v>0</v>
      </c>
      <c r="AN95" s="12">
        <f>STAFF_CWS!AQ68</f>
        <v>0</v>
      </c>
      <c r="AO95" s="12">
        <f>STAFF_CWS!AR68</f>
        <v>0</v>
      </c>
      <c r="AP95" s="12">
        <f>STAFF_CWS!AS68</f>
        <v>0</v>
      </c>
      <c r="AQ95" s="12">
        <f>STAFF_CWS!AT68</f>
        <v>0</v>
      </c>
      <c r="AR95" s="12">
        <f>STAFF_CWS!AU68</f>
        <v>0</v>
      </c>
      <c r="AS95" s="12">
        <f>STAFF_CWS!AV68</f>
        <v>0</v>
      </c>
      <c r="AT95" s="12">
        <f>STAFF_CWS!AW68</f>
        <v>0</v>
      </c>
      <c r="AU95" s="12">
        <f>STAFF_CWS!AX68</f>
        <v>0</v>
      </c>
      <c r="AV95" s="12">
        <f>STAFF_CWS!AY68</f>
        <v>0</v>
      </c>
      <c r="AW95" s="12">
        <f>STAFF_CWS!AZ68</f>
        <v>0</v>
      </c>
      <c r="AX95" s="12">
        <f>STAFF_CWS!BA68</f>
        <v>0</v>
      </c>
      <c r="AY95" s="12">
        <f>STAFF_CWS!BB68</f>
        <v>0</v>
      </c>
      <c r="AZ95" s="12">
        <f>STAFF_CWS!BC68</f>
        <v>0</v>
      </c>
      <c r="BA95" s="12">
        <f>STAFF_CWS!BD68</f>
        <v>0</v>
      </c>
      <c r="BB95" s="12">
        <f>STAFF_CWS!BE68</f>
        <v>0</v>
      </c>
      <c r="BC95" s="12">
        <f>STAFF_CWS!BF68</f>
        <v>0</v>
      </c>
      <c r="BD95" s="12">
        <f>STAFF_CWS!BG68</f>
        <v>0</v>
      </c>
      <c r="BE95" s="12">
        <f>STAFF_CWS!BH68</f>
        <v>0</v>
      </c>
      <c r="BF95" s="12">
        <f>STAFF_CWS!BI68</f>
        <v>0</v>
      </c>
      <c r="BG95" s="12">
        <f>STAFF_CWS!BJ68</f>
        <v>0</v>
      </c>
      <c r="BH95" s="12">
        <f>STAFF_CWS!BK68</f>
        <v>0</v>
      </c>
      <c r="BI95" s="12">
        <f>STAFF_CWS!BL68</f>
        <v>0</v>
      </c>
      <c r="BJ95" s="12">
        <f>STAFF_CWS!BM68</f>
        <v>0</v>
      </c>
      <c r="BK95" s="12">
        <f>STAFF_CWS!BN68</f>
        <v>0</v>
      </c>
      <c r="BL95" s="12">
        <f>STAFF_CWS!BO68</f>
        <v>0</v>
      </c>
    </row>
    <row r="96" spans="2:64" x14ac:dyDescent="0.15">
      <c r="B96" s="33" t="s">
        <v>33</v>
      </c>
      <c r="E96" s="12">
        <f>STAFF_CWS!H69</f>
        <v>0</v>
      </c>
      <c r="F96" s="12">
        <f>STAFF_CWS!I69</f>
        <v>0</v>
      </c>
      <c r="G96" s="12">
        <f>STAFF_CWS!J69</f>
        <v>0</v>
      </c>
      <c r="H96" s="12">
        <f>STAFF_CWS!K69</f>
        <v>0</v>
      </c>
      <c r="I96" s="12">
        <f>STAFF_CWS!L69</f>
        <v>0</v>
      </c>
      <c r="J96" s="12">
        <f>STAFF_CWS!M69</f>
        <v>0</v>
      </c>
      <c r="K96" s="12">
        <f>STAFF_CWS!N69</f>
        <v>0</v>
      </c>
      <c r="L96" s="12">
        <f>STAFF_CWS!O69</f>
        <v>0</v>
      </c>
      <c r="M96" s="12">
        <f>STAFF_CWS!P69</f>
        <v>0</v>
      </c>
      <c r="N96" s="12">
        <f>STAFF_CWS!Q69</f>
        <v>0</v>
      </c>
      <c r="O96" s="12">
        <f>STAFF_CWS!R69</f>
        <v>0</v>
      </c>
      <c r="P96" s="12">
        <f>STAFF_CWS!S69</f>
        <v>0</v>
      </c>
      <c r="Q96" s="12">
        <f>STAFF_CWS!T69</f>
        <v>0</v>
      </c>
      <c r="R96" s="12">
        <f>STAFF_CWS!U69</f>
        <v>0</v>
      </c>
      <c r="S96" s="12">
        <f>STAFF_CWS!V69</f>
        <v>0</v>
      </c>
      <c r="T96" s="12">
        <f>STAFF_CWS!W69</f>
        <v>0</v>
      </c>
      <c r="U96" s="12">
        <f>STAFF_CWS!X69</f>
        <v>0</v>
      </c>
      <c r="V96" s="12">
        <f>STAFF_CWS!Y69</f>
        <v>0</v>
      </c>
      <c r="W96" s="12">
        <f>STAFF_CWS!Z69</f>
        <v>0</v>
      </c>
      <c r="X96" s="12">
        <f>STAFF_CWS!AA69</f>
        <v>0</v>
      </c>
      <c r="Y96" s="12">
        <f>STAFF_CWS!AB69</f>
        <v>0</v>
      </c>
      <c r="Z96" s="12">
        <f>STAFF_CWS!AC69</f>
        <v>0</v>
      </c>
      <c r="AA96" s="12">
        <f>STAFF_CWS!AD69</f>
        <v>0</v>
      </c>
      <c r="AB96" s="12">
        <f>STAFF_CWS!AE69</f>
        <v>0</v>
      </c>
      <c r="AC96" s="12">
        <f>STAFF_CWS!AF69</f>
        <v>0</v>
      </c>
      <c r="AD96" s="12">
        <f>STAFF_CWS!AG69</f>
        <v>0</v>
      </c>
      <c r="AE96" s="12">
        <f>STAFF_CWS!AH69</f>
        <v>0</v>
      </c>
      <c r="AF96" s="12">
        <f>STAFF_CWS!AI69</f>
        <v>0</v>
      </c>
      <c r="AG96" s="12">
        <f>STAFF_CWS!AJ69</f>
        <v>0</v>
      </c>
      <c r="AH96" s="12">
        <f>STAFF_CWS!AK69</f>
        <v>0</v>
      </c>
      <c r="AI96" s="12">
        <f>STAFF_CWS!AL69</f>
        <v>0</v>
      </c>
      <c r="AJ96" s="12">
        <f>STAFF_CWS!AM69</f>
        <v>0</v>
      </c>
      <c r="AK96" s="12">
        <f>STAFF_CWS!AN69</f>
        <v>0</v>
      </c>
      <c r="AL96" s="12">
        <f>STAFF_CWS!AO69</f>
        <v>0</v>
      </c>
      <c r="AM96" s="12">
        <f>STAFF_CWS!AP69</f>
        <v>0</v>
      </c>
      <c r="AN96" s="12">
        <f>STAFF_CWS!AQ69</f>
        <v>0</v>
      </c>
      <c r="AO96" s="12">
        <f>STAFF_CWS!AR69</f>
        <v>0</v>
      </c>
      <c r="AP96" s="12">
        <f>STAFF_CWS!AS69</f>
        <v>0</v>
      </c>
      <c r="AQ96" s="12">
        <f>STAFF_CWS!AT69</f>
        <v>0</v>
      </c>
      <c r="AR96" s="12">
        <f>STAFF_CWS!AU69</f>
        <v>0</v>
      </c>
      <c r="AS96" s="12">
        <f>STAFF_CWS!AV69</f>
        <v>0</v>
      </c>
      <c r="AT96" s="12">
        <f>STAFF_CWS!AW69</f>
        <v>0</v>
      </c>
      <c r="AU96" s="12">
        <f>STAFF_CWS!AX69</f>
        <v>0</v>
      </c>
      <c r="AV96" s="12">
        <f>STAFF_CWS!AY69</f>
        <v>0</v>
      </c>
      <c r="AW96" s="12">
        <f>STAFF_CWS!AZ69</f>
        <v>0</v>
      </c>
      <c r="AX96" s="12">
        <f>STAFF_CWS!BA69</f>
        <v>0</v>
      </c>
      <c r="AY96" s="12">
        <f>STAFF_CWS!BB69</f>
        <v>0</v>
      </c>
      <c r="AZ96" s="12">
        <f>STAFF_CWS!BC69</f>
        <v>0</v>
      </c>
      <c r="BA96" s="12">
        <f>STAFF_CWS!BD69</f>
        <v>0</v>
      </c>
      <c r="BB96" s="12">
        <f>STAFF_CWS!BE69</f>
        <v>0</v>
      </c>
      <c r="BC96" s="12">
        <f>STAFF_CWS!BF69</f>
        <v>0</v>
      </c>
      <c r="BD96" s="12">
        <f>STAFF_CWS!BG69</f>
        <v>0</v>
      </c>
      <c r="BE96" s="12">
        <f>STAFF_CWS!BH69</f>
        <v>0</v>
      </c>
      <c r="BF96" s="12">
        <f>STAFF_CWS!BI69</f>
        <v>0</v>
      </c>
      <c r="BG96" s="12">
        <f>STAFF_CWS!BJ69</f>
        <v>0</v>
      </c>
      <c r="BH96" s="12">
        <f>STAFF_CWS!BK69</f>
        <v>0</v>
      </c>
      <c r="BI96" s="12">
        <f>STAFF_CWS!BL69</f>
        <v>0</v>
      </c>
      <c r="BJ96" s="12">
        <f>STAFF_CWS!BM69</f>
        <v>0</v>
      </c>
      <c r="BK96" s="12">
        <f>STAFF_CWS!BN69</f>
        <v>0</v>
      </c>
      <c r="BL96" s="12">
        <f>STAFF_CWS!BO69</f>
        <v>0</v>
      </c>
    </row>
    <row r="97" spans="2:64" x14ac:dyDescent="0.15">
      <c r="B97" s="33" t="s">
        <v>86</v>
      </c>
      <c r="E97" s="12">
        <f>STAFF_CWS!H70</f>
        <v>0</v>
      </c>
      <c r="F97" s="12">
        <f>STAFF_CWS!I70</f>
        <v>0</v>
      </c>
      <c r="G97" s="12">
        <f>STAFF_CWS!J70</f>
        <v>0</v>
      </c>
      <c r="H97" s="12">
        <f>STAFF_CWS!K70</f>
        <v>0</v>
      </c>
      <c r="I97" s="12">
        <f>STAFF_CWS!L70</f>
        <v>0</v>
      </c>
      <c r="J97" s="12">
        <f>STAFF_CWS!M70</f>
        <v>0</v>
      </c>
      <c r="K97" s="12">
        <f>STAFF_CWS!N70</f>
        <v>0</v>
      </c>
      <c r="L97" s="12">
        <f>STAFF_CWS!O70</f>
        <v>0</v>
      </c>
      <c r="M97" s="12">
        <f>STAFF_CWS!P70</f>
        <v>0</v>
      </c>
      <c r="N97" s="12">
        <f>STAFF_CWS!Q70</f>
        <v>0</v>
      </c>
      <c r="O97" s="12">
        <f>STAFF_CWS!R70</f>
        <v>0</v>
      </c>
      <c r="P97" s="12">
        <f>STAFF_CWS!S70</f>
        <v>0</v>
      </c>
      <c r="Q97" s="12">
        <f>STAFF_CWS!T70</f>
        <v>0</v>
      </c>
      <c r="R97" s="12">
        <f>STAFF_CWS!U70</f>
        <v>0</v>
      </c>
      <c r="S97" s="12">
        <f>STAFF_CWS!V70</f>
        <v>0</v>
      </c>
      <c r="T97" s="12">
        <f>STAFF_CWS!W70</f>
        <v>0</v>
      </c>
      <c r="U97" s="12">
        <f>STAFF_CWS!X70</f>
        <v>0</v>
      </c>
      <c r="V97" s="12">
        <f>STAFF_CWS!Y70</f>
        <v>0</v>
      </c>
      <c r="W97" s="12">
        <f>STAFF_CWS!Z70</f>
        <v>0</v>
      </c>
      <c r="X97" s="12">
        <f>STAFF_CWS!AA70</f>
        <v>0</v>
      </c>
      <c r="Y97" s="12">
        <f>STAFF_CWS!AB70</f>
        <v>0</v>
      </c>
      <c r="Z97" s="12">
        <f>STAFF_CWS!AC70</f>
        <v>0</v>
      </c>
      <c r="AA97" s="12">
        <f>STAFF_CWS!AD70</f>
        <v>0</v>
      </c>
      <c r="AB97" s="12">
        <f>STAFF_CWS!AE70</f>
        <v>0</v>
      </c>
      <c r="AC97" s="12">
        <f>STAFF_CWS!AF70</f>
        <v>0</v>
      </c>
      <c r="AD97" s="12">
        <f>STAFF_CWS!AG70</f>
        <v>0</v>
      </c>
      <c r="AE97" s="12">
        <f>STAFF_CWS!AH70</f>
        <v>0</v>
      </c>
      <c r="AF97" s="12">
        <f>STAFF_CWS!AI70</f>
        <v>0</v>
      </c>
      <c r="AG97" s="12">
        <f>STAFF_CWS!AJ70</f>
        <v>0</v>
      </c>
      <c r="AH97" s="12">
        <f>STAFF_CWS!AK70</f>
        <v>0</v>
      </c>
      <c r="AI97" s="12">
        <f>STAFF_CWS!AL70</f>
        <v>0</v>
      </c>
      <c r="AJ97" s="12">
        <f>STAFF_CWS!AM70</f>
        <v>0</v>
      </c>
      <c r="AK97" s="12">
        <f>STAFF_CWS!AN70</f>
        <v>0</v>
      </c>
      <c r="AL97" s="12">
        <f>STAFF_CWS!AO70</f>
        <v>0</v>
      </c>
      <c r="AM97" s="12">
        <f>STAFF_CWS!AP70</f>
        <v>0</v>
      </c>
      <c r="AN97" s="12">
        <f>STAFF_CWS!AQ70</f>
        <v>0</v>
      </c>
      <c r="AO97" s="12">
        <f>STAFF_CWS!AR70</f>
        <v>0</v>
      </c>
      <c r="AP97" s="12">
        <f>STAFF_CWS!AS70</f>
        <v>0</v>
      </c>
      <c r="AQ97" s="12">
        <f>STAFF_CWS!AT70</f>
        <v>0</v>
      </c>
      <c r="AR97" s="12">
        <f>STAFF_CWS!AU70</f>
        <v>0</v>
      </c>
      <c r="AS97" s="12">
        <f>STAFF_CWS!AV70</f>
        <v>0</v>
      </c>
      <c r="AT97" s="12">
        <f>STAFF_CWS!AW70</f>
        <v>0</v>
      </c>
      <c r="AU97" s="12">
        <f>STAFF_CWS!AX70</f>
        <v>0</v>
      </c>
      <c r="AV97" s="12">
        <f>STAFF_CWS!AY70</f>
        <v>0</v>
      </c>
      <c r="AW97" s="12">
        <f>STAFF_CWS!AZ70</f>
        <v>0</v>
      </c>
      <c r="AX97" s="12">
        <f>STAFF_CWS!BA70</f>
        <v>0</v>
      </c>
      <c r="AY97" s="12">
        <f>STAFF_CWS!BB70</f>
        <v>0</v>
      </c>
      <c r="AZ97" s="12">
        <f>STAFF_CWS!BC70</f>
        <v>0</v>
      </c>
      <c r="BA97" s="12">
        <f>STAFF_CWS!BD70</f>
        <v>0</v>
      </c>
      <c r="BB97" s="12">
        <f>STAFF_CWS!BE70</f>
        <v>0</v>
      </c>
      <c r="BC97" s="12">
        <f>STAFF_CWS!BF70</f>
        <v>0</v>
      </c>
      <c r="BD97" s="12">
        <f>STAFF_CWS!BG70</f>
        <v>0</v>
      </c>
      <c r="BE97" s="12">
        <f>STAFF_CWS!BH70</f>
        <v>0</v>
      </c>
      <c r="BF97" s="12">
        <f>STAFF_CWS!BI70</f>
        <v>0</v>
      </c>
      <c r="BG97" s="12">
        <f>STAFF_CWS!BJ70</f>
        <v>0</v>
      </c>
      <c r="BH97" s="12">
        <f>STAFF_CWS!BK70</f>
        <v>0</v>
      </c>
      <c r="BI97" s="12">
        <f>STAFF_CWS!BL70</f>
        <v>0</v>
      </c>
      <c r="BJ97" s="12">
        <f>STAFF_CWS!BM70</f>
        <v>0</v>
      </c>
      <c r="BK97" s="12">
        <f>STAFF_CWS!BN70</f>
        <v>0</v>
      </c>
      <c r="BL97" s="12">
        <f>STAFF_CWS!BO70</f>
        <v>0</v>
      </c>
    </row>
    <row r="98" spans="2:64" x14ac:dyDescent="0.15">
      <c r="E98" s="12">
        <f>STAFF_CWS!H71</f>
        <v>0</v>
      </c>
      <c r="F98" s="12">
        <f>STAFF_CWS!I71</f>
        <v>0</v>
      </c>
      <c r="G98" s="12">
        <f>STAFF_CWS!J71</f>
        <v>0</v>
      </c>
      <c r="H98" s="12">
        <f>STAFF_CWS!K71</f>
        <v>0</v>
      </c>
      <c r="I98" s="12">
        <f>STAFF_CWS!L71</f>
        <v>0</v>
      </c>
      <c r="J98" s="12">
        <f>STAFF_CWS!M71</f>
        <v>0</v>
      </c>
      <c r="K98" s="12">
        <f>STAFF_CWS!N71</f>
        <v>0</v>
      </c>
      <c r="L98" s="12">
        <f>STAFF_CWS!O71</f>
        <v>0</v>
      </c>
      <c r="M98" s="12">
        <f>STAFF_CWS!P71</f>
        <v>0</v>
      </c>
      <c r="N98" s="12">
        <f>STAFF_CWS!Q71</f>
        <v>0</v>
      </c>
      <c r="O98" s="12">
        <f>STAFF_CWS!R71</f>
        <v>0</v>
      </c>
      <c r="P98" s="12">
        <f>STAFF_CWS!S71</f>
        <v>0</v>
      </c>
      <c r="Q98" s="12">
        <f>STAFF_CWS!T71</f>
        <v>0</v>
      </c>
      <c r="R98" s="12">
        <f>STAFF_CWS!U71</f>
        <v>0</v>
      </c>
      <c r="S98" s="12">
        <f>STAFF_CWS!V71</f>
        <v>0</v>
      </c>
      <c r="T98" s="12">
        <f>STAFF_CWS!W71</f>
        <v>0</v>
      </c>
      <c r="U98" s="12">
        <f>STAFF_CWS!X71</f>
        <v>0</v>
      </c>
      <c r="V98" s="12">
        <f>STAFF_CWS!Y71</f>
        <v>0</v>
      </c>
      <c r="W98" s="12">
        <f>STAFF_CWS!Z71</f>
        <v>0</v>
      </c>
      <c r="X98" s="12">
        <f>STAFF_CWS!AA71</f>
        <v>0</v>
      </c>
      <c r="Y98" s="12">
        <f>STAFF_CWS!AB71</f>
        <v>0</v>
      </c>
      <c r="Z98" s="12">
        <f>STAFF_CWS!AC71</f>
        <v>0</v>
      </c>
      <c r="AA98" s="12">
        <f>STAFF_CWS!AD71</f>
        <v>0</v>
      </c>
      <c r="AB98" s="12">
        <f>STAFF_CWS!AE71</f>
        <v>0</v>
      </c>
      <c r="AC98" s="12">
        <f>STAFF_CWS!AF71</f>
        <v>0</v>
      </c>
      <c r="AD98" s="12">
        <f>STAFF_CWS!AG71</f>
        <v>0</v>
      </c>
      <c r="AE98" s="12">
        <f>STAFF_CWS!AH71</f>
        <v>0</v>
      </c>
      <c r="AF98" s="12">
        <f>STAFF_CWS!AI71</f>
        <v>0</v>
      </c>
      <c r="AG98" s="12">
        <f>STAFF_CWS!AJ71</f>
        <v>0</v>
      </c>
      <c r="AH98" s="12">
        <f>STAFF_CWS!AK71</f>
        <v>0</v>
      </c>
      <c r="AI98" s="12">
        <f>STAFF_CWS!AL71</f>
        <v>0</v>
      </c>
      <c r="AJ98" s="12">
        <f>STAFF_CWS!AM71</f>
        <v>0</v>
      </c>
      <c r="AK98" s="12">
        <f>STAFF_CWS!AN71</f>
        <v>0</v>
      </c>
      <c r="AL98" s="12">
        <f>STAFF_CWS!AO71</f>
        <v>0</v>
      </c>
      <c r="AM98" s="12">
        <f>STAFF_CWS!AP71</f>
        <v>0</v>
      </c>
      <c r="AN98" s="12">
        <f>STAFF_CWS!AQ71</f>
        <v>0</v>
      </c>
      <c r="AO98" s="12">
        <f>STAFF_CWS!AR71</f>
        <v>0</v>
      </c>
      <c r="AP98" s="12">
        <f>STAFF_CWS!AS71</f>
        <v>0</v>
      </c>
      <c r="AQ98" s="12">
        <f>STAFF_CWS!AT71</f>
        <v>0</v>
      </c>
      <c r="AR98" s="12">
        <f>STAFF_CWS!AU71</f>
        <v>0</v>
      </c>
      <c r="AS98" s="12">
        <f>STAFF_CWS!AV71</f>
        <v>0</v>
      </c>
      <c r="AT98" s="12">
        <f>STAFF_CWS!AW71</f>
        <v>0</v>
      </c>
      <c r="AU98" s="12">
        <f>STAFF_CWS!AX71</f>
        <v>0</v>
      </c>
      <c r="AV98" s="12">
        <f>STAFF_CWS!AY71</f>
        <v>0</v>
      </c>
      <c r="AW98" s="12">
        <f>STAFF_CWS!AZ71</f>
        <v>0</v>
      </c>
      <c r="AX98" s="12">
        <f>STAFF_CWS!BA71</f>
        <v>0</v>
      </c>
      <c r="AY98" s="12">
        <f>STAFF_CWS!BB71</f>
        <v>0</v>
      </c>
      <c r="AZ98" s="12">
        <f>STAFF_CWS!BC71</f>
        <v>0</v>
      </c>
      <c r="BA98" s="12">
        <f>STAFF_CWS!BD71</f>
        <v>0</v>
      </c>
      <c r="BB98" s="12">
        <f>STAFF_CWS!BE71</f>
        <v>0</v>
      </c>
      <c r="BC98" s="12">
        <f>STAFF_CWS!BF71</f>
        <v>0</v>
      </c>
      <c r="BD98" s="12">
        <f>STAFF_CWS!BG71</f>
        <v>0</v>
      </c>
      <c r="BE98" s="12">
        <f>STAFF_CWS!BH71</f>
        <v>0</v>
      </c>
      <c r="BF98" s="12">
        <f>STAFF_CWS!BI71</f>
        <v>0</v>
      </c>
      <c r="BG98" s="12">
        <f>STAFF_CWS!BJ71</f>
        <v>0</v>
      </c>
      <c r="BH98" s="12">
        <f>STAFF_CWS!BK71</f>
        <v>0</v>
      </c>
      <c r="BI98" s="12">
        <f>STAFF_CWS!BL71</f>
        <v>0</v>
      </c>
      <c r="BJ98" s="12">
        <f>STAFF_CWS!BM71</f>
        <v>0</v>
      </c>
      <c r="BK98" s="12">
        <f>STAFF_CWS!BN71</f>
        <v>0</v>
      </c>
      <c r="BL98" s="12">
        <f>STAFF_CWS!BO71</f>
        <v>0</v>
      </c>
    </row>
    <row r="99" spans="2:64" x14ac:dyDescent="0.15">
      <c r="B99" s="33" t="s">
        <v>108</v>
      </c>
      <c r="E99" s="12">
        <f>STAFF_CWS!H72</f>
        <v>0</v>
      </c>
      <c r="F99" s="12">
        <f>STAFF_CWS!I72</f>
        <v>0</v>
      </c>
      <c r="G99" s="12">
        <f>STAFF_CWS!J72</f>
        <v>0</v>
      </c>
      <c r="H99" s="12">
        <f>STAFF_CWS!K72</f>
        <v>0</v>
      </c>
      <c r="I99" s="12">
        <f>STAFF_CWS!L72</f>
        <v>0</v>
      </c>
      <c r="J99" s="12">
        <f>STAFF_CWS!M72</f>
        <v>0</v>
      </c>
      <c r="K99" s="12">
        <f>STAFF_CWS!N72</f>
        <v>0</v>
      </c>
      <c r="L99" s="12">
        <f>STAFF_CWS!O72</f>
        <v>0</v>
      </c>
      <c r="M99" s="12">
        <f>STAFF_CWS!P72</f>
        <v>0</v>
      </c>
      <c r="N99" s="12">
        <f>STAFF_CWS!Q72</f>
        <v>0</v>
      </c>
      <c r="O99" s="12">
        <f>STAFF_CWS!R72</f>
        <v>0</v>
      </c>
      <c r="P99" s="12">
        <f>STAFF_CWS!S72</f>
        <v>0</v>
      </c>
      <c r="Q99" s="12">
        <f>STAFF_CWS!T72</f>
        <v>0</v>
      </c>
      <c r="R99" s="12">
        <f>STAFF_CWS!U72</f>
        <v>0</v>
      </c>
      <c r="S99" s="12">
        <f>STAFF_CWS!V72</f>
        <v>0</v>
      </c>
      <c r="T99" s="12">
        <f>STAFF_CWS!W72</f>
        <v>0</v>
      </c>
      <c r="U99" s="12">
        <f>STAFF_CWS!X72</f>
        <v>0</v>
      </c>
      <c r="V99" s="12">
        <f>STAFF_CWS!Y72</f>
        <v>0</v>
      </c>
      <c r="W99" s="12">
        <f>STAFF_CWS!Z72</f>
        <v>0</v>
      </c>
      <c r="X99" s="12">
        <f>STAFF_CWS!AA72</f>
        <v>0</v>
      </c>
      <c r="Y99" s="12">
        <f>STAFF_CWS!AB72</f>
        <v>0</v>
      </c>
      <c r="Z99" s="12">
        <f>STAFF_CWS!AC72</f>
        <v>0</v>
      </c>
      <c r="AA99" s="12">
        <f>STAFF_CWS!AD72</f>
        <v>0</v>
      </c>
      <c r="AB99" s="12">
        <f>STAFF_CWS!AE72</f>
        <v>0</v>
      </c>
      <c r="AC99" s="12">
        <f>STAFF_CWS!AF72</f>
        <v>0</v>
      </c>
      <c r="AD99" s="12">
        <f>STAFF_CWS!AG72</f>
        <v>0</v>
      </c>
      <c r="AE99" s="12">
        <f>STAFF_CWS!AH72</f>
        <v>0</v>
      </c>
      <c r="AF99" s="12">
        <f>STAFF_CWS!AI72</f>
        <v>0</v>
      </c>
      <c r="AG99" s="12">
        <f>STAFF_CWS!AJ72</f>
        <v>0</v>
      </c>
      <c r="AH99" s="12">
        <f>STAFF_CWS!AK72</f>
        <v>0</v>
      </c>
      <c r="AI99" s="12">
        <f>STAFF_CWS!AL72</f>
        <v>0</v>
      </c>
      <c r="AJ99" s="12">
        <f>STAFF_CWS!AM72</f>
        <v>0</v>
      </c>
      <c r="AK99" s="12">
        <f>STAFF_CWS!AN72</f>
        <v>0</v>
      </c>
      <c r="AL99" s="12">
        <f>STAFF_CWS!AO72</f>
        <v>0</v>
      </c>
      <c r="AM99" s="12">
        <f>STAFF_CWS!AP72</f>
        <v>0</v>
      </c>
      <c r="AN99" s="12">
        <f>STAFF_CWS!AQ72</f>
        <v>0</v>
      </c>
      <c r="AO99" s="12">
        <f>STAFF_CWS!AR72</f>
        <v>0</v>
      </c>
      <c r="AP99" s="12">
        <f>STAFF_CWS!AS72</f>
        <v>0</v>
      </c>
      <c r="AQ99" s="12">
        <f>STAFF_CWS!AT72</f>
        <v>0</v>
      </c>
      <c r="AR99" s="12">
        <f>STAFF_CWS!AU72</f>
        <v>0</v>
      </c>
      <c r="AS99" s="12">
        <f>STAFF_CWS!AV72</f>
        <v>0</v>
      </c>
      <c r="AT99" s="12">
        <f>STAFF_CWS!AW72</f>
        <v>0</v>
      </c>
      <c r="AU99" s="12">
        <f>STAFF_CWS!AX72</f>
        <v>0</v>
      </c>
      <c r="AV99" s="12">
        <f>STAFF_CWS!AY72</f>
        <v>0</v>
      </c>
      <c r="AW99" s="12">
        <f>STAFF_CWS!AZ72</f>
        <v>0</v>
      </c>
      <c r="AX99" s="12">
        <f>STAFF_CWS!BA72</f>
        <v>0</v>
      </c>
      <c r="AY99" s="12">
        <f>STAFF_CWS!BB72</f>
        <v>0</v>
      </c>
      <c r="AZ99" s="12">
        <f>STAFF_CWS!BC72</f>
        <v>0</v>
      </c>
      <c r="BA99" s="12">
        <f>STAFF_CWS!BD72</f>
        <v>0</v>
      </c>
      <c r="BB99" s="12">
        <f>STAFF_CWS!BE72</f>
        <v>0</v>
      </c>
      <c r="BC99" s="12">
        <f>STAFF_CWS!BF72</f>
        <v>0</v>
      </c>
      <c r="BD99" s="12">
        <f>STAFF_CWS!BG72</f>
        <v>0</v>
      </c>
      <c r="BE99" s="12">
        <f>STAFF_CWS!BH72</f>
        <v>0</v>
      </c>
      <c r="BF99" s="12">
        <f>STAFF_CWS!BI72</f>
        <v>0</v>
      </c>
      <c r="BG99" s="12">
        <f>STAFF_CWS!BJ72</f>
        <v>0</v>
      </c>
      <c r="BH99" s="12">
        <f>STAFF_CWS!BK72</f>
        <v>0</v>
      </c>
      <c r="BI99" s="12">
        <f>STAFF_CWS!BL72</f>
        <v>0</v>
      </c>
      <c r="BJ99" s="12">
        <f>STAFF_CWS!BM72</f>
        <v>0</v>
      </c>
      <c r="BK99" s="12">
        <f>STAFF_CWS!BN72</f>
        <v>0</v>
      </c>
      <c r="BL99" s="12">
        <f>STAFF_CWS!BO72</f>
        <v>0</v>
      </c>
    </row>
    <row r="100" spans="2:64" x14ac:dyDescent="0.15">
      <c r="B100" s="33" t="s">
        <v>86</v>
      </c>
      <c r="E100" s="12">
        <f>STAFF_CWS!H73</f>
        <v>0</v>
      </c>
      <c r="F100" s="12">
        <f>STAFF_CWS!I73</f>
        <v>0</v>
      </c>
      <c r="G100" s="12">
        <f>STAFF_CWS!J73</f>
        <v>0</v>
      </c>
      <c r="H100" s="12">
        <f>STAFF_CWS!K73</f>
        <v>0</v>
      </c>
      <c r="I100" s="12">
        <f>STAFF_CWS!L73</f>
        <v>0</v>
      </c>
      <c r="J100" s="12">
        <f>STAFF_CWS!M73</f>
        <v>0</v>
      </c>
      <c r="K100" s="12">
        <f>STAFF_CWS!N73</f>
        <v>0</v>
      </c>
      <c r="L100" s="12">
        <f>STAFF_CWS!O73</f>
        <v>0</v>
      </c>
      <c r="M100" s="12">
        <f>STAFF_CWS!P73</f>
        <v>0</v>
      </c>
      <c r="N100" s="12">
        <f>STAFF_CWS!Q73</f>
        <v>0</v>
      </c>
      <c r="O100" s="12">
        <f>STAFF_CWS!R73</f>
        <v>0</v>
      </c>
      <c r="P100" s="12">
        <f>STAFF_CWS!S73</f>
        <v>0</v>
      </c>
      <c r="Q100" s="12">
        <f>STAFF_CWS!T73</f>
        <v>0</v>
      </c>
      <c r="R100" s="12">
        <f>STAFF_CWS!U73</f>
        <v>0</v>
      </c>
      <c r="S100" s="12">
        <f>STAFF_CWS!V73</f>
        <v>0</v>
      </c>
      <c r="T100" s="12">
        <f>STAFF_CWS!W73</f>
        <v>0</v>
      </c>
      <c r="U100" s="12">
        <f>STAFF_CWS!X73</f>
        <v>0</v>
      </c>
      <c r="V100" s="12">
        <f>STAFF_CWS!Y73</f>
        <v>0</v>
      </c>
      <c r="W100" s="12">
        <f>STAFF_CWS!Z73</f>
        <v>0</v>
      </c>
      <c r="X100" s="12">
        <f>STAFF_CWS!AA73</f>
        <v>0</v>
      </c>
      <c r="Y100" s="12">
        <f>STAFF_CWS!AB73</f>
        <v>0</v>
      </c>
      <c r="Z100" s="12">
        <f>STAFF_CWS!AC73</f>
        <v>0</v>
      </c>
      <c r="AA100" s="12">
        <f>STAFF_CWS!AD73</f>
        <v>0</v>
      </c>
      <c r="AB100" s="12">
        <f>STAFF_CWS!AE73</f>
        <v>0</v>
      </c>
      <c r="AC100" s="12">
        <f>STAFF_CWS!AF73</f>
        <v>0</v>
      </c>
      <c r="AD100" s="12">
        <f>STAFF_CWS!AG73</f>
        <v>0</v>
      </c>
      <c r="AE100" s="12">
        <f>STAFF_CWS!AH73</f>
        <v>0</v>
      </c>
      <c r="AF100" s="12">
        <f>STAFF_CWS!AI73</f>
        <v>0</v>
      </c>
      <c r="AG100" s="12">
        <f>STAFF_CWS!AJ73</f>
        <v>0</v>
      </c>
      <c r="AH100" s="12">
        <f>STAFF_CWS!AK73</f>
        <v>0</v>
      </c>
      <c r="AI100" s="12">
        <f>STAFF_CWS!AL73</f>
        <v>0</v>
      </c>
      <c r="AJ100" s="12">
        <f>STAFF_CWS!AM73</f>
        <v>0</v>
      </c>
      <c r="AK100" s="12">
        <f>STAFF_CWS!AN73</f>
        <v>0</v>
      </c>
      <c r="AL100" s="12">
        <f>STAFF_CWS!AO73</f>
        <v>0</v>
      </c>
      <c r="AM100" s="12">
        <f>STAFF_CWS!AP73</f>
        <v>0</v>
      </c>
      <c r="AN100" s="12">
        <f>STAFF_CWS!AQ73</f>
        <v>0</v>
      </c>
      <c r="AO100" s="12">
        <f>STAFF_CWS!AR73</f>
        <v>0</v>
      </c>
      <c r="AP100" s="12">
        <f>STAFF_CWS!AS73</f>
        <v>0</v>
      </c>
      <c r="AQ100" s="12">
        <f>STAFF_CWS!AT73</f>
        <v>0</v>
      </c>
      <c r="AR100" s="12">
        <f>STAFF_CWS!AU73</f>
        <v>0</v>
      </c>
      <c r="AS100" s="12">
        <f>STAFF_CWS!AV73</f>
        <v>0</v>
      </c>
      <c r="AT100" s="12">
        <f>STAFF_CWS!AW73</f>
        <v>0</v>
      </c>
      <c r="AU100" s="12">
        <f>STAFF_CWS!AX73</f>
        <v>0</v>
      </c>
      <c r="AV100" s="12">
        <f>STAFF_CWS!AY73</f>
        <v>0</v>
      </c>
      <c r="AW100" s="12">
        <f>STAFF_CWS!AZ73</f>
        <v>0</v>
      </c>
      <c r="AX100" s="12">
        <f>STAFF_CWS!BA73</f>
        <v>0</v>
      </c>
      <c r="AY100" s="12">
        <f>STAFF_CWS!BB73</f>
        <v>0</v>
      </c>
      <c r="AZ100" s="12">
        <f>STAFF_CWS!BC73</f>
        <v>0</v>
      </c>
      <c r="BA100" s="12">
        <f>STAFF_CWS!BD73</f>
        <v>0</v>
      </c>
      <c r="BB100" s="12">
        <f>STAFF_CWS!BE73</f>
        <v>0</v>
      </c>
      <c r="BC100" s="12">
        <f>STAFF_CWS!BF73</f>
        <v>0</v>
      </c>
      <c r="BD100" s="12">
        <f>STAFF_CWS!BG73</f>
        <v>0</v>
      </c>
      <c r="BE100" s="12">
        <f>STAFF_CWS!BH73</f>
        <v>0</v>
      </c>
      <c r="BF100" s="12">
        <f>STAFF_CWS!BI73</f>
        <v>0</v>
      </c>
      <c r="BG100" s="12">
        <f>STAFF_CWS!BJ73</f>
        <v>0</v>
      </c>
      <c r="BH100" s="12">
        <f>STAFF_CWS!BK73</f>
        <v>0</v>
      </c>
      <c r="BI100" s="12">
        <f>STAFF_CWS!BL73</f>
        <v>0</v>
      </c>
      <c r="BJ100" s="12">
        <f>STAFF_CWS!BM73</f>
        <v>0</v>
      </c>
      <c r="BK100" s="12">
        <f>STAFF_CWS!BN73</f>
        <v>0</v>
      </c>
      <c r="BL100" s="12">
        <f>STAFF_CWS!BO73</f>
        <v>0</v>
      </c>
    </row>
    <row r="101" spans="2:64" x14ac:dyDescent="0.15">
      <c r="E101" s="12">
        <f>STAFF_CWS!H74</f>
        <v>0</v>
      </c>
      <c r="F101" s="12">
        <f>STAFF_CWS!I74</f>
        <v>0</v>
      </c>
      <c r="G101" s="12">
        <f>STAFF_CWS!J74</f>
        <v>0</v>
      </c>
      <c r="H101" s="12">
        <f>STAFF_CWS!K74</f>
        <v>0</v>
      </c>
      <c r="I101" s="12">
        <f>STAFF_CWS!L74</f>
        <v>0</v>
      </c>
      <c r="J101" s="12">
        <f>STAFF_CWS!M74</f>
        <v>0</v>
      </c>
      <c r="K101" s="12">
        <f>STAFF_CWS!N74</f>
        <v>0</v>
      </c>
      <c r="L101" s="12">
        <f>STAFF_CWS!O74</f>
        <v>0</v>
      </c>
      <c r="M101" s="12">
        <f>STAFF_CWS!P74</f>
        <v>0</v>
      </c>
      <c r="N101" s="12">
        <f>STAFF_CWS!Q74</f>
        <v>0</v>
      </c>
      <c r="O101" s="12">
        <f>STAFF_CWS!R74</f>
        <v>0</v>
      </c>
      <c r="P101" s="12">
        <f>STAFF_CWS!S74</f>
        <v>0</v>
      </c>
      <c r="Q101" s="12">
        <f>STAFF_CWS!T74</f>
        <v>0</v>
      </c>
      <c r="R101" s="12">
        <f>STAFF_CWS!U74</f>
        <v>0</v>
      </c>
      <c r="S101" s="12">
        <f>STAFF_CWS!V74</f>
        <v>0</v>
      </c>
      <c r="T101" s="12">
        <f>STAFF_CWS!W74</f>
        <v>0</v>
      </c>
      <c r="U101" s="12">
        <f>STAFF_CWS!X74</f>
        <v>0</v>
      </c>
      <c r="V101" s="12">
        <f>STAFF_CWS!Y74</f>
        <v>0</v>
      </c>
      <c r="W101" s="12">
        <f>STAFF_CWS!Z74</f>
        <v>0</v>
      </c>
      <c r="X101" s="12">
        <f>STAFF_CWS!AA74</f>
        <v>0</v>
      </c>
      <c r="Y101" s="12">
        <f>STAFF_CWS!AB74</f>
        <v>0</v>
      </c>
      <c r="Z101" s="12">
        <f>STAFF_CWS!AC74</f>
        <v>0</v>
      </c>
      <c r="AA101" s="12">
        <f>STAFF_CWS!AD74</f>
        <v>0</v>
      </c>
      <c r="AB101" s="12">
        <f>STAFF_CWS!AE74</f>
        <v>0</v>
      </c>
      <c r="AC101" s="12">
        <f>STAFF_CWS!AF74</f>
        <v>0</v>
      </c>
      <c r="AD101" s="12">
        <f>STAFF_CWS!AG74</f>
        <v>0</v>
      </c>
      <c r="AE101" s="12">
        <f>STAFF_CWS!AH74</f>
        <v>0</v>
      </c>
      <c r="AF101" s="12">
        <f>STAFF_CWS!AI74</f>
        <v>0</v>
      </c>
      <c r="AG101" s="12">
        <f>STAFF_CWS!AJ74</f>
        <v>0</v>
      </c>
      <c r="AH101" s="12">
        <f>STAFF_CWS!AK74</f>
        <v>0</v>
      </c>
      <c r="AI101" s="12">
        <f>STAFF_CWS!AL74</f>
        <v>0</v>
      </c>
      <c r="AJ101" s="12">
        <f>STAFF_CWS!AM74</f>
        <v>0</v>
      </c>
      <c r="AK101" s="12">
        <f>STAFF_CWS!AN74</f>
        <v>0</v>
      </c>
      <c r="AL101" s="12">
        <f>STAFF_CWS!AO74</f>
        <v>0</v>
      </c>
      <c r="AM101" s="12">
        <f>STAFF_CWS!AP74</f>
        <v>0</v>
      </c>
      <c r="AN101" s="12">
        <f>STAFF_CWS!AQ74</f>
        <v>0</v>
      </c>
      <c r="AO101" s="12">
        <f>STAFF_CWS!AR74</f>
        <v>0</v>
      </c>
      <c r="AP101" s="12">
        <f>STAFF_CWS!AS74</f>
        <v>0</v>
      </c>
      <c r="AQ101" s="12">
        <f>STAFF_CWS!AT74</f>
        <v>0</v>
      </c>
      <c r="AR101" s="12">
        <f>STAFF_CWS!AU74</f>
        <v>0</v>
      </c>
      <c r="AS101" s="12">
        <f>STAFF_CWS!AV74</f>
        <v>0</v>
      </c>
      <c r="AT101" s="12">
        <f>STAFF_CWS!AW74</f>
        <v>0</v>
      </c>
      <c r="AU101" s="12">
        <f>STAFF_CWS!AX74</f>
        <v>0</v>
      </c>
      <c r="AV101" s="12">
        <f>STAFF_CWS!AY74</f>
        <v>0</v>
      </c>
      <c r="AW101" s="12">
        <f>STAFF_CWS!AZ74</f>
        <v>0</v>
      </c>
      <c r="AX101" s="12">
        <f>STAFF_CWS!BA74</f>
        <v>0</v>
      </c>
      <c r="AY101" s="12">
        <f>STAFF_CWS!BB74</f>
        <v>0</v>
      </c>
      <c r="AZ101" s="12">
        <f>STAFF_CWS!BC74</f>
        <v>0</v>
      </c>
      <c r="BA101" s="12">
        <f>STAFF_CWS!BD74</f>
        <v>0</v>
      </c>
      <c r="BB101" s="12">
        <f>STAFF_CWS!BE74</f>
        <v>0</v>
      </c>
      <c r="BC101" s="12">
        <f>STAFF_CWS!BF74</f>
        <v>0</v>
      </c>
      <c r="BD101" s="12">
        <f>STAFF_CWS!BG74</f>
        <v>0</v>
      </c>
      <c r="BE101" s="12">
        <f>STAFF_CWS!BH74</f>
        <v>0</v>
      </c>
      <c r="BF101" s="12">
        <f>STAFF_CWS!BI74</f>
        <v>0</v>
      </c>
      <c r="BG101" s="12">
        <f>STAFF_CWS!BJ74</f>
        <v>0</v>
      </c>
      <c r="BH101" s="12">
        <f>STAFF_CWS!BK74</f>
        <v>0</v>
      </c>
      <c r="BI101" s="12">
        <f>STAFF_CWS!BL74</f>
        <v>0</v>
      </c>
      <c r="BJ101" s="12">
        <f>STAFF_CWS!BM74</f>
        <v>0</v>
      </c>
      <c r="BK101" s="12">
        <f>STAFF_CWS!BN74</f>
        <v>0</v>
      </c>
      <c r="BL101" s="12">
        <f>STAFF_CWS!BO74</f>
        <v>0</v>
      </c>
    </row>
    <row r="102" spans="2:64" x14ac:dyDescent="0.15">
      <c r="B102" s="14" t="s">
        <v>999</v>
      </c>
      <c r="E102" s="12">
        <f>STAFF_CWS!H75</f>
        <v>0</v>
      </c>
      <c r="F102" s="12">
        <f>STAFF_CWS!I75</f>
        <v>0</v>
      </c>
      <c r="G102" s="12">
        <f>STAFF_CWS!J75</f>
        <v>0</v>
      </c>
      <c r="H102" s="12">
        <f>STAFF_CWS!K75</f>
        <v>0</v>
      </c>
      <c r="I102" s="12">
        <f>STAFF_CWS!L75</f>
        <v>0</v>
      </c>
      <c r="J102" s="12">
        <f>STAFF_CWS!M75</f>
        <v>0</v>
      </c>
      <c r="K102" s="12">
        <f>STAFF_CWS!N75</f>
        <v>0</v>
      </c>
      <c r="L102" s="12">
        <f>STAFF_CWS!O75</f>
        <v>0</v>
      </c>
      <c r="M102" s="12">
        <f>STAFF_CWS!P75</f>
        <v>0</v>
      </c>
      <c r="N102" s="12">
        <f>STAFF_CWS!Q75</f>
        <v>0</v>
      </c>
      <c r="O102" s="12">
        <f>STAFF_CWS!R75</f>
        <v>0</v>
      </c>
      <c r="P102" s="12">
        <f>STAFF_CWS!S75</f>
        <v>0</v>
      </c>
      <c r="Q102" s="12">
        <f>STAFF_CWS!T75</f>
        <v>0</v>
      </c>
      <c r="R102" s="12">
        <f>STAFF_CWS!U75</f>
        <v>0</v>
      </c>
      <c r="S102" s="12">
        <f>STAFF_CWS!V75</f>
        <v>0</v>
      </c>
      <c r="T102" s="12">
        <f>STAFF_CWS!W75</f>
        <v>0</v>
      </c>
      <c r="U102" s="12">
        <f>STAFF_CWS!X75</f>
        <v>0</v>
      </c>
      <c r="V102" s="12">
        <f>STAFF_CWS!Y75</f>
        <v>0</v>
      </c>
      <c r="W102" s="12">
        <f>STAFF_CWS!Z75</f>
        <v>0</v>
      </c>
      <c r="X102" s="12">
        <f>STAFF_CWS!AA75</f>
        <v>0</v>
      </c>
      <c r="Y102" s="12">
        <f>STAFF_CWS!AB75</f>
        <v>0</v>
      </c>
      <c r="Z102" s="12">
        <f>STAFF_CWS!AC75</f>
        <v>0</v>
      </c>
      <c r="AA102" s="12">
        <f>STAFF_CWS!AD75</f>
        <v>0</v>
      </c>
      <c r="AB102" s="12">
        <f>STAFF_CWS!AE75</f>
        <v>0</v>
      </c>
      <c r="AC102" s="12">
        <f>STAFF_CWS!AF75</f>
        <v>0</v>
      </c>
      <c r="AD102" s="12">
        <f>STAFF_CWS!AG75</f>
        <v>0</v>
      </c>
      <c r="AE102" s="12">
        <f>STAFF_CWS!AH75</f>
        <v>0</v>
      </c>
      <c r="AF102" s="12">
        <f>STAFF_CWS!AI75</f>
        <v>0</v>
      </c>
      <c r="AG102" s="12">
        <f>STAFF_CWS!AJ75</f>
        <v>0</v>
      </c>
      <c r="AH102" s="12">
        <f>STAFF_CWS!AK75</f>
        <v>0</v>
      </c>
      <c r="AI102" s="12">
        <f>STAFF_CWS!AL75</f>
        <v>0</v>
      </c>
      <c r="AJ102" s="12">
        <f>STAFF_CWS!AM75</f>
        <v>0</v>
      </c>
      <c r="AK102" s="12">
        <f>STAFF_CWS!AN75</f>
        <v>0</v>
      </c>
      <c r="AL102" s="12">
        <f>STAFF_CWS!AO75</f>
        <v>0</v>
      </c>
      <c r="AM102" s="12">
        <f>STAFF_CWS!AP75</f>
        <v>0</v>
      </c>
      <c r="AN102" s="12">
        <f>STAFF_CWS!AQ75</f>
        <v>0</v>
      </c>
      <c r="AO102" s="12">
        <f>STAFF_CWS!AR75</f>
        <v>0</v>
      </c>
      <c r="AP102" s="12">
        <f>STAFF_CWS!AS75</f>
        <v>0</v>
      </c>
      <c r="AQ102" s="12">
        <f>STAFF_CWS!AT75</f>
        <v>0</v>
      </c>
      <c r="AR102" s="12">
        <f>STAFF_CWS!AU75</f>
        <v>0</v>
      </c>
      <c r="AS102" s="12">
        <f>STAFF_CWS!AV75</f>
        <v>0</v>
      </c>
      <c r="AT102" s="12">
        <f>STAFF_CWS!AW75</f>
        <v>0</v>
      </c>
      <c r="AU102" s="12">
        <f>STAFF_CWS!AX75</f>
        <v>0</v>
      </c>
      <c r="AV102" s="12">
        <f>STAFF_CWS!AY75</f>
        <v>0</v>
      </c>
      <c r="AW102" s="12">
        <f>STAFF_CWS!AZ75</f>
        <v>0</v>
      </c>
      <c r="AX102" s="12">
        <f>STAFF_CWS!BA75</f>
        <v>0</v>
      </c>
      <c r="AY102" s="12">
        <f>STAFF_CWS!BB75</f>
        <v>0</v>
      </c>
      <c r="AZ102" s="12">
        <f>STAFF_CWS!BC75</f>
        <v>0</v>
      </c>
      <c r="BA102" s="12">
        <f>STAFF_CWS!BD75</f>
        <v>0</v>
      </c>
      <c r="BB102" s="12">
        <f>STAFF_CWS!BE75</f>
        <v>0</v>
      </c>
      <c r="BC102" s="12">
        <f>STAFF_CWS!BF75</f>
        <v>0</v>
      </c>
      <c r="BD102" s="12">
        <f>STAFF_CWS!BG75</f>
        <v>0</v>
      </c>
      <c r="BE102" s="12">
        <f>STAFF_CWS!BH75</f>
        <v>0</v>
      </c>
      <c r="BF102" s="12">
        <f>STAFF_CWS!BI75</f>
        <v>0</v>
      </c>
      <c r="BG102" s="12">
        <f>STAFF_CWS!BJ75</f>
        <v>0</v>
      </c>
      <c r="BH102" s="12">
        <f>STAFF_CWS!BK75</f>
        <v>0</v>
      </c>
      <c r="BI102" s="12">
        <f>STAFF_CWS!BL75</f>
        <v>0</v>
      </c>
      <c r="BJ102" s="12">
        <f>STAFF_CWS!BM75</f>
        <v>0</v>
      </c>
      <c r="BK102" s="12">
        <f>STAFF_CWS!BN75</f>
        <v>0</v>
      </c>
      <c r="BL102" s="12">
        <f>STAFF_CWS!BO75</f>
        <v>0</v>
      </c>
    </row>
    <row r="103" spans="2:64" x14ac:dyDescent="0.15">
      <c r="B103" s="14" t="s">
        <v>87</v>
      </c>
      <c r="E103" s="12">
        <f>STAFF_CWS!H76</f>
        <v>0.75</v>
      </c>
      <c r="F103" s="12">
        <f>STAFF_CWS!I76</f>
        <v>0.75</v>
      </c>
      <c r="G103" s="12">
        <f>STAFF_CWS!J76</f>
        <v>0.75</v>
      </c>
      <c r="H103" s="12">
        <f>STAFF_CWS!K76</f>
        <v>0.75</v>
      </c>
      <c r="I103" s="12">
        <f>STAFF_CWS!L76</f>
        <v>0.75</v>
      </c>
      <c r="J103" s="12">
        <f>STAFF_CWS!M76</f>
        <v>0.75</v>
      </c>
      <c r="K103" s="12">
        <f>STAFF_CWS!N76</f>
        <v>0.75</v>
      </c>
      <c r="L103" s="12">
        <f>STAFF_CWS!O76</f>
        <v>0.75</v>
      </c>
      <c r="M103" s="12">
        <f>STAFF_CWS!P76</f>
        <v>0.75</v>
      </c>
      <c r="N103" s="12">
        <f>STAFF_CWS!Q76</f>
        <v>0.75</v>
      </c>
      <c r="O103" s="12">
        <f>STAFF_CWS!R76</f>
        <v>0.75</v>
      </c>
      <c r="P103" s="12">
        <f>STAFF_CWS!S76</f>
        <v>0.75</v>
      </c>
      <c r="Q103" s="12">
        <f>STAFF_CWS!T76</f>
        <v>0.75</v>
      </c>
      <c r="R103" s="12">
        <f>STAFF_CWS!U76</f>
        <v>0.75</v>
      </c>
      <c r="S103" s="12">
        <f>STAFF_CWS!V76</f>
        <v>0.75</v>
      </c>
      <c r="T103" s="12">
        <f>STAFF_CWS!W76</f>
        <v>0.75</v>
      </c>
      <c r="U103" s="12">
        <f>STAFF_CWS!X76</f>
        <v>0.75</v>
      </c>
      <c r="V103" s="12">
        <f>STAFF_CWS!Y76</f>
        <v>0.75</v>
      </c>
      <c r="W103" s="12">
        <f>STAFF_CWS!Z76</f>
        <v>0.25</v>
      </c>
      <c r="X103" s="12">
        <f>STAFF_CWS!AA76</f>
        <v>0.25</v>
      </c>
      <c r="Y103" s="12">
        <f>STAFF_CWS!AB76</f>
        <v>0.25</v>
      </c>
      <c r="Z103" s="12">
        <f>STAFF_CWS!AC76</f>
        <v>0.25</v>
      </c>
      <c r="AA103" s="12">
        <f>STAFF_CWS!AD76</f>
        <v>0.25</v>
      </c>
      <c r="AB103" s="12">
        <f>STAFF_CWS!AE76</f>
        <v>0.25</v>
      </c>
      <c r="AC103" s="12">
        <f>STAFF_CWS!AF76</f>
        <v>0</v>
      </c>
      <c r="AD103" s="12">
        <f>STAFF_CWS!AG76</f>
        <v>0</v>
      </c>
      <c r="AE103" s="12">
        <f>STAFF_CWS!AH76</f>
        <v>0</v>
      </c>
      <c r="AF103" s="12">
        <f>STAFF_CWS!AI76</f>
        <v>0</v>
      </c>
      <c r="AG103" s="12">
        <f>STAFF_CWS!AJ76</f>
        <v>0</v>
      </c>
      <c r="AH103" s="12">
        <f>STAFF_CWS!AK76</f>
        <v>0</v>
      </c>
      <c r="AI103" s="12">
        <f>STAFF_CWS!AL76</f>
        <v>0</v>
      </c>
      <c r="AJ103" s="12">
        <f>STAFF_CWS!AM76</f>
        <v>0</v>
      </c>
      <c r="AK103" s="12">
        <f>STAFF_CWS!AN76</f>
        <v>0</v>
      </c>
      <c r="AL103" s="12">
        <f>STAFF_CWS!AO76</f>
        <v>0</v>
      </c>
      <c r="AM103" s="12">
        <f>STAFF_CWS!AP76</f>
        <v>0</v>
      </c>
      <c r="AN103" s="12">
        <f>STAFF_CWS!AQ76</f>
        <v>0</v>
      </c>
      <c r="AO103" s="12">
        <f>STAFF_CWS!AR76</f>
        <v>0</v>
      </c>
      <c r="AP103" s="12">
        <f>STAFF_CWS!AS76</f>
        <v>0</v>
      </c>
      <c r="AQ103" s="12">
        <f>STAFF_CWS!AT76</f>
        <v>0</v>
      </c>
      <c r="AR103" s="12">
        <f>STAFF_CWS!AU76</f>
        <v>0</v>
      </c>
      <c r="AS103" s="12">
        <f>STAFF_CWS!AV76</f>
        <v>0</v>
      </c>
      <c r="AT103" s="12">
        <f>STAFF_CWS!AW76</f>
        <v>0</v>
      </c>
      <c r="AU103" s="12">
        <f>STAFF_CWS!AX76</f>
        <v>0</v>
      </c>
      <c r="AV103" s="12">
        <f>STAFF_CWS!AY76</f>
        <v>0</v>
      </c>
      <c r="AW103" s="12">
        <f>STAFF_CWS!AZ76</f>
        <v>0</v>
      </c>
      <c r="AX103" s="12">
        <f>STAFF_CWS!BA76</f>
        <v>0</v>
      </c>
      <c r="AY103" s="12">
        <f>STAFF_CWS!BB76</f>
        <v>0</v>
      </c>
      <c r="AZ103" s="12">
        <f>STAFF_CWS!BC76</f>
        <v>0</v>
      </c>
      <c r="BA103" s="12">
        <f>STAFF_CWS!BD76</f>
        <v>0</v>
      </c>
      <c r="BB103" s="12">
        <f>STAFF_CWS!BE76</f>
        <v>0</v>
      </c>
      <c r="BC103" s="12">
        <f>STAFF_CWS!BF76</f>
        <v>0</v>
      </c>
      <c r="BD103" s="12">
        <f>STAFF_CWS!BG76</f>
        <v>0</v>
      </c>
      <c r="BE103" s="12">
        <f>STAFF_CWS!BH76</f>
        <v>0</v>
      </c>
      <c r="BF103" s="12">
        <f>STAFF_CWS!BI76</f>
        <v>0</v>
      </c>
      <c r="BG103" s="12">
        <f>STAFF_CWS!BJ76</f>
        <v>0</v>
      </c>
      <c r="BH103" s="12">
        <f>STAFF_CWS!BK76</f>
        <v>0</v>
      </c>
      <c r="BI103" s="12">
        <f>STAFF_CWS!BL76</f>
        <v>0</v>
      </c>
      <c r="BJ103" s="12">
        <f>STAFF_CWS!BM76</f>
        <v>0</v>
      </c>
      <c r="BK103" s="12">
        <f>STAFF_CWS!BN76</f>
        <v>0</v>
      </c>
      <c r="BL103" s="12">
        <f>STAFF_CWS!BO76</f>
        <v>0</v>
      </c>
    </row>
    <row r="104" spans="2:64" x14ac:dyDescent="0.15">
      <c r="B104" s="14" t="s">
        <v>998</v>
      </c>
      <c r="E104" s="12">
        <f>STAFF_CWS!H77</f>
        <v>0.75</v>
      </c>
      <c r="F104" s="12">
        <f>STAFF_CWS!I77</f>
        <v>0.75</v>
      </c>
      <c r="G104" s="12">
        <f>STAFF_CWS!J77</f>
        <v>0.75</v>
      </c>
      <c r="H104" s="12">
        <f>STAFF_CWS!K77</f>
        <v>0.75</v>
      </c>
      <c r="I104" s="12">
        <f>STAFF_CWS!L77</f>
        <v>0.75</v>
      </c>
      <c r="J104" s="12">
        <f>STAFF_CWS!M77</f>
        <v>0.75</v>
      </c>
      <c r="K104" s="12">
        <f>STAFF_CWS!N77</f>
        <v>0.75</v>
      </c>
      <c r="L104" s="12">
        <f>STAFF_CWS!O77</f>
        <v>0.75</v>
      </c>
      <c r="M104" s="12">
        <f>STAFF_CWS!P77</f>
        <v>0.75</v>
      </c>
      <c r="N104" s="12">
        <f>STAFF_CWS!Q77</f>
        <v>0.75</v>
      </c>
      <c r="O104" s="12">
        <f>STAFF_CWS!R77</f>
        <v>0.75</v>
      </c>
      <c r="P104" s="12">
        <f>STAFF_CWS!S77</f>
        <v>0.75</v>
      </c>
      <c r="Q104" s="12">
        <f>STAFF_CWS!T77</f>
        <v>0.75</v>
      </c>
      <c r="R104" s="12">
        <f>STAFF_CWS!U77</f>
        <v>0.75</v>
      </c>
      <c r="S104" s="12">
        <f>STAFF_CWS!V77</f>
        <v>0.75</v>
      </c>
      <c r="T104" s="12">
        <f>STAFF_CWS!W77</f>
        <v>0.75</v>
      </c>
      <c r="U104" s="12">
        <f>STAFF_CWS!X77</f>
        <v>0.75</v>
      </c>
      <c r="V104" s="12">
        <f>STAFF_CWS!Y77</f>
        <v>0.75</v>
      </c>
      <c r="W104" s="12">
        <f>STAFF_CWS!Z77</f>
        <v>0.25</v>
      </c>
      <c r="X104" s="12">
        <f>STAFF_CWS!AA77</f>
        <v>0.25</v>
      </c>
      <c r="Y104" s="12">
        <f>STAFF_CWS!AB77</f>
        <v>0.25</v>
      </c>
      <c r="Z104" s="12">
        <f>STAFF_CWS!AC77</f>
        <v>0.25</v>
      </c>
      <c r="AA104" s="12">
        <f>STAFF_CWS!AD77</f>
        <v>0.25</v>
      </c>
      <c r="AB104" s="12">
        <f>STAFF_CWS!AE77</f>
        <v>0.25</v>
      </c>
      <c r="AC104" s="12">
        <f>STAFF_CWS!AF77</f>
        <v>0</v>
      </c>
      <c r="AD104" s="12">
        <f>STAFF_CWS!AG77</f>
        <v>0</v>
      </c>
      <c r="AE104" s="12">
        <f>STAFF_CWS!AH77</f>
        <v>0</v>
      </c>
      <c r="AF104" s="12">
        <f>STAFF_CWS!AI77</f>
        <v>0</v>
      </c>
      <c r="AG104" s="12">
        <f>STAFF_CWS!AJ77</f>
        <v>0</v>
      </c>
      <c r="AH104" s="12">
        <f>STAFF_CWS!AK77</f>
        <v>0</v>
      </c>
      <c r="AI104" s="12">
        <f>STAFF_CWS!AL77</f>
        <v>0</v>
      </c>
      <c r="AJ104" s="12">
        <f>STAFF_CWS!AM77</f>
        <v>0</v>
      </c>
      <c r="AK104" s="12">
        <f>STAFF_CWS!AN77</f>
        <v>0</v>
      </c>
      <c r="AL104" s="12">
        <f>STAFF_CWS!AO77</f>
        <v>0</v>
      </c>
      <c r="AM104" s="12">
        <f>STAFF_CWS!AP77</f>
        <v>0</v>
      </c>
      <c r="AN104" s="12">
        <f>STAFF_CWS!AQ77</f>
        <v>0</v>
      </c>
      <c r="AO104" s="12">
        <f>STAFF_CWS!AR77</f>
        <v>0</v>
      </c>
      <c r="AP104" s="12">
        <f>STAFF_CWS!AS77</f>
        <v>0</v>
      </c>
      <c r="AQ104" s="12">
        <f>STAFF_CWS!AT77</f>
        <v>0</v>
      </c>
      <c r="AR104" s="12">
        <f>STAFF_CWS!AU77</f>
        <v>0</v>
      </c>
      <c r="AS104" s="12">
        <f>STAFF_CWS!AV77</f>
        <v>0</v>
      </c>
      <c r="AT104" s="12">
        <f>STAFF_CWS!AW77</f>
        <v>0</v>
      </c>
      <c r="AU104" s="12">
        <f>STAFF_CWS!AX77</f>
        <v>0</v>
      </c>
      <c r="AV104" s="12">
        <f>STAFF_CWS!AY77</f>
        <v>0</v>
      </c>
      <c r="AW104" s="12">
        <f>STAFF_CWS!AZ77</f>
        <v>0</v>
      </c>
      <c r="AX104" s="12">
        <f>STAFF_CWS!BA77</f>
        <v>0</v>
      </c>
      <c r="AY104" s="12">
        <f>STAFF_CWS!BB77</f>
        <v>0</v>
      </c>
      <c r="AZ104" s="12">
        <f>STAFF_CWS!BC77</f>
        <v>0</v>
      </c>
      <c r="BA104" s="12">
        <f>STAFF_CWS!BD77</f>
        <v>0</v>
      </c>
      <c r="BB104" s="12">
        <f>STAFF_CWS!BE77</f>
        <v>0</v>
      </c>
      <c r="BC104" s="12">
        <f>STAFF_CWS!BF77</f>
        <v>0</v>
      </c>
      <c r="BD104" s="12">
        <f>STAFF_CWS!BG77</f>
        <v>0</v>
      </c>
      <c r="BE104" s="12">
        <f>STAFF_CWS!BH77</f>
        <v>0</v>
      </c>
      <c r="BF104" s="12">
        <f>STAFF_CWS!BI77</f>
        <v>0</v>
      </c>
      <c r="BG104" s="12">
        <f>STAFF_CWS!BJ77</f>
        <v>0</v>
      </c>
      <c r="BH104" s="12">
        <f>STAFF_CWS!BK77</f>
        <v>0</v>
      </c>
      <c r="BI104" s="12">
        <f>STAFF_CWS!BL77</f>
        <v>0</v>
      </c>
      <c r="BJ104" s="12">
        <f>STAFF_CWS!BM77</f>
        <v>0</v>
      </c>
      <c r="BK104" s="12">
        <f>STAFF_CWS!BN77</f>
        <v>0</v>
      </c>
      <c r="BL104" s="12">
        <f>STAFF_CWS!BO77</f>
        <v>0</v>
      </c>
    </row>
    <row r="105" spans="2:64" x14ac:dyDescent="0.15">
      <c r="B105" s="14"/>
    </row>
    <row r="106" spans="2:64" x14ac:dyDescent="0.15">
      <c r="B106" s="14" t="s">
        <v>457</v>
      </c>
    </row>
    <row r="107" spans="2:64" x14ac:dyDescent="0.15">
      <c r="B107" s="14"/>
    </row>
    <row r="108" spans="2:64" s="102" customFormat="1" x14ac:dyDescent="0.15">
      <c r="B108" s="299" t="s">
        <v>447</v>
      </c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  <c r="AA108" s="320"/>
      <c r="AB108" s="320"/>
      <c r="AC108" s="320"/>
      <c r="AD108" s="320"/>
      <c r="AE108" s="320"/>
      <c r="AF108" s="320"/>
      <c r="AG108" s="320"/>
      <c r="AH108" s="320"/>
      <c r="AI108" s="320"/>
      <c r="AJ108" s="320"/>
      <c r="AK108" s="320"/>
      <c r="AL108" s="320"/>
      <c r="AM108" s="320"/>
      <c r="AN108" s="320"/>
      <c r="AO108" s="320"/>
      <c r="AP108" s="320"/>
      <c r="AQ108" s="320"/>
      <c r="AR108" s="320"/>
      <c r="AS108" s="320"/>
      <c r="AT108" s="320"/>
      <c r="AU108" s="320"/>
      <c r="AV108" s="320"/>
      <c r="AW108" s="320"/>
      <c r="AX108" s="320"/>
      <c r="AY108" s="320"/>
      <c r="AZ108" s="320"/>
      <c r="BA108" s="320"/>
      <c r="BB108" s="320"/>
      <c r="BC108" s="320"/>
      <c r="BD108" s="320"/>
      <c r="BE108" s="320"/>
      <c r="BF108" s="320"/>
      <c r="BG108" s="320"/>
      <c r="BH108" s="320"/>
      <c r="BI108" s="320"/>
      <c r="BJ108" s="320"/>
      <c r="BK108" s="320"/>
      <c r="BL108" s="320"/>
    </row>
    <row r="109" spans="2:64" s="102" customFormat="1" x14ac:dyDescent="0.15">
      <c r="B109" s="299" t="s">
        <v>396</v>
      </c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>
        <v>1</v>
      </c>
      <c r="U109" s="320"/>
      <c r="V109" s="320">
        <v>1</v>
      </c>
      <c r="W109" s="320"/>
      <c r="X109" s="320">
        <v>1</v>
      </c>
      <c r="Y109" s="320"/>
      <c r="Z109" s="320">
        <v>1</v>
      </c>
      <c r="AA109" s="320"/>
      <c r="AB109" s="320">
        <v>1</v>
      </c>
      <c r="AC109" s="320"/>
      <c r="AD109" s="320">
        <v>1</v>
      </c>
      <c r="AE109" s="320"/>
      <c r="AF109" s="320">
        <v>1</v>
      </c>
      <c r="AG109" s="320"/>
      <c r="AH109" s="320">
        <v>1</v>
      </c>
      <c r="AI109" s="320"/>
      <c r="AJ109" s="320">
        <v>1</v>
      </c>
      <c r="AK109" s="320"/>
      <c r="AL109" s="320">
        <v>1</v>
      </c>
      <c r="AM109" s="320"/>
      <c r="AN109" s="320">
        <v>1</v>
      </c>
      <c r="AO109" s="320"/>
      <c r="AP109" s="320">
        <v>1</v>
      </c>
      <c r="AQ109" s="320"/>
      <c r="AR109" s="320">
        <v>1</v>
      </c>
      <c r="AS109" s="320"/>
      <c r="AT109" s="320">
        <v>1</v>
      </c>
      <c r="AU109" s="320"/>
      <c r="AV109" s="320">
        <v>1</v>
      </c>
      <c r="AW109" s="320"/>
      <c r="AX109" s="320">
        <v>1</v>
      </c>
      <c r="AY109" s="320"/>
      <c r="AZ109" s="320">
        <v>1</v>
      </c>
      <c r="BA109" s="320"/>
      <c r="BB109" s="320">
        <v>1</v>
      </c>
      <c r="BC109" s="320"/>
      <c r="BD109" s="320">
        <v>1</v>
      </c>
      <c r="BE109" s="320"/>
      <c r="BF109" s="320">
        <v>1</v>
      </c>
      <c r="BG109" s="320"/>
      <c r="BH109" s="320">
        <v>1</v>
      </c>
      <c r="BI109" s="320"/>
      <c r="BJ109" s="320">
        <v>1</v>
      </c>
      <c r="BK109" s="320"/>
      <c r="BL109" s="320"/>
    </row>
    <row r="110" spans="2:64" s="102" customFormat="1" x14ac:dyDescent="0.15">
      <c r="B110" s="299" t="s">
        <v>448</v>
      </c>
      <c r="D110" s="320"/>
      <c r="E110" s="320"/>
      <c r="F110" s="320"/>
      <c r="G110" s="320"/>
      <c r="H110" s="320"/>
      <c r="I110" s="320"/>
      <c r="J110" s="320"/>
      <c r="K110" s="320"/>
      <c r="L110" s="320">
        <v>1</v>
      </c>
      <c r="M110" s="320">
        <v>1</v>
      </c>
      <c r="N110" s="320">
        <v>2</v>
      </c>
      <c r="O110" s="320">
        <v>2</v>
      </c>
      <c r="P110" s="320">
        <v>2</v>
      </c>
      <c r="Q110" s="320">
        <v>3</v>
      </c>
      <c r="R110" s="320">
        <v>3</v>
      </c>
      <c r="S110" s="320">
        <v>3</v>
      </c>
      <c r="T110" s="320">
        <v>4</v>
      </c>
      <c r="U110" s="320">
        <v>5</v>
      </c>
      <c r="V110" s="320">
        <v>5</v>
      </c>
      <c r="W110" s="320">
        <v>7</v>
      </c>
      <c r="X110" s="320">
        <v>7</v>
      </c>
      <c r="Y110" s="320">
        <v>7</v>
      </c>
      <c r="Z110" s="320">
        <v>7</v>
      </c>
      <c r="AA110" s="320">
        <v>7</v>
      </c>
      <c r="AB110" s="320">
        <v>7</v>
      </c>
      <c r="AC110" s="320">
        <v>8</v>
      </c>
      <c r="AD110" s="320">
        <v>8</v>
      </c>
      <c r="AE110" s="320">
        <v>8</v>
      </c>
      <c r="AF110" s="320">
        <v>8</v>
      </c>
      <c r="AG110" s="320">
        <v>8</v>
      </c>
      <c r="AH110" s="320">
        <v>8</v>
      </c>
      <c r="AI110" s="320">
        <v>8</v>
      </c>
      <c r="AJ110" s="320">
        <v>8</v>
      </c>
      <c r="AK110" s="320">
        <v>8</v>
      </c>
      <c r="AL110" s="320">
        <v>8</v>
      </c>
      <c r="AM110" s="320">
        <v>8</v>
      </c>
      <c r="AN110" s="320">
        <v>8</v>
      </c>
      <c r="AO110" s="320">
        <v>10</v>
      </c>
      <c r="AP110" s="320">
        <v>10</v>
      </c>
      <c r="AQ110" s="320">
        <v>10</v>
      </c>
      <c r="AR110" s="320">
        <v>10</v>
      </c>
      <c r="AS110" s="320">
        <v>10</v>
      </c>
      <c r="AT110" s="320">
        <v>10</v>
      </c>
      <c r="AU110" s="320">
        <v>10</v>
      </c>
      <c r="AV110" s="320">
        <v>10</v>
      </c>
      <c r="AW110" s="320">
        <v>10</v>
      </c>
      <c r="AX110" s="320">
        <v>10</v>
      </c>
      <c r="AY110" s="320">
        <v>10</v>
      </c>
      <c r="AZ110" s="320">
        <v>10</v>
      </c>
      <c r="BA110" s="320">
        <v>12</v>
      </c>
      <c r="BB110" s="320">
        <v>12</v>
      </c>
      <c r="BC110" s="320">
        <v>12</v>
      </c>
      <c r="BD110" s="320">
        <v>12</v>
      </c>
      <c r="BE110" s="320">
        <v>12</v>
      </c>
      <c r="BF110" s="320">
        <v>12</v>
      </c>
      <c r="BG110" s="320">
        <v>12</v>
      </c>
      <c r="BH110" s="320">
        <v>12</v>
      </c>
      <c r="BI110" s="320">
        <v>12</v>
      </c>
      <c r="BJ110" s="320">
        <v>12</v>
      </c>
      <c r="BK110" s="320">
        <v>12</v>
      </c>
      <c r="BL110" s="320">
        <v>12</v>
      </c>
    </row>
    <row r="111" spans="2:64" s="102" customFormat="1" x14ac:dyDescent="0.15">
      <c r="B111" s="299" t="s">
        <v>446</v>
      </c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  <c r="AA111" s="320"/>
      <c r="AB111" s="320"/>
      <c r="AC111" s="320"/>
      <c r="AD111" s="320"/>
      <c r="AE111" s="320"/>
      <c r="AF111" s="320"/>
      <c r="AG111" s="320"/>
      <c r="AH111" s="320"/>
      <c r="AI111" s="320"/>
      <c r="AJ111" s="320"/>
      <c r="AK111" s="320"/>
      <c r="AL111" s="320"/>
      <c r="AM111" s="320"/>
      <c r="AN111" s="320"/>
      <c r="AO111" s="320"/>
      <c r="AP111" s="320"/>
      <c r="AQ111" s="320"/>
      <c r="AR111" s="320"/>
      <c r="AS111" s="320"/>
      <c r="AT111" s="320"/>
      <c r="AU111" s="320"/>
      <c r="AV111" s="320"/>
      <c r="AW111" s="320"/>
      <c r="AX111" s="320"/>
      <c r="AY111" s="320"/>
      <c r="AZ111" s="320"/>
      <c r="BA111" s="320"/>
      <c r="BB111" s="320"/>
      <c r="BC111" s="320"/>
      <c r="BD111" s="320"/>
      <c r="BE111" s="320"/>
      <c r="BF111" s="320"/>
      <c r="BG111" s="320"/>
      <c r="BH111" s="320"/>
      <c r="BI111" s="320"/>
      <c r="BJ111" s="320"/>
      <c r="BK111" s="320"/>
      <c r="BL111" s="320"/>
    </row>
    <row r="112" spans="2:64" s="102" customFormat="1" x14ac:dyDescent="0.15">
      <c r="B112" s="299" t="s">
        <v>449</v>
      </c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  <c r="AA112" s="320"/>
      <c r="AB112" s="320"/>
      <c r="AC112" s="320"/>
      <c r="AD112" s="320"/>
      <c r="AE112" s="320"/>
      <c r="AF112" s="320"/>
      <c r="AG112" s="320"/>
      <c r="AH112" s="320"/>
      <c r="AI112" s="320"/>
      <c r="AJ112" s="320"/>
      <c r="AK112" s="320"/>
      <c r="AL112" s="320"/>
      <c r="AM112" s="320"/>
      <c r="AN112" s="320"/>
      <c r="AO112" s="320"/>
      <c r="AP112" s="320"/>
      <c r="AQ112" s="320"/>
      <c r="AR112" s="320"/>
      <c r="AS112" s="320"/>
      <c r="AT112" s="320"/>
      <c r="AU112" s="320"/>
      <c r="AV112" s="320"/>
      <c r="AW112" s="320"/>
      <c r="AX112" s="320"/>
      <c r="AY112" s="320"/>
      <c r="AZ112" s="320"/>
      <c r="BA112" s="320"/>
      <c r="BB112" s="320"/>
      <c r="BC112" s="320"/>
      <c r="BD112" s="320"/>
      <c r="BE112" s="320"/>
      <c r="BF112" s="320"/>
      <c r="BG112" s="320"/>
      <c r="BH112" s="320"/>
      <c r="BI112" s="320"/>
      <c r="BJ112" s="320"/>
      <c r="BK112" s="320"/>
      <c r="BL112" s="320"/>
    </row>
    <row r="113" spans="2:64" s="102" customFormat="1" x14ac:dyDescent="0.15">
      <c r="B113" s="29"/>
    </row>
    <row r="114" spans="2:64" s="102" customFormat="1" x14ac:dyDescent="0.15">
      <c r="B114" s="29" t="s">
        <v>549</v>
      </c>
      <c r="D114" s="102">
        <f t="shared" ref="D114:AI114" si="5">SUM(D108:D113)</f>
        <v>0</v>
      </c>
      <c r="E114" s="102">
        <f t="shared" si="5"/>
        <v>0</v>
      </c>
      <c r="F114" s="102">
        <f t="shared" si="5"/>
        <v>0</v>
      </c>
      <c r="G114" s="102">
        <f t="shared" si="5"/>
        <v>0</v>
      </c>
      <c r="H114" s="102">
        <f t="shared" si="5"/>
        <v>0</v>
      </c>
      <c r="I114" s="102">
        <f t="shared" si="5"/>
        <v>0</v>
      </c>
      <c r="J114" s="102">
        <f t="shared" si="5"/>
        <v>0</v>
      </c>
      <c r="K114" s="102">
        <f t="shared" si="5"/>
        <v>0</v>
      </c>
      <c r="L114" s="102">
        <f t="shared" si="5"/>
        <v>1</v>
      </c>
      <c r="M114" s="102">
        <f t="shared" si="5"/>
        <v>1</v>
      </c>
      <c r="N114" s="102">
        <f t="shared" si="5"/>
        <v>2</v>
      </c>
      <c r="O114" s="102">
        <f t="shared" si="5"/>
        <v>2</v>
      </c>
      <c r="P114" s="102">
        <f t="shared" si="5"/>
        <v>2</v>
      </c>
      <c r="Q114" s="102">
        <f t="shared" si="5"/>
        <v>3</v>
      </c>
      <c r="R114" s="102">
        <f t="shared" si="5"/>
        <v>3</v>
      </c>
      <c r="S114" s="102">
        <f t="shared" si="5"/>
        <v>3</v>
      </c>
      <c r="T114" s="102">
        <f t="shared" si="5"/>
        <v>5</v>
      </c>
      <c r="U114" s="102">
        <f t="shared" si="5"/>
        <v>5</v>
      </c>
      <c r="V114" s="102">
        <f t="shared" si="5"/>
        <v>6</v>
      </c>
      <c r="W114" s="102">
        <f t="shared" si="5"/>
        <v>7</v>
      </c>
      <c r="X114" s="102">
        <f t="shared" si="5"/>
        <v>8</v>
      </c>
      <c r="Y114" s="102">
        <f t="shared" si="5"/>
        <v>7</v>
      </c>
      <c r="Z114" s="102">
        <f t="shared" si="5"/>
        <v>8</v>
      </c>
      <c r="AA114" s="102">
        <f t="shared" si="5"/>
        <v>7</v>
      </c>
      <c r="AB114" s="102">
        <f t="shared" si="5"/>
        <v>8</v>
      </c>
      <c r="AC114" s="102">
        <f t="shared" si="5"/>
        <v>8</v>
      </c>
      <c r="AD114" s="102">
        <f t="shared" si="5"/>
        <v>9</v>
      </c>
      <c r="AE114" s="102">
        <f t="shared" si="5"/>
        <v>8</v>
      </c>
      <c r="AF114" s="102">
        <f t="shared" si="5"/>
        <v>9</v>
      </c>
      <c r="AG114" s="102">
        <f t="shared" si="5"/>
        <v>8</v>
      </c>
      <c r="AH114" s="102">
        <f t="shared" si="5"/>
        <v>9</v>
      </c>
      <c r="AI114" s="102">
        <f t="shared" si="5"/>
        <v>8</v>
      </c>
      <c r="AJ114" s="102">
        <f t="shared" ref="AJ114:BL114" si="6">SUM(AJ108:AJ113)</f>
        <v>9</v>
      </c>
      <c r="AK114" s="102">
        <f t="shared" si="6"/>
        <v>8</v>
      </c>
      <c r="AL114" s="102">
        <f t="shared" si="6"/>
        <v>9</v>
      </c>
      <c r="AM114" s="102">
        <f t="shared" si="6"/>
        <v>8</v>
      </c>
      <c r="AN114" s="102">
        <f t="shared" si="6"/>
        <v>9</v>
      </c>
      <c r="AO114" s="102">
        <f t="shared" si="6"/>
        <v>10</v>
      </c>
      <c r="AP114" s="102">
        <f t="shared" si="6"/>
        <v>11</v>
      </c>
      <c r="AQ114" s="102">
        <f t="shared" si="6"/>
        <v>10</v>
      </c>
      <c r="AR114" s="102">
        <f t="shared" si="6"/>
        <v>11</v>
      </c>
      <c r="AS114" s="102">
        <f t="shared" si="6"/>
        <v>10</v>
      </c>
      <c r="AT114" s="102">
        <f t="shared" si="6"/>
        <v>11</v>
      </c>
      <c r="AU114" s="102">
        <f t="shared" si="6"/>
        <v>10</v>
      </c>
      <c r="AV114" s="102">
        <f t="shared" si="6"/>
        <v>11</v>
      </c>
      <c r="AW114" s="102">
        <f t="shared" si="6"/>
        <v>10</v>
      </c>
      <c r="AX114" s="102">
        <f t="shared" si="6"/>
        <v>11</v>
      </c>
      <c r="AY114" s="102">
        <f t="shared" si="6"/>
        <v>10</v>
      </c>
      <c r="AZ114" s="102">
        <f t="shared" si="6"/>
        <v>11</v>
      </c>
      <c r="BA114" s="102">
        <f t="shared" si="6"/>
        <v>12</v>
      </c>
      <c r="BB114" s="102">
        <f t="shared" si="6"/>
        <v>13</v>
      </c>
      <c r="BC114" s="102">
        <f t="shared" si="6"/>
        <v>12</v>
      </c>
      <c r="BD114" s="102">
        <f t="shared" si="6"/>
        <v>13</v>
      </c>
      <c r="BE114" s="102">
        <f t="shared" si="6"/>
        <v>12</v>
      </c>
      <c r="BF114" s="102">
        <f t="shared" si="6"/>
        <v>13</v>
      </c>
      <c r="BG114" s="102">
        <f t="shared" si="6"/>
        <v>12</v>
      </c>
      <c r="BH114" s="102">
        <f t="shared" si="6"/>
        <v>13</v>
      </c>
      <c r="BI114" s="102">
        <f t="shared" si="6"/>
        <v>12</v>
      </c>
      <c r="BJ114" s="102">
        <f t="shared" si="6"/>
        <v>13</v>
      </c>
      <c r="BK114" s="102">
        <f t="shared" si="6"/>
        <v>12</v>
      </c>
      <c r="BL114" s="102">
        <f t="shared" si="6"/>
        <v>12</v>
      </c>
    </row>
    <row r="115" spans="2:64" x14ac:dyDescent="0.15">
      <c r="B115" s="14"/>
    </row>
    <row r="116" spans="2:64" x14ac:dyDescent="0.15">
      <c r="B116" s="14" t="s">
        <v>458</v>
      </c>
    </row>
    <row r="117" spans="2:64" x14ac:dyDescent="0.15">
      <c r="B117" s="14"/>
    </row>
    <row r="118" spans="2:64" x14ac:dyDescent="0.15">
      <c r="B118" s="47" t="s">
        <v>447</v>
      </c>
      <c r="E118" s="9">
        <f>'COSM-TRIPCALC_CWS'!$D$9*'COSM-TRIPPLAN_CWS'!E108</f>
        <v>0</v>
      </c>
      <c r="F118" s="9">
        <f>'COSM-TRIPCALC_CWS'!$D$9*'COSM-TRIPPLAN_CWS'!F108</f>
        <v>0</v>
      </c>
      <c r="G118" s="9">
        <f>'COSM-TRIPCALC_CWS'!$D$9*'COSM-TRIPPLAN_CWS'!G108</f>
        <v>0</v>
      </c>
      <c r="H118" s="9">
        <f>'COSM-TRIPCALC_CWS'!$D$9*'COSM-TRIPPLAN_CWS'!H108</f>
        <v>0</v>
      </c>
      <c r="I118" s="9">
        <f>'COSM-TRIPCALC_CWS'!$D$9*'COSM-TRIPPLAN_CWS'!I108</f>
        <v>0</v>
      </c>
      <c r="J118" s="9">
        <f>'COSM-TRIPCALC_CWS'!$D$9*'COSM-TRIPPLAN_CWS'!J108</f>
        <v>0</v>
      </c>
      <c r="K118" s="9">
        <f>'COSM-TRIPCALC_CWS'!$D$9*'COSM-TRIPPLAN_CWS'!K108</f>
        <v>0</v>
      </c>
      <c r="L118" s="9">
        <f>'COSM-TRIPCALC_CWS'!$D$9*'COSM-TRIPPLAN_CWS'!L108</f>
        <v>0</v>
      </c>
      <c r="M118" s="9">
        <f>'COSM-TRIPCALC_CWS'!$D$9*'COSM-TRIPPLAN_CWS'!M108</f>
        <v>0</v>
      </c>
      <c r="N118" s="9">
        <f>'COSM-TRIPCALC_CWS'!$D$9*'COSM-TRIPPLAN_CWS'!N108</f>
        <v>0</v>
      </c>
      <c r="O118" s="9">
        <f>'COSM-TRIPCALC_CWS'!$D$9*'COSM-TRIPPLAN_CWS'!O108</f>
        <v>0</v>
      </c>
      <c r="P118" s="9">
        <f>'COSM-TRIPCALC_CWS'!$D$9*'COSM-TRIPPLAN_CWS'!P108</f>
        <v>0</v>
      </c>
      <c r="Q118" s="9">
        <f>'COSM-TRIPCALC_CWS'!$D$9*'COSM-TRIPPLAN_CWS'!Q108</f>
        <v>0</v>
      </c>
      <c r="R118" s="9">
        <f>'COSM-TRIPCALC_CWS'!$D$9*'COSM-TRIPPLAN_CWS'!R108</f>
        <v>0</v>
      </c>
      <c r="S118" s="9">
        <f>'COSM-TRIPCALC_CWS'!$D$9*'COSM-TRIPPLAN_CWS'!S108</f>
        <v>0</v>
      </c>
      <c r="T118" s="9">
        <f>'COSM-TRIPCALC_CWS'!$D$9*'COSM-TRIPPLAN_CWS'!T108</f>
        <v>0</v>
      </c>
      <c r="U118" s="9">
        <f>'COSM-TRIPCALC_CWS'!$D$9*'COSM-TRIPPLAN_CWS'!U108</f>
        <v>0</v>
      </c>
      <c r="V118" s="9">
        <f>'COSM-TRIPCALC_CWS'!$D$9*'COSM-TRIPPLAN_CWS'!V108</f>
        <v>0</v>
      </c>
      <c r="W118" s="9">
        <f>'COSM-TRIPCALC_CWS'!$D$9*'COSM-TRIPPLAN_CWS'!W108</f>
        <v>0</v>
      </c>
      <c r="X118" s="9">
        <f>'COSM-TRIPCALC_CWS'!$D$9*'COSM-TRIPPLAN_CWS'!X108</f>
        <v>0</v>
      </c>
      <c r="Y118" s="9">
        <f>'COSM-TRIPCALC_CWS'!$D$9*'COSM-TRIPPLAN_CWS'!Y108</f>
        <v>0</v>
      </c>
      <c r="Z118" s="9">
        <f>'COSM-TRIPCALC_CWS'!$D$9*'COSM-TRIPPLAN_CWS'!Z108</f>
        <v>0</v>
      </c>
      <c r="AA118" s="9">
        <f>'COSM-TRIPCALC_CWS'!$D$9*'COSM-TRIPPLAN_CWS'!AA108</f>
        <v>0</v>
      </c>
      <c r="AB118" s="9">
        <f>'COSM-TRIPCALC_CWS'!$D$9*'COSM-TRIPPLAN_CWS'!AB108</f>
        <v>0</v>
      </c>
      <c r="AC118" s="9">
        <f>'COSM-TRIPCALC_CWS'!$D$9*'COSM-TRIPPLAN_CWS'!AC108</f>
        <v>0</v>
      </c>
      <c r="AD118" s="9">
        <f>'COSM-TRIPCALC_CWS'!$D$9*'COSM-TRIPPLAN_CWS'!AD108</f>
        <v>0</v>
      </c>
      <c r="AE118" s="9">
        <f>'COSM-TRIPCALC_CWS'!$D$9*'COSM-TRIPPLAN_CWS'!AE108</f>
        <v>0</v>
      </c>
      <c r="AF118" s="9">
        <f>'COSM-TRIPCALC_CWS'!$D$9*'COSM-TRIPPLAN_CWS'!AF108</f>
        <v>0</v>
      </c>
      <c r="AG118" s="9">
        <f>'COSM-TRIPCALC_CWS'!$D$9*'COSM-TRIPPLAN_CWS'!AG108</f>
        <v>0</v>
      </c>
      <c r="AH118" s="9">
        <f>'COSM-TRIPCALC_CWS'!$D$9*'COSM-TRIPPLAN_CWS'!AH108</f>
        <v>0</v>
      </c>
      <c r="AI118" s="9">
        <f>'COSM-TRIPCALC_CWS'!$D$9*'COSM-TRIPPLAN_CWS'!AI108</f>
        <v>0</v>
      </c>
      <c r="AJ118" s="9">
        <f>'COSM-TRIPCALC_CWS'!$D$9*'COSM-TRIPPLAN_CWS'!AJ108</f>
        <v>0</v>
      </c>
      <c r="AK118" s="9">
        <f>'COSM-TRIPCALC_CWS'!$D$9*'COSM-TRIPPLAN_CWS'!AK108</f>
        <v>0</v>
      </c>
      <c r="AL118" s="9">
        <f>'COSM-TRIPCALC_CWS'!$D$9*'COSM-TRIPPLAN_CWS'!AL108</f>
        <v>0</v>
      </c>
      <c r="AM118" s="9">
        <f>'COSM-TRIPCALC_CWS'!$D$9*'COSM-TRIPPLAN_CWS'!AM108</f>
        <v>0</v>
      </c>
      <c r="AN118" s="9">
        <f>'COSM-TRIPCALC_CWS'!$D$9*'COSM-TRIPPLAN_CWS'!AN108</f>
        <v>0</v>
      </c>
      <c r="AO118" s="9">
        <f>'COSM-TRIPCALC_CWS'!$D$9*'COSM-TRIPPLAN_CWS'!AO108</f>
        <v>0</v>
      </c>
      <c r="AP118" s="9">
        <f>'COSM-TRIPCALC_CWS'!$D$9*'COSM-TRIPPLAN_CWS'!AP108</f>
        <v>0</v>
      </c>
      <c r="AQ118" s="9">
        <f>'COSM-TRIPCALC_CWS'!$D$9*'COSM-TRIPPLAN_CWS'!AQ108</f>
        <v>0</v>
      </c>
      <c r="AR118" s="9">
        <f>'COSM-TRIPCALC_CWS'!$D$9*'COSM-TRIPPLAN_CWS'!AR108</f>
        <v>0</v>
      </c>
      <c r="AS118" s="9">
        <f>'COSM-TRIPCALC_CWS'!$D$9*'COSM-TRIPPLAN_CWS'!AS108</f>
        <v>0</v>
      </c>
      <c r="AT118" s="9">
        <f>'COSM-TRIPCALC_CWS'!$D$9*'COSM-TRIPPLAN_CWS'!AT108</f>
        <v>0</v>
      </c>
      <c r="AU118" s="9">
        <f>'COSM-TRIPCALC_CWS'!$D$9*'COSM-TRIPPLAN_CWS'!AU108</f>
        <v>0</v>
      </c>
      <c r="AV118" s="9">
        <f>'COSM-TRIPCALC_CWS'!$D$9*'COSM-TRIPPLAN_CWS'!AV108</f>
        <v>0</v>
      </c>
      <c r="AW118" s="9">
        <f>'COSM-TRIPCALC_CWS'!$D$9*'COSM-TRIPPLAN_CWS'!AW108</f>
        <v>0</v>
      </c>
      <c r="AX118" s="9">
        <f>'COSM-TRIPCALC_CWS'!$D$9*'COSM-TRIPPLAN_CWS'!AX108</f>
        <v>0</v>
      </c>
      <c r="AY118" s="9">
        <f>'COSM-TRIPCALC_CWS'!$D$9*'COSM-TRIPPLAN_CWS'!AY108</f>
        <v>0</v>
      </c>
      <c r="AZ118" s="9">
        <f>'COSM-TRIPCALC_CWS'!$D$9*'COSM-TRIPPLAN_CWS'!AZ108</f>
        <v>0</v>
      </c>
      <c r="BA118" s="9">
        <f>'COSM-TRIPCALC_CWS'!$D$9*'COSM-TRIPPLAN_CWS'!BA108</f>
        <v>0</v>
      </c>
      <c r="BB118" s="9">
        <f>'COSM-TRIPCALC_CWS'!$D$9*'COSM-TRIPPLAN_CWS'!BB108</f>
        <v>0</v>
      </c>
      <c r="BC118" s="9">
        <f>'COSM-TRIPCALC_CWS'!$D$9*'COSM-TRIPPLAN_CWS'!BC108</f>
        <v>0</v>
      </c>
      <c r="BD118" s="9">
        <f>'COSM-TRIPCALC_CWS'!$D$9*'COSM-TRIPPLAN_CWS'!BD108</f>
        <v>0</v>
      </c>
      <c r="BE118" s="9">
        <f>'COSM-TRIPCALC_CWS'!$D$9*'COSM-TRIPPLAN_CWS'!BE108</f>
        <v>0</v>
      </c>
      <c r="BF118" s="9">
        <f>'COSM-TRIPCALC_CWS'!$D$9*'COSM-TRIPPLAN_CWS'!BF108</f>
        <v>0</v>
      </c>
      <c r="BG118" s="9">
        <f>'COSM-TRIPCALC_CWS'!$D$9*'COSM-TRIPPLAN_CWS'!BG108</f>
        <v>0</v>
      </c>
      <c r="BH118" s="9">
        <f>'COSM-TRIPCALC_CWS'!$D$9*'COSM-TRIPPLAN_CWS'!BH108</f>
        <v>0</v>
      </c>
      <c r="BI118" s="9">
        <f>'COSM-TRIPCALC_CWS'!$D$9*'COSM-TRIPPLAN_CWS'!BI108</f>
        <v>0</v>
      </c>
      <c r="BJ118" s="9">
        <f>'COSM-TRIPCALC_CWS'!$D$9*'COSM-TRIPPLAN_CWS'!BJ108</f>
        <v>0</v>
      </c>
      <c r="BK118" s="9">
        <f>'COSM-TRIPCALC_CWS'!$D$9*'COSM-TRIPPLAN_CWS'!BK108</f>
        <v>0</v>
      </c>
      <c r="BL118" s="9">
        <f>'COSM-TRIPCALC_CWS'!$D$9*'COSM-TRIPPLAN_CWS'!BL108</f>
        <v>0</v>
      </c>
    </row>
    <row r="119" spans="2:64" x14ac:dyDescent="0.15">
      <c r="B119" s="47" t="s">
        <v>396</v>
      </c>
      <c r="E119" s="9">
        <f>'COSM-TRIPCALC_CWS'!$D$16*'COSM-TRIPPLAN_CWS'!E109</f>
        <v>0</v>
      </c>
      <c r="F119" s="9">
        <f>'COSM-TRIPCALC_CWS'!$D$16*'COSM-TRIPPLAN_CWS'!F109</f>
        <v>0</v>
      </c>
      <c r="G119" s="9">
        <f>'COSM-TRIPCALC_CWS'!$D$16*'COSM-TRIPPLAN_CWS'!G109</f>
        <v>0</v>
      </c>
      <c r="H119" s="9">
        <f>'COSM-TRIPCALC_CWS'!$D$16*'COSM-TRIPPLAN_CWS'!H109</f>
        <v>0</v>
      </c>
      <c r="I119" s="9">
        <f>'COSM-TRIPCALC_CWS'!$D$16*'COSM-TRIPPLAN_CWS'!I109</f>
        <v>0</v>
      </c>
      <c r="J119" s="9">
        <f>'COSM-TRIPCALC_CWS'!$D$16*'COSM-TRIPPLAN_CWS'!J109</f>
        <v>0</v>
      </c>
      <c r="K119" s="9">
        <f>'COSM-TRIPCALC_CWS'!$D$16*'COSM-TRIPPLAN_CWS'!K109</f>
        <v>0</v>
      </c>
      <c r="L119" s="9">
        <f>'COSM-TRIPCALC_CWS'!$D$16*'COSM-TRIPPLAN_CWS'!L109</f>
        <v>0</v>
      </c>
      <c r="M119" s="9">
        <f>'COSM-TRIPCALC_CWS'!$D$16*'COSM-TRIPPLAN_CWS'!M109</f>
        <v>0</v>
      </c>
      <c r="N119" s="9">
        <f>'COSM-TRIPCALC_CWS'!$D$16*'COSM-TRIPPLAN_CWS'!N109</f>
        <v>0</v>
      </c>
      <c r="O119" s="9">
        <f>'COSM-TRIPCALC_CWS'!$D$16*'COSM-TRIPPLAN_CWS'!O109</f>
        <v>0</v>
      </c>
      <c r="P119" s="9">
        <f>'COSM-TRIPCALC_CWS'!$D$16*'COSM-TRIPPLAN_CWS'!P109</f>
        <v>0</v>
      </c>
      <c r="Q119" s="9">
        <f>'COSM-TRIPCALC_CWS'!$D$16*'COSM-TRIPPLAN_CWS'!Q109</f>
        <v>0</v>
      </c>
      <c r="R119" s="9">
        <f>'COSM-TRIPCALC_CWS'!$D$16*'COSM-TRIPPLAN_CWS'!R109</f>
        <v>0</v>
      </c>
      <c r="S119" s="9">
        <f>'COSM-TRIPCALC_CWS'!$D$16*'COSM-TRIPPLAN_CWS'!S109</f>
        <v>0</v>
      </c>
      <c r="T119" s="9">
        <f>'COSM-TRIPCALC_CWS'!$D$16*'COSM-TRIPPLAN_CWS'!T109</f>
        <v>1160</v>
      </c>
      <c r="U119" s="9">
        <f>'COSM-TRIPCALC_CWS'!$D$16*'COSM-TRIPPLAN_CWS'!U109</f>
        <v>0</v>
      </c>
      <c r="V119" s="9">
        <f>'COSM-TRIPCALC_CWS'!$D$16*'COSM-TRIPPLAN_CWS'!V109</f>
        <v>1160</v>
      </c>
      <c r="W119" s="9">
        <f>'COSM-TRIPCALC_CWS'!$D$16*'COSM-TRIPPLAN_CWS'!W109</f>
        <v>0</v>
      </c>
      <c r="X119" s="9">
        <f>'COSM-TRIPCALC_CWS'!$D$16*'COSM-TRIPPLAN_CWS'!X109</f>
        <v>1160</v>
      </c>
      <c r="Y119" s="9">
        <f>'COSM-TRIPCALC_CWS'!$D$16*'COSM-TRIPPLAN_CWS'!Y109</f>
        <v>0</v>
      </c>
      <c r="Z119" s="9">
        <f>'COSM-TRIPCALC_CWS'!$D$16*'COSM-TRIPPLAN_CWS'!Z109</f>
        <v>1160</v>
      </c>
      <c r="AA119" s="9">
        <f>'COSM-TRIPCALC_CWS'!$D$16*'COSM-TRIPPLAN_CWS'!AA109</f>
        <v>0</v>
      </c>
      <c r="AB119" s="9">
        <f>'COSM-TRIPCALC_CWS'!$D$16*'COSM-TRIPPLAN_CWS'!AB109</f>
        <v>1160</v>
      </c>
      <c r="AC119" s="9">
        <f>'COSM-TRIPCALC_CWS'!$D$16*'COSM-TRIPPLAN_CWS'!AC109</f>
        <v>0</v>
      </c>
      <c r="AD119" s="9">
        <f>'COSM-TRIPCALC_CWS'!$D$16*'COSM-TRIPPLAN_CWS'!AD109</f>
        <v>1160</v>
      </c>
      <c r="AE119" s="9">
        <f>'COSM-TRIPCALC_CWS'!$D$16*'COSM-TRIPPLAN_CWS'!AE109</f>
        <v>0</v>
      </c>
      <c r="AF119" s="9">
        <f>'COSM-TRIPCALC_CWS'!$D$16*'COSM-TRIPPLAN_CWS'!AF109</f>
        <v>1160</v>
      </c>
      <c r="AG119" s="9">
        <f>'COSM-TRIPCALC_CWS'!$D$16*'COSM-TRIPPLAN_CWS'!AG109</f>
        <v>0</v>
      </c>
      <c r="AH119" s="9">
        <f>'COSM-TRIPCALC_CWS'!$D$16*'COSM-TRIPPLAN_CWS'!AH109</f>
        <v>1160</v>
      </c>
      <c r="AI119" s="9">
        <f>'COSM-TRIPCALC_CWS'!$D$16*'COSM-TRIPPLAN_CWS'!AI109</f>
        <v>0</v>
      </c>
      <c r="AJ119" s="9">
        <f>'COSM-TRIPCALC_CWS'!$D$16*'COSM-TRIPPLAN_CWS'!AJ109</f>
        <v>1160</v>
      </c>
      <c r="AK119" s="9">
        <f>'COSM-TRIPCALC_CWS'!$D$16*'COSM-TRIPPLAN_CWS'!AK109</f>
        <v>0</v>
      </c>
      <c r="AL119" s="9">
        <f>'COSM-TRIPCALC_CWS'!$D$16*'COSM-TRIPPLAN_CWS'!AL109</f>
        <v>1160</v>
      </c>
      <c r="AM119" s="9">
        <f>'COSM-TRIPCALC_CWS'!$D$16*'COSM-TRIPPLAN_CWS'!AM109</f>
        <v>0</v>
      </c>
      <c r="AN119" s="9">
        <f>'COSM-TRIPCALC_CWS'!$D$16*'COSM-TRIPPLAN_CWS'!AN109</f>
        <v>1160</v>
      </c>
      <c r="AO119" s="9">
        <f>'COSM-TRIPCALC_CWS'!$D$16*'COSM-TRIPPLAN_CWS'!AO109</f>
        <v>0</v>
      </c>
      <c r="AP119" s="9">
        <f>'COSM-TRIPCALC_CWS'!$D$16*'COSM-TRIPPLAN_CWS'!AP109</f>
        <v>1160</v>
      </c>
      <c r="AQ119" s="9">
        <f>'COSM-TRIPCALC_CWS'!$D$16*'COSM-TRIPPLAN_CWS'!AQ109</f>
        <v>0</v>
      </c>
      <c r="AR119" s="9">
        <f>'COSM-TRIPCALC_CWS'!$D$16*'COSM-TRIPPLAN_CWS'!AR109</f>
        <v>1160</v>
      </c>
      <c r="AS119" s="9">
        <f>'COSM-TRIPCALC_CWS'!$D$16*'COSM-TRIPPLAN_CWS'!AS109</f>
        <v>0</v>
      </c>
      <c r="AT119" s="9">
        <f>'COSM-TRIPCALC_CWS'!$D$16*'COSM-TRIPPLAN_CWS'!AT109</f>
        <v>1160</v>
      </c>
      <c r="AU119" s="9">
        <f>'COSM-TRIPCALC_CWS'!$D$16*'COSM-TRIPPLAN_CWS'!AU109</f>
        <v>0</v>
      </c>
      <c r="AV119" s="9">
        <f>'COSM-TRIPCALC_CWS'!$D$16*'COSM-TRIPPLAN_CWS'!AV109</f>
        <v>1160</v>
      </c>
      <c r="AW119" s="9">
        <f>'COSM-TRIPCALC_CWS'!$D$16*'COSM-TRIPPLAN_CWS'!AW109</f>
        <v>0</v>
      </c>
      <c r="AX119" s="9">
        <f>'COSM-TRIPCALC_CWS'!$D$16*'COSM-TRIPPLAN_CWS'!AX109</f>
        <v>1160</v>
      </c>
      <c r="AY119" s="9">
        <f>'COSM-TRIPCALC_CWS'!$D$16*'COSM-TRIPPLAN_CWS'!AY109</f>
        <v>0</v>
      </c>
      <c r="AZ119" s="9">
        <f>'COSM-TRIPCALC_CWS'!$D$16*'COSM-TRIPPLAN_CWS'!AZ109</f>
        <v>1160</v>
      </c>
      <c r="BA119" s="9">
        <f>'COSM-TRIPCALC_CWS'!$D$16*'COSM-TRIPPLAN_CWS'!BA109</f>
        <v>0</v>
      </c>
      <c r="BB119" s="9">
        <f>'COSM-TRIPCALC_CWS'!$D$16*'COSM-TRIPPLAN_CWS'!BB109</f>
        <v>1160</v>
      </c>
      <c r="BC119" s="9">
        <f>'COSM-TRIPCALC_CWS'!$D$16*'COSM-TRIPPLAN_CWS'!BC109</f>
        <v>0</v>
      </c>
      <c r="BD119" s="9">
        <f>'COSM-TRIPCALC_CWS'!$D$16*'COSM-TRIPPLAN_CWS'!BD109</f>
        <v>1160</v>
      </c>
      <c r="BE119" s="9">
        <f>'COSM-TRIPCALC_CWS'!$D$16*'COSM-TRIPPLAN_CWS'!BE109</f>
        <v>0</v>
      </c>
      <c r="BF119" s="9">
        <f>'COSM-TRIPCALC_CWS'!$D$16*'COSM-TRIPPLAN_CWS'!BF109</f>
        <v>1160</v>
      </c>
      <c r="BG119" s="9">
        <f>'COSM-TRIPCALC_CWS'!$D$16*'COSM-TRIPPLAN_CWS'!BG109</f>
        <v>0</v>
      </c>
      <c r="BH119" s="9">
        <f>'COSM-TRIPCALC_CWS'!$D$16*'COSM-TRIPPLAN_CWS'!BH109</f>
        <v>1160</v>
      </c>
      <c r="BI119" s="9">
        <f>'COSM-TRIPCALC_CWS'!$D$16*'COSM-TRIPPLAN_CWS'!BI109</f>
        <v>0</v>
      </c>
      <c r="BJ119" s="9">
        <f>'COSM-TRIPCALC_CWS'!$D$16*'COSM-TRIPPLAN_CWS'!BJ109</f>
        <v>1160</v>
      </c>
      <c r="BK119" s="9">
        <f>'COSM-TRIPCALC_CWS'!$D$16*'COSM-TRIPPLAN_CWS'!BK109</f>
        <v>0</v>
      </c>
      <c r="BL119" s="9">
        <f>'COSM-TRIPCALC_CWS'!$D$16*'COSM-TRIPPLAN_CWS'!BL109</f>
        <v>0</v>
      </c>
    </row>
    <row r="120" spans="2:64" x14ac:dyDescent="0.15">
      <c r="B120" s="47" t="s">
        <v>448</v>
      </c>
      <c r="E120" s="9">
        <f>'COSM-TRIPCALC_CWS'!$D$23*'COSM-TRIPPLAN_CWS'!E110</f>
        <v>0</v>
      </c>
      <c r="F120" s="9">
        <f>'COSM-TRIPCALC_CWS'!$D$23*'COSM-TRIPPLAN_CWS'!F110</f>
        <v>0</v>
      </c>
      <c r="G120" s="9">
        <f>'COSM-TRIPCALC_CWS'!$D$23*'COSM-TRIPPLAN_CWS'!G110</f>
        <v>0</v>
      </c>
      <c r="H120" s="9">
        <f>'COSM-TRIPCALC_CWS'!$D$23*'COSM-TRIPPLAN_CWS'!H110</f>
        <v>0</v>
      </c>
      <c r="I120" s="9">
        <f>'COSM-TRIPCALC_CWS'!$D$23*'COSM-TRIPPLAN_CWS'!I110</f>
        <v>0</v>
      </c>
      <c r="J120" s="9">
        <f>'COSM-TRIPCALC_CWS'!$D$23*'COSM-TRIPPLAN_CWS'!J110</f>
        <v>0</v>
      </c>
      <c r="K120" s="9">
        <f>'COSM-TRIPCALC_CWS'!$D$23*'COSM-TRIPPLAN_CWS'!K110</f>
        <v>0</v>
      </c>
      <c r="L120" s="9">
        <f>'COSM-TRIPCALC_CWS'!$D$23*'COSM-TRIPPLAN_CWS'!L110</f>
        <v>1550</v>
      </c>
      <c r="M120" s="9">
        <f>'COSM-TRIPCALC_CWS'!$D$23*'COSM-TRIPPLAN_CWS'!M110</f>
        <v>1550</v>
      </c>
      <c r="N120" s="9">
        <f>'COSM-TRIPCALC_CWS'!$D$23*'COSM-TRIPPLAN_CWS'!N110</f>
        <v>3100</v>
      </c>
      <c r="O120" s="9">
        <f>'COSM-TRIPCALC_CWS'!$D$23*'COSM-TRIPPLAN_CWS'!O110</f>
        <v>3100</v>
      </c>
      <c r="P120" s="9">
        <f>'COSM-TRIPCALC_CWS'!$D$23*'COSM-TRIPPLAN_CWS'!P110</f>
        <v>3100</v>
      </c>
      <c r="Q120" s="9">
        <f>'COSM-TRIPCALC_CWS'!$D$23*'COSM-TRIPPLAN_CWS'!Q110</f>
        <v>4650</v>
      </c>
      <c r="R120" s="9">
        <f>'COSM-TRIPCALC_CWS'!$D$23*'COSM-TRIPPLAN_CWS'!R110</f>
        <v>4650</v>
      </c>
      <c r="S120" s="9">
        <f>'COSM-TRIPCALC_CWS'!$D$23*'COSM-TRIPPLAN_CWS'!S110</f>
        <v>4650</v>
      </c>
      <c r="T120" s="9">
        <f>'COSM-TRIPCALC_CWS'!$D$23*'COSM-TRIPPLAN_CWS'!T110</f>
        <v>6200</v>
      </c>
      <c r="U120" s="9">
        <f>'COSM-TRIPCALC_CWS'!$D$23*'COSM-TRIPPLAN_CWS'!U110</f>
        <v>7750</v>
      </c>
      <c r="V120" s="9">
        <f>'COSM-TRIPCALC_CWS'!$D$23*'COSM-TRIPPLAN_CWS'!V110</f>
        <v>7750</v>
      </c>
      <c r="W120" s="9">
        <f>'COSM-TRIPCALC_CWS'!$D$23*'COSM-TRIPPLAN_CWS'!W110</f>
        <v>10850</v>
      </c>
      <c r="X120" s="9">
        <f>'COSM-TRIPCALC_CWS'!$D$23*'COSM-TRIPPLAN_CWS'!X110</f>
        <v>10850</v>
      </c>
      <c r="Y120" s="9">
        <f>'COSM-TRIPCALC_CWS'!$D$23*'COSM-TRIPPLAN_CWS'!Y110</f>
        <v>10850</v>
      </c>
      <c r="Z120" s="9">
        <f>'COSM-TRIPCALC_CWS'!$D$23*'COSM-TRIPPLAN_CWS'!Z110</f>
        <v>10850</v>
      </c>
      <c r="AA120" s="9">
        <f>'COSM-TRIPCALC_CWS'!$D$23*'COSM-TRIPPLAN_CWS'!AA110</f>
        <v>10850</v>
      </c>
      <c r="AB120" s="9">
        <f>'COSM-TRIPCALC_CWS'!$D$23*'COSM-TRIPPLAN_CWS'!AB110</f>
        <v>10850</v>
      </c>
      <c r="AC120" s="9">
        <f>'COSM-TRIPCALC_CWS'!$D$23*'COSM-TRIPPLAN_CWS'!AC110</f>
        <v>12400</v>
      </c>
      <c r="AD120" s="9">
        <f>'COSM-TRIPCALC_CWS'!$D$23*'COSM-TRIPPLAN_CWS'!AD110</f>
        <v>12400</v>
      </c>
      <c r="AE120" s="9">
        <f>'COSM-TRIPCALC_CWS'!$D$23*'COSM-TRIPPLAN_CWS'!AE110</f>
        <v>12400</v>
      </c>
      <c r="AF120" s="9">
        <f>'COSM-TRIPCALC_CWS'!$D$23*'COSM-TRIPPLAN_CWS'!AF110</f>
        <v>12400</v>
      </c>
      <c r="AG120" s="9">
        <f>'COSM-TRIPCALC_CWS'!$D$23*'COSM-TRIPPLAN_CWS'!AG110</f>
        <v>12400</v>
      </c>
      <c r="AH120" s="9">
        <f>'COSM-TRIPCALC_CWS'!$D$23*'COSM-TRIPPLAN_CWS'!AH110</f>
        <v>12400</v>
      </c>
      <c r="AI120" s="9">
        <f>'COSM-TRIPCALC_CWS'!$D$23*'COSM-TRIPPLAN_CWS'!AI110</f>
        <v>12400</v>
      </c>
      <c r="AJ120" s="9">
        <f>'COSM-TRIPCALC_CWS'!$D$23*'COSM-TRIPPLAN_CWS'!AJ110</f>
        <v>12400</v>
      </c>
      <c r="AK120" s="9">
        <f>'COSM-TRIPCALC_CWS'!$D$23*'COSM-TRIPPLAN_CWS'!AK110</f>
        <v>12400</v>
      </c>
      <c r="AL120" s="9">
        <f>'COSM-TRIPCALC_CWS'!$D$23*'COSM-TRIPPLAN_CWS'!AL110</f>
        <v>12400</v>
      </c>
      <c r="AM120" s="9">
        <f>'COSM-TRIPCALC_CWS'!$D$23*'COSM-TRIPPLAN_CWS'!AM110</f>
        <v>12400</v>
      </c>
      <c r="AN120" s="9">
        <f>'COSM-TRIPCALC_CWS'!$D$23*'COSM-TRIPPLAN_CWS'!AN110</f>
        <v>12400</v>
      </c>
      <c r="AO120" s="9">
        <f>'COSM-TRIPCALC_CWS'!$D$23*'COSM-TRIPPLAN_CWS'!AO110</f>
        <v>15500</v>
      </c>
      <c r="AP120" s="9">
        <f>'COSM-TRIPCALC_CWS'!$D$23*'COSM-TRIPPLAN_CWS'!AP110</f>
        <v>15500</v>
      </c>
      <c r="AQ120" s="9">
        <f>'COSM-TRIPCALC_CWS'!$D$23*'COSM-TRIPPLAN_CWS'!AQ110</f>
        <v>15500</v>
      </c>
      <c r="AR120" s="9">
        <f>'COSM-TRIPCALC_CWS'!$D$23*'COSM-TRIPPLAN_CWS'!AR110</f>
        <v>15500</v>
      </c>
      <c r="AS120" s="9">
        <f>'COSM-TRIPCALC_CWS'!$D$23*'COSM-TRIPPLAN_CWS'!AS110</f>
        <v>15500</v>
      </c>
      <c r="AT120" s="9">
        <f>'COSM-TRIPCALC_CWS'!$D$23*'COSM-TRIPPLAN_CWS'!AT110</f>
        <v>15500</v>
      </c>
      <c r="AU120" s="9">
        <f>'COSM-TRIPCALC_CWS'!$D$23*'COSM-TRIPPLAN_CWS'!AU110</f>
        <v>15500</v>
      </c>
      <c r="AV120" s="9">
        <f>'COSM-TRIPCALC_CWS'!$D$23*'COSM-TRIPPLAN_CWS'!AV110</f>
        <v>15500</v>
      </c>
      <c r="AW120" s="9">
        <f>'COSM-TRIPCALC_CWS'!$D$23*'COSM-TRIPPLAN_CWS'!AW110</f>
        <v>15500</v>
      </c>
      <c r="AX120" s="9">
        <f>'COSM-TRIPCALC_CWS'!$D$23*'COSM-TRIPPLAN_CWS'!AX110</f>
        <v>15500</v>
      </c>
      <c r="AY120" s="9">
        <f>'COSM-TRIPCALC_CWS'!$D$23*'COSM-TRIPPLAN_CWS'!AY110</f>
        <v>15500</v>
      </c>
      <c r="AZ120" s="9">
        <f>'COSM-TRIPCALC_CWS'!$D$23*'COSM-TRIPPLAN_CWS'!AZ110</f>
        <v>15500</v>
      </c>
      <c r="BA120" s="9">
        <f>'COSM-TRIPCALC_CWS'!$D$23*'COSM-TRIPPLAN_CWS'!BA110</f>
        <v>18600</v>
      </c>
      <c r="BB120" s="9">
        <f>'COSM-TRIPCALC_CWS'!$D$23*'COSM-TRIPPLAN_CWS'!BB110</f>
        <v>18600</v>
      </c>
      <c r="BC120" s="9">
        <f>'COSM-TRIPCALC_CWS'!$D$23*'COSM-TRIPPLAN_CWS'!BC110</f>
        <v>18600</v>
      </c>
      <c r="BD120" s="9">
        <f>'COSM-TRIPCALC_CWS'!$D$23*'COSM-TRIPPLAN_CWS'!BD110</f>
        <v>18600</v>
      </c>
      <c r="BE120" s="9">
        <f>'COSM-TRIPCALC_CWS'!$D$23*'COSM-TRIPPLAN_CWS'!BE110</f>
        <v>18600</v>
      </c>
      <c r="BF120" s="9">
        <f>'COSM-TRIPCALC_CWS'!$D$23*'COSM-TRIPPLAN_CWS'!BF110</f>
        <v>18600</v>
      </c>
      <c r="BG120" s="9">
        <f>'COSM-TRIPCALC_CWS'!$D$23*'COSM-TRIPPLAN_CWS'!BG110</f>
        <v>18600</v>
      </c>
      <c r="BH120" s="9">
        <f>'COSM-TRIPCALC_CWS'!$D$23*'COSM-TRIPPLAN_CWS'!BH110</f>
        <v>18600</v>
      </c>
      <c r="BI120" s="9">
        <f>'COSM-TRIPCALC_CWS'!$D$23*'COSM-TRIPPLAN_CWS'!BI110</f>
        <v>18600</v>
      </c>
      <c r="BJ120" s="9">
        <f>'COSM-TRIPCALC_CWS'!$D$23*'COSM-TRIPPLAN_CWS'!BJ110</f>
        <v>18600</v>
      </c>
      <c r="BK120" s="9">
        <f>'COSM-TRIPCALC_CWS'!$D$23*'COSM-TRIPPLAN_CWS'!BK110</f>
        <v>18600</v>
      </c>
      <c r="BL120" s="9">
        <f>'COSM-TRIPCALC_CWS'!$D$23*'COSM-TRIPPLAN_CWS'!BL110</f>
        <v>18600</v>
      </c>
    </row>
    <row r="121" spans="2:64" x14ac:dyDescent="0.15">
      <c r="B121" s="47" t="s">
        <v>446</v>
      </c>
      <c r="E121" s="9">
        <f>'COSM-TRIPCALC_CWS'!$D$30*'COSM-TRIPPLAN_CWS'!E111</f>
        <v>0</v>
      </c>
      <c r="F121" s="9">
        <f>'COSM-TRIPCALC_CWS'!$D$30*'COSM-TRIPPLAN_CWS'!F111</f>
        <v>0</v>
      </c>
      <c r="G121" s="9">
        <f>'COSM-TRIPCALC_CWS'!$D$30*'COSM-TRIPPLAN_CWS'!G111</f>
        <v>0</v>
      </c>
      <c r="H121" s="9">
        <f>'COSM-TRIPCALC_CWS'!$D$30*'COSM-TRIPPLAN_CWS'!H111</f>
        <v>0</v>
      </c>
      <c r="I121" s="9">
        <f>'COSM-TRIPCALC_CWS'!$D$30*'COSM-TRIPPLAN_CWS'!I111</f>
        <v>0</v>
      </c>
      <c r="J121" s="9">
        <f>'COSM-TRIPCALC_CWS'!$D$30*'COSM-TRIPPLAN_CWS'!J111</f>
        <v>0</v>
      </c>
      <c r="K121" s="9">
        <f>'COSM-TRIPCALC_CWS'!$D$30*'COSM-TRIPPLAN_CWS'!K111</f>
        <v>0</v>
      </c>
      <c r="L121" s="9">
        <f>'COSM-TRIPCALC_CWS'!$D$30*'COSM-TRIPPLAN_CWS'!L111</f>
        <v>0</v>
      </c>
      <c r="M121" s="9">
        <f>'COSM-TRIPCALC_CWS'!$D$30*'COSM-TRIPPLAN_CWS'!M111</f>
        <v>0</v>
      </c>
      <c r="N121" s="9">
        <f>'COSM-TRIPCALC_CWS'!$D$30*'COSM-TRIPPLAN_CWS'!N111</f>
        <v>0</v>
      </c>
      <c r="O121" s="9">
        <f>'COSM-TRIPCALC_CWS'!$D$30*'COSM-TRIPPLAN_CWS'!O111</f>
        <v>0</v>
      </c>
      <c r="P121" s="9">
        <f>'COSM-TRIPCALC_CWS'!$D$30*'COSM-TRIPPLAN_CWS'!P111</f>
        <v>0</v>
      </c>
      <c r="Q121" s="9">
        <f>'COSM-TRIPCALC_CWS'!$D$30*'COSM-TRIPPLAN_CWS'!Q111</f>
        <v>0</v>
      </c>
      <c r="R121" s="9">
        <f>'COSM-TRIPCALC_CWS'!$D$30*'COSM-TRIPPLAN_CWS'!R111</f>
        <v>0</v>
      </c>
      <c r="S121" s="9">
        <f>'COSM-TRIPCALC_CWS'!$D$30*'COSM-TRIPPLAN_CWS'!S111</f>
        <v>0</v>
      </c>
      <c r="T121" s="9">
        <f>'COSM-TRIPCALC_CWS'!$D$30*'COSM-TRIPPLAN_CWS'!T111</f>
        <v>0</v>
      </c>
      <c r="U121" s="9">
        <f>'COSM-TRIPCALC_CWS'!$D$30*'COSM-TRIPPLAN_CWS'!U111</f>
        <v>0</v>
      </c>
      <c r="V121" s="9">
        <f>'COSM-TRIPCALC_CWS'!$D$30*'COSM-TRIPPLAN_CWS'!V111</f>
        <v>0</v>
      </c>
      <c r="W121" s="9">
        <f>'COSM-TRIPCALC_CWS'!$D$30*'COSM-TRIPPLAN_CWS'!W111</f>
        <v>0</v>
      </c>
      <c r="X121" s="9">
        <f>'COSM-TRIPCALC_CWS'!$D$30*'COSM-TRIPPLAN_CWS'!X111</f>
        <v>0</v>
      </c>
      <c r="Y121" s="9">
        <f>'COSM-TRIPCALC_CWS'!$D$30*'COSM-TRIPPLAN_CWS'!Y111</f>
        <v>0</v>
      </c>
      <c r="Z121" s="9">
        <f>'COSM-TRIPCALC_CWS'!$D$30*'COSM-TRIPPLAN_CWS'!Z111</f>
        <v>0</v>
      </c>
      <c r="AA121" s="9">
        <f>'COSM-TRIPCALC_CWS'!$D$30*'COSM-TRIPPLAN_CWS'!AA111</f>
        <v>0</v>
      </c>
      <c r="AB121" s="9">
        <f>'COSM-TRIPCALC_CWS'!$D$30*'COSM-TRIPPLAN_CWS'!AB111</f>
        <v>0</v>
      </c>
      <c r="AC121" s="9">
        <f>'COSM-TRIPCALC_CWS'!$D$30*'COSM-TRIPPLAN_CWS'!AC111</f>
        <v>0</v>
      </c>
      <c r="AD121" s="9">
        <f>'COSM-TRIPCALC_CWS'!$D$30*'COSM-TRIPPLAN_CWS'!AD111</f>
        <v>0</v>
      </c>
      <c r="AE121" s="9">
        <f>'COSM-TRIPCALC_CWS'!$D$30*'COSM-TRIPPLAN_CWS'!AE111</f>
        <v>0</v>
      </c>
      <c r="AF121" s="9">
        <f>'COSM-TRIPCALC_CWS'!$D$30*'COSM-TRIPPLAN_CWS'!AF111</f>
        <v>0</v>
      </c>
      <c r="AG121" s="9">
        <f>'COSM-TRIPCALC_CWS'!$D$30*'COSM-TRIPPLAN_CWS'!AG111</f>
        <v>0</v>
      </c>
      <c r="AH121" s="9">
        <f>'COSM-TRIPCALC_CWS'!$D$30*'COSM-TRIPPLAN_CWS'!AH111</f>
        <v>0</v>
      </c>
      <c r="AI121" s="9">
        <f>'COSM-TRIPCALC_CWS'!$D$30*'COSM-TRIPPLAN_CWS'!AI111</f>
        <v>0</v>
      </c>
      <c r="AJ121" s="9">
        <f>'COSM-TRIPCALC_CWS'!$D$30*'COSM-TRIPPLAN_CWS'!AJ111</f>
        <v>0</v>
      </c>
      <c r="AK121" s="9">
        <f>'COSM-TRIPCALC_CWS'!$D$30*'COSM-TRIPPLAN_CWS'!AK111</f>
        <v>0</v>
      </c>
      <c r="AL121" s="9">
        <f>'COSM-TRIPCALC_CWS'!$D$30*'COSM-TRIPPLAN_CWS'!AL111</f>
        <v>0</v>
      </c>
      <c r="AM121" s="9">
        <f>'COSM-TRIPCALC_CWS'!$D$30*'COSM-TRIPPLAN_CWS'!AM111</f>
        <v>0</v>
      </c>
      <c r="AN121" s="9">
        <f>'COSM-TRIPCALC_CWS'!$D$30*'COSM-TRIPPLAN_CWS'!AN111</f>
        <v>0</v>
      </c>
      <c r="AO121" s="9">
        <f>'COSM-TRIPCALC_CWS'!$D$30*'COSM-TRIPPLAN_CWS'!AO111</f>
        <v>0</v>
      </c>
      <c r="AP121" s="9">
        <f>'COSM-TRIPCALC_CWS'!$D$30*'COSM-TRIPPLAN_CWS'!AP111</f>
        <v>0</v>
      </c>
      <c r="AQ121" s="9">
        <f>'COSM-TRIPCALC_CWS'!$D$30*'COSM-TRIPPLAN_CWS'!AQ111</f>
        <v>0</v>
      </c>
      <c r="AR121" s="9">
        <f>'COSM-TRIPCALC_CWS'!$D$30*'COSM-TRIPPLAN_CWS'!AR111</f>
        <v>0</v>
      </c>
      <c r="AS121" s="9">
        <f>'COSM-TRIPCALC_CWS'!$D$30*'COSM-TRIPPLAN_CWS'!AS111</f>
        <v>0</v>
      </c>
      <c r="AT121" s="9">
        <f>'COSM-TRIPCALC_CWS'!$D$30*'COSM-TRIPPLAN_CWS'!AT111</f>
        <v>0</v>
      </c>
      <c r="AU121" s="9">
        <f>'COSM-TRIPCALC_CWS'!$D$30*'COSM-TRIPPLAN_CWS'!AU111</f>
        <v>0</v>
      </c>
      <c r="AV121" s="9">
        <f>'COSM-TRIPCALC_CWS'!$D$30*'COSM-TRIPPLAN_CWS'!AV111</f>
        <v>0</v>
      </c>
      <c r="AW121" s="9">
        <f>'COSM-TRIPCALC_CWS'!$D$30*'COSM-TRIPPLAN_CWS'!AW111</f>
        <v>0</v>
      </c>
      <c r="AX121" s="9">
        <f>'COSM-TRIPCALC_CWS'!$D$30*'COSM-TRIPPLAN_CWS'!AX111</f>
        <v>0</v>
      </c>
      <c r="AY121" s="9">
        <f>'COSM-TRIPCALC_CWS'!$D$30*'COSM-TRIPPLAN_CWS'!AY111</f>
        <v>0</v>
      </c>
      <c r="AZ121" s="9">
        <f>'COSM-TRIPCALC_CWS'!$D$30*'COSM-TRIPPLAN_CWS'!AZ111</f>
        <v>0</v>
      </c>
      <c r="BA121" s="9">
        <f>'COSM-TRIPCALC_CWS'!$D$30*'COSM-TRIPPLAN_CWS'!BA111</f>
        <v>0</v>
      </c>
      <c r="BB121" s="9">
        <f>'COSM-TRIPCALC_CWS'!$D$30*'COSM-TRIPPLAN_CWS'!BB111</f>
        <v>0</v>
      </c>
      <c r="BC121" s="9">
        <f>'COSM-TRIPCALC_CWS'!$D$30*'COSM-TRIPPLAN_CWS'!BC111</f>
        <v>0</v>
      </c>
      <c r="BD121" s="9">
        <f>'COSM-TRIPCALC_CWS'!$D$30*'COSM-TRIPPLAN_CWS'!BD111</f>
        <v>0</v>
      </c>
      <c r="BE121" s="9">
        <f>'COSM-TRIPCALC_CWS'!$D$30*'COSM-TRIPPLAN_CWS'!BE111</f>
        <v>0</v>
      </c>
      <c r="BF121" s="9">
        <f>'COSM-TRIPCALC_CWS'!$D$30*'COSM-TRIPPLAN_CWS'!BF111</f>
        <v>0</v>
      </c>
      <c r="BG121" s="9">
        <f>'COSM-TRIPCALC_CWS'!$D$30*'COSM-TRIPPLAN_CWS'!BG111</f>
        <v>0</v>
      </c>
      <c r="BH121" s="9">
        <f>'COSM-TRIPCALC_CWS'!$D$30*'COSM-TRIPPLAN_CWS'!BH111</f>
        <v>0</v>
      </c>
      <c r="BI121" s="9">
        <f>'COSM-TRIPCALC_CWS'!$D$30*'COSM-TRIPPLAN_CWS'!BI111</f>
        <v>0</v>
      </c>
      <c r="BJ121" s="9">
        <f>'COSM-TRIPCALC_CWS'!$D$30*'COSM-TRIPPLAN_CWS'!BJ111</f>
        <v>0</v>
      </c>
      <c r="BK121" s="9">
        <f>'COSM-TRIPCALC_CWS'!$D$30*'COSM-TRIPPLAN_CWS'!BK111</f>
        <v>0</v>
      </c>
      <c r="BL121" s="9">
        <f>'COSM-TRIPCALC_CWS'!$D$30*'COSM-TRIPPLAN_CWS'!BL111</f>
        <v>0</v>
      </c>
    </row>
    <row r="122" spans="2:64" x14ac:dyDescent="0.15">
      <c r="B122" s="47" t="s">
        <v>449</v>
      </c>
      <c r="E122" s="9">
        <f>'COSM-TRIPCALC_CWS'!$D$37*'COSM-TRIPPLAN_CWS'!E112</f>
        <v>0</v>
      </c>
      <c r="F122" s="9">
        <f>'COSM-TRIPCALC_CWS'!$D$37*'COSM-TRIPPLAN_CWS'!F112</f>
        <v>0</v>
      </c>
      <c r="G122" s="9">
        <f>'COSM-TRIPCALC_CWS'!$D$37*'COSM-TRIPPLAN_CWS'!G112</f>
        <v>0</v>
      </c>
      <c r="H122" s="9">
        <f>'COSM-TRIPCALC_CWS'!$D$37*'COSM-TRIPPLAN_CWS'!H112</f>
        <v>0</v>
      </c>
      <c r="I122" s="9">
        <f>'COSM-TRIPCALC_CWS'!$D$37*'COSM-TRIPPLAN_CWS'!I112</f>
        <v>0</v>
      </c>
      <c r="J122" s="9">
        <f>'COSM-TRIPCALC_CWS'!$D$37*'COSM-TRIPPLAN_CWS'!J112</f>
        <v>0</v>
      </c>
      <c r="K122" s="9">
        <f>'COSM-TRIPCALC_CWS'!$D$37*'COSM-TRIPPLAN_CWS'!K112</f>
        <v>0</v>
      </c>
      <c r="L122" s="9">
        <f>'COSM-TRIPCALC_CWS'!$D$37*'COSM-TRIPPLAN_CWS'!L112</f>
        <v>0</v>
      </c>
      <c r="M122" s="9">
        <f>'COSM-TRIPCALC_CWS'!$D$37*'COSM-TRIPPLAN_CWS'!M112</f>
        <v>0</v>
      </c>
      <c r="N122" s="9">
        <f>'COSM-TRIPCALC_CWS'!$D$37*'COSM-TRIPPLAN_CWS'!N112</f>
        <v>0</v>
      </c>
      <c r="O122" s="9">
        <f>'COSM-TRIPCALC_CWS'!$D$37*'COSM-TRIPPLAN_CWS'!O112</f>
        <v>0</v>
      </c>
      <c r="P122" s="9">
        <f>'COSM-TRIPCALC_CWS'!$D$37*'COSM-TRIPPLAN_CWS'!P112</f>
        <v>0</v>
      </c>
      <c r="Q122" s="9">
        <f>'COSM-TRIPCALC_CWS'!$D$37*'COSM-TRIPPLAN_CWS'!Q112</f>
        <v>0</v>
      </c>
      <c r="R122" s="9">
        <f>'COSM-TRIPCALC_CWS'!$D$37*'COSM-TRIPPLAN_CWS'!R112</f>
        <v>0</v>
      </c>
      <c r="S122" s="9">
        <f>'COSM-TRIPCALC_CWS'!$D$37*'COSM-TRIPPLAN_CWS'!S112</f>
        <v>0</v>
      </c>
      <c r="T122" s="9">
        <f>'COSM-TRIPCALC_CWS'!$D$37*'COSM-TRIPPLAN_CWS'!T112</f>
        <v>0</v>
      </c>
      <c r="U122" s="9">
        <f>'COSM-TRIPCALC_CWS'!$D$37*'COSM-TRIPPLAN_CWS'!U112</f>
        <v>0</v>
      </c>
      <c r="V122" s="9">
        <f>'COSM-TRIPCALC_CWS'!$D$37*'COSM-TRIPPLAN_CWS'!V112</f>
        <v>0</v>
      </c>
      <c r="W122" s="9">
        <f>'COSM-TRIPCALC_CWS'!$D$37*'COSM-TRIPPLAN_CWS'!W112</f>
        <v>0</v>
      </c>
      <c r="X122" s="9">
        <f>'COSM-TRIPCALC_CWS'!$D$37*'COSM-TRIPPLAN_CWS'!X112</f>
        <v>0</v>
      </c>
      <c r="Y122" s="9">
        <f>'COSM-TRIPCALC_CWS'!$D$37*'COSM-TRIPPLAN_CWS'!Y112</f>
        <v>0</v>
      </c>
      <c r="Z122" s="9">
        <f>'COSM-TRIPCALC_CWS'!$D$37*'COSM-TRIPPLAN_CWS'!Z112</f>
        <v>0</v>
      </c>
      <c r="AA122" s="9">
        <f>'COSM-TRIPCALC_CWS'!$D$37*'COSM-TRIPPLAN_CWS'!AA112</f>
        <v>0</v>
      </c>
      <c r="AB122" s="9">
        <f>'COSM-TRIPCALC_CWS'!$D$37*'COSM-TRIPPLAN_CWS'!AB112</f>
        <v>0</v>
      </c>
      <c r="AC122" s="9">
        <f>'COSM-TRIPCALC_CWS'!$D$37*'COSM-TRIPPLAN_CWS'!AC112</f>
        <v>0</v>
      </c>
      <c r="AD122" s="9">
        <f>'COSM-TRIPCALC_CWS'!$D$37*'COSM-TRIPPLAN_CWS'!AD112</f>
        <v>0</v>
      </c>
      <c r="AE122" s="9">
        <f>'COSM-TRIPCALC_CWS'!$D$37*'COSM-TRIPPLAN_CWS'!AE112</f>
        <v>0</v>
      </c>
      <c r="AF122" s="9">
        <f>'COSM-TRIPCALC_CWS'!$D$37*'COSM-TRIPPLAN_CWS'!AF112</f>
        <v>0</v>
      </c>
      <c r="AG122" s="9">
        <f>'COSM-TRIPCALC_CWS'!$D$37*'COSM-TRIPPLAN_CWS'!AG112</f>
        <v>0</v>
      </c>
      <c r="AH122" s="9">
        <f>'COSM-TRIPCALC_CWS'!$D$37*'COSM-TRIPPLAN_CWS'!AH112</f>
        <v>0</v>
      </c>
      <c r="AI122" s="9">
        <f>'COSM-TRIPCALC_CWS'!$D$37*'COSM-TRIPPLAN_CWS'!AI112</f>
        <v>0</v>
      </c>
      <c r="AJ122" s="9">
        <f>'COSM-TRIPCALC_CWS'!$D$37*'COSM-TRIPPLAN_CWS'!AJ112</f>
        <v>0</v>
      </c>
      <c r="AK122" s="9">
        <f>'COSM-TRIPCALC_CWS'!$D$37*'COSM-TRIPPLAN_CWS'!AK112</f>
        <v>0</v>
      </c>
      <c r="AL122" s="9">
        <f>'COSM-TRIPCALC_CWS'!$D$37*'COSM-TRIPPLAN_CWS'!AL112</f>
        <v>0</v>
      </c>
      <c r="AM122" s="9">
        <f>'COSM-TRIPCALC_CWS'!$D$37*'COSM-TRIPPLAN_CWS'!AM112</f>
        <v>0</v>
      </c>
      <c r="AN122" s="9">
        <f>'COSM-TRIPCALC_CWS'!$D$37*'COSM-TRIPPLAN_CWS'!AN112</f>
        <v>0</v>
      </c>
      <c r="AO122" s="9">
        <f>'COSM-TRIPCALC_CWS'!$D$37*'COSM-TRIPPLAN_CWS'!AO112</f>
        <v>0</v>
      </c>
      <c r="AP122" s="9">
        <f>'COSM-TRIPCALC_CWS'!$D$37*'COSM-TRIPPLAN_CWS'!AP112</f>
        <v>0</v>
      </c>
      <c r="AQ122" s="9">
        <f>'COSM-TRIPCALC_CWS'!$D$37*'COSM-TRIPPLAN_CWS'!AQ112</f>
        <v>0</v>
      </c>
      <c r="AR122" s="9">
        <f>'COSM-TRIPCALC_CWS'!$D$37*'COSM-TRIPPLAN_CWS'!AR112</f>
        <v>0</v>
      </c>
      <c r="AS122" s="9">
        <f>'COSM-TRIPCALC_CWS'!$D$37*'COSM-TRIPPLAN_CWS'!AS112</f>
        <v>0</v>
      </c>
      <c r="AT122" s="9">
        <f>'COSM-TRIPCALC_CWS'!$D$37*'COSM-TRIPPLAN_CWS'!AT112</f>
        <v>0</v>
      </c>
      <c r="AU122" s="9">
        <f>'COSM-TRIPCALC_CWS'!$D$37*'COSM-TRIPPLAN_CWS'!AU112</f>
        <v>0</v>
      </c>
      <c r="AV122" s="9">
        <f>'COSM-TRIPCALC_CWS'!$D$37*'COSM-TRIPPLAN_CWS'!AV112</f>
        <v>0</v>
      </c>
      <c r="AW122" s="9">
        <f>'COSM-TRIPCALC_CWS'!$D$37*'COSM-TRIPPLAN_CWS'!AW112</f>
        <v>0</v>
      </c>
      <c r="AX122" s="9">
        <f>'COSM-TRIPCALC_CWS'!$D$37*'COSM-TRIPPLAN_CWS'!AX112</f>
        <v>0</v>
      </c>
      <c r="AY122" s="9">
        <f>'COSM-TRIPCALC_CWS'!$D$37*'COSM-TRIPPLAN_CWS'!AY112</f>
        <v>0</v>
      </c>
      <c r="AZ122" s="9">
        <f>'COSM-TRIPCALC_CWS'!$D$37*'COSM-TRIPPLAN_CWS'!AZ112</f>
        <v>0</v>
      </c>
      <c r="BA122" s="9">
        <f>'COSM-TRIPCALC_CWS'!$D$37*'COSM-TRIPPLAN_CWS'!BA112</f>
        <v>0</v>
      </c>
      <c r="BB122" s="9">
        <f>'COSM-TRIPCALC_CWS'!$D$37*'COSM-TRIPPLAN_CWS'!BB112</f>
        <v>0</v>
      </c>
      <c r="BC122" s="9">
        <f>'COSM-TRIPCALC_CWS'!$D$37*'COSM-TRIPPLAN_CWS'!BC112</f>
        <v>0</v>
      </c>
      <c r="BD122" s="9">
        <f>'COSM-TRIPCALC_CWS'!$D$37*'COSM-TRIPPLAN_CWS'!BD112</f>
        <v>0</v>
      </c>
      <c r="BE122" s="9">
        <f>'COSM-TRIPCALC_CWS'!$D$37*'COSM-TRIPPLAN_CWS'!BE112</f>
        <v>0</v>
      </c>
      <c r="BF122" s="9">
        <f>'COSM-TRIPCALC_CWS'!$D$37*'COSM-TRIPPLAN_CWS'!BF112</f>
        <v>0</v>
      </c>
      <c r="BG122" s="9">
        <f>'COSM-TRIPCALC_CWS'!$D$37*'COSM-TRIPPLAN_CWS'!BG112</f>
        <v>0</v>
      </c>
      <c r="BH122" s="9">
        <f>'COSM-TRIPCALC_CWS'!$D$37*'COSM-TRIPPLAN_CWS'!BH112</f>
        <v>0</v>
      </c>
      <c r="BI122" s="9">
        <f>'COSM-TRIPCALC_CWS'!$D$37*'COSM-TRIPPLAN_CWS'!BI112</f>
        <v>0</v>
      </c>
      <c r="BJ122" s="9">
        <f>'COSM-TRIPCALC_CWS'!$D$37*'COSM-TRIPPLAN_CWS'!BJ112</f>
        <v>0</v>
      </c>
      <c r="BK122" s="9">
        <f>'COSM-TRIPCALC_CWS'!$D$37*'COSM-TRIPPLAN_CWS'!BK112</f>
        <v>0</v>
      </c>
      <c r="BL122" s="9">
        <f>'COSM-TRIPCALC_CWS'!$D$37*'COSM-TRIPPLAN_CWS'!BL112</f>
        <v>0</v>
      </c>
    </row>
    <row r="123" spans="2:64" x14ac:dyDescent="0.15">
      <c r="B123" s="14"/>
    </row>
    <row r="124" spans="2:64" x14ac:dyDescent="0.15">
      <c r="B124" s="14" t="s">
        <v>459</v>
      </c>
      <c r="E124" s="66">
        <f t="shared" ref="E124:AJ124" si="7">SUM(E118:E123)</f>
        <v>0</v>
      </c>
      <c r="F124" s="66">
        <f t="shared" si="7"/>
        <v>0</v>
      </c>
      <c r="G124" s="66">
        <f t="shared" si="7"/>
        <v>0</v>
      </c>
      <c r="H124" s="66">
        <f t="shared" si="7"/>
        <v>0</v>
      </c>
      <c r="I124" s="66">
        <f t="shared" si="7"/>
        <v>0</v>
      </c>
      <c r="J124" s="66">
        <f t="shared" si="7"/>
        <v>0</v>
      </c>
      <c r="K124" s="66">
        <f t="shared" si="7"/>
        <v>0</v>
      </c>
      <c r="L124" s="66">
        <f t="shared" si="7"/>
        <v>1550</v>
      </c>
      <c r="M124" s="66">
        <f t="shared" si="7"/>
        <v>1550</v>
      </c>
      <c r="N124" s="66">
        <f t="shared" si="7"/>
        <v>3100</v>
      </c>
      <c r="O124" s="66">
        <f t="shared" si="7"/>
        <v>3100</v>
      </c>
      <c r="P124" s="66">
        <f t="shared" si="7"/>
        <v>3100</v>
      </c>
      <c r="Q124" s="66">
        <f t="shared" si="7"/>
        <v>4650</v>
      </c>
      <c r="R124" s="66">
        <f t="shared" si="7"/>
        <v>4650</v>
      </c>
      <c r="S124" s="66">
        <f t="shared" si="7"/>
        <v>4650</v>
      </c>
      <c r="T124" s="66">
        <f t="shared" si="7"/>
        <v>7360</v>
      </c>
      <c r="U124" s="66">
        <f t="shared" si="7"/>
        <v>7750</v>
      </c>
      <c r="V124" s="66">
        <f t="shared" si="7"/>
        <v>8910</v>
      </c>
      <c r="W124" s="66">
        <f t="shared" si="7"/>
        <v>10850</v>
      </c>
      <c r="X124" s="66">
        <f t="shared" si="7"/>
        <v>12010</v>
      </c>
      <c r="Y124" s="66">
        <f t="shared" si="7"/>
        <v>10850</v>
      </c>
      <c r="Z124" s="66">
        <f t="shared" si="7"/>
        <v>12010</v>
      </c>
      <c r="AA124" s="66">
        <f t="shared" si="7"/>
        <v>10850</v>
      </c>
      <c r="AB124" s="66">
        <f t="shared" si="7"/>
        <v>12010</v>
      </c>
      <c r="AC124" s="66">
        <f t="shared" si="7"/>
        <v>12400</v>
      </c>
      <c r="AD124" s="66">
        <f t="shared" si="7"/>
        <v>13560</v>
      </c>
      <c r="AE124" s="66">
        <f t="shared" si="7"/>
        <v>12400</v>
      </c>
      <c r="AF124" s="66">
        <f t="shared" si="7"/>
        <v>13560</v>
      </c>
      <c r="AG124" s="66">
        <f t="shared" si="7"/>
        <v>12400</v>
      </c>
      <c r="AH124" s="66">
        <f t="shared" si="7"/>
        <v>13560</v>
      </c>
      <c r="AI124" s="66">
        <f t="shared" si="7"/>
        <v>12400</v>
      </c>
      <c r="AJ124" s="66">
        <f t="shared" si="7"/>
        <v>13560</v>
      </c>
      <c r="AK124" s="66">
        <f t="shared" ref="AK124:BL124" si="8">SUM(AK118:AK123)</f>
        <v>12400</v>
      </c>
      <c r="AL124" s="66">
        <f t="shared" si="8"/>
        <v>13560</v>
      </c>
      <c r="AM124" s="66">
        <f t="shared" si="8"/>
        <v>12400</v>
      </c>
      <c r="AN124" s="66">
        <f t="shared" si="8"/>
        <v>13560</v>
      </c>
      <c r="AO124" s="66">
        <f t="shared" si="8"/>
        <v>15500</v>
      </c>
      <c r="AP124" s="66">
        <f t="shared" si="8"/>
        <v>16660</v>
      </c>
      <c r="AQ124" s="66">
        <f t="shared" si="8"/>
        <v>15500</v>
      </c>
      <c r="AR124" s="66">
        <f t="shared" si="8"/>
        <v>16660</v>
      </c>
      <c r="AS124" s="66">
        <f t="shared" si="8"/>
        <v>15500</v>
      </c>
      <c r="AT124" s="66">
        <f t="shared" si="8"/>
        <v>16660</v>
      </c>
      <c r="AU124" s="66">
        <f t="shared" si="8"/>
        <v>15500</v>
      </c>
      <c r="AV124" s="66">
        <f t="shared" si="8"/>
        <v>16660</v>
      </c>
      <c r="AW124" s="66">
        <f t="shared" si="8"/>
        <v>15500</v>
      </c>
      <c r="AX124" s="66">
        <f t="shared" si="8"/>
        <v>16660</v>
      </c>
      <c r="AY124" s="66">
        <f t="shared" si="8"/>
        <v>15500</v>
      </c>
      <c r="AZ124" s="66">
        <f t="shared" si="8"/>
        <v>16660</v>
      </c>
      <c r="BA124" s="66">
        <f t="shared" si="8"/>
        <v>18600</v>
      </c>
      <c r="BB124" s="66">
        <f t="shared" si="8"/>
        <v>19760</v>
      </c>
      <c r="BC124" s="66">
        <f t="shared" si="8"/>
        <v>18600</v>
      </c>
      <c r="BD124" s="66">
        <f t="shared" si="8"/>
        <v>19760</v>
      </c>
      <c r="BE124" s="66">
        <f t="shared" si="8"/>
        <v>18600</v>
      </c>
      <c r="BF124" s="66">
        <f t="shared" si="8"/>
        <v>19760</v>
      </c>
      <c r="BG124" s="66">
        <f t="shared" si="8"/>
        <v>18600</v>
      </c>
      <c r="BH124" s="66">
        <f t="shared" si="8"/>
        <v>19760</v>
      </c>
      <c r="BI124" s="66">
        <f t="shared" si="8"/>
        <v>18600</v>
      </c>
      <c r="BJ124" s="66">
        <f t="shared" si="8"/>
        <v>19760</v>
      </c>
      <c r="BK124" s="66">
        <f t="shared" si="8"/>
        <v>18600</v>
      </c>
      <c r="BL124" s="66">
        <f t="shared" si="8"/>
        <v>18600</v>
      </c>
    </row>
    <row r="125" spans="2:64" x14ac:dyDescent="0.15">
      <c r="B125" s="14"/>
    </row>
    <row r="126" spans="2:64" x14ac:dyDescent="0.15">
      <c r="B126" s="14" t="s">
        <v>528</v>
      </c>
    </row>
    <row r="127" spans="2:64" x14ac:dyDescent="0.15">
      <c r="B127" s="14"/>
    </row>
    <row r="128" spans="2:64" x14ac:dyDescent="0.15">
      <c r="B128" s="33" t="s">
        <v>22</v>
      </c>
      <c r="E128" s="12">
        <f>STAFF_CWS!H85</f>
        <v>0</v>
      </c>
      <c r="F128" s="12">
        <f>STAFF_CWS!I85</f>
        <v>0</v>
      </c>
      <c r="G128" s="12">
        <f>STAFF_CWS!J85</f>
        <v>0</v>
      </c>
      <c r="H128" s="12">
        <f>STAFF_CWS!K85</f>
        <v>0</v>
      </c>
      <c r="I128" s="12">
        <f>STAFF_CWS!L85</f>
        <v>0</v>
      </c>
      <c r="J128" s="12">
        <f>STAFF_CWS!M85</f>
        <v>0</v>
      </c>
      <c r="K128" s="12">
        <f>STAFF_CWS!N85</f>
        <v>0</v>
      </c>
      <c r="L128" s="12">
        <f>STAFF_CWS!O85</f>
        <v>0</v>
      </c>
      <c r="M128" s="12">
        <f>STAFF_CWS!P85</f>
        <v>0</v>
      </c>
      <c r="N128" s="12">
        <f>STAFF_CWS!Q85</f>
        <v>0</v>
      </c>
      <c r="O128" s="12">
        <f>STAFF_CWS!R85</f>
        <v>0</v>
      </c>
      <c r="P128" s="12">
        <f>STAFF_CWS!S85</f>
        <v>0</v>
      </c>
      <c r="Q128" s="12">
        <f>STAFF_CWS!T85</f>
        <v>0</v>
      </c>
      <c r="R128" s="12">
        <f>STAFF_CWS!U85</f>
        <v>0</v>
      </c>
      <c r="S128" s="12">
        <f>STAFF_CWS!V85</f>
        <v>0</v>
      </c>
      <c r="T128" s="12">
        <f>STAFF_CWS!W85</f>
        <v>0</v>
      </c>
      <c r="U128" s="12">
        <f>STAFF_CWS!X85</f>
        <v>0</v>
      </c>
      <c r="V128" s="12">
        <f>STAFF_CWS!Y85</f>
        <v>0</v>
      </c>
      <c r="W128" s="12">
        <f>STAFF_CWS!Z85</f>
        <v>0</v>
      </c>
      <c r="X128" s="12">
        <f>STAFF_CWS!AA85</f>
        <v>0</v>
      </c>
      <c r="Y128" s="12">
        <f>STAFF_CWS!AB85</f>
        <v>0</v>
      </c>
      <c r="Z128" s="12">
        <f>STAFF_CWS!AC85</f>
        <v>0</v>
      </c>
      <c r="AA128" s="12">
        <f>STAFF_CWS!AD85</f>
        <v>0</v>
      </c>
      <c r="AB128" s="12">
        <f>STAFF_CWS!AE85</f>
        <v>0</v>
      </c>
      <c r="AC128" s="12">
        <f>STAFF_CWS!AF85</f>
        <v>0</v>
      </c>
      <c r="AD128" s="12">
        <f>STAFF_CWS!AG85</f>
        <v>0</v>
      </c>
      <c r="AE128" s="12">
        <f>STAFF_CWS!AH85</f>
        <v>0</v>
      </c>
      <c r="AF128" s="12">
        <f>STAFF_CWS!AI85</f>
        <v>0</v>
      </c>
      <c r="AG128" s="12">
        <f>STAFF_CWS!AJ85</f>
        <v>0</v>
      </c>
      <c r="AH128" s="12">
        <f>STAFF_CWS!AK85</f>
        <v>0</v>
      </c>
      <c r="AI128" s="12">
        <f>STAFF_CWS!AL85</f>
        <v>0</v>
      </c>
      <c r="AJ128" s="12">
        <f>STAFF_CWS!AM85</f>
        <v>0</v>
      </c>
      <c r="AK128" s="12">
        <f>STAFF_CWS!AN85</f>
        <v>0</v>
      </c>
      <c r="AL128" s="12">
        <f>STAFF_CWS!AO85</f>
        <v>0</v>
      </c>
      <c r="AM128" s="12">
        <f>STAFF_CWS!AP85</f>
        <v>0</v>
      </c>
      <c r="AN128" s="12">
        <f>STAFF_CWS!AQ85</f>
        <v>0</v>
      </c>
      <c r="AO128" s="12">
        <f>STAFF_CWS!AR85</f>
        <v>0</v>
      </c>
      <c r="AP128" s="12">
        <f>STAFF_CWS!AS85</f>
        <v>0</v>
      </c>
      <c r="AQ128" s="12">
        <f>STAFF_CWS!AT85</f>
        <v>0</v>
      </c>
      <c r="AR128" s="12">
        <f>STAFF_CWS!AU85</f>
        <v>0</v>
      </c>
      <c r="AS128" s="12">
        <f>STAFF_CWS!AV85</f>
        <v>0</v>
      </c>
      <c r="AT128" s="12">
        <f>STAFF_CWS!AW85</f>
        <v>0</v>
      </c>
      <c r="AU128" s="12">
        <f>STAFF_CWS!AX85</f>
        <v>0</v>
      </c>
      <c r="AV128" s="12">
        <f>STAFF_CWS!AY85</f>
        <v>0</v>
      </c>
      <c r="AW128" s="12">
        <f>STAFF_CWS!AZ85</f>
        <v>0</v>
      </c>
      <c r="AX128" s="12">
        <f>STAFF_CWS!BA85</f>
        <v>0</v>
      </c>
      <c r="AY128" s="12">
        <f>STAFF_CWS!BB85</f>
        <v>0</v>
      </c>
      <c r="AZ128" s="12">
        <f>STAFF_CWS!BC85</f>
        <v>0</v>
      </c>
      <c r="BA128" s="12">
        <f>STAFF_CWS!BD85</f>
        <v>0</v>
      </c>
      <c r="BB128" s="12">
        <f>STAFF_CWS!BE85</f>
        <v>0</v>
      </c>
      <c r="BC128" s="12">
        <f>STAFF_CWS!BF85</f>
        <v>0</v>
      </c>
      <c r="BD128" s="12">
        <f>STAFF_CWS!BG85</f>
        <v>0</v>
      </c>
      <c r="BE128" s="12">
        <f>STAFF_CWS!BH85</f>
        <v>0</v>
      </c>
      <c r="BF128" s="12">
        <f>STAFF_CWS!BI85</f>
        <v>0</v>
      </c>
      <c r="BG128" s="12">
        <f>STAFF_CWS!BJ85</f>
        <v>0</v>
      </c>
      <c r="BH128" s="12">
        <f>STAFF_CWS!BK85</f>
        <v>0</v>
      </c>
      <c r="BI128" s="12">
        <f>STAFF_CWS!BL85</f>
        <v>0</v>
      </c>
      <c r="BJ128" s="12">
        <f>STAFF_CWS!BM85</f>
        <v>0</v>
      </c>
      <c r="BK128" s="12">
        <f>STAFF_CWS!BN85</f>
        <v>0</v>
      </c>
      <c r="BL128" s="12">
        <f>STAFF_CWS!BO85</f>
        <v>0</v>
      </c>
    </row>
    <row r="129" spans="2:64" x14ac:dyDescent="0.15">
      <c r="B129" s="33" t="s">
        <v>86</v>
      </c>
      <c r="E129" s="12">
        <f>STAFF_CWS!H86</f>
        <v>0</v>
      </c>
      <c r="F129" s="12">
        <f>STAFF_CWS!I86</f>
        <v>0</v>
      </c>
      <c r="G129" s="12">
        <f>STAFF_CWS!J86</f>
        <v>0</v>
      </c>
      <c r="H129" s="12">
        <f>STAFF_CWS!K86</f>
        <v>0</v>
      </c>
      <c r="I129" s="12">
        <f>STAFF_CWS!L86</f>
        <v>0</v>
      </c>
      <c r="J129" s="12">
        <f>STAFF_CWS!M86</f>
        <v>0</v>
      </c>
      <c r="K129" s="12">
        <f>STAFF_CWS!N86</f>
        <v>0</v>
      </c>
      <c r="L129" s="12">
        <f>STAFF_CWS!O86</f>
        <v>0</v>
      </c>
      <c r="M129" s="12">
        <f>STAFF_CWS!P86</f>
        <v>0</v>
      </c>
      <c r="N129" s="12">
        <f>STAFF_CWS!Q86</f>
        <v>0</v>
      </c>
      <c r="O129" s="12">
        <f>STAFF_CWS!R86</f>
        <v>0</v>
      </c>
      <c r="P129" s="12">
        <f>STAFF_CWS!S86</f>
        <v>0</v>
      </c>
      <c r="Q129" s="12">
        <f>STAFF_CWS!T86</f>
        <v>0</v>
      </c>
      <c r="R129" s="12">
        <f>STAFF_CWS!U86</f>
        <v>0</v>
      </c>
      <c r="S129" s="12">
        <f>STAFF_CWS!V86</f>
        <v>0</v>
      </c>
      <c r="T129" s="12">
        <f>STAFF_CWS!W86</f>
        <v>0</v>
      </c>
      <c r="U129" s="12">
        <f>STAFF_CWS!X86</f>
        <v>0</v>
      </c>
      <c r="V129" s="12">
        <f>STAFF_CWS!Y86</f>
        <v>0</v>
      </c>
      <c r="W129" s="12">
        <f>STAFF_CWS!Z86</f>
        <v>0</v>
      </c>
      <c r="X129" s="12">
        <f>STAFF_CWS!AA86</f>
        <v>0</v>
      </c>
      <c r="Y129" s="12">
        <f>STAFF_CWS!AB86</f>
        <v>0</v>
      </c>
      <c r="Z129" s="12">
        <f>STAFF_CWS!AC86</f>
        <v>0</v>
      </c>
      <c r="AA129" s="12">
        <f>STAFF_CWS!AD86</f>
        <v>0</v>
      </c>
      <c r="AB129" s="12">
        <f>STAFF_CWS!AE86</f>
        <v>0</v>
      </c>
      <c r="AC129" s="12">
        <f>STAFF_CWS!AF86</f>
        <v>0</v>
      </c>
      <c r="AD129" s="12">
        <f>STAFF_CWS!AG86</f>
        <v>0</v>
      </c>
      <c r="AE129" s="12">
        <f>STAFF_CWS!AH86</f>
        <v>0</v>
      </c>
      <c r="AF129" s="12">
        <f>STAFF_CWS!AI86</f>
        <v>0</v>
      </c>
      <c r="AG129" s="12">
        <f>STAFF_CWS!AJ86</f>
        <v>0</v>
      </c>
      <c r="AH129" s="12">
        <f>STAFF_CWS!AK86</f>
        <v>0</v>
      </c>
      <c r="AI129" s="12">
        <f>STAFF_CWS!AL86</f>
        <v>0</v>
      </c>
      <c r="AJ129" s="12">
        <f>STAFF_CWS!AM86</f>
        <v>0</v>
      </c>
      <c r="AK129" s="12">
        <f>STAFF_CWS!AN86</f>
        <v>0</v>
      </c>
      <c r="AL129" s="12">
        <f>STAFF_CWS!AO86</f>
        <v>0</v>
      </c>
      <c r="AM129" s="12">
        <f>STAFF_CWS!AP86</f>
        <v>0</v>
      </c>
      <c r="AN129" s="12">
        <f>STAFF_CWS!AQ86</f>
        <v>0</v>
      </c>
      <c r="AO129" s="12">
        <f>STAFF_CWS!AR86</f>
        <v>0</v>
      </c>
      <c r="AP129" s="12">
        <f>STAFF_CWS!AS86</f>
        <v>0</v>
      </c>
      <c r="AQ129" s="12">
        <f>STAFF_CWS!AT86</f>
        <v>0</v>
      </c>
      <c r="AR129" s="12">
        <f>STAFF_CWS!AU86</f>
        <v>0</v>
      </c>
      <c r="AS129" s="12">
        <f>STAFF_CWS!AV86</f>
        <v>0</v>
      </c>
      <c r="AT129" s="12">
        <f>STAFF_CWS!AW86</f>
        <v>0</v>
      </c>
      <c r="AU129" s="12">
        <f>STAFF_CWS!AX86</f>
        <v>0</v>
      </c>
      <c r="AV129" s="12">
        <f>STAFF_CWS!AY86</f>
        <v>0</v>
      </c>
      <c r="AW129" s="12">
        <f>STAFF_CWS!AZ86</f>
        <v>0</v>
      </c>
      <c r="AX129" s="12">
        <f>STAFF_CWS!BA86</f>
        <v>0</v>
      </c>
      <c r="AY129" s="12">
        <f>STAFF_CWS!BB86</f>
        <v>0</v>
      </c>
      <c r="AZ129" s="12">
        <f>STAFF_CWS!BC86</f>
        <v>0</v>
      </c>
      <c r="BA129" s="12">
        <f>STAFF_CWS!BD86</f>
        <v>0</v>
      </c>
      <c r="BB129" s="12">
        <f>STAFF_CWS!BE86</f>
        <v>0</v>
      </c>
      <c r="BC129" s="12">
        <f>STAFF_CWS!BF86</f>
        <v>0</v>
      </c>
      <c r="BD129" s="12">
        <f>STAFF_CWS!BG86</f>
        <v>0</v>
      </c>
      <c r="BE129" s="12">
        <f>STAFF_CWS!BH86</f>
        <v>0</v>
      </c>
      <c r="BF129" s="12">
        <f>STAFF_CWS!BI86</f>
        <v>0</v>
      </c>
      <c r="BG129" s="12">
        <f>STAFF_CWS!BJ86</f>
        <v>0</v>
      </c>
      <c r="BH129" s="12">
        <f>STAFF_CWS!BK86</f>
        <v>0</v>
      </c>
      <c r="BI129" s="12">
        <f>STAFF_CWS!BL86</f>
        <v>0</v>
      </c>
      <c r="BJ129" s="12">
        <f>STAFF_CWS!BM86</f>
        <v>0</v>
      </c>
      <c r="BK129" s="12">
        <f>STAFF_CWS!BN86</f>
        <v>0</v>
      </c>
      <c r="BL129" s="12">
        <f>STAFF_CWS!BO86</f>
        <v>0</v>
      </c>
    </row>
    <row r="130" spans="2:64" x14ac:dyDescent="0.15">
      <c r="E130" s="12">
        <f>STAFF_CWS!H87</f>
        <v>0</v>
      </c>
      <c r="F130" s="12">
        <f>STAFF_CWS!I87</f>
        <v>0</v>
      </c>
      <c r="G130" s="12">
        <f>STAFF_CWS!J87</f>
        <v>0</v>
      </c>
      <c r="H130" s="12">
        <f>STAFF_CWS!K87</f>
        <v>0</v>
      </c>
      <c r="I130" s="12">
        <f>STAFF_CWS!L87</f>
        <v>0</v>
      </c>
      <c r="J130" s="12">
        <f>STAFF_CWS!M87</f>
        <v>0</v>
      </c>
      <c r="K130" s="12">
        <f>STAFF_CWS!N87</f>
        <v>0</v>
      </c>
      <c r="L130" s="12">
        <f>STAFF_CWS!O87</f>
        <v>0</v>
      </c>
      <c r="M130" s="12">
        <f>STAFF_CWS!P87</f>
        <v>0</v>
      </c>
      <c r="N130" s="12">
        <f>STAFF_CWS!Q87</f>
        <v>0</v>
      </c>
      <c r="O130" s="12">
        <f>STAFF_CWS!R87</f>
        <v>0</v>
      </c>
      <c r="P130" s="12">
        <f>STAFF_CWS!S87</f>
        <v>0</v>
      </c>
      <c r="Q130" s="12">
        <f>STAFF_CWS!T87</f>
        <v>0</v>
      </c>
      <c r="R130" s="12">
        <f>STAFF_CWS!U87</f>
        <v>0</v>
      </c>
      <c r="S130" s="12">
        <f>STAFF_CWS!V87</f>
        <v>0</v>
      </c>
      <c r="T130" s="12">
        <f>STAFF_CWS!W87</f>
        <v>0</v>
      </c>
      <c r="U130" s="12">
        <f>STAFF_CWS!X87</f>
        <v>0</v>
      </c>
      <c r="V130" s="12">
        <f>STAFF_CWS!Y87</f>
        <v>0</v>
      </c>
      <c r="W130" s="12">
        <f>STAFF_CWS!Z87</f>
        <v>0</v>
      </c>
      <c r="X130" s="12">
        <f>STAFF_CWS!AA87</f>
        <v>0</v>
      </c>
      <c r="Y130" s="12">
        <f>STAFF_CWS!AB87</f>
        <v>0</v>
      </c>
      <c r="Z130" s="12">
        <f>STAFF_CWS!AC87</f>
        <v>0</v>
      </c>
      <c r="AA130" s="12">
        <f>STAFF_CWS!AD87</f>
        <v>0</v>
      </c>
      <c r="AB130" s="12">
        <f>STAFF_CWS!AE87</f>
        <v>0</v>
      </c>
      <c r="AC130" s="12">
        <f>STAFF_CWS!AF87</f>
        <v>0</v>
      </c>
      <c r="AD130" s="12">
        <f>STAFF_CWS!AG87</f>
        <v>0</v>
      </c>
      <c r="AE130" s="12">
        <f>STAFF_CWS!AH87</f>
        <v>0</v>
      </c>
      <c r="AF130" s="12">
        <f>STAFF_CWS!AI87</f>
        <v>0</v>
      </c>
      <c r="AG130" s="12">
        <f>STAFF_CWS!AJ87</f>
        <v>0</v>
      </c>
      <c r="AH130" s="12">
        <f>STAFF_CWS!AK87</f>
        <v>0</v>
      </c>
      <c r="AI130" s="12">
        <f>STAFF_CWS!AL87</f>
        <v>0</v>
      </c>
      <c r="AJ130" s="12">
        <f>STAFF_CWS!AM87</f>
        <v>0</v>
      </c>
      <c r="AK130" s="12">
        <f>STAFF_CWS!AN87</f>
        <v>0</v>
      </c>
      <c r="AL130" s="12">
        <f>STAFF_CWS!AO87</f>
        <v>0</v>
      </c>
      <c r="AM130" s="12">
        <f>STAFF_CWS!AP87</f>
        <v>0</v>
      </c>
      <c r="AN130" s="12">
        <f>STAFF_CWS!AQ87</f>
        <v>0</v>
      </c>
      <c r="AO130" s="12">
        <f>STAFF_CWS!AR87</f>
        <v>0</v>
      </c>
      <c r="AP130" s="12">
        <f>STAFF_CWS!AS87</f>
        <v>0</v>
      </c>
      <c r="AQ130" s="12">
        <f>STAFF_CWS!AT87</f>
        <v>0</v>
      </c>
      <c r="AR130" s="12">
        <f>STAFF_CWS!AU87</f>
        <v>0</v>
      </c>
      <c r="AS130" s="12">
        <f>STAFF_CWS!AV87</f>
        <v>0</v>
      </c>
      <c r="AT130" s="12">
        <f>STAFF_CWS!AW87</f>
        <v>0</v>
      </c>
      <c r="AU130" s="12">
        <f>STAFF_CWS!AX87</f>
        <v>0</v>
      </c>
      <c r="AV130" s="12">
        <f>STAFF_CWS!AY87</f>
        <v>0</v>
      </c>
      <c r="AW130" s="12">
        <f>STAFF_CWS!AZ87</f>
        <v>0</v>
      </c>
      <c r="AX130" s="12">
        <f>STAFF_CWS!BA87</f>
        <v>0</v>
      </c>
      <c r="AY130" s="12">
        <f>STAFF_CWS!BB87</f>
        <v>0</v>
      </c>
      <c r="AZ130" s="12">
        <f>STAFF_CWS!BC87</f>
        <v>0</v>
      </c>
      <c r="BA130" s="12">
        <f>STAFF_CWS!BD87</f>
        <v>0</v>
      </c>
      <c r="BB130" s="12">
        <f>STAFF_CWS!BE87</f>
        <v>0</v>
      </c>
      <c r="BC130" s="12">
        <f>STAFF_CWS!BF87</f>
        <v>0</v>
      </c>
      <c r="BD130" s="12">
        <f>STAFF_CWS!BG87</f>
        <v>0</v>
      </c>
      <c r="BE130" s="12">
        <f>STAFF_CWS!BH87</f>
        <v>0</v>
      </c>
      <c r="BF130" s="12">
        <f>STAFF_CWS!BI87</f>
        <v>0</v>
      </c>
      <c r="BG130" s="12">
        <f>STAFF_CWS!BJ87</f>
        <v>0</v>
      </c>
      <c r="BH130" s="12">
        <f>STAFF_CWS!BK87</f>
        <v>0</v>
      </c>
      <c r="BI130" s="12">
        <f>STAFF_CWS!BL87</f>
        <v>0</v>
      </c>
      <c r="BJ130" s="12">
        <f>STAFF_CWS!BM87</f>
        <v>0</v>
      </c>
      <c r="BK130" s="12">
        <f>STAFF_CWS!BN87</f>
        <v>0</v>
      </c>
      <c r="BL130" s="12">
        <f>STAFF_CWS!BO87</f>
        <v>0</v>
      </c>
    </row>
    <row r="131" spans="2:64" x14ac:dyDescent="0.15">
      <c r="B131" s="33" t="s">
        <v>31</v>
      </c>
      <c r="E131" s="12">
        <f>STAFF_CWS!H88</f>
        <v>0</v>
      </c>
      <c r="F131" s="12">
        <f>STAFF_CWS!I88</f>
        <v>0</v>
      </c>
      <c r="G131" s="12">
        <f>STAFF_CWS!J88</f>
        <v>0</v>
      </c>
      <c r="H131" s="12">
        <f>STAFF_CWS!K88</f>
        <v>0</v>
      </c>
      <c r="I131" s="12">
        <f>STAFF_CWS!L88</f>
        <v>0</v>
      </c>
      <c r="J131" s="12">
        <f>STAFF_CWS!M88</f>
        <v>0</v>
      </c>
      <c r="K131" s="12">
        <f>STAFF_CWS!N88</f>
        <v>0</v>
      </c>
      <c r="L131" s="12">
        <f>STAFF_CWS!O88</f>
        <v>0</v>
      </c>
      <c r="M131" s="12">
        <f>STAFF_CWS!P88</f>
        <v>0</v>
      </c>
      <c r="N131" s="12">
        <f>STAFF_CWS!Q88</f>
        <v>0</v>
      </c>
      <c r="O131" s="12">
        <f>STAFF_CWS!R88</f>
        <v>0</v>
      </c>
      <c r="P131" s="12">
        <f>STAFF_CWS!S88</f>
        <v>0</v>
      </c>
      <c r="Q131" s="12">
        <f>STAFF_CWS!T88</f>
        <v>0</v>
      </c>
      <c r="R131" s="12">
        <f>STAFF_CWS!U88</f>
        <v>0</v>
      </c>
      <c r="S131" s="12">
        <f>STAFF_CWS!V88</f>
        <v>0</v>
      </c>
      <c r="T131" s="12">
        <f>STAFF_CWS!W88</f>
        <v>0</v>
      </c>
      <c r="U131" s="12">
        <f>STAFF_CWS!X88</f>
        <v>0</v>
      </c>
      <c r="V131" s="12">
        <f>STAFF_CWS!Y88</f>
        <v>0</v>
      </c>
      <c r="W131" s="12">
        <f>STAFF_CWS!Z88</f>
        <v>0</v>
      </c>
      <c r="X131" s="12">
        <f>STAFF_CWS!AA88</f>
        <v>0</v>
      </c>
      <c r="Y131" s="12">
        <f>STAFF_CWS!AB88</f>
        <v>0</v>
      </c>
      <c r="Z131" s="12">
        <f>STAFF_CWS!AC88</f>
        <v>0</v>
      </c>
      <c r="AA131" s="12">
        <f>STAFF_CWS!AD88</f>
        <v>0</v>
      </c>
      <c r="AB131" s="12">
        <f>STAFF_CWS!AE88</f>
        <v>0</v>
      </c>
      <c r="AC131" s="12">
        <f>STAFF_CWS!AF88</f>
        <v>0</v>
      </c>
      <c r="AD131" s="12">
        <f>STAFF_CWS!AG88</f>
        <v>0</v>
      </c>
      <c r="AE131" s="12">
        <f>STAFF_CWS!AH88</f>
        <v>0</v>
      </c>
      <c r="AF131" s="12">
        <f>STAFF_CWS!AI88</f>
        <v>0</v>
      </c>
      <c r="AG131" s="12">
        <f>STAFF_CWS!AJ88</f>
        <v>0</v>
      </c>
      <c r="AH131" s="12">
        <f>STAFF_CWS!AK88</f>
        <v>0</v>
      </c>
      <c r="AI131" s="12">
        <f>STAFF_CWS!AL88</f>
        <v>0</v>
      </c>
      <c r="AJ131" s="12">
        <f>STAFF_CWS!AM88</f>
        <v>0</v>
      </c>
      <c r="AK131" s="12">
        <f>STAFF_CWS!AN88</f>
        <v>0</v>
      </c>
      <c r="AL131" s="12">
        <f>STAFF_CWS!AO88</f>
        <v>0</v>
      </c>
      <c r="AM131" s="12">
        <f>STAFF_CWS!AP88</f>
        <v>0</v>
      </c>
      <c r="AN131" s="12">
        <f>STAFF_CWS!AQ88</f>
        <v>0</v>
      </c>
      <c r="AO131" s="12">
        <f>STAFF_CWS!AR88</f>
        <v>0</v>
      </c>
      <c r="AP131" s="12">
        <f>STAFF_CWS!AS88</f>
        <v>0</v>
      </c>
      <c r="AQ131" s="12">
        <f>STAFF_CWS!AT88</f>
        <v>0</v>
      </c>
      <c r="AR131" s="12">
        <f>STAFF_CWS!AU88</f>
        <v>0</v>
      </c>
      <c r="AS131" s="12">
        <f>STAFF_CWS!AV88</f>
        <v>0</v>
      </c>
      <c r="AT131" s="12">
        <f>STAFF_CWS!AW88</f>
        <v>0</v>
      </c>
      <c r="AU131" s="12">
        <f>STAFF_CWS!AX88</f>
        <v>0</v>
      </c>
      <c r="AV131" s="12">
        <f>STAFF_CWS!AY88</f>
        <v>0</v>
      </c>
      <c r="AW131" s="12">
        <f>STAFF_CWS!AZ88</f>
        <v>0</v>
      </c>
      <c r="AX131" s="12">
        <f>STAFF_CWS!BA88</f>
        <v>0</v>
      </c>
      <c r="AY131" s="12">
        <f>STAFF_CWS!BB88</f>
        <v>0</v>
      </c>
      <c r="AZ131" s="12">
        <f>STAFF_CWS!BC88</f>
        <v>0</v>
      </c>
      <c r="BA131" s="12">
        <f>STAFF_CWS!BD88</f>
        <v>0</v>
      </c>
      <c r="BB131" s="12">
        <f>STAFF_CWS!BE88</f>
        <v>0</v>
      </c>
      <c r="BC131" s="12">
        <f>STAFF_CWS!BF88</f>
        <v>0</v>
      </c>
      <c r="BD131" s="12">
        <f>STAFF_CWS!BG88</f>
        <v>0</v>
      </c>
      <c r="BE131" s="12">
        <f>STAFF_CWS!BH88</f>
        <v>0</v>
      </c>
      <c r="BF131" s="12">
        <f>STAFF_CWS!BI88</f>
        <v>0</v>
      </c>
      <c r="BG131" s="12">
        <f>STAFF_CWS!BJ88</f>
        <v>0</v>
      </c>
      <c r="BH131" s="12">
        <f>STAFF_CWS!BK88</f>
        <v>0</v>
      </c>
      <c r="BI131" s="12">
        <f>STAFF_CWS!BL88</f>
        <v>0</v>
      </c>
      <c r="BJ131" s="12">
        <f>STAFF_CWS!BM88</f>
        <v>0</v>
      </c>
      <c r="BK131" s="12">
        <f>STAFF_CWS!BN88</f>
        <v>0</v>
      </c>
      <c r="BL131" s="12">
        <f>STAFF_CWS!BO88</f>
        <v>0</v>
      </c>
    </row>
    <row r="132" spans="2:64" x14ac:dyDescent="0.15">
      <c r="B132" s="33" t="s">
        <v>86</v>
      </c>
      <c r="E132" s="12">
        <f>STAFF_CWS!H89</f>
        <v>0</v>
      </c>
      <c r="F132" s="12">
        <f>STAFF_CWS!I89</f>
        <v>0</v>
      </c>
      <c r="G132" s="12">
        <f>STAFF_CWS!J89</f>
        <v>0</v>
      </c>
      <c r="H132" s="12">
        <f>STAFF_CWS!K89</f>
        <v>0</v>
      </c>
      <c r="I132" s="12">
        <f>STAFF_CWS!L89</f>
        <v>0</v>
      </c>
      <c r="J132" s="12">
        <f>STAFF_CWS!M89</f>
        <v>0</v>
      </c>
      <c r="K132" s="12">
        <f>STAFF_CWS!N89</f>
        <v>0</v>
      </c>
      <c r="L132" s="12">
        <f>STAFF_CWS!O89</f>
        <v>0</v>
      </c>
      <c r="M132" s="12">
        <f>STAFF_CWS!P89</f>
        <v>0</v>
      </c>
      <c r="N132" s="12">
        <f>STAFF_CWS!Q89</f>
        <v>0</v>
      </c>
      <c r="O132" s="12">
        <f>STAFF_CWS!R89</f>
        <v>0</v>
      </c>
      <c r="P132" s="12">
        <f>STAFF_CWS!S89</f>
        <v>0</v>
      </c>
      <c r="Q132" s="12">
        <f>STAFF_CWS!T89</f>
        <v>0</v>
      </c>
      <c r="R132" s="12">
        <f>STAFF_CWS!U89</f>
        <v>0</v>
      </c>
      <c r="S132" s="12">
        <f>STAFF_CWS!V89</f>
        <v>0</v>
      </c>
      <c r="T132" s="12">
        <f>STAFF_CWS!W89</f>
        <v>0</v>
      </c>
      <c r="U132" s="12">
        <f>STAFF_CWS!X89</f>
        <v>0</v>
      </c>
      <c r="V132" s="12">
        <f>STAFF_CWS!Y89</f>
        <v>0</v>
      </c>
      <c r="W132" s="12">
        <f>STAFF_CWS!Z89</f>
        <v>0</v>
      </c>
      <c r="X132" s="12">
        <f>STAFF_CWS!AA89</f>
        <v>0</v>
      </c>
      <c r="Y132" s="12">
        <f>STAFF_CWS!AB89</f>
        <v>0</v>
      </c>
      <c r="Z132" s="12">
        <f>STAFF_CWS!AC89</f>
        <v>0</v>
      </c>
      <c r="AA132" s="12">
        <f>STAFF_CWS!AD89</f>
        <v>0</v>
      </c>
      <c r="AB132" s="12">
        <f>STAFF_CWS!AE89</f>
        <v>0</v>
      </c>
      <c r="AC132" s="12">
        <f>STAFF_CWS!AF89</f>
        <v>0</v>
      </c>
      <c r="AD132" s="12">
        <f>STAFF_CWS!AG89</f>
        <v>0</v>
      </c>
      <c r="AE132" s="12">
        <f>STAFF_CWS!AH89</f>
        <v>0</v>
      </c>
      <c r="AF132" s="12">
        <f>STAFF_CWS!AI89</f>
        <v>0</v>
      </c>
      <c r="AG132" s="12">
        <f>STAFF_CWS!AJ89</f>
        <v>0</v>
      </c>
      <c r="AH132" s="12">
        <f>STAFF_CWS!AK89</f>
        <v>0</v>
      </c>
      <c r="AI132" s="12">
        <f>STAFF_CWS!AL89</f>
        <v>0</v>
      </c>
      <c r="AJ132" s="12">
        <f>STAFF_CWS!AM89</f>
        <v>0</v>
      </c>
      <c r="AK132" s="12">
        <f>STAFF_CWS!AN89</f>
        <v>0</v>
      </c>
      <c r="AL132" s="12">
        <f>STAFF_CWS!AO89</f>
        <v>0</v>
      </c>
      <c r="AM132" s="12">
        <f>STAFF_CWS!AP89</f>
        <v>0</v>
      </c>
      <c r="AN132" s="12">
        <f>STAFF_CWS!AQ89</f>
        <v>0</v>
      </c>
      <c r="AO132" s="12">
        <f>STAFF_CWS!AR89</f>
        <v>0</v>
      </c>
      <c r="AP132" s="12">
        <f>STAFF_CWS!AS89</f>
        <v>0</v>
      </c>
      <c r="AQ132" s="12">
        <f>STAFF_CWS!AT89</f>
        <v>0</v>
      </c>
      <c r="AR132" s="12">
        <f>STAFF_CWS!AU89</f>
        <v>0</v>
      </c>
      <c r="AS132" s="12">
        <f>STAFF_CWS!AV89</f>
        <v>0</v>
      </c>
      <c r="AT132" s="12">
        <f>STAFF_CWS!AW89</f>
        <v>0</v>
      </c>
      <c r="AU132" s="12">
        <f>STAFF_CWS!AX89</f>
        <v>0</v>
      </c>
      <c r="AV132" s="12">
        <f>STAFF_CWS!AY89</f>
        <v>0</v>
      </c>
      <c r="AW132" s="12">
        <f>STAFF_CWS!AZ89</f>
        <v>0</v>
      </c>
      <c r="AX132" s="12">
        <f>STAFF_CWS!BA89</f>
        <v>0</v>
      </c>
      <c r="AY132" s="12">
        <f>STAFF_CWS!BB89</f>
        <v>0</v>
      </c>
      <c r="AZ132" s="12">
        <f>STAFF_CWS!BC89</f>
        <v>0</v>
      </c>
      <c r="BA132" s="12">
        <f>STAFF_CWS!BD89</f>
        <v>0</v>
      </c>
      <c r="BB132" s="12">
        <f>STAFF_CWS!BE89</f>
        <v>0</v>
      </c>
      <c r="BC132" s="12">
        <f>STAFF_CWS!BF89</f>
        <v>0</v>
      </c>
      <c r="BD132" s="12">
        <f>STAFF_CWS!BG89</f>
        <v>0</v>
      </c>
      <c r="BE132" s="12">
        <f>STAFF_CWS!BH89</f>
        <v>0</v>
      </c>
      <c r="BF132" s="12">
        <f>STAFF_CWS!BI89</f>
        <v>0</v>
      </c>
      <c r="BG132" s="12">
        <f>STAFF_CWS!BJ89</f>
        <v>0</v>
      </c>
      <c r="BH132" s="12">
        <f>STAFF_CWS!BK89</f>
        <v>0</v>
      </c>
      <c r="BI132" s="12">
        <f>STAFF_CWS!BL89</f>
        <v>0</v>
      </c>
      <c r="BJ132" s="12">
        <f>STAFF_CWS!BM89</f>
        <v>0</v>
      </c>
      <c r="BK132" s="12">
        <f>STAFF_CWS!BN89</f>
        <v>0</v>
      </c>
      <c r="BL132" s="12">
        <f>STAFF_CWS!BO89</f>
        <v>0</v>
      </c>
    </row>
    <row r="133" spans="2:64" x14ac:dyDescent="0.15">
      <c r="E133" s="12">
        <f>STAFF_CWS!H90</f>
        <v>0</v>
      </c>
      <c r="F133" s="12">
        <f>STAFF_CWS!I90</f>
        <v>0</v>
      </c>
      <c r="G133" s="12">
        <f>STAFF_CWS!J90</f>
        <v>0</v>
      </c>
      <c r="H133" s="12">
        <f>STAFF_CWS!K90</f>
        <v>0</v>
      </c>
      <c r="I133" s="12">
        <f>STAFF_CWS!L90</f>
        <v>0</v>
      </c>
      <c r="J133" s="12">
        <f>STAFF_CWS!M90</f>
        <v>0</v>
      </c>
      <c r="K133" s="12">
        <f>STAFF_CWS!N90</f>
        <v>0</v>
      </c>
      <c r="L133" s="12">
        <f>STAFF_CWS!O90</f>
        <v>0</v>
      </c>
      <c r="M133" s="12">
        <f>STAFF_CWS!P90</f>
        <v>0</v>
      </c>
      <c r="N133" s="12">
        <f>STAFF_CWS!Q90</f>
        <v>0</v>
      </c>
      <c r="O133" s="12">
        <f>STAFF_CWS!R90</f>
        <v>0</v>
      </c>
      <c r="P133" s="12">
        <f>STAFF_CWS!S90</f>
        <v>0</v>
      </c>
      <c r="Q133" s="12">
        <f>STAFF_CWS!T90</f>
        <v>0</v>
      </c>
      <c r="R133" s="12">
        <f>STAFF_CWS!U90</f>
        <v>0</v>
      </c>
      <c r="S133" s="12">
        <f>STAFF_CWS!V90</f>
        <v>0</v>
      </c>
      <c r="T133" s="12">
        <f>STAFF_CWS!W90</f>
        <v>0</v>
      </c>
      <c r="U133" s="12">
        <f>STAFF_CWS!X90</f>
        <v>0</v>
      </c>
      <c r="V133" s="12">
        <f>STAFF_CWS!Y90</f>
        <v>0</v>
      </c>
      <c r="W133" s="12">
        <f>STAFF_CWS!Z90</f>
        <v>0</v>
      </c>
      <c r="X133" s="12">
        <f>STAFF_CWS!AA90</f>
        <v>0</v>
      </c>
      <c r="Y133" s="12">
        <f>STAFF_CWS!AB90</f>
        <v>0</v>
      </c>
      <c r="Z133" s="12">
        <f>STAFF_CWS!AC90</f>
        <v>0</v>
      </c>
      <c r="AA133" s="12">
        <f>STAFF_CWS!AD90</f>
        <v>0</v>
      </c>
      <c r="AB133" s="12">
        <f>STAFF_CWS!AE90</f>
        <v>0</v>
      </c>
      <c r="AC133" s="12">
        <f>STAFF_CWS!AF90</f>
        <v>0</v>
      </c>
      <c r="AD133" s="12">
        <f>STAFF_CWS!AG90</f>
        <v>0</v>
      </c>
      <c r="AE133" s="12">
        <f>STAFF_CWS!AH90</f>
        <v>0</v>
      </c>
      <c r="AF133" s="12">
        <f>STAFF_CWS!AI90</f>
        <v>0</v>
      </c>
      <c r="AG133" s="12">
        <f>STAFF_CWS!AJ90</f>
        <v>0</v>
      </c>
      <c r="AH133" s="12">
        <f>STAFF_CWS!AK90</f>
        <v>0</v>
      </c>
      <c r="AI133" s="12">
        <f>STAFF_CWS!AL90</f>
        <v>0</v>
      </c>
      <c r="AJ133" s="12">
        <f>STAFF_CWS!AM90</f>
        <v>0</v>
      </c>
      <c r="AK133" s="12">
        <f>STAFF_CWS!AN90</f>
        <v>0</v>
      </c>
      <c r="AL133" s="12">
        <f>STAFF_CWS!AO90</f>
        <v>0</v>
      </c>
      <c r="AM133" s="12">
        <f>STAFF_CWS!AP90</f>
        <v>0</v>
      </c>
      <c r="AN133" s="12">
        <f>STAFF_CWS!AQ90</f>
        <v>0</v>
      </c>
      <c r="AO133" s="12">
        <f>STAFF_CWS!AR90</f>
        <v>0</v>
      </c>
      <c r="AP133" s="12">
        <f>STAFF_CWS!AS90</f>
        <v>0</v>
      </c>
      <c r="AQ133" s="12">
        <f>STAFF_CWS!AT90</f>
        <v>0</v>
      </c>
      <c r="AR133" s="12">
        <f>STAFF_CWS!AU90</f>
        <v>0</v>
      </c>
      <c r="AS133" s="12">
        <f>STAFF_CWS!AV90</f>
        <v>0</v>
      </c>
      <c r="AT133" s="12">
        <f>STAFF_CWS!AW90</f>
        <v>0</v>
      </c>
      <c r="AU133" s="12">
        <f>STAFF_CWS!AX90</f>
        <v>0</v>
      </c>
      <c r="AV133" s="12">
        <f>STAFF_CWS!AY90</f>
        <v>0</v>
      </c>
      <c r="AW133" s="12">
        <f>STAFF_CWS!AZ90</f>
        <v>0</v>
      </c>
      <c r="AX133" s="12">
        <f>STAFF_CWS!BA90</f>
        <v>0</v>
      </c>
      <c r="AY133" s="12">
        <f>STAFF_CWS!BB90</f>
        <v>0</v>
      </c>
      <c r="AZ133" s="12">
        <f>STAFF_CWS!BC90</f>
        <v>0</v>
      </c>
      <c r="BA133" s="12">
        <f>STAFF_CWS!BD90</f>
        <v>0</v>
      </c>
      <c r="BB133" s="12">
        <f>STAFF_CWS!BE90</f>
        <v>0</v>
      </c>
      <c r="BC133" s="12">
        <f>STAFF_CWS!BF90</f>
        <v>0</v>
      </c>
      <c r="BD133" s="12">
        <f>STAFF_CWS!BG90</f>
        <v>0</v>
      </c>
      <c r="BE133" s="12">
        <f>STAFF_CWS!BH90</f>
        <v>0</v>
      </c>
      <c r="BF133" s="12">
        <f>STAFF_CWS!BI90</f>
        <v>0</v>
      </c>
      <c r="BG133" s="12">
        <f>STAFF_CWS!BJ90</f>
        <v>0</v>
      </c>
      <c r="BH133" s="12">
        <f>STAFF_CWS!BK90</f>
        <v>0</v>
      </c>
      <c r="BI133" s="12">
        <f>STAFF_CWS!BL90</f>
        <v>0</v>
      </c>
      <c r="BJ133" s="12">
        <f>STAFF_CWS!BM90</f>
        <v>0</v>
      </c>
      <c r="BK133" s="12">
        <f>STAFF_CWS!BN90</f>
        <v>0</v>
      </c>
      <c r="BL133" s="12">
        <f>STAFF_CWS!BO90</f>
        <v>0</v>
      </c>
    </row>
    <row r="134" spans="2:64" x14ac:dyDescent="0.15">
      <c r="B134" s="33" t="s">
        <v>110</v>
      </c>
      <c r="E134" s="12">
        <f>STAFF_CWS!H91</f>
        <v>0</v>
      </c>
      <c r="F134" s="12">
        <f>STAFF_CWS!I91</f>
        <v>0</v>
      </c>
      <c r="G134" s="12">
        <f>STAFF_CWS!J91</f>
        <v>0</v>
      </c>
      <c r="H134" s="12">
        <f>STAFF_CWS!K91</f>
        <v>0</v>
      </c>
      <c r="I134" s="12">
        <f>STAFF_CWS!L91</f>
        <v>0</v>
      </c>
      <c r="J134" s="12">
        <f>STAFF_CWS!M91</f>
        <v>0</v>
      </c>
      <c r="K134" s="12">
        <f>STAFF_CWS!N91</f>
        <v>0</v>
      </c>
      <c r="L134" s="12">
        <f>STAFF_CWS!O91</f>
        <v>0</v>
      </c>
      <c r="M134" s="12">
        <f>STAFF_CWS!P91</f>
        <v>0</v>
      </c>
      <c r="N134" s="12">
        <f>STAFF_CWS!Q91</f>
        <v>0</v>
      </c>
      <c r="O134" s="12">
        <f>STAFF_CWS!R91</f>
        <v>0</v>
      </c>
      <c r="P134" s="12">
        <f>STAFF_CWS!S91</f>
        <v>0</v>
      </c>
      <c r="Q134" s="12">
        <f>STAFF_CWS!T91</f>
        <v>0</v>
      </c>
      <c r="R134" s="12">
        <f>STAFF_CWS!U91</f>
        <v>0</v>
      </c>
      <c r="S134" s="12">
        <f>STAFF_CWS!V91</f>
        <v>0</v>
      </c>
      <c r="T134" s="12">
        <f>STAFF_CWS!W91</f>
        <v>0</v>
      </c>
      <c r="U134" s="12">
        <f>STAFF_CWS!X91</f>
        <v>0</v>
      </c>
      <c r="V134" s="12">
        <f>STAFF_CWS!Y91</f>
        <v>0</v>
      </c>
      <c r="W134" s="12">
        <f>STAFF_CWS!Z91</f>
        <v>0</v>
      </c>
      <c r="X134" s="12">
        <f>STAFF_CWS!AA91</f>
        <v>0</v>
      </c>
      <c r="Y134" s="12">
        <f>STAFF_CWS!AB91</f>
        <v>0</v>
      </c>
      <c r="Z134" s="12">
        <f>STAFF_CWS!AC91</f>
        <v>0</v>
      </c>
      <c r="AA134" s="12">
        <f>STAFF_CWS!AD91</f>
        <v>0</v>
      </c>
      <c r="AB134" s="12">
        <f>STAFF_CWS!AE91</f>
        <v>0</v>
      </c>
      <c r="AC134" s="12">
        <f>STAFF_CWS!AF91</f>
        <v>0</v>
      </c>
      <c r="AD134" s="12">
        <f>STAFF_CWS!AG91</f>
        <v>0</v>
      </c>
      <c r="AE134" s="12">
        <f>STAFF_CWS!AH91</f>
        <v>0</v>
      </c>
      <c r="AF134" s="12">
        <f>STAFF_CWS!AI91</f>
        <v>0</v>
      </c>
      <c r="AG134" s="12">
        <f>STAFF_CWS!AJ91</f>
        <v>0</v>
      </c>
      <c r="AH134" s="12">
        <f>STAFF_CWS!AK91</f>
        <v>0</v>
      </c>
      <c r="AI134" s="12">
        <f>STAFF_CWS!AL91</f>
        <v>0</v>
      </c>
      <c r="AJ134" s="12">
        <f>STAFF_CWS!AM91</f>
        <v>0</v>
      </c>
      <c r="AK134" s="12">
        <f>STAFF_CWS!AN91</f>
        <v>0</v>
      </c>
      <c r="AL134" s="12">
        <f>STAFF_CWS!AO91</f>
        <v>0</v>
      </c>
      <c r="AM134" s="12">
        <f>STAFF_CWS!AP91</f>
        <v>0</v>
      </c>
      <c r="AN134" s="12">
        <f>STAFF_CWS!AQ91</f>
        <v>0</v>
      </c>
      <c r="AO134" s="12">
        <f>STAFF_CWS!AR91</f>
        <v>0</v>
      </c>
      <c r="AP134" s="12">
        <f>STAFF_CWS!AS91</f>
        <v>0</v>
      </c>
      <c r="AQ134" s="12">
        <f>STAFF_CWS!AT91</f>
        <v>0</v>
      </c>
      <c r="AR134" s="12">
        <f>STAFF_CWS!AU91</f>
        <v>0</v>
      </c>
      <c r="AS134" s="12">
        <f>STAFF_CWS!AV91</f>
        <v>0</v>
      </c>
      <c r="AT134" s="12">
        <f>STAFF_CWS!AW91</f>
        <v>0</v>
      </c>
      <c r="AU134" s="12">
        <f>STAFF_CWS!AX91</f>
        <v>0</v>
      </c>
      <c r="AV134" s="12">
        <f>STAFF_CWS!AY91</f>
        <v>0</v>
      </c>
      <c r="AW134" s="12">
        <f>STAFF_CWS!AZ91</f>
        <v>0</v>
      </c>
      <c r="AX134" s="12">
        <f>STAFF_CWS!BA91</f>
        <v>0</v>
      </c>
      <c r="AY134" s="12">
        <f>STAFF_CWS!BB91</f>
        <v>0</v>
      </c>
      <c r="AZ134" s="12">
        <f>STAFF_CWS!BC91</f>
        <v>0</v>
      </c>
      <c r="BA134" s="12">
        <f>STAFF_CWS!BD91</f>
        <v>0</v>
      </c>
      <c r="BB134" s="12">
        <f>STAFF_CWS!BE91</f>
        <v>0</v>
      </c>
      <c r="BC134" s="12">
        <f>STAFF_CWS!BF91</f>
        <v>0</v>
      </c>
      <c r="BD134" s="12">
        <f>STAFF_CWS!BG91</f>
        <v>0</v>
      </c>
      <c r="BE134" s="12">
        <f>STAFF_CWS!BH91</f>
        <v>0</v>
      </c>
      <c r="BF134" s="12">
        <f>STAFF_CWS!BI91</f>
        <v>0</v>
      </c>
      <c r="BG134" s="12">
        <f>STAFF_CWS!BJ91</f>
        <v>0</v>
      </c>
      <c r="BH134" s="12">
        <f>STAFF_CWS!BK91</f>
        <v>0</v>
      </c>
      <c r="BI134" s="12">
        <f>STAFF_CWS!BL91</f>
        <v>0</v>
      </c>
      <c r="BJ134" s="12">
        <f>STAFF_CWS!BM91</f>
        <v>0</v>
      </c>
      <c r="BK134" s="12">
        <f>STAFF_CWS!BN91</f>
        <v>0</v>
      </c>
      <c r="BL134" s="12">
        <f>STAFF_CWS!BO91</f>
        <v>0</v>
      </c>
    </row>
    <row r="135" spans="2:64" x14ac:dyDescent="0.15">
      <c r="B135" s="33" t="s">
        <v>86</v>
      </c>
      <c r="E135" s="12">
        <f>STAFF_CWS!H92</f>
        <v>0</v>
      </c>
      <c r="F135" s="12">
        <f>STAFF_CWS!I92</f>
        <v>0</v>
      </c>
      <c r="G135" s="12">
        <f>STAFF_CWS!J92</f>
        <v>0</v>
      </c>
      <c r="H135" s="12">
        <f>STAFF_CWS!K92</f>
        <v>0</v>
      </c>
      <c r="I135" s="12">
        <f>STAFF_CWS!L92</f>
        <v>0</v>
      </c>
      <c r="J135" s="12">
        <f>STAFF_CWS!M92</f>
        <v>0</v>
      </c>
      <c r="K135" s="12">
        <f>STAFF_CWS!N92</f>
        <v>0</v>
      </c>
      <c r="L135" s="12">
        <f>STAFF_CWS!O92</f>
        <v>0</v>
      </c>
      <c r="M135" s="12">
        <f>STAFF_CWS!P92</f>
        <v>0</v>
      </c>
      <c r="N135" s="12">
        <f>STAFF_CWS!Q92</f>
        <v>0</v>
      </c>
      <c r="O135" s="12">
        <f>STAFF_CWS!R92</f>
        <v>0</v>
      </c>
      <c r="P135" s="12">
        <f>STAFF_CWS!S92</f>
        <v>0</v>
      </c>
      <c r="Q135" s="12">
        <f>STAFF_CWS!T92</f>
        <v>0</v>
      </c>
      <c r="R135" s="12">
        <f>STAFF_CWS!U92</f>
        <v>0</v>
      </c>
      <c r="S135" s="12">
        <f>STAFF_CWS!V92</f>
        <v>0</v>
      </c>
      <c r="T135" s="12">
        <f>STAFF_CWS!W92</f>
        <v>0</v>
      </c>
      <c r="U135" s="12">
        <f>STAFF_CWS!X92</f>
        <v>0</v>
      </c>
      <c r="V135" s="12">
        <f>STAFF_CWS!Y92</f>
        <v>0</v>
      </c>
      <c r="W135" s="12">
        <f>STAFF_CWS!Z92</f>
        <v>0</v>
      </c>
      <c r="X135" s="12">
        <f>STAFF_CWS!AA92</f>
        <v>0</v>
      </c>
      <c r="Y135" s="12">
        <f>STAFF_CWS!AB92</f>
        <v>0</v>
      </c>
      <c r="Z135" s="12">
        <f>STAFF_CWS!AC92</f>
        <v>0</v>
      </c>
      <c r="AA135" s="12">
        <f>STAFF_CWS!AD92</f>
        <v>0</v>
      </c>
      <c r="AB135" s="12">
        <f>STAFF_CWS!AE92</f>
        <v>0</v>
      </c>
      <c r="AC135" s="12">
        <f>STAFF_CWS!AF92</f>
        <v>0</v>
      </c>
      <c r="AD135" s="12">
        <f>STAFF_CWS!AG92</f>
        <v>0</v>
      </c>
      <c r="AE135" s="12">
        <f>STAFF_CWS!AH92</f>
        <v>0</v>
      </c>
      <c r="AF135" s="12">
        <f>STAFF_CWS!AI92</f>
        <v>0</v>
      </c>
      <c r="AG135" s="12">
        <f>STAFF_CWS!AJ92</f>
        <v>0</v>
      </c>
      <c r="AH135" s="12">
        <f>STAFF_CWS!AK92</f>
        <v>0</v>
      </c>
      <c r="AI135" s="12">
        <f>STAFF_CWS!AL92</f>
        <v>0</v>
      </c>
      <c r="AJ135" s="12">
        <f>STAFF_CWS!AM92</f>
        <v>0</v>
      </c>
      <c r="AK135" s="12">
        <f>STAFF_CWS!AN92</f>
        <v>0</v>
      </c>
      <c r="AL135" s="12">
        <f>STAFF_CWS!AO92</f>
        <v>0</v>
      </c>
      <c r="AM135" s="12">
        <f>STAFF_CWS!AP92</f>
        <v>0</v>
      </c>
      <c r="AN135" s="12">
        <f>STAFF_CWS!AQ92</f>
        <v>0</v>
      </c>
      <c r="AO135" s="12">
        <f>STAFF_CWS!AR92</f>
        <v>0</v>
      </c>
      <c r="AP135" s="12">
        <f>STAFF_CWS!AS92</f>
        <v>0</v>
      </c>
      <c r="AQ135" s="12">
        <f>STAFF_CWS!AT92</f>
        <v>0</v>
      </c>
      <c r="AR135" s="12">
        <f>STAFF_CWS!AU92</f>
        <v>0</v>
      </c>
      <c r="AS135" s="12">
        <f>STAFF_CWS!AV92</f>
        <v>0</v>
      </c>
      <c r="AT135" s="12">
        <f>STAFF_CWS!AW92</f>
        <v>0</v>
      </c>
      <c r="AU135" s="12">
        <f>STAFF_CWS!AX92</f>
        <v>0</v>
      </c>
      <c r="AV135" s="12">
        <f>STAFF_CWS!AY92</f>
        <v>0</v>
      </c>
      <c r="AW135" s="12">
        <f>STAFF_CWS!AZ92</f>
        <v>0</v>
      </c>
      <c r="AX135" s="12">
        <f>STAFF_CWS!BA92</f>
        <v>0</v>
      </c>
      <c r="AY135" s="12">
        <f>STAFF_CWS!BB92</f>
        <v>0</v>
      </c>
      <c r="AZ135" s="12">
        <f>STAFF_CWS!BC92</f>
        <v>0</v>
      </c>
      <c r="BA135" s="12">
        <f>STAFF_CWS!BD92</f>
        <v>0</v>
      </c>
      <c r="BB135" s="12">
        <f>STAFF_CWS!BE92</f>
        <v>0</v>
      </c>
      <c r="BC135" s="12">
        <f>STAFF_CWS!BF92</f>
        <v>0</v>
      </c>
      <c r="BD135" s="12">
        <f>STAFF_CWS!BG92</f>
        <v>0</v>
      </c>
      <c r="BE135" s="12">
        <f>STAFF_CWS!BH92</f>
        <v>0</v>
      </c>
      <c r="BF135" s="12">
        <f>STAFF_CWS!BI92</f>
        <v>0</v>
      </c>
      <c r="BG135" s="12">
        <f>STAFF_CWS!BJ92</f>
        <v>0</v>
      </c>
      <c r="BH135" s="12">
        <f>STAFF_CWS!BK92</f>
        <v>0</v>
      </c>
      <c r="BI135" s="12">
        <f>STAFF_CWS!BL92</f>
        <v>0</v>
      </c>
      <c r="BJ135" s="12">
        <f>STAFF_CWS!BM92</f>
        <v>0</v>
      </c>
      <c r="BK135" s="12">
        <f>STAFF_CWS!BN92</f>
        <v>0</v>
      </c>
      <c r="BL135" s="12">
        <f>STAFF_CWS!BO92</f>
        <v>0</v>
      </c>
    </row>
    <row r="136" spans="2:64" x14ac:dyDescent="0.15">
      <c r="E136" s="12">
        <f>STAFF_CWS!H93</f>
        <v>0</v>
      </c>
      <c r="F136" s="12">
        <f>STAFF_CWS!I93</f>
        <v>0</v>
      </c>
      <c r="G136" s="12">
        <f>STAFF_CWS!J93</f>
        <v>0</v>
      </c>
      <c r="H136" s="12">
        <f>STAFF_CWS!K93</f>
        <v>0</v>
      </c>
      <c r="I136" s="12">
        <f>STAFF_CWS!L93</f>
        <v>0</v>
      </c>
      <c r="J136" s="12">
        <f>STAFF_CWS!M93</f>
        <v>0</v>
      </c>
      <c r="K136" s="12">
        <f>STAFF_CWS!N93</f>
        <v>0</v>
      </c>
      <c r="L136" s="12">
        <f>STAFF_CWS!O93</f>
        <v>0</v>
      </c>
      <c r="M136" s="12">
        <f>STAFF_CWS!P93</f>
        <v>0</v>
      </c>
      <c r="N136" s="12">
        <f>STAFF_CWS!Q93</f>
        <v>0</v>
      </c>
      <c r="O136" s="12">
        <f>STAFF_CWS!R93</f>
        <v>0</v>
      </c>
      <c r="P136" s="12">
        <f>STAFF_CWS!S93</f>
        <v>0</v>
      </c>
      <c r="Q136" s="12">
        <f>STAFF_CWS!T93</f>
        <v>0</v>
      </c>
      <c r="R136" s="12">
        <f>STAFF_CWS!U93</f>
        <v>0</v>
      </c>
      <c r="S136" s="12">
        <f>STAFF_CWS!V93</f>
        <v>0</v>
      </c>
      <c r="T136" s="12">
        <f>STAFF_CWS!W93</f>
        <v>0</v>
      </c>
      <c r="U136" s="12">
        <f>STAFF_CWS!X93</f>
        <v>0</v>
      </c>
      <c r="V136" s="12">
        <f>STAFF_CWS!Y93</f>
        <v>0</v>
      </c>
      <c r="W136" s="12">
        <f>STAFF_CWS!Z93</f>
        <v>0</v>
      </c>
      <c r="X136" s="12">
        <f>STAFF_CWS!AA93</f>
        <v>0</v>
      </c>
      <c r="Y136" s="12">
        <f>STAFF_CWS!AB93</f>
        <v>0</v>
      </c>
      <c r="Z136" s="12">
        <f>STAFF_CWS!AC93</f>
        <v>0</v>
      </c>
      <c r="AA136" s="12">
        <f>STAFF_CWS!AD93</f>
        <v>0</v>
      </c>
      <c r="AB136" s="12">
        <f>STAFF_CWS!AE93</f>
        <v>0</v>
      </c>
      <c r="AC136" s="12">
        <f>STAFF_CWS!AF93</f>
        <v>0</v>
      </c>
      <c r="AD136" s="12">
        <f>STAFF_CWS!AG93</f>
        <v>0</v>
      </c>
      <c r="AE136" s="12">
        <f>STAFF_CWS!AH93</f>
        <v>0</v>
      </c>
      <c r="AF136" s="12">
        <f>STAFF_CWS!AI93</f>
        <v>0</v>
      </c>
      <c r="AG136" s="12">
        <f>STAFF_CWS!AJ93</f>
        <v>0</v>
      </c>
      <c r="AH136" s="12">
        <f>STAFF_CWS!AK93</f>
        <v>0</v>
      </c>
      <c r="AI136" s="12">
        <f>STAFF_CWS!AL93</f>
        <v>0</v>
      </c>
      <c r="AJ136" s="12">
        <f>STAFF_CWS!AM93</f>
        <v>0</v>
      </c>
      <c r="AK136" s="12">
        <f>STAFF_CWS!AN93</f>
        <v>0</v>
      </c>
      <c r="AL136" s="12">
        <f>STAFF_CWS!AO93</f>
        <v>0</v>
      </c>
      <c r="AM136" s="12">
        <f>STAFF_CWS!AP93</f>
        <v>0</v>
      </c>
      <c r="AN136" s="12">
        <f>STAFF_CWS!AQ93</f>
        <v>0</v>
      </c>
      <c r="AO136" s="12">
        <f>STAFF_CWS!AR93</f>
        <v>0</v>
      </c>
      <c r="AP136" s="12">
        <f>STAFF_CWS!AS93</f>
        <v>0</v>
      </c>
      <c r="AQ136" s="12">
        <f>STAFF_CWS!AT93</f>
        <v>0</v>
      </c>
      <c r="AR136" s="12">
        <f>STAFF_CWS!AU93</f>
        <v>0</v>
      </c>
      <c r="AS136" s="12">
        <f>STAFF_CWS!AV93</f>
        <v>0</v>
      </c>
      <c r="AT136" s="12">
        <f>STAFF_CWS!AW93</f>
        <v>0</v>
      </c>
      <c r="AU136" s="12">
        <f>STAFF_CWS!AX93</f>
        <v>0</v>
      </c>
      <c r="AV136" s="12">
        <f>STAFF_CWS!AY93</f>
        <v>0</v>
      </c>
      <c r="AW136" s="12">
        <f>STAFF_CWS!AZ93</f>
        <v>0</v>
      </c>
      <c r="AX136" s="12">
        <f>STAFF_CWS!BA93</f>
        <v>0</v>
      </c>
      <c r="AY136" s="12">
        <f>STAFF_CWS!BB93</f>
        <v>0</v>
      </c>
      <c r="AZ136" s="12">
        <f>STAFF_CWS!BC93</f>
        <v>0</v>
      </c>
      <c r="BA136" s="12">
        <f>STAFF_CWS!BD93</f>
        <v>0</v>
      </c>
      <c r="BB136" s="12">
        <f>STAFF_CWS!BE93</f>
        <v>0</v>
      </c>
      <c r="BC136" s="12">
        <f>STAFF_CWS!BF93</f>
        <v>0</v>
      </c>
      <c r="BD136" s="12">
        <f>STAFF_CWS!BG93</f>
        <v>0</v>
      </c>
      <c r="BE136" s="12">
        <f>STAFF_CWS!BH93</f>
        <v>0</v>
      </c>
      <c r="BF136" s="12">
        <f>STAFF_CWS!BI93</f>
        <v>0</v>
      </c>
      <c r="BG136" s="12">
        <f>STAFF_CWS!BJ93</f>
        <v>0</v>
      </c>
      <c r="BH136" s="12">
        <f>STAFF_CWS!BK93</f>
        <v>0</v>
      </c>
      <c r="BI136" s="12">
        <f>STAFF_CWS!BL93</f>
        <v>0</v>
      </c>
      <c r="BJ136" s="12">
        <f>STAFF_CWS!BM93</f>
        <v>0</v>
      </c>
      <c r="BK136" s="12">
        <f>STAFF_CWS!BN93</f>
        <v>0</v>
      </c>
      <c r="BL136" s="12">
        <f>STAFF_CWS!BO93</f>
        <v>0</v>
      </c>
    </row>
    <row r="137" spans="2:64" x14ac:dyDescent="0.15">
      <c r="B137" s="33" t="s">
        <v>32</v>
      </c>
      <c r="E137" s="12">
        <f>STAFF_CWS!H94</f>
        <v>0</v>
      </c>
      <c r="F137" s="12">
        <f>STAFF_CWS!I94</f>
        <v>0</v>
      </c>
      <c r="G137" s="12">
        <f>STAFF_CWS!J94</f>
        <v>0</v>
      </c>
      <c r="H137" s="12">
        <f>STAFF_CWS!K94</f>
        <v>0</v>
      </c>
      <c r="I137" s="12">
        <f>STAFF_CWS!L94</f>
        <v>0</v>
      </c>
      <c r="J137" s="12">
        <f>STAFF_CWS!M94</f>
        <v>0</v>
      </c>
      <c r="K137" s="12">
        <f>STAFF_CWS!N94</f>
        <v>0</v>
      </c>
      <c r="L137" s="12">
        <f>STAFF_CWS!O94</f>
        <v>0</v>
      </c>
      <c r="M137" s="12">
        <f>STAFF_CWS!P94</f>
        <v>0</v>
      </c>
      <c r="N137" s="12">
        <f>STAFF_CWS!Q94</f>
        <v>0</v>
      </c>
      <c r="O137" s="12">
        <f>STAFF_CWS!R94</f>
        <v>0</v>
      </c>
      <c r="P137" s="12">
        <f>STAFF_CWS!S94</f>
        <v>0</v>
      </c>
      <c r="Q137" s="12">
        <f>STAFF_CWS!T94</f>
        <v>0</v>
      </c>
      <c r="R137" s="12">
        <f>STAFF_CWS!U94</f>
        <v>0</v>
      </c>
      <c r="S137" s="12">
        <f>STAFF_CWS!V94</f>
        <v>0</v>
      </c>
      <c r="T137" s="12">
        <f>STAFF_CWS!W94</f>
        <v>0</v>
      </c>
      <c r="U137" s="12">
        <f>STAFF_CWS!X94</f>
        <v>0</v>
      </c>
      <c r="V137" s="12">
        <f>STAFF_CWS!Y94</f>
        <v>0</v>
      </c>
      <c r="W137" s="12">
        <f>STAFF_CWS!Z94</f>
        <v>0</v>
      </c>
      <c r="X137" s="12">
        <f>STAFF_CWS!AA94</f>
        <v>0</v>
      </c>
      <c r="Y137" s="12">
        <f>STAFF_CWS!AB94</f>
        <v>0</v>
      </c>
      <c r="Z137" s="12">
        <f>STAFF_CWS!AC94</f>
        <v>0</v>
      </c>
      <c r="AA137" s="12">
        <f>STAFF_CWS!AD94</f>
        <v>0</v>
      </c>
      <c r="AB137" s="12">
        <f>STAFF_CWS!AE94</f>
        <v>0</v>
      </c>
      <c r="AC137" s="12">
        <f>STAFF_CWS!AF94</f>
        <v>0</v>
      </c>
      <c r="AD137" s="12">
        <f>STAFF_CWS!AG94</f>
        <v>0</v>
      </c>
      <c r="AE137" s="12">
        <f>STAFF_CWS!AH94</f>
        <v>0</v>
      </c>
      <c r="AF137" s="12">
        <f>STAFF_CWS!AI94</f>
        <v>0</v>
      </c>
      <c r="AG137" s="12">
        <f>STAFF_CWS!AJ94</f>
        <v>0</v>
      </c>
      <c r="AH137" s="12">
        <f>STAFF_CWS!AK94</f>
        <v>0</v>
      </c>
      <c r="AI137" s="12">
        <f>STAFF_CWS!AL94</f>
        <v>0</v>
      </c>
      <c r="AJ137" s="12">
        <f>STAFF_CWS!AM94</f>
        <v>0</v>
      </c>
      <c r="AK137" s="12">
        <f>STAFF_CWS!AN94</f>
        <v>0</v>
      </c>
      <c r="AL137" s="12">
        <f>STAFF_CWS!AO94</f>
        <v>0</v>
      </c>
      <c r="AM137" s="12">
        <f>STAFF_CWS!AP94</f>
        <v>0</v>
      </c>
      <c r="AN137" s="12">
        <f>STAFF_CWS!AQ94</f>
        <v>0</v>
      </c>
      <c r="AO137" s="12">
        <f>STAFF_CWS!AR94</f>
        <v>0</v>
      </c>
      <c r="AP137" s="12">
        <f>STAFF_CWS!AS94</f>
        <v>0</v>
      </c>
      <c r="AQ137" s="12">
        <f>STAFF_CWS!AT94</f>
        <v>0</v>
      </c>
      <c r="AR137" s="12">
        <f>STAFF_CWS!AU94</f>
        <v>0</v>
      </c>
      <c r="AS137" s="12">
        <f>STAFF_CWS!AV94</f>
        <v>0</v>
      </c>
      <c r="AT137" s="12">
        <f>STAFF_CWS!AW94</f>
        <v>0</v>
      </c>
      <c r="AU137" s="12">
        <f>STAFF_CWS!AX94</f>
        <v>0</v>
      </c>
      <c r="AV137" s="12">
        <f>STAFF_CWS!AY94</f>
        <v>0</v>
      </c>
      <c r="AW137" s="12">
        <f>STAFF_CWS!AZ94</f>
        <v>0</v>
      </c>
      <c r="AX137" s="12">
        <f>STAFF_CWS!BA94</f>
        <v>0</v>
      </c>
      <c r="AY137" s="12">
        <f>STAFF_CWS!BB94</f>
        <v>0</v>
      </c>
      <c r="AZ137" s="12">
        <f>STAFF_CWS!BC94</f>
        <v>0</v>
      </c>
      <c r="BA137" s="12">
        <f>STAFF_CWS!BD94</f>
        <v>0</v>
      </c>
      <c r="BB137" s="12">
        <f>STAFF_CWS!BE94</f>
        <v>0</v>
      </c>
      <c r="BC137" s="12">
        <f>STAFF_CWS!BF94</f>
        <v>0</v>
      </c>
      <c r="BD137" s="12">
        <f>STAFF_CWS!BG94</f>
        <v>0</v>
      </c>
      <c r="BE137" s="12">
        <f>STAFF_CWS!BH94</f>
        <v>0</v>
      </c>
      <c r="BF137" s="12">
        <f>STAFF_CWS!BI94</f>
        <v>0</v>
      </c>
      <c r="BG137" s="12">
        <f>STAFF_CWS!BJ94</f>
        <v>0</v>
      </c>
      <c r="BH137" s="12">
        <f>STAFF_CWS!BK94</f>
        <v>0</v>
      </c>
      <c r="BI137" s="12">
        <f>STAFF_CWS!BL94</f>
        <v>0</v>
      </c>
      <c r="BJ137" s="12">
        <f>STAFF_CWS!BM94</f>
        <v>0</v>
      </c>
      <c r="BK137" s="12">
        <f>STAFF_CWS!BN94</f>
        <v>0</v>
      </c>
      <c r="BL137" s="12">
        <f>STAFF_CWS!BO94</f>
        <v>0</v>
      </c>
    </row>
    <row r="138" spans="2:64" x14ac:dyDescent="0.15">
      <c r="B138" s="33" t="s">
        <v>86</v>
      </c>
      <c r="E138" s="12">
        <f>STAFF_CWS!H95</f>
        <v>0</v>
      </c>
      <c r="F138" s="12">
        <f>STAFF_CWS!I95</f>
        <v>0</v>
      </c>
      <c r="G138" s="12">
        <f>STAFF_CWS!J95</f>
        <v>0</v>
      </c>
      <c r="H138" s="12">
        <f>STAFF_CWS!K95</f>
        <v>0</v>
      </c>
      <c r="I138" s="12">
        <f>STAFF_CWS!L95</f>
        <v>0</v>
      </c>
      <c r="J138" s="12">
        <f>STAFF_CWS!M95</f>
        <v>0</v>
      </c>
      <c r="K138" s="12">
        <f>STAFF_CWS!N95</f>
        <v>0</v>
      </c>
      <c r="L138" s="12">
        <f>STAFF_CWS!O95</f>
        <v>0</v>
      </c>
      <c r="M138" s="12">
        <f>STAFF_CWS!P95</f>
        <v>0</v>
      </c>
      <c r="N138" s="12">
        <f>STAFF_CWS!Q95</f>
        <v>0</v>
      </c>
      <c r="O138" s="12">
        <f>STAFF_CWS!R95</f>
        <v>0</v>
      </c>
      <c r="P138" s="12">
        <f>STAFF_CWS!S95</f>
        <v>0</v>
      </c>
      <c r="Q138" s="12">
        <f>STAFF_CWS!T95</f>
        <v>0</v>
      </c>
      <c r="R138" s="12">
        <f>STAFF_CWS!U95</f>
        <v>0</v>
      </c>
      <c r="S138" s="12">
        <f>STAFF_CWS!V95</f>
        <v>0</v>
      </c>
      <c r="T138" s="12">
        <f>STAFF_CWS!W95</f>
        <v>0</v>
      </c>
      <c r="U138" s="12">
        <f>STAFF_CWS!X95</f>
        <v>0</v>
      </c>
      <c r="V138" s="12">
        <f>STAFF_CWS!Y95</f>
        <v>0</v>
      </c>
      <c r="W138" s="12">
        <f>STAFF_CWS!Z95</f>
        <v>0</v>
      </c>
      <c r="X138" s="12">
        <f>STAFF_CWS!AA95</f>
        <v>0</v>
      </c>
      <c r="Y138" s="12">
        <f>STAFF_CWS!AB95</f>
        <v>0</v>
      </c>
      <c r="Z138" s="12">
        <f>STAFF_CWS!AC95</f>
        <v>0</v>
      </c>
      <c r="AA138" s="12">
        <f>STAFF_CWS!AD95</f>
        <v>0</v>
      </c>
      <c r="AB138" s="12">
        <f>STAFF_CWS!AE95</f>
        <v>0</v>
      </c>
      <c r="AC138" s="12">
        <f>STAFF_CWS!AF95</f>
        <v>0</v>
      </c>
      <c r="AD138" s="12">
        <f>STAFF_CWS!AG95</f>
        <v>0</v>
      </c>
      <c r="AE138" s="12">
        <f>STAFF_CWS!AH95</f>
        <v>0</v>
      </c>
      <c r="AF138" s="12">
        <f>STAFF_CWS!AI95</f>
        <v>0</v>
      </c>
      <c r="AG138" s="12">
        <f>STAFF_CWS!AJ95</f>
        <v>0</v>
      </c>
      <c r="AH138" s="12">
        <f>STAFF_CWS!AK95</f>
        <v>0</v>
      </c>
      <c r="AI138" s="12">
        <f>STAFF_CWS!AL95</f>
        <v>0</v>
      </c>
      <c r="AJ138" s="12">
        <f>STAFF_CWS!AM95</f>
        <v>0</v>
      </c>
      <c r="AK138" s="12">
        <f>STAFF_CWS!AN95</f>
        <v>0</v>
      </c>
      <c r="AL138" s="12">
        <f>STAFF_CWS!AO95</f>
        <v>0</v>
      </c>
      <c r="AM138" s="12">
        <f>STAFF_CWS!AP95</f>
        <v>0</v>
      </c>
      <c r="AN138" s="12">
        <f>STAFF_CWS!AQ95</f>
        <v>0</v>
      </c>
      <c r="AO138" s="12">
        <f>STAFF_CWS!AR95</f>
        <v>0</v>
      </c>
      <c r="AP138" s="12">
        <f>STAFF_CWS!AS95</f>
        <v>0</v>
      </c>
      <c r="AQ138" s="12">
        <f>STAFF_CWS!AT95</f>
        <v>0</v>
      </c>
      <c r="AR138" s="12">
        <f>STAFF_CWS!AU95</f>
        <v>0</v>
      </c>
      <c r="AS138" s="12">
        <f>STAFF_CWS!AV95</f>
        <v>0</v>
      </c>
      <c r="AT138" s="12">
        <f>STAFF_CWS!AW95</f>
        <v>0</v>
      </c>
      <c r="AU138" s="12">
        <f>STAFF_CWS!AX95</f>
        <v>0</v>
      </c>
      <c r="AV138" s="12">
        <f>STAFF_CWS!AY95</f>
        <v>0</v>
      </c>
      <c r="AW138" s="12">
        <f>STAFF_CWS!AZ95</f>
        <v>0</v>
      </c>
      <c r="AX138" s="12">
        <f>STAFF_CWS!BA95</f>
        <v>0</v>
      </c>
      <c r="AY138" s="12">
        <f>STAFF_CWS!BB95</f>
        <v>0</v>
      </c>
      <c r="AZ138" s="12">
        <f>STAFF_CWS!BC95</f>
        <v>0</v>
      </c>
      <c r="BA138" s="12">
        <f>STAFF_CWS!BD95</f>
        <v>0</v>
      </c>
      <c r="BB138" s="12">
        <f>STAFF_CWS!BE95</f>
        <v>0</v>
      </c>
      <c r="BC138" s="12">
        <f>STAFF_CWS!BF95</f>
        <v>0</v>
      </c>
      <c r="BD138" s="12">
        <f>STAFF_CWS!BG95</f>
        <v>0</v>
      </c>
      <c r="BE138" s="12">
        <f>STAFF_CWS!BH95</f>
        <v>0</v>
      </c>
      <c r="BF138" s="12">
        <f>STAFF_CWS!BI95</f>
        <v>0</v>
      </c>
      <c r="BG138" s="12">
        <f>STAFF_CWS!BJ95</f>
        <v>0</v>
      </c>
      <c r="BH138" s="12">
        <f>STAFF_CWS!BK95</f>
        <v>0</v>
      </c>
      <c r="BI138" s="12">
        <f>STAFF_CWS!BL95</f>
        <v>0</v>
      </c>
      <c r="BJ138" s="12">
        <f>STAFF_CWS!BM95</f>
        <v>0</v>
      </c>
      <c r="BK138" s="12">
        <f>STAFF_CWS!BN95</f>
        <v>0</v>
      </c>
      <c r="BL138" s="12">
        <f>STAFF_CWS!BO95</f>
        <v>0</v>
      </c>
    </row>
    <row r="139" spans="2:64" x14ac:dyDescent="0.15">
      <c r="E139" s="12">
        <f>STAFF_CWS!H96</f>
        <v>0</v>
      </c>
      <c r="F139" s="12">
        <f>STAFF_CWS!I96</f>
        <v>0</v>
      </c>
      <c r="G139" s="12">
        <f>STAFF_CWS!J96</f>
        <v>0</v>
      </c>
      <c r="H139" s="12">
        <f>STAFF_CWS!K96</f>
        <v>0</v>
      </c>
      <c r="I139" s="12">
        <f>STAFF_CWS!L96</f>
        <v>0</v>
      </c>
      <c r="J139" s="12">
        <f>STAFF_CWS!M96</f>
        <v>0</v>
      </c>
      <c r="K139" s="12">
        <f>STAFF_CWS!N96</f>
        <v>0</v>
      </c>
      <c r="L139" s="12">
        <f>STAFF_CWS!O96</f>
        <v>0</v>
      </c>
      <c r="M139" s="12">
        <f>STAFF_CWS!P96</f>
        <v>0</v>
      </c>
      <c r="N139" s="12">
        <f>STAFF_CWS!Q96</f>
        <v>0</v>
      </c>
      <c r="O139" s="12">
        <f>STAFF_CWS!R96</f>
        <v>0</v>
      </c>
      <c r="P139" s="12">
        <f>STAFF_CWS!S96</f>
        <v>0</v>
      </c>
      <c r="Q139" s="12">
        <f>STAFF_CWS!T96</f>
        <v>0</v>
      </c>
      <c r="R139" s="12">
        <f>STAFF_CWS!U96</f>
        <v>0</v>
      </c>
      <c r="S139" s="12">
        <f>STAFF_CWS!V96</f>
        <v>0</v>
      </c>
      <c r="T139" s="12">
        <f>STAFF_CWS!W96</f>
        <v>0</v>
      </c>
      <c r="U139" s="12">
        <f>STAFF_CWS!X96</f>
        <v>0</v>
      </c>
      <c r="V139" s="12">
        <f>STAFF_CWS!Y96</f>
        <v>0</v>
      </c>
      <c r="W139" s="12">
        <f>STAFF_CWS!Z96</f>
        <v>0</v>
      </c>
      <c r="X139" s="12">
        <f>STAFF_CWS!AA96</f>
        <v>0</v>
      </c>
      <c r="Y139" s="12">
        <f>STAFF_CWS!AB96</f>
        <v>0</v>
      </c>
      <c r="Z139" s="12">
        <f>STAFF_CWS!AC96</f>
        <v>0</v>
      </c>
      <c r="AA139" s="12">
        <f>STAFF_CWS!AD96</f>
        <v>0</v>
      </c>
      <c r="AB139" s="12">
        <f>STAFF_CWS!AE96</f>
        <v>0</v>
      </c>
      <c r="AC139" s="12">
        <f>STAFF_CWS!AF96</f>
        <v>0</v>
      </c>
      <c r="AD139" s="12">
        <f>STAFF_CWS!AG96</f>
        <v>0</v>
      </c>
      <c r="AE139" s="12">
        <f>STAFF_CWS!AH96</f>
        <v>0</v>
      </c>
      <c r="AF139" s="12">
        <f>STAFF_CWS!AI96</f>
        <v>0</v>
      </c>
      <c r="AG139" s="12">
        <f>STAFF_CWS!AJ96</f>
        <v>0</v>
      </c>
      <c r="AH139" s="12">
        <f>STAFF_CWS!AK96</f>
        <v>0</v>
      </c>
      <c r="AI139" s="12">
        <f>STAFF_CWS!AL96</f>
        <v>0</v>
      </c>
      <c r="AJ139" s="12">
        <f>STAFF_CWS!AM96</f>
        <v>0</v>
      </c>
      <c r="AK139" s="12">
        <f>STAFF_CWS!AN96</f>
        <v>0</v>
      </c>
      <c r="AL139" s="12">
        <f>STAFF_CWS!AO96</f>
        <v>0</v>
      </c>
      <c r="AM139" s="12">
        <f>STAFF_CWS!AP96</f>
        <v>0</v>
      </c>
      <c r="AN139" s="12">
        <f>STAFF_CWS!AQ96</f>
        <v>0</v>
      </c>
      <c r="AO139" s="12">
        <f>STAFF_CWS!AR96</f>
        <v>0</v>
      </c>
      <c r="AP139" s="12">
        <f>STAFF_CWS!AS96</f>
        <v>0</v>
      </c>
      <c r="AQ139" s="12">
        <f>STAFF_CWS!AT96</f>
        <v>0</v>
      </c>
      <c r="AR139" s="12">
        <f>STAFF_CWS!AU96</f>
        <v>0</v>
      </c>
      <c r="AS139" s="12">
        <f>STAFF_CWS!AV96</f>
        <v>0</v>
      </c>
      <c r="AT139" s="12">
        <f>STAFF_CWS!AW96</f>
        <v>0</v>
      </c>
      <c r="AU139" s="12">
        <f>STAFF_CWS!AX96</f>
        <v>0</v>
      </c>
      <c r="AV139" s="12">
        <f>STAFF_CWS!AY96</f>
        <v>0</v>
      </c>
      <c r="AW139" s="12">
        <f>STAFF_CWS!AZ96</f>
        <v>0</v>
      </c>
      <c r="AX139" s="12">
        <f>STAFF_CWS!BA96</f>
        <v>0</v>
      </c>
      <c r="AY139" s="12">
        <f>STAFF_CWS!BB96</f>
        <v>0</v>
      </c>
      <c r="AZ139" s="12">
        <f>STAFF_CWS!BC96</f>
        <v>0</v>
      </c>
      <c r="BA139" s="12">
        <f>STAFF_CWS!BD96</f>
        <v>0</v>
      </c>
      <c r="BB139" s="12">
        <f>STAFF_CWS!BE96</f>
        <v>0</v>
      </c>
      <c r="BC139" s="12">
        <f>STAFF_CWS!BF96</f>
        <v>0</v>
      </c>
      <c r="BD139" s="12">
        <f>STAFF_CWS!BG96</f>
        <v>0</v>
      </c>
      <c r="BE139" s="12">
        <f>STAFF_CWS!BH96</f>
        <v>0</v>
      </c>
      <c r="BF139" s="12">
        <f>STAFF_CWS!BI96</f>
        <v>0</v>
      </c>
      <c r="BG139" s="12">
        <f>STAFF_CWS!BJ96</f>
        <v>0</v>
      </c>
      <c r="BH139" s="12">
        <f>STAFF_CWS!BK96</f>
        <v>0</v>
      </c>
      <c r="BI139" s="12">
        <f>STAFF_CWS!BL96</f>
        <v>0</v>
      </c>
      <c r="BJ139" s="12">
        <f>STAFF_CWS!BM96</f>
        <v>0</v>
      </c>
      <c r="BK139" s="12">
        <f>STAFF_CWS!BN96</f>
        <v>0</v>
      </c>
      <c r="BL139" s="12">
        <f>STAFF_CWS!BO96</f>
        <v>0</v>
      </c>
    </row>
    <row r="140" spans="2:64" x14ac:dyDescent="0.15">
      <c r="B140" s="33" t="s">
        <v>29</v>
      </c>
      <c r="E140" s="12">
        <f>STAFF_CWS!H97</f>
        <v>0</v>
      </c>
      <c r="F140" s="12">
        <f>STAFF_CWS!I97</f>
        <v>0</v>
      </c>
      <c r="G140" s="12">
        <f>STAFF_CWS!J97</f>
        <v>0</v>
      </c>
      <c r="H140" s="12">
        <f>STAFF_CWS!K97</f>
        <v>0</v>
      </c>
      <c r="I140" s="12">
        <f>STAFF_CWS!L97</f>
        <v>0</v>
      </c>
      <c r="J140" s="12">
        <f>STAFF_CWS!M97</f>
        <v>0</v>
      </c>
      <c r="K140" s="12">
        <f>STAFF_CWS!N97</f>
        <v>0</v>
      </c>
      <c r="L140" s="12">
        <f>STAFF_CWS!O97</f>
        <v>0</v>
      </c>
      <c r="M140" s="12">
        <f>STAFF_CWS!P97</f>
        <v>0</v>
      </c>
      <c r="N140" s="12">
        <f>STAFF_CWS!Q97</f>
        <v>0</v>
      </c>
      <c r="O140" s="12">
        <f>STAFF_CWS!R97</f>
        <v>0</v>
      </c>
      <c r="P140" s="12">
        <f>STAFF_CWS!S97</f>
        <v>0</v>
      </c>
      <c r="Q140" s="12">
        <f>STAFF_CWS!T97</f>
        <v>0</v>
      </c>
      <c r="R140" s="12">
        <f>STAFF_CWS!U97</f>
        <v>0</v>
      </c>
      <c r="S140" s="12">
        <f>STAFF_CWS!V97</f>
        <v>0</v>
      </c>
      <c r="T140" s="12">
        <f>STAFF_CWS!W97</f>
        <v>0</v>
      </c>
      <c r="U140" s="12">
        <f>STAFF_CWS!X97</f>
        <v>0</v>
      </c>
      <c r="V140" s="12">
        <f>STAFF_CWS!Y97</f>
        <v>0</v>
      </c>
      <c r="W140" s="12">
        <f>STAFF_CWS!Z97</f>
        <v>0</v>
      </c>
      <c r="X140" s="12">
        <f>STAFF_CWS!AA97</f>
        <v>0</v>
      </c>
      <c r="Y140" s="12">
        <f>STAFF_CWS!AB97</f>
        <v>0</v>
      </c>
      <c r="Z140" s="12">
        <f>STAFF_CWS!AC97</f>
        <v>0</v>
      </c>
      <c r="AA140" s="12">
        <f>STAFF_CWS!AD97</f>
        <v>0</v>
      </c>
      <c r="AB140" s="12">
        <f>STAFF_CWS!AE97</f>
        <v>0</v>
      </c>
      <c r="AC140" s="12">
        <f>STAFF_CWS!AF97</f>
        <v>0</v>
      </c>
      <c r="AD140" s="12">
        <f>STAFF_CWS!AG97</f>
        <v>0</v>
      </c>
      <c r="AE140" s="12">
        <f>STAFF_CWS!AH97</f>
        <v>0</v>
      </c>
      <c r="AF140" s="12">
        <f>STAFF_CWS!AI97</f>
        <v>0</v>
      </c>
      <c r="AG140" s="12">
        <f>STAFF_CWS!AJ97</f>
        <v>0</v>
      </c>
      <c r="AH140" s="12">
        <f>STAFF_CWS!AK97</f>
        <v>0</v>
      </c>
      <c r="AI140" s="12">
        <f>STAFF_CWS!AL97</f>
        <v>0</v>
      </c>
      <c r="AJ140" s="12">
        <f>STAFF_CWS!AM97</f>
        <v>0</v>
      </c>
      <c r="AK140" s="12">
        <f>STAFF_CWS!AN97</f>
        <v>0</v>
      </c>
      <c r="AL140" s="12">
        <f>STAFF_CWS!AO97</f>
        <v>0</v>
      </c>
      <c r="AM140" s="12">
        <f>STAFF_CWS!AP97</f>
        <v>0</v>
      </c>
      <c r="AN140" s="12">
        <f>STAFF_CWS!AQ97</f>
        <v>0</v>
      </c>
      <c r="AO140" s="12">
        <f>STAFF_CWS!AR97</f>
        <v>0</v>
      </c>
      <c r="AP140" s="12">
        <f>STAFF_CWS!AS97</f>
        <v>0</v>
      </c>
      <c r="AQ140" s="12">
        <f>STAFF_CWS!AT97</f>
        <v>0</v>
      </c>
      <c r="AR140" s="12">
        <f>STAFF_CWS!AU97</f>
        <v>0</v>
      </c>
      <c r="AS140" s="12">
        <f>STAFF_CWS!AV97</f>
        <v>0</v>
      </c>
      <c r="AT140" s="12">
        <f>STAFF_CWS!AW97</f>
        <v>0</v>
      </c>
      <c r="AU140" s="12">
        <f>STAFF_CWS!AX97</f>
        <v>0</v>
      </c>
      <c r="AV140" s="12">
        <f>STAFF_CWS!AY97</f>
        <v>0</v>
      </c>
      <c r="AW140" s="12">
        <f>STAFF_CWS!AZ97</f>
        <v>0</v>
      </c>
      <c r="AX140" s="12">
        <f>STAFF_CWS!BA97</f>
        <v>0</v>
      </c>
      <c r="AY140" s="12">
        <f>STAFF_CWS!BB97</f>
        <v>0</v>
      </c>
      <c r="AZ140" s="12">
        <f>STAFF_CWS!BC97</f>
        <v>0</v>
      </c>
      <c r="BA140" s="12">
        <f>STAFF_CWS!BD97</f>
        <v>0</v>
      </c>
      <c r="BB140" s="12">
        <f>STAFF_CWS!BE97</f>
        <v>0</v>
      </c>
      <c r="BC140" s="12">
        <f>STAFF_CWS!BF97</f>
        <v>0</v>
      </c>
      <c r="BD140" s="12">
        <f>STAFF_CWS!BG97</f>
        <v>0</v>
      </c>
      <c r="BE140" s="12">
        <f>STAFF_CWS!BH97</f>
        <v>0</v>
      </c>
      <c r="BF140" s="12">
        <f>STAFF_CWS!BI97</f>
        <v>0</v>
      </c>
      <c r="BG140" s="12">
        <f>STAFF_CWS!BJ97</f>
        <v>0</v>
      </c>
      <c r="BH140" s="12">
        <f>STAFF_CWS!BK97</f>
        <v>0</v>
      </c>
      <c r="BI140" s="12">
        <f>STAFF_CWS!BL97</f>
        <v>0</v>
      </c>
      <c r="BJ140" s="12">
        <f>STAFF_CWS!BM97</f>
        <v>0</v>
      </c>
      <c r="BK140" s="12">
        <f>STAFF_CWS!BN97</f>
        <v>0</v>
      </c>
      <c r="BL140" s="12">
        <f>STAFF_CWS!BO97</f>
        <v>0</v>
      </c>
    </row>
    <row r="141" spans="2:64" x14ac:dyDescent="0.15">
      <c r="B141" s="33" t="s">
        <v>86</v>
      </c>
      <c r="E141" s="12">
        <f>STAFF_CWS!H98</f>
        <v>0</v>
      </c>
      <c r="F141" s="12">
        <f>STAFF_CWS!I98</f>
        <v>0</v>
      </c>
      <c r="G141" s="12">
        <f>STAFF_CWS!J98</f>
        <v>0</v>
      </c>
      <c r="H141" s="12">
        <f>STAFF_CWS!K98</f>
        <v>0</v>
      </c>
      <c r="I141" s="12">
        <f>STAFF_CWS!L98</f>
        <v>0</v>
      </c>
      <c r="J141" s="12">
        <f>STAFF_CWS!M98</f>
        <v>0</v>
      </c>
      <c r="K141" s="12">
        <f>STAFF_CWS!N98</f>
        <v>0</v>
      </c>
      <c r="L141" s="12">
        <f>STAFF_CWS!O98</f>
        <v>0</v>
      </c>
      <c r="M141" s="12">
        <f>STAFF_CWS!P98</f>
        <v>0</v>
      </c>
      <c r="N141" s="12">
        <f>STAFF_CWS!Q98</f>
        <v>0</v>
      </c>
      <c r="O141" s="12">
        <f>STAFF_CWS!R98</f>
        <v>0</v>
      </c>
      <c r="P141" s="12">
        <f>STAFF_CWS!S98</f>
        <v>0</v>
      </c>
      <c r="Q141" s="12">
        <f>STAFF_CWS!T98</f>
        <v>0</v>
      </c>
      <c r="R141" s="12">
        <f>STAFF_CWS!U98</f>
        <v>0</v>
      </c>
      <c r="S141" s="12">
        <f>STAFF_CWS!V98</f>
        <v>0</v>
      </c>
      <c r="T141" s="12">
        <f>STAFF_CWS!W98</f>
        <v>0</v>
      </c>
      <c r="U141" s="12">
        <f>STAFF_CWS!X98</f>
        <v>0</v>
      </c>
      <c r="V141" s="12">
        <f>STAFF_CWS!Y98</f>
        <v>0</v>
      </c>
      <c r="W141" s="12">
        <f>STAFF_CWS!Z98</f>
        <v>0</v>
      </c>
      <c r="X141" s="12">
        <f>STAFF_CWS!AA98</f>
        <v>0</v>
      </c>
      <c r="Y141" s="12">
        <f>STAFF_CWS!AB98</f>
        <v>0</v>
      </c>
      <c r="Z141" s="12">
        <f>STAFF_CWS!AC98</f>
        <v>0</v>
      </c>
      <c r="AA141" s="12">
        <f>STAFF_CWS!AD98</f>
        <v>0</v>
      </c>
      <c r="AB141" s="12">
        <f>STAFF_CWS!AE98</f>
        <v>0</v>
      </c>
      <c r="AC141" s="12">
        <f>STAFF_CWS!AF98</f>
        <v>0</v>
      </c>
      <c r="AD141" s="12">
        <f>STAFF_CWS!AG98</f>
        <v>0</v>
      </c>
      <c r="AE141" s="12">
        <f>STAFF_CWS!AH98</f>
        <v>0</v>
      </c>
      <c r="AF141" s="12">
        <f>STAFF_CWS!AI98</f>
        <v>0</v>
      </c>
      <c r="AG141" s="12">
        <f>STAFF_CWS!AJ98</f>
        <v>0</v>
      </c>
      <c r="AH141" s="12">
        <f>STAFF_CWS!AK98</f>
        <v>0</v>
      </c>
      <c r="AI141" s="12">
        <f>STAFF_CWS!AL98</f>
        <v>0</v>
      </c>
      <c r="AJ141" s="12">
        <f>STAFF_CWS!AM98</f>
        <v>0</v>
      </c>
      <c r="AK141" s="12">
        <f>STAFF_CWS!AN98</f>
        <v>0</v>
      </c>
      <c r="AL141" s="12">
        <f>STAFF_CWS!AO98</f>
        <v>0</v>
      </c>
      <c r="AM141" s="12">
        <f>STAFF_CWS!AP98</f>
        <v>0</v>
      </c>
      <c r="AN141" s="12">
        <f>STAFF_CWS!AQ98</f>
        <v>0</v>
      </c>
      <c r="AO141" s="12">
        <f>STAFF_CWS!AR98</f>
        <v>0</v>
      </c>
      <c r="AP141" s="12">
        <f>STAFF_CWS!AS98</f>
        <v>0</v>
      </c>
      <c r="AQ141" s="12">
        <f>STAFF_CWS!AT98</f>
        <v>0</v>
      </c>
      <c r="AR141" s="12">
        <f>STAFF_CWS!AU98</f>
        <v>0</v>
      </c>
      <c r="AS141" s="12">
        <f>STAFF_CWS!AV98</f>
        <v>0</v>
      </c>
      <c r="AT141" s="12">
        <f>STAFF_CWS!AW98</f>
        <v>0</v>
      </c>
      <c r="AU141" s="12">
        <f>STAFF_CWS!AX98</f>
        <v>0</v>
      </c>
      <c r="AV141" s="12">
        <f>STAFF_CWS!AY98</f>
        <v>0</v>
      </c>
      <c r="AW141" s="12">
        <f>STAFF_CWS!AZ98</f>
        <v>0</v>
      </c>
      <c r="AX141" s="12">
        <f>STAFF_CWS!BA98</f>
        <v>0</v>
      </c>
      <c r="AY141" s="12">
        <f>STAFF_CWS!BB98</f>
        <v>0</v>
      </c>
      <c r="AZ141" s="12">
        <f>STAFF_CWS!BC98</f>
        <v>0</v>
      </c>
      <c r="BA141" s="12">
        <f>STAFF_CWS!BD98</f>
        <v>0</v>
      </c>
      <c r="BB141" s="12">
        <f>STAFF_CWS!BE98</f>
        <v>0</v>
      </c>
      <c r="BC141" s="12">
        <f>STAFF_CWS!BF98</f>
        <v>0</v>
      </c>
      <c r="BD141" s="12">
        <f>STAFF_CWS!BG98</f>
        <v>0</v>
      </c>
      <c r="BE141" s="12">
        <f>STAFF_CWS!BH98</f>
        <v>0</v>
      </c>
      <c r="BF141" s="12">
        <f>STAFF_CWS!BI98</f>
        <v>0</v>
      </c>
      <c r="BG141" s="12">
        <f>STAFF_CWS!BJ98</f>
        <v>0</v>
      </c>
      <c r="BH141" s="12">
        <f>STAFF_CWS!BK98</f>
        <v>0</v>
      </c>
      <c r="BI141" s="12">
        <f>STAFF_CWS!BL98</f>
        <v>0</v>
      </c>
      <c r="BJ141" s="12">
        <f>STAFF_CWS!BM98</f>
        <v>0</v>
      </c>
      <c r="BK141" s="12">
        <f>STAFF_CWS!BN98</f>
        <v>0</v>
      </c>
      <c r="BL141" s="12">
        <f>STAFF_CWS!BO98</f>
        <v>0</v>
      </c>
    </row>
    <row r="142" spans="2:64" x14ac:dyDescent="0.15">
      <c r="E142" s="12">
        <f>STAFF_CWS!H99</f>
        <v>0</v>
      </c>
      <c r="F142" s="12">
        <f>STAFF_CWS!I99</f>
        <v>0</v>
      </c>
      <c r="G142" s="12">
        <f>STAFF_CWS!J99</f>
        <v>0</v>
      </c>
      <c r="H142" s="12">
        <f>STAFF_CWS!K99</f>
        <v>0</v>
      </c>
      <c r="I142" s="12">
        <f>STAFF_CWS!L99</f>
        <v>0</v>
      </c>
      <c r="J142" s="12">
        <f>STAFF_CWS!M99</f>
        <v>0</v>
      </c>
      <c r="K142" s="12">
        <f>STAFF_CWS!N99</f>
        <v>0</v>
      </c>
      <c r="L142" s="12">
        <f>STAFF_CWS!O99</f>
        <v>0</v>
      </c>
      <c r="M142" s="12">
        <f>STAFF_CWS!P99</f>
        <v>0</v>
      </c>
      <c r="N142" s="12">
        <f>STAFF_CWS!Q99</f>
        <v>0</v>
      </c>
      <c r="O142" s="12">
        <f>STAFF_CWS!R99</f>
        <v>0</v>
      </c>
      <c r="P142" s="12">
        <f>STAFF_CWS!S99</f>
        <v>0</v>
      </c>
      <c r="Q142" s="12">
        <f>STAFF_CWS!T99</f>
        <v>0</v>
      </c>
      <c r="R142" s="12">
        <f>STAFF_CWS!U99</f>
        <v>0</v>
      </c>
      <c r="S142" s="12">
        <f>STAFF_CWS!V99</f>
        <v>0</v>
      </c>
      <c r="T142" s="12">
        <f>STAFF_CWS!W99</f>
        <v>0</v>
      </c>
      <c r="U142" s="12">
        <f>STAFF_CWS!X99</f>
        <v>0</v>
      </c>
      <c r="V142" s="12">
        <f>STAFF_CWS!Y99</f>
        <v>0</v>
      </c>
      <c r="W142" s="12">
        <f>STAFF_CWS!Z99</f>
        <v>0</v>
      </c>
      <c r="X142" s="12">
        <f>STAFF_CWS!AA99</f>
        <v>0</v>
      </c>
      <c r="Y142" s="12">
        <f>STAFF_CWS!AB99</f>
        <v>0</v>
      </c>
      <c r="Z142" s="12">
        <f>STAFF_CWS!AC99</f>
        <v>0</v>
      </c>
      <c r="AA142" s="12">
        <f>STAFF_CWS!AD99</f>
        <v>0</v>
      </c>
      <c r="AB142" s="12">
        <f>STAFF_CWS!AE99</f>
        <v>0</v>
      </c>
      <c r="AC142" s="12">
        <f>STAFF_CWS!AF99</f>
        <v>0</v>
      </c>
      <c r="AD142" s="12">
        <f>STAFF_CWS!AG99</f>
        <v>0</v>
      </c>
      <c r="AE142" s="12">
        <f>STAFF_CWS!AH99</f>
        <v>0</v>
      </c>
      <c r="AF142" s="12">
        <f>STAFF_CWS!AI99</f>
        <v>0</v>
      </c>
      <c r="AG142" s="12">
        <f>STAFF_CWS!AJ99</f>
        <v>0</v>
      </c>
      <c r="AH142" s="12">
        <f>STAFF_CWS!AK99</f>
        <v>0</v>
      </c>
      <c r="AI142" s="12">
        <f>STAFF_CWS!AL99</f>
        <v>0</v>
      </c>
      <c r="AJ142" s="12">
        <f>STAFF_CWS!AM99</f>
        <v>0</v>
      </c>
      <c r="AK142" s="12">
        <f>STAFF_CWS!AN99</f>
        <v>0</v>
      </c>
      <c r="AL142" s="12">
        <f>STAFF_CWS!AO99</f>
        <v>0</v>
      </c>
      <c r="AM142" s="12">
        <f>STAFF_CWS!AP99</f>
        <v>0</v>
      </c>
      <c r="AN142" s="12">
        <f>STAFF_CWS!AQ99</f>
        <v>0</v>
      </c>
      <c r="AO142" s="12">
        <f>STAFF_CWS!AR99</f>
        <v>0</v>
      </c>
      <c r="AP142" s="12">
        <f>STAFF_CWS!AS99</f>
        <v>0</v>
      </c>
      <c r="AQ142" s="12">
        <f>STAFF_CWS!AT99</f>
        <v>0</v>
      </c>
      <c r="AR142" s="12">
        <f>STAFF_CWS!AU99</f>
        <v>0</v>
      </c>
      <c r="AS142" s="12">
        <f>STAFF_CWS!AV99</f>
        <v>0</v>
      </c>
      <c r="AT142" s="12">
        <f>STAFF_CWS!AW99</f>
        <v>0</v>
      </c>
      <c r="AU142" s="12">
        <f>STAFF_CWS!AX99</f>
        <v>0</v>
      </c>
      <c r="AV142" s="12">
        <f>STAFF_CWS!AY99</f>
        <v>0</v>
      </c>
      <c r="AW142" s="12">
        <f>STAFF_CWS!AZ99</f>
        <v>0</v>
      </c>
      <c r="AX142" s="12">
        <f>STAFF_CWS!BA99</f>
        <v>0</v>
      </c>
      <c r="AY142" s="12">
        <f>STAFF_CWS!BB99</f>
        <v>0</v>
      </c>
      <c r="AZ142" s="12">
        <f>STAFF_CWS!BC99</f>
        <v>0</v>
      </c>
      <c r="BA142" s="12">
        <f>STAFF_CWS!BD99</f>
        <v>0</v>
      </c>
      <c r="BB142" s="12">
        <f>STAFF_CWS!BE99</f>
        <v>0</v>
      </c>
      <c r="BC142" s="12">
        <f>STAFF_CWS!BF99</f>
        <v>0</v>
      </c>
      <c r="BD142" s="12">
        <f>STAFF_CWS!BG99</f>
        <v>0</v>
      </c>
      <c r="BE142" s="12">
        <f>STAFF_CWS!BH99</f>
        <v>0</v>
      </c>
      <c r="BF142" s="12">
        <f>STAFF_CWS!BI99</f>
        <v>0</v>
      </c>
      <c r="BG142" s="12">
        <f>STAFF_CWS!BJ99</f>
        <v>0</v>
      </c>
      <c r="BH142" s="12">
        <f>STAFF_CWS!BK99</f>
        <v>0</v>
      </c>
      <c r="BI142" s="12">
        <f>STAFF_CWS!BL99</f>
        <v>0</v>
      </c>
      <c r="BJ142" s="12">
        <f>STAFF_CWS!BM99</f>
        <v>0</v>
      </c>
      <c r="BK142" s="12">
        <f>STAFF_CWS!BN99</f>
        <v>0</v>
      </c>
      <c r="BL142" s="12">
        <f>STAFF_CWS!BO99</f>
        <v>0</v>
      </c>
    </row>
    <row r="143" spans="2:64" x14ac:dyDescent="0.15">
      <c r="B143" s="33" t="s">
        <v>30</v>
      </c>
      <c r="E143" s="12">
        <f>STAFF_CWS!H100</f>
        <v>0</v>
      </c>
      <c r="F143" s="12">
        <f>STAFF_CWS!I100</f>
        <v>0</v>
      </c>
      <c r="G143" s="12">
        <f>STAFF_CWS!J100</f>
        <v>0</v>
      </c>
      <c r="H143" s="12">
        <f>STAFF_CWS!K100</f>
        <v>0</v>
      </c>
      <c r="I143" s="12">
        <f>STAFF_CWS!L100</f>
        <v>0</v>
      </c>
      <c r="J143" s="12">
        <f>STAFF_CWS!M100</f>
        <v>0</v>
      </c>
      <c r="K143" s="12">
        <f>STAFF_CWS!N100</f>
        <v>0</v>
      </c>
      <c r="L143" s="12">
        <f>STAFF_CWS!O100</f>
        <v>0</v>
      </c>
      <c r="M143" s="12">
        <f>STAFF_CWS!P100</f>
        <v>0</v>
      </c>
      <c r="N143" s="12">
        <f>STAFF_CWS!Q100</f>
        <v>0</v>
      </c>
      <c r="O143" s="12">
        <f>STAFF_CWS!R100</f>
        <v>0</v>
      </c>
      <c r="P143" s="12">
        <f>STAFF_CWS!S100</f>
        <v>0</v>
      </c>
      <c r="Q143" s="12">
        <f>STAFF_CWS!T100</f>
        <v>0</v>
      </c>
      <c r="R143" s="12">
        <f>STAFF_CWS!U100</f>
        <v>0</v>
      </c>
      <c r="S143" s="12">
        <f>STAFF_CWS!V100</f>
        <v>0</v>
      </c>
      <c r="T143" s="12">
        <f>STAFF_CWS!W100</f>
        <v>0</v>
      </c>
      <c r="U143" s="12">
        <f>STAFF_CWS!X100</f>
        <v>0</v>
      </c>
      <c r="V143" s="12">
        <f>STAFF_CWS!Y100</f>
        <v>0</v>
      </c>
      <c r="W143" s="12">
        <f>STAFF_CWS!Z100</f>
        <v>0</v>
      </c>
      <c r="X143" s="12">
        <f>STAFF_CWS!AA100</f>
        <v>0</v>
      </c>
      <c r="Y143" s="12">
        <f>STAFF_CWS!AB100</f>
        <v>0</v>
      </c>
      <c r="Z143" s="12">
        <f>STAFF_CWS!AC100</f>
        <v>0</v>
      </c>
      <c r="AA143" s="12">
        <f>STAFF_CWS!AD100</f>
        <v>0</v>
      </c>
      <c r="AB143" s="12">
        <f>STAFF_CWS!AE100</f>
        <v>0</v>
      </c>
      <c r="AC143" s="12">
        <f>STAFF_CWS!AF100</f>
        <v>0</v>
      </c>
      <c r="AD143" s="12">
        <f>STAFF_CWS!AG100</f>
        <v>0</v>
      </c>
      <c r="AE143" s="12">
        <f>STAFF_CWS!AH100</f>
        <v>0</v>
      </c>
      <c r="AF143" s="12">
        <f>STAFF_CWS!AI100</f>
        <v>0</v>
      </c>
      <c r="AG143" s="12">
        <f>STAFF_CWS!AJ100</f>
        <v>0</v>
      </c>
      <c r="AH143" s="12">
        <f>STAFF_CWS!AK100</f>
        <v>0</v>
      </c>
      <c r="AI143" s="12">
        <f>STAFF_CWS!AL100</f>
        <v>0</v>
      </c>
      <c r="AJ143" s="12">
        <f>STAFF_CWS!AM100</f>
        <v>0</v>
      </c>
      <c r="AK143" s="12">
        <f>STAFF_CWS!AN100</f>
        <v>0</v>
      </c>
      <c r="AL143" s="12">
        <f>STAFF_CWS!AO100</f>
        <v>0</v>
      </c>
      <c r="AM143" s="12">
        <f>STAFF_CWS!AP100</f>
        <v>0</v>
      </c>
      <c r="AN143" s="12">
        <f>STAFF_CWS!AQ100</f>
        <v>0</v>
      </c>
      <c r="AO143" s="12">
        <f>STAFF_CWS!AR100</f>
        <v>0</v>
      </c>
      <c r="AP143" s="12">
        <f>STAFF_CWS!AS100</f>
        <v>0</v>
      </c>
      <c r="AQ143" s="12">
        <f>STAFF_CWS!AT100</f>
        <v>0</v>
      </c>
      <c r="AR143" s="12">
        <f>STAFF_CWS!AU100</f>
        <v>0</v>
      </c>
      <c r="AS143" s="12">
        <f>STAFF_CWS!AV100</f>
        <v>0</v>
      </c>
      <c r="AT143" s="12">
        <f>STAFF_CWS!AW100</f>
        <v>0</v>
      </c>
      <c r="AU143" s="12">
        <f>STAFF_CWS!AX100</f>
        <v>0</v>
      </c>
      <c r="AV143" s="12">
        <f>STAFF_CWS!AY100</f>
        <v>0</v>
      </c>
      <c r="AW143" s="12">
        <f>STAFF_CWS!AZ100</f>
        <v>0</v>
      </c>
      <c r="AX143" s="12">
        <f>STAFF_CWS!BA100</f>
        <v>0</v>
      </c>
      <c r="AY143" s="12">
        <f>STAFF_CWS!BB100</f>
        <v>0</v>
      </c>
      <c r="AZ143" s="12">
        <f>STAFF_CWS!BC100</f>
        <v>0</v>
      </c>
      <c r="BA143" s="12">
        <f>STAFF_CWS!BD100</f>
        <v>0</v>
      </c>
      <c r="BB143" s="12">
        <f>STAFF_CWS!BE100</f>
        <v>0</v>
      </c>
      <c r="BC143" s="12">
        <f>STAFF_CWS!BF100</f>
        <v>0</v>
      </c>
      <c r="BD143" s="12">
        <f>STAFF_CWS!BG100</f>
        <v>0</v>
      </c>
      <c r="BE143" s="12">
        <f>STAFF_CWS!BH100</f>
        <v>0</v>
      </c>
      <c r="BF143" s="12">
        <f>STAFF_CWS!BI100</f>
        <v>0</v>
      </c>
      <c r="BG143" s="12">
        <f>STAFF_CWS!BJ100</f>
        <v>0</v>
      </c>
      <c r="BH143" s="12">
        <f>STAFF_CWS!BK100</f>
        <v>0</v>
      </c>
      <c r="BI143" s="12">
        <f>STAFF_CWS!BL100</f>
        <v>0</v>
      </c>
      <c r="BJ143" s="12">
        <f>STAFF_CWS!BM100</f>
        <v>0</v>
      </c>
      <c r="BK143" s="12">
        <f>STAFF_CWS!BN100</f>
        <v>0</v>
      </c>
      <c r="BL143" s="12">
        <f>STAFF_CWS!BO100</f>
        <v>0</v>
      </c>
    </row>
    <row r="144" spans="2:64" x14ac:dyDescent="0.15">
      <c r="B144" s="33" t="s">
        <v>86</v>
      </c>
      <c r="E144" s="12">
        <f>STAFF_CWS!H101</f>
        <v>0</v>
      </c>
      <c r="F144" s="12">
        <f>STAFF_CWS!I101</f>
        <v>0</v>
      </c>
      <c r="G144" s="12">
        <f>STAFF_CWS!J101</f>
        <v>0</v>
      </c>
      <c r="H144" s="12">
        <f>STAFF_CWS!K101</f>
        <v>0</v>
      </c>
      <c r="I144" s="12">
        <f>STAFF_CWS!L101</f>
        <v>0</v>
      </c>
      <c r="J144" s="12">
        <f>STAFF_CWS!M101</f>
        <v>0</v>
      </c>
      <c r="K144" s="12">
        <f>STAFF_CWS!N101</f>
        <v>0</v>
      </c>
      <c r="L144" s="12">
        <f>STAFF_CWS!O101</f>
        <v>0</v>
      </c>
      <c r="M144" s="12">
        <f>STAFF_CWS!P101</f>
        <v>0</v>
      </c>
      <c r="N144" s="12">
        <f>STAFF_CWS!Q101</f>
        <v>0</v>
      </c>
      <c r="O144" s="12">
        <f>STAFF_CWS!R101</f>
        <v>0</v>
      </c>
      <c r="P144" s="12">
        <f>STAFF_CWS!S101</f>
        <v>0</v>
      </c>
      <c r="Q144" s="12">
        <f>STAFF_CWS!T101</f>
        <v>0</v>
      </c>
      <c r="R144" s="12">
        <f>STAFF_CWS!U101</f>
        <v>0</v>
      </c>
      <c r="S144" s="12">
        <f>STAFF_CWS!V101</f>
        <v>0</v>
      </c>
      <c r="T144" s="12">
        <f>STAFF_CWS!W101</f>
        <v>0</v>
      </c>
      <c r="U144" s="12">
        <f>STAFF_CWS!X101</f>
        <v>0</v>
      </c>
      <c r="V144" s="12">
        <f>STAFF_CWS!Y101</f>
        <v>0</v>
      </c>
      <c r="W144" s="12">
        <f>STAFF_CWS!Z101</f>
        <v>0</v>
      </c>
      <c r="X144" s="12">
        <f>STAFF_CWS!AA101</f>
        <v>0</v>
      </c>
      <c r="Y144" s="12">
        <f>STAFF_CWS!AB101</f>
        <v>0</v>
      </c>
      <c r="Z144" s="12">
        <f>STAFF_CWS!AC101</f>
        <v>0</v>
      </c>
      <c r="AA144" s="12">
        <f>STAFF_CWS!AD101</f>
        <v>0</v>
      </c>
      <c r="AB144" s="12">
        <f>STAFF_CWS!AE101</f>
        <v>0</v>
      </c>
      <c r="AC144" s="12">
        <f>STAFF_CWS!AF101</f>
        <v>0</v>
      </c>
      <c r="AD144" s="12">
        <f>STAFF_CWS!AG101</f>
        <v>0</v>
      </c>
      <c r="AE144" s="12">
        <f>STAFF_CWS!AH101</f>
        <v>0</v>
      </c>
      <c r="AF144" s="12">
        <f>STAFF_CWS!AI101</f>
        <v>0</v>
      </c>
      <c r="AG144" s="12">
        <f>STAFF_CWS!AJ101</f>
        <v>0</v>
      </c>
      <c r="AH144" s="12">
        <f>STAFF_CWS!AK101</f>
        <v>0</v>
      </c>
      <c r="AI144" s="12">
        <f>STAFF_CWS!AL101</f>
        <v>0</v>
      </c>
      <c r="AJ144" s="12">
        <f>STAFF_CWS!AM101</f>
        <v>0</v>
      </c>
      <c r="AK144" s="12">
        <f>STAFF_CWS!AN101</f>
        <v>0</v>
      </c>
      <c r="AL144" s="12">
        <f>STAFF_CWS!AO101</f>
        <v>0</v>
      </c>
      <c r="AM144" s="12">
        <f>STAFF_CWS!AP101</f>
        <v>0</v>
      </c>
      <c r="AN144" s="12">
        <f>STAFF_CWS!AQ101</f>
        <v>0</v>
      </c>
      <c r="AO144" s="12">
        <f>STAFF_CWS!AR101</f>
        <v>0</v>
      </c>
      <c r="AP144" s="12">
        <f>STAFF_CWS!AS101</f>
        <v>0</v>
      </c>
      <c r="AQ144" s="12">
        <f>STAFF_CWS!AT101</f>
        <v>0</v>
      </c>
      <c r="AR144" s="12">
        <f>STAFF_CWS!AU101</f>
        <v>0</v>
      </c>
      <c r="AS144" s="12">
        <f>STAFF_CWS!AV101</f>
        <v>0</v>
      </c>
      <c r="AT144" s="12">
        <f>STAFF_CWS!AW101</f>
        <v>0</v>
      </c>
      <c r="AU144" s="12">
        <f>STAFF_CWS!AX101</f>
        <v>0</v>
      </c>
      <c r="AV144" s="12">
        <f>STAFF_CWS!AY101</f>
        <v>0</v>
      </c>
      <c r="AW144" s="12">
        <f>STAFF_CWS!AZ101</f>
        <v>0</v>
      </c>
      <c r="AX144" s="12">
        <f>STAFF_CWS!BA101</f>
        <v>0</v>
      </c>
      <c r="AY144" s="12">
        <f>STAFF_CWS!BB101</f>
        <v>0</v>
      </c>
      <c r="AZ144" s="12">
        <f>STAFF_CWS!BC101</f>
        <v>0</v>
      </c>
      <c r="BA144" s="12">
        <f>STAFF_CWS!BD101</f>
        <v>0</v>
      </c>
      <c r="BB144" s="12">
        <f>STAFF_CWS!BE101</f>
        <v>0</v>
      </c>
      <c r="BC144" s="12">
        <f>STAFF_CWS!BF101</f>
        <v>0</v>
      </c>
      <c r="BD144" s="12">
        <f>STAFF_CWS!BG101</f>
        <v>0</v>
      </c>
      <c r="BE144" s="12">
        <f>STAFF_CWS!BH101</f>
        <v>0</v>
      </c>
      <c r="BF144" s="12">
        <f>STAFF_CWS!BI101</f>
        <v>0</v>
      </c>
      <c r="BG144" s="12">
        <f>STAFF_CWS!BJ101</f>
        <v>0</v>
      </c>
      <c r="BH144" s="12">
        <f>STAFF_CWS!BK101</f>
        <v>0</v>
      </c>
      <c r="BI144" s="12">
        <f>STAFF_CWS!BL101</f>
        <v>0</v>
      </c>
      <c r="BJ144" s="12">
        <f>STAFF_CWS!BM101</f>
        <v>0</v>
      </c>
      <c r="BK144" s="12">
        <f>STAFF_CWS!BN101</f>
        <v>0</v>
      </c>
      <c r="BL144" s="12">
        <f>STAFF_CWS!BO101</f>
        <v>0</v>
      </c>
    </row>
    <row r="145" spans="2:64" x14ac:dyDescent="0.15">
      <c r="E145" s="12">
        <f>STAFF_CWS!H102</f>
        <v>0</v>
      </c>
      <c r="F145" s="12">
        <f>STAFF_CWS!I102</f>
        <v>0</v>
      </c>
      <c r="G145" s="12">
        <f>STAFF_CWS!J102</f>
        <v>0</v>
      </c>
      <c r="H145" s="12">
        <f>STAFF_CWS!K102</f>
        <v>0</v>
      </c>
      <c r="I145" s="12">
        <f>STAFF_CWS!L102</f>
        <v>0</v>
      </c>
      <c r="J145" s="12">
        <f>STAFF_CWS!M102</f>
        <v>0</v>
      </c>
      <c r="K145" s="12">
        <f>STAFF_CWS!N102</f>
        <v>0</v>
      </c>
      <c r="L145" s="12">
        <f>STAFF_CWS!O102</f>
        <v>0</v>
      </c>
      <c r="M145" s="12">
        <f>STAFF_CWS!P102</f>
        <v>0</v>
      </c>
      <c r="N145" s="12">
        <f>STAFF_CWS!Q102</f>
        <v>0</v>
      </c>
      <c r="O145" s="12">
        <f>STAFF_CWS!R102</f>
        <v>0</v>
      </c>
      <c r="P145" s="12">
        <f>STAFF_CWS!S102</f>
        <v>0</v>
      </c>
      <c r="Q145" s="12">
        <f>STAFF_CWS!T102</f>
        <v>0</v>
      </c>
      <c r="R145" s="12">
        <f>STAFF_CWS!U102</f>
        <v>0</v>
      </c>
      <c r="S145" s="12">
        <f>STAFF_CWS!V102</f>
        <v>0</v>
      </c>
      <c r="T145" s="12">
        <f>STAFF_CWS!W102</f>
        <v>0</v>
      </c>
      <c r="U145" s="12">
        <f>STAFF_CWS!X102</f>
        <v>0</v>
      </c>
      <c r="V145" s="12">
        <f>STAFF_CWS!Y102</f>
        <v>0</v>
      </c>
      <c r="W145" s="12">
        <f>STAFF_CWS!Z102</f>
        <v>0</v>
      </c>
      <c r="X145" s="12">
        <f>STAFF_CWS!AA102</f>
        <v>0</v>
      </c>
      <c r="Y145" s="12">
        <f>STAFF_CWS!AB102</f>
        <v>0</v>
      </c>
      <c r="Z145" s="12">
        <f>STAFF_CWS!AC102</f>
        <v>0</v>
      </c>
      <c r="AA145" s="12">
        <f>STAFF_CWS!AD102</f>
        <v>0</v>
      </c>
      <c r="AB145" s="12">
        <f>STAFF_CWS!AE102</f>
        <v>0</v>
      </c>
      <c r="AC145" s="12">
        <f>STAFF_CWS!AF102</f>
        <v>0</v>
      </c>
      <c r="AD145" s="12">
        <f>STAFF_CWS!AG102</f>
        <v>0</v>
      </c>
      <c r="AE145" s="12">
        <f>STAFF_CWS!AH102</f>
        <v>0</v>
      </c>
      <c r="AF145" s="12">
        <f>STAFF_CWS!AI102</f>
        <v>0</v>
      </c>
      <c r="AG145" s="12">
        <f>STAFF_CWS!AJ102</f>
        <v>0</v>
      </c>
      <c r="AH145" s="12">
        <f>STAFF_CWS!AK102</f>
        <v>0</v>
      </c>
      <c r="AI145" s="12">
        <f>STAFF_CWS!AL102</f>
        <v>0</v>
      </c>
      <c r="AJ145" s="12">
        <f>STAFF_CWS!AM102</f>
        <v>0</v>
      </c>
      <c r="AK145" s="12">
        <f>STAFF_CWS!AN102</f>
        <v>0</v>
      </c>
      <c r="AL145" s="12">
        <f>STAFF_CWS!AO102</f>
        <v>0</v>
      </c>
      <c r="AM145" s="12">
        <f>STAFF_CWS!AP102</f>
        <v>0</v>
      </c>
      <c r="AN145" s="12">
        <f>STAFF_CWS!AQ102</f>
        <v>0</v>
      </c>
      <c r="AO145" s="12">
        <f>STAFF_CWS!AR102</f>
        <v>0</v>
      </c>
      <c r="AP145" s="12">
        <f>STAFF_CWS!AS102</f>
        <v>0</v>
      </c>
      <c r="AQ145" s="12">
        <f>STAFF_CWS!AT102</f>
        <v>0</v>
      </c>
      <c r="AR145" s="12">
        <f>STAFF_CWS!AU102</f>
        <v>0</v>
      </c>
      <c r="AS145" s="12">
        <f>STAFF_CWS!AV102</f>
        <v>0</v>
      </c>
      <c r="AT145" s="12">
        <f>STAFF_CWS!AW102</f>
        <v>0</v>
      </c>
      <c r="AU145" s="12">
        <f>STAFF_CWS!AX102</f>
        <v>0</v>
      </c>
      <c r="AV145" s="12">
        <f>STAFF_CWS!AY102</f>
        <v>0</v>
      </c>
      <c r="AW145" s="12">
        <f>STAFF_CWS!AZ102</f>
        <v>0</v>
      </c>
      <c r="AX145" s="12">
        <f>STAFF_CWS!BA102</f>
        <v>0</v>
      </c>
      <c r="AY145" s="12">
        <f>STAFF_CWS!BB102</f>
        <v>0</v>
      </c>
      <c r="AZ145" s="12">
        <f>STAFF_CWS!BC102</f>
        <v>0</v>
      </c>
      <c r="BA145" s="12">
        <f>STAFF_CWS!BD102</f>
        <v>0</v>
      </c>
      <c r="BB145" s="12">
        <f>STAFF_CWS!BE102</f>
        <v>0</v>
      </c>
      <c r="BC145" s="12">
        <f>STAFF_CWS!BF102</f>
        <v>0</v>
      </c>
      <c r="BD145" s="12">
        <f>STAFF_CWS!BG102</f>
        <v>0</v>
      </c>
      <c r="BE145" s="12">
        <f>STAFF_CWS!BH102</f>
        <v>0</v>
      </c>
      <c r="BF145" s="12">
        <f>STAFF_CWS!BI102</f>
        <v>0</v>
      </c>
      <c r="BG145" s="12">
        <f>STAFF_CWS!BJ102</f>
        <v>0</v>
      </c>
      <c r="BH145" s="12">
        <f>STAFF_CWS!BK102</f>
        <v>0</v>
      </c>
      <c r="BI145" s="12">
        <f>STAFF_CWS!BL102</f>
        <v>0</v>
      </c>
      <c r="BJ145" s="12">
        <f>STAFF_CWS!BM102</f>
        <v>0</v>
      </c>
      <c r="BK145" s="12">
        <f>STAFF_CWS!BN102</f>
        <v>0</v>
      </c>
      <c r="BL145" s="12">
        <f>STAFF_CWS!BO102</f>
        <v>0</v>
      </c>
    </row>
    <row r="146" spans="2:64" x14ac:dyDescent="0.15">
      <c r="B146" s="33" t="s">
        <v>111</v>
      </c>
      <c r="E146" s="12">
        <f>STAFF_CWS!H103</f>
        <v>0</v>
      </c>
      <c r="F146" s="12">
        <f>STAFF_CWS!I103</f>
        <v>0</v>
      </c>
      <c r="G146" s="12">
        <f>STAFF_CWS!J103</f>
        <v>0</v>
      </c>
      <c r="H146" s="12">
        <f>STAFF_CWS!K103</f>
        <v>0</v>
      </c>
      <c r="I146" s="12">
        <f>STAFF_CWS!L103</f>
        <v>0</v>
      </c>
      <c r="J146" s="12">
        <f>STAFF_CWS!M103</f>
        <v>0</v>
      </c>
      <c r="K146" s="12">
        <f>STAFF_CWS!N103</f>
        <v>0</v>
      </c>
      <c r="L146" s="12">
        <f>STAFF_CWS!O103</f>
        <v>0</v>
      </c>
      <c r="M146" s="12">
        <f>STAFF_CWS!P103</f>
        <v>0</v>
      </c>
      <c r="N146" s="12">
        <f>STAFF_CWS!Q103</f>
        <v>0</v>
      </c>
      <c r="O146" s="12">
        <f>STAFF_CWS!R103</f>
        <v>0</v>
      </c>
      <c r="P146" s="12">
        <f>STAFF_CWS!S103</f>
        <v>0</v>
      </c>
      <c r="Q146" s="12">
        <f>STAFF_CWS!T103</f>
        <v>0</v>
      </c>
      <c r="R146" s="12">
        <f>STAFF_CWS!U103</f>
        <v>0</v>
      </c>
      <c r="S146" s="12">
        <f>STAFF_CWS!V103</f>
        <v>0</v>
      </c>
      <c r="T146" s="12">
        <f>STAFF_CWS!W103</f>
        <v>0</v>
      </c>
      <c r="U146" s="12">
        <f>STAFF_CWS!X103</f>
        <v>0</v>
      </c>
      <c r="V146" s="12">
        <f>STAFF_CWS!Y103</f>
        <v>0</v>
      </c>
      <c r="W146" s="12">
        <f>STAFF_CWS!Z103</f>
        <v>0</v>
      </c>
      <c r="X146" s="12">
        <f>STAFF_CWS!AA103</f>
        <v>0</v>
      </c>
      <c r="Y146" s="12">
        <f>STAFF_CWS!AB103</f>
        <v>0</v>
      </c>
      <c r="Z146" s="12">
        <f>STAFF_CWS!AC103</f>
        <v>0</v>
      </c>
      <c r="AA146" s="12">
        <f>STAFF_CWS!AD103</f>
        <v>0</v>
      </c>
      <c r="AB146" s="12">
        <f>STAFF_CWS!AE103</f>
        <v>0</v>
      </c>
      <c r="AC146" s="12">
        <f>STAFF_CWS!AF103</f>
        <v>0</v>
      </c>
      <c r="AD146" s="12">
        <f>STAFF_CWS!AG103</f>
        <v>0</v>
      </c>
      <c r="AE146" s="12">
        <f>STAFF_CWS!AH103</f>
        <v>0</v>
      </c>
      <c r="AF146" s="12">
        <f>STAFF_CWS!AI103</f>
        <v>0</v>
      </c>
      <c r="AG146" s="12">
        <f>STAFF_CWS!AJ103</f>
        <v>0</v>
      </c>
      <c r="AH146" s="12">
        <f>STAFF_CWS!AK103</f>
        <v>0</v>
      </c>
      <c r="AI146" s="12">
        <f>STAFF_CWS!AL103</f>
        <v>0</v>
      </c>
      <c r="AJ146" s="12">
        <f>STAFF_CWS!AM103</f>
        <v>0</v>
      </c>
      <c r="AK146" s="12">
        <f>STAFF_CWS!AN103</f>
        <v>0</v>
      </c>
      <c r="AL146" s="12">
        <f>STAFF_CWS!AO103</f>
        <v>0</v>
      </c>
      <c r="AM146" s="12">
        <f>STAFF_CWS!AP103</f>
        <v>0</v>
      </c>
      <c r="AN146" s="12">
        <f>STAFF_CWS!AQ103</f>
        <v>0</v>
      </c>
      <c r="AO146" s="12">
        <f>STAFF_CWS!AR103</f>
        <v>0</v>
      </c>
      <c r="AP146" s="12">
        <f>STAFF_CWS!AS103</f>
        <v>0</v>
      </c>
      <c r="AQ146" s="12">
        <f>STAFF_CWS!AT103</f>
        <v>0</v>
      </c>
      <c r="AR146" s="12">
        <f>STAFF_CWS!AU103</f>
        <v>0</v>
      </c>
      <c r="AS146" s="12">
        <f>STAFF_CWS!AV103</f>
        <v>0</v>
      </c>
      <c r="AT146" s="12">
        <f>STAFF_CWS!AW103</f>
        <v>0</v>
      </c>
      <c r="AU146" s="12">
        <f>STAFF_CWS!AX103</f>
        <v>0</v>
      </c>
      <c r="AV146" s="12">
        <f>STAFF_CWS!AY103</f>
        <v>0</v>
      </c>
      <c r="AW146" s="12">
        <f>STAFF_CWS!AZ103</f>
        <v>0</v>
      </c>
      <c r="AX146" s="12">
        <f>STAFF_CWS!BA103</f>
        <v>0</v>
      </c>
      <c r="AY146" s="12">
        <f>STAFF_CWS!BB103</f>
        <v>0</v>
      </c>
      <c r="AZ146" s="12">
        <f>STAFF_CWS!BC103</f>
        <v>0</v>
      </c>
      <c r="BA146" s="12">
        <f>STAFF_CWS!BD103</f>
        <v>0</v>
      </c>
      <c r="BB146" s="12">
        <f>STAFF_CWS!BE103</f>
        <v>0</v>
      </c>
      <c r="BC146" s="12">
        <f>STAFF_CWS!BF103</f>
        <v>0</v>
      </c>
      <c r="BD146" s="12">
        <f>STAFF_CWS!BG103</f>
        <v>0</v>
      </c>
      <c r="BE146" s="12">
        <f>STAFF_CWS!BH103</f>
        <v>0</v>
      </c>
      <c r="BF146" s="12">
        <f>STAFF_CWS!BI103</f>
        <v>0</v>
      </c>
      <c r="BG146" s="12">
        <f>STAFF_CWS!BJ103</f>
        <v>0</v>
      </c>
      <c r="BH146" s="12">
        <f>STAFF_CWS!BK103</f>
        <v>0</v>
      </c>
      <c r="BI146" s="12">
        <f>STAFF_CWS!BL103</f>
        <v>0</v>
      </c>
      <c r="BJ146" s="12">
        <f>STAFF_CWS!BM103</f>
        <v>0</v>
      </c>
      <c r="BK146" s="12">
        <f>STAFF_CWS!BN103</f>
        <v>0</v>
      </c>
      <c r="BL146" s="12">
        <f>STAFF_CWS!BO103</f>
        <v>0</v>
      </c>
    </row>
    <row r="147" spans="2:64" x14ac:dyDescent="0.15">
      <c r="B147" s="33" t="s">
        <v>86</v>
      </c>
      <c r="E147" s="12">
        <f>STAFF_CWS!H104</f>
        <v>0</v>
      </c>
      <c r="F147" s="12">
        <f>STAFF_CWS!I104</f>
        <v>0</v>
      </c>
      <c r="G147" s="12">
        <f>STAFF_CWS!J104</f>
        <v>0</v>
      </c>
      <c r="H147" s="12">
        <f>STAFF_CWS!K104</f>
        <v>0</v>
      </c>
      <c r="I147" s="12">
        <f>STAFF_CWS!L104</f>
        <v>0</v>
      </c>
      <c r="J147" s="12">
        <f>STAFF_CWS!M104</f>
        <v>0</v>
      </c>
      <c r="K147" s="12">
        <f>STAFF_CWS!N104</f>
        <v>0</v>
      </c>
      <c r="L147" s="12">
        <f>STAFF_CWS!O104</f>
        <v>0</v>
      </c>
      <c r="M147" s="12">
        <f>STAFF_CWS!P104</f>
        <v>0</v>
      </c>
      <c r="N147" s="12">
        <f>STAFF_CWS!Q104</f>
        <v>0</v>
      </c>
      <c r="O147" s="12">
        <f>STAFF_CWS!R104</f>
        <v>0</v>
      </c>
      <c r="P147" s="12">
        <f>STAFF_CWS!S104</f>
        <v>0</v>
      </c>
      <c r="Q147" s="12">
        <f>STAFF_CWS!T104</f>
        <v>0</v>
      </c>
      <c r="R147" s="12">
        <f>STAFF_CWS!U104</f>
        <v>0</v>
      </c>
      <c r="S147" s="12">
        <f>STAFF_CWS!V104</f>
        <v>0</v>
      </c>
      <c r="T147" s="12">
        <f>STAFF_CWS!W104</f>
        <v>0</v>
      </c>
      <c r="U147" s="12">
        <f>STAFF_CWS!X104</f>
        <v>0</v>
      </c>
      <c r="V147" s="12">
        <f>STAFF_CWS!Y104</f>
        <v>0</v>
      </c>
      <c r="W147" s="12">
        <f>STAFF_CWS!Z104</f>
        <v>0</v>
      </c>
      <c r="X147" s="12">
        <f>STAFF_CWS!AA104</f>
        <v>0</v>
      </c>
      <c r="Y147" s="12">
        <f>STAFF_CWS!AB104</f>
        <v>0</v>
      </c>
      <c r="Z147" s="12">
        <f>STAFF_CWS!AC104</f>
        <v>0</v>
      </c>
      <c r="AA147" s="12">
        <f>STAFF_CWS!AD104</f>
        <v>0</v>
      </c>
      <c r="AB147" s="12">
        <f>STAFF_CWS!AE104</f>
        <v>0</v>
      </c>
      <c r="AC147" s="12">
        <f>STAFF_CWS!AF104</f>
        <v>0</v>
      </c>
      <c r="AD147" s="12">
        <f>STAFF_CWS!AG104</f>
        <v>0</v>
      </c>
      <c r="AE147" s="12">
        <f>STAFF_CWS!AH104</f>
        <v>0</v>
      </c>
      <c r="AF147" s="12">
        <f>STAFF_CWS!AI104</f>
        <v>0</v>
      </c>
      <c r="AG147" s="12">
        <f>STAFF_CWS!AJ104</f>
        <v>0</v>
      </c>
      <c r="AH147" s="12">
        <f>STAFF_CWS!AK104</f>
        <v>0</v>
      </c>
      <c r="AI147" s="12">
        <f>STAFF_CWS!AL104</f>
        <v>0</v>
      </c>
      <c r="AJ147" s="12">
        <f>STAFF_CWS!AM104</f>
        <v>0</v>
      </c>
      <c r="AK147" s="12">
        <f>STAFF_CWS!AN104</f>
        <v>0</v>
      </c>
      <c r="AL147" s="12">
        <f>STAFF_CWS!AO104</f>
        <v>0</v>
      </c>
      <c r="AM147" s="12">
        <f>STAFF_CWS!AP104</f>
        <v>0</v>
      </c>
      <c r="AN147" s="12">
        <f>STAFF_CWS!AQ104</f>
        <v>0</v>
      </c>
      <c r="AO147" s="12">
        <f>STAFF_CWS!AR104</f>
        <v>0</v>
      </c>
      <c r="AP147" s="12">
        <f>STAFF_CWS!AS104</f>
        <v>0</v>
      </c>
      <c r="AQ147" s="12">
        <f>STAFF_CWS!AT104</f>
        <v>0</v>
      </c>
      <c r="AR147" s="12">
        <f>STAFF_CWS!AU104</f>
        <v>0</v>
      </c>
      <c r="AS147" s="12">
        <f>STAFF_CWS!AV104</f>
        <v>0</v>
      </c>
      <c r="AT147" s="12">
        <f>STAFF_CWS!AW104</f>
        <v>0</v>
      </c>
      <c r="AU147" s="12">
        <f>STAFF_CWS!AX104</f>
        <v>0</v>
      </c>
      <c r="AV147" s="12">
        <f>STAFF_CWS!AY104</f>
        <v>0</v>
      </c>
      <c r="AW147" s="12">
        <f>STAFF_CWS!AZ104</f>
        <v>0</v>
      </c>
      <c r="AX147" s="12">
        <f>STAFF_CWS!BA104</f>
        <v>0</v>
      </c>
      <c r="AY147" s="12">
        <f>STAFF_CWS!BB104</f>
        <v>0</v>
      </c>
      <c r="AZ147" s="12">
        <f>STAFF_CWS!BC104</f>
        <v>0</v>
      </c>
      <c r="BA147" s="12">
        <f>STAFF_CWS!BD104</f>
        <v>0</v>
      </c>
      <c r="BB147" s="12">
        <f>STAFF_CWS!BE104</f>
        <v>0</v>
      </c>
      <c r="BC147" s="12">
        <f>STAFF_CWS!BF104</f>
        <v>0</v>
      </c>
      <c r="BD147" s="12">
        <f>STAFF_CWS!BG104</f>
        <v>0</v>
      </c>
      <c r="BE147" s="12">
        <f>STAFF_CWS!BH104</f>
        <v>0</v>
      </c>
      <c r="BF147" s="12">
        <f>STAFF_CWS!BI104</f>
        <v>0</v>
      </c>
      <c r="BG147" s="12">
        <f>STAFF_CWS!BJ104</f>
        <v>0</v>
      </c>
      <c r="BH147" s="12">
        <f>STAFF_CWS!BK104</f>
        <v>0</v>
      </c>
      <c r="BI147" s="12">
        <f>STAFF_CWS!BL104</f>
        <v>0</v>
      </c>
      <c r="BJ147" s="12">
        <f>STAFF_CWS!BM104</f>
        <v>0</v>
      </c>
      <c r="BK147" s="12">
        <f>STAFF_CWS!BN104</f>
        <v>0</v>
      </c>
      <c r="BL147" s="12">
        <f>STAFF_CWS!BO104</f>
        <v>0</v>
      </c>
    </row>
    <row r="148" spans="2:64" x14ac:dyDescent="0.15">
      <c r="E148" s="12">
        <f>STAFF_CWS!H105</f>
        <v>0</v>
      </c>
      <c r="F148" s="12">
        <f>STAFF_CWS!I105</f>
        <v>0</v>
      </c>
      <c r="G148" s="12">
        <f>STAFF_CWS!J105</f>
        <v>0</v>
      </c>
      <c r="H148" s="12">
        <f>STAFF_CWS!K105</f>
        <v>0</v>
      </c>
      <c r="I148" s="12">
        <f>STAFF_CWS!L105</f>
        <v>0</v>
      </c>
      <c r="J148" s="12">
        <f>STAFF_CWS!M105</f>
        <v>0</v>
      </c>
      <c r="K148" s="12">
        <f>STAFF_CWS!N105</f>
        <v>0</v>
      </c>
      <c r="L148" s="12">
        <f>STAFF_CWS!O105</f>
        <v>0</v>
      </c>
      <c r="M148" s="12">
        <f>STAFF_CWS!P105</f>
        <v>0</v>
      </c>
      <c r="N148" s="12">
        <f>STAFF_CWS!Q105</f>
        <v>0</v>
      </c>
      <c r="O148" s="12">
        <f>STAFF_CWS!R105</f>
        <v>0</v>
      </c>
      <c r="P148" s="12">
        <f>STAFF_CWS!S105</f>
        <v>0</v>
      </c>
      <c r="Q148" s="12">
        <f>STAFF_CWS!T105</f>
        <v>0</v>
      </c>
      <c r="R148" s="12">
        <f>STAFF_CWS!U105</f>
        <v>0</v>
      </c>
      <c r="S148" s="12">
        <f>STAFF_CWS!V105</f>
        <v>0</v>
      </c>
      <c r="T148" s="12">
        <f>STAFF_CWS!W105</f>
        <v>0</v>
      </c>
      <c r="U148" s="12">
        <f>STAFF_CWS!X105</f>
        <v>0</v>
      </c>
      <c r="V148" s="12">
        <f>STAFF_CWS!Y105</f>
        <v>0</v>
      </c>
      <c r="W148" s="12">
        <f>STAFF_CWS!Z105</f>
        <v>0</v>
      </c>
      <c r="X148" s="12">
        <f>STAFF_CWS!AA105</f>
        <v>0</v>
      </c>
      <c r="Y148" s="12">
        <f>STAFF_CWS!AB105</f>
        <v>0</v>
      </c>
      <c r="Z148" s="12">
        <f>STAFF_CWS!AC105</f>
        <v>0</v>
      </c>
      <c r="AA148" s="12">
        <f>STAFF_CWS!AD105</f>
        <v>0</v>
      </c>
      <c r="AB148" s="12">
        <f>STAFF_CWS!AE105</f>
        <v>0</v>
      </c>
      <c r="AC148" s="12">
        <f>STAFF_CWS!AF105</f>
        <v>0</v>
      </c>
      <c r="AD148" s="12">
        <f>STAFF_CWS!AG105</f>
        <v>0</v>
      </c>
      <c r="AE148" s="12">
        <f>STAFF_CWS!AH105</f>
        <v>0</v>
      </c>
      <c r="AF148" s="12">
        <f>STAFF_CWS!AI105</f>
        <v>0</v>
      </c>
      <c r="AG148" s="12">
        <f>STAFF_CWS!AJ105</f>
        <v>0</v>
      </c>
      <c r="AH148" s="12">
        <f>STAFF_CWS!AK105</f>
        <v>0</v>
      </c>
      <c r="AI148" s="12">
        <f>STAFF_CWS!AL105</f>
        <v>0</v>
      </c>
      <c r="AJ148" s="12">
        <f>STAFF_CWS!AM105</f>
        <v>0</v>
      </c>
      <c r="AK148" s="12">
        <f>STAFF_CWS!AN105</f>
        <v>0</v>
      </c>
      <c r="AL148" s="12">
        <f>STAFF_CWS!AO105</f>
        <v>0</v>
      </c>
      <c r="AM148" s="12">
        <f>STAFF_CWS!AP105</f>
        <v>0</v>
      </c>
      <c r="AN148" s="12">
        <f>STAFF_CWS!AQ105</f>
        <v>0</v>
      </c>
      <c r="AO148" s="12">
        <f>STAFF_CWS!AR105</f>
        <v>0</v>
      </c>
      <c r="AP148" s="12">
        <f>STAFF_CWS!AS105</f>
        <v>0</v>
      </c>
      <c r="AQ148" s="12">
        <f>STAFF_CWS!AT105</f>
        <v>0</v>
      </c>
      <c r="AR148" s="12">
        <f>STAFF_CWS!AU105</f>
        <v>0</v>
      </c>
      <c r="AS148" s="12">
        <f>STAFF_CWS!AV105</f>
        <v>0</v>
      </c>
      <c r="AT148" s="12">
        <f>STAFF_CWS!AW105</f>
        <v>0</v>
      </c>
      <c r="AU148" s="12">
        <f>STAFF_CWS!AX105</f>
        <v>0</v>
      </c>
      <c r="AV148" s="12">
        <f>STAFF_CWS!AY105</f>
        <v>0</v>
      </c>
      <c r="AW148" s="12">
        <f>STAFF_CWS!AZ105</f>
        <v>0</v>
      </c>
      <c r="AX148" s="12">
        <f>STAFF_CWS!BA105</f>
        <v>0</v>
      </c>
      <c r="AY148" s="12">
        <f>STAFF_CWS!BB105</f>
        <v>0</v>
      </c>
      <c r="AZ148" s="12">
        <f>STAFF_CWS!BC105</f>
        <v>0</v>
      </c>
      <c r="BA148" s="12">
        <f>STAFF_CWS!BD105</f>
        <v>0</v>
      </c>
      <c r="BB148" s="12">
        <f>STAFF_CWS!BE105</f>
        <v>0</v>
      </c>
      <c r="BC148" s="12">
        <f>STAFF_CWS!BF105</f>
        <v>0</v>
      </c>
      <c r="BD148" s="12">
        <f>STAFF_CWS!BG105</f>
        <v>0</v>
      </c>
      <c r="BE148" s="12">
        <f>STAFF_CWS!BH105</f>
        <v>0</v>
      </c>
      <c r="BF148" s="12">
        <f>STAFF_CWS!BI105</f>
        <v>0</v>
      </c>
      <c r="BG148" s="12">
        <f>STAFF_CWS!BJ105</f>
        <v>0</v>
      </c>
      <c r="BH148" s="12">
        <f>STAFF_CWS!BK105</f>
        <v>0</v>
      </c>
      <c r="BI148" s="12">
        <f>STAFF_CWS!BL105</f>
        <v>0</v>
      </c>
      <c r="BJ148" s="12">
        <f>STAFF_CWS!BM105</f>
        <v>0</v>
      </c>
      <c r="BK148" s="12">
        <f>STAFF_CWS!BN105</f>
        <v>0</v>
      </c>
      <c r="BL148" s="12">
        <f>STAFF_CWS!BO105</f>
        <v>0</v>
      </c>
    </row>
    <row r="149" spans="2:64" x14ac:dyDescent="0.15">
      <c r="B149" s="33" t="s">
        <v>28</v>
      </c>
      <c r="E149" s="12">
        <f>STAFF_CWS!H106</f>
        <v>1</v>
      </c>
      <c r="F149" s="12">
        <f>STAFF_CWS!I106</f>
        <v>1</v>
      </c>
      <c r="G149" s="12">
        <f>STAFF_CWS!J106</f>
        <v>1</v>
      </c>
      <c r="H149" s="12">
        <f>STAFF_CWS!K106</f>
        <v>1</v>
      </c>
      <c r="I149" s="12">
        <f>STAFF_CWS!L106</f>
        <v>1</v>
      </c>
      <c r="J149" s="12">
        <f>STAFF_CWS!M106</f>
        <v>1</v>
      </c>
      <c r="K149" s="12">
        <f>STAFF_CWS!N106</f>
        <v>1</v>
      </c>
      <c r="L149" s="12">
        <f>STAFF_CWS!O106</f>
        <v>1</v>
      </c>
      <c r="M149" s="12">
        <f>STAFF_CWS!P106</f>
        <v>1</v>
      </c>
      <c r="N149" s="12">
        <f>STAFF_CWS!Q106</f>
        <v>1</v>
      </c>
      <c r="O149" s="12">
        <f>STAFF_CWS!R106</f>
        <v>1</v>
      </c>
      <c r="P149" s="12">
        <f>STAFF_CWS!S106</f>
        <v>1</v>
      </c>
      <c r="Q149" s="12">
        <f>STAFF_CWS!T106</f>
        <v>1</v>
      </c>
      <c r="R149" s="12">
        <f>STAFF_CWS!U106</f>
        <v>1</v>
      </c>
      <c r="S149" s="12">
        <f>STAFF_CWS!V106</f>
        <v>1</v>
      </c>
      <c r="T149" s="12">
        <f>STAFF_CWS!W106</f>
        <v>1</v>
      </c>
      <c r="U149" s="12">
        <f>STAFF_CWS!X106</f>
        <v>1</v>
      </c>
      <c r="V149" s="12">
        <f>STAFF_CWS!Y106</f>
        <v>1</v>
      </c>
      <c r="W149" s="12">
        <f>STAFF_CWS!Z106</f>
        <v>1</v>
      </c>
      <c r="X149" s="12">
        <f>STAFF_CWS!AA106</f>
        <v>1</v>
      </c>
      <c r="Y149" s="12">
        <f>STAFF_CWS!AB106</f>
        <v>1</v>
      </c>
      <c r="Z149" s="12">
        <f>STAFF_CWS!AC106</f>
        <v>1</v>
      </c>
      <c r="AA149" s="12">
        <f>STAFF_CWS!AD106</f>
        <v>1</v>
      </c>
      <c r="AB149" s="12">
        <f>STAFF_CWS!AE106</f>
        <v>1</v>
      </c>
      <c r="AC149" s="12">
        <f>STAFF_CWS!AF106</f>
        <v>1</v>
      </c>
      <c r="AD149" s="12">
        <f>STAFF_CWS!AG106</f>
        <v>1</v>
      </c>
      <c r="AE149" s="12">
        <f>STAFF_CWS!AH106</f>
        <v>1</v>
      </c>
      <c r="AF149" s="12">
        <f>STAFF_CWS!AI106</f>
        <v>1</v>
      </c>
      <c r="AG149" s="12">
        <f>STAFF_CWS!AJ106</f>
        <v>1</v>
      </c>
      <c r="AH149" s="12">
        <f>STAFF_CWS!AK106</f>
        <v>1</v>
      </c>
      <c r="AI149" s="12">
        <f>STAFF_CWS!AL106</f>
        <v>1</v>
      </c>
      <c r="AJ149" s="12">
        <f>STAFF_CWS!AM106</f>
        <v>1</v>
      </c>
      <c r="AK149" s="12">
        <f>STAFF_CWS!AN106</f>
        <v>1</v>
      </c>
      <c r="AL149" s="12">
        <f>STAFF_CWS!AO106</f>
        <v>1</v>
      </c>
      <c r="AM149" s="12">
        <f>STAFF_CWS!AP106</f>
        <v>1</v>
      </c>
      <c r="AN149" s="12">
        <f>STAFF_CWS!AQ106</f>
        <v>1</v>
      </c>
      <c r="AO149" s="12">
        <f>STAFF_CWS!AR106</f>
        <v>1</v>
      </c>
      <c r="AP149" s="12">
        <f>STAFF_CWS!AS106</f>
        <v>1</v>
      </c>
      <c r="AQ149" s="12">
        <f>STAFF_CWS!AT106</f>
        <v>1</v>
      </c>
      <c r="AR149" s="12">
        <f>STAFF_CWS!AU106</f>
        <v>1</v>
      </c>
      <c r="AS149" s="12">
        <f>STAFF_CWS!AV106</f>
        <v>1</v>
      </c>
      <c r="AT149" s="12">
        <f>STAFF_CWS!AW106</f>
        <v>1</v>
      </c>
      <c r="AU149" s="12">
        <f>STAFF_CWS!AX106</f>
        <v>1</v>
      </c>
      <c r="AV149" s="12">
        <f>STAFF_CWS!AY106</f>
        <v>1</v>
      </c>
      <c r="AW149" s="12">
        <f>STAFF_CWS!AZ106</f>
        <v>1</v>
      </c>
      <c r="AX149" s="12">
        <f>STAFF_CWS!BA106</f>
        <v>1</v>
      </c>
      <c r="AY149" s="12">
        <f>STAFF_CWS!BB106</f>
        <v>1</v>
      </c>
      <c r="AZ149" s="12">
        <f>STAFF_CWS!BC106</f>
        <v>1</v>
      </c>
      <c r="BA149" s="12">
        <f>STAFF_CWS!BD106</f>
        <v>1</v>
      </c>
      <c r="BB149" s="12">
        <f>STAFF_CWS!BE106</f>
        <v>1</v>
      </c>
      <c r="BC149" s="12">
        <f>STAFF_CWS!BF106</f>
        <v>1</v>
      </c>
      <c r="BD149" s="12">
        <f>STAFF_CWS!BG106</f>
        <v>1</v>
      </c>
      <c r="BE149" s="12">
        <f>STAFF_CWS!BH106</f>
        <v>1</v>
      </c>
      <c r="BF149" s="12">
        <f>STAFF_CWS!BI106</f>
        <v>1</v>
      </c>
      <c r="BG149" s="12">
        <f>STAFF_CWS!BJ106</f>
        <v>1</v>
      </c>
      <c r="BH149" s="12">
        <f>STAFF_CWS!BK106</f>
        <v>1</v>
      </c>
      <c r="BI149" s="12">
        <f>STAFF_CWS!BL106</f>
        <v>1</v>
      </c>
      <c r="BJ149" s="12">
        <f>STAFF_CWS!BM106</f>
        <v>1</v>
      </c>
      <c r="BK149" s="12">
        <f>STAFF_CWS!BN106</f>
        <v>1</v>
      </c>
      <c r="BL149" s="12">
        <f>STAFF_CWS!BO106</f>
        <v>1</v>
      </c>
    </row>
    <row r="150" spans="2:64" x14ac:dyDescent="0.15">
      <c r="B150" s="33" t="s">
        <v>86</v>
      </c>
      <c r="E150" s="12">
        <f>STAFF_CWS!H107</f>
        <v>0</v>
      </c>
      <c r="F150" s="12">
        <f>STAFF_CWS!I107</f>
        <v>0</v>
      </c>
      <c r="G150" s="12">
        <f>STAFF_CWS!J107</f>
        <v>0</v>
      </c>
      <c r="H150" s="12">
        <f>STAFF_CWS!K107</f>
        <v>0</v>
      </c>
      <c r="I150" s="12">
        <f>STAFF_CWS!L107</f>
        <v>0</v>
      </c>
      <c r="J150" s="12">
        <f>STAFF_CWS!M107</f>
        <v>0</v>
      </c>
      <c r="K150" s="12">
        <f>STAFF_CWS!N107</f>
        <v>0</v>
      </c>
      <c r="L150" s="12">
        <f>STAFF_CWS!O107</f>
        <v>0</v>
      </c>
      <c r="M150" s="12">
        <f>STAFF_CWS!P107</f>
        <v>0</v>
      </c>
      <c r="N150" s="12">
        <f>STAFF_CWS!Q107</f>
        <v>0</v>
      </c>
      <c r="O150" s="12">
        <f>STAFF_CWS!R107</f>
        <v>0</v>
      </c>
      <c r="P150" s="12">
        <f>STAFF_CWS!S107</f>
        <v>0</v>
      </c>
      <c r="Q150" s="12">
        <f>STAFF_CWS!T107</f>
        <v>0</v>
      </c>
      <c r="R150" s="12">
        <f>STAFF_CWS!U107</f>
        <v>0</v>
      </c>
      <c r="S150" s="12">
        <f>STAFF_CWS!V107</f>
        <v>0</v>
      </c>
      <c r="T150" s="12">
        <f>STAFF_CWS!W107</f>
        <v>0</v>
      </c>
      <c r="U150" s="12">
        <f>STAFF_CWS!X107</f>
        <v>0</v>
      </c>
      <c r="V150" s="12">
        <f>STAFF_CWS!Y107</f>
        <v>0</v>
      </c>
      <c r="W150" s="12">
        <f>STAFF_CWS!Z107</f>
        <v>0</v>
      </c>
      <c r="X150" s="12">
        <f>STAFF_CWS!AA107</f>
        <v>0</v>
      </c>
      <c r="Y150" s="12">
        <f>STAFF_CWS!AB107</f>
        <v>0</v>
      </c>
      <c r="Z150" s="12">
        <f>STAFF_CWS!AC107</f>
        <v>0</v>
      </c>
      <c r="AA150" s="12">
        <f>STAFF_CWS!AD107</f>
        <v>0</v>
      </c>
      <c r="AB150" s="12">
        <f>STAFF_CWS!AE107</f>
        <v>0</v>
      </c>
      <c r="AC150" s="12">
        <f>STAFF_CWS!AF107</f>
        <v>0</v>
      </c>
      <c r="AD150" s="12">
        <f>STAFF_CWS!AG107</f>
        <v>0</v>
      </c>
      <c r="AE150" s="12">
        <f>STAFF_CWS!AH107</f>
        <v>0</v>
      </c>
      <c r="AF150" s="12">
        <f>STAFF_CWS!AI107</f>
        <v>0</v>
      </c>
      <c r="AG150" s="12">
        <f>STAFF_CWS!AJ107</f>
        <v>0</v>
      </c>
      <c r="AH150" s="12">
        <f>STAFF_CWS!AK107</f>
        <v>0</v>
      </c>
      <c r="AI150" s="12">
        <f>STAFF_CWS!AL107</f>
        <v>0</v>
      </c>
      <c r="AJ150" s="12">
        <f>STAFF_CWS!AM107</f>
        <v>0</v>
      </c>
      <c r="AK150" s="12">
        <f>STAFF_CWS!AN107</f>
        <v>0</v>
      </c>
      <c r="AL150" s="12">
        <f>STAFF_CWS!AO107</f>
        <v>0</v>
      </c>
      <c r="AM150" s="12">
        <f>STAFF_CWS!AP107</f>
        <v>0</v>
      </c>
      <c r="AN150" s="12">
        <f>STAFF_CWS!AQ107</f>
        <v>0</v>
      </c>
      <c r="AO150" s="12">
        <f>STAFF_CWS!AR107</f>
        <v>0</v>
      </c>
      <c r="AP150" s="12">
        <f>STAFF_CWS!AS107</f>
        <v>0</v>
      </c>
      <c r="AQ150" s="12">
        <f>STAFF_CWS!AT107</f>
        <v>0</v>
      </c>
      <c r="AR150" s="12">
        <f>STAFF_CWS!AU107</f>
        <v>0</v>
      </c>
      <c r="AS150" s="12">
        <f>STAFF_CWS!AV107</f>
        <v>0</v>
      </c>
      <c r="AT150" s="12">
        <f>STAFF_CWS!AW107</f>
        <v>0</v>
      </c>
      <c r="AU150" s="12">
        <f>STAFF_CWS!AX107</f>
        <v>0</v>
      </c>
      <c r="AV150" s="12">
        <f>STAFF_CWS!AY107</f>
        <v>0</v>
      </c>
      <c r="AW150" s="12">
        <f>STAFF_CWS!AZ107</f>
        <v>0</v>
      </c>
      <c r="AX150" s="12">
        <f>STAFF_CWS!BA107</f>
        <v>0</v>
      </c>
      <c r="AY150" s="12">
        <f>STAFF_CWS!BB107</f>
        <v>0</v>
      </c>
      <c r="AZ150" s="12">
        <f>STAFF_CWS!BC107</f>
        <v>0</v>
      </c>
      <c r="BA150" s="12">
        <f>STAFF_CWS!BD107</f>
        <v>0</v>
      </c>
      <c r="BB150" s="12">
        <f>STAFF_CWS!BE107</f>
        <v>0</v>
      </c>
      <c r="BC150" s="12">
        <f>STAFF_CWS!BF107</f>
        <v>0</v>
      </c>
      <c r="BD150" s="12">
        <f>STAFF_CWS!BG107</f>
        <v>0</v>
      </c>
      <c r="BE150" s="12">
        <f>STAFF_CWS!BH107</f>
        <v>0</v>
      </c>
      <c r="BF150" s="12">
        <f>STAFF_CWS!BI107</f>
        <v>0</v>
      </c>
      <c r="BG150" s="12">
        <f>STAFF_CWS!BJ107</f>
        <v>0</v>
      </c>
      <c r="BH150" s="12">
        <f>STAFF_CWS!BK107</f>
        <v>0</v>
      </c>
      <c r="BI150" s="12">
        <f>STAFF_CWS!BL107</f>
        <v>0</v>
      </c>
      <c r="BJ150" s="12">
        <f>STAFF_CWS!BM107</f>
        <v>0</v>
      </c>
      <c r="BK150" s="12">
        <f>STAFF_CWS!BN107</f>
        <v>0</v>
      </c>
      <c r="BL150" s="12">
        <f>STAFF_CWS!BO107</f>
        <v>0</v>
      </c>
    </row>
    <row r="151" spans="2:64" x14ac:dyDescent="0.15">
      <c r="E151" s="12">
        <f>STAFF_CWS!H108</f>
        <v>0</v>
      </c>
      <c r="F151" s="12">
        <f>STAFF_CWS!I108</f>
        <v>0</v>
      </c>
      <c r="G151" s="12">
        <f>STAFF_CWS!J108</f>
        <v>0</v>
      </c>
      <c r="H151" s="12">
        <f>STAFF_CWS!K108</f>
        <v>0</v>
      </c>
      <c r="I151" s="12">
        <f>STAFF_CWS!L108</f>
        <v>0</v>
      </c>
      <c r="J151" s="12">
        <f>STAFF_CWS!M108</f>
        <v>0</v>
      </c>
      <c r="K151" s="12">
        <f>STAFF_CWS!N108</f>
        <v>0</v>
      </c>
      <c r="L151" s="12">
        <f>STAFF_CWS!O108</f>
        <v>0</v>
      </c>
      <c r="M151" s="12">
        <f>STAFF_CWS!P108</f>
        <v>0</v>
      </c>
      <c r="N151" s="12">
        <f>STAFF_CWS!Q108</f>
        <v>0</v>
      </c>
      <c r="O151" s="12">
        <f>STAFF_CWS!R108</f>
        <v>0</v>
      </c>
      <c r="P151" s="12">
        <f>STAFF_CWS!S108</f>
        <v>0</v>
      </c>
      <c r="Q151" s="12">
        <f>STAFF_CWS!T108</f>
        <v>0</v>
      </c>
      <c r="R151" s="12">
        <f>STAFF_CWS!U108</f>
        <v>0</v>
      </c>
      <c r="S151" s="12">
        <f>STAFF_CWS!V108</f>
        <v>0</v>
      </c>
      <c r="T151" s="12">
        <f>STAFF_CWS!W108</f>
        <v>0</v>
      </c>
      <c r="U151" s="12">
        <f>STAFF_CWS!X108</f>
        <v>0</v>
      </c>
      <c r="V151" s="12">
        <f>STAFF_CWS!Y108</f>
        <v>0</v>
      </c>
      <c r="W151" s="12">
        <f>STAFF_CWS!Z108</f>
        <v>0</v>
      </c>
      <c r="X151" s="12">
        <f>STAFF_CWS!AA108</f>
        <v>0</v>
      </c>
      <c r="Y151" s="12">
        <f>STAFF_CWS!AB108</f>
        <v>0</v>
      </c>
      <c r="Z151" s="12">
        <f>STAFF_CWS!AC108</f>
        <v>0</v>
      </c>
      <c r="AA151" s="12">
        <f>STAFF_CWS!AD108</f>
        <v>0</v>
      </c>
      <c r="AB151" s="12">
        <f>STAFF_CWS!AE108</f>
        <v>0</v>
      </c>
      <c r="AC151" s="12">
        <f>STAFF_CWS!AF108</f>
        <v>0</v>
      </c>
      <c r="AD151" s="12">
        <f>STAFF_CWS!AG108</f>
        <v>0</v>
      </c>
      <c r="AE151" s="12">
        <f>STAFF_CWS!AH108</f>
        <v>0</v>
      </c>
      <c r="AF151" s="12">
        <f>STAFF_CWS!AI108</f>
        <v>0</v>
      </c>
      <c r="AG151" s="12">
        <f>STAFF_CWS!AJ108</f>
        <v>0</v>
      </c>
      <c r="AH151" s="12">
        <f>STAFF_CWS!AK108</f>
        <v>0</v>
      </c>
      <c r="AI151" s="12">
        <f>STAFF_CWS!AL108</f>
        <v>0</v>
      </c>
      <c r="AJ151" s="12">
        <f>STAFF_CWS!AM108</f>
        <v>0</v>
      </c>
      <c r="AK151" s="12">
        <f>STAFF_CWS!AN108</f>
        <v>0</v>
      </c>
      <c r="AL151" s="12">
        <f>STAFF_CWS!AO108</f>
        <v>0</v>
      </c>
      <c r="AM151" s="12">
        <f>STAFF_CWS!AP108</f>
        <v>0</v>
      </c>
      <c r="AN151" s="12">
        <f>STAFF_CWS!AQ108</f>
        <v>0</v>
      </c>
      <c r="AO151" s="12">
        <f>STAFF_CWS!AR108</f>
        <v>0</v>
      </c>
      <c r="AP151" s="12">
        <f>STAFF_CWS!AS108</f>
        <v>0</v>
      </c>
      <c r="AQ151" s="12">
        <f>STAFF_CWS!AT108</f>
        <v>0</v>
      </c>
      <c r="AR151" s="12">
        <f>STAFF_CWS!AU108</f>
        <v>0</v>
      </c>
      <c r="AS151" s="12">
        <f>STAFF_CWS!AV108</f>
        <v>0</v>
      </c>
      <c r="AT151" s="12">
        <f>STAFF_CWS!AW108</f>
        <v>0</v>
      </c>
      <c r="AU151" s="12">
        <f>STAFF_CWS!AX108</f>
        <v>0</v>
      </c>
      <c r="AV151" s="12">
        <f>STAFF_CWS!AY108</f>
        <v>0</v>
      </c>
      <c r="AW151" s="12">
        <f>STAFF_CWS!AZ108</f>
        <v>0</v>
      </c>
      <c r="AX151" s="12">
        <f>STAFF_CWS!BA108</f>
        <v>0</v>
      </c>
      <c r="AY151" s="12">
        <f>STAFF_CWS!BB108</f>
        <v>0</v>
      </c>
      <c r="AZ151" s="12">
        <f>STAFF_CWS!BC108</f>
        <v>0</v>
      </c>
      <c r="BA151" s="12">
        <f>STAFF_CWS!BD108</f>
        <v>0</v>
      </c>
      <c r="BB151" s="12">
        <f>STAFF_CWS!BE108</f>
        <v>0</v>
      </c>
      <c r="BC151" s="12">
        <f>STAFF_CWS!BF108</f>
        <v>0</v>
      </c>
      <c r="BD151" s="12">
        <f>STAFF_CWS!BG108</f>
        <v>0</v>
      </c>
      <c r="BE151" s="12">
        <f>STAFF_CWS!BH108</f>
        <v>0</v>
      </c>
      <c r="BF151" s="12">
        <f>STAFF_CWS!BI108</f>
        <v>0</v>
      </c>
      <c r="BG151" s="12">
        <f>STAFF_CWS!BJ108</f>
        <v>0</v>
      </c>
      <c r="BH151" s="12">
        <f>STAFF_CWS!BK108</f>
        <v>0</v>
      </c>
      <c r="BI151" s="12">
        <f>STAFF_CWS!BL108</f>
        <v>0</v>
      </c>
      <c r="BJ151" s="12">
        <f>STAFF_CWS!BM108</f>
        <v>0</v>
      </c>
      <c r="BK151" s="12">
        <f>STAFF_CWS!BN108</f>
        <v>0</v>
      </c>
      <c r="BL151" s="12">
        <f>STAFF_CWS!BO108</f>
        <v>0</v>
      </c>
    </row>
    <row r="152" spans="2:64" x14ac:dyDescent="0.15">
      <c r="B152" s="33" t="s">
        <v>55</v>
      </c>
      <c r="E152" s="12">
        <f>STAFF_CWS!H109</f>
        <v>1</v>
      </c>
      <c r="F152" s="12">
        <f>STAFF_CWS!I109</f>
        <v>1</v>
      </c>
      <c r="G152" s="12">
        <f>STAFF_CWS!J109</f>
        <v>1</v>
      </c>
      <c r="H152" s="12">
        <f>STAFF_CWS!K109</f>
        <v>1</v>
      </c>
      <c r="I152" s="12">
        <f>STAFF_CWS!L109</f>
        <v>1</v>
      </c>
      <c r="J152" s="12">
        <f>STAFF_CWS!M109</f>
        <v>1</v>
      </c>
      <c r="K152" s="12">
        <f>STAFF_CWS!N109</f>
        <v>1</v>
      </c>
      <c r="L152" s="12">
        <f>STAFF_CWS!O109</f>
        <v>1</v>
      </c>
      <c r="M152" s="12">
        <f>STAFF_CWS!P109</f>
        <v>1</v>
      </c>
      <c r="N152" s="12">
        <f>STAFF_CWS!Q109</f>
        <v>1</v>
      </c>
      <c r="O152" s="12">
        <f>STAFF_CWS!R109</f>
        <v>1</v>
      </c>
      <c r="P152" s="12">
        <f>STAFF_CWS!S109</f>
        <v>1</v>
      </c>
      <c r="Q152" s="12">
        <f>STAFF_CWS!T109</f>
        <v>1</v>
      </c>
      <c r="R152" s="12">
        <f>STAFF_CWS!U109</f>
        <v>1</v>
      </c>
      <c r="S152" s="12">
        <f>STAFF_CWS!V109</f>
        <v>1</v>
      </c>
      <c r="T152" s="12">
        <f>STAFF_CWS!W109</f>
        <v>1</v>
      </c>
      <c r="U152" s="12">
        <f>STAFF_CWS!X109</f>
        <v>1</v>
      </c>
      <c r="V152" s="12">
        <f>STAFF_CWS!Y109</f>
        <v>1</v>
      </c>
      <c r="W152" s="12">
        <f>STAFF_CWS!Z109</f>
        <v>1</v>
      </c>
      <c r="X152" s="12">
        <f>STAFF_CWS!AA109</f>
        <v>1</v>
      </c>
      <c r="Y152" s="12">
        <f>STAFF_CWS!AB109</f>
        <v>1</v>
      </c>
      <c r="Z152" s="12">
        <f>STAFF_CWS!AC109</f>
        <v>1</v>
      </c>
      <c r="AA152" s="12">
        <f>STAFF_CWS!AD109</f>
        <v>1</v>
      </c>
      <c r="AB152" s="12">
        <f>STAFF_CWS!AE109</f>
        <v>1</v>
      </c>
      <c r="AC152" s="12">
        <f>STAFF_CWS!AF109</f>
        <v>1</v>
      </c>
      <c r="AD152" s="12">
        <f>STAFF_CWS!AG109</f>
        <v>1</v>
      </c>
      <c r="AE152" s="12">
        <f>STAFF_CWS!AH109</f>
        <v>1</v>
      </c>
      <c r="AF152" s="12">
        <f>STAFF_CWS!AI109</f>
        <v>1</v>
      </c>
      <c r="AG152" s="12">
        <f>STAFF_CWS!AJ109</f>
        <v>1</v>
      </c>
      <c r="AH152" s="12">
        <f>STAFF_CWS!AK109</f>
        <v>1</v>
      </c>
      <c r="AI152" s="12">
        <f>STAFF_CWS!AL109</f>
        <v>1</v>
      </c>
      <c r="AJ152" s="12">
        <f>STAFF_CWS!AM109</f>
        <v>1</v>
      </c>
      <c r="AK152" s="12">
        <f>STAFF_CWS!AN109</f>
        <v>1</v>
      </c>
      <c r="AL152" s="12">
        <f>STAFF_CWS!AO109</f>
        <v>1</v>
      </c>
      <c r="AM152" s="12">
        <f>STAFF_CWS!AP109</f>
        <v>1</v>
      </c>
      <c r="AN152" s="12">
        <f>STAFF_CWS!AQ109</f>
        <v>1</v>
      </c>
      <c r="AO152" s="12">
        <f>STAFF_CWS!AR109</f>
        <v>1</v>
      </c>
      <c r="AP152" s="12">
        <f>STAFF_CWS!AS109</f>
        <v>1</v>
      </c>
      <c r="AQ152" s="12">
        <f>STAFF_CWS!AT109</f>
        <v>1</v>
      </c>
      <c r="AR152" s="12">
        <f>STAFF_CWS!AU109</f>
        <v>1</v>
      </c>
      <c r="AS152" s="12">
        <f>STAFF_CWS!AV109</f>
        <v>1</v>
      </c>
      <c r="AT152" s="12">
        <f>STAFF_CWS!AW109</f>
        <v>1</v>
      </c>
      <c r="AU152" s="12">
        <f>STAFF_CWS!AX109</f>
        <v>1</v>
      </c>
      <c r="AV152" s="12">
        <f>STAFF_CWS!AY109</f>
        <v>1</v>
      </c>
      <c r="AW152" s="12">
        <f>STAFF_CWS!AZ109</f>
        <v>1</v>
      </c>
      <c r="AX152" s="12">
        <f>STAFF_CWS!BA109</f>
        <v>1</v>
      </c>
      <c r="AY152" s="12">
        <f>STAFF_CWS!BB109</f>
        <v>1</v>
      </c>
      <c r="AZ152" s="12">
        <f>STAFF_CWS!BC109</f>
        <v>1</v>
      </c>
      <c r="BA152" s="12">
        <f>STAFF_CWS!BD109</f>
        <v>1</v>
      </c>
      <c r="BB152" s="12">
        <f>STAFF_CWS!BE109</f>
        <v>1</v>
      </c>
      <c r="BC152" s="12">
        <f>STAFF_CWS!BF109</f>
        <v>1</v>
      </c>
      <c r="BD152" s="12">
        <f>STAFF_CWS!BG109</f>
        <v>1</v>
      </c>
      <c r="BE152" s="12">
        <f>STAFF_CWS!BH109</f>
        <v>1</v>
      </c>
      <c r="BF152" s="12">
        <f>STAFF_CWS!BI109</f>
        <v>1</v>
      </c>
      <c r="BG152" s="12">
        <f>STAFF_CWS!BJ109</f>
        <v>1</v>
      </c>
      <c r="BH152" s="12">
        <f>STAFF_CWS!BK109</f>
        <v>1</v>
      </c>
      <c r="BI152" s="12">
        <f>STAFF_CWS!BL109</f>
        <v>1</v>
      </c>
      <c r="BJ152" s="12">
        <f>STAFF_CWS!BM109</f>
        <v>1</v>
      </c>
      <c r="BK152" s="12">
        <f>STAFF_CWS!BN109</f>
        <v>1</v>
      </c>
      <c r="BL152" s="12">
        <f>STAFF_CWS!BO109</f>
        <v>1</v>
      </c>
    </row>
    <row r="153" spans="2:64" x14ac:dyDescent="0.15">
      <c r="B153" s="33" t="s">
        <v>86</v>
      </c>
      <c r="E153" s="12">
        <f>STAFF_CWS!H110</f>
        <v>0</v>
      </c>
      <c r="F153" s="12">
        <f>STAFF_CWS!I110</f>
        <v>0</v>
      </c>
      <c r="G153" s="12">
        <f>STAFF_CWS!J110</f>
        <v>0</v>
      </c>
      <c r="H153" s="12">
        <f>STAFF_CWS!K110</f>
        <v>0</v>
      </c>
      <c r="I153" s="12">
        <f>STAFF_CWS!L110</f>
        <v>0</v>
      </c>
      <c r="J153" s="12">
        <f>STAFF_CWS!M110</f>
        <v>0</v>
      </c>
      <c r="K153" s="12">
        <f>STAFF_CWS!N110</f>
        <v>0</v>
      </c>
      <c r="L153" s="12">
        <f>STAFF_CWS!O110</f>
        <v>0</v>
      </c>
      <c r="M153" s="12">
        <f>STAFF_CWS!P110</f>
        <v>0</v>
      </c>
      <c r="N153" s="12">
        <f>STAFF_CWS!Q110</f>
        <v>0</v>
      </c>
      <c r="O153" s="12">
        <f>STAFF_CWS!R110</f>
        <v>0</v>
      </c>
      <c r="P153" s="12">
        <f>STAFF_CWS!S110</f>
        <v>0</v>
      </c>
      <c r="Q153" s="12">
        <f>STAFF_CWS!T110</f>
        <v>0</v>
      </c>
      <c r="R153" s="12">
        <f>STAFF_CWS!U110</f>
        <v>0</v>
      </c>
      <c r="S153" s="12">
        <f>STAFF_CWS!V110</f>
        <v>0</v>
      </c>
      <c r="T153" s="12">
        <f>STAFF_CWS!W110</f>
        <v>0</v>
      </c>
      <c r="U153" s="12">
        <f>STAFF_CWS!X110</f>
        <v>0</v>
      </c>
      <c r="V153" s="12">
        <f>STAFF_CWS!Y110</f>
        <v>0</v>
      </c>
      <c r="W153" s="12">
        <f>STAFF_CWS!Z110</f>
        <v>0</v>
      </c>
      <c r="X153" s="12">
        <f>STAFF_CWS!AA110</f>
        <v>0</v>
      </c>
      <c r="Y153" s="12">
        <f>STAFF_CWS!AB110</f>
        <v>0</v>
      </c>
      <c r="Z153" s="12">
        <f>STAFF_CWS!AC110</f>
        <v>0</v>
      </c>
      <c r="AA153" s="12">
        <f>STAFF_CWS!AD110</f>
        <v>0</v>
      </c>
      <c r="AB153" s="12">
        <f>STAFF_CWS!AE110</f>
        <v>0</v>
      </c>
      <c r="AC153" s="12">
        <f>STAFF_CWS!AF110</f>
        <v>0</v>
      </c>
      <c r="AD153" s="12">
        <f>STAFF_CWS!AG110</f>
        <v>0</v>
      </c>
      <c r="AE153" s="12">
        <f>STAFF_CWS!AH110</f>
        <v>0</v>
      </c>
      <c r="AF153" s="12">
        <f>STAFF_CWS!AI110</f>
        <v>0</v>
      </c>
      <c r="AG153" s="12">
        <f>STAFF_CWS!AJ110</f>
        <v>0</v>
      </c>
      <c r="AH153" s="12">
        <f>STAFF_CWS!AK110</f>
        <v>0</v>
      </c>
      <c r="AI153" s="12">
        <f>STAFF_CWS!AL110</f>
        <v>0</v>
      </c>
      <c r="AJ153" s="12">
        <f>STAFF_CWS!AM110</f>
        <v>0</v>
      </c>
      <c r="AK153" s="12">
        <f>STAFF_CWS!AN110</f>
        <v>0</v>
      </c>
      <c r="AL153" s="12">
        <f>STAFF_CWS!AO110</f>
        <v>0</v>
      </c>
      <c r="AM153" s="12">
        <f>STAFF_CWS!AP110</f>
        <v>0</v>
      </c>
      <c r="AN153" s="12">
        <f>STAFF_CWS!AQ110</f>
        <v>0</v>
      </c>
      <c r="AO153" s="12">
        <f>STAFF_CWS!AR110</f>
        <v>0</v>
      </c>
      <c r="AP153" s="12">
        <f>STAFF_CWS!AS110</f>
        <v>0</v>
      </c>
      <c r="AQ153" s="12">
        <f>STAFF_CWS!AT110</f>
        <v>0</v>
      </c>
      <c r="AR153" s="12">
        <f>STAFF_CWS!AU110</f>
        <v>0</v>
      </c>
      <c r="AS153" s="12">
        <f>STAFF_CWS!AV110</f>
        <v>0</v>
      </c>
      <c r="AT153" s="12">
        <f>STAFF_CWS!AW110</f>
        <v>0</v>
      </c>
      <c r="AU153" s="12">
        <f>STAFF_CWS!AX110</f>
        <v>0</v>
      </c>
      <c r="AV153" s="12">
        <f>STAFF_CWS!AY110</f>
        <v>0</v>
      </c>
      <c r="AW153" s="12">
        <f>STAFF_CWS!AZ110</f>
        <v>0</v>
      </c>
      <c r="AX153" s="12">
        <f>STAFF_CWS!BA110</f>
        <v>0</v>
      </c>
      <c r="AY153" s="12">
        <f>STAFF_CWS!BB110</f>
        <v>0</v>
      </c>
      <c r="AZ153" s="12">
        <f>STAFF_CWS!BC110</f>
        <v>0</v>
      </c>
      <c r="BA153" s="12">
        <f>STAFF_CWS!BD110</f>
        <v>0</v>
      </c>
      <c r="BB153" s="12">
        <f>STAFF_CWS!BE110</f>
        <v>0</v>
      </c>
      <c r="BC153" s="12">
        <f>STAFF_CWS!BF110</f>
        <v>0</v>
      </c>
      <c r="BD153" s="12">
        <f>STAFF_CWS!BG110</f>
        <v>0</v>
      </c>
      <c r="BE153" s="12">
        <f>STAFF_CWS!BH110</f>
        <v>0</v>
      </c>
      <c r="BF153" s="12">
        <f>STAFF_CWS!BI110</f>
        <v>0</v>
      </c>
      <c r="BG153" s="12">
        <f>STAFF_CWS!BJ110</f>
        <v>0</v>
      </c>
      <c r="BH153" s="12">
        <f>STAFF_CWS!BK110</f>
        <v>0</v>
      </c>
      <c r="BI153" s="12">
        <f>STAFF_CWS!BL110</f>
        <v>0</v>
      </c>
      <c r="BJ153" s="12">
        <f>STAFF_CWS!BM110</f>
        <v>0</v>
      </c>
      <c r="BK153" s="12">
        <f>STAFF_CWS!BN110</f>
        <v>0</v>
      </c>
      <c r="BL153" s="12">
        <f>STAFF_CWS!BO110</f>
        <v>0</v>
      </c>
    </row>
    <row r="154" spans="2:64" x14ac:dyDescent="0.15">
      <c r="E154" s="12">
        <f>STAFF_CWS!H111</f>
        <v>0</v>
      </c>
      <c r="F154" s="12">
        <f>STAFF_CWS!I111</f>
        <v>0</v>
      </c>
      <c r="G154" s="12">
        <f>STAFF_CWS!J111</f>
        <v>0</v>
      </c>
      <c r="H154" s="12">
        <f>STAFF_CWS!K111</f>
        <v>0</v>
      </c>
      <c r="I154" s="12">
        <f>STAFF_CWS!L111</f>
        <v>0</v>
      </c>
      <c r="J154" s="12">
        <f>STAFF_CWS!M111</f>
        <v>0</v>
      </c>
      <c r="K154" s="12">
        <f>STAFF_CWS!N111</f>
        <v>0</v>
      </c>
      <c r="L154" s="12">
        <f>STAFF_CWS!O111</f>
        <v>0</v>
      </c>
      <c r="M154" s="12">
        <f>STAFF_CWS!P111</f>
        <v>0</v>
      </c>
      <c r="N154" s="12">
        <f>STAFF_CWS!Q111</f>
        <v>0</v>
      </c>
      <c r="O154" s="12">
        <f>STAFF_CWS!R111</f>
        <v>0</v>
      </c>
      <c r="P154" s="12">
        <f>STAFF_CWS!S111</f>
        <v>0</v>
      </c>
      <c r="Q154" s="12">
        <f>STAFF_CWS!T111</f>
        <v>0</v>
      </c>
      <c r="R154" s="12">
        <f>STAFF_CWS!U111</f>
        <v>0</v>
      </c>
      <c r="S154" s="12">
        <f>STAFF_CWS!V111</f>
        <v>0</v>
      </c>
      <c r="T154" s="12">
        <f>STAFF_CWS!W111</f>
        <v>0</v>
      </c>
      <c r="U154" s="12">
        <f>STAFF_CWS!X111</f>
        <v>0</v>
      </c>
      <c r="V154" s="12">
        <f>STAFF_CWS!Y111</f>
        <v>0</v>
      </c>
      <c r="W154" s="12">
        <f>STAFF_CWS!Z111</f>
        <v>0</v>
      </c>
      <c r="X154" s="12">
        <f>STAFF_CWS!AA111</f>
        <v>0</v>
      </c>
      <c r="Y154" s="12">
        <f>STAFF_CWS!AB111</f>
        <v>0</v>
      </c>
      <c r="Z154" s="12">
        <f>STAFF_CWS!AC111</f>
        <v>0</v>
      </c>
      <c r="AA154" s="12">
        <f>STAFF_CWS!AD111</f>
        <v>0</v>
      </c>
      <c r="AB154" s="12">
        <f>STAFF_CWS!AE111</f>
        <v>0</v>
      </c>
      <c r="AC154" s="12">
        <f>STAFF_CWS!AF111</f>
        <v>0</v>
      </c>
      <c r="AD154" s="12">
        <f>STAFF_CWS!AG111</f>
        <v>0</v>
      </c>
      <c r="AE154" s="12">
        <f>STAFF_CWS!AH111</f>
        <v>0</v>
      </c>
      <c r="AF154" s="12">
        <f>STAFF_CWS!AI111</f>
        <v>0</v>
      </c>
      <c r="AG154" s="12">
        <f>STAFF_CWS!AJ111</f>
        <v>0</v>
      </c>
      <c r="AH154" s="12">
        <f>STAFF_CWS!AK111</f>
        <v>0</v>
      </c>
      <c r="AI154" s="12">
        <f>STAFF_CWS!AL111</f>
        <v>0</v>
      </c>
      <c r="AJ154" s="12">
        <f>STAFF_CWS!AM111</f>
        <v>0</v>
      </c>
      <c r="AK154" s="12">
        <f>STAFF_CWS!AN111</f>
        <v>0</v>
      </c>
      <c r="AL154" s="12">
        <f>STAFF_CWS!AO111</f>
        <v>0</v>
      </c>
      <c r="AM154" s="12">
        <f>STAFF_CWS!AP111</f>
        <v>0</v>
      </c>
      <c r="AN154" s="12">
        <f>STAFF_CWS!AQ111</f>
        <v>0</v>
      </c>
      <c r="AO154" s="12">
        <f>STAFF_CWS!AR111</f>
        <v>0</v>
      </c>
      <c r="AP154" s="12">
        <f>STAFF_CWS!AS111</f>
        <v>0</v>
      </c>
      <c r="AQ154" s="12">
        <f>STAFF_CWS!AT111</f>
        <v>0</v>
      </c>
      <c r="AR154" s="12">
        <f>STAFF_CWS!AU111</f>
        <v>0</v>
      </c>
      <c r="AS154" s="12">
        <f>STAFF_CWS!AV111</f>
        <v>0</v>
      </c>
      <c r="AT154" s="12">
        <f>STAFF_CWS!AW111</f>
        <v>0</v>
      </c>
      <c r="AU154" s="12">
        <f>STAFF_CWS!AX111</f>
        <v>0</v>
      </c>
      <c r="AV154" s="12">
        <f>STAFF_CWS!AY111</f>
        <v>0</v>
      </c>
      <c r="AW154" s="12">
        <f>STAFF_CWS!AZ111</f>
        <v>0</v>
      </c>
      <c r="AX154" s="12">
        <f>STAFF_CWS!BA111</f>
        <v>0</v>
      </c>
      <c r="AY154" s="12">
        <f>STAFF_CWS!BB111</f>
        <v>0</v>
      </c>
      <c r="AZ154" s="12">
        <f>STAFF_CWS!BC111</f>
        <v>0</v>
      </c>
      <c r="BA154" s="12">
        <f>STAFF_CWS!BD111</f>
        <v>0</v>
      </c>
      <c r="BB154" s="12">
        <f>STAFF_CWS!BE111</f>
        <v>0</v>
      </c>
      <c r="BC154" s="12">
        <f>STAFF_CWS!BF111</f>
        <v>0</v>
      </c>
      <c r="BD154" s="12">
        <f>STAFF_CWS!BG111</f>
        <v>0</v>
      </c>
      <c r="BE154" s="12">
        <f>STAFF_CWS!BH111</f>
        <v>0</v>
      </c>
      <c r="BF154" s="12">
        <f>STAFF_CWS!BI111</f>
        <v>0</v>
      </c>
      <c r="BG154" s="12">
        <f>STAFF_CWS!BJ111</f>
        <v>0</v>
      </c>
      <c r="BH154" s="12">
        <f>STAFF_CWS!BK111</f>
        <v>0</v>
      </c>
      <c r="BI154" s="12">
        <f>STAFF_CWS!BL111</f>
        <v>0</v>
      </c>
      <c r="BJ154" s="12">
        <f>STAFF_CWS!BM111</f>
        <v>0</v>
      </c>
      <c r="BK154" s="12">
        <f>STAFF_CWS!BN111</f>
        <v>0</v>
      </c>
      <c r="BL154" s="12">
        <f>STAFF_CWS!BO111</f>
        <v>0</v>
      </c>
    </row>
    <row r="155" spans="2:64" x14ac:dyDescent="0.15">
      <c r="B155" s="33" t="s">
        <v>112</v>
      </c>
      <c r="E155" s="12">
        <f>STAFF_CWS!H112</f>
        <v>0</v>
      </c>
      <c r="F155" s="12">
        <f>STAFF_CWS!I112</f>
        <v>0</v>
      </c>
      <c r="G155" s="12">
        <f>STAFF_CWS!J112</f>
        <v>0</v>
      </c>
      <c r="H155" s="12">
        <f>STAFF_CWS!K112</f>
        <v>0</v>
      </c>
      <c r="I155" s="12">
        <f>STAFF_CWS!L112</f>
        <v>0</v>
      </c>
      <c r="J155" s="12">
        <f>STAFF_CWS!M112</f>
        <v>0</v>
      </c>
      <c r="K155" s="12">
        <f>STAFF_CWS!N112</f>
        <v>0</v>
      </c>
      <c r="L155" s="12">
        <f>STAFF_CWS!O112</f>
        <v>0</v>
      </c>
      <c r="M155" s="12">
        <f>STAFF_CWS!P112</f>
        <v>0</v>
      </c>
      <c r="N155" s="12">
        <f>STAFF_CWS!Q112</f>
        <v>0</v>
      </c>
      <c r="O155" s="12">
        <f>STAFF_CWS!R112</f>
        <v>0</v>
      </c>
      <c r="P155" s="12">
        <f>STAFF_CWS!S112</f>
        <v>0</v>
      </c>
      <c r="Q155" s="12">
        <f>STAFF_CWS!T112</f>
        <v>0</v>
      </c>
      <c r="R155" s="12">
        <f>STAFF_CWS!U112</f>
        <v>0</v>
      </c>
      <c r="S155" s="12">
        <f>STAFF_CWS!V112</f>
        <v>0</v>
      </c>
      <c r="T155" s="12">
        <f>STAFF_CWS!W112</f>
        <v>0</v>
      </c>
      <c r="U155" s="12">
        <f>STAFF_CWS!X112</f>
        <v>0</v>
      </c>
      <c r="V155" s="12">
        <f>STAFF_CWS!Y112</f>
        <v>0</v>
      </c>
      <c r="W155" s="12">
        <f>STAFF_CWS!Z112</f>
        <v>0</v>
      </c>
      <c r="X155" s="12">
        <f>STAFF_CWS!AA112</f>
        <v>0</v>
      </c>
      <c r="Y155" s="12">
        <f>STAFF_CWS!AB112</f>
        <v>0</v>
      </c>
      <c r="Z155" s="12">
        <f>STAFF_CWS!AC112</f>
        <v>0</v>
      </c>
      <c r="AA155" s="12">
        <f>STAFF_CWS!AD112</f>
        <v>0</v>
      </c>
      <c r="AB155" s="12">
        <f>STAFF_CWS!AE112</f>
        <v>0</v>
      </c>
      <c r="AC155" s="12">
        <f>STAFF_CWS!AF112</f>
        <v>0</v>
      </c>
      <c r="AD155" s="12">
        <f>STAFF_CWS!AG112</f>
        <v>0</v>
      </c>
      <c r="AE155" s="12">
        <f>STAFF_CWS!AH112</f>
        <v>0</v>
      </c>
      <c r="AF155" s="12">
        <f>STAFF_CWS!AI112</f>
        <v>0</v>
      </c>
      <c r="AG155" s="12">
        <f>STAFF_CWS!AJ112</f>
        <v>0</v>
      </c>
      <c r="AH155" s="12">
        <f>STAFF_CWS!AK112</f>
        <v>0</v>
      </c>
      <c r="AI155" s="12">
        <f>STAFF_CWS!AL112</f>
        <v>0</v>
      </c>
      <c r="AJ155" s="12">
        <f>STAFF_CWS!AM112</f>
        <v>0</v>
      </c>
      <c r="AK155" s="12">
        <f>STAFF_CWS!AN112</f>
        <v>0</v>
      </c>
      <c r="AL155" s="12">
        <f>STAFF_CWS!AO112</f>
        <v>0</v>
      </c>
      <c r="AM155" s="12">
        <f>STAFF_CWS!AP112</f>
        <v>0</v>
      </c>
      <c r="AN155" s="12">
        <f>STAFF_CWS!AQ112</f>
        <v>0</v>
      </c>
      <c r="AO155" s="12">
        <f>STAFF_CWS!AR112</f>
        <v>0</v>
      </c>
      <c r="AP155" s="12">
        <f>STAFF_CWS!AS112</f>
        <v>0</v>
      </c>
      <c r="AQ155" s="12">
        <f>STAFF_CWS!AT112</f>
        <v>0</v>
      </c>
      <c r="AR155" s="12">
        <f>STAFF_CWS!AU112</f>
        <v>0</v>
      </c>
      <c r="AS155" s="12">
        <f>STAFF_CWS!AV112</f>
        <v>0</v>
      </c>
      <c r="AT155" s="12">
        <f>STAFF_CWS!AW112</f>
        <v>0</v>
      </c>
      <c r="AU155" s="12">
        <f>STAFF_CWS!AX112</f>
        <v>0</v>
      </c>
      <c r="AV155" s="12">
        <f>STAFF_CWS!AY112</f>
        <v>0</v>
      </c>
      <c r="AW155" s="12">
        <f>STAFF_CWS!AZ112</f>
        <v>0</v>
      </c>
      <c r="AX155" s="12">
        <f>STAFF_CWS!BA112</f>
        <v>0</v>
      </c>
      <c r="AY155" s="12">
        <f>STAFF_CWS!BB112</f>
        <v>0</v>
      </c>
      <c r="AZ155" s="12">
        <f>STAFF_CWS!BC112</f>
        <v>0</v>
      </c>
      <c r="BA155" s="12">
        <f>STAFF_CWS!BD112</f>
        <v>0</v>
      </c>
      <c r="BB155" s="12">
        <f>STAFF_CWS!BE112</f>
        <v>0</v>
      </c>
      <c r="BC155" s="12">
        <f>STAFF_CWS!BF112</f>
        <v>0</v>
      </c>
      <c r="BD155" s="12">
        <f>STAFF_CWS!BG112</f>
        <v>0</v>
      </c>
      <c r="BE155" s="12">
        <f>STAFF_CWS!BH112</f>
        <v>0</v>
      </c>
      <c r="BF155" s="12">
        <f>STAFF_CWS!BI112</f>
        <v>0</v>
      </c>
      <c r="BG155" s="12">
        <f>STAFF_CWS!BJ112</f>
        <v>0</v>
      </c>
      <c r="BH155" s="12">
        <f>STAFF_CWS!BK112</f>
        <v>0</v>
      </c>
      <c r="BI155" s="12">
        <f>STAFF_CWS!BL112</f>
        <v>0</v>
      </c>
      <c r="BJ155" s="12">
        <f>STAFF_CWS!BM112</f>
        <v>0</v>
      </c>
      <c r="BK155" s="12">
        <f>STAFF_CWS!BN112</f>
        <v>0</v>
      </c>
      <c r="BL155" s="12">
        <f>STAFF_CWS!BO112</f>
        <v>0</v>
      </c>
    </row>
    <row r="156" spans="2:64" x14ac:dyDescent="0.15">
      <c r="B156" s="33" t="s">
        <v>86</v>
      </c>
      <c r="E156" s="12">
        <f>STAFF_CWS!H113</f>
        <v>0</v>
      </c>
      <c r="F156" s="12">
        <f>STAFF_CWS!I113</f>
        <v>0</v>
      </c>
      <c r="G156" s="12">
        <f>STAFF_CWS!J113</f>
        <v>0</v>
      </c>
      <c r="H156" s="12">
        <f>STAFF_CWS!K113</f>
        <v>0</v>
      </c>
      <c r="I156" s="12">
        <f>STAFF_CWS!L113</f>
        <v>0</v>
      </c>
      <c r="J156" s="12">
        <f>STAFF_CWS!M113</f>
        <v>0</v>
      </c>
      <c r="K156" s="12">
        <f>STAFF_CWS!N113</f>
        <v>0</v>
      </c>
      <c r="L156" s="12">
        <f>STAFF_CWS!O113</f>
        <v>0</v>
      </c>
      <c r="M156" s="12">
        <f>STAFF_CWS!P113</f>
        <v>0</v>
      </c>
      <c r="N156" s="12">
        <f>STAFF_CWS!Q113</f>
        <v>0</v>
      </c>
      <c r="O156" s="12">
        <f>STAFF_CWS!R113</f>
        <v>0</v>
      </c>
      <c r="P156" s="12">
        <f>STAFF_CWS!S113</f>
        <v>0</v>
      </c>
      <c r="Q156" s="12">
        <f>STAFF_CWS!T113</f>
        <v>0</v>
      </c>
      <c r="R156" s="12">
        <f>STAFF_CWS!U113</f>
        <v>0</v>
      </c>
      <c r="S156" s="12">
        <f>STAFF_CWS!V113</f>
        <v>0</v>
      </c>
      <c r="T156" s="12">
        <f>STAFF_CWS!W113</f>
        <v>0</v>
      </c>
      <c r="U156" s="12">
        <f>STAFF_CWS!X113</f>
        <v>0</v>
      </c>
      <c r="V156" s="12">
        <f>STAFF_CWS!Y113</f>
        <v>0</v>
      </c>
      <c r="W156" s="12">
        <f>STAFF_CWS!Z113</f>
        <v>0</v>
      </c>
      <c r="X156" s="12">
        <f>STAFF_CWS!AA113</f>
        <v>0</v>
      </c>
      <c r="Y156" s="12">
        <f>STAFF_CWS!AB113</f>
        <v>0</v>
      </c>
      <c r="Z156" s="12">
        <f>STAFF_CWS!AC113</f>
        <v>0</v>
      </c>
      <c r="AA156" s="12">
        <f>STAFF_CWS!AD113</f>
        <v>0</v>
      </c>
      <c r="AB156" s="12">
        <f>STAFF_CWS!AE113</f>
        <v>0</v>
      </c>
      <c r="AC156" s="12">
        <f>STAFF_CWS!AF113</f>
        <v>0</v>
      </c>
      <c r="AD156" s="12">
        <f>STAFF_CWS!AG113</f>
        <v>0</v>
      </c>
      <c r="AE156" s="12">
        <f>STAFF_CWS!AH113</f>
        <v>0</v>
      </c>
      <c r="AF156" s="12">
        <f>STAFF_CWS!AI113</f>
        <v>0</v>
      </c>
      <c r="AG156" s="12">
        <f>STAFF_CWS!AJ113</f>
        <v>0</v>
      </c>
      <c r="AH156" s="12">
        <f>STAFF_CWS!AK113</f>
        <v>0</v>
      </c>
      <c r="AI156" s="12">
        <f>STAFF_CWS!AL113</f>
        <v>0</v>
      </c>
      <c r="AJ156" s="12">
        <f>STAFF_CWS!AM113</f>
        <v>0</v>
      </c>
      <c r="AK156" s="12">
        <f>STAFF_CWS!AN113</f>
        <v>0</v>
      </c>
      <c r="AL156" s="12">
        <f>STAFF_CWS!AO113</f>
        <v>0</v>
      </c>
      <c r="AM156" s="12">
        <f>STAFF_CWS!AP113</f>
        <v>0</v>
      </c>
      <c r="AN156" s="12">
        <f>STAFF_CWS!AQ113</f>
        <v>0</v>
      </c>
      <c r="AO156" s="12">
        <f>STAFF_CWS!AR113</f>
        <v>0</v>
      </c>
      <c r="AP156" s="12">
        <f>STAFF_CWS!AS113</f>
        <v>0</v>
      </c>
      <c r="AQ156" s="12">
        <f>STAFF_CWS!AT113</f>
        <v>0</v>
      </c>
      <c r="AR156" s="12">
        <f>STAFF_CWS!AU113</f>
        <v>0</v>
      </c>
      <c r="AS156" s="12">
        <f>STAFF_CWS!AV113</f>
        <v>0</v>
      </c>
      <c r="AT156" s="12">
        <f>STAFF_CWS!AW113</f>
        <v>0</v>
      </c>
      <c r="AU156" s="12">
        <f>STAFF_CWS!AX113</f>
        <v>0</v>
      </c>
      <c r="AV156" s="12">
        <f>STAFF_CWS!AY113</f>
        <v>0</v>
      </c>
      <c r="AW156" s="12">
        <f>STAFF_CWS!AZ113</f>
        <v>0</v>
      </c>
      <c r="AX156" s="12">
        <f>STAFF_CWS!BA113</f>
        <v>0</v>
      </c>
      <c r="AY156" s="12">
        <f>STAFF_CWS!BB113</f>
        <v>0</v>
      </c>
      <c r="AZ156" s="12">
        <f>STAFF_CWS!BC113</f>
        <v>0</v>
      </c>
      <c r="BA156" s="12">
        <f>STAFF_CWS!BD113</f>
        <v>0</v>
      </c>
      <c r="BB156" s="12">
        <f>STAFF_CWS!BE113</f>
        <v>0</v>
      </c>
      <c r="BC156" s="12">
        <f>STAFF_CWS!BF113</f>
        <v>0</v>
      </c>
      <c r="BD156" s="12">
        <f>STAFF_CWS!BG113</f>
        <v>0</v>
      </c>
      <c r="BE156" s="12">
        <f>STAFF_CWS!BH113</f>
        <v>0</v>
      </c>
      <c r="BF156" s="12">
        <f>STAFF_CWS!BI113</f>
        <v>0</v>
      </c>
      <c r="BG156" s="12">
        <f>STAFF_CWS!BJ113</f>
        <v>0</v>
      </c>
      <c r="BH156" s="12">
        <f>STAFF_CWS!BK113</f>
        <v>0</v>
      </c>
      <c r="BI156" s="12">
        <f>STAFF_CWS!BL113</f>
        <v>0</v>
      </c>
      <c r="BJ156" s="12">
        <f>STAFF_CWS!BM113</f>
        <v>0</v>
      </c>
      <c r="BK156" s="12">
        <f>STAFF_CWS!BN113</f>
        <v>0</v>
      </c>
      <c r="BL156" s="12">
        <f>STAFF_CWS!BO113</f>
        <v>0</v>
      </c>
    </row>
    <row r="157" spans="2:64" x14ac:dyDescent="0.15">
      <c r="E157" s="12">
        <f>STAFF_CWS!H114</f>
        <v>0</v>
      </c>
      <c r="F157" s="12">
        <f>STAFF_CWS!I114</f>
        <v>0</v>
      </c>
      <c r="G157" s="12">
        <f>STAFF_CWS!J114</f>
        <v>0</v>
      </c>
      <c r="H157" s="12">
        <f>STAFF_CWS!K114</f>
        <v>0</v>
      </c>
      <c r="I157" s="12">
        <f>STAFF_CWS!L114</f>
        <v>0</v>
      </c>
      <c r="J157" s="12">
        <f>STAFF_CWS!M114</f>
        <v>0</v>
      </c>
      <c r="K157" s="12">
        <f>STAFF_CWS!N114</f>
        <v>0</v>
      </c>
      <c r="L157" s="12">
        <f>STAFF_CWS!O114</f>
        <v>0</v>
      </c>
      <c r="M157" s="12">
        <f>STAFF_CWS!P114</f>
        <v>0</v>
      </c>
      <c r="N157" s="12">
        <f>STAFF_CWS!Q114</f>
        <v>0</v>
      </c>
      <c r="O157" s="12">
        <f>STAFF_CWS!R114</f>
        <v>0</v>
      </c>
      <c r="P157" s="12">
        <f>STAFF_CWS!S114</f>
        <v>0</v>
      </c>
      <c r="Q157" s="12">
        <f>STAFF_CWS!T114</f>
        <v>0</v>
      </c>
      <c r="R157" s="12">
        <f>STAFF_CWS!U114</f>
        <v>0</v>
      </c>
      <c r="S157" s="12">
        <f>STAFF_CWS!V114</f>
        <v>0</v>
      </c>
      <c r="T157" s="12">
        <f>STAFF_CWS!W114</f>
        <v>0</v>
      </c>
      <c r="U157" s="12">
        <f>STAFF_CWS!X114</f>
        <v>0</v>
      </c>
      <c r="V157" s="12">
        <f>STAFF_CWS!Y114</f>
        <v>0</v>
      </c>
      <c r="W157" s="12">
        <f>STAFF_CWS!Z114</f>
        <v>0</v>
      </c>
      <c r="X157" s="12">
        <f>STAFF_CWS!AA114</f>
        <v>0</v>
      </c>
      <c r="Y157" s="12">
        <f>STAFF_CWS!AB114</f>
        <v>0</v>
      </c>
      <c r="Z157" s="12">
        <f>STAFF_CWS!AC114</f>
        <v>0</v>
      </c>
      <c r="AA157" s="12">
        <f>STAFF_CWS!AD114</f>
        <v>0</v>
      </c>
      <c r="AB157" s="12">
        <f>STAFF_CWS!AE114</f>
        <v>0</v>
      </c>
      <c r="AC157" s="12">
        <f>STAFF_CWS!AF114</f>
        <v>0</v>
      </c>
      <c r="AD157" s="12">
        <f>STAFF_CWS!AG114</f>
        <v>0</v>
      </c>
      <c r="AE157" s="12">
        <f>STAFF_CWS!AH114</f>
        <v>0</v>
      </c>
      <c r="AF157" s="12">
        <f>STAFF_CWS!AI114</f>
        <v>0</v>
      </c>
      <c r="AG157" s="12">
        <f>STAFF_CWS!AJ114</f>
        <v>0</v>
      </c>
      <c r="AH157" s="12">
        <f>STAFF_CWS!AK114</f>
        <v>0</v>
      </c>
      <c r="AI157" s="12">
        <f>STAFF_CWS!AL114</f>
        <v>0</v>
      </c>
      <c r="AJ157" s="12">
        <f>STAFF_CWS!AM114</f>
        <v>0</v>
      </c>
      <c r="AK157" s="12">
        <f>STAFF_CWS!AN114</f>
        <v>0</v>
      </c>
      <c r="AL157" s="12">
        <f>STAFF_CWS!AO114</f>
        <v>0</v>
      </c>
      <c r="AM157" s="12">
        <f>STAFF_CWS!AP114</f>
        <v>0</v>
      </c>
      <c r="AN157" s="12">
        <f>STAFF_CWS!AQ114</f>
        <v>0</v>
      </c>
      <c r="AO157" s="12">
        <f>STAFF_CWS!AR114</f>
        <v>0</v>
      </c>
      <c r="AP157" s="12">
        <f>STAFF_CWS!AS114</f>
        <v>0</v>
      </c>
      <c r="AQ157" s="12">
        <f>STAFF_CWS!AT114</f>
        <v>0</v>
      </c>
      <c r="AR157" s="12">
        <f>STAFF_CWS!AU114</f>
        <v>0</v>
      </c>
      <c r="AS157" s="12">
        <f>STAFF_CWS!AV114</f>
        <v>0</v>
      </c>
      <c r="AT157" s="12">
        <f>STAFF_CWS!AW114</f>
        <v>0</v>
      </c>
      <c r="AU157" s="12">
        <f>STAFF_CWS!AX114</f>
        <v>0</v>
      </c>
      <c r="AV157" s="12">
        <f>STAFF_CWS!AY114</f>
        <v>0</v>
      </c>
      <c r="AW157" s="12">
        <f>STAFF_CWS!AZ114</f>
        <v>0</v>
      </c>
      <c r="AX157" s="12">
        <f>STAFF_CWS!BA114</f>
        <v>0</v>
      </c>
      <c r="AY157" s="12">
        <f>STAFF_CWS!BB114</f>
        <v>0</v>
      </c>
      <c r="AZ157" s="12">
        <f>STAFF_CWS!BC114</f>
        <v>0</v>
      </c>
      <c r="BA157" s="12">
        <f>STAFF_CWS!BD114</f>
        <v>0</v>
      </c>
      <c r="BB157" s="12">
        <f>STAFF_CWS!BE114</f>
        <v>0</v>
      </c>
      <c r="BC157" s="12">
        <f>STAFF_CWS!BF114</f>
        <v>0</v>
      </c>
      <c r="BD157" s="12">
        <f>STAFF_CWS!BG114</f>
        <v>0</v>
      </c>
      <c r="BE157" s="12">
        <f>STAFF_CWS!BH114</f>
        <v>0</v>
      </c>
      <c r="BF157" s="12">
        <f>STAFF_CWS!BI114</f>
        <v>0</v>
      </c>
      <c r="BG157" s="12">
        <f>STAFF_CWS!BJ114</f>
        <v>0</v>
      </c>
      <c r="BH157" s="12">
        <f>STAFF_CWS!BK114</f>
        <v>0</v>
      </c>
      <c r="BI157" s="12">
        <f>STAFF_CWS!BL114</f>
        <v>0</v>
      </c>
      <c r="BJ157" s="12">
        <f>STAFF_CWS!BM114</f>
        <v>0</v>
      </c>
      <c r="BK157" s="12">
        <f>STAFF_CWS!BN114</f>
        <v>0</v>
      </c>
      <c r="BL157" s="12">
        <f>STAFF_CWS!BO114</f>
        <v>0</v>
      </c>
    </row>
    <row r="158" spans="2:64" x14ac:dyDescent="0.15">
      <c r="B158" s="33" t="s">
        <v>56</v>
      </c>
      <c r="E158" s="12">
        <f>STAFF_CWS!H115</f>
        <v>0</v>
      </c>
      <c r="F158" s="12">
        <f>STAFF_CWS!I115</f>
        <v>0</v>
      </c>
      <c r="G158" s="12">
        <f>STAFF_CWS!J115</f>
        <v>0</v>
      </c>
      <c r="H158" s="12">
        <f>STAFF_CWS!K115</f>
        <v>0</v>
      </c>
      <c r="I158" s="12">
        <f>STAFF_CWS!L115</f>
        <v>0</v>
      </c>
      <c r="J158" s="12">
        <f>STAFF_CWS!M115</f>
        <v>0</v>
      </c>
      <c r="K158" s="12">
        <f>STAFF_CWS!N115</f>
        <v>0</v>
      </c>
      <c r="L158" s="12">
        <f>STAFF_CWS!O115</f>
        <v>0</v>
      </c>
      <c r="M158" s="12">
        <f>STAFF_CWS!P115</f>
        <v>0</v>
      </c>
      <c r="N158" s="12">
        <f>STAFF_CWS!Q115</f>
        <v>0</v>
      </c>
      <c r="O158" s="12">
        <f>STAFF_CWS!R115</f>
        <v>0</v>
      </c>
      <c r="P158" s="12">
        <f>STAFF_CWS!S115</f>
        <v>0</v>
      </c>
      <c r="Q158" s="12">
        <f>STAFF_CWS!T115</f>
        <v>0</v>
      </c>
      <c r="R158" s="12">
        <f>STAFF_CWS!U115</f>
        <v>0</v>
      </c>
      <c r="S158" s="12">
        <f>STAFF_CWS!V115</f>
        <v>0</v>
      </c>
      <c r="T158" s="12">
        <f>STAFF_CWS!W115</f>
        <v>0</v>
      </c>
      <c r="U158" s="12">
        <f>STAFF_CWS!X115</f>
        <v>0</v>
      </c>
      <c r="V158" s="12">
        <f>STAFF_CWS!Y115</f>
        <v>0</v>
      </c>
      <c r="W158" s="12">
        <f>STAFF_CWS!Z115</f>
        <v>0</v>
      </c>
      <c r="X158" s="12">
        <f>STAFF_CWS!AA115</f>
        <v>0</v>
      </c>
      <c r="Y158" s="12">
        <f>STAFF_CWS!AB115</f>
        <v>0</v>
      </c>
      <c r="Z158" s="12">
        <f>STAFF_CWS!AC115</f>
        <v>0</v>
      </c>
      <c r="AA158" s="12">
        <f>STAFF_CWS!AD115</f>
        <v>0</v>
      </c>
      <c r="AB158" s="12">
        <f>STAFF_CWS!AE115</f>
        <v>0</v>
      </c>
      <c r="AC158" s="12">
        <f>STAFF_CWS!AF115</f>
        <v>0</v>
      </c>
      <c r="AD158" s="12">
        <f>STAFF_CWS!AG115</f>
        <v>0</v>
      </c>
      <c r="AE158" s="12">
        <f>STAFF_CWS!AH115</f>
        <v>0</v>
      </c>
      <c r="AF158" s="12">
        <f>STAFF_CWS!AI115</f>
        <v>0</v>
      </c>
      <c r="AG158" s="12">
        <f>STAFF_CWS!AJ115</f>
        <v>0</v>
      </c>
      <c r="AH158" s="12">
        <f>STAFF_CWS!AK115</f>
        <v>0</v>
      </c>
      <c r="AI158" s="12">
        <f>STAFF_CWS!AL115</f>
        <v>0</v>
      </c>
      <c r="AJ158" s="12">
        <f>STAFF_CWS!AM115</f>
        <v>0</v>
      </c>
      <c r="AK158" s="12">
        <f>STAFF_CWS!AN115</f>
        <v>0</v>
      </c>
      <c r="AL158" s="12">
        <f>STAFF_CWS!AO115</f>
        <v>0</v>
      </c>
      <c r="AM158" s="12">
        <f>STAFF_CWS!AP115</f>
        <v>0</v>
      </c>
      <c r="AN158" s="12">
        <f>STAFF_CWS!AQ115</f>
        <v>0</v>
      </c>
      <c r="AO158" s="12">
        <f>STAFF_CWS!AR115</f>
        <v>0</v>
      </c>
      <c r="AP158" s="12">
        <f>STAFF_CWS!AS115</f>
        <v>0</v>
      </c>
      <c r="AQ158" s="12">
        <f>STAFF_CWS!AT115</f>
        <v>0</v>
      </c>
      <c r="AR158" s="12">
        <f>STAFF_CWS!AU115</f>
        <v>0</v>
      </c>
      <c r="AS158" s="12">
        <f>STAFF_CWS!AV115</f>
        <v>0</v>
      </c>
      <c r="AT158" s="12">
        <f>STAFF_CWS!AW115</f>
        <v>0</v>
      </c>
      <c r="AU158" s="12">
        <f>STAFF_CWS!AX115</f>
        <v>0</v>
      </c>
      <c r="AV158" s="12">
        <f>STAFF_CWS!AY115</f>
        <v>0</v>
      </c>
      <c r="AW158" s="12">
        <f>STAFF_CWS!AZ115</f>
        <v>0</v>
      </c>
      <c r="AX158" s="12">
        <f>STAFF_CWS!BA115</f>
        <v>0</v>
      </c>
      <c r="AY158" s="12">
        <f>STAFF_CWS!BB115</f>
        <v>0</v>
      </c>
      <c r="AZ158" s="12">
        <f>STAFF_CWS!BC115</f>
        <v>0</v>
      </c>
      <c r="BA158" s="12">
        <f>STAFF_CWS!BD115</f>
        <v>0</v>
      </c>
      <c r="BB158" s="12">
        <f>STAFF_CWS!BE115</f>
        <v>0</v>
      </c>
      <c r="BC158" s="12">
        <f>STAFF_CWS!BF115</f>
        <v>0</v>
      </c>
      <c r="BD158" s="12">
        <f>STAFF_CWS!BG115</f>
        <v>0</v>
      </c>
      <c r="BE158" s="12">
        <f>STAFF_CWS!BH115</f>
        <v>0</v>
      </c>
      <c r="BF158" s="12">
        <f>STAFF_CWS!BI115</f>
        <v>0</v>
      </c>
      <c r="BG158" s="12">
        <f>STAFF_CWS!BJ115</f>
        <v>0</v>
      </c>
      <c r="BH158" s="12">
        <f>STAFF_CWS!BK115</f>
        <v>0</v>
      </c>
      <c r="BI158" s="12">
        <f>STAFF_CWS!BL115</f>
        <v>0</v>
      </c>
      <c r="BJ158" s="12">
        <f>STAFF_CWS!BM115</f>
        <v>0</v>
      </c>
      <c r="BK158" s="12">
        <f>STAFF_CWS!BN115</f>
        <v>0</v>
      </c>
      <c r="BL158" s="12">
        <f>STAFF_CWS!BO115</f>
        <v>0</v>
      </c>
    </row>
    <row r="159" spans="2:64" x14ac:dyDescent="0.15">
      <c r="B159" s="33" t="s">
        <v>86</v>
      </c>
      <c r="E159" s="12">
        <f>STAFF_CWS!H116</f>
        <v>0</v>
      </c>
      <c r="F159" s="12">
        <f>STAFF_CWS!I116</f>
        <v>0</v>
      </c>
      <c r="G159" s="12">
        <f>STAFF_CWS!J116</f>
        <v>0</v>
      </c>
      <c r="H159" s="12">
        <f>STAFF_CWS!K116</f>
        <v>0</v>
      </c>
      <c r="I159" s="12">
        <f>STAFF_CWS!L116</f>
        <v>0</v>
      </c>
      <c r="J159" s="12">
        <f>STAFF_CWS!M116</f>
        <v>0</v>
      </c>
      <c r="K159" s="12">
        <f>STAFF_CWS!N116</f>
        <v>0</v>
      </c>
      <c r="L159" s="12">
        <f>STAFF_CWS!O116</f>
        <v>0</v>
      </c>
      <c r="M159" s="12">
        <f>STAFF_CWS!P116</f>
        <v>0</v>
      </c>
      <c r="N159" s="12">
        <f>STAFF_CWS!Q116</f>
        <v>0</v>
      </c>
      <c r="O159" s="12">
        <f>STAFF_CWS!R116</f>
        <v>0</v>
      </c>
      <c r="P159" s="12">
        <f>STAFF_CWS!S116</f>
        <v>0</v>
      </c>
      <c r="Q159" s="12">
        <f>STAFF_CWS!T116</f>
        <v>0</v>
      </c>
      <c r="R159" s="12">
        <f>STAFF_CWS!U116</f>
        <v>0</v>
      </c>
      <c r="S159" s="12">
        <f>STAFF_CWS!V116</f>
        <v>0</v>
      </c>
      <c r="T159" s="12">
        <f>STAFF_CWS!W116</f>
        <v>0</v>
      </c>
      <c r="U159" s="12">
        <f>STAFF_CWS!X116</f>
        <v>0</v>
      </c>
      <c r="V159" s="12">
        <f>STAFF_CWS!Y116</f>
        <v>0</v>
      </c>
      <c r="W159" s="12">
        <f>STAFF_CWS!Z116</f>
        <v>0</v>
      </c>
      <c r="X159" s="12">
        <f>STAFF_CWS!AA116</f>
        <v>0</v>
      </c>
      <c r="Y159" s="12">
        <f>STAFF_CWS!AB116</f>
        <v>0</v>
      </c>
      <c r="Z159" s="12">
        <f>STAFF_CWS!AC116</f>
        <v>0</v>
      </c>
      <c r="AA159" s="12">
        <f>STAFF_CWS!AD116</f>
        <v>0</v>
      </c>
      <c r="AB159" s="12">
        <f>STAFF_CWS!AE116</f>
        <v>0</v>
      </c>
      <c r="AC159" s="12">
        <f>STAFF_CWS!AF116</f>
        <v>0</v>
      </c>
      <c r="AD159" s="12">
        <f>STAFF_CWS!AG116</f>
        <v>0</v>
      </c>
      <c r="AE159" s="12">
        <f>STAFF_CWS!AH116</f>
        <v>0</v>
      </c>
      <c r="AF159" s="12">
        <f>STAFF_CWS!AI116</f>
        <v>0</v>
      </c>
      <c r="AG159" s="12">
        <f>STAFF_CWS!AJ116</f>
        <v>0</v>
      </c>
      <c r="AH159" s="12">
        <f>STAFF_CWS!AK116</f>
        <v>0</v>
      </c>
      <c r="AI159" s="12">
        <f>STAFF_CWS!AL116</f>
        <v>0</v>
      </c>
      <c r="AJ159" s="12">
        <f>STAFF_CWS!AM116</f>
        <v>0</v>
      </c>
      <c r="AK159" s="12">
        <f>STAFF_CWS!AN116</f>
        <v>0</v>
      </c>
      <c r="AL159" s="12">
        <f>STAFF_CWS!AO116</f>
        <v>0</v>
      </c>
      <c r="AM159" s="12">
        <f>STAFF_CWS!AP116</f>
        <v>0</v>
      </c>
      <c r="AN159" s="12">
        <f>STAFF_CWS!AQ116</f>
        <v>0</v>
      </c>
      <c r="AO159" s="12">
        <f>STAFF_CWS!AR116</f>
        <v>0</v>
      </c>
      <c r="AP159" s="12">
        <f>STAFF_CWS!AS116</f>
        <v>0</v>
      </c>
      <c r="AQ159" s="12">
        <f>STAFF_CWS!AT116</f>
        <v>0</v>
      </c>
      <c r="AR159" s="12">
        <f>STAFF_CWS!AU116</f>
        <v>0</v>
      </c>
      <c r="AS159" s="12">
        <f>STAFF_CWS!AV116</f>
        <v>0</v>
      </c>
      <c r="AT159" s="12">
        <f>STAFF_CWS!AW116</f>
        <v>0</v>
      </c>
      <c r="AU159" s="12">
        <f>STAFF_CWS!AX116</f>
        <v>0</v>
      </c>
      <c r="AV159" s="12">
        <f>STAFF_CWS!AY116</f>
        <v>0</v>
      </c>
      <c r="AW159" s="12">
        <f>STAFF_CWS!AZ116</f>
        <v>0</v>
      </c>
      <c r="AX159" s="12">
        <f>STAFF_CWS!BA116</f>
        <v>0</v>
      </c>
      <c r="AY159" s="12">
        <f>STAFF_CWS!BB116</f>
        <v>0</v>
      </c>
      <c r="AZ159" s="12">
        <f>STAFF_CWS!BC116</f>
        <v>0</v>
      </c>
      <c r="BA159" s="12">
        <f>STAFF_CWS!BD116</f>
        <v>0</v>
      </c>
      <c r="BB159" s="12">
        <f>STAFF_CWS!BE116</f>
        <v>0</v>
      </c>
      <c r="BC159" s="12">
        <f>STAFF_CWS!BF116</f>
        <v>0</v>
      </c>
      <c r="BD159" s="12">
        <f>STAFF_CWS!BG116</f>
        <v>0</v>
      </c>
      <c r="BE159" s="12">
        <f>STAFF_CWS!BH116</f>
        <v>0</v>
      </c>
      <c r="BF159" s="12">
        <f>STAFF_CWS!BI116</f>
        <v>0</v>
      </c>
      <c r="BG159" s="12">
        <f>STAFF_CWS!BJ116</f>
        <v>0</v>
      </c>
      <c r="BH159" s="12">
        <f>STAFF_CWS!BK116</f>
        <v>0</v>
      </c>
      <c r="BI159" s="12">
        <f>STAFF_CWS!BL116</f>
        <v>0</v>
      </c>
      <c r="BJ159" s="12">
        <f>STAFF_CWS!BM116</f>
        <v>0</v>
      </c>
      <c r="BK159" s="12">
        <f>STAFF_CWS!BN116</f>
        <v>0</v>
      </c>
      <c r="BL159" s="12">
        <f>STAFF_CWS!BO116</f>
        <v>0</v>
      </c>
    </row>
    <row r="160" spans="2:64" x14ac:dyDescent="0.15">
      <c r="E160" s="12">
        <f>STAFF_CWS!H117</f>
        <v>0</v>
      </c>
      <c r="F160" s="12">
        <f>STAFF_CWS!I117</f>
        <v>0</v>
      </c>
      <c r="G160" s="12">
        <f>STAFF_CWS!J117</f>
        <v>0</v>
      </c>
      <c r="H160" s="12">
        <f>STAFF_CWS!K117</f>
        <v>0</v>
      </c>
      <c r="I160" s="12">
        <f>STAFF_CWS!L117</f>
        <v>0</v>
      </c>
      <c r="J160" s="12">
        <f>STAFF_CWS!M117</f>
        <v>0</v>
      </c>
      <c r="K160" s="12">
        <f>STAFF_CWS!N117</f>
        <v>0</v>
      </c>
      <c r="L160" s="12">
        <f>STAFF_CWS!O117</f>
        <v>0</v>
      </c>
      <c r="M160" s="12">
        <f>STAFF_CWS!P117</f>
        <v>0</v>
      </c>
      <c r="N160" s="12">
        <f>STAFF_CWS!Q117</f>
        <v>0</v>
      </c>
      <c r="O160" s="12">
        <f>STAFF_CWS!R117</f>
        <v>0</v>
      </c>
      <c r="P160" s="12">
        <f>STAFF_CWS!S117</f>
        <v>0</v>
      </c>
      <c r="Q160" s="12">
        <f>STAFF_CWS!T117</f>
        <v>0</v>
      </c>
      <c r="R160" s="12">
        <f>STAFF_CWS!U117</f>
        <v>0</v>
      </c>
      <c r="S160" s="12">
        <f>STAFF_CWS!V117</f>
        <v>0</v>
      </c>
      <c r="T160" s="12">
        <f>STAFF_CWS!W117</f>
        <v>0</v>
      </c>
      <c r="U160" s="12">
        <f>STAFF_CWS!X117</f>
        <v>0</v>
      </c>
      <c r="V160" s="12">
        <f>STAFF_CWS!Y117</f>
        <v>0</v>
      </c>
      <c r="W160" s="12">
        <f>STAFF_CWS!Z117</f>
        <v>0</v>
      </c>
      <c r="X160" s="12">
        <f>STAFF_CWS!AA117</f>
        <v>0</v>
      </c>
      <c r="Y160" s="12">
        <f>STAFF_CWS!AB117</f>
        <v>0</v>
      </c>
      <c r="Z160" s="12">
        <f>STAFF_CWS!AC117</f>
        <v>0</v>
      </c>
      <c r="AA160" s="12">
        <f>STAFF_CWS!AD117</f>
        <v>0</v>
      </c>
      <c r="AB160" s="12">
        <f>STAFF_CWS!AE117</f>
        <v>0</v>
      </c>
      <c r="AC160" s="12">
        <f>STAFF_CWS!AF117</f>
        <v>0</v>
      </c>
      <c r="AD160" s="12">
        <f>STAFF_CWS!AG117</f>
        <v>0</v>
      </c>
      <c r="AE160" s="12">
        <f>STAFF_CWS!AH117</f>
        <v>0</v>
      </c>
      <c r="AF160" s="12">
        <f>STAFF_CWS!AI117</f>
        <v>0</v>
      </c>
      <c r="AG160" s="12">
        <f>STAFF_CWS!AJ117</f>
        <v>0</v>
      </c>
      <c r="AH160" s="12">
        <f>STAFF_CWS!AK117</f>
        <v>0</v>
      </c>
      <c r="AI160" s="12">
        <f>STAFF_CWS!AL117</f>
        <v>0</v>
      </c>
      <c r="AJ160" s="12">
        <f>STAFF_CWS!AM117</f>
        <v>0</v>
      </c>
      <c r="AK160" s="12">
        <f>STAFF_CWS!AN117</f>
        <v>0</v>
      </c>
      <c r="AL160" s="12">
        <f>STAFF_CWS!AO117</f>
        <v>0</v>
      </c>
      <c r="AM160" s="12">
        <f>STAFF_CWS!AP117</f>
        <v>0</v>
      </c>
      <c r="AN160" s="12">
        <f>STAFF_CWS!AQ117</f>
        <v>0</v>
      </c>
      <c r="AO160" s="12">
        <f>STAFF_CWS!AR117</f>
        <v>0</v>
      </c>
      <c r="AP160" s="12">
        <f>STAFF_CWS!AS117</f>
        <v>0</v>
      </c>
      <c r="AQ160" s="12">
        <f>STAFF_CWS!AT117</f>
        <v>0</v>
      </c>
      <c r="AR160" s="12">
        <f>STAFF_CWS!AU117</f>
        <v>0</v>
      </c>
      <c r="AS160" s="12">
        <f>STAFF_CWS!AV117</f>
        <v>0</v>
      </c>
      <c r="AT160" s="12">
        <f>STAFF_CWS!AW117</f>
        <v>0</v>
      </c>
      <c r="AU160" s="12">
        <f>STAFF_CWS!AX117</f>
        <v>0</v>
      </c>
      <c r="AV160" s="12">
        <f>STAFF_CWS!AY117</f>
        <v>0</v>
      </c>
      <c r="AW160" s="12">
        <f>STAFF_CWS!AZ117</f>
        <v>0</v>
      </c>
      <c r="AX160" s="12">
        <f>STAFF_CWS!BA117</f>
        <v>0</v>
      </c>
      <c r="AY160" s="12">
        <f>STAFF_CWS!BB117</f>
        <v>0</v>
      </c>
      <c r="AZ160" s="12">
        <f>STAFF_CWS!BC117</f>
        <v>0</v>
      </c>
      <c r="BA160" s="12">
        <f>STAFF_CWS!BD117</f>
        <v>0</v>
      </c>
      <c r="BB160" s="12">
        <f>STAFF_CWS!BE117</f>
        <v>0</v>
      </c>
      <c r="BC160" s="12">
        <f>STAFF_CWS!BF117</f>
        <v>0</v>
      </c>
      <c r="BD160" s="12">
        <f>STAFF_CWS!BG117</f>
        <v>0</v>
      </c>
      <c r="BE160" s="12">
        <f>STAFF_CWS!BH117</f>
        <v>0</v>
      </c>
      <c r="BF160" s="12">
        <f>STAFF_CWS!BI117</f>
        <v>0</v>
      </c>
      <c r="BG160" s="12">
        <f>STAFF_CWS!BJ117</f>
        <v>0</v>
      </c>
      <c r="BH160" s="12">
        <f>STAFF_CWS!BK117</f>
        <v>0</v>
      </c>
      <c r="BI160" s="12">
        <f>STAFF_CWS!BL117</f>
        <v>0</v>
      </c>
      <c r="BJ160" s="12">
        <f>STAFF_CWS!BM117</f>
        <v>0</v>
      </c>
      <c r="BK160" s="12">
        <f>STAFF_CWS!BN117</f>
        <v>0</v>
      </c>
      <c r="BL160" s="12">
        <f>STAFF_CWS!BO117</f>
        <v>0</v>
      </c>
    </row>
    <row r="161" spans="2:64" x14ac:dyDescent="0.15">
      <c r="B161" s="33" t="s">
        <v>57</v>
      </c>
      <c r="E161" s="12">
        <f>STAFF_CWS!H118</f>
        <v>0</v>
      </c>
      <c r="F161" s="12">
        <f>STAFF_CWS!I118</f>
        <v>0</v>
      </c>
      <c r="G161" s="12">
        <f>STAFF_CWS!J118</f>
        <v>0</v>
      </c>
      <c r="H161" s="12">
        <f>STAFF_CWS!K118</f>
        <v>0</v>
      </c>
      <c r="I161" s="12">
        <f>STAFF_CWS!L118</f>
        <v>0</v>
      </c>
      <c r="J161" s="12">
        <f>STAFF_CWS!M118</f>
        <v>0</v>
      </c>
      <c r="K161" s="12">
        <f>STAFF_CWS!N118</f>
        <v>0</v>
      </c>
      <c r="L161" s="12">
        <f>STAFF_CWS!O118</f>
        <v>0</v>
      </c>
      <c r="M161" s="12">
        <f>STAFF_CWS!P118</f>
        <v>0</v>
      </c>
      <c r="N161" s="12">
        <f>STAFF_CWS!Q118</f>
        <v>0</v>
      </c>
      <c r="O161" s="12">
        <f>STAFF_CWS!R118</f>
        <v>0</v>
      </c>
      <c r="P161" s="12">
        <f>STAFF_CWS!S118</f>
        <v>0</v>
      </c>
      <c r="Q161" s="12">
        <f>STAFF_CWS!T118</f>
        <v>0</v>
      </c>
      <c r="R161" s="12">
        <f>STAFF_CWS!U118</f>
        <v>0</v>
      </c>
      <c r="S161" s="12">
        <f>STAFF_CWS!V118</f>
        <v>0</v>
      </c>
      <c r="T161" s="12">
        <f>STAFF_CWS!W118</f>
        <v>0</v>
      </c>
      <c r="U161" s="12">
        <f>STAFF_CWS!X118</f>
        <v>0</v>
      </c>
      <c r="V161" s="12">
        <f>STAFF_CWS!Y118</f>
        <v>0</v>
      </c>
      <c r="W161" s="12">
        <f>STAFF_CWS!Z118</f>
        <v>0</v>
      </c>
      <c r="X161" s="12">
        <f>STAFF_CWS!AA118</f>
        <v>0</v>
      </c>
      <c r="Y161" s="12">
        <f>STAFF_CWS!AB118</f>
        <v>0</v>
      </c>
      <c r="Z161" s="12">
        <f>STAFF_CWS!AC118</f>
        <v>0</v>
      </c>
      <c r="AA161" s="12">
        <f>STAFF_CWS!AD118</f>
        <v>0</v>
      </c>
      <c r="AB161" s="12">
        <f>STAFF_CWS!AE118</f>
        <v>0</v>
      </c>
      <c r="AC161" s="12">
        <f>STAFF_CWS!AF118</f>
        <v>0</v>
      </c>
      <c r="AD161" s="12">
        <f>STAFF_CWS!AG118</f>
        <v>0</v>
      </c>
      <c r="AE161" s="12">
        <f>STAFF_CWS!AH118</f>
        <v>0</v>
      </c>
      <c r="AF161" s="12">
        <f>STAFF_CWS!AI118</f>
        <v>0</v>
      </c>
      <c r="AG161" s="12">
        <f>STAFF_CWS!AJ118</f>
        <v>0</v>
      </c>
      <c r="AH161" s="12">
        <f>STAFF_CWS!AK118</f>
        <v>0</v>
      </c>
      <c r="AI161" s="12">
        <f>STAFF_CWS!AL118</f>
        <v>0</v>
      </c>
      <c r="AJ161" s="12">
        <f>STAFF_CWS!AM118</f>
        <v>0</v>
      </c>
      <c r="AK161" s="12">
        <f>STAFF_CWS!AN118</f>
        <v>0</v>
      </c>
      <c r="AL161" s="12">
        <f>STAFF_CWS!AO118</f>
        <v>0</v>
      </c>
      <c r="AM161" s="12">
        <f>STAFF_CWS!AP118</f>
        <v>0</v>
      </c>
      <c r="AN161" s="12">
        <f>STAFF_CWS!AQ118</f>
        <v>0</v>
      </c>
      <c r="AO161" s="12">
        <f>STAFF_CWS!AR118</f>
        <v>0</v>
      </c>
      <c r="AP161" s="12">
        <f>STAFF_CWS!AS118</f>
        <v>0</v>
      </c>
      <c r="AQ161" s="12">
        <f>STAFF_CWS!AT118</f>
        <v>0</v>
      </c>
      <c r="AR161" s="12">
        <f>STAFF_CWS!AU118</f>
        <v>0</v>
      </c>
      <c r="AS161" s="12">
        <f>STAFF_CWS!AV118</f>
        <v>0</v>
      </c>
      <c r="AT161" s="12">
        <f>STAFF_CWS!AW118</f>
        <v>0</v>
      </c>
      <c r="AU161" s="12">
        <f>STAFF_CWS!AX118</f>
        <v>0</v>
      </c>
      <c r="AV161" s="12">
        <f>STAFF_CWS!AY118</f>
        <v>0</v>
      </c>
      <c r="AW161" s="12">
        <f>STAFF_CWS!AZ118</f>
        <v>0</v>
      </c>
      <c r="AX161" s="12">
        <f>STAFF_CWS!BA118</f>
        <v>0</v>
      </c>
      <c r="AY161" s="12">
        <f>STAFF_CWS!BB118</f>
        <v>0</v>
      </c>
      <c r="AZ161" s="12">
        <f>STAFF_CWS!BC118</f>
        <v>0</v>
      </c>
      <c r="BA161" s="12">
        <f>STAFF_CWS!BD118</f>
        <v>0</v>
      </c>
      <c r="BB161" s="12">
        <f>STAFF_CWS!BE118</f>
        <v>0</v>
      </c>
      <c r="BC161" s="12">
        <f>STAFF_CWS!BF118</f>
        <v>0</v>
      </c>
      <c r="BD161" s="12">
        <f>STAFF_CWS!BG118</f>
        <v>0</v>
      </c>
      <c r="BE161" s="12">
        <f>STAFF_CWS!BH118</f>
        <v>0</v>
      </c>
      <c r="BF161" s="12">
        <f>STAFF_CWS!BI118</f>
        <v>0</v>
      </c>
      <c r="BG161" s="12">
        <f>STAFF_CWS!BJ118</f>
        <v>0</v>
      </c>
      <c r="BH161" s="12">
        <f>STAFF_CWS!BK118</f>
        <v>0</v>
      </c>
      <c r="BI161" s="12">
        <f>STAFF_CWS!BL118</f>
        <v>0</v>
      </c>
      <c r="BJ161" s="12">
        <f>STAFF_CWS!BM118</f>
        <v>0</v>
      </c>
      <c r="BK161" s="12">
        <f>STAFF_CWS!BN118</f>
        <v>0</v>
      </c>
      <c r="BL161" s="12">
        <f>STAFF_CWS!BO118</f>
        <v>0</v>
      </c>
    </row>
    <row r="162" spans="2:64" x14ac:dyDescent="0.15">
      <c r="B162" s="33" t="s">
        <v>86</v>
      </c>
      <c r="E162" s="12">
        <f>STAFF_CWS!H119</f>
        <v>0</v>
      </c>
      <c r="F162" s="12">
        <f>STAFF_CWS!I119</f>
        <v>0</v>
      </c>
      <c r="G162" s="12">
        <f>STAFF_CWS!J119</f>
        <v>0</v>
      </c>
      <c r="H162" s="12">
        <f>STAFF_CWS!K119</f>
        <v>0</v>
      </c>
      <c r="I162" s="12">
        <f>STAFF_CWS!L119</f>
        <v>0</v>
      </c>
      <c r="J162" s="12">
        <f>STAFF_CWS!M119</f>
        <v>0</v>
      </c>
      <c r="K162" s="12">
        <f>STAFF_CWS!N119</f>
        <v>0</v>
      </c>
      <c r="L162" s="12">
        <f>STAFF_CWS!O119</f>
        <v>0</v>
      </c>
      <c r="M162" s="12">
        <f>STAFF_CWS!P119</f>
        <v>0</v>
      </c>
      <c r="N162" s="12">
        <f>STAFF_CWS!Q119</f>
        <v>0</v>
      </c>
      <c r="O162" s="12">
        <f>STAFF_CWS!R119</f>
        <v>0</v>
      </c>
      <c r="P162" s="12">
        <f>STAFF_CWS!S119</f>
        <v>0</v>
      </c>
      <c r="Q162" s="12">
        <f>STAFF_CWS!T119</f>
        <v>0</v>
      </c>
      <c r="R162" s="12">
        <f>STAFF_CWS!U119</f>
        <v>0</v>
      </c>
      <c r="S162" s="12">
        <f>STAFF_CWS!V119</f>
        <v>0</v>
      </c>
      <c r="T162" s="12">
        <f>STAFF_CWS!W119</f>
        <v>0</v>
      </c>
      <c r="U162" s="12">
        <f>STAFF_CWS!X119</f>
        <v>0</v>
      </c>
      <c r="V162" s="12">
        <f>STAFF_CWS!Y119</f>
        <v>0</v>
      </c>
      <c r="W162" s="12">
        <f>STAFF_CWS!Z119</f>
        <v>0</v>
      </c>
      <c r="X162" s="12">
        <f>STAFF_CWS!AA119</f>
        <v>0</v>
      </c>
      <c r="Y162" s="12">
        <f>STAFF_CWS!AB119</f>
        <v>0</v>
      </c>
      <c r="Z162" s="12">
        <f>STAFF_CWS!AC119</f>
        <v>0</v>
      </c>
      <c r="AA162" s="12">
        <f>STAFF_CWS!AD119</f>
        <v>0</v>
      </c>
      <c r="AB162" s="12">
        <f>STAFF_CWS!AE119</f>
        <v>0</v>
      </c>
      <c r="AC162" s="12">
        <f>STAFF_CWS!AF119</f>
        <v>0</v>
      </c>
      <c r="AD162" s="12">
        <f>STAFF_CWS!AG119</f>
        <v>0</v>
      </c>
      <c r="AE162" s="12">
        <f>STAFF_CWS!AH119</f>
        <v>0</v>
      </c>
      <c r="AF162" s="12">
        <f>STAFF_CWS!AI119</f>
        <v>0</v>
      </c>
      <c r="AG162" s="12">
        <f>STAFF_CWS!AJ119</f>
        <v>0</v>
      </c>
      <c r="AH162" s="12">
        <f>STAFF_CWS!AK119</f>
        <v>0</v>
      </c>
      <c r="AI162" s="12">
        <f>STAFF_CWS!AL119</f>
        <v>0</v>
      </c>
      <c r="AJ162" s="12">
        <f>STAFF_CWS!AM119</f>
        <v>0</v>
      </c>
      <c r="AK162" s="12">
        <f>STAFF_CWS!AN119</f>
        <v>0</v>
      </c>
      <c r="AL162" s="12">
        <f>STAFF_CWS!AO119</f>
        <v>0</v>
      </c>
      <c r="AM162" s="12">
        <f>STAFF_CWS!AP119</f>
        <v>0</v>
      </c>
      <c r="AN162" s="12">
        <f>STAFF_CWS!AQ119</f>
        <v>0</v>
      </c>
      <c r="AO162" s="12">
        <f>STAFF_CWS!AR119</f>
        <v>0</v>
      </c>
      <c r="AP162" s="12">
        <f>STAFF_CWS!AS119</f>
        <v>0</v>
      </c>
      <c r="AQ162" s="12">
        <f>STAFF_CWS!AT119</f>
        <v>0</v>
      </c>
      <c r="AR162" s="12">
        <f>STAFF_CWS!AU119</f>
        <v>0</v>
      </c>
      <c r="AS162" s="12">
        <f>STAFF_CWS!AV119</f>
        <v>0</v>
      </c>
      <c r="AT162" s="12">
        <f>STAFF_CWS!AW119</f>
        <v>0</v>
      </c>
      <c r="AU162" s="12">
        <f>STAFF_CWS!AX119</f>
        <v>0</v>
      </c>
      <c r="AV162" s="12">
        <f>STAFF_CWS!AY119</f>
        <v>0</v>
      </c>
      <c r="AW162" s="12">
        <f>STAFF_CWS!AZ119</f>
        <v>0</v>
      </c>
      <c r="AX162" s="12">
        <f>STAFF_CWS!BA119</f>
        <v>0</v>
      </c>
      <c r="AY162" s="12">
        <f>STAFF_CWS!BB119</f>
        <v>0</v>
      </c>
      <c r="AZ162" s="12">
        <f>STAFF_CWS!BC119</f>
        <v>0</v>
      </c>
      <c r="BA162" s="12">
        <f>STAFF_CWS!BD119</f>
        <v>0</v>
      </c>
      <c r="BB162" s="12">
        <f>STAFF_CWS!BE119</f>
        <v>0</v>
      </c>
      <c r="BC162" s="12">
        <f>STAFF_CWS!BF119</f>
        <v>0</v>
      </c>
      <c r="BD162" s="12">
        <f>STAFF_CWS!BG119</f>
        <v>0</v>
      </c>
      <c r="BE162" s="12">
        <f>STAFF_CWS!BH119</f>
        <v>0</v>
      </c>
      <c r="BF162" s="12">
        <f>STAFF_CWS!BI119</f>
        <v>0</v>
      </c>
      <c r="BG162" s="12">
        <f>STAFF_CWS!BJ119</f>
        <v>0</v>
      </c>
      <c r="BH162" s="12">
        <f>STAFF_CWS!BK119</f>
        <v>0</v>
      </c>
      <c r="BI162" s="12">
        <f>STAFF_CWS!BL119</f>
        <v>0</v>
      </c>
      <c r="BJ162" s="12">
        <f>STAFF_CWS!BM119</f>
        <v>0</v>
      </c>
      <c r="BK162" s="12">
        <f>STAFF_CWS!BN119</f>
        <v>0</v>
      </c>
      <c r="BL162" s="12">
        <f>STAFF_CWS!BO119</f>
        <v>0</v>
      </c>
    </row>
    <row r="163" spans="2:64" x14ac:dyDescent="0.15">
      <c r="E163" s="12">
        <f>STAFF_CWS!H120</f>
        <v>0</v>
      </c>
      <c r="F163" s="12">
        <f>STAFF_CWS!I120</f>
        <v>0</v>
      </c>
      <c r="G163" s="12">
        <f>STAFF_CWS!J120</f>
        <v>0</v>
      </c>
      <c r="H163" s="12">
        <f>STAFF_CWS!K120</f>
        <v>0</v>
      </c>
      <c r="I163" s="12">
        <f>STAFF_CWS!L120</f>
        <v>0</v>
      </c>
      <c r="J163" s="12">
        <f>STAFF_CWS!M120</f>
        <v>0</v>
      </c>
      <c r="K163" s="12">
        <f>STAFF_CWS!N120</f>
        <v>0</v>
      </c>
      <c r="L163" s="12">
        <f>STAFF_CWS!O120</f>
        <v>0</v>
      </c>
      <c r="M163" s="12">
        <f>STAFF_CWS!P120</f>
        <v>0</v>
      </c>
      <c r="N163" s="12">
        <f>STAFF_CWS!Q120</f>
        <v>0</v>
      </c>
      <c r="O163" s="12">
        <f>STAFF_CWS!R120</f>
        <v>0</v>
      </c>
      <c r="P163" s="12">
        <f>STAFF_CWS!S120</f>
        <v>0</v>
      </c>
      <c r="Q163" s="12">
        <f>STAFF_CWS!T120</f>
        <v>0</v>
      </c>
      <c r="R163" s="12">
        <f>STAFF_CWS!U120</f>
        <v>0</v>
      </c>
      <c r="S163" s="12">
        <f>STAFF_CWS!V120</f>
        <v>0</v>
      </c>
      <c r="T163" s="12">
        <f>STAFF_CWS!W120</f>
        <v>0</v>
      </c>
      <c r="U163" s="12">
        <f>STAFF_CWS!X120</f>
        <v>0</v>
      </c>
      <c r="V163" s="12">
        <f>STAFF_CWS!Y120</f>
        <v>0</v>
      </c>
      <c r="W163" s="12">
        <f>STAFF_CWS!Z120</f>
        <v>0</v>
      </c>
      <c r="X163" s="12">
        <f>STAFF_CWS!AA120</f>
        <v>0</v>
      </c>
      <c r="Y163" s="12">
        <f>STAFF_CWS!AB120</f>
        <v>0</v>
      </c>
      <c r="Z163" s="12">
        <f>STAFF_CWS!AC120</f>
        <v>0</v>
      </c>
      <c r="AA163" s="12">
        <f>STAFF_CWS!AD120</f>
        <v>0</v>
      </c>
      <c r="AB163" s="12">
        <f>STAFF_CWS!AE120</f>
        <v>0</v>
      </c>
      <c r="AC163" s="12">
        <f>STAFF_CWS!AF120</f>
        <v>0</v>
      </c>
      <c r="AD163" s="12">
        <f>STAFF_CWS!AG120</f>
        <v>0</v>
      </c>
      <c r="AE163" s="12">
        <f>STAFF_CWS!AH120</f>
        <v>0</v>
      </c>
      <c r="AF163" s="12">
        <f>STAFF_CWS!AI120</f>
        <v>0</v>
      </c>
      <c r="AG163" s="12">
        <f>STAFF_CWS!AJ120</f>
        <v>0</v>
      </c>
      <c r="AH163" s="12">
        <f>STAFF_CWS!AK120</f>
        <v>0</v>
      </c>
      <c r="AI163" s="12">
        <f>STAFF_CWS!AL120</f>
        <v>0</v>
      </c>
      <c r="AJ163" s="12">
        <f>STAFF_CWS!AM120</f>
        <v>0</v>
      </c>
      <c r="AK163" s="12">
        <f>STAFF_CWS!AN120</f>
        <v>0</v>
      </c>
      <c r="AL163" s="12">
        <f>STAFF_CWS!AO120</f>
        <v>0</v>
      </c>
      <c r="AM163" s="12">
        <f>STAFF_CWS!AP120</f>
        <v>0</v>
      </c>
      <c r="AN163" s="12">
        <f>STAFF_CWS!AQ120</f>
        <v>0</v>
      </c>
      <c r="AO163" s="12">
        <f>STAFF_CWS!AR120</f>
        <v>0</v>
      </c>
      <c r="AP163" s="12">
        <f>STAFF_CWS!AS120</f>
        <v>0</v>
      </c>
      <c r="AQ163" s="12">
        <f>STAFF_CWS!AT120</f>
        <v>0</v>
      </c>
      <c r="AR163" s="12">
        <f>STAFF_CWS!AU120</f>
        <v>0</v>
      </c>
      <c r="AS163" s="12">
        <f>STAFF_CWS!AV120</f>
        <v>0</v>
      </c>
      <c r="AT163" s="12">
        <f>STAFF_CWS!AW120</f>
        <v>0</v>
      </c>
      <c r="AU163" s="12">
        <f>STAFF_CWS!AX120</f>
        <v>0</v>
      </c>
      <c r="AV163" s="12">
        <f>STAFF_CWS!AY120</f>
        <v>0</v>
      </c>
      <c r="AW163" s="12">
        <f>STAFF_CWS!AZ120</f>
        <v>0</v>
      </c>
      <c r="AX163" s="12">
        <f>STAFF_CWS!BA120</f>
        <v>0</v>
      </c>
      <c r="AY163" s="12">
        <f>STAFF_CWS!BB120</f>
        <v>0</v>
      </c>
      <c r="AZ163" s="12">
        <f>STAFF_CWS!BC120</f>
        <v>0</v>
      </c>
      <c r="BA163" s="12">
        <f>STAFF_CWS!BD120</f>
        <v>0</v>
      </c>
      <c r="BB163" s="12">
        <f>STAFF_CWS!BE120</f>
        <v>0</v>
      </c>
      <c r="BC163" s="12">
        <f>STAFF_CWS!BF120</f>
        <v>0</v>
      </c>
      <c r="BD163" s="12">
        <f>STAFF_CWS!BG120</f>
        <v>0</v>
      </c>
      <c r="BE163" s="12">
        <f>STAFF_CWS!BH120</f>
        <v>0</v>
      </c>
      <c r="BF163" s="12">
        <f>STAFF_CWS!BI120</f>
        <v>0</v>
      </c>
      <c r="BG163" s="12">
        <f>STAFF_CWS!BJ120</f>
        <v>0</v>
      </c>
      <c r="BH163" s="12">
        <f>STAFF_CWS!BK120</f>
        <v>0</v>
      </c>
      <c r="BI163" s="12">
        <f>STAFF_CWS!BL120</f>
        <v>0</v>
      </c>
      <c r="BJ163" s="12">
        <f>STAFF_CWS!BM120</f>
        <v>0</v>
      </c>
      <c r="BK163" s="12">
        <f>STAFF_CWS!BN120</f>
        <v>0</v>
      </c>
      <c r="BL163" s="12">
        <f>STAFF_CWS!BO120</f>
        <v>0</v>
      </c>
    </row>
    <row r="164" spans="2:64" x14ac:dyDescent="0.15">
      <c r="B164" s="33" t="s">
        <v>113</v>
      </c>
      <c r="E164" s="12">
        <f>STAFF_CWS!H121</f>
        <v>0</v>
      </c>
      <c r="F164" s="12">
        <f>STAFF_CWS!I121</f>
        <v>0</v>
      </c>
      <c r="G164" s="12">
        <f>STAFF_CWS!J121</f>
        <v>0</v>
      </c>
      <c r="H164" s="12">
        <f>STAFF_CWS!K121</f>
        <v>0</v>
      </c>
      <c r="I164" s="12">
        <f>STAFF_CWS!L121</f>
        <v>0</v>
      </c>
      <c r="J164" s="12">
        <f>STAFF_CWS!M121</f>
        <v>0</v>
      </c>
      <c r="K164" s="12">
        <f>STAFF_CWS!N121</f>
        <v>0</v>
      </c>
      <c r="L164" s="12">
        <f>STAFF_CWS!O121</f>
        <v>0</v>
      </c>
      <c r="M164" s="12">
        <f>STAFF_CWS!P121</f>
        <v>0</v>
      </c>
      <c r="N164" s="12">
        <f>STAFF_CWS!Q121</f>
        <v>0</v>
      </c>
      <c r="O164" s="12">
        <f>STAFF_CWS!R121</f>
        <v>0</v>
      </c>
      <c r="P164" s="12">
        <f>STAFF_CWS!S121</f>
        <v>0</v>
      </c>
      <c r="Q164" s="12">
        <f>STAFF_CWS!T121</f>
        <v>0</v>
      </c>
      <c r="R164" s="12">
        <f>STAFF_CWS!U121</f>
        <v>0</v>
      </c>
      <c r="S164" s="12">
        <f>STAFF_CWS!V121</f>
        <v>0</v>
      </c>
      <c r="T164" s="12">
        <f>STAFF_CWS!W121</f>
        <v>0</v>
      </c>
      <c r="U164" s="12">
        <f>STAFF_CWS!X121</f>
        <v>0</v>
      </c>
      <c r="V164" s="12">
        <f>STAFF_CWS!Y121</f>
        <v>0</v>
      </c>
      <c r="W164" s="12">
        <f>STAFF_CWS!Z121</f>
        <v>0</v>
      </c>
      <c r="X164" s="12">
        <f>STAFF_CWS!AA121</f>
        <v>0</v>
      </c>
      <c r="Y164" s="12">
        <f>STAFF_CWS!AB121</f>
        <v>0</v>
      </c>
      <c r="Z164" s="12">
        <f>STAFF_CWS!AC121</f>
        <v>0</v>
      </c>
      <c r="AA164" s="12">
        <f>STAFF_CWS!AD121</f>
        <v>0</v>
      </c>
      <c r="AB164" s="12">
        <f>STAFF_CWS!AE121</f>
        <v>0</v>
      </c>
      <c r="AC164" s="12">
        <f>STAFF_CWS!AF121</f>
        <v>0</v>
      </c>
      <c r="AD164" s="12">
        <f>STAFF_CWS!AG121</f>
        <v>0</v>
      </c>
      <c r="AE164" s="12">
        <f>STAFF_CWS!AH121</f>
        <v>0</v>
      </c>
      <c r="AF164" s="12">
        <f>STAFF_CWS!AI121</f>
        <v>0</v>
      </c>
      <c r="AG164" s="12">
        <f>STAFF_CWS!AJ121</f>
        <v>0</v>
      </c>
      <c r="AH164" s="12">
        <f>STAFF_CWS!AK121</f>
        <v>0</v>
      </c>
      <c r="AI164" s="12">
        <f>STAFF_CWS!AL121</f>
        <v>0</v>
      </c>
      <c r="AJ164" s="12">
        <f>STAFF_CWS!AM121</f>
        <v>0</v>
      </c>
      <c r="AK164" s="12">
        <f>STAFF_CWS!AN121</f>
        <v>0</v>
      </c>
      <c r="AL164" s="12">
        <f>STAFF_CWS!AO121</f>
        <v>0</v>
      </c>
      <c r="AM164" s="12">
        <f>STAFF_CWS!AP121</f>
        <v>0</v>
      </c>
      <c r="AN164" s="12">
        <f>STAFF_CWS!AQ121</f>
        <v>0</v>
      </c>
      <c r="AO164" s="12">
        <f>STAFF_CWS!AR121</f>
        <v>0</v>
      </c>
      <c r="AP164" s="12">
        <f>STAFF_CWS!AS121</f>
        <v>0</v>
      </c>
      <c r="AQ164" s="12">
        <f>STAFF_CWS!AT121</f>
        <v>0</v>
      </c>
      <c r="AR164" s="12">
        <f>STAFF_CWS!AU121</f>
        <v>0</v>
      </c>
      <c r="AS164" s="12">
        <f>STAFF_CWS!AV121</f>
        <v>0</v>
      </c>
      <c r="AT164" s="12">
        <f>STAFF_CWS!AW121</f>
        <v>0</v>
      </c>
      <c r="AU164" s="12">
        <f>STAFF_CWS!AX121</f>
        <v>0</v>
      </c>
      <c r="AV164" s="12">
        <f>STAFF_CWS!AY121</f>
        <v>0</v>
      </c>
      <c r="AW164" s="12">
        <f>STAFF_CWS!AZ121</f>
        <v>0</v>
      </c>
      <c r="AX164" s="12">
        <f>STAFF_CWS!BA121</f>
        <v>0</v>
      </c>
      <c r="AY164" s="12">
        <f>STAFF_CWS!BB121</f>
        <v>0</v>
      </c>
      <c r="AZ164" s="12">
        <f>STAFF_CWS!BC121</f>
        <v>0</v>
      </c>
      <c r="BA164" s="12">
        <f>STAFF_CWS!BD121</f>
        <v>0</v>
      </c>
      <c r="BB164" s="12">
        <f>STAFF_CWS!BE121</f>
        <v>0</v>
      </c>
      <c r="BC164" s="12">
        <f>STAFF_CWS!BF121</f>
        <v>0</v>
      </c>
      <c r="BD164" s="12">
        <f>STAFF_CWS!BG121</f>
        <v>0</v>
      </c>
      <c r="BE164" s="12">
        <f>STAFF_CWS!BH121</f>
        <v>0</v>
      </c>
      <c r="BF164" s="12">
        <f>STAFF_CWS!BI121</f>
        <v>0</v>
      </c>
      <c r="BG164" s="12">
        <f>STAFF_CWS!BJ121</f>
        <v>0</v>
      </c>
      <c r="BH164" s="12">
        <f>STAFF_CWS!BK121</f>
        <v>0</v>
      </c>
      <c r="BI164" s="12">
        <f>STAFF_CWS!BL121</f>
        <v>0</v>
      </c>
      <c r="BJ164" s="12">
        <f>STAFF_CWS!BM121</f>
        <v>0</v>
      </c>
      <c r="BK164" s="12">
        <f>STAFF_CWS!BN121</f>
        <v>0</v>
      </c>
      <c r="BL164" s="12">
        <f>STAFF_CWS!BO121</f>
        <v>0</v>
      </c>
    </row>
    <row r="165" spans="2:64" x14ac:dyDescent="0.15">
      <c r="B165" s="33" t="s">
        <v>86</v>
      </c>
      <c r="E165" s="12">
        <f>STAFF_CWS!H122</f>
        <v>0</v>
      </c>
      <c r="F165" s="12">
        <f>STAFF_CWS!I122</f>
        <v>0</v>
      </c>
      <c r="G165" s="12">
        <f>STAFF_CWS!J122</f>
        <v>0</v>
      </c>
      <c r="H165" s="12">
        <f>STAFF_CWS!K122</f>
        <v>0</v>
      </c>
      <c r="I165" s="12">
        <f>STAFF_CWS!L122</f>
        <v>0</v>
      </c>
      <c r="J165" s="12">
        <f>STAFF_CWS!M122</f>
        <v>0</v>
      </c>
      <c r="K165" s="12">
        <f>STAFF_CWS!N122</f>
        <v>0</v>
      </c>
      <c r="L165" s="12">
        <f>STAFF_CWS!O122</f>
        <v>0</v>
      </c>
      <c r="M165" s="12">
        <f>STAFF_CWS!P122</f>
        <v>0</v>
      </c>
      <c r="N165" s="12">
        <f>STAFF_CWS!Q122</f>
        <v>0</v>
      </c>
      <c r="O165" s="12">
        <f>STAFF_CWS!R122</f>
        <v>0</v>
      </c>
      <c r="P165" s="12">
        <f>STAFF_CWS!S122</f>
        <v>0</v>
      </c>
      <c r="Q165" s="12">
        <f>STAFF_CWS!T122</f>
        <v>0</v>
      </c>
      <c r="R165" s="12">
        <f>STAFF_CWS!U122</f>
        <v>0</v>
      </c>
      <c r="S165" s="12">
        <f>STAFF_CWS!V122</f>
        <v>0</v>
      </c>
      <c r="T165" s="12">
        <f>STAFF_CWS!W122</f>
        <v>0</v>
      </c>
      <c r="U165" s="12">
        <f>STAFF_CWS!X122</f>
        <v>0</v>
      </c>
      <c r="V165" s="12">
        <f>STAFF_CWS!Y122</f>
        <v>0</v>
      </c>
      <c r="W165" s="12">
        <f>STAFF_CWS!Z122</f>
        <v>0</v>
      </c>
      <c r="X165" s="12">
        <f>STAFF_CWS!AA122</f>
        <v>0</v>
      </c>
      <c r="Y165" s="12">
        <f>STAFF_CWS!AB122</f>
        <v>0</v>
      </c>
      <c r="Z165" s="12">
        <f>STAFF_CWS!AC122</f>
        <v>0</v>
      </c>
      <c r="AA165" s="12">
        <f>STAFF_CWS!AD122</f>
        <v>0</v>
      </c>
      <c r="AB165" s="12">
        <f>STAFF_CWS!AE122</f>
        <v>0</v>
      </c>
      <c r="AC165" s="12">
        <f>STAFF_CWS!AF122</f>
        <v>0</v>
      </c>
      <c r="AD165" s="12">
        <f>STAFF_CWS!AG122</f>
        <v>0</v>
      </c>
      <c r="AE165" s="12">
        <f>STAFF_CWS!AH122</f>
        <v>0</v>
      </c>
      <c r="AF165" s="12">
        <f>STAFF_CWS!AI122</f>
        <v>0</v>
      </c>
      <c r="AG165" s="12">
        <f>STAFF_CWS!AJ122</f>
        <v>0</v>
      </c>
      <c r="AH165" s="12">
        <f>STAFF_CWS!AK122</f>
        <v>0</v>
      </c>
      <c r="AI165" s="12">
        <f>STAFF_CWS!AL122</f>
        <v>0</v>
      </c>
      <c r="AJ165" s="12">
        <f>STAFF_CWS!AM122</f>
        <v>0</v>
      </c>
      <c r="AK165" s="12">
        <f>STAFF_CWS!AN122</f>
        <v>0</v>
      </c>
      <c r="AL165" s="12">
        <f>STAFF_CWS!AO122</f>
        <v>0</v>
      </c>
      <c r="AM165" s="12">
        <f>STAFF_CWS!AP122</f>
        <v>0</v>
      </c>
      <c r="AN165" s="12">
        <f>STAFF_CWS!AQ122</f>
        <v>0</v>
      </c>
      <c r="AO165" s="12">
        <f>STAFF_CWS!AR122</f>
        <v>0</v>
      </c>
      <c r="AP165" s="12">
        <f>STAFF_CWS!AS122</f>
        <v>0</v>
      </c>
      <c r="AQ165" s="12">
        <f>STAFF_CWS!AT122</f>
        <v>0</v>
      </c>
      <c r="AR165" s="12">
        <f>STAFF_CWS!AU122</f>
        <v>0</v>
      </c>
      <c r="AS165" s="12">
        <f>STAFF_CWS!AV122</f>
        <v>0</v>
      </c>
      <c r="AT165" s="12">
        <f>STAFF_CWS!AW122</f>
        <v>0</v>
      </c>
      <c r="AU165" s="12">
        <f>STAFF_CWS!AX122</f>
        <v>0</v>
      </c>
      <c r="AV165" s="12">
        <f>STAFF_CWS!AY122</f>
        <v>0</v>
      </c>
      <c r="AW165" s="12">
        <f>STAFF_CWS!AZ122</f>
        <v>0</v>
      </c>
      <c r="AX165" s="12">
        <f>STAFF_CWS!BA122</f>
        <v>0</v>
      </c>
      <c r="AY165" s="12">
        <f>STAFF_CWS!BB122</f>
        <v>0</v>
      </c>
      <c r="AZ165" s="12">
        <f>STAFF_CWS!BC122</f>
        <v>0</v>
      </c>
      <c r="BA165" s="12">
        <f>STAFF_CWS!BD122</f>
        <v>0</v>
      </c>
      <c r="BB165" s="12">
        <f>STAFF_CWS!BE122</f>
        <v>0</v>
      </c>
      <c r="BC165" s="12">
        <f>STAFF_CWS!BF122</f>
        <v>0</v>
      </c>
      <c r="BD165" s="12">
        <f>STAFF_CWS!BG122</f>
        <v>0</v>
      </c>
      <c r="BE165" s="12">
        <f>STAFF_CWS!BH122</f>
        <v>0</v>
      </c>
      <c r="BF165" s="12">
        <f>STAFF_CWS!BI122</f>
        <v>0</v>
      </c>
      <c r="BG165" s="12">
        <f>STAFF_CWS!BJ122</f>
        <v>0</v>
      </c>
      <c r="BH165" s="12">
        <f>STAFF_CWS!BK122</f>
        <v>0</v>
      </c>
      <c r="BI165" s="12">
        <f>STAFF_CWS!BL122</f>
        <v>0</v>
      </c>
      <c r="BJ165" s="12">
        <f>STAFF_CWS!BM122</f>
        <v>0</v>
      </c>
      <c r="BK165" s="12">
        <f>STAFF_CWS!BN122</f>
        <v>0</v>
      </c>
      <c r="BL165" s="12">
        <f>STAFF_CWS!BO122</f>
        <v>0</v>
      </c>
    </row>
    <row r="166" spans="2:64" x14ac:dyDescent="0.15">
      <c r="E166" s="12">
        <f>STAFF_CWS!H123</f>
        <v>0</v>
      </c>
      <c r="F166" s="12">
        <f>STAFF_CWS!I123</f>
        <v>0</v>
      </c>
      <c r="G166" s="12">
        <f>STAFF_CWS!J123</f>
        <v>0</v>
      </c>
      <c r="H166" s="12">
        <f>STAFF_CWS!K123</f>
        <v>0</v>
      </c>
      <c r="I166" s="12">
        <f>STAFF_CWS!L123</f>
        <v>0</v>
      </c>
      <c r="J166" s="12">
        <f>STAFF_CWS!M123</f>
        <v>0</v>
      </c>
      <c r="K166" s="12">
        <f>STAFF_CWS!N123</f>
        <v>0</v>
      </c>
      <c r="L166" s="12">
        <f>STAFF_CWS!O123</f>
        <v>0</v>
      </c>
      <c r="M166" s="12">
        <f>STAFF_CWS!P123</f>
        <v>0</v>
      </c>
      <c r="N166" s="12">
        <f>STAFF_CWS!Q123</f>
        <v>0</v>
      </c>
      <c r="O166" s="12">
        <f>STAFF_CWS!R123</f>
        <v>0</v>
      </c>
      <c r="P166" s="12">
        <f>STAFF_CWS!S123</f>
        <v>0</v>
      </c>
      <c r="Q166" s="12">
        <f>STAFF_CWS!T123</f>
        <v>0</v>
      </c>
      <c r="R166" s="12">
        <f>STAFF_CWS!U123</f>
        <v>0</v>
      </c>
      <c r="S166" s="12">
        <f>STAFF_CWS!V123</f>
        <v>0</v>
      </c>
      <c r="T166" s="12">
        <f>STAFF_CWS!W123</f>
        <v>0</v>
      </c>
      <c r="U166" s="12">
        <f>STAFF_CWS!X123</f>
        <v>0</v>
      </c>
      <c r="V166" s="12">
        <f>STAFF_CWS!Y123</f>
        <v>0</v>
      </c>
      <c r="W166" s="12">
        <f>STAFF_CWS!Z123</f>
        <v>0</v>
      </c>
      <c r="X166" s="12">
        <f>STAFF_CWS!AA123</f>
        <v>0</v>
      </c>
      <c r="Y166" s="12">
        <f>STAFF_CWS!AB123</f>
        <v>0</v>
      </c>
      <c r="Z166" s="12">
        <f>STAFF_CWS!AC123</f>
        <v>0</v>
      </c>
      <c r="AA166" s="12">
        <f>STAFF_CWS!AD123</f>
        <v>0</v>
      </c>
      <c r="AB166" s="12">
        <f>STAFF_CWS!AE123</f>
        <v>0</v>
      </c>
      <c r="AC166" s="12">
        <f>STAFF_CWS!AF123</f>
        <v>0</v>
      </c>
      <c r="AD166" s="12">
        <f>STAFF_CWS!AG123</f>
        <v>0</v>
      </c>
      <c r="AE166" s="12">
        <f>STAFF_CWS!AH123</f>
        <v>0</v>
      </c>
      <c r="AF166" s="12">
        <f>STAFF_CWS!AI123</f>
        <v>0</v>
      </c>
      <c r="AG166" s="12">
        <f>STAFF_CWS!AJ123</f>
        <v>0</v>
      </c>
      <c r="AH166" s="12">
        <f>STAFF_CWS!AK123</f>
        <v>0</v>
      </c>
      <c r="AI166" s="12">
        <f>STAFF_CWS!AL123</f>
        <v>0</v>
      </c>
      <c r="AJ166" s="12">
        <f>STAFF_CWS!AM123</f>
        <v>0</v>
      </c>
      <c r="AK166" s="12">
        <f>STAFF_CWS!AN123</f>
        <v>0</v>
      </c>
      <c r="AL166" s="12">
        <f>STAFF_CWS!AO123</f>
        <v>0</v>
      </c>
      <c r="AM166" s="12">
        <f>STAFF_CWS!AP123</f>
        <v>0</v>
      </c>
      <c r="AN166" s="12">
        <f>STAFF_CWS!AQ123</f>
        <v>0</v>
      </c>
      <c r="AO166" s="12">
        <f>STAFF_CWS!AR123</f>
        <v>0</v>
      </c>
      <c r="AP166" s="12">
        <f>STAFF_CWS!AS123</f>
        <v>0</v>
      </c>
      <c r="AQ166" s="12">
        <f>STAFF_CWS!AT123</f>
        <v>0</v>
      </c>
      <c r="AR166" s="12">
        <f>STAFF_CWS!AU123</f>
        <v>0</v>
      </c>
      <c r="AS166" s="12">
        <f>STAFF_CWS!AV123</f>
        <v>0</v>
      </c>
      <c r="AT166" s="12">
        <f>STAFF_CWS!AW123</f>
        <v>0</v>
      </c>
      <c r="AU166" s="12">
        <f>STAFF_CWS!AX123</f>
        <v>0</v>
      </c>
      <c r="AV166" s="12">
        <f>STAFF_CWS!AY123</f>
        <v>0</v>
      </c>
      <c r="AW166" s="12">
        <f>STAFF_CWS!AZ123</f>
        <v>0</v>
      </c>
      <c r="AX166" s="12">
        <f>STAFF_CWS!BA123</f>
        <v>0</v>
      </c>
      <c r="AY166" s="12">
        <f>STAFF_CWS!BB123</f>
        <v>0</v>
      </c>
      <c r="AZ166" s="12">
        <f>STAFF_CWS!BC123</f>
        <v>0</v>
      </c>
      <c r="BA166" s="12">
        <f>STAFF_CWS!BD123</f>
        <v>0</v>
      </c>
      <c r="BB166" s="12">
        <f>STAFF_CWS!BE123</f>
        <v>0</v>
      </c>
      <c r="BC166" s="12">
        <f>STAFF_CWS!BF123</f>
        <v>0</v>
      </c>
      <c r="BD166" s="12">
        <f>STAFF_CWS!BG123</f>
        <v>0</v>
      </c>
      <c r="BE166" s="12">
        <f>STAFF_CWS!BH123</f>
        <v>0</v>
      </c>
      <c r="BF166" s="12">
        <f>STAFF_CWS!BI123</f>
        <v>0</v>
      </c>
      <c r="BG166" s="12">
        <f>STAFF_CWS!BJ123</f>
        <v>0</v>
      </c>
      <c r="BH166" s="12">
        <f>STAFF_CWS!BK123</f>
        <v>0</v>
      </c>
      <c r="BI166" s="12">
        <f>STAFF_CWS!BL123</f>
        <v>0</v>
      </c>
      <c r="BJ166" s="12">
        <f>STAFF_CWS!BM123</f>
        <v>0</v>
      </c>
      <c r="BK166" s="12">
        <f>STAFF_CWS!BN123</f>
        <v>0</v>
      </c>
      <c r="BL166" s="12">
        <f>STAFF_CWS!BO123</f>
        <v>0</v>
      </c>
    </row>
    <row r="167" spans="2:64" x14ac:dyDescent="0.15">
      <c r="B167" s="33" t="s">
        <v>58</v>
      </c>
      <c r="E167" s="12">
        <f>STAFF_CWS!H124</f>
        <v>0</v>
      </c>
      <c r="F167" s="12">
        <f>STAFF_CWS!I124</f>
        <v>0</v>
      </c>
      <c r="G167" s="12">
        <f>STAFF_CWS!J124</f>
        <v>0</v>
      </c>
      <c r="H167" s="12">
        <f>STAFF_CWS!K124</f>
        <v>0</v>
      </c>
      <c r="I167" s="12">
        <f>STAFF_CWS!L124</f>
        <v>0</v>
      </c>
      <c r="J167" s="12">
        <f>STAFF_CWS!M124</f>
        <v>0</v>
      </c>
      <c r="K167" s="12">
        <f>STAFF_CWS!N124</f>
        <v>0</v>
      </c>
      <c r="L167" s="12">
        <f>STAFF_CWS!O124</f>
        <v>0</v>
      </c>
      <c r="M167" s="12">
        <f>STAFF_CWS!P124</f>
        <v>0</v>
      </c>
      <c r="N167" s="12">
        <f>STAFF_CWS!Q124</f>
        <v>0</v>
      </c>
      <c r="O167" s="12">
        <f>STAFF_CWS!R124</f>
        <v>0</v>
      </c>
      <c r="P167" s="12">
        <f>STAFF_CWS!S124</f>
        <v>0</v>
      </c>
      <c r="Q167" s="12">
        <f>STAFF_CWS!T124</f>
        <v>0</v>
      </c>
      <c r="R167" s="12">
        <f>STAFF_CWS!U124</f>
        <v>0</v>
      </c>
      <c r="S167" s="12">
        <f>STAFF_CWS!V124</f>
        <v>0</v>
      </c>
      <c r="T167" s="12">
        <f>STAFF_CWS!W124</f>
        <v>0</v>
      </c>
      <c r="U167" s="12">
        <f>STAFF_CWS!X124</f>
        <v>0</v>
      </c>
      <c r="V167" s="12">
        <f>STAFF_CWS!Y124</f>
        <v>0</v>
      </c>
      <c r="W167" s="12">
        <f>STAFF_CWS!Z124</f>
        <v>0</v>
      </c>
      <c r="X167" s="12">
        <f>STAFF_CWS!AA124</f>
        <v>0</v>
      </c>
      <c r="Y167" s="12">
        <f>STAFF_CWS!AB124</f>
        <v>0</v>
      </c>
      <c r="Z167" s="12">
        <f>STAFF_CWS!AC124</f>
        <v>0</v>
      </c>
      <c r="AA167" s="12">
        <f>STAFF_CWS!AD124</f>
        <v>0</v>
      </c>
      <c r="AB167" s="12">
        <f>STAFF_CWS!AE124</f>
        <v>0</v>
      </c>
      <c r="AC167" s="12">
        <f>STAFF_CWS!AF124</f>
        <v>0</v>
      </c>
      <c r="AD167" s="12">
        <f>STAFF_CWS!AG124</f>
        <v>0</v>
      </c>
      <c r="AE167" s="12">
        <f>STAFF_CWS!AH124</f>
        <v>0</v>
      </c>
      <c r="AF167" s="12">
        <f>STAFF_CWS!AI124</f>
        <v>0</v>
      </c>
      <c r="AG167" s="12">
        <f>STAFF_CWS!AJ124</f>
        <v>0</v>
      </c>
      <c r="AH167" s="12">
        <f>STAFF_CWS!AK124</f>
        <v>0</v>
      </c>
      <c r="AI167" s="12">
        <f>STAFF_CWS!AL124</f>
        <v>0</v>
      </c>
      <c r="AJ167" s="12">
        <f>STAFF_CWS!AM124</f>
        <v>0</v>
      </c>
      <c r="AK167" s="12">
        <f>STAFF_CWS!AN124</f>
        <v>0</v>
      </c>
      <c r="AL167" s="12">
        <f>STAFF_CWS!AO124</f>
        <v>0</v>
      </c>
      <c r="AM167" s="12">
        <f>STAFF_CWS!AP124</f>
        <v>0</v>
      </c>
      <c r="AN167" s="12">
        <f>STAFF_CWS!AQ124</f>
        <v>0</v>
      </c>
      <c r="AO167" s="12">
        <f>STAFF_CWS!AR124</f>
        <v>0</v>
      </c>
      <c r="AP167" s="12">
        <f>STAFF_CWS!AS124</f>
        <v>0</v>
      </c>
      <c r="AQ167" s="12">
        <f>STAFF_CWS!AT124</f>
        <v>0</v>
      </c>
      <c r="AR167" s="12">
        <f>STAFF_CWS!AU124</f>
        <v>0</v>
      </c>
      <c r="AS167" s="12">
        <f>STAFF_CWS!AV124</f>
        <v>0</v>
      </c>
      <c r="AT167" s="12">
        <f>STAFF_CWS!AW124</f>
        <v>0</v>
      </c>
      <c r="AU167" s="12">
        <f>STAFF_CWS!AX124</f>
        <v>0</v>
      </c>
      <c r="AV167" s="12">
        <f>STAFF_CWS!AY124</f>
        <v>0</v>
      </c>
      <c r="AW167" s="12">
        <f>STAFF_CWS!AZ124</f>
        <v>0</v>
      </c>
      <c r="AX167" s="12">
        <f>STAFF_CWS!BA124</f>
        <v>0</v>
      </c>
      <c r="AY167" s="12">
        <f>STAFF_CWS!BB124</f>
        <v>0</v>
      </c>
      <c r="AZ167" s="12">
        <f>STAFF_CWS!BC124</f>
        <v>0</v>
      </c>
      <c r="BA167" s="12">
        <f>STAFF_CWS!BD124</f>
        <v>0</v>
      </c>
      <c r="BB167" s="12">
        <f>STAFF_CWS!BE124</f>
        <v>0</v>
      </c>
      <c r="BC167" s="12">
        <f>STAFF_CWS!BF124</f>
        <v>0</v>
      </c>
      <c r="BD167" s="12">
        <f>STAFF_CWS!BG124</f>
        <v>0</v>
      </c>
      <c r="BE167" s="12">
        <f>STAFF_CWS!BH124</f>
        <v>0</v>
      </c>
      <c r="BF167" s="12">
        <f>STAFF_CWS!BI124</f>
        <v>0</v>
      </c>
      <c r="BG167" s="12">
        <f>STAFF_CWS!BJ124</f>
        <v>0</v>
      </c>
      <c r="BH167" s="12">
        <f>STAFF_CWS!BK124</f>
        <v>0</v>
      </c>
      <c r="BI167" s="12">
        <f>STAFF_CWS!BL124</f>
        <v>0</v>
      </c>
      <c r="BJ167" s="12">
        <f>STAFF_CWS!BM124</f>
        <v>0</v>
      </c>
      <c r="BK167" s="12">
        <f>STAFF_CWS!BN124</f>
        <v>0</v>
      </c>
      <c r="BL167" s="12">
        <f>STAFF_CWS!BO124</f>
        <v>0</v>
      </c>
    </row>
    <row r="168" spans="2:64" x14ac:dyDescent="0.15">
      <c r="B168" s="33" t="s">
        <v>86</v>
      </c>
      <c r="E168" s="12">
        <f>STAFF_CWS!H125</f>
        <v>0</v>
      </c>
      <c r="F168" s="12">
        <f>STAFF_CWS!I125</f>
        <v>0</v>
      </c>
      <c r="G168" s="12">
        <f>STAFF_CWS!J125</f>
        <v>0</v>
      </c>
      <c r="H168" s="12">
        <f>STAFF_CWS!K125</f>
        <v>0</v>
      </c>
      <c r="I168" s="12">
        <f>STAFF_CWS!L125</f>
        <v>0</v>
      </c>
      <c r="J168" s="12">
        <f>STAFF_CWS!M125</f>
        <v>0</v>
      </c>
      <c r="K168" s="12">
        <f>STAFF_CWS!N125</f>
        <v>0</v>
      </c>
      <c r="L168" s="12">
        <f>STAFF_CWS!O125</f>
        <v>0</v>
      </c>
      <c r="M168" s="12">
        <f>STAFF_CWS!P125</f>
        <v>0</v>
      </c>
      <c r="N168" s="12">
        <f>STAFF_CWS!Q125</f>
        <v>0</v>
      </c>
      <c r="O168" s="12">
        <f>STAFF_CWS!R125</f>
        <v>0</v>
      </c>
      <c r="P168" s="12">
        <f>STAFF_CWS!S125</f>
        <v>0</v>
      </c>
      <c r="Q168" s="12">
        <f>STAFF_CWS!T125</f>
        <v>0</v>
      </c>
      <c r="R168" s="12">
        <f>STAFF_CWS!U125</f>
        <v>0</v>
      </c>
      <c r="S168" s="12">
        <f>STAFF_CWS!V125</f>
        <v>0</v>
      </c>
      <c r="T168" s="12">
        <f>STAFF_CWS!W125</f>
        <v>0</v>
      </c>
      <c r="U168" s="12">
        <f>STAFF_CWS!X125</f>
        <v>0</v>
      </c>
      <c r="V168" s="12">
        <f>STAFF_CWS!Y125</f>
        <v>0</v>
      </c>
      <c r="W168" s="12">
        <f>STAFF_CWS!Z125</f>
        <v>0</v>
      </c>
      <c r="X168" s="12">
        <f>STAFF_CWS!AA125</f>
        <v>0</v>
      </c>
      <c r="Y168" s="12">
        <f>STAFF_CWS!AB125</f>
        <v>0</v>
      </c>
      <c r="Z168" s="12">
        <f>STAFF_CWS!AC125</f>
        <v>0</v>
      </c>
      <c r="AA168" s="12">
        <f>STAFF_CWS!AD125</f>
        <v>0</v>
      </c>
      <c r="AB168" s="12">
        <f>STAFF_CWS!AE125</f>
        <v>0</v>
      </c>
      <c r="AC168" s="12">
        <f>STAFF_CWS!AF125</f>
        <v>0</v>
      </c>
      <c r="AD168" s="12">
        <f>STAFF_CWS!AG125</f>
        <v>0</v>
      </c>
      <c r="AE168" s="12">
        <f>STAFF_CWS!AH125</f>
        <v>0</v>
      </c>
      <c r="AF168" s="12">
        <f>STAFF_CWS!AI125</f>
        <v>0</v>
      </c>
      <c r="AG168" s="12">
        <f>STAFF_CWS!AJ125</f>
        <v>0</v>
      </c>
      <c r="AH168" s="12">
        <f>STAFF_CWS!AK125</f>
        <v>0</v>
      </c>
      <c r="AI168" s="12">
        <f>STAFF_CWS!AL125</f>
        <v>0</v>
      </c>
      <c r="AJ168" s="12">
        <f>STAFF_CWS!AM125</f>
        <v>0</v>
      </c>
      <c r="AK168" s="12">
        <f>STAFF_CWS!AN125</f>
        <v>0</v>
      </c>
      <c r="AL168" s="12">
        <f>STAFF_CWS!AO125</f>
        <v>0</v>
      </c>
      <c r="AM168" s="12">
        <f>STAFF_CWS!AP125</f>
        <v>0</v>
      </c>
      <c r="AN168" s="12">
        <f>STAFF_CWS!AQ125</f>
        <v>0</v>
      </c>
      <c r="AO168" s="12">
        <f>STAFF_CWS!AR125</f>
        <v>0</v>
      </c>
      <c r="AP168" s="12">
        <f>STAFF_CWS!AS125</f>
        <v>0</v>
      </c>
      <c r="AQ168" s="12">
        <f>STAFF_CWS!AT125</f>
        <v>0</v>
      </c>
      <c r="AR168" s="12">
        <f>STAFF_CWS!AU125</f>
        <v>0</v>
      </c>
      <c r="AS168" s="12">
        <f>STAFF_CWS!AV125</f>
        <v>0</v>
      </c>
      <c r="AT168" s="12">
        <f>STAFF_CWS!AW125</f>
        <v>0</v>
      </c>
      <c r="AU168" s="12">
        <f>STAFF_CWS!AX125</f>
        <v>0</v>
      </c>
      <c r="AV168" s="12">
        <f>STAFF_CWS!AY125</f>
        <v>0</v>
      </c>
      <c r="AW168" s="12">
        <f>STAFF_CWS!AZ125</f>
        <v>0</v>
      </c>
      <c r="AX168" s="12">
        <f>STAFF_CWS!BA125</f>
        <v>0</v>
      </c>
      <c r="AY168" s="12">
        <f>STAFF_CWS!BB125</f>
        <v>0</v>
      </c>
      <c r="AZ168" s="12">
        <f>STAFF_CWS!BC125</f>
        <v>0</v>
      </c>
      <c r="BA168" s="12">
        <f>STAFF_CWS!BD125</f>
        <v>0</v>
      </c>
      <c r="BB168" s="12">
        <f>STAFF_CWS!BE125</f>
        <v>0</v>
      </c>
      <c r="BC168" s="12">
        <f>STAFF_CWS!BF125</f>
        <v>0</v>
      </c>
      <c r="BD168" s="12">
        <f>STAFF_CWS!BG125</f>
        <v>0</v>
      </c>
      <c r="BE168" s="12">
        <f>STAFF_CWS!BH125</f>
        <v>0</v>
      </c>
      <c r="BF168" s="12">
        <f>STAFF_CWS!BI125</f>
        <v>0</v>
      </c>
      <c r="BG168" s="12">
        <f>STAFF_CWS!BJ125</f>
        <v>0</v>
      </c>
      <c r="BH168" s="12">
        <f>STAFF_CWS!BK125</f>
        <v>0</v>
      </c>
      <c r="BI168" s="12">
        <f>STAFF_CWS!BL125</f>
        <v>0</v>
      </c>
      <c r="BJ168" s="12">
        <f>STAFF_CWS!BM125</f>
        <v>0</v>
      </c>
      <c r="BK168" s="12">
        <f>STAFF_CWS!BN125</f>
        <v>0</v>
      </c>
      <c r="BL168" s="12">
        <f>STAFF_CWS!BO125</f>
        <v>0</v>
      </c>
    </row>
    <row r="169" spans="2:64" x14ac:dyDescent="0.15">
      <c r="E169" s="12">
        <f>STAFF_CWS!H126</f>
        <v>0</v>
      </c>
      <c r="F169" s="12">
        <f>STAFF_CWS!I126</f>
        <v>0</v>
      </c>
      <c r="G169" s="12">
        <f>STAFF_CWS!J126</f>
        <v>0</v>
      </c>
      <c r="H169" s="12">
        <f>STAFF_CWS!K126</f>
        <v>0</v>
      </c>
      <c r="I169" s="12">
        <f>STAFF_CWS!L126</f>
        <v>0</v>
      </c>
      <c r="J169" s="12">
        <f>STAFF_CWS!M126</f>
        <v>0</v>
      </c>
      <c r="K169" s="12">
        <f>STAFF_CWS!N126</f>
        <v>0</v>
      </c>
      <c r="L169" s="12">
        <f>STAFF_CWS!O126</f>
        <v>0</v>
      </c>
      <c r="M169" s="12">
        <f>STAFF_CWS!P126</f>
        <v>0</v>
      </c>
      <c r="N169" s="12">
        <f>STAFF_CWS!Q126</f>
        <v>0</v>
      </c>
      <c r="O169" s="12">
        <f>STAFF_CWS!R126</f>
        <v>0</v>
      </c>
      <c r="P169" s="12">
        <f>STAFF_CWS!S126</f>
        <v>0</v>
      </c>
      <c r="Q169" s="12">
        <f>STAFF_CWS!T126</f>
        <v>0</v>
      </c>
      <c r="R169" s="12">
        <f>STAFF_CWS!U126</f>
        <v>0</v>
      </c>
      <c r="S169" s="12">
        <f>STAFF_CWS!V126</f>
        <v>0</v>
      </c>
      <c r="T169" s="12">
        <f>STAFF_CWS!W126</f>
        <v>0</v>
      </c>
      <c r="U169" s="12">
        <f>STAFF_CWS!X126</f>
        <v>0</v>
      </c>
      <c r="V169" s="12">
        <f>STAFF_CWS!Y126</f>
        <v>0</v>
      </c>
      <c r="W169" s="12">
        <f>STAFF_CWS!Z126</f>
        <v>0</v>
      </c>
      <c r="X169" s="12">
        <f>STAFF_CWS!AA126</f>
        <v>0</v>
      </c>
      <c r="Y169" s="12">
        <f>STAFF_CWS!AB126</f>
        <v>0</v>
      </c>
      <c r="Z169" s="12">
        <f>STAFF_CWS!AC126</f>
        <v>0</v>
      </c>
      <c r="AA169" s="12">
        <f>STAFF_CWS!AD126</f>
        <v>0</v>
      </c>
      <c r="AB169" s="12">
        <f>STAFF_CWS!AE126</f>
        <v>0</v>
      </c>
      <c r="AC169" s="12">
        <f>STAFF_CWS!AF126</f>
        <v>0</v>
      </c>
      <c r="AD169" s="12">
        <f>STAFF_CWS!AG126</f>
        <v>0</v>
      </c>
      <c r="AE169" s="12">
        <f>STAFF_CWS!AH126</f>
        <v>0</v>
      </c>
      <c r="AF169" s="12">
        <f>STAFF_CWS!AI126</f>
        <v>0</v>
      </c>
      <c r="AG169" s="12">
        <f>STAFF_CWS!AJ126</f>
        <v>0</v>
      </c>
      <c r="AH169" s="12">
        <f>STAFF_CWS!AK126</f>
        <v>0</v>
      </c>
      <c r="AI169" s="12">
        <f>STAFF_CWS!AL126</f>
        <v>0</v>
      </c>
      <c r="AJ169" s="12">
        <f>STAFF_CWS!AM126</f>
        <v>0</v>
      </c>
      <c r="AK169" s="12">
        <f>STAFF_CWS!AN126</f>
        <v>0</v>
      </c>
      <c r="AL169" s="12">
        <f>STAFF_CWS!AO126</f>
        <v>0</v>
      </c>
      <c r="AM169" s="12">
        <f>STAFF_CWS!AP126</f>
        <v>0</v>
      </c>
      <c r="AN169" s="12">
        <f>STAFF_CWS!AQ126</f>
        <v>0</v>
      </c>
      <c r="AO169" s="12">
        <f>STAFF_CWS!AR126</f>
        <v>0</v>
      </c>
      <c r="AP169" s="12">
        <f>STAFF_CWS!AS126</f>
        <v>0</v>
      </c>
      <c r="AQ169" s="12">
        <f>STAFF_CWS!AT126</f>
        <v>0</v>
      </c>
      <c r="AR169" s="12">
        <f>STAFF_CWS!AU126</f>
        <v>0</v>
      </c>
      <c r="AS169" s="12">
        <f>STAFF_CWS!AV126</f>
        <v>0</v>
      </c>
      <c r="AT169" s="12">
        <f>STAFF_CWS!AW126</f>
        <v>0</v>
      </c>
      <c r="AU169" s="12">
        <f>STAFF_CWS!AX126</f>
        <v>0</v>
      </c>
      <c r="AV169" s="12">
        <f>STAFF_CWS!AY126</f>
        <v>0</v>
      </c>
      <c r="AW169" s="12">
        <f>STAFF_CWS!AZ126</f>
        <v>0</v>
      </c>
      <c r="AX169" s="12">
        <f>STAFF_CWS!BA126</f>
        <v>0</v>
      </c>
      <c r="AY169" s="12">
        <f>STAFF_CWS!BB126</f>
        <v>0</v>
      </c>
      <c r="AZ169" s="12">
        <f>STAFF_CWS!BC126</f>
        <v>0</v>
      </c>
      <c r="BA169" s="12">
        <f>STAFF_CWS!BD126</f>
        <v>0</v>
      </c>
      <c r="BB169" s="12">
        <f>STAFF_CWS!BE126</f>
        <v>0</v>
      </c>
      <c r="BC169" s="12">
        <f>STAFF_CWS!BF126</f>
        <v>0</v>
      </c>
      <c r="BD169" s="12">
        <f>STAFF_CWS!BG126</f>
        <v>0</v>
      </c>
      <c r="BE169" s="12">
        <f>STAFF_CWS!BH126</f>
        <v>0</v>
      </c>
      <c r="BF169" s="12">
        <f>STAFF_CWS!BI126</f>
        <v>0</v>
      </c>
      <c r="BG169" s="12">
        <f>STAFF_CWS!BJ126</f>
        <v>0</v>
      </c>
      <c r="BH169" s="12">
        <f>STAFF_CWS!BK126</f>
        <v>0</v>
      </c>
      <c r="BI169" s="12">
        <f>STAFF_CWS!BL126</f>
        <v>0</v>
      </c>
      <c r="BJ169" s="12">
        <f>STAFF_CWS!BM126</f>
        <v>0</v>
      </c>
      <c r="BK169" s="12">
        <f>STAFF_CWS!BN126</f>
        <v>0</v>
      </c>
      <c r="BL169" s="12">
        <f>STAFF_CWS!BO126</f>
        <v>0</v>
      </c>
    </row>
    <row r="170" spans="2:64" x14ac:dyDescent="0.15">
      <c r="B170" s="33" t="s">
        <v>59</v>
      </c>
      <c r="E170" s="12">
        <f>STAFF_CWS!H127</f>
        <v>0</v>
      </c>
      <c r="F170" s="12">
        <f>STAFF_CWS!I127</f>
        <v>0</v>
      </c>
      <c r="G170" s="12">
        <f>STAFF_CWS!J127</f>
        <v>0</v>
      </c>
      <c r="H170" s="12">
        <f>STAFF_CWS!K127</f>
        <v>0</v>
      </c>
      <c r="I170" s="12">
        <f>STAFF_CWS!L127</f>
        <v>0</v>
      </c>
      <c r="J170" s="12">
        <f>STAFF_CWS!M127</f>
        <v>0</v>
      </c>
      <c r="K170" s="12">
        <f>STAFF_CWS!N127</f>
        <v>0</v>
      </c>
      <c r="L170" s="12">
        <f>STAFF_CWS!O127</f>
        <v>0</v>
      </c>
      <c r="M170" s="12">
        <f>STAFF_CWS!P127</f>
        <v>0</v>
      </c>
      <c r="N170" s="12">
        <f>STAFF_CWS!Q127</f>
        <v>0</v>
      </c>
      <c r="O170" s="12">
        <f>STAFF_CWS!R127</f>
        <v>0</v>
      </c>
      <c r="P170" s="12">
        <f>STAFF_CWS!S127</f>
        <v>0</v>
      </c>
      <c r="Q170" s="12">
        <f>STAFF_CWS!T127</f>
        <v>0</v>
      </c>
      <c r="R170" s="12">
        <f>STAFF_CWS!U127</f>
        <v>0</v>
      </c>
      <c r="S170" s="12">
        <f>STAFF_CWS!V127</f>
        <v>0</v>
      </c>
      <c r="T170" s="12">
        <f>STAFF_CWS!W127</f>
        <v>0</v>
      </c>
      <c r="U170" s="12">
        <f>STAFF_CWS!X127</f>
        <v>0</v>
      </c>
      <c r="V170" s="12">
        <f>STAFF_CWS!Y127</f>
        <v>0</v>
      </c>
      <c r="W170" s="12">
        <f>STAFF_CWS!Z127</f>
        <v>0</v>
      </c>
      <c r="X170" s="12">
        <f>STAFF_CWS!AA127</f>
        <v>0</v>
      </c>
      <c r="Y170" s="12">
        <f>STAFF_CWS!AB127</f>
        <v>0</v>
      </c>
      <c r="Z170" s="12">
        <f>STAFF_CWS!AC127</f>
        <v>0</v>
      </c>
      <c r="AA170" s="12">
        <f>STAFF_CWS!AD127</f>
        <v>0</v>
      </c>
      <c r="AB170" s="12">
        <f>STAFF_CWS!AE127</f>
        <v>0</v>
      </c>
      <c r="AC170" s="12">
        <f>STAFF_CWS!AF127</f>
        <v>0</v>
      </c>
      <c r="AD170" s="12">
        <f>STAFF_CWS!AG127</f>
        <v>0</v>
      </c>
      <c r="AE170" s="12">
        <f>STAFF_CWS!AH127</f>
        <v>0</v>
      </c>
      <c r="AF170" s="12">
        <f>STAFF_CWS!AI127</f>
        <v>0</v>
      </c>
      <c r="AG170" s="12">
        <f>STAFF_CWS!AJ127</f>
        <v>0</v>
      </c>
      <c r="AH170" s="12">
        <f>STAFF_CWS!AK127</f>
        <v>0</v>
      </c>
      <c r="AI170" s="12">
        <f>STAFF_CWS!AL127</f>
        <v>0</v>
      </c>
      <c r="AJ170" s="12">
        <f>STAFF_CWS!AM127</f>
        <v>0</v>
      </c>
      <c r="AK170" s="12">
        <f>STAFF_CWS!AN127</f>
        <v>0</v>
      </c>
      <c r="AL170" s="12">
        <f>STAFF_CWS!AO127</f>
        <v>0</v>
      </c>
      <c r="AM170" s="12">
        <f>STAFF_CWS!AP127</f>
        <v>0</v>
      </c>
      <c r="AN170" s="12">
        <f>STAFF_CWS!AQ127</f>
        <v>0</v>
      </c>
      <c r="AO170" s="12">
        <f>STAFF_CWS!AR127</f>
        <v>0</v>
      </c>
      <c r="AP170" s="12">
        <f>STAFF_CWS!AS127</f>
        <v>0</v>
      </c>
      <c r="AQ170" s="12">
        <f>STAFF_CWS!AT127</f>
        <v>0</v>
      </c>
      <c r="AR170" s="12">
        <f>STAFF_CWS!AU127</f>
        <v>0</v>
      </c>
      <c r="AS170" s="12">
        <f>STAFF_CWS!AV127</f>
        <v>0</v>
      </c>
      <c r="AT170" s="12">
        <f>STAFF_CWS!AW127</f>
        <v>0</v>
      </c>
      <c r="AU170" s="12">
        <f>STAFF_CWS!AX127</f>
        <v>0</v>
      </c>
      <c r="AV170" s="12">
        <f>STAFF_CWS!AY127</f>
        <v>0</v>
      </c>
      <c r="AW170" s="12">
        <f>STAFF_CWS!AZ127</f>
        <v>0</v>
      </c>
      <c r="AX170" s="12">
        <f>STAFF_CWS!BA127</f>
        <v>0</v>
      </c>
      <c r="AY170" s="12">
        <f>STAFF_CWS!BB127</f>
        <v>0</v>
      </c>
      <c r="AZ170" s="12">
        <f>STAFF_CWS!BC127</f>
        <v>0</v>
      </c>
      <c r="BA170" s="12">
        <f>STAFF_CWS!BD127</f>
        <v>0</v>
      </c>
      <c r="BB170" s="12">
        <f>STAFF_CWS!BE127</f>
        <v>0</v>
      </c>
      <c r="BC170" s="12">
        <f>STAFF_CWS!BF127</f>
        <v>0</v>
      </c>
      <c r="BD170" s="12">
        <f>STAFF_CWS!BG127</f>
        <v>0</v>
      </c>
      <c r="BE170" s="12">
        <f>STAFF_CWS!BH127</f>
        <v>0</v>
      </c>
      <c r="BF170" s="12">
        <f>STAFF_CWS!BI127</f>
        <v>0</v>
      </c>
      <c r="BG170" s="12">
        <f>STAFF_CWS!BJ127</f>
        <v>0</v>
      </c>
      <c r="BH170" s="12">
        <f>STAFF_CWS!BK127</f>
        <v>0</v>
      </c>
      <c r="BI170" s="12">
        <f>STAFF_CWS!BL127</f>
        <v>0</v>
      </c>
      <c r="BJ170" s="12">
        <f>STAFF_CWS!BM127</f>
        <v>0</v>
      </c>
      <c r="BK170" s="12">
        <f>STAFF_CWS!BN127</f>
        <v>0</v>
      </c>
      <c r="BL170" s="12">
        <f>STAFF_CWS!BO127</f>
        <v>0</v>
      </c>
    </row>
    <row r="171" spans="2:64" x14ac:dyDescent="0.15">
      <c r="B171" s="33" t="s">
        <v>86</v>
      </c>
      <c r="E171" s="12">
        <f>STAFF_CWS!H128</f>
        <v>0</v>
      </c>
      <c r="F171" s="12">
        <f>STAFF_CWS!I128</f>
        <v>0</v>
      </c>
      <c r="G171" s="12">
        <f>STAFF_CWS!J128</f>
        <v>0</v>
      </c>
      <c r="H171" s="12">
        <f>STAFF_CWS!K128</f>
        <v>0</v>
      </c>
      <c r="I171" s="12">
        <f>STAFF_CWS!L128</f>
        <v>0</v>
      </c>
      <c r="J171" s="12">
        <f>STAFF_CWS!M128</f>
        <v>0</v>
      </c>
      <c r="K171" s="12">
        <f>STAFF_CWS!N128</f>
        <v>0</v>
      </c>
      <c r="L171" s="12">
        <f>STAFF_CWS!O128</f>
        <v>0</v>
      </c>
      <c r="M171" s="12">
        <f>STAFF_CWS!P128</f>
        <v>0</v>
      </c>
      <c r="N171" s="12">
        <f>STAFF_CWS!Q128</f>
        <v>0</v>
      </c>
      <c r="O171" s="12">
        <f>STAFF_CWS!R128</f>
        <v>0</v>
      </c>
      <c r="P171" s="12">
        <f>STAFF_CWS!S128</f>
        <v>0</v>
      </c>
      <c r="Q171" s="12">
        <f>STAFF_CWS!T128</f>
        <v>0</v>
      </c>
      <c r="R171" s="12">
        <f>STAFF_CWS!U128</f>
        <v>0</v>
      </c>
      <c r="S171" s="12">
        <f>STAFF_CWS!V128</f>
        <v>0</v>
      </c>
      <c r="T171" s="12">
        <f>STAFF_CWS!W128</f>
        <v>0</v>
      </c>
      <c r="U171" s="12">
        <f>STAFF_CWS!X128</f>
        <v>0</v>
      </c>
      <c r="V171" s="12">
        <f>STAFF_CWS!Y128</f>
        <v>0</v>
      </c>
      <c r="W171" s="12">
        <f>STAFF_CWS!Z128</f>
        <v>0</v>
      </c>
      <c r="X171" s="12">
        <f>STAFF_CWS!AA128</f>
        <v>0</v>
      </c>
      <c r="Y171" s="12">
        <f>STAFF_CWS!AB128</f>
        <v>0</v>
      </c>
      <c r="Z171" s="12">
        <f>STAFF_CWS!AC128</f>
        <v>0</v>
      </c>
      <c r="AA171" s="12">
        <f>STAFF_CWS!AD128</f>
        <v>0</v>
      </c>
      <c r="AB171" s="12">
        <f>STAFF_CWS!AE128</f>
        <v>0</v>
      </c>
      <c r="AC171" s="12">
        <f>STAFF_CWS!AF128</f>
        <v>0</v>
      </c>
      <c r="AD171" s="12">
        <f>STAFF_CWS!AG128</f>
        <v>0</v>
      </c>
      <c r="AE171" s="12">
        <f>STAFF_CWS!AH128</f>
        <v>0</v>
      </c>
      <c r="AF171" s="12">
        <f>STAFF_CWS!AI128</f>
        <v>0</v>
      </c>
      <c r="AG171" s="12">
        <f>STAFF_CWS!AJ128</f>
        <v>0</v>
      </c>
      <c r="AH171" s="12">
        <f>STAFF_CWS!AK128</f>
        <v>0</v>
      </c>
      <c r="AI171" s="12">
        <f>STAFF_CWS!AL128</f>
        <v>0</v>
      </c>
      <c r="AJ171" s="12">
        <f>STAFF_CWS!AM128</f>
        <v>0</v>
      </c>
      <c r="AK171" s="12">
        <f>STAFF_CWS!AN128</f>
        <v>0</v>
      </c>
      <c r="AL171" s="12">
        <f>STAFF_CWS!AO128</f>
        <v>0</v>
      </c>
      <c r="AM171" s="12">
        <f>STAFF_CWS!AP128</f>
        <v>0</v>
      </c>
      <c r="AN171" s="12">
        <f>STAFF_CWS!AQ128</f>
        <v>0</v>
      </c>
      <c r="AO171" s="12">
        <f>STAFF_CWS!AR128</f>
        <v>0</v>
      </c>
      <c r="AP171" s="12">
        <f>STAFF_CWS!AS128</f>
        <v>0</v>
      </c>
      <c r="AQ171" s="12">
        <f>STAFF_CWS!AT128</f>
        <v>0</v>
      </c>
      <c r="AR171" s="12">
        <f>STAFF_CWS!AU128</f>
        <v>0</v>
      </c>
      <c r="AS171" s="12">
        <f>STAFF_CWS!AV128</f>
        <v>0</v>
      </c>
      <c r="AT171" s="12">
        <f>STAFF_CWS!AW128</f>
        <v>0</v>
      </c>
      <c r="AU171" s="12">
        <f>STAFF_CWS!AX128</f>
        <v>0</v>
      </c>
      <c r="AV171" s="12">
        <f>STAFF_CWS!AY128</f>
        <v>0</v>
      </c>
      <c r="AW171" s="12">
        <f>STAFF_CWS!AZ128</f>
        <v>0</v>
      </c>
      <c r="AX171" s="12">
        <f>STAFF_CWS!BA128</f>
        <v>0</v>
      </c>
      <c r="AY171" s="12">
        <f>STAFF_CWS!BB128</f>
        <v>0</v>
      </c>
      <c r="AZ171" s="12">
        <f>STAFF_CWS!BC128</f>
        <v>0</v>
      </c>
      <c r="BA171" s="12">
        <f>STAFF_CWS!BD128</f>
        <v>0</v>
      </c>
      <c r="BB171" s="12">
        <f>STAFF_CWS!BE128</f>
        <v>0</v>
      </c>
      <c r="BC171" s="12">
        <f>STAFF_CWS!BF128</f>
        <v>0</v>
      </c>
      <c r="BD171" s="12">
        <f>STAFF_CWS!BG128</f>
        <v>0</v>
      </c>
      <c r="BE171" s="12">
        <f>STAFF_CWS!BH128</f>
        <v>0</v>
      </c>
      <c r="BF171" s="12">
        <f>STAFF_CWS!BI128</f>
        <v>0</v>
      </c>
      <c r="BG171" s="12">
        <f>STAFF_CWS!BJ128</f>
        <v>0</v>
      </c>
      <c r="BH171" s="12">
        <f>STAFF_CWS!BK128</f>
        <v>0</v>
      </c>
      <c r="BI171" s="12">
        <f>STAFF_CWS!BL128</f>
        <v>0</v>
      </c>
      <c r="BJ171" s="12">
        <f>STAFF_CWS!BM128</f>
        <v>0</v>
      </c>
      <c r="BK171" s="12">
        <f>STAFF_CWS!BN128</f>
        <v>0</v>
      </c>
      <c r="BL171" s="12">
        <f>STAFF_CWS!BO128</f>
        <v>0</v>
      </c>
    </row>
    <row r="172" spans="2:64" x14ac:dyDescent="0.15">
      <c r="E172" s="12">
        <f>STAFF_CWS!H129</f>
        <v>0</v>
      </c>
      <c r="F172" s="12">
        <f>STAFF_CWS!I129</f>
        <v>0</v>
      </c>
      <c r="G172" s="12">
        <f>STAFF_CWS!J129</f>
        <v>0</v>
      </c>
      <c r="H172" s="12">
        <f>STAFF_CWS!K129</f>
        <v>0</v>
      </c>
      <c r="I172" s="12">
        <f>STAFF_CWS!L129</f>
        <v>0</v>
      </c>
      <c r="J172" s="12">
        <f>STAFF_CWS!M129</f>
        <v>0</v>
      </c>
      <c r="K172" s="12">
        <f>STAFF_CWS!N129</f>
        <v>0</v>
      </c>
      <c r="L172" s="12">
        <f>STAFF_CWS!O129</f>
        <v>0</v>
      </c>
      <c r="M172" s="12">
        <f>STAFF_CWS!P129</f>
        <v>0</v>
      </c>
      <c r="N172" s="12">
        <f>STAFF_CWS!Q129</f>
        <v>0</v>
      </c>
      <c r="O172" s="12">
        <f>STAFF_CWS!R129</f>
        <v>0</v>
      </c>
      <c r="P172" s="12">
        <f>STAFF_CWS!S129</f>
        <v>0</v>
      </c>
      <c r="Q172" s="12">
        <f>STAFF_CWS!T129</f>
        <v>0</v>
      </c>
      <c r="R172" s="12">
        <f>STAFF_CWS!U129</f>
        <v>0</v>
      </c>
      <c r="S172" s="12">
        <f>STAFF_CWS!V129</f>
        <v>0</v>
      </c>
      <c r="T172" s="12">
        <f>STAFF_CWS!W129</f>
        <v>0</v>
      </c>
      <c r="U172" s="12">
        <f>STAFF_CWS!X129</f>
        <v>0</v>
      </c>
      <c r="V172" s="12">
        <f>STAFF_CWS!Y129</f>
        <v>0</v>
      </c>
      <c r="W172" s="12">
        <f>STAFF_CWS!Z129</f>
        <v>0</v>
      </c>
      <c r="X172" s="12">
        <f>STAFF_CWS!AA129</f>
        <v>0</v>
      </c>
      <c r="Y172" s="12">
        <f>STAFF_CWS!AB129</f>
        <v>0</v>
      </c>
      <c r="Z172" s="12">
        <f>STAFF_CWS!AC129</f>
        <v>0</v>
      </c>
      <c r="AA172" s="12">
        <f>STAFF_CWS!AD129</f>
        <v>0</v>
      </c>
      <c r="AB172" s="12">
        <f>STAFF_CWS!AE129</f>
        <v>0</v>
      </c>
      <c r="AC172" s="12">
        <f>STAFF_CWS!AF129</f>
        <v>0</v>
      </c>
      <c r="AD172" s="12">
        <f>STAFF_CWS!AG129</f>
        <v>0</v>
      </c>
      <c r="AE172" s="12">
        <f>STAFF_CWS!AH129</f>
        <v>0</v>
      </c>
      <c r="AF172" s="12">
        <f>STAFF_CWS!AI129</f>
        <v>0</v>
      </c>
      <c r="AG172" s="12">
        <f>STAFF_CWS!AJ129</f>
        <v>0</v>
      </c>
      <c r="AH172" s="12">
        <f>STAFF_CWS!AK129</f>
        <v>0</v>
      </c>
      <c r="AI172" s="12">
        <f>STAFF_CWS!AL129</f>
        <v>0</v>
      </c>
      <c r="AJ172" s="12">
        <f>STAFF_CWS!AM129</f>
        <v>0</v>
      </c>
      <c r="AK172" s="12">
        <f>STAFF_CWS!AN129</f>
        <v>0</v>
      </c>
      <c r="AL172" s="12">
        <f>STAFF_CWS!AO129</f>
        <v>0</v>
      </c>
      <c r="AM172" s="12">
        <f>STAFF_CWS!AP129</f>
        <v>0</v>
      </c>
      <c r="AN172" s="12">
        <f>STAFF_CWS!AQ129</f>
        <v>0</v>
      </c>
      <c r="AO172" s="12">
        <f>STAFF_CWS!AR129</f>
        <v>0</v>
      </c>
      <c r="AP172" s="12">
        <f>STAFF_CWS!AS129</f>
        <v>0</v>
      </c>
      <c r="AQ172" s="12">
        <f>STAFF_CWS!AT129</f>
        <v>0</v>
      </c>
      <c r="AR172" s="12">
        <f>STAFF_CWS!AU129</f>
        <v>0</v>
      </c>
      <c r="AS172" s="12">
        <f>STAFF_CWS!AV129</f>
        <v>0</v>
      </c>
      <c r="AT172" s="12">
        <f>STAFF_CWS!AW129</f>
        <v>0</v>
      </c>
      <c r="AU172" s="12">
        <f>STAFF_CWS!AX129</f>
        <v>0</v>
      </c>
      <c r="AV172" s="12">
        <f>STAFF_CWS!AY129</f>
        <v>0</v>
      </c>
      <c r="AW172" s="12">
        <f>STAFF_CWS!AZ129</f>
        <v>0</v>
      </c>
      <c r="AX172" s="12">
        <f>STAFF_CWS!BA129</f>
        <v>0</v>
      </c>
      <c r="AY172" s="12">
        <f>STAFF_CWS!BB129</f>
        <v>0</v>
      </c>
      <c r="AZ172" s="12">
        <f>STAFF_CWS!BC129</f>
        <v>0</v>
      </c>
      <c r="BA172" s="12">
        <f>STAFF_CWS!BD129</f>
        <v>0</v>
      </c>
      <c r="BB172" s="12">
        <f>STAFF_CWS!BE129</f>
        <v>0</v>
      </c>
      <c r="BC172" s="12">
        <f>STAFF_CWS!BF129</f>
        <v>0</v>
      </c>
      <c r="BD172" s="12">
        <f>STAFF_CWS!BG129</f>
        <v>0</v>
      </c>
      <c r="BE172" s="12">
        <f>STAFF_CWS!BH129</f>
        <v>0</v>
      </c>
      <c r="BF172" s="12">
        <f>STAFF_CWS!BI129</f>
        <v>0</v>
      </c>
      <c r="BG172" s="12">
        <f>STAFF_CWS!BJ129</f>
        <v>0</v>
      </c>
      <c r="BH172" s="12">
        <f>STAFF_CWS!BK129</f>
        <v>0</v>
      </c>
      <c r="BI172" s="12">
        <f>STAFF_CWS!BL129</f>
        <v>0</v>
      </c>
      <c r="BJ172" s="12">
        <f>STAFF_CWS!BM129</f>
        <v>0</v>
      </c>
      <c r="BK172" s="12">
        <f>STAFF_CWS!BN129</f>
        <v>0</v>
      </c>
      <c r="BL172" s="12">
        <f>STAFF_CWS!BO129</f>
        <v>0</v>
      </c>
    </row>
    <row r="173" spans="2:64" x14ac:dyDescent="0.15">
      <c r="B173" s="33" t="s">
        <v>60</v>
      </c>
      <c r="E173" s="12">
        <f>STAFF_CWS!H130</f>
        <v>0</v>
      </c>
      <c r="F173" s="12">
        <f>STAFF_CWS!I130</f>
        <v>0</v>
      </c>
      <c r="G173" s="12">
        <f>STAFF_CWS!J130</f>
        <v>0</v>
      </c>
      <c r="H173" s="12">
        <f>STAFF_CWS!K130</f>
        <v>0</v>
      </c>
      <c r="I173" s="12">
        <f>STAFF_CWS!L130</f>
        <v>0</v>
      </c>
      <c r="J173" s="12">
        <f>STAFF_CWS!M130</f>
        <v>0</v>
      </c>
      <c r="K173" s="12">
        <f>STAFF_CWS!N130</f>
        <v>0</v>
      </c>
      <c r="L173" s="12">
        <f>STAFF_CWS!O130</f>
        <v>0</v>
      </c>
      <c r="M173" s="12">
        <f>STAFF_CWS!P130</f>
        <v>0</v>
      </c>
      <c r="N173" s="12">
        <f>STAFF_CWS!Q130</f>
        <v>0</v>
      </c>
      <c r="O173" s="12">
        <f>STAFF_CWS!R130</f>
        <v>0</v>
      </c>
      <c r="P173" s="12">
        <f>STAFF_CWS!S130</f>
        <v>0</v>
      </c>
      <c r="Q173" s="12">
        <f>STAFF_CWS!T130</f>
        <v>0</v>
      </c>
      <c r="R173" s="12">
        <f>STAFF_CWS!U130</f>
        <v>0</v>
      </c>
      <c r="S173" s="12">
        <f>STAFF_CWS!V130</f>
        <v>0</v>
      </c>
      <c r="T173" s="12">
        <f>STAFF_CWS!W130</f>
        <v>0</v>
      </c>
      <c r="U173" s="12">
        <f>STAFF_CWS!X130</f>
        <v>0</v>
      </c>
      <c r="V173" s="12">
        <f>STAFF_CWS!Y130</f>
        <v>0</v>
      </c>
      <c r="W173" s="12">
        <f>STAFF_CWS!Z130</f>
        <v>0</v>
      </c>
      <c r="X173" s="12">
        <f>STAFF_CWS!AA130</f>
        <v>0</v>
      </c>
      <c r="Y173" s="12">
        <f>STAFF_CWS!AB130</f>
        <v>0</v>
      </c>
      <c r="Z173" s="12">
        <f>STAFF_CWS!AC130</f>
        <v>0</v>
      </c>
      <c r="AA173" s="12">
        <f>STAFF_CWS!AD130</f>
        <v>0</v>
      </c>
      <c r="AB173" s="12">
        <f>STAFF_CWS!AE130</f>
        <v>0</v>
      </c>
      <c r="AC173" s="12">
        <f>STAFF_CWS!AF130</f>
        <v>0</v>
      </c>
      <c r="AD173" s="12">
        <f>STAFF_CWS!AG130</f>
        <v>0</v>
      </c>
      <c r="AE173" s="12">
        <f>STAFF_CWS!AH130</f>
        <v>0</v>
      </c>
      <c r="AF173" s="12">
        <f>STAFF_CWS!AI130</f>
        <v>0</v>
      </c>
      <c r="AG173" s="12">
        <f>STAFF_CWS!AJ130</f>
        <v>0</v>
      </c>
      <c r="AH173" s="12">
        <f>STAFF_CWS!AK130</f>
        <v>0</v>
      </c>
      <c r="AI173" s="12">
        <f>STAFF_CWS!AL130</f>
        <v>0</v>
      </c>
      <c r="AJ173" s="12">
        <f>STAFF_CWS!AM130</f>
        <v>0</v>
      </c>
      <c r="AK173" s="12">
        <f>STAFF_CWS!AN130</f>
        <v>0</v>
      </c>
      <c r="AL173" s="12">
        <f>STAFF_CWS!AO130</f>
        <v>0</v>
      </c>
      <c r="AM173" s="12">
        <f>STAFF_CWS!AP130</f>
        <v>0</v>
      </c>
      <c r="AN173" s="12">
        <f>STAFF_CWS!AQ130</f>
        <v>0</v>
      </c>
      <c r="AO173" s="12">
        <f>STAFF_CWS!AR130</f>
        <v>0</v>
      </c>
      <c r="AP173" s="12">
        <f>STAFF_CWS!AS130</f>
        <v>0</v>
      </c>
      <c r="AQ173" s="12">
        <f>STAFF_CWS!AT130</f>
        <v>0</v>
      </c>
      <c r="AR173" s="12">
        <f>STAFF_CWS!AU130</f>
        <v>0</v>
      </c>
      <c r="AS173" s="12">
        <f>STAFF_CWS!AV130</f>
        <v>0</v>
      </c>
      <c r="AT173" s="12">
        <f>STAFF_CWS!AW130</f>
        <v>0</v>
      </c>
      <c r="AU173" s="12">
        <f>STAFF_CWS!AX130</f>
        <v>0</v>
      </c>
      <c r="AV173" s="12">
        <f>STAFF_CWS!AY130</f>
        <v>0</v>
      </c>
      <c r="AW173" s="12">
        <f>STAFF_CWS!AZ130</f>
        <v>0</v>
      </c>
      <c r="AX173" s="12">
        <f>STAFF_CWS!BA130</f>
        <v>0</v>
      </c>
      <c r="AY173" s="12">
        <f>STAFF_CWS!BB130</f>
        <v>0</v>
      </c>
      <c r="AZ173" s="12">
        <f>STAFF_CWS!BC130</f>
        <v>0</v>
      </c>
      <c r="BA173" s="12">
        <f>STAFF_CWS!BD130</f>
        <v>0</v>
      </c>
      <c r="BB173" s="12">
        <f>STAFF_CWS!BE130</f>
        <v>0</v>
      </c>
      <c r="BC173" s="12">
        <f>STAFF_CWS!BF130</f>
        <v>0</v>
      </c>
      <c r="BD173" s="12">
        <f>STAFF_CWS!BG130</f>
        <v>0</v>
      </c>
      <c r="BE173" s="12">
        <f>STAFF_CWS!BH130</f>
        <v>0</v>
      </c>
      <c r="BF173" s="12">
        <f>STAFF_CWS!BI130</f>
        <v>0</v>
      </c>
      <c r="BG173" s="12">
        <f>STAFF_CWS!BJ130</f>
        <v>0</v>
      </c>
      <c r="BH173" s="12">
        <f>STAFF_CWS!BK130</f>
        <v>0</v>
      </c>
      <c r="BI173" s="12">
        <f>STAFF_CWS!BL130</f>
        <v>0</v>
      </c>
      <c r="BJ173" s="12">
        <f>STAFF_CWS!BM130</f>
        <v>0</v>
      </c>
      <c r="BK173" s="12">
        <f>STAFF_CWS!BN130</f>
        <v>0</v>
      </c>
      <c r="BL173" s="12">
        <f>STAFF_CWS!BO130</f>
        <v>0</v>
      </c>
    </row>
    <row r="174" spans="2:64" x14ac:dyDescent="0.15">
      <c r="B174" s="33" t="s">
        <v>86</v>
      </c>
      <c r="E174" s="12">
        <f>STAFF_CWS!H131</f>
        <v>0</v>
      </c>
      <c r="F174" s="12">
        <f>STAFF_CWS!I131</f>
        <v>0</v>
      </c>
      <c r="G174" s="12">
        <f>STAFF_CWS!J131</f>
        <v>0</v>
      </c>
      <c r="H174" s="12">
        <f>STAFF_CWS!K131</f>
        <v>0</v>
      </c>
      <c r="I174" s="12">
        <f>STAFF_CWS!L131</f>
        <v>0</v>
      </c>
      <c r="J174" s="12">
        <f>STAFF_CWS!M131</f>
        <v>0</v>
      </c>
      <c r="K174" s="12">
        <f>STAFF_CWS!N131</f>
        <v>0</v>
      </c>
      <c r="L174" s="12">
        <f>STAFF_CWS!O131</f>
        <v>0</v>
      </c>
      <c r="M174" s="12">
        <f>STAFF_CWS!P131</f>
        <v>0</v>
      </c>
      <c r="N174" s="12">
        <f>STAFF_CWS!Q131</f>
        <v>0</v>
      </c>
      <c r="O174" s="12">
        <f>STAFF_CWS!R131</f>
        <v>0</v>
      </c>
      <c r="P174" s="12">
        <f>STAFF_CWS!S131</f>
        <v>0</v>
      </c>
      <c r="Q174" s="12">
        <f>STAFF_CWS!T131</f>
        <v>0</v>
      </c>
      <c r="R174" s="12">
        <f>STAFF_CWS!U131</f>
        <v>0</v>
      </c>
      <c r="S174" s="12">
        <f>STAFF_CWS!V131</f>
        <v>0</v>
      </c>
      <c r="T174" s="12">
        <f>STAFF_CWS!W131</f>
        <v>0</v>
      </c>
      <c r="U174" s="12">
        <f>STAFF_CWS!X131</f>
        <v>0</v>
      </c>
      <c r="V174" s="12">
        <f>STAFF_CWS!Y131</f>
        <v>0</v>
      </c>
      <c r="W174" s="12">
        <f>STAFF_CWS!Z131</f>
        <v>0</v>
      </c>
      <c r="X174" s="12">
        <f>STAFF_CWS!AA131</f>
        <v>0</v>
      </c>
      <c r="Y174" s="12">
        <f>STAFF_CWS!AB131</f>
        <v>0</v>
      </c>
      <c r="Z174" s="12">
        <f>STAFF_CWS!AC131</f>
        <v>0</v>
      </c>
      <c r="AA174" s="12">
        <f>STAFF_CWS!AD131</f>
        <v>0</v>
      </c>
      <c r="AB174" s="12">
        <f>STAFF_CWS!AE131</f>
        <v>0</v>
      </c>
      <c r="AC174" s="12">
        <f>STAFF_CWS!AF131</f>
        <v>0</v>
      </c>
      <c r="AD174" s="12">
        <f>STAFF_CWS!AG131</f>
        <v>0</v>
      </c>
      <c r="AE174" s="12">
        <f>STAFF_CWS!AH131</f>
        <v>0</v>
      </c>
      <c r="AF174" s="12">
        <f>STAFF_CWS!AI131</f>
        <v>0</v>
      </c>
      <c r="AG174" s="12">
        <f>STAFF_CWS!AJ131</f>
        <v>0</v>
      </c>
      <c r="AH174" s="12">
        <f>STAFF_CWS!AK131</f>
        <v>0</v>
      </c>
      <c r="AI174" s="12">
        <f>STAFF_CWS!AL131</f>
        <v>0</v>
      </c>
      <c r="AJ174" s="12">
        <f>STAFF_CWS!AM131</f>
        <v>0</v>
      </c>
      <c r="AK174" s="12">
        <f>STAFF_CWS!AN131</f>
        <v>0</v>
      </c>
      <c r="AL174" s="12">
        <f>STAFF_CWS!AO131</f>
        <v>0</v>
      </c>
      <c r="AM174" s="12">
        <f>STAFF_CWS!AP131</f>
        <v>0</v>
      </c>
      <c r="AN174" s="12">
        <f>STAFF_CWS!AQ131</f>
        <v>0</v>
      </c>
      <c r="AO174" s="12">
        <f>STAFF_CWS!AR131</f>
        <v>0</v>
      </c>
      <c r="AP174" s="12">
        <f>STAFF_CWS!AS131</f>
        <v>0</v>
      </c>
      <c r="AQ174" s="12">
        <f>STAFF_CWS!AT131</f>
        <v>0</v>
      </c>
      <c r="AR174" s="12">
        <f>STAFF_CWS!AU131</f>
        <v>0</v>
      </c>
      <c r="AS174" s="12">
        <f>STAFF_CWS!AV131</f>
        <v>0</v>
      </c>
      <c r="AT174" s="12">
        <f>STAFF_CWS!AW131</f>
        <v>0</v>
      </c>
      <c r="AU174" s="12">
        <f>STAFF_CWS!AX131</f>
        <v>0</v>
      </c>
      <c r="AV174" s="12">
        <f>STAFF_CWS!AY131</f>
        <v>0</v>
      </c>
      <c r="AW174" s="12">
        <f>STAFF_CWS!AZ131</f>
        <v>0</v>
      </c>
      <c r="AX174" s="12">
        <f>STAFF_CWS!BA131</f>
        <v>0</v>
      </c>
      <c r="AY174" s="12">
        <f>STAFF_CWS!BB131</f>
        <v>0</v>
      </c>
      <c r="AZ174" s="12">
        <f>STAFF_CWS!BC131</f>
        <v>0</v>
      </c>
      <c r="BA174" s="12">
        <f>STAFF_CWS!BD131</f>
        <v>0</v>
      </c>
      <c r="BB174" s="12">
        <f>STAFF_CWS!BE131</f>
        <v>0</v>
      </c>
      <c r="BC174" s="12">
        <f>STAFF_CWS!BF131</f>
        <v>0</v>
      </c>
      <c r="BD174" s="12">
        <f>STAFF_CWS!BG131</f>
        <v>0</v>
      </c>
      <c r="BE174" s="12">
        <f>STAFF_CWS!BH131</f>
        <v>0</v>
      </c>
      <c r="BF174" s="12">
        <f>STAFF_CWS!BI131</f>
        <v>0</v>
      </c>
      <c r="BG174" s="12">
        <f>STAFF_CWS!BJ131</f>
        <v>0</v>
      </c>
      <c r="BH174" s="12">
        <f>STAFF_CWS!BK131</f>
        <v>0</v>
      </c>
      <c r="BI174" s="12">
        <f>STAFF_CWS!BL131</f>
        <v>0</v>
      </c>
      <c r="BJ174" s="12">
        <f>STAFF_CWS!BM131</f>
        <v>0</v>
      </c>
      <c r="BK174" s="12">
        <f>STAFF_CWS!BN131</f>
        <v>0</v>
      </c>
      <c r="BL174" s="12">
        <f>STAFF_CWS!BO131</f>
        <v>0</v>
      </c>
    </row>
    <row r="175" spans="2:64" x14ac:dyDescent="0.15">
      <c r="E175" s="12">
        <f>STAFF_CWS!H132</f>
        <v>0</v>
      </c>
      <c r="F175" s="12">
        <f>STAFF_CWS!I132</f>
        <v>0</v>
      </c>
      <c r="G175" s="12">
        <f>STAFF_CWS!J132</f>
        <v>0</v>
      </c>
      <c r="H175" s="12">
        <f>STAFF_CWS!K132</f>
        <v>0</v>
      </c>
      <c r="I175" s="12">
        <f>STAFF_CWS!L132</f>
        <v>0</v>
      </c>
      <c r="J175" s="12">
        <f>STAFF_CWS!M132</f>
        <v>0</v>
      </c>
      <c r="K175" s="12">
        <f>STAFF_CWS!N132</f>
        <v>0</v>
      </c>
      <c r="L175" s="12">
        <f>STAFF_CWS!O132</f>
        <v>0</v>
      </c>
      <c r="M175" s="12">
        <f>STAFF_CWS!P132</f>
        <v>0</v>
      </c>
      <c r="N175" s="12">
        <f>STAFF_CWS!Q132</f>
        <v>0</v>
      </c>
      <c r="O175" s="12">
        <f>STAFF_CWS!R132</f>
        <v>0</v>
      </c>
      <c r="P175" s="12">
        <f>STAFF_CWS!S132</f>
        <v>0</v>
      </c>
      <c r="Q175" s="12">
        <f>STAFF_CWS!T132</f>
        <v>0</v>
      </c>
      <c r="R175" s="12">
        <f>STAFF_CWS!U132</f>
        <v>0</v>
      </c>
      <c r="S175" s="12">
        <f>STAFF_CWS!V132</f>
        <v>0</v>
      </c>
      <c r="T175" s="12">
        <f>STAFF_CWS!W132</f>
        <v>0</v>
      </c>
      <c r="U175" s="12">
        <f>STAFF_CWS!X132</f>
        <v>0</v>
      </c>
      <c r="V175" s="12">
        <f>STAFF_CWS!Y132</f>
        <v>0</v>
      </c>
      <c r="W175" s="12">
        <f>STAFF_CWS!Z132</f>
        <v>0</v>
      </c>
      <c r="X175" s="12">
        <f>STAFF_CWS!AA132</f>
        <v>0</v>
      </c>
      <c r="Y175" s="12">
        <f>STAFF_CWS!AB132</f>
        <v>0</v>
      </c>
      <c r="Z175" s="12">
        <f>STAFF_CWS!AC132</f>
        <v>0</v>
      </c>
      <c r="AA175" s="12">
        <f>STAFF_CWS!AD132</f>
        <v>0</v>
      </c>
      <c r="AB175" s="12">
        <f>STAFF_CWS!AE132</f>
        <v>0</v>
      </c>
      <c r="AC175" s="12">
        <f>STAFF_CWS!AF132</f>
        <v>0</v>
      </c>
      <c r="AD175" s="12">
        <f>STAFF_CWS!AG132</f>
        <v>0</v>
      </c>
      <c r="AE175" s="12">
        <f>STAFF_CWS!AH132</f>
        <v>0</v>
      </c>
      <c r="AF175" s="12">
        <f>STAFF_CWS!AI132</f>
        <v>0</v>
      </c>
      <c r="AG175" s="12">
        <f>STAFF_CWS!AJ132</f>
        <v>0</v>
      </c>
      <c r="AH175" s="12">
        <f>STAFF_CWS!AK132</f>
        <v>0</v>
      </c>
      <c r="AI175" s="12">
        <f>STAFF_CWS!AL132</f>
        <v>0</v>
      </c>
      <c r="AJ175" s="12">
        <f>STAFF_CWS!AM132</f>
        <v>0</v>
      </c>
      <c r="AK175" s="12">
        <f>STAFF_CWS!AN132</f>
        <v>0</v>
      </c>
      <c r="AL175" s="12">
        <f>STAFF_CWS!AO132</f>
        <v>0</v>
      </c>
      <c r="AM175" s="12">
        <f>STAFF_CWS!AP132</f>
        <v>0</v>
      </c>
      <c r="AN175" s="12">
        <f>STAFF_CWS!AQ132</f>
        <v>0</v>
      </c>
      <c r="AO175" s="12">
        <f>STAFF_CWS!AR132</f>
        <v>0</v>
      </c>
      <c r="AP175" s="12">
        <f>STAFF_CWS!AS132</f>
        <v>0</v>
      </c>
      <c r="AQ175" s="12">
        <f>STAFF_CWS!AT132</f>
        <v>0</v>
      </c>
      <c r="AR175" s="12">
        <f>STAFF_CWS!AU132</f>
        <v>0</v>
      </c>
      <c r="AS175" s="12">
        <f>STAFF_CWS!AV132</f>
        <v>0</v>
      </c>
      <c r="AT175" s="12">
        <f>STAFF_CWS!AW132</f>
        <v>0</v>
      </c>
      <c r="AU175" s="12">
        <f>STAFF_CWS!AX132</f>
        <v>0</v>
      </c>
      <c r="AV175" s="12">
        <f>STAFF_CWS!AY132</f>
        <v>0</v>
      </c>
      <c r="AW175" s="12">
        <f>STAFF_CWS!AZ132</f>
        <v>0</v>
      </c>
      <c r="AX175" s="12">
        <f>STAFF_CWS!BA132</f>
        <v>0</v>
      </c>
      <c r="AY175" s="12">
        <f>STAFF_CWS!BB132</f>
        <v>0</v>
      </c>
      <c r="AZ175" s="12">
        <f>STAFF_CWS!BC132</f>
        <v>0</v>
      </c>
      <c r="BA175" s="12">
        <f>STAFF_CWS!BD132</f>
        <v>0</v>
      </c>
      <c r="BB175" s="12">
        <f>STAFF_CWS!BE132</f>
        <v>0</v>
      </c>
      <c r="BC175" s="12">
        <f>STAFF_CWS!BF132</f>
        <v>0</v>
      </c>
      <c r="BD175" s="12">
        <f>STAFF_CWS!BG132</f>
        <v>0</v>
      </c>
      <c r="BE175" s="12">
        <f>STAFF_CWS!BH132</f>
        <v>0</v>
      </c>
      <c r="BF175" s="12">
        <f>STAFF_CWS!BI132</f>
        <v>0</v>
      </c>
      <c r="BG175" s="12">
        <f>STAFF_CWS!BJ132</f>
        <v>0</v>
      </c>
      <c r="BH175" s="12">
        <f>STAFF_CWS!BK132</f>
        <v>0</v>
      </c>
      <c r="BI175" s="12">
        <f>STAFF_CWS!BL132</f>
        <v>0</v>
      </c>
      <c r="BJ175" s="12">
        <f>STAFF_CWS!BM132</f>
        <v>0</v>
      </c>
      <c r="BK175" s="12">
        <f>STAFF_CWS!BN132</f>
        <v>0</v>
      </c>
      <c r="BL175" s="12">
        <f>STAFF_CWS!BO132</f>
        <v>0</v>
      </c>
    </row>
    <row r="176" spans="2:64" x14ac:dyDescent="0.15">
      <c r="B176" s="14" t="s">
        <v>26</v>
      </c>
      <c r="E176" s="12">
        <f>STAFF_CWS!H133</f>
        <v>2</v>
      </c>
      <c r="F176" s="12">
        <f>STAFF_CWS!I133</f>
        <v>2</v>
      </c>
      <c r="G176" s="12">
        <f>STAFF_CWS!J133</f>
        <v>2</v>
      </c>
      <c r="H176" s="12">
        <f>STAFF_CWS!K133</f>
        <v>2</v>
      </c>
      <c r="I176" s="12">
        <f>STAFF_CWS!L133</f>
        <v>2</v>
      </c>
      <c r="J176" s="12">
        <f>STAFF_CWS!M133</f>
        <v>2</v>
      </c>
      <c r="K176" s="12">
        <f>STAFF_CWS!N133</f>
        <v>2</v>
      </c>
      <c r="L176" s="12">
        <f>STAFF_CWS!O133</f>
        <v>2</v>
      </c>
      <c r="M176" s="12">
        <f>STAFF_CWS!P133</f>
        <v>2</v>
      </c>
      <c r="N176" s="12">
        <f>STAFF_CWS!Q133</f>
        <v>2</v>
      </c>
      <c r="O176" s="12">
        <f>STAFF_CWS!R133</f>
        <v>2</v>
      </c>
      <c r="P176" s="12">
        <f>STAFF_CWS!S133</f>
        <v>2</v>
      </c>
      <c r="Q176" s="12">
        <f>STAFF_CWS!T133</f>
        <v>2</v>
      </c>
      <c r="R176" s="12">
        <f>STAFF_CWS!U133</f>
        <v>2</v>
      </c>
      <c r="S176" s="12">
        <f>STAFF_CWS!V133</f>
        <v>2</v>
      </c>
      <c r="T176" s="12">
        <f>STAFF_CWS!W133</f>
        <v>2</v>
      </c>
      <c r="U176" s="12">
        <f>STAFF_CWS!X133</f>
        <v>2</v>
      </c>
      <c r="V176" s="12">
        <f>STAFF_CWS!Y133</f>
        <v>2</v>
      </c>
      <c r="W176" s="12">
        <f>STAFF_CWS!Z133</f>
        <v>2</v>
      </c>
      <c r="X176" s="12">
        <f>STAFF_CWS!AA133</f>
        <v>2</v>
      </c>
      <c r="Y176" s="12">
        <f>STAFF_CWS!AB133</f>
        <v>2</v>
      </c>
      <c r="Z176" s="12">
        <f>STAFF_CWS!AC133</f>
        <v>2</v>
      </c>
      <c r="AA176" s="12">
        <f>STAFF_CWS!AD133</f>
        <v>2</v>
      </c>
      <c r="AB176" s="12">
        <f>STAFF_CWS!AE133</f>
        <v>2</v>
      </c>
      <c r="AC176" s="12">
        <f>STAFF_CWS!AF133</f>
        <v>2</v>
      </c>
      <c r="AD176" s="12">
        <f>STAFF_CWS!AG133</f>
        <v>2</v>
      </c>
      <c r="AE176" s="12">
        <f>STAFF_CWS!AH133</f>
        <v>2</v>
      </c>
      <c r="AF176" s="12">
        <f>STAFF_CWS!AI133</f>
        <v>2</v>
      </c>
      <c r="AG176" s="12">
        <f>STAFF_CWS!AJ133</f>
        <v>2</v>
      </c>
      <c r="AH176" s="12">
        <f>STAFF_CWS!AK133</f>
        <v>2</v>
      </c>
      <c r="AI176" s="12">
        <f>STAFF_CWS!AL133</f>
        <v>2</v>
      </c>
      <c r="AJ176" s="12">
        <f>STAFF_CWS!AM133</f>
        <v>2</v>
      </c>
      <c r="AK176" s="12">
        <f>STAFF_CWS!AN133</f>
        <v>2</v>
      </c>
      <c r="AL176" s="12">
        <f>STAFF_CWS!AO133</f>
        <v>2</v>
      </c>
      <c r="AM176" s="12">
        <f>STAFF_CWS!AP133</f>
        <v>2</v>
      </c>
      <c r="AN176" s="12">
        <f>STAFF_CWS!AQ133</f>
        <v>2</v>
      </c>
      <c r="AO176" s="12">
        <f>STAFF_CWS!AR133</f>
        <v>2</v>
      </c>
      <c r="AP176" s="12">
        <f>STAFF_CWS!AS133</f>
        <v>2</v>
      </c>
      <c r="AQ176" s="12">
        <f>STAFF_CWS!AT133</f>
        <v>2</v>
      </c>
      <c r="AR176" s="12">
        <f>STAFF_CWS!AU133</f>
        <v>2</v>
      </c>
      <c r="AS176" s="12">
        <f>STAFF_CWS!AV133</f>
        <v>2</v>
      </c>
      <c r="AT176" s="12">
        <f>STAFF_CWS!AW133</f>
        <v>2</v>
      </c>
      <c r="AU176" s="12">
        <f>STAFF_CWS!AX133</f>
        <v>2</v>
      </c>
      <c r="AV176" s="12">
        <f>STAFF_CWS!AY133</f>
        <v>2</v>
      </c>
      <c r="AW176" s="12">
        <f>STAFF_CWS!AZ133</f>
        <v>2</v>
      </c>
      <c r="AX176" s="12">
        <f>STAFF_CWS!BA133</f>
        <v>2</v>
      </c>
      <c r="AY176" s="12">
        <f>STAFF_CWS!BB133</f>
        <v>2</v>
      </c>
      <c r="AZ176" s="12">
        <f>STAFF_CWS!BC133</f>
        <v>2</v>
      </c>
      <c r="BA176" s="12">
        <f>STAFF_CWS!BD133</f>
        <v>2</v>
      </c>
      <c r="BB176" s="12">
        <f>STAFF_CWS!BE133</f>
        <v>2</v>
      </c>
      <c r="BC176" s="12">
        <f>STAFF_CWS!BF133</f>
        <v>2</v>
      </c>
      <c r="BD176" s="12">
        <f>STAFF_CWS!BG133</f>
        <v>2</v>
      </c>
      <c r="BE176" s="12">
        <f>STAFF_CWS!BH133</f>
        <v>2</v>
      </c>
      <c r="BF176" s="12">
        <f>STAFF_CWS!BI133</f>
        <v>2</v>
      </c>
      <c r="BG176" s="12">
        <f>STAFF_CWS!BJ133</f>
        <v>2</v>
      </c>
      <c r="BH176" s="12">
        <f>STAFF_CWS!BK133</f>
        <v>2</v>
      </c>
      <c r="BI176" s="12">
        <f>STAFF_CWS!BL133</f>
        <v>2</v>
      </c>
      <c r="BJ176" s="12">
        <f>STAFF_CWS!BM133</f>
        <v>2</v>
      </c>
      <c r="BK176" s="12">
        <f>STAFF_CWS!BN133</f>
        <v>2</v>
      </c>
      <c r="BL176" s="12">
        <f>STAFF_CWS!BO133</f>
        <v>2</v>
      </c>
    </row>
    <row r="177" spans="2:64" x14ac:dyDescent="0.15">
      <c r="B177" s="14" t="s">
        <v>87</v>
      </c>
      <c r="E177" s="12">
        <f>STAFF_CWS!H134</f>
        <v>0</v>
      </c>
      <c r="F177" s="12">
        <f>STAFF_CWS!I134</f>
        <v>0</v>
      </c>
      <c r="G177" s="12">
        <f>STAFF_CWS!J134</f>
        <v>0</v>
      </c>
      <c r="H177" s="12">
        <f>STAFF_CWS!K134</f>
        <v>0</v>
      </c>
      <c r="I177" s="12">
        <f>STAFF_CWS!L134</f>
        <v>0</v>
      </c>
      <c r="J177" s="12">
        <f>STAFF_CWS!M134</f>
        <v>0</v>
      </c>
      <c r="K177" s="12">
        <f>STAFF_CWS!N134</f>
        <v>0</v>
      </c>
      <c r="L177" s="12">
        <f>STAFF_CWS!O134</f>
        <v>0</v>
      </c>
      <c r="M177" s="12">
        <f>STAFF_CWS!P134</f>
        <v>0</v>
      </c>
      <c r="N177" s="12">
        <f>STAFF_CWS!Q134</f>
        <v>0</v>
      </c>
      <c r="O177" s="12">
        <f>STAFF_CWS!R134</f>
        <v>0</v>
      </c>
      <c r="P177" s="12">
        <f>STAFF_CWS!S134</f>
        <v>0</v>
      </c>
      <c r="Q177" s="12">
        <f>STAFF_CWS!T134</f>
        <v>0</v>
      </c>
      <c r="R177" s="12">
        <f>STAFF_CWS!U134</f>
        <v>0</v>
      </c>
      <c r="S177" s="12">
        <f>STAFF_CWS!V134</f>
        <v>0</v>
      </c>
      <c r="T177" s="12">
        <f>STAFF_CWS!W134</f>
        <v>0</v>
      </c>
      <c r="U177" s="12">
        <f>STAFF_CWS!X134</f>
        <v>0</v>
      </c>
      <c r="V177" s="12">
        <f>STAFF_CWS!Y134</f>
        <v>0</v>
      </c>
      <c r="W177" s="12">
        <f>STAFF_CWS!Z134</f>
        <v>0</v>
      </c>
      <c r="X177" s="12">
        <f>STAFF_CWS!AA134</f>
        <v>0</v>
      </c>
      <c r="Y177" s="12">
        <f>STAFF_CWS!AB134</f>
        <v>0</v>
      </c>
      <c r="Z177" s="12">
        <f>STAFF_CWS!AC134</f>
        <v>0</v>
      </c>
      <c r="AA177" s="12">
        <f>STAFF_CWS!AD134</f>
        <v>0</v>
      </c>
      <c r="AB177" s="12">
        <f>STAFF_CWS!AE134</f>
        <v>0</v>
      </c>
      <c r="AC177" s="12">
        <f>STAFF_CWS!AF134</f>
        <v>0</v>
      </c>
      <c r="AD177" s="12">
        <f>STAFF_CWS!AG134</f>
        <v>0</v>
      </c>
      <c r="AE177" s="12">
        <f>STAFF_CWS!AH134</f>
        <v>0</v>
      </c>
      <c r="AF177" s="12">
        <f>STAFF_CWS!AI134</f>
        <v>0</v>
      </c>
      <c r="AG177" s="12">
        <f>STAFF_CWS!AJ134</f>
        <v>0</v>
      </c>
      <c r="AH177" s="12">
        <f>STAFF_CWS!AK134</f>
        <v>0</v>
      </c>
      <c r="AI177" s="12">
        <f>STAFF_CWS!AL134</f>
        <v>0</v>
      </c>
      <c r="AJ177" s="12">
        <f>STAFF_CWS!AM134</f>
        <v>0</v>
      </c>
      <c r="AK177" s="12">
        <f>STAFF_CWS!AN134</f>
        <v>0</v>
      </c>
      <c r="AL177" s="12">
        <f>STAFF_CWS!AO134</f>
        <v>0</v>
      </c>
      <c r="AM177" s="12">
        <f>STAFF_CWS!AP134</f>
        <v>0</v>
      </c>
      <c r="AN177" s="12">
        <f>STAFF_CWS!AQ134</f>
        <v>0</v>
      </c>
      <c r="AO177" s="12">
        <f>STAFF_CWS!AR134</f>
        <v>0</v>
      </c>
      <c r="AP177" s="12">
        <f>STAFF_CWS!AS134</f>
        <v>0</v>
      </c>
      <c r="AQ177" s="12">
        <f>STAFF_CWS!AT134</f>
        <v>0</v>
      </c>
      <c r="AR177" s="12">
        <f>STAFF_CWS!AU134</f>
        <v>0</v>
      </c>
      <c r="AS177" s="12">
        <f>STAFF_CWS!AV134</f>
        <v>0</v>
      </c>
      <c r="AT177" s="12">
        <f>STAFF_CWS!AW134</f>
        <v>0</v>
      </c>
      <c r="AU177" s="12">
        <f>STAFF_CWS!AX134</f>
        <v>0</v>
      </c>
      <c r="AV177" s="12">
        <f>STAFF_CWS!AY134</f>
        <v>0</v>
      </c>
      <c r="AW177" s="12">
        <f>STAFF_CWS!AZ134</f>
        <v>0</v>
      </c>
      <c r="AX177" s="12">
        <f>STAFF_CWS!BA134</f>
        <v>0</v>
      </c>
      <c r="AY177" s="12">
        <f>STAFF_CWS!BB134</f>
        <v>0</v>
      </c>
      <c r="AZ177" s="12">
        <f>STAFF_CWS!BC134</f>
        <v>0</v>
      </c>
      <c r="BA177" s="12">
        <f>STAFF_CWS!BD134</f>
        <v>0</v>
      </c>
      <c r="BB177" s="12">
        <f>STAFF_CWS!BE134</f>
        <v>0</v>
      </c>
      <c r="BC177" s="12">
        <f>STAFF_CWS!BF134</f>
        <v>0</v>
      </c>
      <c r="BD177" s="12">
        <f>STAFF_CWS!BG134</f>
        <v>0</v>
      </c>
      <c r="BE177" s="12">
        <f>STAFF_CWS!BH134</f>
        <v>0</v>
      </c>
      <c r="BF177" s="12">
        <f>STAFF_CWS!BI134</f>
        <v>0</v>
      </c>
      <c r="BG177" s="12">
        <f>STAFF_CWS!BJ134</f>
        <v>0</v>
      </c>
      <c r="BH177" s="12">
        <f>STAFF_CWS!BK134</f>
        <v>0</v>
      </c>
      <c r="BI177" s="12">
        <f>STAFF_CWS!BL134</f>
        <v>0</v>
      </c>
      <c r="BJ177" s="12">
        <f>STAFF_CWS!BM134</f>
        <v>0</v>
      </c>
      <c r="BK177" s="12">
        <f>STAFF_CWS!BN134</f>
        <v>0</v>
      </c>
      <c r="BL177" s="12">
        <f>STAFF_CWS!BO134</f>
        <v>0</v>
      </c>
    </row>
    <row r="178" spans="2:64" x14ac:dyDescent="0.15">
      <c r="B178" s="14" t="s">
        <v>462</v>
      </c>
      <c r="E178" s="12">
        <f>STAFF_CWS!H135</f>
        <v>2</v>
      </c>
      <c r="F178" s="12">
        <f>STAFF_CWS!I135</f>
        <v>2</v>
      </c>
      <c r="G178" s="12">
        <f>STAFF_CWS!J135</f>
        <v>2</v>
      </c>
      <c r="H178" s="12">
        <f>STAFF_CWS!K135</f>
        <v>2</v>
      </c>
      <c r="I178" s="12">
        <f>STAFF_CWS!L135</f>
        <v>2</v>
      </c>
      <c r="J178" s="12">
        <f>STAFF_CWS!M135</f>
        <v>2</v>
      </c>
      <c r="K178" s="12">
        <f>STAFF_CWS!N135</f>
        <v>2</v>
      </c>
      <c r="L178" s="12">
        <f>STAFF_CWS!O135</f>
        <v>2</v>
      </c>
      <c r="M178" s="12">
        <f>STAFF_CWS!P135</f>
        <v>2</v>
      </c>
      <c r="N178" s="12">
        <f>STAFF_CWS!Q135</f>
        <v>2</v>
      </c>
      <c r="O178" s="12">
        <f>STAFF_CWS!R135</f>
        <v>2</v>
      </c>
      <c r="P178" s="12">
        <f>STAFF_CWS!S135</f>
        <v>2</v>
      </c>
      <c r="Q178" s="12">
        <f>STAFF_CWS!T135</f>
        <v>2</v>
      </c>
      <c r="R178" s="12">
        <f>STAFF_CWS!U135</f>
        <v>2</v>
      </c>
      <c r="S178" s="12">
        <f>STAFF_CWS!V135</f>
        <v>2</v>
      </c>
      <c r="T178" s="12">
        <f>STAFF_CWS!W135</f>
        <v>2</v>
      </c>
      <c r="U178" s="12">
        <f>STAFF_CWS!X135</f>
        <v>2</v>
      </c>
      <c r="V178" s="12">
        <f>STAFF_CWS!Y135</f>
        <v>2</v>
      </c>
      <c r="W178" s="12">
        <f>STAFF_CWS!Z135</f>
        <v>2</v>
      </c>
      <c r="X178" s="12">
        <f>STAFF_CWS!AA135</f>
        <v>2</v>
      </c>
      <c r="Y178" s="12">
        <f>STAFF_CWS!AB135</f>
        <v>2</v>
      </c>
      <c r="Z178" s="12">
        <f>STAFF_CWS!AC135</f>
        <v>2</v>
      </c>
      <c r="AA178" s="12">
        <f>STAFF_CWS!AD135</f>
        <v>2</v>
      </c>
      <c r="AB178" s="12">
        <f>STAFF_CWS!AE135</f>
        <v>2</v>
      </c>
      <c r="AC178" s="12">
        <f>STAFF_CWS!AF135</f>
        <v>2</v>
      </c>
      <c r="AD178" s="12">
        <f>STAFF_CWS!AG135</f>
        <v>2</v>
      </c>
      <c r="AE178" s="12">
        <f>STAFF_CWS!AH135</f>
        <v>2</v>
      </c>
      <c r="AF178" s="12">
        <f>STAFF_CWS!AI135</f>
        <v>2</v>
      </c>
      <c r="AG178" s="12">
        <f>STAFF_CWS!AJ135</f>
        <v>2</v>
      </c>
      <c r="AH178" s="12">
        <f>STAFF_CWS!AK135</f>
        <v>2</v>
      </c>
      <c r="AI178" s="12">
        <f>STAFF_CWS!AL135</f>
        <v>2</v>
      </c>
      <c r="AJ178" s="12">
        <f>STAFF_CWS!AM135</f>
        <v>2</v>
      </c>
      <c r="AK178" s="12">
        <f>STAFF_CWS!AN135</f>
        <v>2</v>
      </c>
      <c r="AL178" s="12">
        <f>STAFF_CWS!AO135</f>
        <v>2</v>
      </c>
      <c r="AM178" s="12">
        <f>STAFF_CWS!AP135</f>
        <v>2</v>
      </c>
      <c r="AN178" s="12">
        <f>STAFF_CWS!AQ135</f>
        <v>2</v>
      </c>
      <c r="AO178" s="12">
        <f>STAFF_CWS!AR135</f>
        <v>2</v>
      </c>
      <c r="AP178" s="12">
        <f>STAFF_CWS!AS135</f>
        <v>2</v>
      </c>
      <c r="AQ178" s="12">
        <f>STAFF_CWS!AT135</f>
        <v>2</v>
      </c>
      <c r="AR178" s="12">
        <f>STAFF_CWS!AU135</f>
        <v>2</v>
      </c>
      <c r="AS178" s="12">
        <f>STAFF_CWS!AV135</f>
        <v>2</v>
      </c>
      <c r="AT178" s="12">
        <f>STAFF_CWS!AW135</f>
        <v>2</v>
      </c>
      <c r="AU178" s="12">
        <f>STAFF_CWS!AX135</f>
        <v>2</v>
      </c>
      <c r="AV178" s="12">
        <f>STAFF_CWS!AY135</f>
        <v>2</v>
      </c>
      <c r="AW178" s="12">
        <f>STAFF_CWS!AZ135</f>
        <v>2</v>
      </c>
      <c r="AX178" s="12">
        <f>STAFF_CWS!BA135</f>
        <v>2</v>
      </c>
      <c r="AY178" s="12">
        <f>STAFF_CWS!BB135</f>
        <v>2</v>
      </c>
      <c r="AZ178" s="12">
        <f>STAFF_CWS!BC135</f>
        <v>2</v>
      </c>
      <c r="BA178" s="12">
        <f>STAFF_CWS!BD135</f>
        <v>2</v>
      </c>
      <c r="BB178" s="12">
        <f>STAFF_CWS!BE135</f>
        <v>2</v>
      </c>
      <c r="BC178" s="12">
        <f>STAFF_CWS!BF135</f>
        <v>2</v>
      </c>
      <c r="BD178" s="12">
        <f>STAFF_CWS!BG135</f>
        <v>2</v>
      </c>
      <c r="BE178" s="12">
        <f>STAFF_CWS!BH135</f>
        <v>2</v>
      </c>
      <c r="BF178" s="12">
        <f>STAFF_CWS!BI135</f>
        <v>2</v>
      </c>
      <c r="BG178" s="12">
        <f>STAFF_CWS!BJ135</f>
        <v>2</v>
      </c>
      <c r="BH178" s="12">
        <f>STAFF_CWS!BK135</f>
        <v>2</v>
      </c>
      <c r="BI178" s="12">
        <f>STAFF_CWS!BL135</f>
        <v>2</v>
      </c>
      <c r="BJ178" s="12">
        <f>STAFF_CWS!BM135</f>
        <v>2</v>
      </c>
      <c r="BK178" s="12">
        <f>STAFF_CWS!BN135</f>
        <v>2</v>
      </c>
      <c r="BL178" s="12">
        <f>STAFF_CWS!BO135</f>
        <v>2</v>
      </c>
    </row>
    <row r="179" spans="2:64" hidden="1" x14ac:dyDescent="0.15"/>
    <row r="180" spans="2:64" hidden="1" x14ac:dyDescent="0.15"/>
    <row r="181" spans="2:64" x14ac:dyDescent="0.15">
      <c r="B181" s="14" t="s">
        <v>463</v>
      </c>
    </row>
    <row r="182" spans="2:64" hidden="1" x14ac:dyDescent="0.15">
      <c r="B182" s="14"/>
    </row>
    <row r="183" spans="2:64" s="102" customFormat="1" x14ac:dyDescent="0.15">
      <c r="B183" s="299" t="s">
        <v>447</v>
      </c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  <c r="AA183" s="320"/>
      <c r="AB183" s="320"/>
      <c r="AC183" s="320"/>
      <c r="AD183" s="320"/>
      <c r="AE183" s="320"/>
      <c r="AF183" s="320"/>
      <c r="AG183" s="320"/>
      <c r="AH183" s="320"/>
      <c r="AI183" s="320"/>
      <c r="AJ183" s="320"/>
      <c r="AK183" s="320"/>
      <c r="AL183" s="320"/>
      <c r="AM183" s="320"/>
      <c r="AN183" s="320"/>
      <c r="AO183" s="320"/>
      <c r="AP183" s="320"/>
      <c r="AQ183" s="320"/>
      <c r="AR183" s="320"/>
      <c r="AS183" s="320"/>
      <c r="AT183" s="320"/>
      <c r="AU183" s="320"/>
      <c r="AV183" s="320"/>
      <c r="AW183" s="320"/>
      <c r="AX183" s="320"/>
      <c r="AY183" s="320"/>
      <c r="AZ183" s="320"/>
      <c r="BA183" s="320"/>
      <c r="BB183" s="320"/>
      <c r="BC183" s="320"/>
      <c r="BD183" s="320"/>
      <c r="BE183" s="320"/>
      <c r="BF183" s="320"/>
      <c r="BG183" s="320"/>
      <c r="BH183" s="320"/>
      <c r="BI183" s="320"/>
      <c r="BJ183" s="320"/>
      <c r="BK183" s="320"/>
      <c r="BL183" s="320"/>
    </row>
    <row r="184" spans="2:64" s="102" customFormat="1" x14ac:dyDescent="0.15">
      <c r="B184" s="299" t="s">
        <v>396</v>
      </c>
      <c r="D184" s="320"/>
      <c r="E184" s="320"/>
      <c r="F184" s="320">
        <v>1</v>
      </c>
      <c r="G184" s="320"/>
      <c r="H184" s="320">
        <v>1</v>
      </c>
      <c r="I184" s="320"/>
      <c r="J184" s="320">
        <v>1</v>
      </c>
      <c r="K184" s="320"/>
      <c r="L184" s="320">
        <v>1</v>
      </c>
      <c r="M184" s="320"/>
      <c r="N184" s="320">
        <v>1</v>
      </c>
      <c r="O184" s="320">
        <v>3</v>
      </c>
      <c r="P184" s="320">
        <v>3</v>
      </c>
      <c r="Q184" s="320">
        <v>3</v>
      </c>
      <c r="R184" s="320">
        <v>3</v>
      </c>
      <c r="S184" s="320">
        <v>3</v>
      </c>
      <c r="T184" s="320">
        <v>3</v>
      </c>
      <c r="U184" s="320">
        <v>3</v>
      </c>
      <c r="V184" s="320">
        <v>3</v>
      </c>
      <c r="W184" s="320">
        <v>3</v>
      </c>
      <c r="X184" s="320">
        <v>3</v>
      </c>
      <c r="Y184" s="320">
        <v>2</v>
      </c>
      <c r="Z184" s="320">
        <v>2</v>
      </c>
      <c r="AA184" s="320">
        <v>2</v>
      </c>
      <c r="AB184" s="320">
        <v>2</v>
      </c>
      <c r="AC184" s="320">
        <v>2</v>
      </c>
      <c r="AD184" s="320">
        <v>2</v>
      </c>
      <c r="AE184" s="320">
        <v>2</v>
      </c>
      <c r="AF184" s="320"/>
      <c r="AG184" s="320">
        <v>2</v>
      </c>
      <c r="AH184" s="320"/>
      <c r="AI184" s="320">
        <v>2</v>
      </c>
      <c r="AJ184" s="320"/>
      <c r="AK184" s="320">
        <v>2</v>
      </c>
      <c r="AL184" s="320"/>
      <c r="AM184" s="320">
        <v>2</v>
      </c>
      <c r="AN184" s="320"/>
      <c r="AO184" s="320">
        <v>2</v>
      </c>
      <c r="AP184" s="320"/>
      <c r="AQ184" s="320">
        <v>2</v>
      </c>
      <c r="AR184" s="320"/>
      <c r="AS184" s="320">
        <v>2</v>
      </c>
      <c r="AT184" s="320"/>
      <c r="AU184" s="320">
        <v>2</v>
      </c>
      <c r="AV184" s="320"/>
      <c r="AW184" s="320">
        <v>2</v>
      </c>
      <c r="AX184" s="320"/>
      <c r="AY184" s="320">
        <v>2</v>
      </c>
      <c r="AZ184" s="320"/>
      <c r="BA184" s="320">
        <v>2</v>
      </c>
      <c r="BB184" s="320"/>
      <c r="BC184" s="320">
        <v>2</v>
      </c>
      <c r="BD184" s="320"/>
      <c r="BE184" s="320">
        <v>2</v>
      </c>
      <c r="BF184" s="320"/>
      <c r="BG184" s="320">
        <v>2</v>
      </c>
      <c r="BH184" s="320"/>
      <c r="BI184" s="320">
        <v>2</v>
      </c>
      <c r="BJ184" s="320"/>
      <c r="BK184" s="320">
        <v>2</v>
      </c>
      <c r="BL184" s="320"/>
    </row>
    <row r="185" spans="2:64" s="102" customFormat="1" x14ac:dyDescent="0.15">
      <c r="B185" s="299" t="s">
        <v>448</v>
      </c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  <c r="AA185" s="320"/>
      <c r="AB185" s="320"/>
      <c r="AC185" s="320"/>
      <c r="AD185" s="320"/>
      <c r="AE185" s="320"/>
      <c r="AF185" s="320"/>
      <c r="AG185" s="320"/>
      <c r="AH185" s="320"/>
      <c r="AI185" s="320"/>
      <c r="AJ185" s="320"/>
      <c r="AK185" s="320"/>
      <c r="AL185" s="320"/>
      <c r="AM185" s="320"/>
      <c r="AN185" s="320"/>
      <c r="AO185" s="320"/>
      <c r="AP185" s="320"/>
      <c r="AQ185" s="320"/>
      <c r="AR185" s="320"/>
      <c r="AS185" s="320"/>
      <c r="AT185" s="320"/>
      <c r="AU185" s="320"/>
      <c r="AV185" s="320"/>
      <c r="AW185" s="320"/>
      <c r="AX185" s="320"/>
      <c r="AY185" s="320"/>
      <c r="AZ185" s="320"/>
      <c r="BA185" s="320"/>
      <c r="BB185" s="320"/>
      <c r="BC185" s="320"/>
      <c r="BD185" s="320"/>
      <c r="BE185" s="320"/>
      <c r="BF185" s="320"/>
      <c r="BG185" s="320"/>
      <c r="BH185" s="320"/>
      <c r="BI185" s="320"/>
      <c r="BJ185" s="320"/>
      <c r="BK185" s="320"/>
      <c r="BL185" s="320"/>
    </row>
    <row r="186" spans="2:64" s="102" customFormat="1" x14ac:dyDescent="0.15">
      <c r="B186" s="299" t="s">
        <v>446</v>
      </c>
      <c r="D186" s="320"/>
      <c r="E186" s="320"/>
      <c r="F186" s="320"/>
      <c r="G186" s="320"/>
      <c r="H186" s="320"/>
      <c r="I186" s="320"/>
      <c r="J186" s="320"/>
      <c r="K186" s="320"/>
      <c r="L186" s="320"/>
      <c r="M186" s="320"/>
      <c r="N186" s="320">
        <v>1</v>
      </c>
      <c r="O186" s="320">
        <v>2</v>
      </c>
      <c r="P186" s="320">
        <v>2</v>
      </c>
      <c r="Q186" s="320">
        <v>2</v>
      </c>
      <c r="R186" s="320">
        <v>2</v>
      </c>
      <c r="S186" s="320">
        <v>2</v>
      </c>
      <c r="T186" s="320">
        <v>2</v>
      </c>
      <c r="U186" s="320">
        <v>2</v>
      </c>
      <c r="V186" s="320">
        <v>2</v>
      </c>
      <c r="W186" s="320">
        <v>2</v>
      </c>
      <c r="X186" s="320">
        <v>2</v>
      </c>
      <c r="Y186" s="320">
        <v>2</v>
      </c>
      <c r="Z186" s="320">
        <v>2</v>
      </c>
      <c r="AA186" s="320">
        <v>2</v>
      </c>
      <c r="AB186" s="320">
        <v>2</v>
      </c>
      <c r="AC186" s="320"/>
      <c r="AD186" s="320">
        <v>2</v>
      </c>
      <c r="AE186" s="320"/>
      <c r="AF186" s="320">
        <v>2</v>
      </c>
      <c r="AG186" s="320"/>
      <c r="AH186" s="320">
        <v>2</v>
      </c>
      <c r="AI186" s="320"/>
      <c r="AJ186" s="320">
        <v>2</v>
      </c>
      <c r="AK186" s="320"/>
      <c r="AL186" s="320">
        <v>2</v>
      </c>
      <c r="AM186" s="320"/>
      <c r="AN186" s="320">
        <v>2</v>
      </c>
      <c r="AO186" s="320"/>
      <c r="AP186" s="320">
        <v>2</v>
      </c>
      <c r="AQ186" s="320"/>
      <c r="AR186" s="320">
        <v>2</v>
      </c>
      <c r="AS186" s="320"/>
      <c r="AT186" s="320">
        <v>2</v>
      </c>
      <c r="AU186" s="320"/>
      <c r="AV186" s="320">
        <v>2</v>
      </c>
      <c r="AW186" s="320"/>
      <c r="AX186" s="320">
        <v>2</v>
      </c>
      <c r="AY186" s="320"/>
      <c r="AZ186" s="320">
        <v>2</v>
      </c>
      <c r="BA186" s="320"/>
      <c r="BB186" s="320">
        <v>2</v>
      </c>
      <c r="BC186" s="320"/>
      <c r="BD186" s="320">
        <v>2</v>
      </c>
      <c r="BE186" s="320"/>
      <c r="BF186" s="320">
        <v>2</v>
      </c>
      <c r="BG186" s="320"/>
      <c r="BH186" s="320">
        <v>2</v>
      </c>
      <c r="BI186" s="320"/>
      <c r="BJ186" s="320">
        <v>2</v>
      </c>
      <c r="BK186" s="320"/>
      <c r="BL186" s="320"/>
    </row>
    <row r="187" spans="2:64" s="102" customFormat="1" x14ac:dyDescent="0.15">
      <c r="B187" s="299" t="s">
        <v>449</v>
      </c>
      <c r="D187" s="320"/>
      <c r="E187" s="320"/>
      <c r="F187" s="320"/>
      <c r="G187" s="320"/>
      <c r="H187" s="320"/>
      <c r="I187" s="320"/>
      <c r="J187" s="320"/>
      <c r="K187" s="320"/>
      <c r="L187" s="320"/>
      <c r="M187" s="320"/>
      <c r="N187" s="320"/>
      <c r="O187" s="320"/>
      <c r="P187" s="320"/>
      <c r="Q187" s="320">
        <v>1</v>
      </c>
      <c r="R187" s="320"/>
      <c r="S187" s="320"/>
      <c r="T187" s="320">
        <v>1</v>
      </c>
      <c r="U187" s="320"/>
      <c r="V187" s="320"/>
      <c r="W187" s="320">
        <v>1</v>
      </c>
      <c r="X187" s="320"/>
      <c r="Y187" s="320"/>
      <c r="Z187" s="320">
        <v>1</v>
      </c>
      <c r="AA187" s="320"/>
      <c r="AB187" s="320"/>
      <c r="AC187" s="320">
        <v>1</v>
      </c>
      <c r="AD187" s="320"/>
      <c r="AE187" s="320"/>
      <c r="AF187" s="320">
        <v>1</v>
      </c>
      <c r="AG187" s="320"/>
      <c r="AH187" s="320"/>
      <c r="AI187" s="320">
        <v>1</v>
      </c>
      <c r="AJ187" s="320"/>
      <c r="AK187" s="320"/>
      <c r="AL187" s="320">
        <v>1</v>
      </c>
      <c r="AM187" s="320"/>
      <c r="AN187" s="320"/>
      <c r="AO187" s="320">
        <v>1</v>
      </c>
      <c r="AP187" s="320"/>
      <c r="AQ187" s="320"/>
      <c r="AR187" s="320">
        <v>1</v>
      </c>
      <c r="AS187" s="320"/>
      <c r="AT187" s="320"/>
      <c r="AU187" s="320">
        <v>1</v>
      </c>
      <c r="AV187" s="320"/>
      <c r="AW187" s="320"/>
      <c r="AX187" s="320">
        <v>1</v>
      </c>
      <c r="AY187" s="320"/>
      <c r="AZ187" s="320"/>
      <c r="BA187" s="320">
        <v>1</v>
      </c>
      <c r="BB187" s="320"/>
      <c r="BC187" s="320"/>
      <c r="BD187" s="320">
        <v>1</v>
      </c>
      <c r="BE187" s="320"/>
      <c r="BF187" s="320"/>
      <c r="BG187" s="320">
        <v>1</v>
      </c>
      <c r="BH187" s="320"/>
      <c r="BI187" s="320"/>
      <c r="BJ187" s="320">
        <v>1</v>
      </c>
      <c r="BK187" s="320"/>
      <c r="BL187" s="320"/>
    </row>
    <row r="188" spans="2:64" s="102" customFormat="1" hidden="1" x14ac:dyDescent="0.15">
      <c r="B188" s="29"/>
    </row>
    <row r="189" spans="2:64" s="102" customFormat="1" x14ac:dyDescent="0.15">
      <c r="B189" s="29" t="s">
        <v>549</v>
      </c>
      <c r="D189" s="102">
        <f t="shared" ref="D189:AI189" si="9">SUM(D183:D188)</f>
        <v>0</v>
      </c>
      <c r="E189" s="102">
        <f t="shared" si="9"/>
        <v>0</v>
      </c>
      <c r="F189" s="102">
        <f t="shared" si="9"/>
        <v>1</v>
      </c>
      <c r="G189" s="102">
        <f t="shared" si="9"/>
        <v>0</v>
      </c>
      <c r="H189" s="102">
        <f t="shared" si="9"/>
        <v>1</v>
      </c>
      <c r="I189" s="102">
        <f t="shared" si="9"/>
        <v>0</v>
      </c>
      <c r="J189" s="102">
        <f t="shared" si="9"/>
        <v>1</v>
      </c>
      <c r="K189" s="102">
        <f t="shared" si="9"/>
        <v>0</v>
      </c>
      <c r="L189" s="102">
        <f t="shared" si="9"/>
        <v>1</v>
      </c>
      <c r="M189" s="102">
        <f t="shared" si="9"/>
        <v>0</v>
      </c>
      <c r="N189" s="102">
        <f t="shared" si="9"/>
        <v>2</v>
      </c>
      <c r="O189" s="102">
        <f t="shared" si="9"/>
        <v>5</v>
      </c>
      <c r="P189" s="102">
        <f t="shared" si="9"/>
        <v>5</v>
      </c>
      <c r="Q189" s="102">
        <f t="shared" si="9"/>
        <v>6</v>
      </c>
      <c r="R189" s="102">
        <f t="shared" si="9"/>
        <v>5</v>
      </c>
      <c r="S189" s="102">
        <f t="shared" si="9"/>
        <v>5</v>
      </c>
      <c r="T189" s="102">
        <f t="shared" si="9"/>
        <v>6</v>
      </c>
      <c r="U189" s="102">
        <f t="shared" si="9"/>
        <v>5</v>
      </c>
      <c r="V189" s="102">
        <f t="shared" si="9"/>
        <v>5</v>
      </c>
      <c r="W189" s="102">
        <f t="shared" si="9"/>
        <v>6</v>
      </c>
      <c r="X189" s="102">
        <f t="shared" si="9"/>
        <v>5</v>
      </c>
      <c r="Y189" s="102">
        <f t="shared" si="9"/>
        <v>4</v>
      </c>
      <c r="Z189" s="102">
        <f t="shared" si="9"/>
        <v>5</v>
      </c>
      <c r="AA189" s="102">
        <f t="shared" si="9"/>
        <v>4</v>
      </c>
      <c r="AB189" s="102">
        <f t="shared" si="9"/>
        <v>4</v>
      </c>
      <c r="AC189" s="102">
        <f t="shared" si="9"/>
        <v>3</v>
      </c>
      <c r="AD189" s="102">
        <f t="shared" si="9"/>
        <v>4</v>
      </c>
      <c r="AE189" s="102">
        <f t="shared" si="9"/>
        <v>2</v>
      </c>
      <c r="AF189" s="102">
        <f t="shared" si="9"/>
        <v>3</v>
      </c>
      <c r="AG189" s="102">
        <f t="shared" si="9"/>
        <v>2</v>
      </c>
      <c r="AH189" s="102">
        <f t="shared" si="9"/>
        <v>2</v>
      </c>
      <c r="AI189" s="102">
        <f t="shared" si="9"/>
        <v>3</v>
      </c>
      <c r="AJ189" s="102">
        <f t="shared" ref="AJ189:BL189" si="10">SUM(AJ183:AJ188)</f>
        <v>2</v>
      </c>
      <c r="AK189" s="102">
        <f t="shared" si="10"/>
        <v>2</v>
      </c>
      <c r="AL189" s="102">
        <f t="shared" si="10"/>
        <v>3</v>
      </c>
      <c r="AM189" s="102">
        <f t="shared" si="10"/>
        <v>2</v>
      </c>
      <c r="AN189" s="102">
        <f t="shared" si="10"/>
        <v>2</v>
      </c>
      <c r="AO189" s="102">
        <f t="shared" si="10"/>
        <v>3</v>
      </c>
      <c r="AP189" s="102">
        <f t="shared" si="10"/>
        <v>2</v>
      </c>
      <c r="AQ189" s="102">
        <f t="shared" si="10"/>
        <v>2</v>
      </c>
      <c r="AR189" s="102">
        <f t="shared" si="10"/>
        <v>3</v>
      </c>
      <c r="AS189" s="102">
        <f t="shared" si="10"/>
        <v>2</v>
      </c>
      <c r="AT189" s="102">
        <f t="shared" si="10"/>
        <v>2</v>
      </c>
      <c r="AU189" s="102">
        <f t="shared" si="10"/>
        <v>3</v>
      </c>
      <c r="AV189" s="102">
        <f t="shared" si="10"/>
        <v>2</v>
      </c>
      <c r="AW189" s="102">
        <f t="shared" si="10"/>
        <v>2</v>
      </c>
      <c r="AX189" s="102">
        <f t="shared" si="10"/>
        <v>3</v>
      </c>
      <c r="AY189" s="102">
        <f t="shared" si="10"/>
        <v>2</v>
      </c>
      <c r="AZ189" s="102">
        <f t="shared" si="10"/>
        <v>2</v>
      </c>
      <c r="BA189" s="102">
        <f t="shared" si="10"/>
        <v>3</v>
      </c>
      <c r="BB189" s="102">
        <f t="shared" si="10"/>
        <v>2</v>
      </c>
      <c r="BC189" s="102">
        <f t="shared" si="10"/>
        <v>2</v>
      </c>
      <c r="BD189" s="102">
        <f t="shared" si="10"/>
        <v>3</v>
      </c>
      <c r="BE189" s="102">
        <f t="shared" si="10"/>
        <v>2</v>
      </c>
      <c r="BF189" s="102">
        <f t="shared" si="10"/>
        <v>2</v>
      </c>
      <c r="BG189" s="102">
        <f t="shared" si="10"/>
        <v>3</v>
      </c>
      <c r="BH189" s="102">
        <f t="shared" si="10"/>
        <v>2</v>
      </c>
      <c r="BI189" s="102">
        <f t="shared" si="10"/>
        <v>2</v>
      </c>
      <c r="BJ189" s="102">
        <f t="shared" si="10"/>
        <v>3</v>
      </c>
      <c r="BK189" s="102">
        <f t="shared" si="10"/>
        <v>2</v>
      </c>
      <c r="BL189" s="102">
        <f t="shared" si="10"/>
        <v>0</v>
      </c>
    </row>
    <row r="190" spans="2:64" hidden="1" x14ac:dyDescent="0.15">
      <c r="B190" s="14"/>
    </row>
    <row r="191" spans="2:64" x14ac:dyDescent="0.15">
      <c r="B191" s="14" t="s">
        <v>460</v>
      </c>
    </row>
    <row r="192" spans="2:64" x14ac:dyDescent="0.15">
      <c r="B192" s="14"/>
    </row>
    <row r="193" spans="2:64" x14ac:dyDescent="0.15">
      <c r="B193" s="47" t="s">
        <v>447</v>
      </c>
      <c r="E193" s="9">
        <f>'COSM-TRIPCALC_CWS'!$D$9*'COSM-TRIPPLAN_CWS'!E183</f>
        <v>0</v>
      </c>
      <c r="F193" s="9">
        <f>'COSM-TRIPCALC_CWS'!$D$9*'COSM-TRIPPLAN_CWS'!F183</f>
        <v>0</v>
      </c>
      <c r="G193" s="9">
        <f>'COSM-TRIPCALC_CWS'!$D$9*'COSM-TRIPPLAN_CWS'!G183</f>
        <v>0</v>
      </c>
      <c r="H193" s="9">
        <f>'COSM-TRIPCALC_CWS'!$D$9*'COSM-TRIPPLAN_CWS'!H183</f>
        <v>0</v>
      </c>
      <c r="I193" s="9">
        <f>'COSM-TRIPCALC_CWS'!$D$9*'COSM-TRIPPLAN_CWS'!I183</f>
        <v>0</v>
      </c>
      <c r="J193" s="9">
        <f>'COSM-TRIPCALC_CWS'!$D$9*'COSM-TRIPPLAN_CWS'!J183</f>
        <v>0</v>
      </c>
      <c r="K193" s="9">
        <f>'COSM-TRIPCALC_CWS'!$D$9*'COSM-TRIPPLAN_CWS'!K183</f>
        <v>0</v>
      </c>
      <c r="L193" s="9">
        <f>'COSM-TRIPCALC_CWS'!$D$9*'COSM-TRIPPLAN_CWS'!L183</f>
        <v>0</v>
      </c>
      <c r="M193" s="9">
        <f>'COSM-TRIPCALC_CWS'!$D$9*'COSM-TRIPPLAN_CWS'!M183</f>
        <v>0</v>
      </c>
      <c r="N193" s="9">
        <f>'COSM-TRIPCALC_CWS'!$D$9*'COSM-TRIPPLAN_CWS'!N183</f>
        <v>0</v>
      </c>
      <c r="O193" s="9">
        <f>'COSM-TRIPCALC_CWS'!$D$9*'COSM-TRIPPLAN_CWS'!O183</f>
        <v>0</v>
      </c>
      <c r="P193" s="9">
        <f>'COSM-TRIPCALC_CWS'!$D$9*'COSM-TRIPPLAN_CWS'!P183</f>
        <v>0</v>
      </c>
      <c r="Q193" s="9">
        <f>'COSM-TRIPCALC_CWS'!$D$9*'COSM-TRIPPLAN_CWS'!Q183</f>
        <v>0</v>
      </c>
      <c r="R193" s="9">
        <f>'COSM-TRIPCALC_CWS'!$D$9*'COSM-TRIPPLAN_CWS'!R183</f>
        <v>0</v>
      </c>
      <c r="S193" s="9">
        <f>'COSM-TRIPCALC_CWS'!$D$9*'COSM-TRIPPLAN_CWS'!S183</f>
        <v>0</v>
      </c>
      <c r="T193" s="9">
        <f>'COSM-TRIPCALC_CWS'!$D$9*'COSM-TRIPPLAN_CWS'!T183</f>
        <v>0</v>
      </c>
      <c r="U193" s="9">
        <f>'COSM-TRIPCALC_CWS'!$D$9*'COSM-TRIPPLAN_CWS'!U183</f>
        <v>0</v>
      </c>
      <c r="V193" s="9">
        <f>'COSM-TRIPCALC_CWS'!$D$9*'COSM-TRIPPLAN_CWS'!V183</f>
        <v>0</v>
      </c>
      <c r="W193" s="9">
        <f>'COSM-TRIPCALC_CWS'!$D$9*'COSM-TRIPPLAN_CWS'!W183</f>
        <v>0</v>
      </c>
      <c r="X193" s="9">
        <f>'COSM-TRIPCALC_CWS'!$D$9*'COSM-TRIPPLAN_CWS'!X183</f>
        <v>0</v>
      </c>
      <c r="Y193" s="9">
        <f>'COSM-TRIPCALC_CWS'!$D$9*'COSM-TRIPPLAN_CWS'!Y183</f>
        <v>0</v>
      </c>
      <c r="Z193" s="9">
        <f>'COSM-TRIPCALC_CWS'!$D$9*'COSM-TRIPPLAN_CWS'!Z183</f>
        <v>0</v>
      </c>
      <c r="AA193" s="9">
        <f>'COSM-TRIPCALC_CWS'!$D$9*'COSM-TRIPPLAN_CWS'!AA183</f>
        <v>0</v>
      </c>
      <c r="AB193" s="9">
        <f>'COSM-TRIPCALC_CWS'!$D$9*'COSM-TRIPPLAN_CWS'!AB183</f>
        <v>0</v>
      </c>
      <c r="AC193" s="9">
        <f>'COSM-TRIPCALC_CWS'!$D$9*'COSM-TRIPPLAN_CWS'!AC183</f>
        <v>0</v>
      </c>
      <c r="AD193" s="9">
        <f>'COSM-TRIPCALC_CWS'!$D$9*'COSM-TRIPPLAN_CWS'!AD183</f>
        <v>0</v>
      </c>
      <c r="AE193" s="9">
        <f>'COSM-TRIPCALC_CWS'!$D$9*'COSM-TRIPPLAN_CWS'!AE183</f>
        <v>0</v>
      </c>
      <c r="AF193" s="9">
        <f>'COSM-TRIPCALC_CWS'!$D$9*'COSM-TRIPPLAN_CWS'!AF183</f>
        <v>0</v>
      </c>
      <c r="AG193" s="9">
        <f>'COSM-TRIPCALC_CWS'!$D$9*'COSM-TRIPPLAN_CWS'!AG183</f>
        <v>0</v>
      </c>
      <c r="AH193" s="9">
        <f>'COSM-TRIPCALC_CWS'!$D$9*'COSM-TRIPPLAN_CWS'!AH183</f>
        <v>0</v>
      </c>
      <c r="AI193" s="9">
        <f>'COSM-TRIPCALC_CWS'!$D$9*'COSM-TRIPPLAN_CWS'!AI183</f>
        <v>0</v>
      </c>
      <c r="AJ193" s="9">
        <f>'COSM-TRIPCALC_CWS'!$D$9*'COSM-TRIPPLAN_CWS'!AJ183</f>
        <v>0</v>
      </c>
      <c r="AK193" s="9">
        <f>'COSM-TRIPCALC_CWS'!$D$9*'COSM-TRIPPLAN_CWS'!AK183</f>
        <v>0</v>
      </c>
      <c r="AL193" s="9">
        <f>'COSM-TRIPCALC_CWS'!$D$9*'COSM-TRIPPLAN_CWS'!AL183</f>
        <v>0</v>
      </c>
      <c r="AM193" s="9">
        <f>'COSM-TRIPCALC_CWS'!$D$9*'COSM-TRIPPLAN_CWS'!AM183</f>
        <v>0</v>
      </c>
      <c r="AN193" s="9">
        <f>'COSM-TRIPCALC_CWS'!$D$9*'COSM-TRIPPLAN_CWS'!AN183</f>
        <v>0</v>
      </c>
      <c r="AO193" s="9">
        <f>'COSM-TRIPCALC_CWS'!$D$9*'COSM-TRIPPLAN_CWS'!AO183</f>
        <v>0</v>
      </c>
      <c r="AP193" s="9">
        <f>'COSM-TRIPCALC_CWS'!$D$9*'COSM-TRIPPLAN_CWS'!AP183</f>
        <v>0</v>
      </c>
      <c r="AQ193" s="9">
        <f>'COSM-TRIPCALC_CWS'!$D$9*'COSM-TRIPPLAN_CWS'!AQ183</f>
        <v>0</v>
      </c>
      <c r="AR193" s="9">
        <f>'COSM-TRIPCALC_CWS'!$D$9*'COSM-TRIPPLAN_CWS'!AR183</f>
        <v>0</v>
      </c>
      <c r="AS193" s="9">
        <f>'COSM-TRIPCALC_CWS'!$D$9*'COSM-TRIPPLAN_CWS'!AS183</f>
        <v>0</v>
      </c>
      <c r="AT193" s="9">
        <f>'COSM-TRIPCALC_CWS'!$D$9*'COSM-TRIPPLAN_CWS'!AT183</f>
        <v>0</v>
      </c>
      <c r="AU193" s="9">
        <f>'COSM-TRIPCALC_CWS'!$D$9*'COSM-TRIPPLAN_CWS'!AU183</f>
        <v>0</v>
      </c>
      <c r="AV193" s="9">
        <f>'COSM-TRIPCALC_CWS'!$D$9*'COSM-TRIPPLAN_CWS'!AV183</f>
        <v>0</v>
      </c>
      <c r="AW193" s="9">
        <f>'COSM-TRIPCALC_CWS'!$D$9*'COSM-TRIPPLAN_CWS'!AW183</f>
        <v>0</v>
      </c>
      <c r="AX193" s="9">
        <f>'COSM-TRIPCALC_CWS'!$D$9*'COSM-TRIPPLAN_CWS'!AX183</f>
        <v>0</v>
      </c>
      <c r="AY193" s="9">
        <f>'COSM-TRIPCALC_CWS'!$D$9*'COSM-TRIPPLAN_CWS'!AY183</f>
        <v>0</v>
      </c>
      <c r="AZ193" s="9">
        <f>'COSM-TRIPCALC_CWS'!$D$9*'COSM-TRIPPLAN_CWS'!AZ183</f>
        <v>0</v>
      </c>
      <c r="BA193" s="9">
        <f>'COSM-TRIPCALC_CWS'!$D$9*'COSM-TRIPPLAN_CWS'!BA183</f>
        <v>0</v>
      </c>
      <c r="BB193" s="9">
        <f>'COSM-TRIPCALC_CWS'!$D$9*'COSM-TRIPPLAN_CWS'!BB183</f>
        <v>0</v>
      </c>
      <c r="BC193" s="9">
        <f>'COSM-TRIPCALC_CWS'!$D$9*'COSM-TRIPPLAN_CWS'!BC183</f>
        <v>0</v>
      </c>
      <c r="BD193" s="9">
        <f>'COSM-TRIPCALC_CWS'!$D$9*'COSM-TRIPPLAN_CWS'!BD183</f>
        <v>0</v>
      </c>
      <c r="BE193" s="9">
        <f>'COSM-TRIPCALC_CWS'!$D$9*'COSM-TRIPPLAN_CWS'!BE183</f>
        <v>0</v>
      </c>
      <c r="BF193" s="9">
        <f>'COSM-TRIPCALC_CWS'!$D$9*'COSM-TRIPPLAN_CWS'!BF183</f>
        <v>0</v>
      </c>
      <c r="BG193" s="9">
        <f>'COSM-TRIPCALC_CWS'!$D$9*'COSM-TRIPPLAN_CWS'!BG183</f>
        <v>0</v>
      </c>
      <c r="BH193" s="9">
        <f>'COSM-TRIPCALC_CWS'!$D$9*'COSM-TRIPPLAN_CWS'!BH183</f>
        <v>0</v>
      </c>
      <c r="BI193" s="9">
        <f>'COSM-TRIPCALC_CWS'!$D$9*'COSM-TRIPPLAN_CWS'!BI183</f>
        <v>0</v>
      </c>
      <c r="BJ193" s="9">
        <f>'COSM-TRIPCALC_CWS'!$D$9*'COSM-TRIPPLAN_CWS'!BJ183</f>
        <v>0</v>
      </c>
      <c r="BK193" s="9">
        <f>'COSM-TRIPCALC_CWS'!$D$9*'COSM-TRIPPLAN_CWS'!BK183</f>
        <v>0</v>
      </c>
      <c r="BL193" s="9">
        <f>'COSM-TRIPCALC_CWS'!$D$9*'COSM-TRIPPLAN_CWS'!BL183</f>
        <v>0</v>
      </c>
    </row>
    <row r="194" spans="2:64" x14ac:dyDescent="0.15">
      <c r="B194" s="47" t="s">
        <v>396</v>
      </c>
      <c r="E194" s="9">
        <f>'COSM-TRIPCALC_CWS'!$D$16*'COSM-TRIPPLAN_CWS'!E184</f>
        <v>0</v>
      </c>
      <c r="F194" s="9">
        <f>'COSM-TRIPCALC_CWS'!$D$16*'COSM-TRIPPLAN_CWS'!F184</f>
        <v>1160</v>
      </c>
      <c r="G194" s="9">
        <f>'COSM-TRIPCALC_CWS'!$D$16*'COSM-TRIPPLAN_CWS'!G184</f>
        <v>0</v>
      </c>
      <c r="H194" s="9">
        <f>'COSM-TRIPCALC_CWS'!$D$16*'COSM-TRIPPLAN_CWS'!H184</f>
        <v>1160</v>
      </c>
      <c r="I194" s="9">
        <f>'COSM-TRIPCALC_CWS'!$D$16*'COSM-TRIPPLAN_CWS'!I184</f>
        <v>0</v>
      </c>
      <c r="J194" s="9">
        <f>'COSM-TRIPCALC_CWS'!$D$16*'COSM-TRIPPLAN_CWS'!J184</f>
        <v>1160</v>
      </c>
      <c r="K194" s="9">
        <f>'COSM-TRIPCALC_CWS'!$D$16*'COSM-TRIPPLAN_CWS'!K184</f>
        <v>0</v>
      </c>
      <c r="L194" s="9">
        <f>'COSM-TRIPCALC_CWS'!$D$16*'COSM-TRIPPLAN_CWS'!L184</f>
        <v>1160</v>
      </c>
      <c r="M194" s="9">
        <f>'COSM-TRIPCALC_CWS'!$D$16*'COSM-TRIPPLAN_CWS'!M184</f>
        <v>0</v>
      </c>
      <c r="N194" s="9">
        <f>'COSM-TRIPCALC_CWS'!$D$16*'COSM-TRIPPLAN_CWS'!N184</f>
        <v>1160</v>
      </c>
      <c r="O194" s="9">
        <f>'COSM-TRIPCALC_CWS'!$D$16*'COSM-TRIPPLAN_CWS'!O184</f>
        <v>3480</v>
      </c>
      <c r="P194" s="9">
        <f>'COSM-TRIPCALC_CWS'!$D$16*'COSM-TRIPPLAN_CWS'!P184</f>
        <v>3480</v>
      </c>
      <c r="Q194" s="9">
        <f>'COSM-TRIPCALC_CWS'!$D$16*'COSM-TRIPPLAN_CWS'!Q184</f>
        <v>3480</v>
      </c>
      <c r="R194" s="9">
        <f>'COSM-TRIPCALC_CWS'!$D$16*'COSM-TRIPPLAN_CWS'!R184</f>
        <v>3480</v>
      </c>
      <c r="S194" s="9">
        <f>'COSM-TRIPCALC_CWS'!$D$16*'COSM-TRIPPLAN_CWS'!S184</f>
        <v>3480</v>
      </c>
      <c r="T194" s="9">
        <f>'COSM-TRIPCALC_CWS'!$D$16*'COSM-TRIPPLAN_CWS'!T184</f>
        <v>3480</v>
      </c>
      <c r="U194" s="9">
        <f>'COSM-TRIPCALC_CWS'!$D$16*'COSM-TRIPPLAN_CWS'!U184</f>
        <v>3480</v>
      </c>
      <c r="V194" s="9">
        <f>'COSM-TRIPCALC_CWS'!$D$16*'COSM-TRIPPLAN_CWS'!V184</f>
        <v>3480</v>
      </c>
      <c r="W194" s="9">
        <f>'COSM-TRIPCALC_CWS'!$D$16*'COSM-TRIPPLAN_CWS'!W184</f>
        <v>3480</v>
      </c>
      <c r="X194" s="9">
        <f>'COSM-TRIPCALC_CWS'!$D$16*'COSM-TRIPPLAN_CWS'!X184</f>
        <v>3480</v>
      </c>
      <c r="Y194" s="9">
        <f>'COSM-TRIPCALC_CWS'!$D$16*'COSM-TRIPPLAN_CWS'!Y184</f>
        <v>2320</v>
      </c>
      <c r="Z194" s="9">
        <f>'COSM-TRIPCALC_CWS'!$D$16*'COSM-TRIPPLAN_CWS'!Z184</f>
        <v>2320</v>
      </c>
      <c r="AA194" s="9">
        <f>'COSM-TRIPCALC_CWS'!$D$16*'COSM-TRIPPLAN_CWS'!AA184</f>
        <v>2320</v>
      </c>
      <c r="AB194" s="9">
        <f>'COSM-TRIPCALC_CWS'!$D$16*'COSM-TRIPPLAN_CWS'!AB184</f>
        <v>2320</v>
      </c>
      <c r="AC194" s="9">
        <f>'COSM-TRIPCALC_CWS'!$D$16*'COSM-TRIPPLAN_CWS'!AC184</f>
        <v>2320</v>
      </c>
      <c r="AD194" s="9">
        <f>'COSM-TRIPCALC_CWS'!$D$16*'COSM-TRIPPLAN_CWS'!AD184</f>
        <v>2320</v>
      </c>
      <c r="AE194" s="9">
        <f>'COSM-TRIPCALC_CWS'!$D$16*'COSM-TRIPPLAN_CWS'!AE184</f>
        <v>2320</v>
      </c>
      <c r="AF194" s="9">
        <f>'COSM-TRIPCALC_CWS'!$D$16*'COSM-TRIPPLAN_CWS'!AF184</f>
        <v>0</v>
      </c>
      <c r="AG194" s="9">
        <f>'COSM-TRIPCALC_CWS'!$D$16*'COSM-TRIPPLAN_CWS'!AG184</f>
        <v>2320</v>
      </c>
      <c r="AH194" s="9">
        <f>'COSM-TRIPCALC_CWS'!$D$16*'COSM-TRIPPLAN_CWS'!AH184</f>
        <v>0</v>
      </c>
      <c r="AI194" s="9">
        <f>'COSM-TRIPCALC_CWS'!$D$16*'COSM-TRIPPLAN_CWS'!AI184</f>
        <v>2320</v>
      </c>
      <c r="AJ194" s="9">
        <f>'COSM-TRIPCALC_CWS'!$D$16*'COSM-TRIPPLAN_CWS'!AJ184</f>
        <v>0</v>
      </c>
      <c r="AK194" s="9">
        <f>'COSM-TRIPCALC_CWS'!$D$16*'COSM-TRIPPLAN_CWS'!AK184</f>
        <v>2320</v>
      </c>
      <c r="AL194" s="9">
        <f>'COSM-TRIPCALC_CWS'!$D$16*'COSM-TRIPPLAN_CWS'!AL184</f>
        <v>0</v>
      </c>
      <c r="AM194" s="9">
        <f>'COSM-TRIPCALC_CWS'!$D$16*'COSM-TRIPPLAN_CWS'!AM184</f>
        <v>2320</v>
      </c>
      <c r="AN194" s="9">
        <f>'COSM-TRIPCALC_CWS'!$D$16*'COSM-TRIPPLAN_CWS'!AN184</f>
        <v>0</v>
      </c>
      <c r="AO194" s="9">
        <f>'COSM-TRIPCALC_CWS'!$D$16*'COSM-TRIPPLAN_CWS'!AO184</f>
        <v>2320</v>
      </c>
      <c r="AP194" s="9">
        <f>'COSM-TRIPCALC_CWS'!$D$16*'COSM-TRIPPLAN_CWS'!AP184</f>
        <v>0</v>
      </c>
      <c r="AQ194" s="9">
        <f>'COSM-TRIPCALC_CWS'!$D$16*'COSM-TRIPPLAN_CWS'!AQ184</f>
        <v>2320</v>
      </c>
      <c r="AR194" s="9">
        <f>'COSM-TRIPCALC_CWS'!$D$16*'COSM-TRIPPLAN_CWS'!AR184</f>
        <v>0</v>
      </c>
      <c r="AS194" s="9">
        <f>'COSM-TRIPCALC_CWS'!$D$16*'COSM-TRIPPLAN_CWS'!AS184</f>
        <v>2320</v>
      </c>
      <c r="AT194" s="9">
        <f>'COSM-TRIPCALC_CWS'!$D$16*'COSM-TRIPPLAN_CWS'!AT184</f>
        <v>0</v>
      </c>
      <c r="AU194" s="9">
        <f>'COSM-TRIPCALC_CWS'!$D$16*'COSM-TRIPPLAN_CWS'!AU184</f>
        <v>2320</v>
      </c>
      <c r="AV194" s="9">
        <f>'COSM-TRIPCALC_CWS'!$D$16*'COSM-TRIPPLAN_CWS'!AV184</f>
        <v>0</v>
      </c>
      <c r="AW194" s="9">
        <f>'COSM-TRIPCALC_CWS'!$D$16*'COSM-TRIPPLAN_CWS'!AW184</f>
        <v>2320</v>
      </c>
      <c r="AX194" s="9">
        <f>'COSM-TRIPCALC_CWS'!$D$16*'COSM-TRIPPLAN_CWS'!AX184</f>
        <v>0</v>
      </c>
      <c r="AY194" s="9">
        <f>'COSM-TRIPCALC_CWS'!$D$16*'COSM-TRIPPLAN_CWS'!AY184</f>
        <v>2320</v>
      </c>
      <c r="AZ194" s="9">
        <f>'COSM-TRIPCALC_CWS'!$D$16*'COSM-TRIPPLAN_CWS'!AZ184</f>
        <v>0</v>
      </c>
      <c r="BA194" s="9">
        <f>'COSM-TRIPCALC_CWS'!$D$16*'COSM-TRIPPLAN_CWS'!BA184</f>
        <v>2320</v>
      </c>
      <c r="BB194" s="9">
        <f>'COSM-TRIPCALC_CWS'!$D$16*'COSM-TRIPPLAN_CWS'!BB184</f>
        <v>0</v>
      </c>
      <c r="BC194" s="9">
        <f>'COSM-TRIPCALC_CWS'!$D$16*'COSM-TRIPPLAN_CWS'!BC184</f>
        <v>2320</v>
      </c>
      <c r="BD194" s="9">
        <f>'COSM-TRIPCALC_CWS'!$D$16*'COSM-TRIPPLAN_CWS'!BD184</f>
        <v>0</v>
      </c>
      <c r="BE194" s="9">
        <f>'COSM-TRIPCALC_CWS'!$D$16*'COSM-TRIPPLAN_CWS'!BE184</f>
        <v>2320</v>
      </c>
      <c r="BF194" s="9">
        <f>'COSM-TRIPCALC_CWS'!$D$16*'COSM-TRIPPLAN_CWS'!BF184</f>
        <v>0</v>
      </c>
      <c r="BG194" s="9">
        <f>'COSM-TRIPCALC_CWS'!$D$16*'COSM-TRIPPLAN_CWS'!BG184</f>
        <v>2320</v>
      </c>
      <c r="BH194" s="9">
        <f>'COSM-TRIPCALC_CWS'!$D$16*'COSM-TRIPPLAN_CWS'!BH184</f>
        <v>0</v>
      </c>
      <c r="BI194" s="9">
        <f>'COSM-TRIPCALC_CWS'!$D$16*'COSM-TRIPPLAN_CWS'!BI184</f>
        <v>2320</v>
      </c>
      <c r="BJ194" s="9">
        <f>'COSM-TRIPCALC_CWS'!$D$16*'COSM-TRIPPLAN_CWS'!BJ184</f>
        <v>0</v>
      </c>
      <c r="BK194" s="9">
        <f>'COSM-TRIPCALC_CWS'!$D$16*'COSM-TRIPPLAN_CWS'!BK184</f>
        <v>2320</v>
      </c>
      <c r="BL194" s="9">
        <f>'COSM-TRIPCALC_CWS'!$D$16*'COSM-TRIPPLAN_CWS'!BL184</f>
        <v>0</v>
      </c>
    </row>
    <row r="195" spans="2:64" x14ac:dyDescent="0.15">
      <c r="B195" s="47" t="s">
        <v>448</v>
      </c>
      <c r="E195" s="9">
        <f>'COSM-TRIPCALC_CWS'!$D$23*'COSM-TRIPPLAN_CWS'!E185</f>
        <v>0</v>
      </c>
      <c r="F195" s="9">
        <f>'COSM-TRIPCALC_CWS'!$D$23*'COSM-TRIPPLAN_CWS'!F185</f>
        <v>0</v>
      </c>
      <c r="G195" s="9">
        <f>'COSM-TRIPCALC_CWS'!$D$23*'COSM-TRIPPLAN_CWS'!G185</f>
        <v>0</v>
      </c>
      <c r="H195" s="9">
        <f>'COSM-TRIPCALC_CWS'!$D$23*'COSM-TRIPPLAN_CWS'!H185</f>
        <v>0</v>
      </c>
      <c r="I195" s="9">
        <f>'COSM-TRIPCALC_CWS'!$D$23*'COSM-TRIPPLAN_CWS'!I185</f>
        <v>0</v>
      </c>
      <c r="J195" s="9">
        <f>'COSM-TRIPCALC_CWS'!$D$23*'COSM-TRIPPLAN_CWS'!J185</f>
        <v>0</v>
      </c>
      <c r="K195" s="9">
        <f>'COSM-TRIPCALC_CWS'!$D$23*'COSM-TRIPPLAN_CWS'!K185</f>
        <v>0</v>
      </c>
      <c r="L195" s="9">
        <f>'COSM-TRIPCALC_CWS'!$D$23*'COSM-TRIPPLAN_CWS'!L185</f>
        <v>0</v>
      </c>
      <c r="M195" s="9">
        <f>'COSM-TRIPCALC_CWS'!$D$23*'COSM-TRIPPLAN_CWS'!M185</f>
        <v>0</v>
      </c>
      <c r="N195" s="9">
        <f>'COSM-TRIPCALC_CWS'!$D$23*'COSM-TRIPPLAN_CWS'!N185</f>
        <v>0</v>
      </c>
      <c r="O195" s="9">
        <f>'COSM-TRIPCALC_CWS'!$D$23*'COSM-TRIPPLAN_CWS'!O185</f>
        <v>0</v>
      </c>
      <c r="P195" s="9">
        <f>'COSM-TRIPCALC_CWS'!$D$23*'COSM-TRIPPLAN_CWS'!P185</f>
        <v>0</v>
      </c>
      <c r="Q195" s="9">
        <f>'COSM-TRIPCALC_CWS'!$D$23*'COSM-TRIPPLAN_CWS'!Q185</f>
        <v>0</v>
      </c>
      <c r="R195" s="9">
        <f>'COSM-TRIPCALC_CWS'!$D$23*'COSM-TRIPPLAN_CWS'!R185</f>
        <v>0</v>
      </c>
      <c r="S195" s="9">
        <f>'COSM-TRIPCALC_CWS'!$D$23*'COSM-TRIPPLAN_CWS'!S185</f>
        <v>0</v>
      </c>
      <c r="T195" s="9">
        <f>'COSM-TRIPCALC_CWS'!$D$23*'COSM-TRIPPLAN_CWS'!T185</f>
        <v>0</v>
      </c>
      <c r="U195" s="9">
        <f>'COSM-TRIPCALC_CWS'!$D$23*'COSM-TRIPPLAN_CWS'!U185</f>
        <v>0</v>
      </c>
      <c r="V195" s="9">
        <f>'COSM-TRIPCALC_CWS'!$D$23*'COSM-TRIPPLAN_CWS'!V185</f>
        <v>0</v>
      </c>
      <c r="W195" s="9">
        <f>'COSM-TRIPCALC_CWS'!$D$23*'COSM-TRIPPLAN_CWS'!W185</f>
        <v>0</v>
      </c>
      <c r="X195" s="9">
        <f>'COSM-TRIPCALC_CWS'!$D$23*'COSM-TRIPPLAN_CWS'!X185</f>
        <v>0</v>
      </c>
      <c r="Y195" s="9">
        <f>'COSM-TRIPCALC_CWS'!$D$23*'COSM-TRIPPLAN_CWS'!Y185</f>
        <v>0</v>
      </c>
      <c r="Z195" s="9">
        <f>'COSM-TRIPCALC_CWS'!$D$23*'COSM-TRIPPLAN_CWS'!Z185</f>
        <v>0</v>
      </c>
      <c r="AA195" s="9">
        <f>'COSM-TRIPCALC_CWS'!$D$23*'COSM-TRIPPLAN_CWS'!AA185</f>
        <v>0</v>
      </c>
      <c r="AB195" s="9">
        <f>'COSM-TRIPCALC_CWS'!$D$23*'COSM-TRIPPLAN_CWS'!AB185</f>
        <v>0</v>
      </c>
      <c r="AC195" s="9">
        <f>'COSM-TRIPCALC_CWS'!$D$23*'COSM-TRIPPLAN_CWS'!AC185</f>
        <v>0</v>
      </c>
      <c r="AD195" s="9">
        <f>'COSM-TRIPCALC_CWS'!$D$23*'COSM-TRIPPLAN_CWS'!AD185</f>
        <v>0</v>
      </c>
      <c r="AE195" s="9">
        <f>'COSM-TRIPCALC_CWS'!$D$23*'COSM-TRIPPLAN_CWS'!AE185</f>
        <v>0</v>
      </c>
      <c r="AF195" s="9">
        <f>'COSM-TRIPCALC_CWS'!$D$23*'COSM-TRIPPLAN_CWS'!AF185</f>
        <v>0</v>
      </c>
      <c r="AG195" s="9">
        <f>'COSM-TRIPCALC_CWS'!$D$23*'COSM-TRIPPLAN_CWS'!AG185</f>
        <v>0</v>
      </c>
      <c r="AH195" s="9">
        <f>'COSM-TRIPCALC_CWS'!$D$23*'COSM-TRIPPLAN_CWS'!AH185</f>
        <v>0</v>
      </c>
      <c r="AI195" s="9">
        <f>'COSM-TRIPCALC_CWS'!$D$23*'COSM-TRIPPLAN_CWS'!AI185</f>
        <v>0</v>
      </c>
      <c r="AJ195" s="9">
        <f>'COSM-TRIPCALC_CWS'!$D$23*'COSM-TRIPPLAN_CWS'!AJ185</f>
        <v>0</v>
      </c>
      <c r="AK195" s="9">
        <f>'COSM-TRIPCALC_CWS'!$D$23*'COSM-TRIPPLAN_CWS'!AK185</f>
        <v>0</v>
      </c>
      <c r="AL195" s="9">
        <f>'COSM-TRIPCALC_CWS'!$D$23*'COSM-TRIPPLAN_CWS'!AL185</f>
        <v>0</v>
      </c>
      <c r="AM195" s="9">
        <f>'COSM-TRIPCALC_CWS'!$D$23*'COSM-TRIPPLAN_CWS'!AM185</f>
        <v>0</v>
      </c>
      <c r="AN195" s="9">
        <f>'COSM-TRIPCALC_CWS'!$D$23*'COSM-TRIPPLAN_CWS'!AN185</f>
        <v>0</v>
      </c>
      <c r="AO195" s="9">
        <f>'COSM-TRIPCALC_CWS'!$D$23*'COSM-TRIPPLAN_CWS'!AO185</f>
        <v>0</v>
      </c>
      <c r="AP195" s="9">
        <f>'COSM-TRIPCALC_CWS'!$D$23*'COSM-TRIPPLAN_CWS'!AP185</f>
        <v>0</v>
      </c>
      <c r="AQ195" s="9">
        <f>'COSM-TRIPCALC_CWS'!$D$23*'COSM-TRIPPLAN_CWS'!AQ185</f>
        <v>0</v>
      </c>
      <c r="AR195" s="9">
        <f>'COSM-TRIPCALC_CWS'!$D$23*'COSM-TRIPPLAN_CWS'!AR185</f>
        <v>0</v>
      </c>
      <c r="AS195" s="9">
        <f>'COSM-TRIPCALC_CWS'!$D$23*'COSM-TRIPPLAN_CWS'!AS185</f>
        <v>0</v>
      </c>
      <c r="AT195" s="9">
        <f>'COSM-TRIPCALC_CWS'!$D$23*'COSM-TRIPPLAN_CWS'!AT185</f>
        <v>0</v>
      </c>
      <c r="AU195" s="9">
        <f>'COSM-TRIPCALC_CWS'!$D$23*'COSM-TRIPPLAN_CWS'!AU185</f>
        <v>0</v>
      </c>
      <c r="AV195" s="9">
        <f>'COSM-TRIPCALC_CWS'!$D$23*'COSM-TRIPPLAN_CWS'!AV185</f>
        <v>0</v>
      </c>
      <c r="AW195" s="9">
        <f>'COSM-TRIPCALC_CWS'!$D$23*'COSM-TRIPPLAN_CWS'!AW185</f>
        <v>0</v>
      </c>
      <c r="AX195" s="9">
        <f>'COSM-TRIPCALC_CWS'!$D$23*'COSM-TRIPPLAN_CWS'!AX185</f>
        <v>0</v>
      </c>
      <c r="AY195" s="9">
        <f>'COSM-TRIPCALC_CWS'!$D$23*'COSM-TRIPPLAN_CWS'!AY185</f>
        <v>0</v>
      </c>
      <c r="AZ195" s="9">
        <f>'COSM-TRIPCALC_CWS'!$D$23*'COSM-TRIPPLAN_CWS'!AZ185</f>
        <v>0</v>
      </c>
      <c r="BA195" s="9">
        <f>'COSM-TRIPCALC_CWS'!$D$23*'COSM-TRIPPLAN_CWS'!BA185</f>
        <v>0</v>
      </c>
      <c r="BB195" s="9">
        <f>'COSM-TRIPCALC_CWS'!$D$23*'COSM-TRIPPLAN_CWS'!BB185</f>
        <v>0</v>
      </c>
      <c r="BC195" s="9">
        <f>'COSM-TRIPCALC_CWS'!$D$23*'COSM-TRIPPLAN_CWS'!BC185</f>
        <v>0</v>
      </c>
      <c r="BD195" s="9">
        <f>'COSM-TRIPCALC_CWS'!$D$23*'COSM-TRIPPLAN_CWS'!BD185</f>
        <v>0</v>
      </c>
      <c r="BE195" s="9">
        <f>'COSM-TRIPCALC_CWS'!$D$23*'COSM-TRIPPLAN_CWS'!BE185</f>
        <v>0</v>
      </c>
      <c r="BF195" s="9">
        <f>'COSM-TRIPCALC_CWS'!$D$23*'COSM-TRIPPLAN_CWS'!BF185</f>
        <v>0</v>
      </c>
      <c r="BG195" s="9">
        <f>'COSM-TRIPCALC_CWS'!$D$23*'COSM-TRIPPLAN_CWS'!BG185</f>
        <v>0</v>
      </c>
      <c r="BH195" s="9">
        <f>'COSM-TRIPCALC_CWS'!$D$23*'COSM-TRIPPLAN_CWS'!BH185</f>
        <v>0</v>
      </c>
      <c r="BI195" s="9">
        <f>'COSM-TRIPCALC_CWS'!$D$23*'COSM-TRIPPLAN_CWS'!BI185</f>
        <v>0</v>
      </c>
      <c r="BJ195" s="9">
        <f>'COSM-TRIPCALC_CWS'!$D$23*'COSM-TRIPPLAN_CWS'!BJ185</f>
        <v>0</v>
      </c>
      <c r="BK195" s="9">
        <f>'COSM-TRIPCALC_CWS'!$D$23*'COSM-TRIPPLAN_CWS'!BK185</f>
        <v>0</v>
      </c>
      <c r="BL195" s="9">
        <f>'COSM-TRIPCALC_CWS'!$D$23*'COSM-TRIPPLAN_CWS'!BL185</f>
        <v>0</v>
      </c>
    </row>
    <row r="196" spans="2:64" x14ac:dyDescent="0.15">
      <c r="B196" s="47" t="s">
        <v>446</v>
      </c>
      <c r="E196" s="9">
        <f>'COSM-TRIPCALC_CWS'!$D$30*'COSM-TRIPPLAN_CWS'!E186</f>
        <v>0</v>
      </c>
      <c r="F196" s="9">
        <f>'COSM-TRIPCALC_CWS'!$D$30*'COSM-TRIPPLAN_CWS'!F186</f>
        <v>0</v>
      </c>
      <c r="G196" s="9">
        <f>'COSM-TRIPCALC_CWS'!$D$30*'COSM-TRIPPLAN_CWS'!G186</f>
        <v>0</v>
      </c>
      <c r="H196" s="9">
        <f>'COSM-TRIPCALC_CWS'!$D$30*'COSM-TRIPPLAN_CWS'!H186</f>
        <v>0</v>
      </c>
      <c r="I196" s="9">
        <f>'COSM-TRIPCALC_CWS'!$D$30*'COSM-TRIPPLAN_CWS'!I186</f>
        <v>0</v>
      </c>
      <c r="J196" s="9">
        <f>'COSM-TRIPCALC_CWS'!$D$30*'COSM-TRIPPLAN_CWS'!J186</f>
        <v>0</v>
      </c>
      <c r="K196" s="9">
        <f>'COSM-TRIPCALC_CWS'!$D$30*'COSM-TRIPPLAN_CWS'!K186</f>
        <v>0</v>
      </c>
      <c r="L196" s="9">
        <f>'COSM-TRIPCALC_CWS'!$D$30*'COSM-TRIPPLAN_CWS'!L186</f>
        <v>0</v>
      </c>
      <c r="M196" s="9">
        <f>'COSM-TRIPCALC_CWS'!$D$30*'COSM-TRIPPLAN_CWS'!M186</f>
        <v>0</v>
      </c>
      <c r="N196" s="9">
        <f>'COSM-TRIPCALC_CWS'!$D$30*'COSM-TRIPPLAN_CWS'!N186</f>
        <v>2205</v>
      </c>
      <c r="O196" s="9">
        <f>'COSM-TRIPCALC_CWS'!$D$30*'COSM-TRIPPLAN_CWS'!O186</f>
        <v>4410</v>
      </c>
      <c r="P196" s="9">
        <f>'COSM-TRIPCALC_CWS'!$D$30*'COSM-TRIPPLAN_CWS'!P186</f>
        <v>4410</v>
      </c>
      <c r="Q196" s="9">
        <f>'COSM-TRIPCALC_CWS'!$D$30*'COSM-TRIPPLAN_CWS'!Q186</f>
        <v>4410</v>
      </c>
      <c r="R196" s="9">
        <f>'COSM-TRIPCALC_CWS'!$D$30*'COSM-TRIPPLAN_CWS'!R186</f>
        <v>4410</v>
      </c>
      <c r="S196" s="9">
        <f>'COSM-TRIPCALC_CWS'!$D$30*'COSM-TRIPPLAN_CWS'!S186</f>
        <v>4410</v>
      </c>
      <c r="T196" s="9">
        <f>'COSM-TRIPCALC_CWS'!$D$30*'COSM-TRIPPLAN_CWS'!T186</f>
        <v>4410</v>
      </c>
      <c r="U196" s="9">
        <f>'COSM-TRIPCALC_CWS'!$D$30*'COSM-TRIPPLAN_CWS'!U186</f>
        <v>4410</v>
      </c>
      <c r="V196" s="9">
        <f>'COSM-TRIPCALC_CWS'!$D$30*'COSM-TRIPPLAN_CWS'!V186</f>
        <v>4410</v>
      </c>
      <c r="W196" s="9">
        <f>'COSM-TRIPCALC_CWS'!$D$30*'COSM-TRIPPLAN_CWS'!W186</f>
        <v>4410</v>
      </c>
      <c r="X196" s="9">
        <f>'COSM-TRIPCALC_CWS'!$D$30*'COSM-TRIPPLAN_CWS'!X186</f>
        <v>4410</v>
      </c>
      <c r="Y196" s="9">
        <f>'COSM-TRIPCALC_CWS'!$D$30*'COSM-TRIPPLAN_CWS'!Y186</f>
        <v>4410</v>
      </c>
      <c r="Z196" s="9">
        <f>'COSM-TRIPCALC_CWS'!$D$30*'COSM-TRIPPLAN_CWS'!Z186</f>
        <v>4410</v>
      </c>
      <c r="AA196" s="9">
        <f>'COSM-TRIPCALC_CWS'!$D$30*'COSM-TRIPPLAN_CWS'!AA186</f>
        <v>4410</v>
      </c>
      <c r="AB196" s="9">
        <f>'COSM-TRIPCALC_CWS'!$D$30*'COSM-TRIPPLAN_CWS'!AB186</f>
        <v>4410</v>
      </c>
      <c r="AC196" s="9">
        <f>'COSM-TRIPCALC_CWS'!$D$30*'COSM-TRIPPLAN_CWS'!AC186</f>
        <v>0</v>
      </c>
      <c r="AD196" s="9">
        <f>'COSM-TRIPCALC_CWS'!$D$30*'COSM-TRIPPLAN_CWS'!AD186</f>
        <v>4410</v>
      </c>
      <c r="AE196" s="9">
        <f>'COSM-TRIPCALC_CWS'!$D$30*'COSM-TRIPPLAN_CWS'!AE186</f>
        <v>0</v>
      </c>
      <c r="AF196" s="9">
        <f>'COSM-TRIPCALC_CWS'!$D$30*'COSM-TRIPPLAN_CWS'!AF186</f>
        <v>4410</v>
      </c>
      <c r="AG196" s="9">
        <f>'COSM-TRIPCALC_CWS'!$D$30*'COSM-TRIPPLAN_CWS'!AG186</f>
        <v>0</v>
      </c>
      <c r="AH196" s="9">
        <f>'COSM-TRIPCALC_CWS'!$D$30*'COSM-TRIPPLAN_CWS'!AH186</f>
        <v>4410</v>
      </c>
      <c r="AI196" s="9">
        <f>'COSM-TRIPCALC_CWS'!$D$30*'COSM-TRIPPLAN_CWS'!AI186</f>
        <v>0</v>
      </c>
      <c r="AJ196" s="9">
        <f>'COSM-TRIPCALC_CWS'!$D$30*'COSM-TRIPPLAN_CWS'!AJ186</f>
        <v>4410</v>
      </c>
      <c r="AK196" s="9">
        <f>'COSM-TRIPCALC_CWS'!$D$30*'COSM-TRIPPLAN_CWS'!AK186</f>
        <v>0</v>
      </c>
      <c r="AL196" s="9">
        <f>'COSM-TRIPCALC_CWS'!$D$30*'COSM-TRIPPLAN_CWS'!AL186</f>
        <v>4410</v>
      </c>
      <c r="AM196" s="9">
        <f>'COSM-TRIPCALC_CWS'!$D$30*'COSM-TRIPPLAN_CWS'!AM186</f>
        <v>0</v>
      </c>
      <c r="AN196" s="9">
        <f>'COSM-TRIPCALC_CWS'!$D$30*'COSM-TRIPPLAN_CWS'!AN186</f>
        <v>4410</v>
      </c>
      <c r="AO196" s="9">
        <f>'COSM-TRIPCALC_CWS'!$D$30*'COSM-TRIPPLAN_CWS'!AO186</f>
        <v>0</v>
      </c>
      <c r="AP196" s="9">
        <f>'COSM-TRIPCALC_CWS'!$D$30*'COSM-TRIPPLAN_CWS'!AP186</f>
        <v>4410</v>
      </c>
      <c r="AQ196" s="9">
        <f>'COSM-TRIPCALC_CWS'!$D$30*'COSM-TRIPPLAN_CWS'!AQ186</f>
        <v>0</v>
      </c>
      <c r="AR196" s="9">
        <f>'COSM-TRIPCALC_CWS'!$D$30*'COSM-TRIPPLAN_CWS'!AR186</f>
        <v>4410</v>
      </c>
      <c r="AS196" s="9">
        <f>'COSM-TRIPCALC_CWS'!$D$30*'COSM-TRIPPLAN_CWS'!AS186</f>
        <v>0</v>
      </c>
      <c r="AT196" s="9">
        <f>'COSM-TRIPCALC_CWS'!$D$30*'COSM-TRIPPLAN_CWS'!AT186</f>
        <v>4410</v>
      </c>
      <c r="AU196" s="9">
        <f>'COSM-TRIPCALC_CWS'!$D$30*'COSM-TRIPPLAN_CWS'!AU186</f>
        <v>0</v>
      </c>
      <c r="AV196" s="9">
        <f>'COSM-TRIPCALC_CWS'!$D$30*'COSM-TRIPPLAN_CWS'!AV186</f>
        <v>4410</v>
      </c>
      <c r="AW196" s="9">
        <f>'COSM-TRIPCALC_CWS'!$D$30*'COSM-TRIPPLAN_CWS'!AW186</f>
        <v>0</v>
      </c>
      <c r="AX196" s="9">
        <f>'COSM-TRIPCALC_CWS'!$D$30*'COSM-TRIPPLAN_CWS'!AX186</f>
        <v>4410</v>
      </c>
      <c r="AY196" s="9">
        <f>'COSM-TRIPCALC_CWS'!$D$30*'COSM-TRIPPLAN_CWS'!AY186</f>
        <v>0</v>
      </c>
      <c r="AZ196" s="9">
        <f>'COSM-TRIPCALC_CWS'!$D$30*'COSM-TRIPPLAN_CWS'!AZ186</f>
        <v>4410</v>
      </c>
      <c r="BA196" s="9">
        <f>'COSM-TRIPCALC_CWS'!$D$30*'COSM-TRIPPLAN_CWS'!BA186</f>
        <v>0</v>
      </c>
      <c r="BB196" s="9">
        <f>'COSM-TRIPCALC_CWS'!$D$30*'COSM-TRIPPLAN_CWS'!BB186</f>
        <v>4410</v>
      </c>
      <c r="BC196" s="9">
        <f>'COSM-TRIPCALC_CWS'!$D$30*'COSM-TRIPPLAN_CWS'!BC186</f>
        <v>0</v>
      </c>
      <c r="BD196" s="9">
        <f>'COSM-TRIPCALC_CWS'!$D$30*'COSM-TRIPPLAN_CWS'!BD186</f>
        <v>4410</v>
      </c>
      <c r="BE196" s="9">
        <f>'COSM-TRIPCALC_CWS'!$D$30*'COSM-TRIPPLAN_CWS'!BE186</f>
        <v>0</v>
      </c>
      <c r="BF196" s="9">
        <f>'COSM-TRIPCALC_CWS'!$D$30*'COSM-TRIPPLAN_CWS'!BF186</f>
        <v>4410</v>
      </c>
      <c r="BG196" s="9">
        <f>'COSM-TRIPCALC_CWS'!$D$30*'COSM-TRIPPLAN_CWS'!BG186</f>
        <v>0</v>
      </c>
      <c r="BH196" s="9">
        <f>'COSM-TRIPCALC_CWS'!$D$30*'COSM-TRIPPLAN_CWS'!BH186</f>
        <v>4410</v>
      </c>
      <c r="BI196" s="9">
        <f>'COSM-TRIPCALC_CWS'!$D$30*'COSM-TRIPPLAN_CWS'!BI186</f>
        <v>0</v>
      </c>
      <c r="BJ196" s="9">
        <f>'COSM-TRIPCALC_CWS'!$D$30*'COSM-TRIPPLAN_CWS'!BJ186</f>
        <v>4410</v>
      </c>
      <c r="BK196" s="9">
        <f>'COSM-TRIPCALC_CWS'!$D$30*'COSM-TRIPPLAN_CWS'!BK186</f>
        <v>0</v>
      </c>
      <c r="BL196" s="9">
        <f>'COSM-TRIPCALC_CWS'!$D$30*'COSM-TRIPPLAN_CWS'!BL186</f>
        <v>0</v>
      </c>
    </row>
    <row r="197" spans="2:64" x14ac:dyDescent="0.15">
      <c r="B197" s="47" t="s">
        <v>449</v>
      </c>
      <c r="E197" s="9">
        <f>'COSM-TRIPCALC_CWS'!$D$37*'COSM-TRIPPLAN_CWS'!E187</f>
        <v>0</v>
      </c>
      <c r="F197" s="9">
        <f>'COSM-TRIPCALC_CWS'!$D$37*'COSM-TRIPPLAN_CWS'!F187</f>
        <v>0</v>
      </c>
      <c r="G197" s="9">
        <f>'COSM-TRIPCALC_CWS'!$D$37*'COSM-TRIPPLAN_CWS'!G187</f>
        <v>0</v>
      </c>
      <c r="H197" s="9">
        <f>'COSM-TRIPCALC_CWS'!$D$37*'COSM-TRIPPLAN_CWS'!H187</f>
        <v>0</v>
      </c>
      <c r="I197" s="9">
        <f>'COSM-TRIPCALC_CWS'!$D$37*'COSM-TRIPPLAN_CWS'!I187</f>
        <v>0</v>
      </c>
      <c r="J197" s="9">
        <f>'COSM-TRIPCALC_CWS'!$D$37*'COSM-TRIPPLAN_CWS'!J187</f>
        <v>0</v>
      </c>
      <c r="K197" s="9">
        <f>'COSM-TRIPCALC_CWS'!$D$37*'COSM-TRIPPLAN_CWS'!K187</f>
        <v>0</v>
      </c>
      <c r="L197" s="9">
        <f>'COSM-TRIPCALC_CWS'!$D$37*'COSM-TRIPPLAN_CWS'!L187</f>
        <v>0</v>
      </c>
      <c r="M197" s="9">
        <f>'COSM-TRIPCALC_CWS'!$D$37*'COSM-TRIPPLAN_CWS'!M187</f>
        <v>0</v>
      </c>
      <c r="N197" s="9">
        <f>'COSM-TRIPCALC_CWS'!$D$37*'COSM-TRIPPLAN_CWS'!N187</f>
        <v>0</v>
      </c>
      <c r="O197" s="9">
        <f>'COSM-TRIPCALC_CWS'!$D$37*'COSM-TRIPPLAN_CWS'!O187</f>
        <v>0</v>
      </c>
      <c r="P197" s="9">
        <f>'COSM-TRIPCALC_CWS'!$D$37*'COSM-TRIPPLAN_CWS'!P187</f>
        <v>0</v>
      </c>
      <c r="Q197" s="9">
        <f>'COSM-TRIPCALC_CWS'!$D$37*'COSM-TRIPPLAN_CWS'!Q187</f>
        <v>1355</v>
      </c>
      <c r="R197" s="9">
        <f>'COSM-TRIPCALC_CWS'!$D$37*'COSM-TRIPPLAN_CWS'!R187</f>
        <v>0</v>
      </c>
      <c r="S197" s="9">
        <f>'COSM-TRIPCALC_CWS'!$D$37*'COSM-TRIPPLAN_CWS'!S187</f>
        <v>0</v>
      </c>
      <c r="T197" s="9">
        <f>'COSM-TRIPCALC_CWS'!$D$37*'COSM-TRIPPLAN_CWS'!T187</f>
        <v>1355</v>
      </c>
      <c r="U197" s="9">
        <f>'COSM-TRIPCALC_CWS'!$D$37*'COSM-TRIPPLAN_CWS'!U187</f>
        <v>0</v>
      </c>
      <c r="V197" s="9">
        <f>'COSM-TRIPCALC_CWS'!$D$37*'COSM-TRIPPLAN_CWS'!V187</f>
        <v>0</v>
      </c>
      <c r="W197" s="9">
        <f>'COSM-TRIPCALC_CWS'!$D$37*'COSM-TRIPPLAN_CWS'!W187</f>
        <v>1355</v>
      </c>
      <c r="X197" s="9">
        <f>'COSM-TRIPCALC_CWS'!$D$37*'COSM-TRIPPLAN_CWS'!X187</f>
        <v>0</v>
      </c>
      <c r="Y197" s="9">
        <f>'COSM-TRIPCALC_CWS'!$D$37*'COSM-TRIPPLAN_CWS'!Y187</f>
        <v>0</v>
      </c>
      <c r="Z197" s="9">
        <f>'COSM-TRIPCALC_CWS'!$D$37*'COSM-TRIPPLAN_CWS'!Z187</f>
        <v>1355</v>
      </c>
      <c r="AA197" s="9">
        <f>'COSM-TRIPCALC_CWS'!$D$37*'COSM-TRIPPLAN_CWS'!AA187</f>
        <v>0</v>
      </c>
      <c r="AB197" s="9">
        <f>'COSM-TRIPCALC_CWS'!$D$37*'COSM-TRIPPLAN_CWS'!AB187</f>
        <v>0</v>
      </c>
      <c r="AC197" s="9">
        <f>'COSM-TRIPCALC_CWS'!$D$37*'COSM-TRIPPLAN_CWS'!AC187</f>
        <v>1355</v>
      </c>
      <c r="AD197" s="9">
        <f>'COSM-TRIPCALC_CWS'!$D$37*'COSM-TRIPPLAN_CWS'!AD187</f>
        <v>0</v>
      </c>
      <c r="AE197" s="9">
        <f>'COSM-TRIPCALC_CWS'!$D$37*'COSM-TRIPPLAN_CWS'!AE187</f>
        <v>0</v>
      </c>
      <c r="AF197" s="9">
        <f>'COSM-TRIPCALC_CWS'!$D$37*'COSM-TRIPPLAN_CWS'!AF187</f>
        <v>1355</v>
      </c>
      <c r="AG197" s="9">
        <f>'COSM-TRIPCALC_CWS'!$D$37*'COSM-TRIPPLAN_CWS'!AG187</f>
        <v>0</v>
      </c>
      <c r="AH197" s="9">
        <f>'COSM-TRIPCALC_CWS'!$D$37*'COSM-TRIPPLAN_CWS'!AH187</f>
        <v>0</v>
      </c>
      <c r="AI197" s="9">
        <f>'COSM-TRIPCALC_CWS'!$D$37*'COSM-TRIPPLAN_CWS'!AI187</f>
        <v>1355</v>
      </c>
      <c r="AJ197" s="9">
        <f>'COSM-TRIPCALC_CWS'!$D$37*'COSM-TRIPPLAN_CWS'!AJ187</f>
        <v>0</v>
      </c>
      <c r="AK197" s="9">
        <f>'COSM-TRIPCALC_CWS'!$D$37*'COSM-TRIPPLAN_CWS'!AK187</f>
        <v>0</v>
      </c>
      <c r="AL197" s="9">
        <f>'COSM-TRIPCALC_CWS'!$D$37*'COSM-TRIPPLAN_CWS'!AL187</f>
        <v>1355</v>
      </c>
      <c r="AM197" s="9">
        <f>'COSM-TRIPCALC_CWS'!$D$37*'COSM-TRIPPLAN_CWS'!AM187</f>
        <v>0</v>
      </c>
      <c r="AN197" s="9">
        <f>'COSM-TRIPCALC_CWS'!$D$37*'COSM-TRIPPLAN_CWS'!AN187</f>
        <v>0</v>
      </c>
      <c r="AO197" s="9">
        <f>'COSM-TRIPCALC_CWS'!$D$37*'COSM-TRIPPLAN_CWS'!AO187</f>
        <v>1355</v>
      </c>
      <c r="AP197" s="9">
        <f>'COSM-TRIPCALC_CWS'!$D$37*'COSM-TRIPPLAN_CWS'!AP187</f>
        <v>0</v>
      </c>
      <c r="AQ197" s="9">
        <f>'COSM-TRIPCALC_CWS'!$D$37*'COSM-TRIPPLAN_CWS'!AQ187</f>
        <v>0</v>
      </c>
      <c r="AR197" s="9">
        <f>'COSM-TRIPCALC_CWS'!$D$37*'COSM-TRIPPLAN_CWS'!AR187</f>
        <v>1355</v>
      </c>
      <c r="AS197" s="9">
        <f>'COSM-TRIPCALC_CWS'!$D$37*'COSM-TRIPPLAN_CWS'!AS187</f>
        <v>0</v>
      </c>
      <c r="AT197" s="9">
        <f>'COSM-TRIPCALC_CWS'!$D$37*'COSM-TRIPPLAN_CWS'!AT187</f>
        <v>0</v>
      </c>
      <c r="AU197" s="9">
        <f>'COSM-TRIPCALC_CWS'!$D$37*'COSM-TRIPPLAN_CWS'!AU187</f>
        <v>1355</v>
      </c>
      <c r="AV197" s="9">
        <f>'COSM-TRIPCALC_CWS'!$D$37*'COSM-TRIPPLAN_CWS'!AV187</f>
        <v>0</v>
      </c>
      <c r="AW197" s="9">
        <f>'COSM-TRIPCALC_CWS'!$D$37*'COSM-TRIPPLAN_CWS'!AW187</f>
        <v>0</v>
      </c>
      <c r="AX197" s="9">
        <f>'COSM-TRIPCALC_CWS'!$D$37*'COSM-TRIPPLAN_CWS'!AX187</f>
        <v>1355</v>
      </c>
      <c r="AY197" s="9">
        <f>'COSM-TRIPCALC_CWS'!$D$37*'COSM-TRIPPLAN_CWS'!AY187</f>
        <v>0</v>
      </c>
      <c r="AZ197" s="9">
        <f>'COSM-TRIPCALC_CWS'!$D$37*'COSM-TRIPPLAN_CWS'!AZ187</f>
        <v>0</v>
      </c>
      <c r="BA197" s="9">
        <f>'COSM-TRIPCALC_CWS'!$D$37*'COSM-TRIPPLAN_CWS'!BA187</f>
        <v>1355</v>
      </c>
      <c r="BB197" s="9">
        <f>'COSM-TRIPCALC_CWS'!$D$37*'COSM-TRIPPLAN_CWS'!BB187</f>
        <v>0</v>
      </c>
      <c r="BC197" s="9">
        <f>'COSM-TRIPCALC_CWS'!$D$37*'COSM-TRIPPLAN_CWS'!BC187</f>
        <v>0</v>
      </c>
      <c r="BD197" s="9">
        <f>'COSM-TRIPCALC_CWS'!$D$37*'COSM-TRIPPLAN_CWS'!BD187</f>
        <v>1355</v>
      </c>
      <c r="BE197" s="9">
        <f>'COSM-TRIPCALC_CWS'!$D$37*'COSM-TRIPPLAN_CWS'!BE187</f>
        <v>0</v>
      </c>
      <c r="BF197" s="9">
        <f>'COSM-TRIPCALC_CWS'!$D$37*'COSM-TRIPPLAN_CWS'!BF187</f>
        <v>0</v>
      </c>
      <c r="BG197" s="9">
        <f>'COSM-TRIPCALC_CWS'!$D$37*'COSM-TRIPPLAN_CWS'!BG187</f>
        <v>1355</v>
      </c>
      <c r="BH197" s="9">
        <f>'COSM-TRIPCALC_CWS'!$D$37*'COSM-TRIPPLAN_CWS'!BH187</f>
        <v>0</v>
      </c>
      <c r="BI197" s="9">
        <f>'COSM-TRIPCALC_CWS'!$D$37*'COSM-TRIPPLAN_CWS'!BI187</f>
        <v>0</v>
      </c>
      <c r="BJ197" s="9">
        <f>'COSM-TRIPCALC_CWS'!$D$37*'COSM-TRIPPLAN_CWS'!BJ187</f>
        <v>1355</v>
      </c>
      <c r="BK197" s="9">
        <f>'COSM-TRIPCALC_CWS'!$D$37*'COSM-TRIPPLAN_CWS'!BK187</f>
        <v>0</v>
      </c>
      <c r="BL197" s="9">
        <f>'COSM-TRIPCALC_CWS'!$D$37*'COSM-TRIPPLAN_CWS'!BL187</f>
        <v>0</v>
      </c>
    </row>
    <row r="198" spans="2:64" x14ac:dyDescent="0.15">
      <c r="B198" s="14"/>
    </row>
    <row r="199" spans="2:64" x14ac:dyDescent="0.15">
      <c r="B199" s="14" t="s">
        <v>461</v>
      </c>
      <c r="E199" s="66">
        <f>SUM(E193:E198)</f>
        <v>0</v>
      </c>
      <c r="F199" s="66">
        <f t="shared" ref="F199:BL199" si="11">SUM(F193:F198)</f>
        <v>1160</v>
      </c>
      <c r="G199" s="66">
        <f t="shared" si="11"/>
        <v>0</v>
      </c>
      <c r="H199" s="66">
        <f t="shared" si="11"/>
        <v>1160</v>
      </c>
      <c r="I199" s="66">
        <f t="shared" si="11"/>
        <v>0</v>
      </c>
      <c r="J199" s="66">
        <f t="shared" si="11"/>
        <v>1160</v>
      </c>
      <c r="K199" s="66">
        <f t="shared" si="11"/>
        <v>0</v>
      </c>
      <c r="L199" s="66">
        <f t="shared" si="11"/>
        <v>1160</v>
      </c>
      <c r="M199" s="66">
        <f t="shared" si="11"/>
        <v>0</v>
      </c>
      <c r="N199" s="66">
        <f t="shared" si="11"/>
        <v>3365</v>
      </c>
      <c r="O199" s="66">
        <f t="shared" si="11"/>
        <v>7890</v>
      </c>
      <c r="P199" s="66">
        <f t="shared" si="11"/>
        <v>7890</v>
      </c>
      <c r="Q199" s="66">
        <f t="shared" si="11"/>
        <v>9245</v>
      </c>
      <c r="R199" s="66">
        <f t="shared" si="11"/>
        <v>7890</v>
      </c>
      <c r="S199" s="66">
        <f t="shared" si="11"/>
        <v>7890</v>
      </c>
      <c r="T199" s="66">
        <f t="shared" si="11"/>
        <v>9245</v>
      </c>
      <c r="U199" s="66">
        <f t="shared" si="11"/>
        <v>7890</v>
      </c>
      <c r="V199" s="66">
        <f t="shared" si="11"/>
        <v>7890</v>
      </c>
      <c r="W199" s="66">
        <f t="shared" si="11"/>
        <v>9245</v>
      </c>
      <c r="X199" s="66">
        <f t="shared" si="11"/>
        <v>7890</v>
      </c>
      <c r="Y199" s="66">
        <f t="shared" si="11"/>
        <v>6730</v>
      </c>
      <c r="Z199" s="66">
        <f t="shared" si="11"/>
        <v>8085</v>
      </c>
      <c r="AA199" s="66">
        <f t="shared" si="11"/>
        <v>6730</v>
      </c>
      <c r="AB199" s="66">
        <f t="shared" si="11"/>
        <v>6730</v>
      </c>
      <c r="AC199" s="66">
        <f t="shared" si="11"/>
        <v>3675</v>
      </c>
      <c r="AD199" s="66">
        <f t="shared" si="11"/>
        <v>6730</v>
      </c>
      <c r="AE199" s="66">
        <f t="shared" si="11"/>
        <v>2320</v>
      </c>
      <c r="AF199" s="66">
        <f t="shared" si="11"/>
        <v>5765</v>
      </c>
      <c r="AG199" s="66">
        <f t="shared" si="11"/>
        <v>2320</v>
      </c>
      <c r="AH199" s="66">
        <f t="shared" si="11"/>
        <v>4410</v>
      </c>
      <c r="AI199" s="66">
        <f t="shared" si="11"/>
        <v>3675</v>
      </c>
      <c r="AJ199" s="66">
        <f t="shared" si="11"/>
        <v>4410</v>
      </c>
      <c r="AK199" s="66">
        <f t="shared" si="11"/>
        <v>2320</v>
      </c>
      <c r="AL199" s="66">
        <f t="shared" si="11"/>
        <v>5765</v>
      </c>
      <c r="AM199" s="66">
        <f t="shared" si="11"/>
        <v>2320</v>
      </c>
      <c r="AN199" s="66">
        <f t="shared" si="11"/>
        <v>4410</v>
      </c>
      <c r="AO199" s="66">
        <f t="shared" si="11"/>
        <v>3675</v>
      </c>
      <c r="AP199" s="66">
        <f t="shared" si="11"/>
        <v>4410</v>
      </c>
      <c r="AQ199" s="66">
        <f t="shared" si="11"/>
        <v>2320</v>
      </c>
      <c r="AR199" s="66">
        <f t="shared" si="11"/>
        <v>5765</v>
      </c>
      <c r="AS199" s="66">
        <f t="shared" si="11"/>
        <v>2320</v>
      </c>
      <c r="AT199" s="66">
        <f t="shared" si="11"/>
        <v>4410</v>
      </c>
      <c r="AU199" s="66">
        <f t="shared" si="11"/>
        <v>3675</v>
      </c>
      <c r="AV199" s="66">
        <f t="shared" si="11"/>
        <v>4410</v>
      </c>
      <c r="AW199" s="66">
        <f t="shared" si="11"/>
        <v>2320</v>
      </c>
      <c r="AX199" s="66">
        <f t="shared" si="11"/>
        <v>5765</v>
      </c>
      <c r="AY199" s="66">
        <f t="shared" si="11"/>
        <v>2320</v>
      </c>
      <c r="AZ199" s="66">
        <f t="shared" si="11"/>
        <v>4410</v>
      </c>
      <c r="BA199" s="66">
        <f t="shared" si="11"/>
        <v>3675</v>
      </c>
      <c r="BB199" s="66">
        <f t="shared" si="11"/>
        <v>4410</v>
      </c>
      <c r="BC199" s="66">
        <f t="shared" si="11"/>
        <v>2320</v>
      </c>
      <c r="BD199" s="66">
        <f t="shared" si="11"/>
        <v>5765</v>
      </c>
      <c r="BE199" s="66">
        <f t="shared" si="11"/>
        <v>2320</v>
      </c>
      <c r="BF199" s="66">
        <f t="shared" si="11"/>
        <v>4410</v>
      </c>
      <c r="BG199" s="66">
        <f t="shared" si="11"/>
        <v>3675</v>
      </c>
      <c r="BH199" s="66">
        <f t="shared" si="11"/>
        <v>4410</v>
      </c>
      <c r="BI199" s="66">
        <f t="shared" si="11"/>
        <v>2320</v>
      </c>
      <c r="BJ199" s="66">
        <f t="shared" si="11"/>
        <v>5765</v>
      </c>
      <c r="BK199" s="66">
        <f t="shared" si="11"/>
        <v>2320</v>
      </c>
      <c r="BL199" s="66">
        <f t="shared" si="11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BQ70"/>
  <sheetViews>
    <sheetView topLeftCell="B23" zoomScaleNormal="100" workbookViewId="0">
      <pane xSplit="1" ySplit="1" topLeftCell="I24" activePane="bottomRight" state="frozen"/>
      <selection activeCell="B23" sqref="B23"/>
      <selection pane="topRight" activeCell="C23" sqref="C23"/>
      <selection pane="bottomLeft" activeCell="B24" sqref="B24"/>
      <selection pane="bottomRight" activeCell="B23" sqref="B23"/>
    </sheetView>
  </sheetViews>
  <sheetFormatPr baseColWidth="10" defaultColWidth="8.83203125" defaultRowHeight="13" x14ac:dyDescent="0.15"/>
  <cols>
    <col min="1" max="1" width="4" hidden="1" customWidth="1"/>
    <col min="2" max="2" width="30.1640625" customWidth="1"/>
    <col min="3" max="4" width="11.6640625" customWidth="1"/>
    <col min="5" max="5" width="13.5" customWidth="1"/>
    <col min="6" max="8" width="14.33203125" customWidth="1"/>
    <col min="9" max="9" width="11.6640625" customWidth="1"/>
    <col min="10" max="10" width="17" customWidth="1"/>
    <col min="11" max="11" width="16" customWidth="1"/>
    <col min="12" max="12" width="15.5" customWidth="1"/>
    <col min="13" max="13" width="15.33203125" customWidth="1"/>
    <col min="14" max="18" width="11.6640625" customWidth="1"/>
    <col min="19" max="37" width="12.33203125" customWidth="1"/>
    <col min="38" max="38" width="13.5" customWidth="1"/>
    <col min="39" max="51" width="13" customWidth="1"/>
    <col min="52" max="63" width="14.83203125" customWidth="1"/>
    <col min="64" max="64" width="14.6640625" customWidth="1"/>
    <col min="65" max="65" width="13.5" customWidth="1"/>
    <col min="66" max="66" width="13" customWidth="1"/>
  </cols>
  <sheetData>
    <row r="1" spans="2:63" x14ac:dyDescent="0.15">
      <c r="B1" s="14" t="s">
        <v>693</v>
      </c>
      <c r="C1" s="74" t="s">
        <v>147</v>
      </c>
      <c r="D1" s="27" t="s">
        <v>35</v>
      </c>
      <c r="E1" s="27" t="s">
        <v>36</v>
      </c>
      <c r="F1" s="27" t="s">
        <v>37</v>
      </c>
      <c r="G1" s="27" t="s">
        <v>38</v>
      </c>
      <c r="H1" s="27" t="s">
        <v>39</v>
      </c>
    </row>
    <row r="2" spans="2:63" x14ac:dyDescent="0.15">
      <c r="B2" s="14"/>
      <c r="C2" s="74"/>
      <c r="D2" s="27"/>
      <c r="E2" s="27"/>
      <c r="F2" s="27"/>
      <c r="G2" s="27"/>
      <c r="H2" s="27"/>
    </row>
    <row r="3" spans="2:63" x14ac:dyDescent="0.15">
      <c r="B3" s="14" t="s">
        <v>383</v>
      </c>
      <c r="C3" s="169">
        <f>C25</f>
        <v>0</v>
      </c>
      <c r="D3" s="169">
        <f>SUM(D25:O25)</f>
        <v>75</v>
      </c>
      <c r="E3" s="169">
        <f>SUM(P25:AA25)</f>
        <v>976</v>
      </c>
      <c r="F3" s="169">
        <f>SUM(AB25:AM25)</f>
        <v>2400</v>
      </c>
      <c r="G3" s="169">
        <f>SUM(AN25:AY25)</f>
        <v>3753</v>
      </c>
      <c r="H3" s="169">
        <f>SUM(AZ25:BK25)</f>
        <v>5400</v>
      </c>
      <c r="I3" s="169">
        <f>SUM(C3:H3)</f>
        <v>12604</v>
      </c>
    </row>
    <row r="5" spans="2:63" x14ac:dyDescent="0.15">
      <c r="B5" s="16" t="s">
        <v>364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2:63" s="169" customFormat="1" ht="16.5" customHeight="1" x14ac:dyDescent="0.15">
      <c r="B6" s="316" t="s">
        <v>1105</v>
      </c>
      <c r="C6" s="169">
        <f>C30</f>
        <v>0</v>
      </c>
      <c r="D6" s="169">
        <f>D30</f>
        <v>0</v>
      </c>
      <c r="E6" s="169">
        <f t="shared" ref="E6:H7" si="0">D18</f>
        <v>146</v>
      </c>
      <c r="F6" s="169">
        <f t="shared" si="0"/>
        <v>528</v>
      </c>
      <c r="G6" s="169">
        <f t="shared" si="0"/>
        <v>826</v>
      </c>
      <c r="H6" s="169">
        <f t="shared" si="0"/>
        <v>1188</v>
      </c>
    </row>
    <row r="7" spans="2:63" x14ac:dyDescent="0.15">
      <c r="B7" s="47" t="s">
        <v>1106</v>
      </c>
      <c r="C7" s="66">
        <f>C31</f>
        <v>0</v>
      </c>
      <c r="D7" s="114">
        <f>D31</f>
        <v>0</v>
      </c>
      <c r="E7" s="114">
        <f t="shared" si="0"/>
        <v>109500</v>
      </c>
      <c r="F7" s="114">
        <f t="shared" si="0"/>
        <v>367350</v>
      </c>
      <c r="G7" s="114">
        <f t="shared" si="0"/>
        <v>548385</v>
      </c>
      <c r="H7" s="114">
        <f t="shared" si="0"/>
        <v>746308.5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</row>
    <row r="8" spans="2:63" ht="14.25" customHeight="1" x14ac:dyDescent="0.15">
      <c r="B8" s="14" t="s">
        <v>1112</v>
      </c>
    </row>
    <row r="9" spans="2:63" s="169" customFormat="1" x14ac:dyDescent="0.15">
      <c r="B9" s="315" t="s">
        <v>1105</v>
      </c>
      <c r="C9" s="169">
        <f>C34</f>
        <v>0</v>
      </c>
      <c r="D9" s="169">
        <f>SUM(D34:O34)</f>
        <v>221</v>
      </c>
      <c r="E9" s="169">
        <f>SUM(P34:AA34)</f>
        <v>1358</v>
      </c>
      <c r="F9" s="169">
        <f>SUM(AB34:AM34)</f>
        <v>2698</v>
      </c>
      <c r="G9" s="169">
        <f>SUM(AN34:AY34)</f>
        <v>4115</v>
      </c>
      <c r="H9" s="169">
        <f>SUM(AZ34:BK34)</f>
        <v>5862</v>
      </c>
    </row>
    <row r="10" spans="2:63" x14ac:dyDescent="0.15">
      <c r="B10" s="110" t="s">
        <v>1107</v>
      </c>
      <c r="C10" s="9">
        <f>C35</f>
        <v>0</v>
      </c>
      <c r="D10" s="9">
        <f>SUM(D35:O35)</f>
        <v>165750</v>
      </c>
      <c r="E10" s="9">
        <f>SUM(P35:AA35)</f>
        <v>916650</v>
      </c>
      <c r="F10" s="9">
        <f>SUM(AB35:AM35)</f>
        <v>1639035</v>
      </c>
      <c r="G10" s="9">
        <f>SUM(AN35:AY35)</f>
        <v>2249876.25</v>
      </c>
      <c r="H10" s="9">
        <f>SUM(AZ35:BK35)</f>
        <v>2884543.65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</row>
    <row r="11" spans="2:63" x14ac:dyDescent="0.15">
      <c r="B11" s="14" t="s">
        <v>363</v>
      </c>
      <c r="C11" s="107"/>
    </row>
    <row r="12" spans="2:63" s="169" customFormat="1" x14ac:dyDescent="0.15">
      <c r="B12" s="315" t="s">
        <v>1105</v>
      </c>
      <c r="C12" s="169">
        <v>0</v>
      </c>
      <c r="D12" s="169">
        <f>SUM(D38:O38)</f>
        <v>75</v>
      </c>
      <c r="E12" s="169">
        <f>SUM(P38:AA38)</f>
        <v>976</v>
      </c>
      <c r="F12" s="169">
        <f>SUM(AB38:AM38)</f>
        <v>2400</v>
      </c>
      <c r="G12" s="169">
        <f>SUM(AN38:AY38)</f>
        <v>3753</v>
      </c>
      <c r="H12" s="169">
        <f>SUM(AZ38:BK38)</f>
        <v>5400</v>
      </c>
    </row>
    <row r="13" spans="2:63" x14ac:dyDescent="0.15">
      <c r="B13" s="110" t="s">
        <v>1108</v>
      </c>
      <c r="C13" s="9">
        <v>0</v>
      </c>
      <c r="D13" s="9">
        <f>SUM(D39:O39)</f>
        <v>56250</v>
      </c>
      <c r="E13" s="9">
        <f>SUM(P39:AA39)</f>
        <v>658800</v>
      </c>
      <c r="F13" s="9">
        <f>SUM(AB39:AM39)</f>
        <v>1458000</v>
      </c>
      <c r="G13" s="9">
        <f>SUM(AN39:AY39)</f>
        <v>2051952.75</v>
      </c>
      <c r="H13" s="9">
        <f>SUM(AZ39:BK39)</f>
        <v>2657204.9999999995</v>
      </c>
      <c r="I13" s="109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</row>
    <row r="14" spans="2:63" x14ac:dyDescent="0.15">
      <c r="B14" s="14" t="s">
        <v>365</v>
      </c>
      <c r="C14" s="97"/>
    </row>
    <row r="15" spans="2:63" s="169" customFormat="1" ht="16.5" customHeight="1" x14ac:dyDescent="0.15">
      <c r="B15" s="315" t="s">
        <v>1105</v>
      </c>
      <c r="C15" s="169">
        <f t="shared" ref="C15:H16" si="1">C9-C12</f>
        <v>0</v>
      </c>
      <c r="D15" s="169">
        <f t="shared" si="1"/>
        <v>146</v>
      </c>
      <c r="E15" s="169">
        <f t="shared" si="1"/>
        <v>382</v>
      </c>
      <c r="F15" s="169">
        <f t="shared" si="1"/>
        <v>298</v>
      </c>
      <c r="G15" s="169">
        <f t="shared" si="1"/>
        <v>362</v>
      </c>
      <c r="H15" s="169">
        <f t="shared" si="1"/>
        <v>462</v>
      </c>
    </row>
    <row r="16" spans="2:63" x14ac:dyDescent="0.15">
      <c r="B16" s="110" t="s">
        <v>1108</v>
      </c>
      <c r="C16" s="9">
        <f t="shared" si="1"/>
        <v>0</v>
      </c>
      <c r="D16" s="9">
        <f t="shared" si="1"/>
        <v>109500</v>
      </c>
      <c r="E16" s="9">
        <f t="shared" si="1"/>
        <v>257850</v>
      </c>
      <c r="F16" s="9">
        <f t="shared" si="1"/>
        <v>181035</v>
      </c>
      <c r="G16" s="9">
        <f t="shared" si="1"/>
        <v>197923.5</v>
      </c>
      <c r="H16" s="9">
        <f t="shared" si="1"/>
        <v>227338.65000000037</v>
      </c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</row>
    <row r="17" spans="2:69" x14ac:dyDescent="0.15">
      <c r="B17" s="14" t="s">
        <v>366</v>
      </c>
    </row>
    <row r="18" spans="2:69" x14ac:dyDescent="0.15">
      <c r="B18" s="106" t="s">
        <v>1105</v>
      </c>
      <c r="C18">
        <f t="shared" ref="C18:H19" si="2">C6+C15</f>
        <v>0</v>
      </c>
      <c r="D18">
        <f t="shared" si="2"/>
        <v>146</v>
      </c>
      <c r="E18">
        <f t="shared" si="2"/>
        <v>528</v>
      </c>
      <c r="F18">
        <f t="shared" si="2"/>
        <v>826</v>
      </c>
      <c r="G18">
        <f t="shared" si="2"/>
        <v>1188</v>
      </c>
      <c r="H18">
        <f t="shared" si="2"/>
        <v>1650</v>
      </c>
    </row>
    <row r="19" spans="2:69" x14ac:dyDescent="0.15">
      <c r="B19" s="110" t="s">
        <v>1107</v>
      </c>
      <c r="C19" s="9">
        <f t="shared" si="2"/>
        <v>0</v>
      </c>
      <c r="D19" s="9">
        <f t="shared" si="2"/>
        <v>109500</v>
      </c>
      <c r="E19" s="9">
        <f t="shared" si="2"/>
        <v>367350</v>
      </c>
      <c r="F19" s="9">
        <f t="shared" si="2"/>
        <v>548385</v>
      </c>
      <c r="G19" s="9">
        <f t="shared" si="2"/>
        <v>746308.5</v>
      </c>
      <c r="H19" s="9">
        <f t="shared" si="2"/>
        <v>973647.15000000037</v>
      </c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</row>
    <row r="20" spans="2:69" x14ac:dyDescent="0.15">
      <c r="B20" s="110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</row>
    <row r="21" spans="2:69" hidden="1" x14ac:dyDescent="0.15">
      <c r="C21" s="75"/>
      <c r="D21" s="363" t="s">
        <v>35</v>
      </c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 t="s">
        <v>36</v>
      </c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 t="s">
        <v>37</v>
      </c>
      <c r="AC21" s="363"/>
      <c r="AD21" s="363"/>
      <c r="AE21" s="363"/>
      <c r="AF21" s="363"/>
      <c r="AG21" s="363"/>
      <c r="AH21" s="363"/>
      <c r="AI21" s="363"/>
      <c r="AJ21" s="363"/>
      <c r="AK21" s="363"/>
      <c r="AL21" s="363"/>
      <c r="AM21" s="363"/>
      <c r="AN21" s="363" t="s">
        <v>38</v>
      </c>
      <c r="AO21" s="363"/>
      <c r="AP21" s="363"/>
      <c r="AQ21" s="363"/>
      <c r="AR21" s="363"/>
      <c r="AS21" s="363"/>
      <c r="AT21" s="363"/>
      <c r="AU21" s="363"/>
      <c r="AV21" s="363"/>
      <c r="AW21" s="363"/>
      <c r="AX21" s="363"/>
      <c r="AY21" s="363"/>
      <c r="AZ21" s="363" t="s">
        <v>39</v>
      </c>
      <c r="BA21" s="363"/>
      <c r="BB21" s="363"/>
      <c r="BC21" s="363"/>
      <c r="BD21" s="363"/>
      <c r="BE21" s="363"/>
      <c r="BF21" s="363"/>
      <c r="BG21" s="363"/>
      <c r="BH21" s="363"/>
      <c r="BI21" s="363"/>
      <c r="BJ21" s="363"/>
      <c r="BK21" s="363"/>
      <c r="BM21" s="10" t="s">
        <v>664</v>
      </c>
    </row>
    <row r="22" spans="2:69" hidden="1" x14ac:dyDescent="0.15">
      <c r="C22" s="7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2:69" x14ac:dyDescent="0.15">
      <c r="B23" s="16" t="s">
        <v>692</v>
      </c>
      <c r="C23" s="74" t="s">
        <v>147</v>
      </c>
      <c r="D23" s="27" t="s">
        <v>40</v>
      </c>
      <c r="E23" s="27" t="s">
        <v>41</v>
      </c>
      <c r="F23" s="27" t="s">
        <v>42</v>
      </c>
      <c r="G23" s="10" t="s">
        <v>43</v>
      </c>
      <c r="H23" s="10" t="s">
        <v>44</v>
      </c>
      <c r="I23" s="10" t="s">
        <v>45</v>
      </c>
      <c r="J23" s="10" t="s">
        <v>46</v>
      </c>
      <c r="K23" s="10" t="s">
        <v>47</v>
      </c>
      <c r="L23" s="10" t="s">
        <v>48</v>
      </c>
      <c r="M23" s="10" t="s">
        <v>49</v>
      </c>
      <c r="N23" s="10" t="s">
        <v>50</v>
      </c>
      <c r="O23" s="10" t="s">
        <v>51</v>
      </c>
      <c r="P23" s="10" t="s">
        <v>40</v>
      </c>
      <c r="Q23" s="10" t="s">
        <v>41</v>
      </c>
      <c r="R23" s="10" t="s">
        <v>42</v>
      </c>
      <c r="S23" s="10" t="s">
        <v>43</v>
      </c>
      <c r="T23" s="10" t="s">
        <v>44</v>
      </c>
      <c r="U23" s="10" t="s">
        <v>45</v>
      </c>
      <c r="V23" s="10" t="s">
        <v>46</v>
      </c>
      <c r="W23" s="10" t="s">
        <v>47</v>
      </c>
      <c r="X23" s="10" t="s">
        <v>48</v>
      </c>
      <c r="Y23" s="10" t="s">
        <v>49</v>
      </c>
      <c r="Z23" s="10" t="s">
        <v>50</v>
      </c>
      <c r="AA23" s="10" t="s">
        <v>51</v>
      </c>
      <c r="AB23" s="10" t="s">
        <v>40</v>
      </c>
      <c r="AC23" s="10" t="s">
        <v>41</v>
      </c>
      <c r="AD23" s="10" t="s">
        <v>42</v>
      </c>
      <c r="AE23" s="10" t="s">
        <v>43</v>
      </c>
      <c r="AF23" s="10" t="s">
        <v>44</v>
      </c>
      <c r="AG23" s="10" t="s">
        <v>45</v>
      </c>
      <c r="AH23" s="10" t="s">
        <v>46</v>
      </c>
      <c r="AI23" s="10" t="s">
        <v>47</v>
      </c>
      <c r="AJ23" s="10" t="s">
        <v>48</v>
      </c>
      <c r="AK23" s="10" t="s">
        <v>49</v>
      </c>
      <c r="AL23" s="10" t="s">
        <v>50</v>
      </c>
      <c r="AM23" s="10" t="s">
        <v>51</v>
      </c>
      <c r="AN23" s="10" t="s">
        <v>40</v>
      </c>
      <c r="AO23" s="10" t="s">
        <v>41</v>
      </c>
      <c r="AP23" s="10" t="s">
        <v>42</v>
      </c>
      <c r="AQ23" s="10" t="s">
        <v>43</v>
      </c>
      <c r="AR23" s="10" t="s">
        <v>44</v>
      </c>
      <c r="AS23" s="10" t="s">
        <v>45</v>
      </c>
      <c r="AT23" s="10" t="s">
        <v>46</v>
      </c>
      <c r="AU23" s="10" t="s">
        <v>47</v>
      </c>
      <c r="AV23" s="10" t="s">
        <v>48</v>
      </c>
      <c r="AW23" s="10" t="s">
        <v>49</v>
      </c>
      <c r="AX23" s="10" t="s">
        <v>50</v>
      </c>
      <c r="AY23" s="10" t="s">
        <v>51</v>
      </c>
      <c r="AZ23" s="10" t="s">
        <v>40</v>
      </c>
      <c r="BA23" s="10" t="s">
        <v>41</v>
      </c>
      <c r="BB23" s="10" t="s">
        <v>42</v>
      </c>
      <c r="BC23" s="10" t="s">
        <v>43</v>
      </c>
      <c r="BD23" s="10" t="s">
        <v>44</v>
      </c>
      <c r="BE23" s="10" t="s">
        <v>45</v>
      </c>
      <c r="BF23" s="10" t="s">
        <v>46</v>
      </c>
      <c r="BG23" s="10" t="s">
        <v>47</v>
      </c>
      <c r="BH23" s="10" t="s">
        <v>48</v>
      </c>
      <c r="BI23" s="10" t="s">
        <v>49</v>
      </c>
      <c r="BJ23" s="10" t="s">
        <v>50</v>
      </c>
      <c r="BK23" s="10" t="s">
        <v>51</v>
      </c>
      <c r="BL23" s="10" t="s">
        <v>40</v>
      </c>
      <c r="BM23" s="10" t="s">
        <v>41</v>
      </c>
      <c r="BN23" s="10" t="s">
        <v>42</v>
      </c>
      <c r="BO23" s="10" t="s">
        <v>43</v>
      </c>
      <c r="BP23" s="10" t="s">
        <v>44</v>
      </c>
    </row>
    <row r="24" spans="2:69" x14ac:dyDescent="0.15">
      <c r="B24" s="10"/>
      <c r="C24" s="74"/>
      <c r="D24" s="27"/>
      <c r="E24" s="27"/>
      <c r="F24" s="2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2:69" s="33" customFormat="1" x14ac:dyDescent="0.15">
      <c r="B25" s="14" t="s">
        <v>382</v>
      </c>
      <c r="C25" s="314">
        <f>'REV-REVCALC_CWS'!D6</f>
        <v>0</v>
      </c>
      <c r="D25" s="314">
        <f>'REV-REVCALC_CWS'!E6</f>
        <v>0</v>
      </c>
      <c r="E25" s="314">
        <f>'REV-REVCALC_CWS'!F6</f>
        <v>0</v>
      </c>
      <c r="F25" s="314">
        <f>'REV-REVCALC_CWS'!G6</f>
        <v>0</v>
      </c>
      <c r="G25" s="314">
        <f>'REV-REVCALC_CWS'!H6</f>
        <v>0</v>
      </c>
      <c r="H25" s="314">
        <f>'REV-REVCALC_CWS'!I6</f>
        <v>0</v>
      </c>
      <c r="I25" s="314">
        <f>'REV-REVCALC_CWS'!J6</f>
        <v>0</v>
      </c>
      <c r="J25" s="314">
        <f>'REV-REVCALC_CWS'!K6</f>
        <v>0</v>
      </c>
      <c r="K25" s="314">
        <f>'REV-REVCALC_CWS'!L6</f>
        <v>0</v>
      </c>
      <c r="L25" s="314">
        <f>'REV-REVCALC_CWS'!M6</f>
        <v>0</v>
      </c>
      <c r="M25" s="314">
        <f>'REV-REVCALC_CWS'!N6</f>
        <v>19</v>
      </c>
      <c r="N25" s="314">
        <f>'REV-REVCALC_CWS'!O6</f>
        <v>19</v>
      </c>
      <c r="O25" s="314">
        <f>'REV-REVCALC_CWS'!P6</f>
        <v>37</v>
      </c>
      <c r="P25" s="314">
        <f>'REV-REVCALC_CWS'!Q6</f>
        <v>29</v>
      </c>
      <c r="Q25" s="314">
        <f>'REV-REVCALC_CWS'!R6</f>
        <v>39</v>
      </c>
      <c r="R25" s="314">
        <f>'REV-REVCALC_CWS'!S6</f>
        <v>78</v>
      </c>
      <c r="S25" s="314">
        <f>'REV-REVCALC_CWS'!T6</f>
        <v>78</v>
      </c>
      <c r="T25" s="314">
        <f>'REV-REVCALC_CWS'!U6</f>
        <v>78</v>
      </c>
      <c r="U25" s="314">
        <f>'REV-REVCALC_CWS'!V6</f>
        <v>78</v>
      </c>
      <c r="V25" s="314">
        <f>'REV-REVCALC_CWS'!W6</f>
        <v>78</v>
      </c>
      <c r="W25" s="314">
        <f>'REV-REVCALC_CWS'!X6</f>
        <v>88</v>
      </c>
      <c r="X25" s="314">
        <f>'REV-REVCALC_CWS'!Y6</f>
        <v>98</v>
      </c>
      <c r="Y25" s="314">
        <f>'REV-REVCALC_CWS'!Z6</f>
        <v>98</v>
      </c>
      <c r="Z25" s="314">
        <f>'REV-REVCALC_CWS'!AA6</f>
        <v>117</v>
      </c>
      <c r="AA25" s="314">
        <f>'REV-REVCALC_CWS'!AB6</f>
        <v>117</v>
      </c>
      <c r="AB25" s="314">
        <f>'REV-REVCALC_CWS'!AC6</f>
        <v>120</v>
      </c>
      <c r="AC25" s="314">
        <f>'REV-REVCALC_CWS'!AD6</f>
        <v>192</v>
      </c>
      <c r="AD25" s="314">
        <f>'REV-REVCALC_CWS'!AE6</f>
        <v>216</v>
      </c>
      <c r="AE25" s="314">
        <f>'REV-REVCALC_CWS'!AF6</f>
        <v>216</v>
      </c>
      <c r="AF25" s="314">
        <f>'REV-REVCALC_CWS'!AG6</f>
        <v>240</v>
      </c>
      <c r="AG25" s="314">
        <f>'REV-REVCALC_CWS'!AH6</f>
        <v>240</v>
      </c>
      <c r="AH25" s="314">
        <f>'REV-REVCALC_CWS'!AI6</f>
        <v>240</v>
      </c>
      <c r="AI25" s="314">
        <f>'REV-REVCALC_CWS'!AJ6</f>
        <v>216</v>
      </c>
      <c r="AJ25" s="314">
        <f>'REV-REVCALC_CWS'!AK6</f>
        <v>216</v>
      </c>
      <c r="AK25" s="314">
        <f>'REV-REVCALC_CWS'!AL6</f>
        <v>192</v>
      </c>
      <c r="AL25" s="314">
        <f>'REV-REVCALC_CWS'!AM6</f>
        <v>168</v>
      </c>
      <c r="AM25" s="314">
        <f>'REV-REVCALC_CWS'!AN6</f>
        <v>144</v>
      </c>
      <c r="AN25" s="314">
        <f>'REV-REVCALC_CWS'!AO6</f>
        <v>188</v>
      </c>
      <c r="AO25" s="314">
        <f>'REV-REVCALC_CWS'!AP6</f>
        <v>300</v>
      </c>
      <c r="AP25" s="314">
        <f>'REV-REVCALC_CWS'!AQ6</f>
        <v>338</v>
      </c>
      <c r="AQ25" s="314">
        <f>'REV-REVCALC_CWS'!AR6</f>
        <v>338</v>
      </c>
      <c r="AR25" s="314">
        <f>'REV-REVCALC_CWS'!AS6</f>
        <v>375</v>
      </c>
      <c r="AS25" s="314">
        <f>'REV-REVCALC_CWS'!AT6</f>
        <v>375</v>
      </c>
      <c r="AT25" s="314">
        <f>'REV-REVCALC_CWS'!AU6</f>
        <v>375</v>
      </c>
      <c r="AU25" s="314">
        <f>'REV-REVCALC_CWS'!AV6</f>
        <v>338</v>
      </c>
      <c r="AV25" s="314">
        <f>'REV-REVCALC_CWS'!AW6</f>
        <v>338</v>
      </c>
      <c r="AW25" s="314">
        <f>'REV-REVCALC_CWS'!AX6</f>
        <v>300</v>
      </c>
      <c r="AX25" s="314">
        <f>'REV-REVCALC_CWS'!AY6</f>
        <v>263</v>
      </c>
      <c r="AY25" s="314">
        <f>'REV-REVCALC_CWS'!AZ6</f>
        <v>225</v>
      </c>
      <c r="AZ25" s="314">
        <f>'REV-REVCALC_CWS'!BA6</f>
        <v>270</v>
      </c>
      <c r="BA25" s="314">
        <f>'REV-REVCALC_CWS'!BB6</f>
        <v>432</v>
      </c>
      <c r="BB25" s="314">
        <f>'REV-REVCALC_CWS'!BC6</f>
        <v>486</v>
      </c>
      <c r="BC25" s="314">
        <f>'REV-REVCALC_CWS'!BD6</f>
        <v>486</v>
      </c>
      <c r="BD25" s="314">
        <f>'REV-REVCALC_CWS'!BE6</f>
        <v>540</v>
      </c>
      <c r="BE25" s="314">
        <f>'REV-REVCALC_CWS'!BF6</f>
        <v>540</v>
      </c>
      <c r="BF25" s="314">
        <f>'REV-REVCALC_CWS'!BG6</f>
        <v>540</v>
      </c>
      <c r="BG25" s="314">
        <f>'REV-REVCALC_CWS'!BH6</f>
        <v>486</v>
      </c>
      <c r="BH25" s="314">
        <f>'REV-REVCALC_CWS'!BI6</f>
        <v>486</v>
      </c>
      <c r="BI25" s="314">
        <f>'REV-REVCALC_CWS'!BJ6</f>
        <v>432</v>
      </c>
      <c r="BJ25" s="314">
        <f>'REV-REVCALC_CWS'!BK6</f>
        <v>378</v>
      </c>
      <c r="BK25" s="314">
        <f>'REV-REVCALC_CWS'!BL6</f>
        <v>324</v>
      </c>
      <c r="BL25" s="314">
        <v>500</v>
      </c>
      <c r="BM25" s="314">
        <v>500</v>
      </c>
      <c r="BN25" s="314">
        <v>650</v>
      </c>
      <c r="BO25" s="314">
        <v>650</v>
      </c>
      <c r="BP25" s="314">
        <v>650</v>
      </c>
      <c r="BQ25" s="314">
        <v>650</v>
      </c>
    </row>
    <row r="26" spans="2:69" s="33" customFormat="1" x14ac:dyDescent="0.15">
      <c r="B26" s="1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</row>
    <row r="27" spans="2:69" s="108" customFormat="1" x14ac:dyDescent="0.15">
      <c r="B27" s="113" t="s">
        <v>367</v>
      </c>
      <c r="C27" s="145">
        <f>'COGS-PRICE-MARGIN_CWS'!$F5</f>
        <v>750</v>
      </c>
      <c r="D27" s="145">
        <f>'COGS-PRICE-MARGIN_CWS'!$F5</f>
        <v>750</v>
      </c>
      <c r="E27" s="145">
        <f>'COGS-PRICE-MARGIN_CWS'!$F5</f>
        <v>750</v>
      </c>
      <c r="F27" s="145">
        <f>'COGS-PRICE-MARGIN_CWS'!$F5</f>
        <v>750</v>
      </c>
      <c r="G27" s="145">
        <f>'COGS-PRICE-MARGIN_CWS'!$F5</f>
        <v>750</v>
      </c>
      <c r="H27" s="145">
        <f>'COGS-PRICE-MARGIN_CWS'!$F5</f>
        <v>750</v>
      </c>
      <c r="I27" s="145">
        <f>'COGS-PRICE-MARGIN_CWS'!$F5</f>
        <v>750</v>
      </c>
      <c r="J27" s="145">
        <f>'COGS-PRICE-MARGIN_CWS'!$F5</f>
        <v>750</v>
      </c>
      <c r="K27" s="145">
        <f>'COGS-PRICE-MARGIN_CWS'!$F5</f>
        <v>750</v>
      </c>
      <c r="L27" s="145">
        <f>'COGS-PRICE-MARGIN_CWS'!$F5</f>
        <v>750</v>
      </c>
      <c r="M27" s="145">
        <f>'COGS-PRICE-MARGIN_CWS'!$F5</f>
        <v>750</v>
      </c>
      <c r="N27" s="145">
        <f>'COGS-PRICE-MARGIN_CWS'!$F5</f>
        <v>750</v>
      </c>
      <c r="O27" s="145">
        <f>'COGS-PRICE-MARGIN_CWS'!$F5</f>
        <v>750</v>
      </c>
      <c r="P27" s="145">
        <f>'COGS-PRICE-MARGIN_CWS'!$F26</f>
        <v>675</v>
      </c>
      <c r="Q27" s="145">
        <f>'COGS-PRICE-MARGIN_CWS'!$F26</f>
        <v>675</v>
      </c>
      <c r="R27" s="145">
        <f>'COGS-PRICE-MARGIN_CWS'!$F26</f>
        <v>675</v>
      </c>
      <c r="S27" s="145">
        <f>'COGS-PRICE-MARGIN_CWS'!$F26</f>
        <v>675</v>
      </c>
      <c r="T27" s="145">
        <f>'COGS-PRICE-MARGIN_CWS'!$F26</f>
        <v>675</v>
      </c>
      <c r="U27" s="145">
        <f>'COGS-PRICE-MARGIN_CWS'!$F26</f>
        <v>675</v>
      </c>
      <c r="V27" s="145">
        <f>'COGS-PRICE-MARGIN_CWS'!$F26</f>
        <v>675</v>
      </c>
      <c r="W27" s="145">
        <f>'COGS-PRICE-MARGIN_CWS'!$F26</f>
        <v>675</v>
      </c>
      <c r="X27" s="145">
        <f>'COGS-PRICE-MARGIN_CWS'!$F26</f>
        <v>675</v>
      </c>
      <c r="Y27" s="145">
        <f>'COGS-PRICE-MARGIN_CWS'!$F26</f>
        <v>675</v>
      </c>
      <c r="Z27" s="145">
        <f>'COGS-PRICE-MARGIN_CWS'!$F26</f>
        <v>675</v>
      </c>
      <c r="AA27" s="145">
        <f>'COGS-PRICE-MARGIN_CWS'!$F26</f>
        <v>675</v>
      </c>
      <c r="AB27" s="145">
        <f>'COGS-PRICE-MARGIN_CWS'!$F47</f>
        <v>607.5</v>
      </c>
      <c r="AC27" s="145">
        <f>'COGS-PRICE-MARGIN_CWS'!$F47</f>
        <v>607.5</v>
      </c>
      <c r="AD27" s="145">
        <f>'COGS-PRICE-MARGIN_CWS'!$F47</f>
        <v>607.5</v>
      </c>
      <c r="AE27" s="145">
        <f>'COGS-PRICE-MARGIN_CWS'!$F47</f>
        <v>607.5</v>
      </c>
      <c r="AF27" s="145">
        <f>'COGS-PRICE-MARGIN_CWS'!$F47</f>
        <v>607.5</v>
      </c>
      <c r="AG27" s="145">
        <f>'COGS-PRICE-MARGIN_CWS'!$F47</f>
        <v>607.5</v>
      </c>
      <c r="AH27" s="145">
        <f>'COGS-PRICE-MARGIN_CWS'!$F47</f>
        <v>607.5</v>
      </c>
      <c r="AI27" s="145">
        <f>'COGS-PRICE-MARGIN_CWS'!$F47</f>
        <v>607.5</v>
      </c>
      <c r="AJ27" s="145">
        <f>'COGS-PRICE-MARGIN_CWS'!$F47</f>
        <v>607.5</v>
      </c>
      <c r="AK27" s="145">
        <f>'COGS-PRICE-MARGIN_CWS'!$F47</f>
        <v>607.5</v>
      </c>
      <c r="AL27" s="145">
        <f>'COGS-PRICE-MARGIN_CWS'!$F47</f>
        <v>607.5</v>
      </c>
      <c r="AM27" s="145">
        <f>'COGS-PRICE-MARGIN_CWS'!$F47</f>
        <v>607.5</v>
      </c>
      <c r="AN27" s="145">
        <f>'COGS-PRICE-MARGIN_CWS'!$F68</f>
        <v>546.75</v>
      </c>
      <c r="AO27" s="145">
        <f>'COGS-PRICE-MARGIN_CWS'!$F68</f>
        <v>546.75</v>
      </c>
      <c r="AP27" s="145">
        <f>'COGS-PRICE-MARGIN_CWS'!$F68</f>
        <v>546.75</v>
      </c>
      <c r="AQ27" s="145">
        <f>'COGS-PRICE-MARGIN_CWS'!$F68</f>
        <v>546.75</v>
      </c>
      <c r="AR27" s="145">
        <f>'COGS-PRICE-MARGIN_CWS'!$F68</f>
        <v>546.75</v>
      </c>
      <c r="AS27" s="145">
        <f>'COGS-PRICE-MARGIN_CWS'!$F68</f>
        <v>546.75</v>
      </c>
      <c r="AT27" s="145">
        <f>'COGS-PRICE-MARGIN_CWS'!$F68</f>
        <v>546.75</v>
      </c>
      <c r="AU27" s="145">
        <f>'COGS-PRICE-MARGIN_CWS'!$F68</f>
        <v>546.75</v>
      </c>
      <c r="AV27" s="145">
        <f>'COGS-PRICE-MARGIN_CWS'!$F68</f>
        <v>546.75</v>
      </c>
      <c r="AW27" s="145">
        <f>'COGS-PRICE-MARGIN_CWS'!$F68</f>
        <v>546.75</v>
      </c>
      <c r="AX27" s="145">
        <f>'COGS-PRICE-MARGIN_CWS'!$F68</f>
        <v>546.75</v>
      </c>
      <c r="AY27" s="145">
        <f>'COGS-PRICE-MARGIN_CWS'!$F68</f>
        <v>546.75</v>
      </c>
      <c r="AZ27" s="145">
        <f>'COGS-PRICE-MARGIN_CWS'!$F89</f>
        <v>492.07499999999999</v>
      </c>
      <c r="BA27" s="145">
        <f>'COGS-PRICE-MARGIN_CWS'!$F89</f>
        <v>492.07499999999999</v>
      </c>
      <c r="BB27" s="145">
        <f>'COGS-PRICE-MARGIN_CWS'!$F89</f>
        <v>492.07499999999999</v>
      </c>
      <c r="BC27" s="145">
        <f>'COGS-PRICE-MARGIN_CWS'!$F89</f>
        <v>492.07499999999999</v>
      </c>
      <c r="BD27" s="145">
        <f>'COGS-PRICE-MARGIN_CWS'!$F89</f>
        <v>492.07499999999999</v>
      </c>
      <c r="BE27" s="145">
        <f>'COGS-PRICE-MARGIN_CWS'!$F89</f>
        <v>492.07499999999999</v>
      </c>
      <c r="BF27" s="145">
        <f>'COGS-PRICE-MARGIN_CWS'!$F89</f>
        <v>492.07499999999999</v>
      </c>
      <c r="BG27" s="145">
        <f>'COGS-PRICE-MARGIN_CWS'!$F89</f>
        <v>492.07499999999999</v>
      </c>
      <c r="BH27" s="145">
        <f>'COGS-PRICE-MARGIN_CWS'!$F89</f>
        <v>492.07499999999999</v>
      </c>
      <c r="BI27" s="145">
        <f>'COGS-PRICE-MARGIN_CWS'!$F89</f>
        <v>492.07499999999999</v>
      </c>
      <c r="BJ27" s="145">
        <f>'COGS-PRICE-MARGIN_CWS'!$F89</f>
        <v>492.07499999999999</v>
      </c>
      <c r="BK27" s="145">
        <f>'COGS-PRICE-MARGIN_CWS'!$F89</f>
        <v>492.07499999999999</v>
      </c>
      <c r="BL27" s="145">
        <f>'COGS-PRICE-MARGIN_CWS'!$F89</f>
        <v>492.07499999999999</v>
      </c>
      <c r="BM27" s="145">
        <f>'COGS-PRICE-MARGIN_CWS'!$F89</f>
        <v>492.07499999999999</v>
      </c>
      <c r="BN27" s="145">
        <f>'COGS-PRICE-MARGIN_CWS'!$F89</f>
        <v>492.07499999999999</v>
      </c>
    </row>
    <row r="28" spans="2:69" x14ac:dyDescent="0.15">
      <c r="B28" s="10"/>
      <c r="C28" s="74"/>
      <c r="D28" s="27"/>
      <c r="E28" s="27"/>
      <c r="F28" s="2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2:69" x14ac:dyDescent="0.15">
      <c r="B29" s="16" t="s">
        <v>364</v>
      </c>
      <c r="C29" s="74"/>
      <c r="D29" s="27"/>
      <c r="E29" s="27"/>
      <c r="F29" s="2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2:69" ht="16.5" customHeight="1" x14ac:dyDescent="0.15">
      <c r="B30" s="47" t="s">
        <v>1105</v>
      </c>
      <c r="C30" s="169">
        <v>0</v>
      </c>
      <c r="D30" s="169">
        <f t="shared" ref="D30:AI30" si="3">C47</f>
        <v>0</v>
      </c>
      <c r="E30" s="169">
        <f t="shared" si="3"/>
        <v>0</v>
      </c>
      <c r="F30" s="169">
        <f t="shared" si="3"/>
        <v>0</v>
      </c>
      <c r="G30" s="169">
        <f t="shared" si="3"/>
        <v>0</v>
      </c>
      <c r="H30" s="169">
        <f t="shared" si="3"/>
        <v>0</v>
      </c>
      <c r="I30" s="169">
        <f t="shared" si="3"/>
        <v>0</v>
      </c>
      <c r="J30" s="169">
        <f t="shared" si="3"/>
        <v>0</v>
      </c>
      <c r="K30" s="169">
        <f t="shared" si="3"/>
        <v>19</v>
      </c>
      <c r="L30" s="169">
        <f t="shared" si="3"/>
        <v>38</v>
      </c>
      <c r="M30" s="169">
        <f t="shared" si="3"/>
        <v>75</v>
      </c>
      <c r="N30" s="169">
        <f t="shared" si="3"/>
        <v>85</v>
      </c>
      <c r="O30" s="169">
        <f t="shared" si="3"/>
        <v>105</v>
      </c>
      <c r="P30" s="169">
        <f t="shared" si="3"/>
        <v>146</v>
      </c>
      <c r="Q30" s="169">
        <f t="shared" si="3"/>
        <v>195</v>
      </c>
      <c r="R30" s="169">
        <f t="shared" si="3"/>
        <v>234</v>
      </c>
      <c r="S30" s="169">
        <f t="shared" si="3"/>
        <v>234</v>
      </c>
      <c r="T30" s="169">
        <f t="shared" si="3"/>
        <v>234</v>
      </c>
      <c r="U30" s="169">
        <f t="shared" si="3"/>
        <v>244</v>
      </c>
      <c r="V30" s="169">
        <f t="shared" si="3"/>
        <v>264</v>
      </c>
      <c r="W30" s="169">
        <f t="shared" si="3"/>
        <v>284</v>
      </c>
      <c r="X30" s="169">
        <f t="shared" si="3"/>
        <v>313</v>
      </c>
      <c r="Y30" s="169">
        <f t="shared" si="3"/>
        <v>332</v>
      </c>
      <c r="Z30" s="169">
        <f t="shared" si="3"/>
        <v>354</v>
      </c>
      <c r="AA30" s="169">
        <f t="shared" si="3"/>
        <v>429</v>
      </c>
      <c r="AB30" s="169">
        <f t="shared" si="3"/>
        <v>528</v>
      </c>
      <c r="AC30" s="169">
        <f t="shared" si="3"/>
        <v>624</v>
      </c>
      <c r="AD30" s="169">
        <f t="shared" si="3"/>
        <v>672</v>
      </c>
      <c r="AE30" s="169">
        <f t="shared" si="3"/>
        <v>696</v>
      </c>
      <c r="AF30" s="169">
        <f t="shared" si="3"/>
        <v>720</v>
      </c>
      <c r="AG30" s="169">
        <f t="shared" si="3"/>
        <v>696</v>
      </c>
      <c r="AH30" s="169">
        <f t="shared" si="3"/>
        <v>672</v>
      </c>
      <c r="AI30" s="169">
        <f t="shared" si="3"/>
        <v>624</v>
      </c>
      <c r="AJ30" s="169">
        <f t="shared" ref="AJ30:BN30" si="4">AI47</f>
        <v>576</v>
      </c>
      <c r="AK30" s="169">
        <f t="shared" si="4"/>
        <v>504</v>
      </c>
      <c r="AL30" s="169">
        <f t="shared" si="4"/>
        <v>500</v>
      </c>
      <c r="AM30" s="169">
        <f t="shared" si="4"/>
        <v>632</v>
      </c>
      <c r="AN30" s="169">
        <f t="shared" si="4"/>
        <v>826</v>
      </c>
      <c r="AO30" s="169">
        <f t="shared" si="4"/>
        <v>976</v>
      </c>
      <c r="AP30" s="169">
        <f t="shared" si="4"/>
        <v>1051</v>
      </c>
      <c r="AQ30" s="169">
        <f t="shared" si="4"/>
        <v>1088</v>
      </c>
      <c r="AR30" s="169">
        <f t="shared" si="4"/>
        <v>1125</v>
      </c>
      <c r="AS30" s="169">
        <f t="shared" si="4"/>
        <v>1088</v>
      </c>
      <c r="AT30" s="169">
        <f t="shared" si="4"/>
        <v>1051</v>
      </c>
      <c r="AU30" s="169">
        <f t="shared" si="4"/>
        <v>976</v>
      </c>
      <c r="AV30" s="169">
        <f t="shared" si="4"/>
        <v>901</v>
      </c>
      <c r="AW30" s="169">
        <f t="shared" si="4"/>
        <v>788</v>
      </c>
      <c r="AX30" s="169">
        <f t="shared" si="4"/>
        <v>758</v>
      </c>
      <c r="AY30" s="169">
        <f t="shared" si="4"/>
        <v>927</v>
      </c>
      <c r="AZ30" s="169">
        <f t="shared" si="4"/>
        <v>1188</v>
      </c>
      <c r="BA30" s="169">
        <f t="shared" si="4"/>
        <v>1404</v>
      </c>
      <c r="BB30" s="169">
        <f t="shared" si="4"/>
        <v>1512</v>
      </c>
      <c r="BC30" s="169">
        <f t="shared" si="4"/>
        <v>1566</v>
      </c>
      <c r="BD30" s="169">
        <f t="shared" si="4"/>
        <v>1620</v>
      </c>
      <c r="BE30" s="169">
        <f t="shared" si="4"/>
        <v>1566</v>
      </c>
      <c r="BF30" s="169">
        <f t="shared" si="4"/>
        <v>1512</v>
      </c>
      <c r="BG30" s="169">
        <f t="shared" si="4"/>
        <v>1404</v>
      </c>
      <c r="BH30" s="169">
        <f t="shared" si="4"/>
        <v>1296</v>
      </c>
      <c r="BI30" s="169">
        <f t="shared" si="4"/>
        <v>1134</v>
      </c>
      <c r="BJ30" s="169">
        <f t="shared" si="4"/>
        <v>1202</v>
      </c>
      <c r="BK30" s="169">
        <f t="shared" si="4"/>
        <v>1324</v>
      </c>
      <c r="BL30" s="169">
        <f t="shared" si="4"/>
        <v>1650</v>
      </c>
      <c r="BM30" s="169">
        <f t="shared" si="4"/>
        <v>1800</v>
      </c>
      <c r="BN30" s="169">
        <f t="shared" si="4"/>
        <v>1950</v>
      </c>
      <c r="BO30" s="169"/>
    </row>
    <row r="31" spans="2:69" s="109" customFormat="1" x14ac:dyDescent="0.15">
      <c r="B31" s="115" t="s">
        <v>1106</v>
      </c>
      <c r="C31" s="145">
        <v>0</v>
      </c>
      <c r="D31" s="145">
        <f t="shared" ref="D31:AI31" si="5">C48</f>
        <v>0</v>
      </c>
      <c r="E31" s="145">
        <f t="shared" si="5"/>
        <v>0</v>
      </c>
      <c r="F31" s="145">
        <f t="shared" si="5"/>
        <v>0</v>
      </c>
      <c r="G31" s="145">
        <f t="shared" si="5"/>
        <v>0</v>
      </c>
      <c r="H31" s="145">
        <f t="shared" si="5"/>
        <v>0</v>
      </c>
      <c r="I31" s="145">
        <f t="shared" si="5"/>
        <v>0</v>
      </c>
      <c r="J31" s="145">
        <f t="shared" si="5"/>
        <v>0</v>
      </c>
      <c r="K31" s="145">
        <f t="shared" si="5"/>
        <v>14250</v>
      </c>
      <c r="L31" s="145">
        <f t="shared" si="5"/>
        <v>28500</v>
      </c>
      <c r="M31" s="145">
        <f t="shared" si="5"/>
        <v>56250</v>
      </c>
      <c r="N31" s="145">
        <f t="shared" si="5"/>
        <v>63750</v>
      </c>
      <c r="O31" s="145">
        <f t="shared" si="5"/>
        <v>78750</v>
      </c>
      <c r="P31" s="145">
        <f t="shared" si="5"/>
        <v>109500</v>
      </c>
      <c r="Q31" s="145">
        <f t="shared" si="5"/>
        <v>142575</v>
      </c>
      <c r="R31" s="145">
        <f t="shared" si="5"/>
        <v>168900</v>
      </c>
      <c r="S31" s="145">
        <f t="shared" si="5"/>
        <v>168900</v>
      </c>
      <c r="T31" s="145">
        <f t="shared" si="5"/>
        <v>168900</v>
      </c>
      <c r="U31" s="145">
        <f t="shared" si="5"/>
        <v>175650</v>
      </c>
      <c r="V31" s="145">
        <f t="shared" si="5"/>
        <v>189150</v>
      </c>
      <c r="W31" s="145">
        <f t="shared" si="5"/>
        <v>202650</v>
      </c>
      <c r="X31" s="145">
        <f t="shared" si="5"/>
        <v>222225</v>
      </c>
      <c r="Y31" s="145">
        <f t="shared" si="5"/>
        <v>235050</v>
      </c>
      <c r="Z31" s="145">
        <f t="shared" si="5"/>
        <v>249900</v>
      </c>
      <c r="AA31" s="145">
        <f t="shared" si="5"/>
        <v>300525</v>
      </c>
      <c r="AB31" s="145">
        <f t="shared" si="5"/>
        <v>367350</v>
      </c>
      <c r="AC31" s="145">
        <f t="shared" si="5"/>
        <v>425670</v>
      </c>
      <c r="AD31" s="145">
        <f t="shared" si="5"/>
        <v>454830</v>
      </c>
      <c r="AE31" s="145">
        <f t="shared" si="5"/>
        <v>469410</v>
      </c>
      <c r="AF31" s="145">
        <f t="shared" si="5"/>
        <v>483990</v>
      </c>
      <c r="AG31" s="145">
        <f t="shared" si="5"/>
        <v>469410</v>
      </c>
      <c r="AH31" s="145">
        <f t="shared" si="5"/>
        <v>454830</v>
      </c>
      <c r="AI31" s="145">
        <f t="shared" si="5"/>
        <v>425670</v>
      </c>
      <c r="AJ31" s="145">
        <f t="shared" ref="AJ31:BN31" si="6">AI48</f>
        <v>396510</v>
      </c>
      <c r="AK31" s="145">
        <f t="shared" si="6"/>
        <v>352770</v>
      </c>
      <c r="AL31" s="145">
        <f t="shared" si="6"/>
        <v>350340</v>
      </c>
      <c r="AM31" s="145">
        <f t="shared" si="6"/>
        <v>430530</v>
      </c>
      <c r="AN31" s="145">
        <f t="shared" si="6"/>
        <v>548385</v>
      </c>
      <c r="AO31" s="145">
        <f t="shared" si="6"/>
        <v>630397.5</v>
      </c>
      <c r="AP31" s="145">
        <f t="shared" si="6"/>
        <v>671403.75</v>
      </c>
      <c r="AQ31" s="145">
        <f t="shared" si="6"/>
        <v>691633.5</v>
      </c>
      <c r="AR31" s="145">
        <f t="shared" si="6"/>
        <v>711863.25</v>
      </c>
      <c r="AS31" s="145">
        <f t="shared" si="6"/>
        <v>691633.5</v>
      </c>
      <c r="AT31" s="145">
        <f t="shared" si="6"/>
        <v>671403.75</v>
      </c>
      <c r="AU31" s="145">
        <f t="shared" si="6"/>
        <v>630397.5</v>
      </c>
      <c r="AV31" s="145">
        <f t="shared" si="6"/>
        <v>589391.25</v>
      </c>
      <c r="AW31" s="145">
        <f t="shared" si="6"/>
        <v>527608.5</v>
      </c>
      <c r="AX31" s="145">
        <f t="shared" si="6"/>
        <v>511206</v>
      </c>
      <c r="AY31" s="145">
        <f t="shared" si="6"/>
        <v>603606.75</v>
      </c>
      <c r="AZ31" s="145">
        <f t="shared" si="6"/>
        <v>746308.5</v>
      </c>
      <c r="BA31" s="145">
        <f t="shared" si="6"/>
        <v>852596.7</v>
      </c>
      <c r="BB31" s="145">
        <f t="shared" si="6"/>
        <v>905740.79999999993</v>
      </c>
      <c r="BC31" s="145">
        <f t="shared" si="6"/>
        <v>932312.85</v>
      </c>
      <c r="BD31" s="145">
        <f t="shared" si="6"/>
        <v>958884.9</v>
      </c>
      <c r="BE31" s="145">
        <f t="shared" si="6"/>
        <v>932312.85</v>
      </c>
      <c r="BF31" s="145">
        <f t="shared" si="6"/>
        <v>905740.79999999993</v>
      </c>
      <c r="BG31" s="145">
        <f t="shared" si="6"/>
        <v>852596.7</v>
      </c>
      <c r="BH31" s="145">
        <f t="shared" si="6"/>
        <v>799452.6</v>
      </c>
      <c r="BI31" s="145">
        <f t="shared" si="6"/>
        <v>719736.45</v>
      </c>
      <c r="BJ31" s="145">
        <f t="shared" si="6"/>
        <v>753197.54999999993</v>
      </c>
      <c r="BK31" s="145">
        <f t="shared" si="6"/>
        <v>813230.7</v>
      </c>
      <c r="BL31" s="145">
        <f t="shared" si="6"/>
        <v>973647.14999999991</v>
      </c>
      <c r="BM31" s="145">
        <f t="shared" si="6"/>
        <v>1047458.3999999999</v>
      </c>
      <c r="BN31" s="145">
        <f t="shared" si="6"/>
        <v>1121269.6499999999</v>
      </c>
      <c r="BO31" s="145"/>
    </row>
    <row r="32" spans="2:69" ht="14.25" customHeight="1" x14ac:dyDescent="0.15">
      <c r="B32" s="14"/>
    </row>
    <row r="33" spans="2:66" ht="14.25" customHeight="1" x14ac:dyDescent="0.15">
      <c r="B33" s="14" t="s">
        <v>1112</v>
      </c>
    </row>
    <row r="34" spans="2:66" s="169" customFormat="1" x14ac:dyDescent="0.15">
      <c r="B34" s="315" t="s">
        <v>1105</v>
      </c>
      <c r="C34" s="169">
        <f t="shared" ref="C34:AH34" si="7">C47-(C30-C38)</f>
        <v>0</v>
      </c>
      <c r="D34" s="169">
        <f t="shared" si="7"/>
        <v>0</v>
      </c>
      <c r="E34" s="169">
        <f t="shared" si="7"/>
        <v>0</v>
      </c>
      <c r="F34" s="169">
        <f t="shared" si="7"/>
        <v>0</v>
      </c>
      <c r="G34" s="169">
        <f t="shared" si="7"/>
        <v>0</v>
      </c>
      <c r="H34" s="169">
        <f t="shared" si="7"/>
        <v>0</v>
      </c>
      <c r="I34" s="169">
        <f t="shared" si="7"/>
        <v>0</v>
      </c>
      <c r="J34" s="169">
        <f t="shared" si="7"/>
        <v>19</v>
      </c>
      <c r="K34" s="169">
        <f t="shared" si="7"/>
        <v>19</v>
      </c>
      <c r="L34" s="169">
        <f t="shared" si="7"/>
        <v>37</v>
      </c>
      <c r="M34" s="169">
        <f t="shared" si="7"/>
        <v>29</v>
      </c>
      <c r="N34" s="169">
        <f t="shared" si="7"/>
        <v>39</v>
      </c>
      <c r="O34" s="169">
        <f t="shared" si="7"/>
        <v>78</v>
      </c>
      <c r="P34" s="169">
        <f t="shared" si="7"/>
        <v>78</v>
      </c>
      <c r="Q34" s="169">
        <f t="shared" si="7"/>
        <v>78</v>
      </c>
      <c r="R34" s="169">
        <f t="shared" si="7"/>
        <v>78</v>
      </c>
      <c r="S34" s="169">
        <f t="shared" si="7"/>
        <v>78</v>
      </c>
      <c r="T34" s="169">
        <f t="shared" si="7"/>
        <v>88</v>
      </c>
      <c r="U34" s="169">
        <f t="shared" si="7"/>
        <v>98</v>
      </c>
      <c r="V34" s="169">
        <f t="shared" si="7"/>
        <v>98</v>
      </c>
      <c r="W34" s="169">
        <f t="shared" si="7"/>
        <v>117</v>
      </c>
      <c r="X34" s="169">
        <f t="shared" si="7"/>
        <v>117</v>
      </c>
      <c r="Y34" s="169">
        <f t="shared" si="7"/>
        <v>120</v>
      </c>
      <c r="Z34" s="169">
        <f t="shared" si="7"/>
        <v>192</v>
      </c>
      <c r="AA34" s="169">
        <f t="shared" si="7"/>
        <v>216</v>
      </c>
      <c r="AB34" s="169">
        <f t="shared" si="7"/>
        <v>216</v>
      </c>
      <c r="AC34" s="169">
        <f t="shared" si="7"/>
        <v>240</v>
      </c>
      <c r="AD34" s="169">
        <f t="shared" si="7"/>
        <v>240</v>
      </c>
      <c r="AE34" s="169">
        <f t="shared" si="7"/>
        <v>240</v>
      </c>
      <c r="AF34" s="169">
        <f t="shared" si="7"/>
        <v>216</v>
      </c>
      <c r="AG34" s="169">
        <f t="shared" si="7"/>
        <v>216</v>
      </c>
      <c r="AH34" s="169">
        <f t="shared" si="7"/>
        <v>192</v>
      </c>
      <c r="AI34" s="169">
        <f t="shared" ref="AI34:BN34" si="8">AI47-(AI30-AI38)</f>
        <v>168</v>
      </c>
      <c r="AJ34" s="169">
        <f t="shared" si="8"/>
        <v>144</v>
      </c>
      <c r="AK34" s="169">
        <f t="shared" si="8"/>
        <v>188</v>
      </c>
      <c r="AL34" s="169">
        <f t="shared" si="8"/>
        <v>300</v>
      </c>
      <c r="AM34" s="169">
        <f t="shared" si="8"/>
        <v>338</v>
      </c>
      <c r="AN34" s="169">
        <f t="shared" si="8"/>
        <v>338</v>
      </c>
      <c r="AO34" s="169">
        <f t="shared" si="8"/>
        <v>375</v>
      </c>
      <c r="AP34" s="169">
        <f t="shared" si="8"/>
        <v>375</v>
      </c>
      <c r="AQ34" s="169">
        <f t="shared" si="8"/>
        <v>375</v>
      </c>
      <c r="AR34" s="169">
        <f t="shared" si="8"/>
        <v>338</v>
      </c>
      <c r="AS34" s="169">
        <f t="shared" si="8"/>
        <v>338</v>
      </c>
      <c r="AT34" s="169">
        <f t="shared" si="8"/>
        <v>300</v>
      </c>
      <c r="AU34" s="169">
        <f t="shared" si="8"/>
        <v>263</v>
      </c>
      <c r="AV34" s="169">
        <f t="shared" si="8"/>
        <v>225</v>
      </c>
      <c r="AW34" s="169">
        <f t="shared" si="8"/>
        <v>270</v>
      </c>
      <c r="AX34" s="169">
        <f t="shared" si="8"/>
        <v>432</v>
      </c>
      <c r="AY34" s="169">
        <f t="shared" si="8"/>
        <v>486</v>
      </c>
      <c r="AZ34" s="169">
        <f t="shared" si="8"/>
        <v>486</v>
      </c>
      <c r="BA34" s="169">
        <f t="shared" si="8"/>
        <v>540</v>
      </c>
      <c r="BB34" s="169">
        <f t="shared" si="8"/>
        <v>540</v>
      </c>
      <c r="BC34" s="169">
        <f t="shared" si="8"/>
        <v>540</v>
      </c>
      <c r="BD34" s="169">
        <f t="shared" si="8"/>
        <v>486</v>
      </c>
      <c r="BE34" s="169">
        <f t="shared" si="8"/>
        <v>486</v>
      </c>
      <c r="BF34" s="169">
        <f t="shared" si="8"/>
        <v>432</v>
      </c>
      <c r="BG34" s="169">
        <f t="shared" si="8"/>
        <v>378</v>
      </c>
      <c r="BH34" s="169">
        <f t="shared" si="8"/>
        <v>324</v>
      </c>
      <c r="BI34" s="169">
        <f t="shared" si="8"/>
        <v>500</v>
      </c>
      <c r="BJ34" s="169">
        <f t="shared" si="8"/>
        <v>500</v>
      </c>
      <c r="BK34" s="169">
        <f t="shared" si="8"/>
        <v>650</v>
      </c>
      <c r="BL34" s="169">
        <f t="shared" si="8"/>
        <v>12754</v>
      </c>
      <c r="BM34" s="169">
        <f t="shared" si="8"/>
        <v>150</v>
      </c>
      <c r="BN34" s="169">
        <f t="shared" si="8"/>
        <v>0</v>
      </c>
    </row>
    <row r="35" spans="2:66" s="109" customFormat="1" x14ac:dyDescent="0.15">
      <c r="B35" s="110" t="s">
        <v>1108</v>
      </c>
      <c r="C35" s="145">
        <f t="shared" ref="C35:AH35" si="9">C34*C27</f>
        <v>0</v>
      </c>
      <c r="D35" s="145">
        <f t="shared" si="9"/>
        <v>0</v>
      </c>
      <c r="E35" s="145">
        <f t="shared" si="9"/>
        <v>0</v>
      </c>
      <c r="F35" s="145">
        <f t="shared" si="9"/>
        <v>0</v>
      </c>
      <c r="G35" s="145">
        <f t="shared" si="9"/>
        <v>0</v>
      </c>
      <c r="H35" s="145">
        <f t="shared" si="9"/>
        <v>0</v>
      </c>
      <c r="I35" s="145">
        <f t="shared" si="9"/>
        <v>0</v>
      </c>
      <c r="J35" s="145">
        <f t="shared" si="9"/>
        <v>14250</v>
      </c>
      <c r="K35" s="145">
        <f t="shared" si="9"/>
        <v>14250</v>
      </c>
      <c r="L35" s="145">
        <f t="shared" si="9"/>
        <v>27750</v>
      </c>
      <c r="M35" s="145">
        <f t="shared" si="9"/>
        <v>21750</v>
      </c>
      <c r="N35" s="145">
        <f t="shared" si="9"/>
        <v>29250</v>
      </c>
      <c r="O35" s="145">
        <f t="shared" si="9"/>
        <v>58500</v>
      </c>
      <c r="P35" s="145">
        <f t="shared" si="9"/>
        <v>52650</v>
      </c>
      <c r="Q35" s="145">
        <f t="shared" si="9"/>
        <v>52650</v>
      </c>
      <c r="R35" s="145">
        <f t="shared" si="9"/>
        <v>52650</v>
      </c>
      <c r="S35" s="145">
        <f t="shared" si="9"/>
        <v>52650</v>
      </c>
      <c r="T35" s="145">
        <f t="shared" si="9"/>
        <v>59400</v>
      </c>
      <c r="U35" s="145">
        <f t="shared" si="9"/>
        <v>66150</v>
      </c>
      <c r="V35" s="145">
        <f t="shared" si="9"/>
        <v>66150</v>
      </c>
      <c r="W35" s="145">
        <f t="shared" si="9"/>
        <v>78975</v>
      </c>
      <c r="X35" s="145">
        <f t="shared" si="9"/>
        <v>78975</v>
      </c>
      <c r="Y35" s="145">
        <f t="shared" si="9"/>
        <v>81000</v>
      </c>
      <c r="Z35" s="145">
        <f t="shared" si="9"/>
        <v>129600</v>
      </c>
      <c r="AA35" s="145">
        <f t="shared" si="9"/>
        <v>145800</v>
      </c>
      <c r="AB35" s="145">
        <f t="shared" si="9"/>
        <v>131220</v>
      </c>
      <c r="AC35" s="145">
        <f t="shared" si="9"/>
        <v>145800</v>
      </c>
      <c r="AD35" s="145">
        <f t="shared" si="9"/>
        <v>145800</v>
      </c>
      <c r="AE35" s="145">
        <f t="shared" si="9"/>
        <v>145800</v>
      </c>
      <c r="AF35" s="145">
        <f t="shared" si="9"/>
        <v>131220</v>
      </c>
      <c r="AG35" s="145">
        <f t="shared" si="9"/>
        <v>131220</v>
      </c>
      <c r="AH35" s="145">
        <f t="shared" si="9"/>
        <v>116640</v>
      </c>
      <c r="AI35" s="145">
        <f t="shared" ref="AI35:BN35" si="10">AI34*AI27</f>
        <v>102060</v>
      </c>
      <c r="AJ35" s="145">
        <f t="shared" si="10"/>
        <v>87480</v>
      </c>
      <c r="AK35" s="145">
        <f t="shared" si="10"/>
        <v>114210</v>
      </c>
      <c r="AL35" s="145">
        <f t="shared" si="10"/>
        <v>182250</v>
      </c>
      <c r="AM35" s="145">
        <f t="shared" si="10"/>
        <v>205335</v>
      </c>
      <c r="AN35" s="145">
        <f t="shared" si="10"/>
        <v>184801.5</v>
      </c>
      <c r="AO35" s="145">
        <f t="shared" si="10"/>
        <v>205031.25</v>
      </c>
      <c r="AP35" s="145">
        <f t="shared" si="10"/>
        <v>205031.25</v>
      </c>
      <c r="AQ35" s="145">
        <f t="shared" si="10"/>
        <v>205031.25</v>
      </c>
      <c r="AR35" s="145">
        <f t="shared" si="10"/>
        <v>184801.5</v>
      </c>
      <c r="AS35" s="145">
        <f t="shared" si="10"/>
        <v>184801.5</v>
      </c>
      <c r="AT35" s="145">
        <f t="shared" si="10"/>
        <v>164025</v>
      </c>
      <c r="AU35" s="145">
        <f t="shared" si="10"/>
        <v>143795.25</v>
      </c>
      <c r="AV35" s="145">
        <f t="shared" si="10"/>
        <v>123018.75</v>
      </c>
      <c r="AW35" s="145">
        <f t="shared" si="10"/>
        <v>147622.5</v>
      </c>
      <c r="AX35" s="145">
        <f t="shared" si="10"/>
        <v>236196</v>
      </c>
      <c r="AY35" s="145">
        <f t="shared" si="10"/>
        <v>265720.5</v>
      </c>
      <c r="AZ35" s="145">
        <f t="shared" si="10"/>
        <v>239148.44999999998</v>
      </c>
      <c r="BA35" s="145">
        <f t="shared" si="10"/>
        <v>265720.5</v>
      </c>
      <c r="BB35" s="145">
        <f t="shared" si="10"/>
        <v>265720.5</v>
      </c>
      <c r="BC35" s="145">
        <f t="shared" si="10"/>
        <v>265720.5</v>
      </c>
      <c r="BD35" s="145">
        <f t="shared" si="10"/>
        <v>239148.44999999998</v>
      </c>
      <c r="BE35" s="145">
        <f t="shared" si="10"/>
        <v>239148.44999999998</v>
      </c>
      <c r="BF35" s="145">
        <f t="shared" si="10"/>
        <v>212576.4</v>
      </c>
      <c r="BG35" s="145">
        <f t="shared" si="10"/>
        <v>186004.35</v>
      </c>
      <c r="BH35" s="145">
        <f t="shared" si="10"/>
        <v>159432.29999999999</v>
      </c>
      <c r="BI35" s="145">
        <f t="shared" si="10"/>
        <v>246037.5</v>
      </c>
      <c r="BJ35" s="145">
        <f t="shared" si="10"/>
        <v>246037.5</v>
      </c>
      <c r="BK35" s="145">
        <f t="shared" si="10"/>
        <v>319848.75</v>
      </c>
      <c r="BL35" s="145">
        <f t="shared" si="10"/>
        <v>6275924.5499999998</v>
      </c>
      <c r="BM35" s="145">
        <f t="shared" si="10"/>
        <v>73811.25</v>
      </c>
      <c r="BN35" s="145">
        <f t="shared" si="10"/>
        <v>0</v>
      </c>
    </row>
    <row r="36" spans="2:66" x14ac:dyDescent="0.15">
      <c r="B36" s="106"/>
      <c r="C36" s="107"/>
    </row>
    <row r="37" spans="2:66" x14ac:dyDescent="0.15">
      <c r="B37" s="14" t="s">
        <v>363</v>
      </c>
      <c r="C37" s="107"/>
    </row>
    <row r="38" spans="2:66" s="169" customFormat="1" x14ac:dyDescent="0.15">
      <c r="B38" s="315" t="s">
        <v>1105</v>
      </c>
      <c r="C38" s="169">
        <v>0</v>
      </c>
      <c r="D38" s="169">
        <f>'REV-REVCALC_CWS'!E6</f>
        <v>0</v>
      </c>
      <c r="E38" s="169">
        <f>'REV-REVCALC_CWS'!F6</f>
        <v>0</v>
      </c>
      <c r="F38" s="169">
        <f>'REV-REVCALC_CWS'!G6</f>
        <v>0</v>
      </c>
      <c r="G38" s="169">
        <f>'REV-REVCALC_CWS'!H6</f>
        <v>0</v>
      </c>
      <c r="H38" s="169">
        <f>'REV-REVCALC_CWS'!I6</f>
        <v>0</v>
      </c>
      <c r="I38" s="169">
        <f>'REV-REVCALC_CWS'!J6</f>
        <v>0</v>
      </c>
      <c r="J38" s="169">
        <f>'REV-REVCALC_CWS'!K6</f>
        <v>0</v>
      </c>
      <c r="K38" s="169">
        <f>'REV-REVCALC_CWS'!L6</f>
        <v>0</v>
      </c>
      <c r="L38" s="169">
        <f>'REV-REVCALC_CWS'!M6</f>
        <v>0</v>
      </c>
      <c r="M38" s="169">
        <f>'REV-REVCALC_CWS'!N6</f>
        <v>19</v>
      </c>
      <c r="N38" s="169">
        <f>'REV-REVCALC_CWS'!O6</f>
        <v>19</v>
      </c>
      <c r="O38" s="169">
        <f>'REV-REVCALC_CWS'!P6</f>
        <v>37</v>
      </c>
      <c r="P38" s="169">
        <f>'REV-REVCALC_CWS'!Q6</f>
        <v>29</v>
      </c>
      <c r="Q38" s="169">
        <f>'REV-REVCALC_CWS'!R6</f>
        <v>39</v>
      </c>
      <c r="R38" s="169">
        <f>'REV-REVCALC_CWS'!S6</f>
        <v>78</v>
      </c>
      <c r="S38" s="169">
        <f>'REV-REVCALC_CWS'!T6</f>
        <v>78</v>
      </c>
      <c r="T38" s="169">
        <f>'REV-REVCALC_CWS'!U6</f>
        <v>78</v>
      </c>
      <c r="U38" s="169">
        <f>'REV-REVCALC_CWS'!V6</f>
        <v>78</v>
      </c>
      <c r="V38" s="169">
        <f>'REV-REVCALC_CWS'!W6</f>
        <v>78</v>
      </c>
      <c r="W38" s="169">
        <f>'REV-REVCALC_CWS'!X6</f>
        <v>88</v>
      </c>
      <c r="X38" s="169">
        <f>'REV-REVCALC_CWS'!Y6</f>
        <v>98</v>
      </c>
      <c r="Y38" s="169">
        <f>'REV-REVCALC_CWS'!Z6</f>
        <v>98</v>
      </c>
      <c r="Z38" s="169">
        <f>'REV-REVCALC_CWS'!AA6</f>
        <v>117</v>
      </c>
      <c r="AA38" s="169">
        <f>'REV-REVCALC_CWS'!AB6</f>
        <v>117</v>
      </c>
      <c r="AB38" s="169">
        <f>'REV-REVCALC_CWS'!AC6</f>
        <v>120</v>
      </c>
      <c r="AC38" s="169">
        <f>'REV-REVCALC_CWS'!AD6</f>
        <v>192</v>
      </c>
      <c r="AD38" s="169">
        <f>'REV-REVCALC_CWS'!AE6</f>
        <v>216</v>
      </c>
      <c r="AE38" s="169">
        <f>'REV-REVCALC_CWS'!AF6</f>
        <v>216</v>
      </c>
      <c r="AF38" s="169">
        <f>'REV-REVCALC_CWS'!AG6</f>
        <v>240</v>
      </c>
      <c r="AG38" s="169">
        <f>'REV-REVCALC_CWS'!AH6</f>
        <v>240</v>
      </c>
      <c r="AH38" s="169">
        <f>'REV-REVCALC_CWS'!AI6</f>
        <v>240</v>
      </c>
      <c r="AI38" s="169">
        <f>'REV-REVCALC_CWS'!AJ6</f>
        <v>216</v>
      </c>
      <c r="AJ38" s="169">
        <f>'REV-REVCALC_CWS'!AK6</f>
        <v>216</v>
      </c>
      <c r="AK38" s="169">
        <f>'REV-REVCALC_CWS'!AL6</f>
        <v>192</v>
      </c>
      <c r="AL38" s="169">
        <f>'REV-REVCALC_CWS'!AM6</f>
        <v>168</v>
      </c>
      <c r="AM38" s="169">
        <f>'REV-REVCALC_CWS'!AN6</f>
        <v>144</v>
      </c>
      <c r="AN38" s="169">
        <f>'REV-REVCALC_CWS'!AO6</f>
        <v>188</v>
      </c>
      <c r="AO38" s="169">
        <f>'REV-REVCALC_CWS'!AP6</f>
        <v>300</v>
      </c>
      <c r="AP38" s="169">
        <f>'REV-REVCALC_CWS'!AQ6</f>
        <v>338</v>
      </c>
      <c r="AQ38" s="169">
        <f>'REV-REVCALC_CWS'!AR6</f>
        <v>338</v>
      </c>
      <c r="AR38" s="169">
        <f>'REV-REVCALC_CWS'!AS6</f>
        <v>375</v>
      </c>
      <c r="AS38" s="169">
        <f>'REV-REVCALC_CWS'!AT6</f>
        <v>375</v>
      </c>
      <c r="AT38" s="169">
        <f>'REV-REVCALC_CWS'!AU6</f>
        <v>375</v>
      </c>
      <c r="AU38" s="169">
        <f>'REV-REVCALC_CWS'!AV6</f>
        <v>338</v>
      </c>
      <c r="AV38" s="169">
        <f>'REV-REVCALC_CWS'!AW6</f>
        <v>338</v>
      </c>
      <c r="AW38" s="169">
        <f>'REV-REVCALC_CWS'!AX6</f>
        <v>300</v>
      </c>
      <c r="AX38" s="169">
        <f>'REV-REVCALC_CWS'!AY6</f>
        <v>263</v>
      </c>
      <c r="AY38" s="169">
        <f>'REV-REVCALC_CWS'!AZ6</f>
        <v>225</v>
      </c>
      <c r="AZ38" s="169">
        <f>'REV-REVCALC_CWS'!BA6</f>
        <v>270</v>
      </c>
      <c r="BA38" s="169">
        <f>'REV-REVCALC_CWS'!BB6</f>
        <v>432</v>
      </c>
      <c r="BB38" s="169">
        <f>'REV-REVCALC_CWS'!BC6</f>
        <v>486</v>
      </c>
      <c r="BC38" s="169">
        <f>'REV-REVCALC_CWS'!BD6</f>
        <v>486</v>
      </c>
      <c r="BD38" s="169">
        <f>'REV-REVCALC_CWS'!BE6</f>
        <v>540</v>
      </c>
      <c r="BE38" s="169">
        <f>'REV-REVCALC_CWS'!BF6</f>
        <v>540</v>
      </c>
      <c r="BF38" s="169">
        <f>'REV-REVCALC_CWS'!BG6</f>
        <v>540</v>
      </c>
      <c r="BG38" s="169">
        <f>'REV-REVCALC_CWS'!BH6</f>
        <v>486</v>
      </c>
      <c r="BH38" s="169">
        <f>'REV-REVCALC_CWS'!BI6</f>
        <v>486</v>
      </c>
      <c r="BI38" s="169">
        <f>'REV-REVCALC_CWS'!BJ6</f>
        <v>432</v>
      </c>
      <c r="BJ38" s="169">
        <f>'REV-REVCALC_CWS'!BK6</f>
        <v>378</v>
      </c>
      <c r="BK38" s="169">
        <f>'REV-REVCALC_CWS'!BL6</f>
        <v>324</v>
      </c>
      <c r="BL38" s="169">
        <f>'REV-REVCALC_CWS'!BM6</f>
        <v>12604</v>
      </c>
      <c r="BM38" s="169">
        <f>'REV-REVCALC_CWS'!BN6</f>
        <v>0</v>
      </c>
      <c r="BN38" s="169">
        <f>'REV-REVCALC_CWS'!BO6</f>
        <v>0</v>
      </c>
    </row>
    <row r="39" spans="2:66" s="109" customFormat="1" x14ac:dyDescent="0.15">
      <c r="B39" s="110" t="s">
        <v>1107</v>
      </c>
      <c r="C39" s="145">
        <v>0</v>
      </c>
      <c r="D39" s="145">
        <f t="shared" ref="D39:AI39" si="11">D38*D27</f>
        <v>0</v>
      </c>
      <c r="E39" s="145">
        <f t="shared" si="11"/>
        <v>0</v>
      </c>
      <c r="F39" s="145">
        <f t="shared" si="11"/>
        <v>0</v>
      </c>
      <c r="G39" s="145">
        <f t="shared" si="11"/>
        <v>0</v>
      </c>
      <c r="H39" s="145">
        <f t="shared" si="11"/>
        <v>0</v>
      </c>
      <c r="I39" s="145">
        <f t="shared" si="11"/>
        <v>0</v>
      </c>
      <c r="J39" s="145">
        <f t="shared" si="11"/>
        <v>0</v>
      </c>
      <c r="K39" s="145">
        <f t="shared" si="11"/>
        <v>0</v>
      </c>
      <c r="L39" s="145">
        <f t="shared" si="11"/>
        <v>0</v>
      </c>
      <c r="M39" s="145">
        <f t="shared" si="11"/>
        <v>14250</v>
      </c>
      <c r="N39" s="145">
        <f t="shared" si="11"/>
        <v>14250</v>
      </c>
      <c r="O39" s="145">
        <f t="shared" si="11"/>
        <v>27750</v>
      </c>
      <c r="P39" s="145">
        <f t="shared" si="11"/>
        <v>19575</v>
      </c>
      <c r="Q39" s="145">
        <f t="shared" si="11"/>
        <v>26325</v>
      </c>
      <c r="R39" s="145">
        <f t="shared" si="11"/>
        <v>52650</v>
      </c>
      <c r="S39" s="145">
        <f t="shared" si="11"/>
        <v>52650</v>
      </c>
      <c r="T39" s="145">
        <f t="shared" si="11"/>
        <v>52650</v>
      </c>
      <c r="U39" s="145">
        <f t="shared" si="11"/>
        <v>52650</v>
      </c>
      <c r="V39" s="145">
        <f t="shared" si="11"/>
        <v>52650</v>
      </c>
      <c r="W39" s="145">
        <f t="shared" si="11"/>
        <v>59400</v>
      </c>
      <c r="X39" s="145">
        <f t="shared" si="11"/>
        <v>66150</v>
      </c>
      <c r="Y39" s="145">
        <f t="shared" si="11"/>
        <v>66150</v>
      </c>
      <c r="Z39" s="145">
        <f t="shared" si="11"/>
        <v>78975</v>
      </c>
      <c r="AA39" s="145">
        <f t="shared" si="11"/>
        <v>78975</v>
      </c>
      <c r="AB39" s="145">
        <f t="shared" si="11"/>
        <v>72900</v>
      </c>
      <c r="AC39" s="145">
        <f t="shared" si="11"/>
        <v>116640</v>
      </c>
      <c r="AD39" s="145">
        <f t="shared" si="11"/>
        <v>131220</v>
      </c>
      <c r="AE39" s="145">
        <f t="shared" si="11"/>
        <v>131220</v>
      </c>
      <c r="AF39" s="145">
        <f t="shared" si="11"/>
        <v>145800</v>
      </c>
      <c r="AG39" s="145">
        <f t="shared" si="11"/>
        <v>145800</v>
      </c>
      <c r="AH39" s="145">
        <f t="shared" si="11"/>
        <v>145800</v>
      </c>
      <c r="AI39" s="145">
        <f t="shared" si="11"/>
        <v>131220</v>
      </c>
      <c r="AJ39" s="145">
        <f t="shared" ref="AJ39:BN39" si="12">AJ38*AJ27</f>
        <v>131220</v>
      </c>
      <c r="AK39" s="145">
        <f t="shared" si="12"/>
        <v>116640</v>
      </c>
      <c r="AL39" s="145">
        <f t="shared" si="12"/>
        <v>102060</v>
      </c>
      <c r="AM39" s="145">
        <f t="shared" si="12"/>
        <v>87480</v>
      </c>
      <c r="AN39" s="145">
        <f t="shared" si="12"/>
        <v>102789</v>
      </c>
      <c r="AO39" s="145">
        <f t="shared" si="12"/>
        <v>164025</v>
      </c>
      <c r="AP39" s="145">
        <f t="shared" si="12"/>
        <v>184801.5</v>
      </c>
      <c r="AQ39" s="145">
        <f t="shared" si="12"/>
        <v>184801.5</v>
      </c>
      <c r="AR39" s="145">
        <f t="shared" si="12"/>
        <v>205031.25</v>
      </c>
      <c r="AS39" s="145">
        <f t="shared" si="12"/>
        <v>205031.25</v>
      </c>
      <c r="AT39" s="145">
        <f t="shared" si="12"/>
        <v>205031.25</v>
      </c>
      <c r="AU39" s="145">
        <f t="shared" si="12"/>
        <v>184801.5</v>
      </c>
      <c r="AV39" s="145">
        <f t="shared" si="12"/>
        <v>184801.5</v>
      </c>
      <c r="AW39" s="145">
        <f t="shared" si="12"/>
        <v>164025</v>
      </c>
      <c r="AX39" s="145">
        <f t="shared" si="12"/>
        <v>143795.25</v>
      </c>
      <c r="AY39" s="145">
        <f t="shared" si="12"/>
        <v>123018.75</v>
      </c>
      <c r="AZ39" s="145">
        <f t="shared" si="12"/>
        <v>132860.25</v>
      </c>
      <c r="BA39" s="145">
        <f t="shared" si="12"/>
        <v>212576.4</v>
      </c>
      <c r="BB39" s="145">
        <f t="shared" si="12"/>
        <v>239148.44999999998</v>
      </c>
      <c r="BC39" s="145">
        <f t="shared" si="12"/>
        <v>239148.44999999998</v>
      </c>
      <c r="BD39" s="145">
        <f t="shared" si="12"/>
        <v>265720.5</v>
      </c>
      <c r="BE39" s="145">
        <f t="shared" si="12"/>
        <v>265720.5</v>
      </c>
      <c r="BF39" s="145">
        <f t="shared" si="12"/>
        <v>265720.5</v>
      </c>
      <c r="BG39" s="145">
        <f t="shared" si="12"/>
        <v>239148.44999999998</v>
      </c>
      <c r="BH39" s="145">
        <f t="shared" si="12"/>
        <v>239148.44999999998</v>
      </c>
      <c r="BI39" s="145">
        <f t="shared" si="12"/>
        <v>212576.4</v>
      </c>
      <c r="BJ39" s="145">
        <f t="shared" si="12"/>
        <v>186004.35</v>
      </c>
      <c r="BK39" s="145">
        <f t="shared" si="12"/>
        <v>159432.29999999999</v>
      </c>
      <c r="BL39" s="145">
        <f t="shared" si="12"/>
        <v>6202113.2999999998</v>
      </c>
      <c r="BM39" s="145">
        <f t="shared" si="12"/>
        <v>0</v>
      </c>
      <c r="BN39" s="145">
        <f t="shared" si="12"/>
        <v>0</v>
      </c>
    </row>
    <row r="40" spans="2:66" x14ac:dyDescent="0.15">
      <c r="B40" s="106"/>
      <c r="C40" s="97"/>
    </row>
    <row r="41" spans="2:66" x14ac:dyDescent="0.15">
      <c r="B41" s="14" t="s">
        <v>365</v>
      </c>
      <c r="C41" s="97"/>
    </row>
    <row r="42" spans="2:66" s="169" customFormat="1" ht="16.5" customHeight="1" x14ac:dyDescent="0.15">
      <c r="B42" s="315" t="s">
        <v>1109</v>
      </c>
      <c r="C42" s="169">
        <f t="shared" ref="C42:AH42" si="13">C34-C38</f>
        <v>0</v>
      </c>
      <c r="D42" s="169">
        <f t="shared" si="13"/>
        <v>0</v>
      </c>
      <c r="E42" s="169">
        <f t="shared" si="13"/>
        <v>0</v>
      </c>
      <c r="F42" s="169">
        <f t="shared" si="13"/>
        <v>0</v>
      </c>
      <c r="G42" s="169">
        <f t="shared" si="13"/>
        <v>0</v>
      </c>
      <c r="H42" s="169">
        <f t="shared" si="13"/>
        <v>0</v>
      </c>
      <c r="I42" s="169">
        <f t="shared" si="13"/>
        <v>0</v>
      </c>
      <c r="J42" s="169">
        <f t="shared" si="13"/>
        <v>19</v>
      </c>
      <c r="K42" s="169">
        <f t="shared" si="13"/>
        <v>19</v>
      </c>
      <c r="L42" s="169">
        <f t="shared" si="13"/>
        <v>37</v>
      </c>
      <c r="M42" s="169">
        <f t="shared" si="13"/>
        <v>10</v>
      </c>
      <c r="N42" s="169">
        <f t="shared" si="13"/>
        <v>20</v>
      </c>
      <c r="O42" s="169">
        <f t="shared" si="13"/>
        <v>41</v>
      </c>
      <c r="P42" s="169">
        <f t="shared" si="13"/>
        <v>49</v>
      </c>
      <c r="Q42" s="169">
        <f t="shared" si="13"/>
        <v>39</v>
      </c>
      <c r="R42" s="169">
        <f t="shared" si="13"/>
        <v>0</v>
      </c>
      <c r="S42" s="169">
        <f t="shared" si="13"/>
        <v>0</v>
      </c>
      <c r="T42" s="169">
        <f t="shared" si="13"/>
        <v>10</v>
      </c>
      <c r="U42" s="169">
        <f t="shared" si="13"/>
        <v>20</v>
      </c>
      <c r="V42" s="169">
        <f t="shared" si="13"/>
        <v>20</v>
      </c>
      <c r="W42" s="169">
        <f t="shared" si="13"/>
        <v>29</v>
      </c>
      <c r="X42" s="169">
        <f t="shared" si="13"/>
        <v>19</v>
      </c>
      <c r="Y42" s="169">
        <f t="shared" si="13"/>
        <v>22</v>
      </c>
      <c r="Z42" s="169">
        <f t="shared" si="13"/>
        <v>75</v>
      </c>
      <c r="AA42" s="169">
        <f t="shared" si="13"/>
        <v>99</v>
      </c>
      <c r="AB42" s="169">
        <f t="shared" si="13"/>
        <v>96</v>
      </c>
      <c r="AC42" s="169">
        <f t="shared" si="13"/>
        <v>48</v>
      </c>
      <c r="AD42" s="169">
        <f t="shared" si="13"/>
        <v>24</v>
      </c>
      <c r="AE42" s="169">
        <f t="shared" si="13"/>
        <v>24</v>
      </c>
      <c r="AF42" s="169">
        <f t="shared" si="13"/>
        <v>-24</v>
      </c>
      <c r="AG42" s="169">
        <f t="shared" si="13"/>
        <v>-24</v>
      </c>
      <c r="AH42" s="169">
        <f t="shared" si="13"/>
        <v>-48</v>
      </c>
      <c r="AI42" s="169">
        <f t="shared" ref="AI42:BN42" si="14">AI34-AI38</f>
        <v>-48</v>
      </c>
      <c r="AJ42" s="169">
        <f t="shared" si="14"/>
        <v>-72</v>
      </c>
      <c r="AK42" s="169">
        <f t="shared" si="14"/>
        <v>-4</v>
      </c>
      <c r="AL42" s="169">
        <f t="shared" si="14"/>
        <v>132</v>
      </c>
      <c r="AM42" s="169">
        <f t="shared" si="14"/>
        <v>194</v>
      </c>
      <c r="AN42" s="169">
        <f t="shared" si="14"/>
        <v>150</v>
      </c>
      <c r="AO42" s="169">
        <f t="shared" si="14"/>
        <v>75</v>
      </c>
      <c r="AP42" s="169">
        <f t="shared" si="14"/>
        <v>37</v>
      </c>
      <c r="AQ42" s="169">
        <f t="shared" si="14"/>
        <v>37</v>
      </c>
      <c r="AR42" s="169">
        <f t="shared" si="14"/>
        <v>-37</v>
      </c>
      <c r="AS42" s="169">
        <f t="shared" si="14"/>
        <v>-37</v>
      </c>
      <c r="AT42" s="169">
        <f t="shared" si="14"/>
        <v>-75</v>
      </c>
      <c r="AU42" s="169">
        <f t="shared" si="14"/>
        <v>-75</v>
      </c>
      <c r="AV42" s="169">
        <f t="shared" si="14"/>
        <v>-113</v>
      </c>
      <c r="AW42" s="169">
        <f t="shared" si="14"/>
        <v>-30</v>
      </c>
      <c r="AX42" s="169">
        <f t="shared" si="14"/>
        <v>169</v>
      </c>
      <c r="AY42" s="169">
        <f t="shared" si="14"/>
        <v>261</v>
      </c>
      <c r="AZ42" s="169">
        <f t="shared" si="14"/>
        <v>216</v>
      </c>
      <c r="BA42" s="169">
        <f t="shared" si="14"/>
        <v>108</v>
      </c>
      <c r="BB42" s="169">
        <f t="shared" si="14"/>
        <v>54</v>
      </c>
      <c r="BC42" s="169">
        <f t="shared" si="14"/>
        <v>54</v>
      </c>
      <c r="BD42" s="169">
        <f t="shared" si="14"/>
        <v>-54</v>
      </c>
      <c r="BE42" s="169">
        <f t="shared" si="14"/>
        <v>-54</v>
      </c>
      <c r="BF42" s="169">
        <f t="shared" si="14"/>
        <v>-108</v>
      </c>
      <c r="BG42" s="169">
        <f t="shared" si="14"/>
        <v>-108</v>
      </c>
      <c r="BH42" s="169">
        <f t="shared" si="14"/>
        <v>-162</v>
      </c>
      <c r="BI42" s="169">
        <f t="shared" si="14"/>
        <v>68</v>
      </c>
      <c r="BJ42" s="169">
        <f t="shared" si="14"/>
        <v>122</v>
      </c>
      <c r="BK42" s="169">
        <f t="shared" si="14"/>
        <v>326</v>
      </c>
      <c r="BL42" s="169">
        <f t="shared" si="14"/>
        <v>150</v>
      </c>
      <c r="BM42" s="169">
        <f t="shared" si="14"/>
        <v>150</v>
      </c>
      <c r="BN42" s="169">
        <f t="shared" si="14"/>
        <v>0</v>
      </c>
    </row>
    <row r="43" spans="2:66" s="109" customFormat="1" x14ac:dyDescent="0.15">
      <c r="B43" s="110" t="s">
        <v>1110</v>
      </c>
      <c r="C43" s="145">
        <f t="shared" ref="C43:AH43" si="15">C35-C39</f>
        <v>0</v>
      </c>
      <c r="D43" s="145">
        <f t="shared" si="15"/>
        <v>0</v>
      </c>
      <c r="E43" s="145">
        <f t="shared" si="15"/>
        <v>0</v>
      </c>
      <c r="F43" s="145">
        <f t="shared" si="15"/>
        <v>0</v>
      </c>
      <c r="G43" s="145">
        <f t="shared" si="15"/>
        <v>0</v>
      </c>
      <c r="H43" s="145">
        <f t="shared" si="15"/>
        <v>0</v>
      </c>
      <c r="I43" s="145">
        <f t="shared" si="15"/>
        <v>0</v>
      </c>
      <c r="J43" s="145">
        <f t="shared" si="15"/>
        <v>14250</v>
      </c>
      <c r="K43" s="145">
        <f t="shared" si="15"/>
        <v>14250</v>
      </c>
      <c r="L43" s="145">
        <f t="shared" si="15"/>
        <v>27750</v>
      </c>
      <c r="M43" s="145">
        <f t="shared" si="15"/>
        <v>7500</v>
      </c>
      <c r="N43" s="145">
        <f t="shared" si="15"/>
        <v>15000</v>
      </c>
      <c r="O43" s="145">
        <f t="shared" si="15"/>
        <v>30750</v>
      </c>
      <c r="P43" s="145">
        <f t="shared" si="15"/>
        <v>33075</v>
      </c>
      <c r="Q43" s="145">
        <f t="shared" si="15"/>
        <v>26325</v>
      </c>
      <c r="R43" s="145">
        <f t="shared" si="15"/>
        <v>0</v>
      </c>
      <c r="S43" s="145">
        <f t="shared" si="15"/>
        <v>0</v>
      </c>
      <c r="T43" s="145">
        <f t="shared" si="15"/>
        <v>6750</v>
      </c>
      <c r="U43" s="145">
        <f t="shared" si="15"/>
        <v>13500</v>
      </c>
      <c r="V43" s="145">
        <f t="shared" si="15"/>
        <v>13500</v>
      </c>
      <c r="W43" s="145">
        <f t="shared" si="15"/>
        <v>19575</v>
      </c>
      <c r="X43" s="145">
        <f t="shared" si="15"/>
        <v>12825</v>
      </c>
      <c r="Y43" s="145">
        <f t="shared" si="15"/>
        <v>14850</v>
      </c>
      <c r="Z43" s="145">
        <f t="shared" si="15"/>
        <v>50625</v>
      </c>
      <c r="AA43" s="145">
        <f t="shared" si="15"/>
        <v>66825</v>
      </c>
      <c r="AB43" s="145">
        <f t="shared" si="15"/>
        <v>58320</v>
      </c>
      <c r="AC43" s="145">
        <f t="shared" si="15"/>
        <v>29160</v>
      </c>
      <c r="AD43" s="145">
        <f t="shared" si="15"/>
        <v>14580</v>
      </c>
      <c r="AE43" s="145">
        <f t="shared" si="15"/>
        <v>14580</v>
      </c>
      <c r="AF43" s="145">
        <f t="shared" si="15"/>
        <v>-14580</v>
      </c>
      <c r="AG43" s="145">
        <f t="shared" si="15"/>
        <v>-14580</v>
      </c>
      <c r="AH43" s="145">
        <f t="shared" si="15"/>
        <v>-29160</v>
      </c>
      <c r="AI43" s="145">
        <f t="shared" ref="AI43:BN43" si="16">AI35-AI39</f>
        <v>-29160</v>
      </c>
      <c r="AJ43" s="145">
        <f t="shared" si="16"/>
        <v>-43740</v>
      </c>
      <c r="AK43" s="145">
        <f t="shared" si="16"/>
        <v>-2430</v>
      </c>
      <c r="AL43" s="145">
        <f t="shared" si="16"/>
        <v>80190</v>
      </c>
      <c r="AM43" s="145">
        <f t="shared" si="16"/>
        <v>117855</v>
      </c>
      <c r="AN43" s="145">
        <f t="shared" si="16"/>
        <v>82012.5</v>
      </c>
      <c r="AO43" s="145">
        <f t="shared" si="16"/>
        <v>41006.25</v>
      </c>
      <c r="AP43" s="145">
        <f t="shared" si="16"/>
        <v>20229.75</v>
      </c>
      <c r="AQ43" s="145">
        <f t="shared" si="16"/>
        <v>20229.75</v>
      </c>
      <c r="AR43" s="145">
        <f t="shared" si="16"/>
        <v>-20229.75</v>
      </c>
      <c r="AS43" s="145">
        <f t="shared" si="16"/>
        <v>-20229.75</v>
      </c>
      <c r="AT43" s="145">
        <f t="shared" si="16"/>
        <v>-41006.25</v>
      </c>
      <c r="AU43" s="145">
        <f t="shared" si="16"/>
        <v>-41006.25</v>
      </c>
      <c r="AV43" s="145">
        <f t="shared" si="16"/>
        <v>-61782.75</v>
      </c>
      <c r="AW43" s="145">
        <f t="shared" si="16"/>
        <v>-16402.5</v>
      </c>
      <c r="AX43" s="145">
        <f t="shared" si="16"/>
        <v>92400.75</v>
      </c>
      <c r="AY43" s="145">
        <f t="shared" si="16"/>
        <v>142701.75</v>
      </c>
      <c r="AZ43" s="145">
        <f t="shared" si="16"/>
        <v>106288.19999999998</v>
      </c>
      <c r="BA43" s="145">
        <f t="shared" si="16"/>
        <v>53144.100000000006</v>
      </c>
      <c r="BB43" s="145">
        <f t="shared" si="16"/>
        <v>26572.050000000017</v>
      </c>
      <c r="BC43" s="145">
        <f t="shared" si="16"/>
        <v>26572.050000000017</v>
      </c>
      <c r="BD43" s="145">
        <f t="shared" si="16"/>
        <v>-26572.050000000017</v>
      </c>
      <c r="BE43" s="145">
        <f t="shared" si="16"/>
        <v>-26572.050000000017</v>
      </c>
      <c r="BF43" s="145">
        <f t="shared" si="16"/>
        <v>-53144.100000000006</v>
      </c>
      <c r="BG43" s="145">
        <f t="shared" si="16"/>
        <v>-53144.099999999977</v>
      </c>
      <c r="BH43" s="145">
        <f t="shared" si="16"/>
        <v>-79716.149999999994</v>
      </c>
      <c r="BI43" s="145">
        <f t="shared" si="16"/>
        <v>33461.100000000006</v>
      </c>
      <c r="BJ43" s="145">
        <f t="shared" si="16"/>
        <v>60033.149999999994</v>
      </c>
      <c r="BK43" s="145">
        <f t="shared" si="16"/>
        <v>160416.45000000001</v>
      </c>
      <c r="BL43" s="145">
        <f t="shared" si="16"/>
        <v>73811.25</v>
      </c>
      <c r="BM43" s="145">
        <f t="shared" si="16"/>
        <v>73811.25</v>
      </c>
      <c r="BN43" s="145">
        <f t="shared" si="16"/>
        <v>0</v>
      </c>
    </row>
    <row r="45" spans="2:66" x14ac:dyDescent="0.15">
      <c r="B45" s="14" t="s">
        <v>366</v>
      </c>
    </row>
    <row r="47" spans="2:66" s="169" customFormat="1" x14ac:dyDescent="0.15">
      <c r="B47" s="315" t="s">
        <v>1105</v>
      </c>
      <c r="C47" s="169">
        <f>SUM(D25:F25)</f>
        <v>0</v>
      </c>
      <c r="D47" s="169">
        <f t="shared" ref="D47:BK47" si="17">SUM(E25:G25)</f>
        <v>0</v>
      </c>
      <c r="E47" s="169">
        <f t="shared" si="17"/>
        <v>0</v>
      </c>
      <c r="F47" s="169">
        <f t="shared" si="17"/>
        <v>0</v>
      </c>
      <c r="G47" s="169">
        <f t="shared" si="17"/>
        <v>0</v>
      </c>
      <c r="H47" s="169">
        <f t="shared" si="17"/>
        <v>0</v>
      </c>
      <c r="I47" s="169">
        <f t="shared" si="17"/>
        <v>0</v>
      </c>
      <c r="J47" s="169">
        <f t="shared" si="17"/>
        <v>19</v>
      </c>
      <c r="K47" s="169">
        <f t="shared" si="17"/>
        <v>38</v>
      </c>
      <c r="L47" s="169">
        <f>SUM(M25:O25)</f>
        <v>75</v>
      </c>
      <c r="M47" s="169">
        <f t="shared" si="17"/>
        <v>85</v>
      </c>
      <c r="N47" s="169">
        <f>SUM(O25:Q25)</f>
        <v>105</v>
      </c>
      <c r="O47" s="169">
        <f t="shared" si="17"/>
        <v>146</v>
      </c>
      <c r="P47" s="169">
        <f t="shared" si="17"/>
        <v>195</v>
      </c>
      <c r="Q47" s="169">
        <f t="shared" si="17"/>
        <v>234</v>
      </c>
      <c r="R47" s="169">
        <f t="shared" si="17"/>
        <v>234</v>
      </c>
      <c r="S47" s="169">
        <f t="shared" si="17"/>
        <v>234</v>
      </c>
      <c r="T47" s="169">
        <f t="shared" si="17"/>
        <v>244</v>
      </c>
      <c r="U47" s="169">
        <f t="shared" si="17"/>
        <v>264</v>
      </c>
      <c r="V47" s="169">
        <f t="shared" si="17"/>
        <v>284</v>
      </c>
      <c r="W47" s="169">
        <f t="shared" si="17"/>
        <v>313</v>
      </c>
      <c r="X47" s="169">
        <f t="shared" si="17"/>
        <v>332</v>
      </c>
      <c r="Y47" s="169">
        <f t="shared" si="17"/>
        <v>354</v>
      </c>
      <c r="Z47" s="169">
        <f t="shared" si="17"/>
        <v>429</v>
      </c>
      <c r="AA47" s="169">
        <f t="shared" si="17"/>
        <v>528</v>
      </c>
      <c r="AB47" s="169">
        <f t="shared" si="17"/>
        <v>624</v>
      </c>
      <c r="AC47" s="169">
        <f t="shared" si="17"/>
        <v>672</v>
      </c>
      <c r="AD47" s="169">
        <f t="shared" si="17"/>
        <v>696</v>
      </c>
      <c r="AE47" s="169">
        <f t="shared" si="17"/>
        <v>720</v>
      </c>
      <c r="AF47" s="169">
        <f t="shared" si="17"/>
        <v>696</v>
      </c>
      <c r="AG47" s="169">
        <f t="shared" si="17"/>
        <v>672</v>
      </c>
      <c r="AH47" s="169">
        <f t="shared" si="17"/>
        <v>624</v>
      </c>
      <c r="AI47" s="169">
        <f t="shared" si="17"/>
        <v>576</v>
      </c>
      <c r="AJ47" s="169">
        <f t="shared" si="17"/>
        <v>504</v>
      </c>
      <c r="AK47" s="169">
        <f t="shared" si="17"/>
        <v>500</v>
      </c>
      <c r="AL47" s="169">
        <f t="shared" si="17"/>
        <v>632</v>
      </c>
      <c r="AM47" s="169">
        <f t="shared" si="17"/>
        <v>826</v>
      </c>
      <c r="AN47" s="169">
        <f t="shared" si="17"/>
        <v>976</v>
      </c>
      <c r="AO47" s="169">
        <f t="shared" si="17"/>
        <v>1051</v>
      </c>
      <c r="AP47" s="169">
        <f t="shared" si="17"/>
        <v>1088</v>
      </c>
      <c r="AQ47" s="169">
        <f t="shared" si="17"/>
        <v>1125</v>
      </c>
      <c r="AR47" s="169">
        <f t="shared" si="17"/>
        <v>1088</v>
      </c>
      <c r="AS47" s="169">
        <f t="shared" si="17"/>
        <v>1051</v>
      </c>
      <c r="AT47" s="169">
        <f t="shared" si="17"/>
        <v>976</v>
      </c>
      <c r="AU47" s="169">
        <f t="shared" si="17"/>
        <v>901</v>
      </c>
      <c r="AV47" s="169">
        <f t="shared" si="17"/>
        <v>788</v>
      </c>
      <c r="AW47" s="169">
        <f t="shared" si="17"/>
        <v>758</v>
      </c>
      <c r="AX47" s="169">
        <f t="shared" si="17"/>
        <v>927</v>
      </c>
      <c r="AY47" s="169">
        <f t="shared" si="17"/>
        <v>1188</v>
      </c>
      <c r="AZ47" s="169">
        <f t="shared" si="17"/>
        <v>1404</v>
      </c>
      <c r="BA47" s="169">
        <f t="shared" si="17"/>
        <v>1512</v>
      </c>
      <c r="BB47" s="169">
        <f t="shared" si="17"/>
        <v>1566</v>
      </c>
      <c r="BC47" s="169">
        <f t="shared" si="17"/>
        <v>1620</v>
      </c>
      <c r="BD47" s="169">
        <f t="shared" si="17"/>
        <v>1566</v>
      </c>
      <c r="BE47" s="169">
        <f t="shared" si="17"/>
        <v>1512</v>
      </c>
      <c r="BF47" s="169">
        <f t="shared" si="17"/>
        <v>1404</v>
      </c>
      <c r="BG47" s="169">
        <f t="shared" si="17"/>
        <v>1296</v>
      </c>
      <c r="BH47" s="169">
        <f t="shared" si="17"/>
        <v>1134</v>
      </c>
      <c r="BI47" s="169">
        <f t="shared" si="17"/>
        <v>1202</v>
      </c>
      <c r="BJ47" s="169">
        <f t="shared" si="17"/>
        <v>1324</v>
      </c>
      <c r="BK47" s="169">
        <f t="shared" si="17"/>
        <v>1650</v>
      </c>
      <c r="BL47" s="169">
        <f>SUM(BM25:BO25)</f>
        <v>1800</v>
      </c>
      <c r="BM47" s="169">
        <f>SUM(BN25:BP25)</f>
        <v>1950</v>
      </c>
      <c r="BN47" s="169">
        <f>SUM(BO25:BQ25)</f>
        <v>1950</v>
      </c>
    </row>
    <row r="48" spans="2:66" s="109" customFormat="1" x14ac:dyDescent="0.15">
      <c r="B48" s="110" t="s">
        <v>1107</v>
      </c>
      <c r="C48" s="145">
        <f>C31+C43</f>
        <v>0</v>
      </c>
      <c r="D48" s="145">
        <f t="shared" ref="D48:AI48" si="18">C48+D43</f>
        <v>0</v>
      </c>
      <c r="E48" s="145">
        <f t="shared" si="18"/>
        <v>0</v>
      </c>
      <c r="F48" s="145">
        <f t="shared" si="18"/>
        <v>0</v>
      </c>
      <c r="G48" s="145">
        <f t="shared" si="18"/>
        <v>0</v>
      </c>
      <c r="H48" s="145">
        <f t="shared" si="18"/>
        <v>0</v>
      </c>
      <c r="I48" s="145">
        <f t="shared" si="18"/>
        <v>0</v>
      </c>
      <c r="J48" s="145">
        <f t="shared" si="18"/>
        <v>14250</v>
      </c>
      <c r="K48" s="145">
        <f t="shared" si="18"/>
        <v>28500</v>
      </c>
      <c r="L48" s="145">
        <f t="shared" si="18"/>
        <v>56250</v>
      </c>
      <c r="M48" s="145">
        <f t="shared" si="18"/>
        <v>63750</v>
      </c>
      <c r="N48" s="145">
        <f t="shared" si="18"/>
        <v>78750</v>
      </c>
      <c r="O48" s="145">
        <f t="shared" si="18"/>
        <v>109500</v>
      </c>
      <c r="P48" s="145">
        <f t="shared" si="18"/>
        <v>142575</v>
      </c>
      <c r="Q48" s="145">
        <f t="shared" si="18"/>
        <v>168900</v>
      </c>
      <c r="R48" s="145">
        <f t="shared" si="18"/>
        <v>168900</v>
      </c>
      <c r="S48" s="145">
        <f t="shared" si="18"/>
        <v>168900</v>
      </c>
      <c r="T48" s="145">
        <f t="shared" si="18"/>
        <v>175650</v>
      </c>
      <c r="U48" s="145">
        <f t="shared" si="18"/>
        <v>189150</v>
      </c>
      <c r="V48" s="145">
        <f t="shared" si="18"/>
        <v>202650</v>
      </c>
      <c r="W48" s="145">
        <f t="shared" si="18"/>
        <v>222225</v>
      </c>
      <c r="X48" s="145">
        <f t="shared" si="18"/>
        <v>235050</v>
      </c>
      <c r="Y48" s="145">
        <f t="shared" si="18"/>
        <v>249900</v>
      </c>
      <c r="Z48" s="145">
        <f t="shared" si="18"/>
        <v>300525</v>
      </c>
      <c r="AA48" s="145">
        <f t="shared" si="18"/>
        <v>367350</v>
      </c>
      <c r="AB48" s="145">
        <f t="shared" si="18"/>
        <v>425670</v>
      </c>
      <c r="AC48" s="145">
        <f t="shared" si="18"/>
        <v>454830</v>
      </c>
      <c r="AD48" s="145">
        <f t="shared" si="18"/>
        <v>469410</v>
      </c>
      <c r="AE48" s="145">
        <f t="shared" si="18"/>
        <v>483990</v>
      </c>
      <c r="AF48" s="145">
        <f t="shared" si="18"/>
        <v>469410</v>
      </c>
      <c r="AG48" s="145">
        <f t="shared" si="18"/>
        <v>454830</v>
      </c>
      <c r="AH48" s="145">
        <f t="shared" si="18"/>
        <v>425670</v>
      </c>
      <c r="AI48" s="145">
        <f t="shared" si="18"/>
        <v>396510</v>
      </c>
      <c r="AJ48" s="145">
        <f t="shared" ref="AJ48:BN48" si="19">AI48+AJ43</f>
        <v>352770</v>
      </c>
      <c r="AK48" s="145">
        <f t="shared" si="19"/>
        <v>350340</v>
      </c>
      <c r="AL48" s="145">
        <f t="shared" si="19"/>
        <v>430530</v>
      </c>
      <c r="AM48" s="145">
        <f t="shared" si="19"/>
        <v>548385</v>
      </c>
      <c r="AN48" s="145">
        <f t="shared" si="19"/>
        <v>630397.5</v>
      </c>
      <c r="AO48" s="145">
        <f t="shared" si="19"/>
        <v>671403.75</v>
      </c>
      <c r="AP48" s="145">
        <f t="shared" si="19"/>
        <v>691633.5</v>
      </c>
      <c r="AQ48" s="145">
        <f t="shared" si="19"/>
        <v>711863.25</v>
      </c>
      <c r="AR48" s="145">
        <f t="shared" si="19"/>
        <v>691633.5</v>
      </c>
      <c r="AS48" s="145">
        <f t="shared" si="19"/>
        <v>671403.75</v>
      </c>
      <c r="AT48" s="145">
        <f t="shared" si="19"/>
        <v>630397.5</v>
      </c>
      <c r="AU48" s="145">
        <f t="shared" si="19"/>
        <v>589391.25</v>
      </c>
      <c r="AV48" s="145">
        <f t="shared" si="19"/>
        <v>527608.5</v>
      </c>
      <c r="AW48" s="145">
        <f t="shared" si="19"/>
        <v>511206</v>
      </c>
      <c r="AX48" s="145">
        <f t="shared" si="19"/>
        <v>603606.75</v>
      </c>
      <c r="AY48" s="145">
        <f t="shared" si="19"/>
        <v>746308.5</v>
      </c>
      <c r="AZ48" s="145">
        <f t="shared" si="19"/>
        <v>852596.7</v>
      </c>
      <c r="BA48" s="145">
        <f t="shared" si="19"/>
        <v>905740.79999999993</v>
      </c>
      <c r="BB48" s="145">
        <f t="shared" si="19"/>
        <v>932312.85</v>
      </c>
      <c r="BC48" s="145">
        <f t="shared" si="19"/>
        <v>958884.9</v>
      </c>
      <c r="BD48" s="145">
        <f t="shared" si="19"/>
        <v>932312.85</v>
      </c>
      <c r="BE48" s="145">
        <f t="shared" si="19"/>
        <v>905740.79999999993</v>
      </c>
      <c r="BF48" s="145">
        <f t="shared" si="19"/>
        <v>852596.7</v>
      </c>
      <c r="BG48" s="145">
        <f t="shared" si="19"/>
        <v>799452.6</v>
      </c>
      <c r="BH48" s="145">
        <f t="shared" si="19"/>
        <v>719736.45</v>
      </c>
      <c r="BI48" s="145">
        <f t="shared" si="19"/>
        <v>753197.54999999993</v>
      </c>
      <c r="BJ48" s="145">
        <f t="shared" si="19"/>
        <v>813230.7</v>
      </c>
      <c r="BK48" s="145">
        <f t="shared" si="19"/>
        <v>973647.14999999991</v>
      </c>
      <c r="BL48" s="145">
        <f t="shared" si="19"/>
        <v>1047458.3999999999</v>
      </c>
      <c r="BM48" s="145">
        <f t="shared" si="19"/>
        <v>1121269.6499999999</v>
      </c>
      <c r="BN48" s="145">
        <f t="shared" si="19"/>
        <v>1121269.6499999999</v>
      </c>
    </row>
    <row r="49" spans="2:68" x14ac:dyDescent="0.15">
      <c r="J49" s="66"/>
      <c r="N49" s="66"/>
    </row>
    <row r="50" spans="2:68" x14ac:dyDescent="0.15">
      <c r="L50" s="66"/>
      <c r="N50" s="66"/>
    </row>
    <row r="51" spans="2:68" x14ac:dyDescent="0.15">
      <c r="B51" s="14" t="s">
        <v>694</v>
      </c>
      <c r="C51" s="74" t="s">
        <v>147</v>
      </c>
      <c r="D51" s="27" t="s">
        <v>35</v>
      </c>
      <c r="E51" s="27" t="s">
        <v>36</v>
      </c>
      <c r="F51" s="27" t="s">
        <v>37</v>
      </c>
      <c r="G51" s="27" t="s">
        <v>38</v>
      </c>
      <c r="H51" s="27" t="s">
        <v>39</v>
      </c>
      <c r="N51" s="66"/>
    </row>
    <row r="52" spans="2:68" x14ac:dyDescent="0.15">
      <c r="B52" s="33"/>
      <c r="N52" s="66"/>
    </row>
    <row r="53" spans="2:68" x14ac:dyDescent="0.15">
      <c r="B53" s="33" t="s">
        <v>388</v>
      </c>
      <c r="C53" s="9">
        <f t="shared" ref="C53:C58" si="20">C65</f>
        <v>0</v>
      </c>
      <c r="D53" s="9">
        <f>C69</f>
        <v>0</v>
      </c>
      <c r="E53" s="9">
        <f>D57</f>
        <v>87750</v>
      </c>
      <c r="F53" s="9">
        <f>E57</f>
        <v>275400</v>
      </c>
      <c r="G53" s="9">
        <f>F57</f>
        <v>387585</v>
      </c>
      <c r="H53" s="9">
        <f>G57</f>
        <v>501916.5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</row>
    <row r="54" spans="2:68" x14ac:dyDescent="0.15">
      <c r="B54" s="33" t="s">
        <v>384</v>
      </c>
      <c r="C54" s="9">
        <f t="shared" si="20"/>
        <v>0</v>
      </c>
      <c r="D54" s="66">
        <f>SUM(D66:O66)</f>
        <v>165750</v>
      </c>
      <c r="E54" s="66">
        <f>SUM(P66:AA66)</f>
        <v>916650</v>
      </c>
      <c r="F54" s="66">
        <f>SUM(AB66:AM66)</f>
        <v>1639035</v>
      </c>
      <c r="G54" s="66">
        <f>SUM(AN66:AY66)</f>
        <v>2249876.25</v>
      </c>
      <c r="H54" s="66">
        <f>SUM(AZ66:BK66)</f>
        <v>2884543.65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</row>
    <row r="55" spans="2:68" x14ac:dyDescent="0.15">
      <c r="B55" s="33" t="s">
        <v>385</v>
      </c>
      <c r="C55" s="9">
        <f t="shared" si="20"/>
        <v>0</v>
      </c>
      <c r="D55" s="9">
        <f>D53+D54</f>
        <v>165750</v>
      </c>
      <c r="E55" s="9">
        <f>E53+E54</f>
        <v>1004400</v>
      </c>
      <c r="F55" s="9">
        <f>F53+F54</f>
        <v>1914435</v>
      </c>
      <c r="G55" s="9">
        <f>G53+G54</f>
        <v>2637461.25</v>
      </c>
      <c r="H55" s="9">
        <f>H53+H54</f>
        <v>3386460.15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  <row r="56" spans="2:68" x14ac:dyDescent="0.15">
      <c r="B56" s="33" t="s">
        <v>386</v>
      </c>
      <c r="C56" s="9">
        <f t="shared" si="20"/>
        <v>0</v>
      </c>
      <c r="D56" s="66">
        <f>SUM(D68:O68)</f>
        <v>78000</v>
      </c>
      <c r="E56" s="66">
        <f>SUM(P68:AA68)</f>
        <v>729000</v>
      </c>
      <c r="F56" s="66">
        <f>SUM(AB68:AM68)</f>
        <v>1526850</v>
      </c>
      <c r="G56" s="66">
        <f>SUM(AN68:AY68)</f>
        <v>2135544.75</v>
      </c>
      <c r="H56" s="66">
        <f>SUM(AZ68:BK68)</f>
        <v>2820573.9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  <row r="57" spans="2:68" x14ac:dyDescent="0.15">
      <c r="B57" s="33" t="s">
        <v>387</v>
      </c>
      <c r="C57" s="9">
        <f t="shared" si="20"/>
        <v>0</v>
      </c>
      <c r="D57" s="9">
        <f>D55-D56</f>
        <v>87750</v>
      </c>
      <c r="E57" s="9">
        <f>E55-E56</f>
        <v>275400</v>
      </c>
      <c r="F57" s="9">
        <f>F55-F56</f>
        <v>387585</v>
      </c>
      <c r="G57" s="9">
        <f>G55-G56</f>
        <v>501916.5</v>
      </c>
      <c r="H57" s="9">
        <f>H55-H56</f>
        <v>565886.25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</row>
    <row r="58" spans="2:68" x14ac:dyDescent="0.15">
      <c r="B58" s="33" t="s">
        <v>554</v>
      </c>
      <c r="C58" s="9">
        <f t="shared" si="20"/>
        <v>0</v>
      </c>
      <c r="D58" s="9">
        <f>D57-C57</f>
        <v>87750</v>
      </c>
      <c r="E58" s="9">
        <f>E57-D57</f>
        <v>187650</v>
      </c>
      <c r="F58" s="9">
        <f>F57-E57</f>
        <v>112185</v>
      </c>
      <c r="G58" s="9">
        <f>G57-F57</f>
        <v>114331.5</v>
      </c>
      <c r="H58" s="9">
        <f>H57-G57</f>
        <v>63969.75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</row>
    <row r="59" spans="2:68" x14ac:dyDescent="0.15">
      <c r="B59" s="3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</row>
    <row r="60" spans="2:68" x14ac:dyDescent="0.15">
      <c r="C60" s="75"/>
      <c r="D60" s="363" t="s">
        <v>35</v>
      </c>
      <c r="E60" s="363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 t="s">
        <v>36</v>
      </c>
      <c r="Q60" s="363"/>
      <c r="R60" s="363"/>
      <c r="S60" s="363"/>
      <c r="T60" s="363"/>
      <c r="U60" s="363"/>
      <c r="V60" s="363"/>
      <c r="W60" s="363"/>
      <c r="X60" s="363"/>
      <c r="Y60" s="363"/>
      <c r="Z60" s="363"/>
      <c r="AA60" s="363"/>
      <c r="AB60" s="363" t="s">
        <v>37</v>
      </c>
      <c r="AC60" s="363"/>
      <c r="AD60" s="363"/>
      <c r="AE60" s="363"/>
      <c r="AF60" s="363"/>
      <c r="AG60" s="363"/>
      <c r="AH60" s="363"/>
      <c r="AI60" s="363"/>
      <c r="AJ60" s="363"/>
      <c r="AK60" s="363"/>
      <c r="AL60" s="363"/>
      <c r="AM60" s="363"/>
      <c r="AN60" s="363" t="s">
        <v>38</v>
      </c>
      <c r="AO60" s="363"/>
      <c r="AP60" s="363"/>
      <c r="AQ60" s="363"/>
      <c r="AR60" s="363"/>
      <c r="AS60" s="363"/>
      <c r="AT60" s="363"/>
      <c r="AU60" s="363"/>
      <c r="AV60" s="363"/>
      <c r="AW60" s="363"/>
      <c r="AX60" s="363"/>
      <c r="AY60" s="363"/>
      <c r="AZ60" s="363" t="s">
        <v>39</v>
      </c>
      <c r="BA60" s="363"/>
      <c r="BB60" s="363"/>
      <c r="BC60" s="363"/>
      <c r="BD60" s="363"/>
      <c r="BE60" s="363"/>
      <c r="BF60" s="363"/>
      <c r="BG60" s="363"/>
      <c r="BH60" s="363"/>
      <c r="BI60" s="363"/>
      <c r="BJ60" s="363"/>
      <c r="BK60" s="363"/>
      <c r="BM60" s="10" t="s">
        <v>664</v>
      </c>
    </row>
    <row r="61" spans="2:68" x14ac:dyDescent="0.15">
      <c r="C61" s="75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  <row r="62" spans="2:68" x14ac:dyDescent="0.15">
      <c r="B62" s="10" t="s">
        <v>880</v>
      </c>
      <c r="C62" s="74" t="s">
        <v>147</v>
      </c>
      <c r="D62" s="27" t="s">
        <v>40</v>
      </c>
      <c r="E62" s="27" t="s">
        <v>41</v>
      </c>
      <c r="F62" s="27" t="s">
        <v>42</v>
      </c>
      <c r="G62" s="10" t="s">
        <v>43</v>
      </c>
      <c r="H62" s="10" t="s">
        <v>44</v>
      </c>
      <c r="I62" s="10" t="s">
        <v>45</v>
      </c>
      <c r="J62" s="10" t="s">
        <v>46</v>
      </c>
      <c r="K62" s="10" t="s">
        <v>47</v>
      </c>
      <c r="L62" s="10" t="s">
        <v>48</v>
      </c>
      <c r="M62" s="10" t="s">
        <v>49</v>
      </c>
      <c r="N62" s="10" t="s">
        <v>50</v>
      </c>
      <c r="O62" s="10" t="s">
        <v>51</v>
      </c>
      <c r="P62" s="10" t="s">
        <v>40</v>
      </c>
      <c r="Q62" s="10" t="s">
        <v>41</v>
      </c>
      <c r="R62" s="10" t="s">
        <v>42</v>
      </c>
      <c r="S62" s="10" t="s">
        <v>43</v>
      </c>
      <c r="T62" s="10" t="s">
        <v>44</v>
      </c>
      <c r="U62" s="10" t="s">
        <v>45</v>
      </c>
      <c r="V62" s="10" t="s">
        <v>46</v>
      </c>
      <c r="W62" s="10" t="s">
        <v>47</v>
      </c>
      <c r="X62" s="10" t="s">
        <v>48</v>
      </c>
      <c r="Y62" s="10" t="s">
        <v>49</v>
      </c>
      <c r="Z62" s="10" t="s">
        <v>50</v>
      </c>
      <c r="AA62" s="10" t="s">
        <v>51</v>
      </c>
      <c r="AB62" s="10" t="s">
        <v>40</v>
      </c>
      <c r="AC62" s="10" t="s">
        <v>41</v>
      </c>
      <c r="AD62" s="10" t="s">
        <v>42</v>
      </c>
      <c r="AE62" s="10" t="s">
        <v>43</v>
      </c>
      <c r="AF62" s="10" t="s">
        <v>44</v>
      </c>
      <c r="AG62" s="10" t="s">
        <v>45</v>
      </c>
      <c r="AH62" s="10" t="s">
        <v>46</v>
      </c>
      <c r="AI62" s="10" t="s">
        <v>47</v>
      </c>
      <c r="AJ62" s="10" t="s">
        <v>48</v>
      </c>
      <c r="AK62" s="10" t="s">
        <v>49</v>
      </c>
      <c r="AL62" s="10" t="s">
        <v>50</v>
      </c>
      <c r="AM62" s="10" t="s">
        <v>51</v>
      </c>
      <c r="AN62" s="10" t="s">
        <v>40</v>
      </c>
      <c r="AO62" s="10" t="s">
        <v>41</v>
      </c>
      <c r="AP62" s="10" t="s">
        <v>42</v>
      </c>
      <c r="AQ62" s="10" t="s">
        <v>43</v>
      </c>
      <c r="AR62" s="10" t="s">
        <v>44</v>
      </c>
      <c r="AS62" s="10" t="s">
        <v>45</v>
      </c>
      <c r="AT62" s="10" t="s">
        <v>46</v>
      </c>
      <c r="AU62" s="10" t="s">
        <v>47</v>
      </c>
      <c r="AV62" s="10" t="s">
        <v>48</v>
      </c>
      <c r="AW62" s="10" t="s">
        <v>49</v>
      </c>
      <c r="AX62" s="10" t="s">
        <v>50</v>
      </c>
      <c r="AY62" s="10" t="s">
        <v>51</v>
      </c>
      <c r="AZ62" s="10" t="s">
        <v>40</v>
      </c>
      <c r="BA62" s="10" t="s">
        <v>41</v>
      </c>
      <c r="BB62" s="10" t="s">
        <v>42</v>
      </c>
      <c r="BC62" s="10" t="s">
        <v>43</v>
      </c>
      <c r="BD62" s="10" t="s">
        <v>44</v>
      </c>
      <c r="BE62" s="10" t="s">
        <v>45</v>
      </c>
      <c r="BF62" s="10" t="s">
        <v>46</v>
      </c>
      <c r="BG62" s="10" t="s">
        <v>47</v>
      </c>
      <c r="BH62" s="10" t="s">
        <v>48</v>
      </c>
      <c r="BI62" s="10" t="s">
        <v>49</v>
      </c>
      <c r="BJ62" s="10" t="s">
        <v>50</v>
      </c>
      <c r="BK62" s="10" t="s">
        <v>51</v>
      </c>
      <c r="BL62" s="10" t="s">
        <v>40</v>
      </c>
      <c r="BM62" s="10" t="s">
        <v>41</v>
      </c>
      <c r="BN62" s="10" t="s">
        <v>42</v>
      </c>
      <c r="BO62" s="10" t="s">
        <v>43</v>
      </c>
      <c r="BP62" s="10" t="s">
        <v>44</v>
      </c>
    </row>
    <row r="63" spans="2:68" x14ac:dyDescent="0.15">
      <c r="B63" s="14"/>
    </row>
    <row r="64" spans="2:68" x14ac:dyDescent="0.15">
      <c r="B64" s="33"/>
    </row>
    <row r="65" spans="2:66" x14ac:dyDescent="0.15">
      <c r="B65" s="33" t="s">
        <v>388</v>
      </c>
      <c r="C65" s="9">
        <v>0</v>
      </c>
      <c r="D65" s="9">
        <f t="shared" ref="D65:AI65" si="21">C69</f>
        <v>0</v>
      </c>
      <c r="E65" s="9">
        <f t="shared" si="21"/>
        <v>0</v>
      </c>
      <c r="F65" s="9">
        <f t="shared" si="21"/>
        <v>0</v>
      </c>
      <c r="G65" s="9">
        <f t="shared" si="21"/>
        <v>0</v>
      </c>
      <c r="H65" s="9">
        <f t="shared" si="21"/>
        <v>0</v>
      </c>
      <c r="I65" s="9">
        <f t="shared" si="21"/>
        <v>0</v>
      </c>
      <c r="J65" s="9">
        <f t="shared" si="21"/>
        <v>0</v>
      </c>
      <c r="K65" s="9">
        <f t="shared" si="21"/>
        <v>14250</v>
      </c>
      <c r="L65" s="9">
        <f t="shared" si="21"/>
        <v>28500</v>
      </c>
      <c r="M65" s="9">
        <f t="shared" si="21"/>
        <v>42000</v>
      </c>
      <c r="N65" s="9">
        <f t="shared" si="21"/>
        <v>49500</v>
      </c>
      <c r="O65" s="9">
        <f t="shared" si="21"/>
        <v>51000</v>
      </c>
      <c r="P65" s="9">
        <f t="shared" si="21"/>
        <v>87750</v>
      </c>
      <c r="Q65" s="9">
        <f t="shared" si="21"/>
        <v>111150</v>
      </c>
      <c r="R65" s="9">
        <f t="shared" si="21"/>
        <v>105300</v>
      </c>
      <c r="S65" s="9">
        <f t="shared" si="21"/>
        <v>105300</v>
      </c>
      <c r="T65" s="9">
        <f t="shared" si="21"/>
        <v>105300</v>
      </c>
      <c r="U65" s="9">
        <f t="shared" si="21"/>
        <v>112050</v>
      </c>
      <c r="V65" s="9">
        <f t="shared" si="21"/>
        <v>125550</v>
      </c>
      <c r="W65" s="9">
        <f t="shared" si="21"/>
        <v>132300</v>
      </c>
      <c r="X65" s="9">
        <f t="shared" si="21"/>
        <v>145125</v>
      </c>
      <c r="Y65" s="9">
        <f t="shared" si="21"/>
        <v>157950</v>
      </c>
      <c r="Z65" s="9">
        <f t="shared" si="21"/>
        <v>159975</v>
      </c>
      <c r="AA65" s="9">
        <f t="shared" si="21"/>
        <v>210600</v>
      </c>
      <c r="AB65" s="9">
        <f t="shared" si="21"/>
        <v>275400</v>
      </c>
      <c r="AC65" s="9">
        <f t="shared" si="21"/>
        <v>277020</v>
      </c>
      <c r="AD65" s="9">
        <f t="shared" si="21"/>
        <v>277020</v>
      </c>
      <c r="AE65" s="9">
        <f t="shared" si="21"/>
        <v>291600</v>
      </c>
      <c r="AF65" s="9">
        <f t="shared" si="21"/>
        <v>291600</v>
      </c>
      <c r="AG65" s="9">
        <f t="shared" si="21"/>
        <v>277020</v>
      </c>
      <c r="AH65" s="9">
        <f t="shared" si="21"/>
        <v>262440</v>
      </c>
      <c r="AI65" s="9">
        <f t="shared" si="21"/>
        <v>247860</v>
      </c>
      <c r="AJ65" s="9">
        <f t="shared" ref="AJ65:BN65" si="22">AI69</f>
        <v>218700</v>
      </c>
      <c r="AK65" s="9">
        <f t="shared" si="22"/>
        <v>189540</v>
      </c>
      <c r="AL65" s="9">
        <f t="shared" si="22"/>
        <v>201690</v>
      </c>
      <c r="AM65" s="9">
        <f t="shared" si="22"/>
        <v>296460</v>
      </c>
      <c r="AN65" s="9">
        <f t="shared" si="22"/>
        <v>387585</v>
      </c>
      <c r="AO65" s="9">
        <f t="shared" si="22"/>
        <v>390136.5</v>
      </c>
      <c r="AP65" s="9">
        <f t="shared" si="22"/>
        <v>389832.75</v>
      </c>
      <c r="AQ65" s="9">
        <f t="shared" si="22"/>
        <v>410062.5</v>
      </c>
      <c r="AR65" s="9">
        <f t="shared" si="22"/>
        <v>410062.5</v>
      </c>
      <c r="AS65" s="9">
        <f t="shared" si="22"/>
        <v>389832.75</v>
      </c>
      <c r="AT65" s="9">
        <f t="shared" si="22"/>
        <v>369603</v>
      </c>
      <c r="AU65" s="9">
        <f t="shared" si="22"/>
        <v>348826.5</v>
      </c>
      <c r="AV65" s="9">
        <f t="shared" si="22"/>
        <v>307820.25</v>
      </c>
      <c r="AW65" s="9">
        <f t="shared" si="22"/>
        <v>266814</v>
      </c>
      <c r="AX65" s="9">
        <f t="shared" si="22"/>
        <v>270641.25</v>
      </c>
      <c r="AY65" s="9">
        <f t="shared" si="22"/>
        <v>383818.5</v>
      </c>
      <c r="AZ65" s="9">
        <f t="shared" si="22"/>
        <v>501916.5</v>
      </c>
      <c r="BA65" s="9">
        <f t="shared" si="22"/>
        <v>504868.94999999995</v>
      </c>
      <c r="BB65" s="9">
        <f t="shared" si="22"/>
        <v>504868.94999999995</v>
      </c>
      <c r="BC65" s="9">
        <f t="shared" si="22"/>
        <v>531441</v>
      </c>
      <c r="BD65" s="9">
        <f t="shared" si="22"/>
        <v>531441</v>
      </c>
      <c r="BE65" s="9">
        <f t="shared" si="22"/>
        <v>504868.94999999995</v>
      </c>
      <c r="BF65" s="9">
        <f t="shared" si="22"/>
        <v>478296.89999999991</v>
      </c>
      <c r="BG65" s="9">
        <f t="shared" si="22"/>
        <v>451724.85</v>
      </c>
      <c r="BH65" s="9">
        <f t="shared" si="22"/>
        <v>398580.75</v>
      </c>
      <c r="BI65" s="9">
        <f t="shared" si="22"/>
        <v>345436.65</v>
      </c>
      <c r="BJ65" s="9">
        <f t="shared" si="22"/>
        <v>405469.80000000005</v>
      </c>
      <c r="BK65" s="9">
        <f t="shared" si="22"/>
        <v>492075.00000000006</v>
      </c>
      <c r="BL65" s="9">
        <f t="shared" si="22"/>
        <v>565886.25</v>
      </c>
      <c r="BM65" s="9">
        <f t="shared" si="22"/>
        <v>6595773.2999999998</v>
      </c>
      <c r="BN65" s="9">
        <f t="shared" si="22"/>
        <v>6349735.7999999998</v>
      </c>
    </row>
    <row r="66" spans="2:66" x14ac:dyDescent="0.15">
      <c r="B66" s="33" t="s">
        <v>384</v>
      </c>
      <c r="C66" s="9">
        <f t="shared" ref="C66:AH66" si="23">C35</f>
        <v>0</v>
      </c>
      <c r="D66" s="9">
        <f t="shared" si="23"/>
        <v>0</v>
      </c>
      <c r="E66" s="9">
        <f t="shared" si="23"/>
        <v>0</v>
      </c>
      <c r="F66" s="9">
        <f t="shared" si="23"/>
        <v>0</v>
      </c>
      <c r="G66" s="9">
        <f t="shared" si="23"/>
        <v>0</v>
      </c>
      <c r="H66" s="9">
        <f t="shared" si="23"/>
        <v>0</v>
      </c>
      <c r="I66" s="9">
        <f t="shared" si="23"/>
        <v>0</v>
      </c>
      <c r="J66" s="9">
        <f t="shared" si="23"/>
        <v>14250</v>
      </c>
      <c r="K66" s="9">
        <f t="shared" si="23"/>
        <v>14250</v>
      </c>
      <c r="L66" s="9">
        <f t="shared" si="23"/>
        <v>27750</v>
      </c>
      <c r="M66" s="9">
        <f t="shared" si="23"/>
        <v>21750</v>
      </c>
      <c r="N66" s="9">
        <f t="shared" si="23"/>
        <v>29250</v>
      </c>
      <c r="O66" s="9">
        <f t="shared" si="23"/>
        <v>58500</v>
      </c>
      <c r="P66" s="9">
        <f t="shared" si="23"/>
        <v>52650</v>
      </c>
      <c r="Q66" s="9">
        <f t="shared" si="23"/>
        <v>52650</v>
      </c>
      <c r="R66" s="9">
        <f t="shared" si="23"/>
        <v>52650</v>
      </c>
      <c r="S66" s="9">
        <f t="shared" si="23"/>
        <v>52650</v>
      </c>
      <c r="T66" s="9">
        <f t="shared" si="23"/>
        <v>59400</v>
      </c>
      <c r="U66" s="9">
        <f t="shared" si="23"/>
        <v>66150</v>
      </c>
      <c r="V66" s="9">
        <f t="shared" si="23"/>
        <v>66150</v>
      </c>
      <c r="W66" s="9">
        <f t="shared" si="23"/>
        <v>78975</v>
      </c>
      <c r="X66" s="9">
        <f t="shared" si="23"/>
        <v>78975</v>
      </c>
      <c r="Y66" s="9">
        <f t="shared" si="23"/>
        <v>81000</v>
      </c>
      <c r="Z66" s="9">
        <f t="shared" si="23"/>
        <v>129600</v>
      </c>
      <c r="AA66" s="9">
        <f t="shared" si="23"/>
        <v>145800</v>
      </c>
      <c r="AB66" s="9">
        <f t="shared" si="23"/>
        <v>131220</v>
      </c>
      <c r="AC66" s="9">
        <f t="shared" si="23"/>
        <v>145800</v>
      </c>
      <c r="AD66" s="9">
        <f t="shared" si="23"/>
        <v>145800</v>
      </c>
      <c r="AE66" s="9">
        <f t="shared" si="23"/>
        <v>145800</v>
      </c>
      <c r="AF66" s="9">
        <f t="shared" si="23"/>
        <v>131220</v>
      </c>
      <c r="AG66" s="9">
        <f t="shared" si="23"/>
        <v>131220</v>
      </c>
      <c r="AH66" s="9">
        <f t="shared" si="23"/>
        <v>116640</v>
      </c>
      <c r="AI66" s="9">
        <f t="shared" ref="AI66:BN66" si="24">AI35</f>
        <v>102060</v>
      </c>
      <c r="AJ66" s="9">
        <f t="shared" si="24"/>
        <v>87480</v>
      </c>
      <c r="AK66" s="9">
        <f t="shared" si="24"/>
        <v>114210</v>
      </c>
      <c r="AL66" s="9">
        <f t="shared" si="24"/>
        <v>182250</v>
      </c>
      <c r="AM66" s="9">
        <f t="shared" si="24"/>
        <v>205335</v>
      </c>
      <c r="AN66" s="9">
        <f t="shared" si="24"/>
        <v>184801.5</v>
      </c>
      <c r="AO66" s="9">
        <f t="shared" si="24"/>
        <v>205031.25</v>
      </c>
      <c r="AP66" s="9">
        <f t="shared" si="24"/>
        <v>205031.25</v>
      </c>
      <c r="AQ66" s="9">
        <f t="shared" si="24"/>
        <v>205031.25</v>
      </c>
      <c r="AR66" s="9">
        <f t="shared" si="24"/>
        <v>184801.5</v>
      </c>
      <c r="AS66" s="9">
        <f t="shared" si="24"/>
        <v>184801.5</v>
      </c>
      <c r="AT66" s="9">
        <f t="shared" si="24"/>
        <v>164025</v>
      </c>
      <c r="AU66" s="9">
        <f t="shared" si="24"/>
        <v>143795.25</v>
      </c>
      <c r="AV66" s="9">
        <f t="shared" si="24"/>
        <v>123018.75</v>
      </c>
      <c r="AW66" s="9">
        <f t="shared" si="24"/>
        <v>147622.5</v>
      </c>
      <c r="AX66" s="9">
        <f t="shared" si="24"/>
        <v>236196</v>
      </c>
      <c r="AY66" s="9">
        <f t="shared" si="24"/>
        <v>265720.5</v>
      </c>
      <c r="AZ66" s="9">
        <f t="shared" si="24"/>
        <v>239148.44999999998</v>
      </c>
      <c r="BA66" s="9">
        <f t="shared" si="24"/>
        <v>265720.5</v>
      </c>
      <c r="BB66" s="9">
        <f t="shared" si="24"/>
        <v>265720.5</v>
      </c>
      <c r="BC66" s="9">
        <f t="shared" si="24"/>
        <v>265720.5</v>
      </c>
      <c r="BD66" s="9">
        <f t="shared" si="24"/>
        <v>239148.44999999998</v>
      </c>
      <c r="BE66" s="9">
        <f t="shared" si="24"/>
        <v>239148.44999999998</v>
      </c>
      <c r="BF66" s="9">
        <f t="shared" si="24"/>
        <v>212576.4</v>
      </c>
      <c r="BG66" s="9">
        <f t="shared" si="24"/>
        <v>186004.35</v>
      </c>
      <c r="BH66" s="9">
        <f t="shared" si="24"/>
        <v>159432.29999999999</v>
      </c>
      <c r="BI66" s="9">
        <f t="shared" si="24"/>
        <v>246037.5</v>
      </c>
      <c r="BJ66" s="9">
        <f t="shared" si="24"/>
        <v>246037.5</v>
      </c>
      <c r="BK66" s="9">
        <f t="shared" si="24"/>
        <v>319848.75</v>
      </c>
      <c r="BL66" s="9">
        <f t="shared" si="24"/>
        <v>6275924.5499999998</v>
      </c>
      <c r="BM66" s="9">
        <f t="shared" si="24"/>
        <v>73811.25</v>
      </c>
      <c r="BN66" s="9">
        <f t="shared" si="24"/>
        <v>0</v>
      </c>
    </row>
    <row r="67" spans="2:66" x14ac:dyDescent="0.15">
      <c r="B67" s="33" t="s">
        <v>385</v>
      </c>
      <c r="C67" s="9">
        <f>C66</f>
        <v>0</v>
      </c>
      <c r="D67" s="9">
        <f t="shared" ref="D67:AI67" si="25">D65+D66</f>
        <v>0</v>
      </c>
      <c r="E67" s="9">
        <f t="shared" si="25"/>
        <v>0</v>
      </c>
      <c r="F67" s="9">
        <f t="shared" si="25"/>
        <v>0</v>
      </c>
      <c r="G67" s="9">
        <f t="shared" si="25"/>
        <v>0</v>
      </c>
      <c r="H67" s="9">
        <f t="shared" si="25"/>
        <v>0</v>
      </c>
      <c r="I67" s="9">
        <f t="shared" si="25"/>
        <v>0</v>
      </c>
      <c r="J67" s="9">
        <f t="shared" si="25"/>
        <v>14250</v>
      </c>
      <c r="K67" s="9">
        <f t="shared" si="25"/>
        <v>28500</v>
      </c>
      <c r="L67" s="9">
        <f t="shared" si="25"/>
        <v>56250</v>
      </c>
      <c r="M67" s="9">
        <f t="shared" si="25"/>
        <v>63750</v>
      </c>
      <c r="N67" s="9">
        <f t="shared" si="25"/>
        <v>78750</v>
      </c>
      <c r="O67" s="9">
        <f t="shared" si="25"/>
        <v>109500</v>
      </c>
      <c r="P67" s="9">
        <f t="shared" si="25"/>
        <v>140400</v>
      </c>
      <c r="Q67" s="9">
        <f t="shared" si="25"/>
        <v>163800</v>
      </c>
      <c r="R67" s="9">
        <f t="shared" si="25"/>
        <v>157950</v>
      </c>
      <c r="S67" s="9">
        <f t="shared" si="25"/>
        <v>157950</v>
      </c>
      <c r="T67" s="9">
        <f t="shared" si="25"/>
        <v>164700</v>
      </c>
      <c r="U67" s="9">
        <f t="shared" si="25"/>
        <v>178200</v>
      </c>
      <c r="V67" s="9">
        <f t="shared" si="25"/>
        <v>191700</v>
      </c>
      <c r="W67" s="9">
        <f t="shared" si="25"/>
        <v>211275</v>
      </c>
      <c r="X67" s="9">
        <f t="shared" si="25"/>
        <v>224100</v>
      </c>
      <c r="Y67" s="9">
        <f t="shared" si="25"/>
        <v>238950</v>
      </c>
      <c r="Z67" s="9">
        <f t="shared" si="25"/>
        <v>289575</v>
      </c>
      <c r="AA67" s="9">
        <f t="shared" si="25"/>
        <v>356400</v>
      </c>
      <c r="AB67" s="9">
        <f t="shared" si="25"/>
        <v>406620</v>
      </c>
      <c r="AC67" s="9">
        <f t="shared" si="25"/>
        <v>422820</v>
      </c>
      <c r="AD67" s="9">
        <f t="shared" si="25"/>
        <v>422820</v>
      </c>
      <c r="AE67" s="9">
        <f t="shared" si="25"/>
        <v>437400</v>
      </c>
      <c r="AF67" s="9">
        <f t="shared" si="25"/>
        <v>422820</v>
      </c>
      <c r="AG67" s="9">
        <f t="shared" si="25"/>
        <v>408240</v>
      </c>
      <c r="AH67" s="9">
        <f t="shared" si="25"/>
        <v>379080</v>
      </c>
      <c r="AI67" s="9">
        <f t="shared" si="25"/>
        <v>349920</v>
      </c>
      <c r="AJ67" s="9">
        <f t="shared" ref="AJ67:BN67" si="26">AJ65+AJ66</f>
        <v>306180</v>
      </c>
      <c r="AK67" s="9">
        <f t="shared" si="26"/>
        <v>303750</v>
      </c>
      <c r="AL67" s="9">
        <f t="shared" si="26"/>
        <v>383940</v>
      </c>
      <c r="AM67" s="9">
        <f t="shared" si="26"/>
        <v>501795</v>
      </c>
      <c r="AN67" s="9">
        <f t="shared" si="26"/>
        <v>572386.5</v>
      </c>
      <c r="AO67" s="9">
        <f t="shared" si="26"/>
        <v>595167.75</v>
      </c>
      <c r="AP67" s="9">
        <f t="shared" si="26"/>
        <v>594864</v>
      </c>
      <c r="AQ67" s="9">
        <f t="shared" si="26"/>
        <v>615093.75</v>
      </c>
      <c r="AR67" s="9">
        <f t="shared" si="26"/>
        <v>594864</v>
      </c>
      <c r="AS67" s="9">
        <f t="shared" si="26"/>
        <v>574634.25</v>
      </c>
      <c r="AT67" s="9">
        <f t="shared" si="26"/>
        <v>533628</v>
      </c>
      <c r="AU67" s="9">
        <f t="shared" si="26"/>
        <v>492621.75</v>
      </c>
      <c r="AV67" s="9">
        <f t="shared" si="26"/>
        <v>430839</v>
      </c>
      <c r="AW67" s="9">
        <f t="shared" si="26"/>
        <v>414436.5</v>
      </c>
      <c r="AX67" s="9">
        <f t="shared" si="26"/>
        <v>506837.25</v>
      </c>
      <c r="AY67" s="9">
        <f t="shared" si="26"/>
        <v>649539</v>
      </c>
      <c r="AZ67" s="9">
        <f t="shared" si="26"/>
        <v>741064.95</v>
      </c>
      <c r="BA67" s="9">
        <f t="shared" si="26"/>
        <v>770589.45</v>
      </c>
      <c r="BB67" s="9">
        <f t="shared" si="26"/>
        <v>770589.45</v>
      </c>
      <c r="BC67" s="9">
        <f t="shared" si="26"/>
        <v>797161.5</v>
      </c>
      <c r="BD67" s="9">
        <f t="shared" si="26"/>
        <v>770589.45</v>
      </c>
      <c r="BE67" s="9">
        <f t="shared" si="26"/>
        <v>744017.39999999991</v>
      </c>
      <c r="BF67" s="9">
        <f t="shared" si="26"/>
        <v>690873.29999999993</v>
      </c>
      <c r="BG67" s="9">
        <f t="shared" si="26"/>
        <v>637729.19999999995</v>
      </c>
      <c r="BH67" s="9">
        <f t="shared" si="26"/>
        <v>558013.05000000005</v>
      </c>
      <c r="BI67" s="9">
        <f t="shared" si="26"/>
        <v>591474.15</v>
      </c>
      <c r="BJ67" s="9">
        <f t="shared" si="26"/>
        <v>651507.30000000005</v>
      </c>
      <c r="BK67" s="9">
        <f t="shared" si="26"/>
        <v>811923.75</v>
      </c>
      <c r="BL67" s="9">
        <f t="shared" si="26"/>
        <v>6841810.7999999998</v>
      </c>
      <c r="BM67" s="9">
        <f t="shared" si="26"/>
        <v>6669584.5499999998</v>
      </c>
      <c r="BN67" s="9">
        <f t="shared" si="26"/>
        <v>6349735.7999999998</v>
      </c>
    </row>
    <row r="68" spans="2:66" x14ac:dyDescent="0.15">
      <c r="B68" s="33" t="s">
        <v>386</v>
      </c>
      <c r="C68" s="9">
        <v>0</v>
      </c>
      <c r="D68" s="9">
        <v>0</v>
      </c>
      <c r="E68" s="9">
        <v>0</v>
      </c>
      <c r="F68" s="9">
        <f t="shared" ref="F68:AK68" si="27">D66</f>
        <v>0</v>
      </c>
      <c r="G68" s="9">
        <f t="shared" si="27"/>
        <v>0</v>
      </c>
      <c r="H68" s="9">
        <f t="shared" si="27"/>
        <v>0</v>
      </c>
      <c r="I68" s="9">
        <f t="shared" si="27"/>
        <v>0</v>
      </c>
      <c r="J68" s="9">
        <f t="shared" si="27"/>
        <v>0</v>
      </c>
      <c r="K68" s="9">
        <f t="shared" si="27"/>
        <v>0</v>
      </c>
      <c r="L68" s="9">
        <f t="shared" si="27"/>
        <v>14250</v>
      </c>
      <c r="M68" s="9">
        <f t="shared" si="27"/>
        <v>14250</v>
      </c>
      <c r="N68" s="9">
        <f t="shared" si="27"/>
        <v>27750</v>
      </c>
      <c r="O68" s="9">
        <f t="shared" si="27"/>
        <v>21750</v>
      </c>
      <c r="P68" s="9">
        <f t="shared" si="27"/>
        <v>29250</v>
      </c>
      <c r="Q68" s="9">
        <f t="shared" si="27"/>
        <v>58500</v>
      </c>
      <c r="R68" s="9">
        <f t="shared" si="27"/>
        <v>52650</v>
      </c>
      <c r="S68" s="9">
        <f t="shared" si="27"/>
        <v>52650</v>
      </c>
      <c r="T68" s="9">
        <f t="shared" si="27"/>
        <v>52650</v>
      </c>
      <c r="U68" s="9">
        <f t="shared" si="27"/>
        <v>52650</v>
      </c>
      <c r="V68" s="9">
        <f t="shared" si="27"/>
        <v>59400</v>
      </c>
      <c r="W68" s="9">
        <f t="shared" si="27"/>
        <v>66150</v>
      </c>
      <c r="X68" s="9">
        <f t="shared" si="27"/>
        <v>66150</v>
      </c>
      <c r="Y68" s="9">
        <f t="shared" si="27"/>
        <v>78975</v>
      </c>
      <c r="Z68" s="9">
        <f t="shared" si="27"/>
        <v>78975</v>
      </c>
      <c r="AA68" s="9">
        <f t="shared" si="27"/>
        <v>81000</v>
      </c>
      <c r="AB68" s="9">
        <f t="shared" si="27"/>
        <v>129600</v>
      </c>
      <c r="AC68" s="9">
        <f t="shared" si="27"/>
        <v>145800</v>
      </c>
      <c r="AD68" s="9">
        <f t="shared" si="27"/>
        <v>131220</v>
      </c>
      <c r="AE68" s="9">
        <f t="shared" si="27"/>
        <v>145800</v>
      </c>
      <c r="AF68" s="9">
        <f t="shared" si="27"/>
        <v>145800</v>
      </c>
      <c r="AG68" s="9">
        <f t="shared" si="27"/>
        <v>145800</v>
      </c>
      <c r="AH68" s="9">
        <f t="shared" si="27"/>
        <v>131220</v>
      </c>
      <c r="AI68" s="9">
        <f t="shared" si="27"/>
        <v>131220</v>
      </c>
      <c r="AJ68" s="9">
        <f t="shared" si="27"/>
        <v>116640</v>
      </c>
      <c r="AK68" s="9">
        <f t="shared" si="27"/>
        <v>102060</v>
      </c>
      <c r="AL68" s="9">
        <f t="shared" ref="AL68:BN68" si="28">AJ66</f>
        <v>87480</v>
      </c>
      <c r="AM68" s="9">
        <f t="shared" si="28"/>
        <v>114210</v>
      </c>
      <c r="AN68" s="9">
        <f t="shared" si="28"/>
        <v>182250</v>
      </c>
      <c r="AO68" s="9">
        <f t="shared" si="28"/>
        <v>205335</v>
      </c>
      <c r="AP68" s="9">
        <f t="shared" si="28"/>
        <v>184801.5</v>
      </c>
      <c r="AQ68" s="9">
        <f t="shared" si="28"/>
        <v>205031.25</v>
      </c>
      <c r="AR68" s="9">
        <f t="shared" si="28"/>
        <v>205031.25</v>
      </c>
      <c r="AS68" s="9">
        <f t="shared" si="28"/>
        <v>205031.25</v>
      </c>
      <c r="AT68" s="9">
        <f t="shared" si="28"/>
        <v>184801.5</v>
      </c>
      <c r="AU68" s="9">
        <f t="shared" si="28"/>
        <v>184801.5</v>
      </c>
      <c r="AV68" s="9">
        <f t="shared" si="28"/>
        <v>164025</v>
      </c>
      <c r="AW68" s="9">
        <f t="shared" si="28"/>
        <v>143795.25</v>
      </c>
      <c r="AX68" s="9">
        <f t="shared" si="28"/>
        <v>123018.75</v>
      </c>
      <c r="AY68" s="9">
        <f t="shared" si="28"/>
        <v>147622.5</v>
      </c>
      <c r="AZ68" s="9">
        <f t="shared" si="28"/>
        <v>236196</v>
      </c>
      <c r="BA68" s="9">
        <f t="shared" si="28"/>
        <v>265720.5</v>
      </c>
      <c r="BB68" s="9">
        <f t="shared" si="28"/>
        <v>239148.44999999998</v>
      </c>
      <c r="BC68" s="9">
        <f t="shared" si="28"/>
        <v>265720.5</v>
      </c>
      <c r="BD68" s="9">
        <f t="shared" si="28"/>
        <v>265720.5</v>
      </c>
      <c r="BE68" s="9">
        <f t="shared" si="28"/>
        <v>265720.5</v>
      </c>
      <c r="BF68" s="9">
        <f t="shared" si="28"/>
        <v>239148.44999999998</v>
      </c>
      <c r="BG68" s="9">
        <f t="shared" si="28"/>
        <v>239148.44999999998</v>
      </c>
      <c r="BH68" s="9">
        <f t="shared" si="28"/>
        <v>212576.4</v>
      </c>
      <c r="BI68" s="9">
        <f t="shared" si="28"/>
        <v>186004.35</v>
      </c>
      <c r="BJ68" s="9">
        <f t="shared" si="28"/>
        <v>159432.29999999999</v>
      </c>
      <c r="BK68" s="9">
        <f t="shared" si="28"/>
        <v>246037.5</v>
      </c>
      <c r="BL68" s="9">
        <f t="shared" si="28"/>
        <v>246037.5</v>
      </c>
      <c r="BM68" s="9">
        <f t="shared" si="28"/>
        <v>319848.75</v>
      </c>
      <c r="BN68" s="9">
        <f t="shared" si="28"/>
        <v>6275924.5499999998</v>
      </c>
    </row>
    <row r="69" spans="2:66" x14ac:dyDescent="0.15">
      <c r="B69" s="33" t="s">
        <v>387</v>
      </c>
      <c r="C69" s="9">
        <f t="shared" ref="C69:AH69" si="29">C67-C68</f>
        <v>0</v>
      </c>
      <c r="D69" s="9">
        <f t="shared" si="29"/>
        <v>0</v>
      </c>
      <c r="E69" s="9">
        <f t="shared" si="29"/>
        <v>0</v>
      </c>
      <c r="F69" s="9">
        <f t="shared" si="29"/>
        <v>0</v>
      </c>
      <c r="G69" s="9">
        <f t="shared" si="29"/>
        <v>0</v>
      </c>
      <c r="H69" s="9">
        <f t="shared" si="29"/>
        <v>0</v>
      </c>
      <c r="I69" s="9">
        <f t="shared" si="29"/>
        <v>0</v>
      </c>
      <c r="J69" s="9">
        <f t="shared" si="29"/>
        <v>14250</v>
      </c>
      <c r="K69" s="9">
        <f t="shared" si="29"/>
        <v>28500</v>
      </c>
      <c r="L69" s="9">
        <f t="shared" si="29"/>
        <v>42000</v>
      </c>
      <c r="M69" s="9">
        <f t="shared" si="29"/>
        <v>49500</v>
      </c>
      <c r="N69" s="9">
        <f t="shared" si="29"/>
        <v>51000</v>
      </c>
      <c r="O69" s="9">
        <f t="shared" si="29"/>
        <v>87750</v>
      </c>
      <c r="P69" s="9">
        <f t="shared" si="29"/>
        <v>111150</v>
      </c>
      <c r="Q69" s="9">
        <f t="shared" si="29"/>
        <v>105300</v>
      </c>
      <c r="R69" s="9">
        <f t="shared" si="29"/>
        <v>105300</v>
      </c>
      <c r="S69" s="9">
        <f t="shared" si="29"/>
        <v>105300</v>
      </c>
      <c r="T69" s="9">
        <f t="shared" si="29"/>
        <v>112050</v>
      </c>
      <c r="U69" s="9">
        <f t="shared" si="29"/>
        <v>125550</v>
      </c>
      <c r="V69" s="9">
        <f t="shared" si="29"/>
        <v>132300</v>
      </c>
      <c r="W69" s="9">
        <f t="shared" si="29"/>
        <v>145125</v>
      </c>
      <c r="X69" s="9">
        <f t="shared" si="29"/>
        <v>157950</v>
      </c>
      <c r="Y69" s="9">
        <f t="shared" si="29"/>
        <v>159975</v>
      </c>
      <c r="Z69" s="9">
        <f t="shared" si="29"/>
        <v>210600</v>
      </c>
      <c r="AA69" s="9">
        <f t="shared" si="29"/>
        <v>275400</v>
      </c>
      <c r="AB69" s="9">
        <f t="shared" si="29"/>
        <v>277020</v>
      </c>
      <c r="AC69" s="9">
        <f t="shared" si="29"/>
        <v>277020</v>
      </c>
      <c r="AD69" s="9">
        <f t="shared" si="29"/>
        <v>291600</v>
      </c>
      <c r="AE69" s="9">
        <f t="shared" si="29"/>
        <v>291600</v>
      </c>
      <c r="AF69" s="9">
        <f t="shared" si="29"/>
        <v>277020</v>
      </c>
      <c r="AG69" s="9">
        <f t="shared" si="29"/>
        <v>262440</v>
      </c>
      <c r="AH69" s="9">
        <f t="shared" si="29"/>
        <v>247860</v>
      </c>
      <c r="AI69" s="9">
        <f t="shared" ref="AI69:BN69" si="30">AI67-AI68</f>
        <v>218700</v>
      </c>
      <c r="AJ69" s="9">
        <f t="shared" si="30"/>
        <v>189540</v>
      </c>
      <c r="AK69" s="9">
        <f t="shared" si="30"/>
        <v>201690</v>
      </c>
      <c r="AL69" s="9">
        <f t="shared" si="30"/>
        <v>296460</v>
      </c>
      <c r="AM69" s="9">
        <f t="shared" si="30"/>
        <v>387585</v>
      </c>
      <c r="AN69" s="9">
        <f t="shared" si="30"/>
        <v>390136.5</v>
      </c>
      <c r="AO69" s="9">
        <f t="shared" si="30"/>
        <v>389832.75</v>
      </c>
      <c r="AP69" s="9">
        <f t="shared" si="30"/>
        <v>410062.5</v>
      </c>
      <c r="AQ69" s="9">
        <f t="shared" si="30"/>
        <v>410062.5</v>
      </c>
      <c r="AR69" s="9">
        <f t="shared" si="30"/>
        <v>389832.75</v>
      </c>
      <c r="AS69" s="9">
        <f t="shared" si="30"/>
        <v>369603</v>
      </c>
      <c r="AT69" s="9">
        <f t="shared" si="30"/>
        <v>348826.5</v>
      </c>
      <c r="AU69" s="9">
        <f t="shared" si="30"/>
        <v>307820.25</v>
      </c>
      <c r="AV69" s="9">
        <f t="shared" si="30"/>
        <v>266814</v>
      </c>
      <c r="AW69" s="9">
        <f t="shared" si="30"/>
        <v>270641.25</v>
      </c>
      <c r="AX69" s="9">
        <f t="shared" si="30"/>
        <v>383818.5</v>
      </c>
      <c r="AY69" s="9">
        <f t="shared" si="30"/>
        <v>501916.5</v>
      </c>
      <c r="AZ69" s="9">
        <f t="shared" si="30"/>
        <v>504868.94999999995</v>
      </c>
      <c r="BA69" s="9">
        <f t="shared" si="30"/>
        <v>504868.94999999995</v>
      </c>
      <c r="BB69" s="9">
        <f t="shared" si="30"/>
        <v>531441</v>
      </c>
      <c r="BC69" s="9">
        <f t="shared" si="30"/>
        <v>531441</v>
      </c>
      <c r="BD69" s="9">
        <f t="shared" si="30"/>
        <v>504868.94999999995</v>
      </c>
      <c r="BE69" s="9">
        <f t="shared" si="30"/>
        <v>478296.89999999991</v>
      </c>
      <c r="BF69" s="9">
        <f t="shared" si="30"/>
        <v>451724.85</v>
      </c>
      <c r="BG69" s="9">
        <f t="shared" si="30"/>
        <v>398580.75</v>
      </c>
      <c r="BH69" s="9">
        <f t="shared" si="30"/>
        <v>345436.65</v>
      </c>
      <c r="BI69" s="9">
        <f t="shared" si="30"/>
        <v>405469.80000000005</v>
      </c>
      <c r="BJ69" s="9">
        <f t="shared" si="30"/>
        <v>492075.00000000006</v>
      </c>
      <c r="BK69" s="9">
        <f t="shared" si="30"/>
        <v>565886.25</v>
      </c>
      <c r="BL69" s="9">
        <f t="shared" si="30"/>
        <v>6595773.2999999998</v>
      </c>
      <c r="BM69" s="9">
        <f t="shared" si="30"/>
        <v>6349735.7999999998</v>
      </c>
      <c r="BN69" s="9">
        <f t="shared" si="30"/>
        <v>73811.25</v>
      </c>
    </row>
    <row r="70" spans="2:66" x14ac:dyDescent="0.15">
      <c r="B70" s="33" t="s">
        <v>554</v>
      </c>
      <c r="C70" s="9">
        <f>C67</f>
        <v>0</v>
      </c>
      <c r="D70" s="9">
        <f t="shared" ref="D70:AI70" si="31">D69-C69</f>
        <v>0</v>
      </c>
      <c r="E70" s="9">
        <f t="shared" si="31"/>
        <v>0</v>
      </c>
      <c r="F70" s="9">
        <f t="shared" si="31"/>
        <v>0</v>
      </c>
      <c r="G70" s="9">
        <f t="shared" si="31"/>
        <v>0</v>
      </c>
      <c r="H70" s="9">
        <f t="shared" si="31"/>
        <v>0</v>
      </c>
      <c r="I70" s="9">
        <f t="shared" si="31"/>
        <v>0</v>
      </c>
      <c r="J70" s="9">
        <f t="shared" si="31"/>
        <v>14250</v>
      </c>
      <c r="K70" s="9">
        <f t="shared" si="31"/>
        <v>14250</v>
      </c>
      <c r="L70" s="9">
        <f t="shared" si="31"/>
        <v>13500</v>
      </c>
      <c r="M70" s="9">
        <f t="shared" si="31"/>
        <v>7500</v>
      </c>
      <c r="N70" s="9">
        <f t="shared" si="31"/>
        <v>1500</v>
      </c>
      <c r="O70" s="9">
        <f t="shared" si="31"/>
        <v>36750</v>
      </c>
      <c r="P70" s="9">
        <f t="shared" si="31"/>
        <v>23400</v>
      </c>
      <c r="Q70" s="9">
        <f t="shared" si="31"/>
        <v>-5850</v>
      </c>
      <c r="R70" s="9">
        <f t="shared" si="31"/>
        <v>0</v>
      </c>
      <c r="S70" s="9">
        <f t="shared" si="31"/>
        <v>0</v>
      </c>
      <c r="T70" s="9">
        <f t="shared" si="31"/>
        <v>6750</v>
      </c>
      <c r="U70" s="9">
        <f t="shared" si="31"/>
        <v>13500</v>
      </c>
      <c r="V70" s="9">
        <f t="shared" si="31"/>
        <v>6750</v>
      </c>
      <c r="W70" s="9">
        <f t="shared" si="31"/>
        <v>12825</v>
      </c>
      <c r="X70" s="9">
        <f t="shared" si="31"/>
        <v>12825</v>
      </c>
      <c r="Y70" s="9">
        <f t="shared" si="31"/>
        <v>2025</v>
      </c>
      <c r="Z70" s="9">
        <f t="shared" si="31"/>
        <v>50625</v>
      </c>
      <c r="AA70" s="9">
        <f t="shared" si="31"/>
        <v>64800</v>
      </c>
      <c r="AB70" s="9">
        <f t="shared" si="31"/>
        <v>1620</v>
      </c>
      <c r="AC70" s="9">
        <f t="shared" si="31"/>
        <v>0</v>
      </c>
      <c r="AD70" s="9">
        <f t="shared" si="31"/>
        <v>14580</v>
      </c>
      <c r="AE70" s="9">
        <f t="shared" si="31"/>
        <v>0</v>
      </c>
      <c r="AF70" s="9">
        <f t="shared" si="31"/>
        <v>-14580</v>
      </c>
      <c r="AG70" s="9">
        <f t="shared" si="31"/>
        <v>-14580</v>
      </c>
      <c r="AH70" s="9">
        <f t="shared" si="31"/>
        <v>-14580</v>
      </c>
      <c r="AI70" s="9">
        <f t="shared" si="31"/>
        <v>-29160</v>
      </c>
      <c r="AJ70" s="9">
        <f t="shared" ref="AJ70:BN70" si="32">AJ69-AI69</f>
        <v>-29160</v>
      </c>
      <c r="AK70" s="9">
        <f t="shared" si="32"/>
        <v>12150</v>
      </c>
      <c r="AL70" s="9">
        <f t="shared" si="32"/>
        <v>94770</v>
      </c>
      <c r="AM70" s="9">
        <f t="shared" si="32"/>
        <v>91125</v>
      </c>
      <c r="AN70" s="9">
        <f t="shared" si="32"/>
        <v>2551.5</v>
      </c>
      <c r="AO70" s="9">
        <f t="shared" si="32"/>
        <v>-303.75</v>
      </c>
      <c r="AP70" s="9">
        <f t="shared" si="32"/>
        <v>20229.75</v>
      </c>
      <c r="AQ70" s="9">
        <f t="shared" si="32"/>
        <v>0</v>
      </c>
      <c r="AR70" s="9">
        <f t="shared" si="32"/>
        <v>-20229.75</v>
      </c>
      <c r="AS70" s="9">
        <f t="shared" si="32"/>
        <v>-20229.75</v>
      </c>
      <c r="AT70" s="9">
        <f t="shared" si="32"/>
        <v>-20776.5</v>
      </c>
      <c r="AU70" s="9">
        <f t="shared" si="32"/>
        <v>-41006.25</v>
      </c>
      <c r="AV70" s="9">
        <f t="shared" si="32"/>
        <v>-41006.25</v>
      </c>
      <c r="AW70" s="9">
        <f t="shared" si="32"/>
        <v>3827.25</v>
      </c>
      <c r="AX70" s="9">
        <f t="shared" si="32"/>
        <v>113177.25</v>
      </c>
      <c r="AY70" s="9">
        <f t="shared" si="32"/>
        <v>118098</v>
      </c>
      <c r="AZ70" s="9">
        <f t="shared" si="32"/>
        <v>2952.4499999999534</v>
      </c>
      <c r="BA70" s="9">
        <f t="shared" si="32"/>
        <v>0</v>
      </c>
      <c r="BB70" s="9">
        <f t="shared" si="32"/>
        <v>26572.050000000047</v>
      </c>
      <c r="BC70" s="9">
        <f t="shared" si="32"/>
        <v>0</v>
      </c>
      <c r="BD70" s="9">
        <f t="shared" si="32"/>
        <v>-26572.050000000047</v>
      </c>
      <c r="BE70" s="9">
        <f t="shared" si="32"/>
        <v>-26572.050000000047</v>
      </c>
      <c r="BF70" s="9">
        <f t="shared" si="32"/>
        <v>-26572.04999999993</v>
      </c>
      <c r="BG70" s="9">
        <f t="shared" si="32"/>
        <v>-53144.099999999977</v>
      </c>
      <c r="BH70" s="9">
        <f t="shared" si="32"/>
        <v>-53144.099999999977</v>
      </c>
      <c r="BI70" s="9">
        <f t="shared" si="32"/>
        <v>60033.150000000023</v>
      </c>
      <c r="BJ70" s="9">
        <f t="shared" si="32"/>
        <v>86605.200000000012</v>
      </c>
      <c r="BK70" s="9">
        <f t="shared" si="32"/>
        <v>73811.249999999942</v>
      </c>
      <c r="BL70" s="9">
        <f t="shared" si="32"/>
        <v>6029887.0499999998</v>
      </c>
      <c r="BM70" s="9">
        <f t="shared" si="32"/>
        <v>-246037.5</v>
      </c>
      <c r="BN70" s="9">
        <f t="shared" si="32"/>
        <v>-6275924.5499999998</v>
      </c>
    </row>
  </sheetData>
  <mergeCells count="10">
    <mergeCell ref="D60:O60"/>
    <mergeCell ref="P60:AA60"/>
    <mergeCell ref="AB60:AM60"/>
    <mergeCell ref="AN60:AY60"/>
    <mergeCell ref="AZ60:BK60"/>
    <mergeCell ref="D21:O21"/>
    <mergeCell ref="P21:AA21"/>
    <mergeCell ref="AB21:AM21"/>
    <mergeCell ref="AN21:AY21"/>
    <mergeCell ref="AZ21:BK21"/>
  </mergeCells>
  <pageMargins left="0.7" right="0.7" top="0.75" bottom="0.75" header="0.3" footer="0.3"/>
  <ignoredErrors>
    <ignoredError sqref="BK47:BN47" formulaRange="1"/>
    <ignoredError sqref="D55:H5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B1:H10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4.33203125" customWidth="1"/>
    <col min="2" max="2" width="40" customWidth="1"/>
    <col min="3" max="3" width="11.6640625" style="6" customWidth="1"/>
    <col min="4" max="4" width="10.5" style="6" customWidth="1"/>
    <col min="5" max="5" width="12.1640625" style="6" customWidth="1"/>
    <col min="6" max="6" width="12.33203125" style="6" customWidth="1"/>
    <col min="7" max="7" width="15" style="6" customWidth="1"/>
    <col min="8" max="8" width="15.6640625" style="6" customWidth="1"/>
  </cols>
  <sheetData>
    <row r="1" spans="2:8" x14ac:dyDescent="0.15">
      <c r="C1" s="6" t="s">
        <v>356</v>
      </c>
      <c r="D1" s="6" t="s">
        <v>357</v>
      </c>
      <c r="E1" s="6" t="s">
        <v>358</v>
      </c>
      <c r="F1" s="6" t="s">
        <v>359</v>
      </c>
      <c r="G1" s="6" t="s">
        <v>360</v>
      </c>
      <c r="H1" s="6" t="s">
        <v>361</v>
      </c>
    </row>
    <row r="2" spans="2:8" x14ac:dyDescent="0.15">
      <c r="C2" s="10" t="s">
        <v>322</v>
      </c>
      <c r="D2" s="10" t="s">
        <v>323</v>
      </c>
      <c r="E2" s="10" t="s">
        <v>655</v>
      </c>
      <c r="F2" s="10" t="s">
        <v>344</v>
      </c>
      <c r="G2" s="10" t="s">
        <v>345</v>
      </c>
      <c r="H2" s="10" t="s">
        <v>327</v>
      </c>
    </row>
    <row r="3" spans="2:8" x14ac:dyDescent="0.15">
      <c r="B3" s="10" t="s">
        <v>35</v>
      </c>
    </row>
    <row r="4" spans="2:8" x14ac:dyDescent="0.15">
      <c r="B4" s="14" t="s">
        <v>337</v>
      </c>
    </row>
    <row r="5" spans="2:8" x14ac:dyDescent="0.15">
      <c r="B5" s="47" t="s">
        <v>646</v>
      </c>
      <c r="C5" s="281">
        <v>5000</v>
      </c>
      <c r="D5" s="313">
        <v>0.6</v>
      </c>
      <c r="E5" s="93">
        <f>C5*(1-D5)</f>
        <v>2000</v>
      </c>
      <c r="F5" s="281">
        <v>750</v>
      </c>
      <c r="G5" s="93">
        <f>E5-F5</f>
        <v>1250</v>
      </c>
      <c r="H5" s="4">
        <f>G5/E5</f>
        <v>0.625</v>
      </c>
    </row>
    <row r="6" spans="2:8" x14ac:dyDescent="0.15">
      <c r="B6" s="17" t="s">
        <v>688</v>
      </c>
      <c r="C6" s="93" t="s">
        <v>329</v>
      </c>
      <c r="D6" s="93"/>
      <c r="E6" s="93"/>
      <c r="F6" s="281">
        <v>150</v>
      </c>
      <c r="G6" s="93">
        <f>E6-F6</f>
        <v>-150</v>
      </c>
      <c r="H6" s="4"/>
    </row>
    <row r="7" spans="2:8" x14ac:dyDescent="0.15">
      <c r="B7" s="17" t="s">
        <v>328</v>
      </c>
      <c r="C7" s="93" t="s">
        <v>329</v>
      </c>
      <c r="D7" s="93"/>
      <c r="E7" s="93"/>
      <c r="F7" s="281">
        <v>7.5</v>
      </c>
      <c r="G7" s="93">
        <f>E7-F7</f>
        <v>-7.5</v>
      </c>
      <c r="H7" s="4"/>
    </row>
    <row r="8" spans="2:8" x14ac:dyDescent="0.15">
      <c r="B8" s="17" t="s">
        <v>326</v>
      </c>
      <c r="C8" s="93" t="s">
        <v>329</v>
      </c>
      <c r="D8" s="93"/>
      <c r="E8" s="93"/>
      <c r="F8" s="281">
        <v>1.5</v>
      </c>
      <c r="G8" s="93">
        <f>E8-F8</f>
        <v>-1.5</v>
      </c>
      <c r="H8" s="4"/>
    </row>
    <row r="9" spans="2:8" x14ac:dyDescent="0.15">
      <c r="B9" s="14" t="s">
        <v>218</v>
      </c>
      <c r="C9" s="92">
        <f>SUM(C5:C8)</f>
        <v>5000</v>
      </c>
      <c r="D9" s="92"/>
      <c r="E9" s="92">
        <f>SUM(E5:E8)</f>
        <v>2000</v>
      </c>
      <c r="F9" s="92">
        <f>SUM(F5:F8)</f>
        <v>909</v>
      </c>
      <c r="G9" s="93">
        <f>SUM(G5:G8)</f>
        <v>1091</v>
      </c>
      <c r="H9" s="4">
        <f>G9/E9</f>
        <v>0.54549999999999998</v>
      </c>
    </row>
    <row r="11" spans="2:8" x14ac:dyDescent="0.15">
      <c r="B11" s="14" t="s">
        <v>647</v>
      </c>
    </row>
    <row r="12" spans="2:8" x14ac:dyDescent="0.15">
      <c r="B12" s="47" t="s">
        <v>1111</v>
      </c>
      <c r="C12" s="286">
        <v>250</v>
      </c>
      <c r="D12" s="4">
        <f>D5</f>
        <v>0.6</v>
      </c>
      <c r="E12" s="93">
        <f>C12*(1-D12)</f>
        <v>100</v>
      </c>
      <c r="F12" s="93"/>
      <c r="G12" s="93">
        <f>E12-F12</f>
        <v>100</v>
      </c>
      <c r="H12" s="4">
        <f>G12/E12</f>
        <v>1</v>
      </c>
    </row>
    <row r="13" spans="2:8" x14ac:dyDescent="0.15">
      <c r="B13" s="47" t="s">
        <v>343</v>
      </c>
      <c r="C13" s="313">
        <v>0.1</v>
      </c>
      <c r="D13" s="3"/>
      <c r="E13" s="3">
        <f>C12*C13</f>
        <v>25</v>
      </c>
      <c r="F13" s="93"/>
      <c r="G13" s="93">
        <f>E13-F13</f>
        <v>25</v>
      </c>
      <c r="H13" s="218">
        <f>G13/E13</f>
        <v>1</v>
      </c>
    </row>
    <row r="14" spans="2:8" x14ac:dyDescent="0.15">
      <c r="B14" s="47"/>
      <c r="C14" s="4"/>
      <c r="D14" s="3"/>
      <c r="E14" s="3"/>
      <c r="F14" s="93"/>
      <c r="G14" s="93"/>
      <c r="H14" s="4"/>
    </row>
    <row r="15" spans="2:8" s="14" customFormat="1" x14ac:dyDescent="0.15">
      <c r="B15" s="14" t="s">
        <v>690</v>
      </c>
      <c r="C15" s="27">
        <f>C12+C9</f>
        <v>5250</v>
      </c>
      <c r="D15" s="64"/>
      <c r="E15" s="27">
        <f>E12+E9</f>
        <v>2100</v>
      </c>
      <c r="F15" s="27">
        <f>F12+F9</f>
        <v>909</v>
      </c>
      <c r="G15" s="27">
        <f>G12+G9</f>
        <v>1191</v>
      </c>
      <c r="H15" s="179">
        <f>G15/E15</f>
        <v>0.56714285714285717</v>
      </c>
    </row>
    <row r="16" spans="2:8" x14ac:dyDescent="0.15">
      <c r="C16" s="3"/>
      <c r="D16" s="3"/>
      <c r="E16" s="3"/>
      <c r="F16" s="93"/>
      <c r="G16" s="3"/>
    </row>
    <row r="17" spans="2:8" x14ac:dyDescent="0.15">
      <c r="B17" s="14" t="s">
        <v>648</v>
      </c>
      <c r="C17" s="91"/>
      <c r="E17" s="91"/>
      <c r="F17" s="91"/>
      <c r="G17" s="3"/>
      <c r="H17" s="94"/>
    </row>
    <row r="18" spans="2:8" x14ac:dyDescent="0.15">
      <c r="B18" s="47" t="s">
        <v>341</v>
      </c>
      <c r="C18" s="286">
        <v>25</v>
      </c>
      <c r="D18" s="313">
        <v>0.9</v>
      </c>
      <c r="E18" s="93">
        <f>C18*(1-D18)</f>
        <v>2.4999999999999996</v>
      </c>
      <c r="G18" s="93">
        <f>E18-F18</f>
        <v>2.4999999999999996</v>
      </c>
      <c r="H18" s="4">
        <f>G18/E18</f>
        <v>1</v>
      </c>
    </row>
    <row r="19" spans="2:8" x14ac:dyDescent="0.15">
      <c r="B19" s="47" t="s">
        <v>342</v>
      </c>
      <c r="C19" s="281">
        <v>225</v>
      </c>
      <c r="D19" s="4">
        <f>D5</f>
        <v>0.6</v>
      </c>
      <c r="E19" s="93">
        <f>C19*(1-D19)</f>
        <v>90</v>
      </c>
      <c r="G19" s="93">
        <f>E19-F19</f>
        <v>90</v>
      </c>
      <c r="H19" s="4">
        <f>G19/E19</f>
        <v>1</v>
      </c>
    </row>
    <row r="20" spans="2:8" x14ac:dyDescent="0.15">
      <c r="B20" s="47" t="s">
        <v>346</v>
      </c>
      <c r="C20" s="313">
        <v>0.25</v>
      </c>
      <c r="D20" s="4"/>
      <c r="E20" s="93"/>
      <c r="G20" s="93"/>
      <c r="H20" s="4"/>
    </row>
    <row r="21" spans="2:8" x14ac:dyDescent="0.15">
      <c r="B21" s="47"/>
      <c r="C21" s="96"/>
      <c r="D21" s="4"/>
      <c r="E21" s="93"/>
      <c r="G21" s="93"/>
      <c r="H21" s="4"/>
    </row>
    <row r="22" spans="2:8" s="14" customFormat="1" x14ac:dyDescent="0.15">
      <c r="B22" s="14" t="s">
        <v>691</v>
      </c>
      <c r="C22" s="27">
        <f>C19+C18+C9</f>
        <v>5250</v>
      </c>
      <c r="D22" s="64"/>
      <c r="E22" s="27">
        <f>E19+E18+E9</f>
        <v>2092.5</v>
      </c>
      <c r="F22" s="27">
        <f>F19+F18+F9</f>
        <v>909</v>
      </c>
      <c r="G22" s="27">
        <f>G19+G18+G9</f>
        <v>1183.5</v>
      </c>
      <c r="H22" s="179">
        <f>G22/E22</f>
        <v>0.56559139784946233</v>
      </c>
    </row>
    <row r="23" spans="2:8" x14ac:dyDescent="0.15">
      <c r="C23" s="3"/>
      <c r="D23" s="4"/>
      <c r="E23" s="3"/>
      <c r="F23" s="93"/>
      <c r="G23" s="3"/>
      <c r="H23" s="94"/>
    </row>
    <row r="24" spans="2:8" x14ac:dyDescent="0.15">
      <c r="B24" s="10" t="s">
        <v>36</v>
      </c>
    </row>
    <row r="25" spans="2:8" x14ac:dyDescent="0.15">
      <c r="B25" s="14" t="s">
        <v>337</v>
      </c>
    </row>
    <row r="26" spans="2:8" x14ac:dyDescent="0.15">
      <c r="B26" s="47" t="s">
        <v>646</v>
      </c>
      <c r="C26" s="93">
        <f>C5*1.1</f>
        <v>5500</v>
      </c>
      <c r="D26" s="313">
        <v>0.25</v>
      </c>
      <c r="E26" s="93">
        <f>C26*(1-D26)</f>
        <v>4125</v>
      </c>
      <c r="F26" s="93">
        <f>F5*0.9</f>
        <v>675</v>
      </c>
      <c r="G26" s="93">
        <f>E26-F26</f>
        <v>3450</v>
      </c>
      <c r="H26" s="4">
        <f>G26/E26</f>
        <v>0.83636363636363631</v>
      </c>
    </row>
    <row r="27" spans="2:8" x14ac:dyDescent="0.15">
      <c r="B27" s="17" t="s">
        <v>688</v>
      </c>
      <c r="C27" s="93" t="s">
        <v>329</v>
      </c>
      <c r="D27" s="93"/>
      <c r="E27" s="93"/>
      <c r="F27" s="93">
        <f>F6*1.1</f>
        <v>165</v>
      </c>
      <c r="G27" s="93">
        <f>E27-F27</f>
        <v>-165</v>
      </c>
      <c r="H27" s="4"/>
    </row>
    <row r="28" spans="2:8" x14ac:dyDescent="0.15">
      <c r="B28" s="17" t="s">
        <v>328</v>
      </c>
      <c r="C28" s="93" t="s">
        <v>329</v>
      </c>
      <c r="D28" s="93"/>
      <c r="E28" s="93"/>
      <c r="F28" s="93">
        <f>F7*0.9</f>
        <v>6.75</v>
      </c>
      <c r="G28" s="93"/>
      <c r="H28" s="4"/>
    </row>
    <row r="29" spans="2:8" x14ac:dyDescent="0.15">
      <c r="B29" s="17" t="s">
        <v>326</v>
      </c>
      <c r="C29" s="93" t="s">
        <v>329</v>
      </c>
      <c r="D29" s="93"/>
      <c r="E29" s="93"/>
      <c r="F29" s="93">
        <f>F8*0.9</f>
        <v>1.35</v>
      </c>
      <c r="G29" s="93">
        <f>E29-F29</f>
        <v>-1.35</v>
      </c>
      <c r="H29" s="4"/>
    </row>
    <row r="30" spans="2:8" x14ac:dyDescent="0.15">
      <c r="B30" s="14" t="s">
        <v>218</v>
      </c>
      <c r="C30" s="92">
        <f>SUM(C26:C29)</f>
        <v>5500</v>
      </c>
      <c r="D30" s="92"/>
      <c r="E30" s="92">
        <f>SUM(E26:E29)</f>
        <v>4125</v>
      </c>
      <c r="F30" s="92">
        <f>SUM(F26:F29)</f>
        <v>848.1</v>
      </c>
      <c r="G30" s="93">
        <f>E30-F30</f>
        <v>3276.9</v>
      </c>
      <c r="H30" s="4">
        <f>G30/E30</f>
        <v>0.7944</v>
      </c>
    </row>
    <row r="32" spans="2:8" x14ac:dyDescent="0.15">
      <c r="B32" s="14" t="s">
        <v>647</v>
      </c>
    </row>
    <row r="33" spans="2:8" x14ac:dyDescent="0.15">
      <c r="B33" s="47" t="s">
        <v>338</v>
      </c>
      <c r="C33" s="286">
        <v>250</v>
      </c>
      <c r="D33" s="4">
        <f>D26</f>
        <v>0.25</v>
      </c>
      <c r="E33" s="93">
        <f>C33*(1-D33)</f>
        <v>187.5</v>
      </c>
      <c r="F33" s="93"/>
      <c r="G33" s="93">
        <f>E33-F33</f>
        <v>187.5</v>
      </c>
      <c r="H33" s="4">
        <f>G33/E33</f>
        <v>1</v>
      </c>
    </row>
    <row r="34" spans="2:8" x14ac:dyDescent="0.15">
      <c r="B34" s="47" t="s">
        <v>343</v>
      </c>
      <c r="C34" s="313">
        <v>0.1</v>
      </c>
      <c r="D34" s="3"/>
      <c r="E34" s="3">
        <f>C33*C34</f>
        <v>25</v>
      </c>
      <c r="F34" s="93"/>
      <c r="G34" s="93">
        <f>E34-F34</f>
        <v>25</v>
      </c>
      <c r="H34" s="218">
        <f>G34/E34</f>
        <v>1</v>
      </c>
    </row>
    <row r="35" spans="2:8" x14ac:dyDescent="0.15">
      <c r="B35" s="47"/>
      <c r="C35" s="4"/>
      <c r="D35" s="3"/>
      <c r="E35" s="3"/>
      <c r="F35" s="93"/>
      <c r="G35" s="93"/>
      <c r="H35" s="4"/>
    </row>
    <row r="36" spans="2:8" s="14" customFormat="1" x14ac:dyDescent="0.15">
      <c r="B36" s="14" t="s">
        <v>690</v>
      </c>
      <c r="C36" s="27">
        <f>C33+C30</f>
        <v>5750</v>
      </c>
      <c r="D36" s="64"/>
      <c r="E36" s="27">
        <f>E33+E30</f>
        <v>4312.5</v>
      </c>
      <c r="F36" s="27">
        <f>F33+F30</f>
        <v>848.1</v>
      </c>
      <c r="G36" s="27">
        <f>G33+G30</f>
        <v>3464.4</v>
      </c>
      <c r="H36" s="179">
        <f>G36/E36</f>
        <v>0.80333913043478267</v>
      </c>
    </row>
    <row r="37" spans="2:8" x14ac:dyDescent="0.15">
      <c r="C37" s="3"/>
      <c r="D37" s="3"/>
      <c r="E37" s="3"/>
      <c r="F37" s="93"/>
      <c r="G37" s="3"/>
    </row>
    <row r="38" spans="2:8" x14ac:dyDescent="0.15">
      <c r="B38" s="14" t="s">
        <v>648</v>
      </c>
      <c r="C38" s="91"/>
      <c r="E38" s="91"/>
      <c r="F38" s="91"/>
      <c r="G38" s="3"/>
      <c r="H38" s="94"/>
    </row>
    <row r="39" spans="2:8" x14ac:dyDescent="0.15">
      <c r="B39" s="47" t="s">
        <v>341</v>
      </c>
      <c r="C39" s="286">
        <v>25</v>
      </c>
      <c r="D39" s="313">
        <v>0.9</v>
      </c>
      <c r="E39" s="93">
        <f>C39*(1-D39)</f>
        <v>2.4999999999999996</v>
      </c>
      <c r="G39" s="93">
        <f>E39-F39</f>
        <v>2.4999999999999996</v>
      </c>
      <c r="H39" s="4">
        <f>G39/E39</f>
        <v>1</v>
      </c>
    </row>
    <row r="40" spans="2:8" x14ac:dyDescent="0.15">
      <c r="B40" s="47" t="s">
        <v>342</v>
      </c>
      <c r="C40" s="281">
        <v>225</v>
      </c>
      <c r="D40" s="4">
        <f>D26</f>
        <v>0.25</v>
      </c>
      <c r="E40" s="93">
        <f>C40*(1-D40)</f>
        <v>168.75</v>
      </c>
      <c r="G40" s="93">
        <f>E40-F40</f>
        <v>168.75</v>
      </c>
      <c r="H40" s="4">
        <f>G40/E40</f>
        <v>1</v>
      </c>
    </row>
    <row r="41" spans="2:8" x14ac:dyDescent="0.15">
      <c r="B41" s="47" t="s">
        <v>346</v>
      </c>
      <c r="C41" s="313">
        <v>0.4</v>
      </c>
      <c r="D41" s="4"/>
      <c r="E41" s="93"/>
      <c r="G41" s="93"/>
      <c r="H41" s="4"/>
    </row>
    <row r="42" spans="2:8" x14ac:dyDescent="0.15">
      <c r="B42" s="47"/>
      <c r="C42" s="96"/>
      <c r="D42" s="4"/>
      <c r="E42" s="93"/>
      <c r="G42" s="93"/>
      <c r="H42" s="4"/>
    </row>
    <row r="43" spans="2:8" s="14" customFormat="1" x14ac:dyDescent="0.15">
      <c r="B43" s="14" t="s">
        <v>691</v>
      </c>
      <c r="C43" s="27">
        <f>C40+C39+C30</f>
        <v>5750</v>
      </c>
      <c r="D43" s="64"/>
      <c r="E43" s="27">
        <f>E40+E39+E30</f>
        <v>4296.25</v>
      </c>
      <c r="F43" s="27">
        <f>F40+F39+F30</f>
        <v>848.1</v>
      </c>
      <c r="G43" s="27">
        <f>G40+G39+G30</f>
        <v>3448.15</v>
      </c>
      <c r="H43" s="179">
        <f>G43/E43</f>
        <v>0.80259528658713997</v>
      </c>
    </row>
    <row r="45" spans="2:8" x14ac:dyDescent="0.15">
      <c r="B45" s="10" t="s">
        <v>37</v>
      </c>
    </row>
    <row r="46" spans="2:8" x14ac:dyDescent="0.15">
      <c r="B46" s="14" t="s">
        <v>337</v>
      </c>
    </row>
    <row r="47" spans="2:8" x14ac:dyDescent="0.15">
      <c r="B47" s="47" t="s">
        <v>646</v>
      </c>
      <c r="C47" s="281">
        <v>6000</v>
      </c>
      <c r="D47" s="313">
        <v>0.15</v>
      </c>
      <c r="E47" s="93">
        <f>C47*(1-D47)</f>
        <v>5100</v>
      </c>
      <c r="F47" s="93">
        <f>F26*0.9</f>
        <v>607.5</v>
      </c>
      <c r="G47" s="93">
        <f>E47-F47</f>
        <v>4492.5</v>
      </c>
      <c r="H47" s="4">
        <f>G47/E47</f>
        <v>0.88088235294117645</v>
      </c>
    </row>
    <row r="48" spans="2:8" x14ac:dyDescent="0.15">
      <c r="B48" s="17" t="s">
        <v>688</v>
      </c>
      <c r="C48" s="93" t="s">
        <v>329</v>
      </c>
      <c r="D48" s="93"/>
      <c r="E48" s="93"/>
      <c r="F48" s="93">
        <f>F27*1.1</f>
        <v>181.50000000000003</v>
      </c>
      <c r="G48" s="93">
        <f>E48-F48</f>
        <v>-181.50000000000003</v>
      </c>
      <c r="H48" s="4"/>
    </row>
    <row r="49" spans="2:8" x14ac:dyDescent="0.15">
      <c r="B49" s="17" t="s">
        <v>328</v>
      </c>
      <c r="C49" s="93" t="s">
        <v>329</v>
      </c>
      <c r="D49" s="93"/>
      <c r="E49" s="93"/>
      <c r="F49" s="93">
        <f>F28*0.9</f>
        <v>6.0750000000000002</v>
      </c>
      <c r="G49" s="93"/>
      <c r="H49" s="4"/>
    </row>
    <row r="50" spans="2:8" x14ac:dyDescent="0.15">
      <c r="B50" s="17" t="s">
        <v>326</v>
      </c>
      <c r="C50" s="93" t="s">
        <v>329</v>
      </c>
      <c r="D50" s="93"/>
      <c r="E50" s="93"/>
      <c r="F50" s="93">
        <f>F29*0.9</f>
        <v>1.2150000000000001</v>
      </c>
      <c r="G50" s="93">
        <f>E50-F50</f>
        <v>-1.2150000000000001</v>
      </c>
      <c r="H50" s="4"/>
    </row>
    <row r="51" spans="2:8" x14ac:dyDescent="0.15">
      <c r="B51" s="14" t="s">
        <v>218</v>
      </c>
      <c r="C51" s="92">
        <f>SUM(C47:C50)</f>
        <v>6000</v>
      </c>
      <c r="D51" s="92"/>
      <c r="E51" s="92">
        <f>SUM(E47:E50)</f>
        <v>5100</v>
      </c>
      <c r="F51" s="92">
        <f>SUM(F47:F50)</f>
        <v>796.29000000000008</v>
      </c>
      <c r="G51" s="93">
        <f>E51-F51</f>
        <v>4303.71</v>
      </c>
      <c r="H51" s="4">
        <f>G51/E51</f>
        <v>0.84386470588235296</v>
      </c>
    </row>
    <row r="53" spans="2:8" x14ac:dyDescent="0.15">
      <c r="B53" s="14" t="s">
        <v>647</v>
      </c>
    </row>
    <row r="54" spans="2:8" x14ac:dyDescent="0.15">
      <c r="B54" s="47" t="s">
        <v>338</v>
      </c>
      <c r="C54" s="286">
        <v>250</v>
      </c>
      <c r="D54" s="4">
        <f>D47</f>
        <v>0.15</v>
      </c>
      <c r="E54" s="93">
        <f>C54*(1-D54)</f>
        <v>212.5</v>
      </c>
      <c r="F54" s="93"/>
      <c r="G54" s="93">
        <f>E54-F54</f>
        <v>212.5</v>
      </c>
      <c r="H54" s="4">
        <f>G54/E54</f>
        <v>1</v>
      </c>
    </row>
    <row r="55" spans="2:8" x14ac:dyDescent="0.15">
      <c r="B55" s="47" t="s">
        <v>343</v>
      </c>
      <c r="C55" s="313">
        <v>0.1</v>
      </c>
      <c r="D55" s="3"/>
      <c r="E55" s="3">
        <f>C54*C55</f>
        <v>25</v>
      </c>
      <c r="F55" s="93"/>
      <c r="G55" s="93">
        <f>E55-F55</f>
        <v>25</v>
      </c>
      <c r="H55" s="218">
        <f>G55/E55</f>
        <v>1</v>
      </c>
    </row>
    <row r="56" spans="2:8" x14ac:dyDescent="0.15">
      <c r="B56" s="47"/>
      <c r="C56" s="4"/>
      <c r="D56" s="3"/>
      <c r="E56" s="3"/>
      <c r="F56" s="93"/>
      <c r="G56" s="93"/>
      <c r="H56" s="4"/>
    </row>
    <row r="57" spans="2:8" s="14" customFormat="1" x14ac:dyDescent="0.15">
      <c r="B57" s="14" t="s">
        <v>690</v>
      </c>
      <c r="C57" s="27">
        <f>C54+C51</f>
        <v>6250</v>
      </c>
      <c r="D57" s="64"/>
      <c r="E57" s="27">
        <f>E54+E51</f>
        <v>5312.5</v>
      </c>
      <c r="F57" s="27">
        <f>F54+F51</f>
        <v>796.29000000000008</v>
      </c>
      <c r="G57" s="27">
        <f>G54+G51</f>
        <v>4516.21</v>
      </c>
      <c r="H57" s="179">
        <f>G57/E57</f>
        <v>0.85011011764705879</v>
      </c>
    </row>
    <row r="58" spans="2:8" x14ac:dyDescent="0.15">
      <c r="B58" s="47"/>
      <c r="C58" s="96"/>
      <c r="D58" s="4"/>
      <c r="E58" s="93"/>
      <c r="G58" s="93"/>
      <c r="H58" s="4"/>
    </row>
    <row r="59" spans="2:8" x14ac:dyDescent="0.15">
      <c r="B59" s="14" t="s">
        <v>648</v>
      </c>
      <c r="C59" s="91"/>
      <c r="E59" s="91"/>
      <c r="F59" s="91"/>
      <c r="G59" s="3"/>
      <c r="H59" s="94"/>
    </row>
    <row r="60" spans="2:8" x14ac:dyDescent="0.15">
      <c r="B60" s="47" t="s">
        <v>341</v>
      </c>
      <c r="C60" s="286">
        <v>25</v>
      </c>
      <c r="D60" s="4">
        <v>0.9</v>
      </c>
      <c r="E60" s="93">
        <f>C60*(1-D60)</f>
        <v>2.4999999999999996</v>
      </c>
      <c r="G60" s="93">
        <f>E60-F60</f>
        <v>2.4999999999999996</v>
      </c>
      <c r="H60" s="4">
        <f>G60/E60</f>
        <v>1</v>
      </c>
    </row>
    <row r="61" spans="2:8" x14ac:dyDescent="0.15">
      <c r="B61" s="47" t="s">
        <v>342</v>
      </c>
      <c r="C61" s="281">
        <v>225</v>
      </c>
      <c r="D61" s="4">
        <f>D47</f>
        <v>0.15</v>
      </c>
      <c r="E61" s="93">
        <f>C61*(1-D61)</f>
        <v>191.25</v>
      </c>
      <c r="G61" s="93">
        <f>E61-F61</f>
        <v>191.25</v>
      </c>
      <c r="H61" s="4">
        <f>G61/E61</f>
        <v>1</v>
      </c>
    </row>
    <row r="62" spans="2:8" x14ac:dyDescent="0.15">
      <c r="B62" s="47" t="s">
        <v>346</v>
      </c>
      <c r="C62" s="313">
        <v>0.6</v>
      </c>
      <c r="D62" s="4"/>
      <c r="E62" s="93"/>
      <c r="G62" s="93"/>
      <c r="H62" s="4"/>
    </row>
    <row r="63" spans="2:8" x14ac:dyDescent="0.15">
      <c r="B63" s="47"/>
      <c r="C63" s="96"/>
      <c r="D63" s="4"/>
      <c r="E63" s="93"/>
      <c r="G63" s="93"/>
      <c r="H63" s="4"/>
    </row>
    <row r="64" spans="2:8" s="14" customFormat="1" x14ac:dyDescent="0.15">
      <c r="B64" s="14" t="s">
        <v>691</v>
      </c>
      <c r="C64" s="27">
        <f>C61+C60+C51</f>
        <v>6250</v>
      </c>
      <c r="D64" s="64"/>
      <c r="E64" s="27">
        <f>E61+E60+E51</f>
        <v>5293.75</v>
      </c>
      <c r="F64" s="27">
        <f>F61+F60+F51</f>
        <v>796.29000000000008</v>
      </c>
      <c r="G64" s="27">
        <f>G61+G60+G51</f>
        <v>4497.46</v>
      </c>
      <c r="H64" s="179">
        <f>G64/E64</f>
        <v>0.84957922077922077</v>
      </c>
    </row>
    <row r="66" spans="2:8" x14ac:dyDescent="0.15">
      <c r="B66" s="10" t="s">
        <v>38</v>
      </c>
    </row>
    <row r="67" spans="2:8" x14ac:dyDescent="0.15">
      <c r="B67" s="14" t="s">
        <v>337</v>
      </c>
    </row>
    <row r="68" spans="2:8" x14ac:dyDescent="0.15">
      <c r="B68" s="47" t="s">
        <v>646</v>
      </c>
      <c r="C68" s="281">
        <v>6500</v>
      </c>
      <c r="D68" s="313">
        <v>0.1</v>
      </c>
      <c r="E68" s="93">
        <f>C68*(1-D68)</f>
        <v>5850</v>
      </c>
      <c r="F68" s="93">
        <f>F47*0.9</f>
        <v>546.75</v>
      </c>
      <c r="G68" s="93">
        <f>E68-F68</f>
        <v>5303.25</v>
      </c>
      <c r="H68" s="4">
        <f>G68/E68</f>
        <v>0.90653846153846152</v>
      </c>
    </row>
    <row r="69" spans="2:8" x14ac:dyDescent="0.15">
      <c r="B69" s="17" t="s">
        <v>688</v>
      </c>
      <c r="C69" s="93" t="s">
        <v>329</v>
      </c>
      <c r="D69" s="93"/>
      <c r="E69" s="93"/>
      <c r="F69" s="93">
        <f>F48*1.1</f>
        <v>199.65000000000003</v>
      </c>
      <c r="G69" s="93">
        <f>E69-F69</f>
        <v>-199.65000000000003</v>
      </c>
      <c r="H69" s="4"/>
    </row>
    <row r="70" spans="2:8" x14ac:dyDescent="0.15">
      <c r="B70" s="17" t="s">
        <v>328</v>
      </c>
      <c r="C70" s="93" t="s">
        <v>329</v>
      </c>
      <c r="D70" s="93"/>
      <c r="E70" s="93"/>
      <c r="F70" s="93">
        <f>F49*0.9</f>
        <v>5.4675000000000002</v>
      </c>
      <c r="G70" s="93"/>
      <c r="H70" s="4"/>
    </row>
    <row r="71" spans="2:8" x14ac:dyDescent="0.15">
      <c r="B71" s="17" t="s">
        <v>326</v>
      </c>
      <c r="C71" s="93" t="s">
        <v>329</v>
      </c>
      <c r="D71" s="93"/>
      <c r="E71" s="93"/>
      <c r="F71" s="93">
        <f>F50*0.9</f>
        <v>1.0935000000000001</v>
      </c>
      <c r="G71" s="93">
        <f>E71-F71</f>
        <v>-1.0935000000000001</v>
      </c>
      <c r="H71" s="4"/>
    </row>
    <row r="72" spans="2:8" x14ac:dyDescent="0.15">
      <c r="B72" s="14" t="s">
        <v>218</v>
      </c>
      <c r="C72" s="92">
        <f>SUM(C68:C71)</f>
        <v>6500</v>
      </c>
      <c r="D72" s="92"/>
      <c r="E72" s="92">
        <f>SUM(E68:E71)</f>
        <v>5850</v>
      </c>
      <c r="F72" s="92">
        <f>SUM(F68:F71)</f>
        <v>752.96100000000001</v>
      </c>
      <c r="G72" s="93">
        <f>E72-F72</f>
        <v>5097.0389999999998</v>
      </c>
      <c r="H72" s="4">
        <f>G72/E72</f>
        <v>0.87128871794871787</v>
      </c>
    </row>
    <row r="74" spans="2:8" x14ac:dyDescent="0.15">
      <c r="B74" s="14" t="s">
        <v>647</v>
      </c>
    </row>
    <row r="75" spans="2:8" x14ac:dyDescent="0.15">
      <c r="B75" s="47" t="s">
        <v>1111</v>
      </c>
      <c r="C75" s="286">
        <v>350</v>
      </c>
      <c r="D75" s="4">
        <f>D68</f>
        <v>0.1</v>
      </c>
      <c r="E75" s="93">
        <f>C75*(1-D75)</f>
        <v>315</v>
      </c>
      <c r="F75" s="93"/>
      <c r="G75" s="93">
        <f>E75-F75</f>
        <v>315</v>
      </c>
      <c r="H75" s="4">
        <f>G75/E75</f>
        <v>1</v>
      </c>
    </row>
    <row r="76" spans="2:8" x14ac:dyDescent="0.15">
      <c r="B76" s="47" t="s">
        <v>343</v>
      </c>
      <c r="C76" s="313">
        <v>0.1</v>
      </c>
      <c r="D76" s="3"/>
      <c r="E76" s="3">
        <f>C75*C76</f>
        <v>35</v>
      </c>
      <c r="F76" s="93"/>
      <c r="G76" s="93">
        <f>E76-F76</f>
        <v>35</v>
      </c>
      <c r="H76" s="218">
        <f>G76/E76</f>
        <v>1</v>
      </c>
    </row>
    <row r="77" spans="2:8" x14ac:dyDescent="0.15">
      <c r="B77" s="47"/>
      <c r="C77" s="4"/>
      <c r="D77" s="3"/>
      <c r="E77" s="3"/>
      <c r="F77" s="93"/>
      <c r="G77" s="93"/>
      <c r="H77" s="4"/>
    </row>
    <row r="78" spans="2:8" s="14" customFormat="1" x14ac:dyDescent="0.15">
      <c r="B78" s="14" t="s">
        <v>690</v>
      </c>
      <c r="C78" s="27">
        <f>C75+C72</f>
        <v>6850</v>
      </c>
      <c r="D78" s="64"/>
      <c r="E78" s="27">
        <f>E75+E72</f>
        <v>6165</v>
      </c>
      <c r="F78" s="27">
        <f>F75+F72</f>
        <v>752.96100000000001</v>
      </c>
      <c r="G78" s="27">
        <f>G75+G72</f>
        <v>5412.0389999999998</v>
      </c>
      <c r="H78" s="179">
        <f>G78/E78</f>
        <v>0.87786520681265201</v>
      </c>
    </row>
    <row r="79" spans="2:8" x14ac:dyDescent="0.15">
      <c r="C79" s="3"/>
      <c r="D79" s="3"/>
      <c r="E79" s="3"/>
      <c r="F79" s="93"/>
      <c r="G79" s="3"/>
    </row>
    <row r="80" spans="2:8" x14ac:dyDescent="0.15">
      <c r="B80" s="14" t="s">
        <v>648</v>
      </c>
      <c r="C80" s="91"/>
      <c r="E80" s="91"/>
      <c r="F80" s="91"/>
      <c r="G80" s="3"/>
      <c r="H80" s="94"/>
    </row>
    <row r="81" spans="2:8" x14ac:dyDescent="0.15">
      <c r="B81" s="47" t="s">
        <v>341</v>
      </c>
      <c r="C81" s="286">
        <v>25</v>
      </c>
      <c r="D81" s="313">
        <v>0.9</v>
      </c>
      <c r="E81" s="93">
        <f>C81*(1-D81)</f>
        <v>2.4999999999999996</v>
      </c>
      <c r="G81" s="93">
        <f>E81-F81</f>
        <v>2.4999999999999996</v>
      </c>
      <c r="H81" s="4">
        <f>G81/E81</f>
        <v>1</v>
      </c>
    </row>
    <row r="82" spans="2:8" x14ac:dyDescent="0.15">
      <c r="B82" s="47" t="s">
        <v>342</v>
      </c>
      <c r="C82" s="281">
        <v>225</v>
      </c>
      <c r="D82" s="4">
        <f>D68</f>
        <v>0.1</v>
      </c>
      <c r="E82" s="93">
        <f>C82*(1-D82)</f>
        <v>202.5</v>
      </c>
      <c r="G82" s="93">
        <f>E82-F82</f>
        <v>202.5</v>
      </c>
      <c r="H82" s="4">
        <f>G82/E82</f>
        <v>1</v>
      </c>
    </row>
    <row r="83" spans="2:8" x14ac:dyDescent="0.15">
      <c r="B83" s="47" t="s">
        <v>346</v>
      </c>
      <c r="C83" s="313">
        <v>0.8</v>
      </c>
      <c r="D83" s="4"/>
      <c r="E83" s="93"/>
      <c r="G83" s="93"/>
      <c r="H83" s="4"/>
    </row>
    <row r="84" spans="2:8" x14ac:dyDescent="0.15">
      <c r="B84" s="47"/>
      <c r="C84" s="96"/>
      <c r="D84" s="4"/>
      <c r="E84" s="93"/>
      <c r="G84" s="93"/>
      <c r="H84" s="4"/>
    </row>
    <row r="85" spans="2:8" s="14" customFormat="1" x14ac:dyDescent="0.15">
      <c r="B85" s="14" t="s">
        <v>691</v>
      </c>
      <c r="C85" s="27">
        <f>C82+C81+C72</f>
        <v>6750</v>
      </c>
      <c r="D85" s="64"/>
      <c r="E85" s="27">
        <f>E82+E81+E72</f>
        <v>6055</v>
      </c>
      <c r="F85" s="27">
        <f>F82+F81+F72</f>
        <v>752.96100000000001</v>
      </c>
      <c r="G85" s="27">
        <f>G82+G81+G72</f>
        <v>5302.0389999999998</v>
      </c>
      <c r="H85" s="179">
        <f>G85/E85</f>
        <v>0.87564640792733273</v>
      </c>
    </row>
    <row r="86" spans="2:8" x14ac:dyDescent="0.15">
      <c r="B86" s="47"/>
      <c r="C86" s="96"/>
      <c r="D86" s="4"/>
      <c r="E86" s="93"/>
      <c r="G86" s="93"/>
      <c r="H86" s="4"/>
    </row>
    <row r="87" spans="2:8" x14ac:dyDescent="0.15">
      <c r="B87" s="10" t="s">
        <v>39</v>
      </c>
    </row>
    <row r="88" spans="2:8" x14ac:dyDescent="0.15">
      <c r="B88" s="14" t="s">
        <v>337</v>
      </c>
    </row>
    <row r="89" spans="2:8" x14ac:dyDescent="0.15">
      <c r="B89" s="47" t="s">
        <v>646</v>
      </c>
      <c r="C89" s="93">
        <v>7250</v>
      </c>
      <c r="D89" s="4">
        <v>0.1</v>
      </c>
      <c r="E89" s="93">
        <f>C89*(1-D89)</f>
        <v>6525</v>
      </c>
      <c r="F89" s="93">
        <f>F68*0.9</f>
        <v>492.07499999999999</v>
      </c>
      <c r="G89" s="93">
        <f>E89-F89</f>
        <v>6032.9250000000002</v>
      </c>
      <c r="H89" s="4">
        <f>G89/E89</f>
        <v>0.9245862068965518</v>
      </c>
    </row>
    <row r="90" spans="2:8" x14ac:dyDescent="0.15">
      <c r="B90" s="17" t="s">
        <v>688</v>
      </c>
      <c r="C90" s="93" t="s">
        <v>329</v>
      </c>
      <c r="D90" s="93"/>
      <c r="E90" s="93"/>
      <c r="F90" s="93">
        <v>1.1000000000000001</v>
      </c>
      <c r="G90" s="93">
        <f>E90-F90</f>
        <v>-1.1000000000000001</v>
      </c>
      <c r="H90" s="4"/>
    </row>
    <row r="91" spans="2:8" x14ac:dyDescent="0.15">
      <c r="B91" s="17" t="s">
        <v>328</v>
      </c>
      <c r="C91" s="93" t="s">
        <v>329</v>
      </c>
      <c r="D91" s="93"/>
      <c r="E91" s="93"/>
      <c r="F91" s="93">
        <f>F70*0.9</f>
        <v>4.92075</v>
      </c>
      <c r="G91" s="93"/>
      <c r="H91" s="4"/>
    </row>
    <row r="92" spans="2:8" x14ac:dyDescent="0.15">
      <c r="B92" s="17" t="s">
        <v>326</v>
      </c>
      <c r="C92" s="93" t="s">
        <v>329</v>
      </c>
      <c r="D92" s="93"/>
      <c r="E92" s="93"/>
      <c r="F92" s="93">
        <f>F71*0.9</f>
        <v>0.98415000000000019</v>
      </c>
      <c r="G92" s="93">
        <f>E92-F92</f>
        <v>-0.98415000000000019</v>
      </c>
      <c r="H92" s="4"/>
    </row>
    <row r="93" spans="2:8" x14ac:dyDescent="0.15">
      <c r="B93" s="14" t="s">
        <v>218</v>
      </c>
      <c r="C93" s="92">
        <f>SUM(C89:C92)</f>
        <v>7250</v>
      </c>
      <c r="D93" s="92"/>
      <c r="E93" s="92">
        <f>SUM(E89:E92)</f>
        <v>6525</v>
      </c>
      <c r="F93" s="92">
        <f>SUM(F89:F92)</f>
        <v>499.07990000000001</v>
      </c>
      <c r="G93" s="93">
        <f>E93-F93</f>
        <v>6025.9201000000003</v>
      </c>
      <c r="H93" s="4">
        <f>G93/E93</f>
        <v>0.9235126590038315</v>
      </c>
    </row>
    <row r="95" spans="2:8" x14ac:dyDescent="0.15">
      <c r="B95" s="14" t="s">
        <v>647</v>
      </c>
    </row>
    <row r="96" spans="2:8" x14ac:dyDescent="0.15">
      <c r="B96" s="47" t="s">
        <v>1111</v>
      </c>
      <c r="C96" s="286">
        <v>350</v>
      </c>
      <c r="D96" s="4">
        <f>D89</f>
        <v>0.1</v>
      </c>
      <c r="E96" s="93">
        <f>C96*(1-D96)</f>
        <v>315</v>
      </c>
      <c r="F96" s="93"/>
      <c r="G96" s="93">
        <f>E96-F96</f>
        <v>315</v>
      </c>
      <c r="H96" s="4">
        <f>G96/E96</f>
        <v>1</v>
      </c>
    </row>
    <row r="97" spans="2:8" x14ac:dyDescent="0.15">
      <c r="B97" s="47" t="s">
        <v>343</v>
      </c>
      <c r="C97" s="313">
        <v>0.1</v>
      </c>
      <c r="D97" s="3"/>
      <c r="E97" s="3">
        <f>C96*C97</f>
        <v>35</v>
      </c>
      <c r="F97" s="93"/>
      <c r="G97" s="93">
        <f>E97-F97</f>
        <v>35</v>
      </c>
      <c r="H97" s="218">
        <f>G97/E97</f>
        <v>1</v>
      </c>
    </row>
    <row r="98" spans="2:8" x14ac:dyDescent="0.15">
      <c r="B98" s="47"/>
      <c r="C98" s="4"/>
      <c r="D98" s="3"/>
      <c r="E98" s="3"/>
      <c r="F98" s="93"/>
      <c r="G98" s="93"/>
      <c r="H98" s="4"/>
    </row>
    <row r="99" spans="2:8" s="14" customFormat="1" x14ac:dyDescent="0.15">
      <c r="B99" s="14" t="s">
        <v>690</v>
      </c>
      <c r="C99" s="27">
        <f>C96+C93</f>
        <v>7600</v>
      </c>
      <c r="D99" s="64"/>
      <c r="E99" s="27">
        <f>E96+E93</f>
        <v>6840</v>
      </c>
      <c r="F99" s="27">
        <f>F96+F93</f>
        <v>499.07990000000001</v>
      </c>
      <c r="G99" s="27">
        <f>G96+G93</f>
        <v>6340.9201000000003</v>
      </c>
      <c r="H99" s="179">
        <f>G99/E99</f>
        <v>0.92703510233918129</v>
      </c>
    </row>
    <row r="100" spans="2:8" x14ac:dyDescent="0.15">
      <c r="C100" s="3"/>
      <c r="D100" s="3"/>
      <c r="E100" s="3"/>
      <c r="F100" s="93"/>
      <c r="G100" s="3"/>
    </row>
    <row r="101" spans="2:8" x14ac:dyDescent="0.15">
      <c r="B101" s="14" t="s">
        <v>648</v>
      </c>
      <c r="C101" s="91"/>
      <c r="E101" s="91"/>
      <c r="F101" s="91"/>
      <c r="G101" s="3"/>
      <c r="H101" s="94"/>
    </row>
    <row r="102" spans="2:8" x14ac:dyDescent="0.15">
      <c r="B102" s="47" t="s">
        <v>341</v>
      </c>
      <c r="C102" s="286">
        <v>25</v>
      </c>
      <c r="D102" s="313">
        <v>0.9</v>
      </c>
      <c r="E102" s="93">
        <f>C102*(1-D102)</f>
        <v>2.4999999999999996</v>
      </c>
      <c r="G102" s="93">
        <f>E102-F102</f>
        <v>2.4999999999999996</v>
      </c>
      <c r="H102" s="4">
        <f>G102/E102</f>
        <v>1</v>
      </c>
    </row>
    <row r="103" spans="2:8" x14ac:dyDescent="0.15">
      <c r="B103" s="47" t="s">
        <v>342</v>
      </c>
      <c r="C103" s="281">
        <v>225</v>
      </c>
      <c r="D103" s="4">
        <f>D89</f>
        <v>0.1</v>
      </c>
      <c r="E103" s="93">
        <f>C103*(1-D103)</f>
        <v>202.5</v>
      </c>
      <c r="G103" s="93">
        <f>E103-F103</f>
        <v>202.5</v>
      </c>
      <c r="H103" s="4">
        <f>G103/E103</f>
        <v>1</v>
      </c>
    </row>
    <row r="104" spans="2:8" x14ac:dyDescent="0.15">
      <c r="B104" s="47" t="s">
        <v>346</v>
      </c>
      <c r="C104" s="313">
        <v>0.9</v>
      </c>
      <c r="D104" s="4"/>
      <c r="E104" s="93"/>
      <c r="G104" s="93"/>
      <c r="H104" s="4"/>
    </row>
    <row r="105" spans="2:8" x14ac:dyDescent="0.15">
      <c r="B105" s="47"/>
      <c r="C105" s="96"/>
      <c r="D105" s="4"/>
      <c r="E105" s="93"/>
      <c r="G105" s="93"/>
      <c r="H105" s="4"/>
    </row>
    <row r="106" spans="2:8" s="14" customFormat="1" x14ac:dyDescent="0.15">
      <c r="B106" s="14" t="s">
        <v>691</v>
      </c>
      <c r="C106" s="27">
        <f>C103+C102+C93</f>
        <v>7500</v>
      </c>
      <c r="D106" s="64"/>
      <c r="E106" s="27">
        <f>E103+E102+E93</f>
        <v>6730</v>
      </c>
      <c r="F106" s="27">
        <f>F103+F102+F93</f>
        <v>499.07990000000001</v>
      </c>
      <c r="G106" s="27">
        <f>G103+G102+G93</f>
        <v>6230.9201000000003</v>
      </c>
      <c r="H106" s="179">
        <f>G106/E106</f>
        <v>0.92584251114413085</v>
      </c>
    </row>
  </sheetData>
  <printOptions gridLines="1"/>
  <pageMargins left="0.7" right="0.7" top="0.75" bottom="0.75" header="0.3" footer="0.3"/>
  <pageSetup scale="51" orientation="portrait" r:id="rId1"/>
  <ignoredErrors>
    <ignoredError sqref="F27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B1:BN83"/>
  <sheetViews>
    <sheetView workbookViewId="0">
      <selection activeCell="B1" sqref="B1"/>
    </sheetView>
  </sheetViews>
  <sheetFormatPr baseColWidth="10" defaultColWidth="9.1640625" defaultRowHeight="13" x14ac:dyDescent="0.15"/>
  <cols>
    <col min="1" max="1" width="2.83203125" style="33" customWidth="1"/>
    <col min="2" max="2" width="30.6640625" style="33" customWidth="1"/>
    <col min="3" max="3" width="1.6640625" style="33" hidden="1" customWidth="1"/>
    <col min="4" max="4" width="0" style="33" hidden="1" customWidth="1"/>
    <col min="5" max="5" width="13.33203125" style="33" customWidth="1"/>
    <col min="6" max="8" width="11.33203125" style="33" customWidth="1"/>
    <col min="9" max="9" width="12.33203125" style="33" customWidth="1"/>
    <col min="10" max="10" width="11.33203125" style="33" customWidth="1"/>
    <col min="11" max="11" width="12.5" style="33" customWidth="1"/>
    <col min="12" max="12" width="11.33203125" style="33" customWidth="1"/>
    <col min="13" max="13" width="13.5" style="33" customWidth="1"/>
    <col min="14" max="18" width="15.5" style="33" customWidth="1"/>
    <col min="19" max="28" width="12.83203125" style="33" customWidth="1"/>
    <col min="29" max="29" width="12.33203125" style="33" bestFit="1" customWidth="1"/>
    <col min="30" max="40" width="14.5" style="33" customWidth="1"/>
    <col min="41" max="41" width="14.33203125" style="33" customWidth="1"/>
    <col min="42" max="52" width="14.5" style="33" customWidth="1"/>
    <col min="53" max="62" width="15.1640625" style="33" customWidth="1"/>
    <col min="63" max="64" width="13.83203125" style="33" customWidth="1"/>
    <col min="65" max="65" width="15" style="118" bestFit="1" customWidth="1"/>
    <col min="66" max="66" width="15" style="33" bestFit="1" customWidth="1"/>
    <col min="67" max="16384" width="9.1640625" style="33"/>
  </cols>
  <sheetData>
    <row r="1" spans="2:64" x14ac:dyDescent="0.15">
      <c r="D1" s="75" t="s">
        <v>147</v>
      </c>
      <c r="E1" s="78" t="s">
        <v>35</v>
      </c>
      <c r="F1" s="78"/>
      <c r="G1" s="78" t="s">
        <v>36</v>
      </c>
      <c r="H1" s="34"/>
      <c r="I1" s="78" t="s">
        <v>37</v>
      </c>
      <c r="J1" s="34"/>
      <c r="K1" s="78" t="s">
        <v>38</v>
      </c>
      <c r="L1" s="34"/>
      <c r="M1" s="78" t="s">
        <v>39</v>
      </c>
      <c r="O1" s="39" t="s">
        <v>553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2:64" x14ac:dyDescent="0.15">
      <c r="D2" s="75"/>
      <c r="E2" s="78"/>
      <c r="F2" s="78"/>
      <c r="G2" s="78"/>
      <c r="H2" s="34"/>
      <c r="I2" s="34"/>
      <c r="J2" s="34"/>
      <c r="K2" s="34"/>
      <c r="L2" s="34"/>
      <c r="M2" s="34"/>
      <c r="O2" s="39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3" spans="2:64" x14ac:dyDescent="0.15">
      <c r="B3" s="33" t="s">
        <v>376</v>
      </c>
      <c r="D3" s="75"/>
      <c r="E3" s="63">
        <f>SUM(E12:P12)</f>
        <v>159175</v>
      </c>
      <c r="F3" s="63"/>
      <c r="G3" s="63">
        <f>SUM(Q12:AB12)</f>
        <v>4230687.5</v>
      </c>
      <c r="H3" s="63"/>
      <c r="I3" s="63">
        <f>SUM(AC12:AN12)</f>
        <v>12875082.5</v>
      </c>
      <c r="J3" s="63"/>
      <c r="K3" s="63">
        <f>SUM(AO12:AZ12)</f>
        <v>23333035</v>
      </c>
      <c r="L3" s="63"/>
      <c r="M3" s="63">
        <f>SUM(BA12:BL12)</f>
        <v>37596690</v>
      </c>
      <c r="O3" s="323">
        <f>SUM(E3:M3)</f>
        <v>78194670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</row>
    <row r="4" spans="2:64" x14ac:dyDescent="0.15">
      <c r="B4" s="33" t="s">
        <v>671</v>
      </c>
      <c r="D4" s="75"/>
      <c r="E4" s="63">
        <f>SUM(E13:P13)</f>
        <v>91000</v>
      </c>
      <c r="F4" s="63"/>
      <c r="G4" s="63">
        <f>SUM(Q13:AB13)</f>
        <v>3402941.9</v>
      </c>
      <c r="H4" s="63"/>
      <c r="I4" s="63">
        <f>SUM(AC13:AN13)</f>
        <v>10963986.5</v>
      </c>
      <c r="J4" s="63"/>
      <c r="K4" s="63">
        <f>SUM(AO13:AZ13)</f>
        <v>20507172.366999999</v>
      </c>
      <c r="L4" s="63"/>
      <c r="M4" s="63">
        <f>SUM(BA13:BL13)</f>
        <v>34901658.539999999</v>
      </c>
      <c r="O4" s="323">
        <f>SUM(E4:M4)</f>
        <v>69866759.306999996</v>
      </c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</row>
    <row r="5" spans="2:64" x14ac:dyDescent="0.15">
      <c r="B5" s="33" t="s">
        <v>682</v>
      </c>
      <c r="D5" s="75"/>
      <c r="E5" s="96">
        <f>E4/E3</f>
        <v>0.57169781686822685</v>
      </c>
      <c r="F5" s="96"/>
      <c r="G5" s="96">
        <f>G4/G3</f>
        <v>0.80434726034480208</v>
      </c>
      <c r="H5" s="96"/>
      <c r="I5" s="96">
        <f>I4/I3</f>
        <v>0.85156631035179775</v>
      </c>
      <c r="J5" s="96"/>
      <c r="K5" s="96">
        <f>K4/K3</f>
        <v>0.87889005296567713</v>
      </c>
      <c r="L5" s="96"/>
      <c r="M5" s="96">
        <f>M4/M3</f>
        <v>0.92831732101948339</v>
      </c>
      <c r="N5" s="324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</row>
    <row r="6" spans="2:64" x14ac:dyDescent="0.15">
      <c r="B6" s="33" t="s">
        <v>677</v>
      </c>
      <c r="D6" s="75"/>
      <c r="E6" s="63">
        <f>SUM(E15:P15)</f>
        <v>66880</v>
      </c>
      <c r="F6" s="96">
        <f>E6/E3</f>
        <v>0.42016648343018692</v>
      </c>
      <c r="G6" s="63">
        <f>SUM(Q15:AB15)</f>
        <v>2018248.2</v>
      </c>
      <c r="H6" s="96">
        <f>G6/G3</f>
        <v>0.47704969936919234</v>
      </c>
      <c r="I6" s="63">
        <f>SUM(AC15:AN15)</f>
        <v>4357221.7600000007</v>
      </c>
      <c r="J6" s="96">
        <f>I6/I3</f>
        <v>0.33842282253337025</v>
      </c>
      <c r="K6" s="63">
        <f>SUM(AO15:AZ15)</f>
        <v>4124553.1329999994</v>
      </c>
      <c r="L6" s="96">
        <f>K6/K3</f>
        <v>0.17676882295852209</v>
      </c>
      <c r="M6" s="63">
        <f>SUM(BA15:BL15)</f>
        <v>3499253.1735999994</v>
      </c>
      <c r="N6" s="96">
        <f>M6/M3</f>
        <v>9.3073437411644463E-2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2:64" x14ac:dyDescent="0.15">
      <c r="B7" s="33" t="s">
        <v>678</v>
      </c>
      <c r="D7" s="75"/>
      <c r="E7" s="63">
        <f>SUM(E16:P16)</f>
        <v>24120</v>
      </c>
      <c r="F7" s="96">
        <f>E7/E3</f>
        <v>0.1515313334380399</v>
      </c>
      <c r="G7" s="63">
        <f>SUM(Q16:AB16)</f>
        <v>1384693.7000000002</v>
      </c>
      <c r="H7" s="96">
        <f>G7/G3</f>
        <v>0.3272975609756098</v>
      </c>
      <c r="I7" s="63">
        <f>SUM(AC16:AN16)</f>
        <v>6606764.7400000002</v>
      </c>
      <c r="J7" s="96">
        <f>I7/I3</f>
        <v>0.51314348781842756</v>
      </c>
      <c r="K7" s="63">
        <f>SUM(AO16:AZ16)</f>
        <v>16382619.233999999</v>
      </c>
      <c r="L7" s="96">
        <f>K7/K3</f>
        <v>0.70212123000715509</v>
      </c>
      <c r="M7" s="63">
        <f>SUM(BA16:BL16)</f>
        <v>31402405.366400003</v>
      </c>
      <c r="N7" s="96">
        <f>M7/M3</f>
        <v>0.83524388360783897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2:64" x14ac:dyDescent="0.15">
      <c r="D8" s="75"/>
      <c r="E8" s="78"/>
      <c r="F8" s="78"/>
      <c r="G8" s="78"/>
      <c r="H8" s="34"/>
      <c r="I8" s="78"/>
      <c r="J8" s="34"/>
      <c r="K8" s="78"/>
      <c r="L8" s="34"/>
      <c r="M8" s="78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2:64" x14ac:dyDescent="0.15">
      <c r="D9" s="75"/>
      <c r="E9" s="368" t="s">
        <v>35</v>
      </c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 t="s">
        <v>36</v>
      </c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68" t="s">
        <v>37</v>
      </c>
      <c r="AD9" s="368"/>
      <c r="AE9" s="368"/>
      <c r="AF9" s="368"/>
      <c r="AG9" s="368"/>
      <c r="AH9" s="368"/>
      <c r="AI9" s="368"/>
      <c r="AJ9" s="368"/>
      <c r="AK9" s="368"/>
      <c r="AL9" s="368"/>
      <c r="AM9" s="368"/>
      <c r="AN9" s="368"/>
      <c r="AO9" s="368" t="s">
        <v>38</v>
      </c>
      <c r="AP9" s="368"/>
      <c r="AQ9" s="368"/>
      <c r="AR9" s="368"/>
      <c r="AS9" s="368"/>
      <c r="AT9" s="368"/>
      <c r="AU9" s="368"/>
      <c r="AV9" s="368"/>
      <c r="AW9" s="368"/>
      <c r="AX9" s="368"/>
      <c r="AY9" s="368"/>
      <c r="AZ9" s="368"/>
      <c r="BA9" s="368" t="s">
        <v>39</v>
      </c>
      <c r="BB9" s="368"/>
      <c r="BC9" s="368"/>
      <c r="BD9" s="368"/>
      <c r="BE9" s="368"/>
      <c r="BF9" s="368"/>
      <c r="BG9" s="368"/>
      <c r="BH9" s="368"/>
      <c r="BI9" s="368"/>
      <c r="BJ9" s="368"/>
      <c r="BK9" s="368"/>
      <c r="BL9" s="368"/>
    </row>
    <row r="10" spans="2:64" x14ac:dyDescent="0.15">
      <c r="D10" s="75" t="s">
        <v>147</v>
      </c>
      <c r="E10" s="78" t="s">
        <v>40</v>
      </c>
      <c r="F10" s="78" t="s">
        <v>41</v>
      </c>
      <c r="G10" s="78" t="s">
        <v>42</v>
      </c>
      <c r="H10" s="34" t="s">
        <v>43</v>
      </c>
      <c r="I10" s="34" t="s">
        <v>44</v>
      </c>
      <c r="J10" s="34" t="s">
        <v>45</v>
      </c>
      <c r="K10" s="34" t="s">
        <v>46</v>
      </c>
      <c r="L10" s="34" t="s">
        <v>47</v>
      </c>
      <c r="M10" s="34" t="s">
        <v>48</v>
      </c>
      <c r="N10" s="34" t="s">
        <v>49</v>
      </c>
      <c r="O10" s="34" t="s">
        <v>50</v>
      </c>
      <c r="P10" s="34" t="s">
        <v>51</v>
      </c>
      <c r="Q10" s="34" t="s">
        <v>40</v>
      </c>
      <c r="R10" s="34" t="s">
        <v>41</v>
      </c>
      <c r="S10" s="34" t="s">
        <v>42</v>
      </c>
      <c r="T10" s="34" t="s">
        <v>43</v>
      </c>
      <c r="U10" s="34" t="s">
        <v>44</v>
      </c>
      <c r="V10" s="34" t="s">
        <v>45</v>
      </c>
      <c r="W10" s="34" t="s">
        <v>46</v>
      </c>
      <c r="X10" s="34" t="s">
        <v>47</v>
      </c>
      <c r="Y10" s="34" t="s">
        <v>48</v>
      </c>
      <c r="Z10" s="34" t="s">
        <v>49</v>
      </c>
      <c r="AA10" s="34" t="s">
        <v>50</v>
      </c>
      <c r="AB10" s="34" t="s">
        <v>51</v>
      </c>
      <c r="AC10" s="34" t="s">
        <v>40</v>
      </c>
      <c r="AD10" s="34" t="s">
        <v>41</v>
      </c>
      <c r="AE10" s="34" t="s">
        <v>42</v>
      </c>
      <c r="AF10" s="34" t="s">
        <v>43</v>
      </c>
      <c r="AG10" s="34" t="s">
        <v>44</v>
      </c>
      <c r="AH10" s="34" t="s">
        <v>45</v>
      </c>
      <c r="AI10" s="34" t="s">
        <v>46</v>
      </c>
      <c r="AJ10" s="34" t="s">
        <v>47</v>
      </c>
      <c r="AK10" s="34" t="s">
        <v>48</v>
      </c>
      <c r="AL10" s="34" t="s">
        <v>49</v>
      </c>
      <c r="AM10" s="34" t="s">
        <v>50</v>
      </c>
      <c r="AN10" s="34" t="s">
        <v>51</v>
      </c>
      <c r="AO10" s="34" t="s">
        <v>40</v>
      </c>
      <c r="AP10" s="34" t="s">
        <v>41</v>
      </c>
      <c r="AQ10" s="34" t="s">
        <v>42</v>
      </c>
      <c r="AR10" s="34" t="s">
        <v>43</v>
      </c>
      <c r="AS10" s="34" t="s">
        <v>44</v>
      </c>
      <c r="AT10" s="34" t="s">
        <v>45</v>
      </c>
      <c r="AU10" s="34" t="s">
        <v>46</v>
      </c>
      <c r="AV10" s="34" t="s">
        <v>47</v>
      </c>
      <c r="AW10" s="34" t="s">
        <v>48</v>
      </c>
      <c r="AX10" s="34" t="s">
        <v>49</v>
      </c>
      <c r="AY10" s="34" t="s">
        <v>50</v>
      </c>
      <c r="AZ10" s="34" t="s">
        <v>51</v>
      </c>
      <c r="BA10" s="34" t="s">
        <v>40</v>
      </c>
      <c r="BB10" s="34" t="s">
        <v>41</v>
      </c>
      <c r="BC10" s="34" t="s">
        <v>42</v>
      </c>
      <c r="BD10" s="34" t="s">
        <v>43</v>
      </c>
      <c r="BE10" s="34" t="s">
        <v>44</v>
      </c>
      <c r="BF10" s="34" t="s">
        <v>45</v>
      </c>
      <c r="BG10" s="34" t="s">
        <v>46</v>
      </c>
      <c r="BH10" s="34" t="s">
        <v>47</v>
      </c>
      <c r="BI10" s="34" t="s">
        <v>48</v>
      </c>
      <c r="BJ10" s="34" t="s">
        <v>49</v>
      </c>
      <c r="BK10" s="34" t="s">
        <v>50</v>
      </c>
      <c r="BL10" s="34" t="s">
        <v>51</v>
      </c>
    </row>
    <row r="11" spans="2:64" x14ac:dyDescent="0.15">
      <c r="D11" s="75"/>
      <c r="E11" s="78"/>
      <c r="F11" s="78"/>
      <c r="G11" s="7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2:64" x14ac:dyDescent="0.15">
      <c r="B12" s="33" t="s">
        <v>376</v>
      </c>
      <c r="D12" s="75"/>
      <c r="E12" s="63">
        <f t="shared" ref="E12:AJ12" si="0">E82</f>
        <v>0</v>
      </c>
      <c r="F12" s="63">
        <f t="shared" si="0"/>
        <v>0</v>
      </c>
      <c r="G12" s="63">
        <f t="shared" si="0"/>
        <v>0</v>
      </c>
      <c r="H12" s="63">
        <f t="shared" si="0"/>
        <v>0</v>
      </c>
      <c r="I12" s="63">
        <f t="shared" si="0"/>
        <v>0</v>
      </c>
      <c r="J12" s="63">
        <f t="shared" si="0"/>
        <v>0</v>
      </c>
      <c r="K12" s="63">
        <f t="shared" si="0"/>
        <v>0</v>
      </c>
      <c r="L12" s="63">
        <f t="shared" si="0"/>
        <v>0</v>
      </c>
      <c r="M12" s="63">
        <f t="shared" si="0"/>
        <v>0</v>
      </c>
      <c r="N12" s="63">
        <f t="shared" si="0"/>
        <v>40325</v>
      </c>
      <c r="O12" s="63">
        <f t="shared" si="0"/>
        <v>40325</v>
      </c>
      <c r="P12" s="63">
        <f t="shared" si="0"/>
        <v>78525</v>
      </c>
      <c r="Q12" s="63">
        <f t="shared" si="0"/>
        <v>125562.5</v>
      </c>
      <c r="R12" s="63">
        <f t="shared" si="0"/>
        <v>168862.5</v>
      </c>
      <c r="S12" s="63">
        <f t="shared" si="0"/>
        <v>337725</v>
      </c>
      <c r="T12" s="63">
        <f t="shared" si="0"/>
        <v>337725</v>
      </c>
      <c r="U12" s="63">
        <f t="shared" si="0"/>
        <v>337725</v>
      </c>
      <c r="V12" s="63">
        <f t="shared" si="0"/>
        <v>337725</v>
      </c>
      <c r="W12" s="63">
        <f t="shared" si="0"/>
        <v>337725</v>
      </c>
      <c r="X12" s="63">
        <f t="shared" si="0"/>
        <v>381025</v>
      </c>
      <c r="Y12" s="63">
        <f t="shared" si="0"/>
        <v>424325</v>
      </c>
      <c r="Z12" s="63">
        <f t="shared" si="0"/>
        <v>425518.75</v>
      </c>
      <c r="AA12" s="63">
        <f t="shared" si="0"/>
        <v>507800</v>
      </c>
      <c r="AB12" s="63">
        <f t="shared" si="0"/>
        <v>508968.75</v>
      </c>
      <c r="AC12" s="63">
        <f t="shared" si="0"/>
        <v>641690</v>
      </c>
      <c r="AD12" s="63">
        <f t="shared" si="0"/>
        <v>1025970</v>
      </c>
      <c r="AE12" s="63">
        <f t="shared" si="0"/>
        <v>1157407.5</v>
      </c>
      <c r="AF12" s="63">
        <f t="shared" si="0"/>
        <v>1157407.5</v>
      </c>
      <c r="AG12" s="63">
        <f t="shared" si="0"/>
        <v>1285210</v>
      </c>
      <c r="AH12" s="63">
        <f t="shared" si="0"/>
        <v>1285210</v>
      </c>
      <c r="AI12" s="63">
        <f t="shared" si="0"/>
        <v>1285210</v>
      </c>
      <c r="AJ12" s="63">
        <f t="shared" si="0"/>
        <v>1158322.5</v>
      </c>
      <c r="AK12" s="63">
        <f t="shared" ref="AK12:BL12" si="1">AK82</f>
        <v>1159237.5</v>
      </c>
      <c r="AL12" s="63">
        <f t="shared" si="1"/>
        <v>1032741.25</v>
      </c>
      <c r="AM12" s="63">
        <f t="shared" si="1"/>
        <v>906598.75</v>
      </c>
      <c r="AN12" s="63">
        <f t="shared" si="1"/>
        <v>780077.5</v>
      </c>
      <c r="AO12" s="63">
        <f t="shared" si="1"/>
        <v>1166387.5</v>
      </c>
      <c r="AP12" s="63">
        <f t="shared" si="1"/>
        <v>1860795</v>
      </c>
      <c r="AQ12" s="63">
        <f t="shared" si="1"/>
        <v>2099827.5</v>
      </c>
      <c r="AR12" s="63">
        <f t="shared" si="1"/>
        <v>2099827.5</v>
      </c>
      <c r="AS12" s="63">
        <f t="shared" si="1"/>
        <v>2328860</v>
      </c>
      <c r="AT12" s="63">
        <f t="shared" si="1"/>
        <v>2328860</v>
      </c>
      <c r="AU12" s="63">
        <f t="shared" si="1"/>
        <v>2328860</v>
      </c>
      <c r="AV12" s="63">
        <f t="shared" si="1"/>
        <v>2100847.5</v>
      </c>
      <c r="AW12" s="63">
        <f t="shared" si="1"/>
        <v>2101867.5</v>
      </c>
      <c r="AX12" s="63">
        <f t="shared" si="1"/>
        <v>1868382.5</v>
      </c>
      <c r="AY12" s="63">
        <f t="shared" si="1"/>
        <v>1641020</v>
      </c>
      <c r="AZ12" s="63">
        <f t="shared" si="1"/>
        <v>1407500</v>
      </c>
      <c r="BA12" s="63">
        <f t="shared" si="1"/>
        <v>1877640</v>
      </c>
      <c r="BB12" s="63">
        <f t="shared" si="1"/>
        <v>3003242.5</v>
      </c>
      <c r="BC12" s="63">
        <f t="shared" si="1"/>
        <v>3382242.5</v>
      </c>
      <c r="BD12" s="63">
        <f t="shared" si="1"/>
        <v>3382242.5</v>
      </c>
      <c r="BE12" s="63">
        <f t="shared" si="1"/>
        <v>3756950</v>
      </c>
      <c r="BF12" s="63">
        <f t="shared" si="1"/>
        <v>3756950</v>
      </c>
      <c r="BG12" s="63">
        <f t="shared" si="1"/>
        <v>3756950</v>
      </c>
      <c r="BH12" s="63">
        <f t="shared" si="1"/>
        <v>3383262.5</v>
      </c>
      <c r="BI12" s="63">
        <f t="shared" si="1"/>
        <v>3384282.5</v>
      </c>
      <c r="BJ12" s="63">
        <f t="shared" si="1"/>
        <v>3010830</v>
      </c>
      <c r="BK12" s="63">
        <f t="shared" si="1"/>
        <v>2637792.5</v>
      </c>
      <c r="BL12" s="63">
        <f t="shared" si="1"/>
        <v>2264305</v>
      </c>
    </row>
    <row r="13" spans="2:64" x14ac:dyDescent="0.15">
      <c r="B13" s="33" t="s">
        <v>671</v>
      </c>
      <c r="D13" s="75"/>
      <c r="E13" s="63">
        <f t="shared" ref="E13:AJ13" si="2">E83</f>
        <v>0</v>
      </c>
      <c r="F13" s="63">
        <f t="shared" si="2"/>
        <v>0</v>
      </c>
      <c r="G13" s="63">
        <f t="shared" si="2"/>
        <v>0</v>
      </c>
      <c r="H13" s="63">
        <f t="shared" si="2"/>
        <v>0</v>
      </c>
      <c r="I13" s="63">
        <f t="shared" si="2"/>
        <v>0</v>
      </c>
      <c r="J13" s="63">
        <f t="shared" si="2"/>
        <v>0</v>
      </c>
      <c r="K13" s="63">
        <f t="shared" si="2"/>
        <v>0</v>
      </c>
      <c r="L13" s="63">
        <f t="shared" si="2"/>
        <v>0</v>
      </c>
      <c r="M13" s="63">
        <f t="shared" si="2"/>
        <v>0</v>
      </c>
      <c r="N13" s="63">
        <f t="shared" si="2"/>
        <v>23054</v>
      </c>
      <c r="O13" s="63">
        <f t="shared" si="2"/>
        <v>23054</v>
      </c>
      <c r="P13" s="63">
        <f t="shared" si="2"/>
        <v>44892</v>
      </c>
      <c r="Q13" s="63">
        <f t="shared" si="2"/>
        <v>100967.6</v>
      </c>
      <c r="R13" s="63">
        <f t="shared" si="2"/>
        <v>135786.6</v>
      </c>
      <c r="S13" s="63">
        <f t="shared" si="2"/>
        <v>271573.2</v>
      </c>
      <c r="T13" s="63">
        <f t="shared" si="2"/>
        <v>271573.2</v>
      </c>
      <c r="U13" s="63">
        <f t="shared" si="2"/>
        <v>271573.2</v>
      </c>
      <c r="V13" s="63">
        <f t="shared" si="2"/>
        <v>271573.2</v>
      </c>
      <c r="W13" s="63">
        <f t="shared" si="2"/>
        <v>271573.2</v>
      </c>
      <c r="X13" s="63">
        <f t="shared" si="2"/>
        <v>306392.2</v>
      </c>
      <c r="Y13" s="63">
        <f t="shared" si="2"/>
        <v>341211.2</v>
      </c>
      <c r="Z13" s="63">
        <f t="shared" si="2"/>
        <v>342404.95</v>
      </c>
      <c r="AA13" s="63">
        <f t="shared" si="2"/>
        <v>408572.3</v>
      </c>
      <c r="AB13" s="63">
        <f t="shared" si="2"/>
        <v>409741.05</v>
      </c>
      <c r="AC13" s="63">
        <f t="shared" si="2"/>
        <v>546135.19999999995</v>
      </c>
      <c r="AD13" s="63">
        <f t="shared" si="2"/>
        <v>873082.32000000007</v>
      </c>
      <c r="AE13" s="63">
        <f t="shared" si="2"/>
        <v>985408.86</v>
      </c>
      <c r="AF13" s="63">
        <f t="shared" si="2"/>
        <v>985408.86</v>
      </c>
      <c r="AG13" s="63">
        <f t="shared" si="2"/>
        <v>1094100.3999999999</v>
      </c>
      <c r="AH13" s="63">
        <f t="shared" si="2"/>
        <v>1094100.3999999999</v>
      </c>
      <c r="AI13" s="63">
        <f t="shared" si="2"/>
        <v>1094100.3999999999</v>
      </c>
      <c r="AJ13" s="63">
        <f t="shared" si="2"/>
        <v>986323.86</v>
      </c>
      <c r="AK13" s="63">
        <f t="shared" ref="AK13:BL13" si="3">AK83</f>
        <v>987238.86</v>
      </c>
      <c r="AL13" s="63">
        <f t="shared" si="3"/>
        <v>879853.57000000007</v>
      </c>
      <c r="AM13" s="63">
        <f t="shared" si="3"/>
        <v>772822.03</v>
      </c>
      <c r="AN13" s="63">
        <f t="shared" si="3"/>
        <v>665411.74</v>
      </c>
      <c r="AO13" s="63">
        <f t="shared" si="3"/>
        <v>1024830.8319999999</v>
      </c>
      <c r="AP13" s="63">
        <f t="shared" si="3"/>
        <v>1634906.7</v>
      </c>
      <c r="AQ13" s="63">
        <f t="shared" si="3"/>
        <v>1845326.682</v>
      </c>
      <c r="AR13" s="63">
        <f t="shared" si="3"/>
        <v>1845326.682</v>
      </c>
      <c r="AS13" s="63">
        <f t="shared" si="3"/>
        <v>2046499.625</v>
      </c>
      <c r="AT13" s="63">
        <f t="shared" si="3"/>
        <v>2046499.625</v>
      </c>
      <c r="AU13" s="63">
        <f t="shared" si="3"/>
        <v>2046499.625</v>
      </c>
      <c r="AV13" s="63">
        <f t="shared" si="3"/>
        <v>1846346.682</v>
      </c>
      <c r="AW13" s="63">
        <f t="shared" si="3"/>
        <v>1847366.682</v>
      </c>
      <c r="AX13" s="63">
        <f t="shared" si="3"/>
        <v>1642494.2</v>
      </c>
      <c r="AY13" s="63">
        <f t="shared" si="3"/>
        <v>1442991.257</v>
      </c>
      <c r="AZ13" s="63">
        <f t="shared" si="3"/>
        <v>1238083.7749999999</v>
      </c>
      <c r="BA13" s="63">
        <f t="shared" si="3"/>
        <v>1742888.4269999999</v>
      </c>
      <c r="BB13" s="63">
        <f t="shared" si="3"/>
        <v>2787639.9832000001</v>
      </c>
      <c r="BC13" s="63">
        <f t="shared" si="3"/>
        <v>3139689.6686</v>
      </c>
      <c r="BD13" s="63">
        <f t="shared" si="3"/>
        <v>3139689.6686</v>
      </c>
      <c r="BE13" s="63">
        <f t="shared" si="3"/>
        <v>3487446.8539999998</v>
      </c>
      <c r="BF13" s="63">
        <f t="shared" si="3"/>
        <v>3487446.8539999998</v>
      </c>
      <c r="BG13" s="63">
        <f t="shared" si="3"/>
        <v>3487446.8539999998</v>
      </c>
      <c r="BH13" s="63">
        <f t="shared" si="3"/>
        <v>3140709.6686</v>
      </c>
      <c r="BI13" s="63">
        <f t="shared" si="3"/>
        <v>3141729.6686</v>
      </c>
      <c r="BJ13" s="63">
        <f t="shared" si="3"/>
        <v>2795227.4832000001</v>
      </c>
      <c r="BK13" s="63">
        <f t="shared" si="3"/>
        <v>2449140.2977999998</v>
      </c>
      <c r="BL13" s="63">
        <f t="shared" si="3"/>
        <v>2102603.1124</v>
      </c>
    </row>
    <row r="14" spans="2:64" x14ac:dyDescent="0.15">
      <c r="B14" s="33" t="s">
        <v>676</v>
      </c>
      <c r="D14" s="75"/>
      <c r="E14" s="96">
        <f>IF(E12&gt;0,E13/E12,0)</f>
        <v>0</v>
      </c>
      <c r="F14" s="96">
        <f>IF(F12&gt;0,F13/F12,0)</f>
        <v>0</v>
      </c>
      <c r="G14" s="96">
        <f>IF(G12&gt;0,G13/G12,0)</f>
        <v>0</v>
      </c>
      <c r="H14" s="96">
        <f>IF(H12&gt;0,H13/H12,0)</f>
        <v>0</v>
      </c>
      <c r="I14" s="96">
        <f>IF(I12&gt;0,I13/I12,0)</f>
        <v>0</v>
      </c>
      <c r="J14" s="96">
        <f t="shared" ref="J14:BL14" si="4">IF(J12&gt;0,J13/J12,0)</f>
        <v>0</v>
      </c>
      <c r="K14" s="96">
        <f t="shared" si="4"/>
        <v>0</v>
      </c>
      <c r="L14" s="96">
        <f t="shared" si="4"/>
        <v>0</v>
      </c>
      <c r="M14" s="96">
        <f t="shared" si="4"/>
        <v>0</v>
      </c>
      <c r="N14" s="96">
        <f t="shared" si="4"/>
        <v>0.57170489770613764</v>
      </c>
      <c r="O14" s="96">
        <f t="shared" si="4"/>
        <v>0.57170489770613764</v>
      </c>
      <c r="P14" s="96">
        <f t="shared" si="4"/>
        <v>0.57169054441260747</v>
      </c>
      <c r="Q14" s="96">
        <f t="shared" si="4"/>
        <v>0.80412224987556002</v>
      </c>
      <c r="R14" s="96">
        <f t="shared" si="4"/>
        <v>0.80412524983344436</v>
      </c>
      <c r="S14" s="96">
        <f t="shared" si="4"/>
        <v>0.80412524983344436</v>
      </c>
      <c r="T14" s="96">
        <f t="shared" si="4"/>
        <v>0.80412524983344436</v>
      </c>
      <c r="U14" s="96">
        <f t="shared" si="4"/>
        <v>0.80412524983344436</v>
      </c>
      <c r="V14" s="96">
        <f t="shared" si="4"/>
        <v>0.80412524983344436</v>
      </c>
      <c r="W14" s="96">
        <f t="shared" si="4"/>
        <v>0.80412524983344436</v>
      </c>
      <c r="X14" s="96">
        <f t="shared" si="4"/>
        <v>0.80412623843579822</v>
      </c>
      <c r="Y14" s="96">
        <f t="shared" si="4"/>
        <v>0.80412702527543745</v>
      </c>
      <c r="Z14" s="96">
        <f t="shared" si="4"/>
        <v>0.80467652718005966</v>
      </c>
      <c r="AA14" s="96">
        <f t="shared" si="4"/>
        <v>0.80459294998030717</v>
      </c>
      <c r="AB14" s="96">
        <f t="shared" si="4"/>
        <v>0.80504166513170006</v>
      </c>
      <c r="AC14" s="96">
        <f t="shared" si="4"/>
        <v>0.85108884352257308</v>
      </c>
      <c r="AD14" s="96">
        <f t="shared" si="4"/>
        <v>0.85098230942425224</v>
      </c>
      <c r="AE14" s="96">
        <f t="shared" si="4"/>
        <v>0.85139318692854504</v>
      </c>
      <c r="AF14" s="96">
        <f t="shared" si="4"/>
        <v>0.85139318692854504</v>
      </c>
      <c r="AG14" s="96">
        <f t="shared" si="4"/>
        <v>0.85130087689949496</v>
      </c>
      <c r="AH14" s="96">
        <f t="shared" si="4"/>
        <v>0.85130087689949496</v>
      </c>
      <c r="AI14" s="96">
        <f t="shared" si="4"/>
        <v>0.85130087689949496</v>
      </c>
      <c r="AJ14" s="96">
        <f t="shared" si="4"/>
        <v>0.85151057671762398</v>
      </c>
      <c r="AK14" s="96">
        <f t="shared" si="4"/>
        <v>0.85162778119237859</v>
      </c>
      <c r="AL14" s="96">
        <f t="shared" si="4"/>
        <v>0.85195935574375481</v>
      </c>
      <c r="AM14" s="96">
        <f t="shared" si="4"/>
        <v>0.85244109370325083</v>
      </c>
      <c r="AN14" s="96">
        <f t="shared" si="4"/>
        <v>0.85300722043643096</v>
      </c>
      <c r="AO14" s="96">
        <f t="shared" si="4"/>
        <v>0.87863667263237988</v>
      </c>
      <c r="AP14" s="96">
        <f t="shared" si="4"/>
        <v>0.87860656332374065</v>
      </c>
      <c r="AQ14" s="96">
        <f t="shared" si="4"/>
        <v>0.87879917850394851</v>
      </c>
      <c r="AR14" s="96">
        <f t="shared" si="4"/>
        <v>0.87879917850394851</v>
      </c>
      <c r="AS14" s="96">
        <f t="shared" si="4"/>
        <v>0.87875596858548821</v>
      </c>
      <c r="AT14" s="96">
        <f t="shared" si="4"/>
        <v>0.87875596858548821</v>
      </c>
      <c r="AU14" s="96">
        <f t="shared" si="4"/>
        <v>0.87875596858548821</v>
      </c>
      <c r="AV14" s="96">
        <f t="shared" si="4"/>
        <v>0.87885802372613908</v>
      </c>
      <c r="AW14" s="96">
        <f t="shared" si="4"/>
        <v>0.87891681183518944</v>
      </c>
      <c r="AX14" s="96">
        <f t="shared" si="4"/>
        <v>0.87909954198350715</v>
      </c>
      <c r="AY14" s="96">
        <f t="shared" si="4"/>
        <v>0.87932581991688097</v>
      </c>
      <c r="AZ14" s="96">
        <f t="shared" si="4"/>
        <v>0.87963323268206028</v>
      </c>
      <c r="BA14" s="96">
        <f t="shared" si="4"/>
        <v>0.92823354157346449</v>
      </c>
      <c r="BB14" s="96">
        <f t="shared" si="4"/>
        <v>0.92821008733061017</v>
      </c>
      <c r="BC14" s="96">
        <f t="shared" si="4"/>
        <v>0.92828638650244621</v>
      </c>
      <c r="BD14" s="96">
        <f t="shared" si="4"/>
        <v>0.92828638650244621</v>
      </c>
      <c r="BE14" s="96">
        <f t="shared" si="4"/>
        <v>0.92826544244666542</v>
      </c>
      <c r="BF14" s="96">
        <f t="shared" si="4"/>
        <v>0.92826544244666542</v>
      </c>
      <c r="BG14" s="96">
        <f t="shared" si="4"/>
        <v>0.92826544244666542</v>
      </c>
      <c r="BH14" s="96">
        <f t="shared" si="4"/>
        <v>0.92830800701985139</v>
      </c>
      <c r="BI14" s="96">
        <f t="shared" si="4"/>
        <v>0.92832961450469931</v>
      </c>
      <c r="BJ14" s="96">
        <f t="shared" si="4"/>
        <v>0.92839100287960463</v>
      </c>
      <c r="BK14" s="96">
        <f t="shared" si="4"/>
        <v>0.92848103017959138</v>
      </c>
      <c r="BL14" s="96">
        <f t="shared" si="4"/>
        <v>0.92858652540183406</v>
      </c>
    </row>
    <row r="15" spans="2:64" x14ac:dyDescent="0.15">
      <c r="B15" s="33" t="s">
        <v>677</v>
      </c>
      <c r="D15" s="75"/>
      <c r="E15" s="63">
        <f t="shared" ref="E15:AJ15" si="5">E23</f>
        <v>0</v>
      </c>
      <c r="F15" s="63">
        <f t="shared" si="5"/>
        <v>0</v>
      </c>
      <c r="G15" s="63">
        <f t="shared" si="5"/>
        <v>0</v>
      </c>
      <c r="H15" s="63">
        <f t="shared" si="5"/>
        <v>0</v>
      </c>
      <c r="I15" s="63">
        <f t="shared" si="5"/>
        <v>0</v>
      </c>
      <c r="J15" s="63">
        <f t="shared" si="5"/>
        <v>0</v>
      </c>
      <c r="K15" s="63">
        <f t="shared" si="5"/>
        <v>0</v>
      </c>
      <c r="L15" s="63">
        <f t="shared" si="5"/>
        <v>0</v>
      </c>
      <c r="M15" s="63">
        <f t="shared" si="5"/>
        <v>0</v>
      </c>
      <c r="N15" s="63">
        <f t="shared" si="5"/>
        <v>17024</v>
      </c>
      <c r="O15" s="63">
        <f t="shared" si="5"/>
        <v>17024</v>
      </c>
      <c r="P15" s="63">
        <f t="shared" si="5"/>
        <v>32832</v>
      </c>
      <c r="Q15" s="63">
        <f t="shared" si="5"/>
        <v>59319.8</v>
      </c>
      <c r="R15" s="63">
        <f t="shared" si="5"/>
        <v>80256.2</v>
      </c>
      <c r="S15" s="63">
        <f t="shared" si="5"/>
        <v>160512.4</v>
      </c>
      <c r="T15" s="63">
        <f t="shared" si="5"/>
        <v>160512.4</v>
      </c>
      <c r="U15" s="63">
        <f t="shared" si="5"/>
        <v>160512.4</v>
      </c>
      <c r="V15" s="63">
        <f t="shared" si="5"/>
        <v>160512.4</v>
      </c>
      <c r="W15" s="63">
        <f t="shared" si="5"/>
        <v>160512.4</v>
      </c>
      <c r="X15" s="63">
        <f t="shared" si="5"/>
        <v>181448.80000000002</v>
      </c>
      <c r="Y15" s="63">
        <f t="shared" si="5"/>
        <v>202385.2</v>
      </c>
      <c r="Z15" s="63">
        <f t="shared" si="5"/>
        <v>202735.2</v>
      </c>
      <c r="AA15" s="63">
        <f t="shared" si="5"/>
        <v>244608</v>
      </c>
      <c r="AB15" s="63">
        <f t="shared" si="5"/>
        <v>244933</v>
      </c>
      <c r="AC15" s="63">
        <f t="shared" si="5"/>
        <v>218403.08000000002</v>
      </c>
      <c r="AD15" s="63">
        <f t="shared" si="5"/>
        <v>345706.96</v>
      </c>
      <c r="AE15" s="63">
        <f t="shared" si="5"/>
        <v>391694.06</v>
      </c>
      <c r="AF15" s="63">
        <f t="shared" si="5"/>
        <v>391694.06</v>
      </c>
      <c r="AG15" s="63">
        <f t="shared" si="5"/>
        <v>437106.16000000003</v>
      </c>
      <c r="AH15" s="63">
        <f t="shared" si="5"/>
        <v>437106.16000000003</v>
      </c>
      <c r="AI15" s="63">
        <f t="shared" si="5"/>
        <v>437106.16000000003</v>
      </c>
      <c r="AJ15" s="63">
        <f t="shared" si="5"/>
        <v>391844.06</v>
      </c>
      <c r="AK15" s="63">
        <f t="shared" ref="AK15:BL15" si="6">AK23</f>
        <v>391994.06</v>
      </c>
      <c r="AL15" s="63">
        <f t="shared" si="6"/>
        <v>346931.96</v>
      </c>
      <c r="AM15" s="63">
        <f t="shared" si="6"/>
        <v>306361.07</v>
      </c>
      <c r="AN15" s="63">
        <f t="shared" si="6"/>
        <v>261273.97</v>
      </c>
      <c r="AO15" s="63">
        <f t="shared" si="6"/>
        <v>203815.443</v>
      </c>
      <c r="AP15" s="63">
        <f t="shared" si="6"/>
        <v>330287.33999999997</v>
      </c>
      <c r="AQ15" s="63">
        <f t="shared" si="6"/>
        <v>369571.61300000001</v>
      </c>
      <c r="AR15" s="63">
        <f t="shared" si="6"/>
        <v>369571.61300000001</v>
      </c>
      <c r="AS15" s="63">
        <f t="shared" si="6"/>
        <v>413497.92499999999</v>
      </c>
      <c r="AT15" s="63">
        <f t="shared" si="6"/>
        <v>413497.92499999999</v>
      </c>
      <c r="AU15" s="63">
        <f t="shared" si="6"/>
        <v>413497.92499999999</v>
      </c>
      <c r="AV15" s="63">
        <f t="shared" si="6"/>
        <v>369781.61300000001</v>
      </c>
      <c r="AW15" s="63">
        <f t="shared" si="6"/>
        <v>369991.61300000001</v>
      </c>
      <c r="AX15" s="63">
        <f t="shared" si="6"/>
        <v>332002.33999999997</v>
      </c>
      <c r="AY15" s="63">
        <f t="shared" si="6"/>
        <v>288531.02799999999</v>
      </c>
      <c r="AZ15" s="63">
        <f t="shared" si="6"/>
        <v>250506.75499999998</v>
      </c>
      <c r="BA15" s="63">
        <f t="shared" si="6"/>
        <v>175719.84269999998</v>
      </c>
      <c r="BB15" s="63">
        <f t="shared" si="6"/>
        <v>279729.56429999997</v>
      </c>
      <c r="BC15" s="63">
        <f t="shared" si="6"/>
        <v>313009.16480000003</v>
      </c>
      <c r="BD15" s="63">
        <f t="shared" si="6"/>
        <v>313009.16480000003</v>
      </c>
      <c r="BE15" s="63">
        <f t="shared" si="6"/>
        <v>351894.68539999996</v>
      </c>
      <c r="BF15" s="63">
        <f t="shared" si="6"/>
        <v>351894.68539999996</v>
      </c>
      <c r="BG15" s="63">
        <f t="shared" si="6"/>
        <v>351894.68539999996</v>
      </c>
      <c r="BH15" s="63">
        <f t="shared" si="6"/>
        <v>313219.16480000003</v>
      </c>
      <c r="BI15" s="63">
        <f t="shared" si="6"/>
        <v>313429.16480000003</v>
      </c>
      <c r="BJ15" s="63">
        <f t="shared" si="6"/>
        <v>281444.56429999997</v>
      </c>
      <c r="BK15" s="63">
        <f t="shared" si="6"/>
        <v>243014.04369999998</v>
      </c>
      <c r="BL15" s="63">
        <f t="shared" si="6"/>
        <v>210994.44320000001</v>
      </c>
    </row>
    <row r="16" spans="2:64" x14ac:dyDescent="0.15">
      <c r="B16" s="33" t="s">
        <v>678</v>
      </c>
      <c r="D16" s="75"/>
      <c r="E16" s="63">
        <f t="shared" ref="E16:AJ16" si="7">E31</f>
        <v>0</v>
      </c>
      <c r="F16" s="63">
        <f t="shared" si="7"/>
        <v>0</v>
      </c>
      <c r="G16" s="63">
        <f t="shared" si="7"/>
        <v>0</v>
      </c>
      <c r="H16" s="63">
        <f t="shared" si="7"/>
        <v>0</v>
      </c>
      <c r="I16" s="63">
        <f t="shared" si="7"/>
        <v>0</v>
      </c>
      <c r="J16" s="63">
        <f t="shared" si="7"/>
        <v>0</v>
      </c>
      <c r="K16" s="63">
        <f t="shared" si="7"/>
        <v>0</v>
      </c>
      <c r="L16" s="63">
        <f t="shared" si="7"/>
        <v>0</v>
      </c>
      <c r="M16" s="63">
        <f t="shared" si="7"/>
        <v>0</v>
      </c>
      <c r="N16" s="63">
        <f t="shared" si="7"/>
        <v>6030</v>
      </c>
      <c r="O16" s="63">
        <f t="shared" si="7"/>
        <v>6030</v>
      </c>
      <c r="P16" s="63">
        <f t="shared" si="7"/>
        <v>12060</v>
      </c>
      <c r="Q16" s="63">
        <f t="shared" si="7"/>
        <v>41647.800000000003</v>
      </c>
      <c r="R16" s="63">
        <f t="shared" si="7"/>
        <v>55530.400000000001</v>
      </c>
      <c r="S16" s="63">
        <f t="shared" si="7"/>
        <v>111060.8</v>
      </c>
      <c r="T16" s="63">
        <f t="shared" si="7"/>
        <v>111060.8</v>
      </c>
      <c r="U16" s="63">
        <f t="shared" si="7"/>
        <v>111060.8</v>
      </c>
      <c r="V16" s="63">
        <f t="shared" si="7"/>
        <v>111060.8</v>
      </c>
      <c r="W16" s="63">
        <f t="shared" si="7"/>
        <v>111060.8</v>
      </c>
      <c r="X16" s="63">
        <f t="shared" si="7"/>
        <v>124943.40000000001</v>
      </c>
      <c r="Y16" s="63">
        <f t="shared" si="7"/>
        <v>138826</v>
      </c>
      <c r="Z16" s="63">
        <f t="shared" si="7"/>
        <v>139669.75</v>
      </c>
      <c r="AA16" s="63">
        <f t="shared" si="7"/>
        <v>163964.30000000002</v>
      </c>
      <c r="AB16" s="63">
        <f t="shared" si="7"/>
        <v>164808.05000000002</v>
      </c>
      <c r="AC16" s="63">
        <f t="shared" si="7"/>
        <v>327732.12</v>
      </c>
      <c r="AD16" s="63">
        <f t="shared" si="7"/>
        <v>527375.35999999999</v>
      </c>
      <c r="AE16" s="63">
        <f t="shared" si="7"/>
        <v>593714.80000000005</v>
      </c>
      <c r="AF16" s="63">
        <f t="shared" si="7"/>
        <v>593714.80000000005</v>
      </c>
      <c r="AG16" s="63">
        <f t="shared" si="7"/>
        <v>656994.24</v>
      </c>
      <c r="AH16" s="63">
        <f t="shared" si="7"/>
        <v>656994.24</v>
      </c>
      <c r="AI16" s="63">
        <f t="shared" si="7"/>
        <v>656994.24</v>
      </c>
      <c r="AJ16" s="63">
        <f t="shared" si="7"/>
        <v>594479.80000000005</v>
      </c>
      <c r="AK16" s="63">
        <f t="shared" ref="AK16:BL16" si="8">AK31</f>
        <v>595244.80000000005</v>
      </c>
      <c r="AL16" s="63">
        <f t="shared" si="8"/>
        <v>532921.61</v>
      </c>
      <c r="AM16" s="63">
        <f t="shared" si="8"/>
        <v>466460.96</v>
      </c>
      <c r="AN16" s="63">
        <f t="shared" si="8"/>
        <v>404137.77</v>
      </c>
      <c r="AO16" s="63">
        <f t="shared" si="8"/>
        <v>821015.38899999997</v>
      </c>
      <c r="AP16" s="63">
        <f t="shared" si="8"/>
        <v>1304619.3599999999</v>
      </c>
      <c r="AQ16" s="63">
        <f t="shared" si="8"/>
        <v>1475755.0689999999</v>
      </c>
      <c r="AR16" s="63">
        <f t="shared" si="8"/>
        <v>1475755.0689999999</v>
      </c>
      <c r="AS16" s="63">
        <f t="shared" si="8"/>
        <v>1633001.7</v>
      </c>
      <c r="AT16" s="63">
        <f t="shared" si="8"/>
        <v>1633001.7</v>
      </c>
      <c r="AU16" s="63">
        <f t="shared" si="8"/>
        <v>1633001.7</v>
      </c>
      <c r="AV16" s="63">
        <f t="shared" si="8"/>
        <v>1476565.0689999999</v>
      </c>
      <c r="AW16" s="63">
        <f t="shared" si="8"/>
        <v>1477375.0689999999</v>
      </c>
      <c r="AX16" s="63">
        <f t="shared" si="8"/>
        <v>1310491.8599999999</v>
      </c>
      <c r="AY16" s="63">
        <f t="shared" si="8"/>
        <v>1154460.2290000001</v>
      </c>
      <c r="AZ16" s="63">
        <f t="shared" si="8"/>
        <v>987577.0199999999</v>
      </c>
      <c r="BA16" s="63">
        <f t="shared" si="8"/>
        <v>1567168.5842999998</v>
      </c>
      <c r="BB16" s="63">
        <f t="shared" si="8"/>
        <v>2507910.4188999999</v>
      </c>
      <c r="BC16" s="63">
        <f t="shared" si="8"/>
        <v>2826680.5038000001</v>
      </c>
      <c r="BD16" s="63">
        <f t="shared" si="8"/>
        <v>2826680.5038000001</v>
      </c>
      <c r="BE16" s="63">
        <f t="shared" si="8"/>
        <v>3135552.1685999995</v>
      </c>
      <c r="BF16" s="63">
        <f t="shared" si="8"/>
        <v>3135552.1685999995</v>
      </c>
      <c r="BG16" s="63">
        <f t="shared" si="8"/>
        <v>3135552.1685999995</v>
      </c>
      <c r="BH16" s="63">
        <f t="shared" si="8"/>
        <v>2827490.5038000001</v>
      </c>
      <c r="BI16" s="63">
        <f t="shared" si="8"/>
        <v>2828300.5038000001</v>
      </c>
      <c r="BJ16" s="63">
        <f t="shared" si="8"/>
        <v>2513782.9188999999</v>
      </c>
      <c r="BK16" s="63">
        <f t="shared" si="8"/>
        <v>2206126.2540999996</v>
      </c>
      <c r="BL16" s="63">
        <f t="shared" si="8"/>
        <v>1891608.6692000001</v>
      </c>
    </row>
    <row r="17" spans="2:66" x14ac:dyDescent="0.15">
      <c r="D17" s="75"/>
      <c r="E17" s="78"/>
      <c r="F17" s="78"/>
      <c r="G17" s="7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2:66" x14ac:dyDescent="0.15">
      <c r="B18" s="33" t="s">
        <v>668</v>
      </c>
      <c r="D18" s="75"/>
      <c r="E18" s="78"/>
      <c r="F18" s="78"/>
      <c r="G18" s="7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2:66" x14ac:dyDescent="0.15">
      <c r="B19" s="47" t="s">
        <v>666</v>
      </c>
      <c r="D19" s="75"/>
      <c r="E19" s="101">
        <f t="shared" ref="E19:AJ19" si="9">E66</f>
        <v>0</v>
      </c>
      <c r="F19" s="101">
        <f t="shared" si="9"/>
        <v>0</v>
      </c>
      <c r="G19" s="101">
        <f t="shared" si="9"/>
        <v>0</v>
      </c>
      <c r="H19" s="101">
        <f t="shared" si="9"/>
        <v>0</v>
      </c>
      <c r="I19" s="101">
        <f t="shared" si="9"/>
        <v>0</v>
      </c>
      <c r="J19" s="101">
        <f t="shared" si="9"/>
        <v>0</v>
      </c>
      <c r="K19" s="101">
        <f t="shared" si="9"/>
        <v>0</v>
      </c>
      <c r="L19" s="101">
        <f t="shared" si="9"/>
        <v>0</v>
      </c>
      <c r="M19" s="101">
        <f t="shared" si="9"/>
        <v>0</v>
      </c>
      <c r="N19" s="101">
        <f t="shared" si="9"/>
        <v>14</v>
      </c>
      <c r="O19" s="101">
        <f t="shared" si="9"/>
        <v>14</v>
      </c>
      <c r="P19" s="101">
        <f t="shared" si="9"/>
        <v>27</v>
      </c>
      <c r="Q19" s="101">
        <f t="shared" si="9"/>
        <v>17</v>
      </c>
      <c r="R19" s="101">
        <f t="shared" si="9"/>
        <v>23</v>
      </c>
      <c r="S19" s="101">
        <f t="shared" si="9"/>
        <v>46</v>
      </c>
      <c r="T19" s="101">
        <f t="shared" si="9"/>
        <v>46</v>
      </c>
      <c r="U19" s="101">
        <f t="shared" si="9"/>
        <v>46</v>
      </c>
      <c r="V19" s="101">
        <f t="shared" si="9"/>
        <v>46</v>
      </c>
      <c r="W19" s="101">
        <f t="shared" si="9"/>
        <v>46</v>
      </c>
      <c r="X19" s="101">
        <f t="shared" si="9"/>
        <v>52</v>
      </c>
      <c r="Y19" s="101">
        <f t="shared" si="9"/>
        <v>58</v>
      </c>
      <c r="Z19" s="101">
        <f t="shared" si="9"/>
        <v>58</v>
      </c>
      <c r="AA19" s="101">
        <f t="shared" si="9"/>
        <v>70</v>
      </c>
      <c r="AB19" s="101">
        <f t="shared" si="9"/>
        <v>70</v>
      </c>
      <c r="AC19" s="101">
        <f t="shared" si="9"/>
        <v>48</v>
      </c>
      <c r="AD19" s="101">
        <f t="shared" si="9"/>
        <v>76</v>
      </c>
      <c r="AE19" s="101">
        <f t="shared" si="9"/>
        <v>86</v>
      </c>
      <c r="AF19" s="101">
        <f t="shared" si="9"/>
        <v>86</v>
      </c>
      <c r="AG19" s="101">
        <f t="shared" si="9"/>
        <v>96</v>
      </c>
      <c r="AH19" s="101">
        <f t="shared" si="9"/>
        <v>96</v>
      </c>
      <c r="AI19" s="101">
        <f t="shared" si="9"/>
        <v>96</v>
      </c>
      <c r="AJ19" s="101">
        <f t="shared" si="9"/>
        <v>86</v>
      </c>
      <c r="AK19" s="101">
        <f t="shared" ref="AK19:BL19" si="10">AK66</f>
        <v>86</v>
      </c>
      <c r="AL19" s="101">
        <f t="shared" si="10"/>
        <v>76</v>
      </c>
      <c r="AM19" s="101">
        <f t="shared" si="10"/>
        <v>67</v>
      </c>
      <c r="AN19" s="101">
        <f t="shared" si="10"/>
        <v>57</v>
      </c>
      <c r="AO19" s="101">
        <f t="shared" si="10"/>
        <v>37</v>
      </c>
      <c r="AP19" s="101">
        <f t="shared" si="10"/>
        <v>60</v>
      </c>
      <c r="AQ19" s="101">
        <f t="shared" si="10"/>
        <v>67</v>
      </c>
      <c r="AR19" s="101">
        <f t="shared" si="10"/>
        <v>67</v>
      </c>
      <c r="AS19" s="101">
        <f t="shared" si="10"/>
        <v>75</v>
      </c>
      <c r="AT19" s="101">
        <f t="shared" si="10"/>
        <v>75</v>
      </c>
      <c r="AU19" s="101">
        <f t="shared" si="10"/>
        <v>75</v>
      </c>
      <c r="AV19" s="101">
        <f t="shared" si="10"/>
        <v>67</v>
      </c>
      <c r="AW19" s="101">
        <f t="shared" si="10"/>
        <v>67</v>
      </c>
      <c r="AX19" s="101">
        <f t="shared" si="10"/>
        <v>60</v>
      </c>
      <c r="AY19" s="101">
        <f t="shared" si="10"/>
        <v>52</v>
      </c>
      <c r="AZ19" s="101">
        <f t="shared" si="10"/>
        <v>45</v>
      </c>
      <c r="BA19" s="101">
        <f t="shared" si="10"/>
        <v>27</v>
      </c>
      <c r="BB19" s="101">
        <f t="shared" si="10"/>
        <v>43</v>
      </c>
      <c r="BC19" s="101">
        <f t="shared" si="10"/>
        <v>48</v>
      </c>
      <c r="BD19" s="101">
        <f t="shared" si="10"/>
        <v>48</v>
      </c>
      <c r="BE19" s="101">
        <f t="shared" si="10"/>
        <v>54</v>
      </c>
      <c r="BF19" s="101">
        <f t="shared" si="10"/>
        <v>54</v>
      </c>
      <c r="BG19" s="101">
        <f t="shared" si="10"/>
        <v>54</v>
      </c>
      <c r="BH19" s="101">
        <f t="shared" si="10"/>
        <v>48</v>
      </c>
      <c r="BI19" s="101">
        <f t="shared" si="10"/>
        <v>48</v>
      </c>
      <c r="BJ19" s="101">
        <f t="shared" si="10"/>
        <v>43</v>
      </c>
      <c r="BK19" s="101">
        <f t="shared" si="10"/>
        <v>37</v>
      </c>
      <c r="BL19" s="101">
        <f t="shared" si="10"/>
        <v>32</v>
      </c>
    </row>
    <row r="20" spans="2:66" x14ac:dyDescent="0.15">
      <c r="B20" s="47" t="s">
        <v>681</v>
      </c>
      <c r="D20" s="75"/>
      <c r="E20" s="101">
        <f t="shared" ref="E20:AJ20" si="11">E19*E47</f>
        <v>0</v>
      </c>
      <c r="F20" s="180">
        <f t="shared" si="11"/>
        <v>0</v>
      </c>
      <c r="G20" s="180">
        <f t="shared" si="11"/>
        <v>0</v>
      </c>
      <c r="H20" s="180">
        <f t="shared" si="11"/>
        <v>0</v>
      </c>
      <c r="I20" s="180">
        <f t="shared" si="11"/>
        <v>0</v>
      </c>
      <c r="J20" s="180">
        <f t="shared" si="11"/>
        <v>0</v>
      </c>
      <c r="K20" s="180">
        <f t="shared" si="11"/>
        <v>0</v>
      </c>
      <c r="L20" s="180">
        <f t="shared" si="11"/>
        <v>0</v>
      </c>
      <c r="M20" s="180">
        <f t="shared" si="11"/>
        <v>0</v>
      </c>
      <c r="N20" s="180">
        <f t="shared" si="11"/>
        <v>28000</v>
      </c>
      <c r="O20" s="180">
        <f t="shared" si="11"/>
        <v>28000</v>
      </c>
      <c r="P20" s="180">
        <f t="shared" si="11"/>
        <v>54000</v>
      </c>
      <c r="Q20" s="180">
        <f t="shared" si="11"/>
        <v>70125</v>
      </c>
      <c r="R20" s="180">
        <f t="shared" si="11"/>
        <v>94875</v>
      </c>
      <c r="S20" s="180">
        <f t="shared" si="11"/>
        <v>189750</v>
      </c>
      <c r="T20" s="180">
        <f t="shared" si="11"/>
        <v>189750</v>
      </c>
      <c r="U20" s="180">
        <f t="shared" si="11"/>
        <v>189750</v>
      </c>
      <c r="V20" s="180">
        <f t="shared" si="11"/>
        <v>189750</v>
      </c>
      <c r="W20" s="180">
        <f t="shared" si="11"/>
        <v>189750</v>
      </c>
      <c r="X20" s="180">
        <f t="shared" si="11"/>
        <v>214500</v>
      </c>
      <c r="Y20" s="180">
        <f t="shared" si="11"/>
        <v>239250</v>
      </c>
      <c r="Z20" s="180">
        <f t="shared" si="11"/>
        <v>239250</v>
      </c>
      <c r="AA20" s="180">
        <f t="shared" si="11"/>
        <v>288750</v>
      </c>
      <c r="AB20" s="180">
        <f t="shared" si="11"/>
        <v>288750</v>
      </c>
      <c r="AC20" s="180">
        <f t="shared" si="11"/>
        <v>244800</v>
      </c>
      <c r="AD20" s="180">
        <f t="shared" si="11"/>
        <v>387600</v>
      </c>
      <c r="AE20" s="180">
        <f t="shared" si="11"/>
        <v>438600</v>
      </c>
      <c r="AF20" s="180">
        <f t="shared" si="11"/>
        <v>438600</v>
      </c>
      <c r="AG20" s="180">
        <f t="shared" si="11"/>
        <v>489600</v>
      </c>
      <c r="AH20" s="180">
        <f t="shared" si="11"/>
        <v>489600</v>
      </c>
      <c r="AI20" s="180">
        <f t="shared" si="11"/>
        <v>489600</v>
      </c>
      <c r="AJ20" s="180">
        <f t="shared" si="11"/>
        <v>438600</v>
      </c>
      <c r="AK20" s="180">
        <f t="shared" ref="AK20:BL20" si="12">AK19*AK47</f>
        <v>438600</v>
      </c>
      <c r="AL20" s="180">
        <f t="shared" si="12"/>
        <v>387600</v>
      </c>
      <c r="AM20" s="180">
        <f t="shared" si="12"/>
        <v>341700</v>
      </c>
      <c r="AN20" s="180">
        <f t="shared" si="12"/>
        <v>290700</v>
      </c>
      <c r="AO20" s="180">
        <f t="shared" si="12"/>
        <v>216450</v>
      </c>
      <c r="AP20" s="180">
        <f t="shared" si="12"/>
        <v>351000</v>
      </c>
      <c r="AQ20" s="180">
        <f t="shared" si="12"/>
        <v>391950</v>
      </c>
      <c r="AR20" s="180">
        <f t="shared" si="12"/>
        <v>391950</v>
      </c>
      <c r="AS20" s="180">
        <f t="shared" si="12"/>
        <v>438750</v>
      </c>
      <c r="AT20" s="180">
        <f t="shared" si="12"/>
        <v>438750</v>
      </c>
      <c r="AU20" s="180">
        <f t="shared" si="12"/>
        <v>438750</v>
      </c>
      <c r="AV20" s="180">
        <f t="shared" si="12"/>
        <v>391950</v>
      </c>
      <c r="AW20" s="180">
        <f t="shared" si="12"/>
        <v>391950</v>
      </c>
      <c r="AX20" s="180">
        <f t="shared" si="12"/>
        <v>351000</v>
      </c>
      <c r="AY20" s="180">
        <f t="shared" si="12"/>
        <v>304200</v>
      </c>
      <c r="AZ20" s="180">
        <f t="shared" si="12"/>
        <v>263250</v>
      </c>
      <c r="BA20" s="180">
        <f t="shared" si="12"/>
        <v>176175</v>
      </c>
      <c r="BB20" s="180">
        <f t="shared" si="12"/>
        <v>280575</v>
      </c>
      <c r="BC20" s="180">
        <f t="shared" si="12"/>
        <v>313200</v>
      </c>
      <c r="BD20" s="180">
        <f t="shared" si="12"/>
        <v>313200</v>
      </c>
      <c r="BE20" s="180">
        <f t="shared" si="12"/>
        <v>352350</v>
      </c>
      <c r="BF20" s="180">
        <f t="shared" si="12"/>
        <v>352350</v>
      </c>
      <c r="BG20" s="180">
        <f t="shared" si="12"/>
        <v>352350</v>
      </c>
      <c r="BH20" s="180">
        <f t="shared" si="12"/>
        <v>313200</v>
      </c>
      <c r="BI20" s="180">
        <f t="shared" si="12"/>
        <v>313200</v>
      </c>
      <c r="BJ20" s="180">
        <f t="shared" si="12"/>
        <v>280575</v>
      </c>
      <c r="BK20" s="180">
        <f t="shared" si="12"/>
        <v>241425</v>
      </c>
      <c r="BL20" s="180">
        <f t="shared" si="12"/>
        <v>208800</v>
      </c>
    </row>
    <row r="21" spans="2:66" x14ac:dyDescent="0.15">
      <c r="B21" s="47" t="s">
        <v>665</v>
      </c>
      <c r="D21" s="75"/>
      <c r="E21" s="104">
        <f t="shared" ref="E21:AJ21" si="13">E19*E59</f>
        <v>0</v>
      </c>
      <c r="F21" s="104">
        <f t="shared" si="13"/>
        <v>0</v>
      </c>
      <c r="G21" s="104">
        <f t="shared" si="13"/>
        <v>0</v>
      </c>
      <c r="H21" s="104">
        <f t="shared" si="13"/>
        <v>0</v>
      </c>
      <c r="I21" s="104">
        <f t="shared" si="13"/>
        <v>0</v>
      </c>
      <c r="J21" s="104">
        <f t="shared" si="13"/>
        <v>0</v>
      </c>
      <c r="K21" s="104">
        <f t="shared" si="13"/>
        <v>0</v>
      </c>
      <c r="L21" s="104">
        <f t="shared" si="13"/>
        <v>0</v>
      </c>
      <c r="M21" s="104">
        <f t="shared" si="13"/>
        <v>0</v>
      </c>
      <c r="N21" s="104">
        <f t="shared" si="13"/>
        <v>15274</v>
      </c>
      <c r="O21" s="104">
        <f t="shared" si="13"/>
        <v>15274</v>
      </c>
      <c r="P21" s="104">
        <f t="shared" si="13"/>
        <v>29457</v>
      </c>
      <c r="Q21" s="104">
        <f t="shared" si="13"/>
        <v>55707.3</v>
      </c>
      <c r="R21" s="104">
        <f t="shared" si="13"/>
        <v>75368.7</v>
      </c>
      <c r="S21" s="104">
        <f t="shared" si="13"/>
        <v>150737.4</v>
      </c>
      <c r="T21" s="104">
        <f t="shared" si="13"/>
        <v>150737.4</v>
      </c>
      <c r="U21" s="104">
        <f t="shared" si="13"/>
        <v>150737.4</v>
      </c>
      <c r="V21" s="104">
        <f t="shared" si="13"/>
        <v>150737.4</v>
      </c>
      <c r="W21" s="104">
        <f t="shared" si="13"/>
        <v>150737.4</v>
      </c>
      <c r="X21" s="104">
        <f t="shared" si="13"/>
        <v>170398.80000000002</v>
      </c>
      <c r="Y21" s="104">
        <f t="shared" si="13"/>
        <v>190060.2</v>
      </c>
      <c r="Z21" s="104">
        <f t="shared" si="13"/>
        <v>190060.2</v>
      </c>
      <c r="AA21" s="104">
        <f t="shared" si="13"/>
        <v>229383</v>
      </c>
      <c r="AB21" s="104">
        <f t="shared" si="13"/>
        <v>229383</v>
      </c>
      <c r="AC21" s="104">
        <f t="shared" si="13"/>
        <v>206578.08000000002</v>
      </c>
      <c r="AD21" s="104">
        <f t="shared" si="13"/>
        <v>327081.96000000002</v>
      </c>
      <c r="AE21" s="104">
        <f t="shared" si="13"/>
        <v>370119.06</v>
      </c>
      <c r="AF21" s="104">
        <f t="shared" si="13"/>
        <v>370119.06</v>
      </c>
      <c r="AG21" s="104">
        <f t="shared" si="13"/>
        <v>413156.16000000003</v>
      </c>
      <c r="AH21" s="104">
        <f t="shared" si="13"/>
        <v>413156.16000000003</v>
      </c>
      <c r="AI21" s="104">
        <f t="shared" si="13"/>
        <v>413156.16000000003</v>
      </c>
      <c r="AJ21" s="104">
        <f t="shared" si="13"/>
        <v>370119.06</v>
      </c>
      <c r="AK21" s="104">
        <f t="shared" ref="AK21:BL21" si="14">AK19*AK59</f>
        <v>370119.06</v>
      </c>
      <c r="AL21" s="104">
        <f t="shared" si="14"/>
        <v>327081.96000000002</v>
      </c>
      <c r="AM21" s="104">
        <f t="shared" si="14"/>
        <v>288348.57</v>
      </c>
      <c r="AN21" s="104">
        <f t="shared" si="14"/>
        <v>245311.47</v>
      </c>
      <c r="AO21" s="104">
        <f t="shared" si="14"/>
        <v>188590.443</v>
      </c>
      <c r="AP21" s="104">
        <f t="shared" si="14"/>
        <v>305822.33999999997</v>
      </c>
      <c r="AQ21" s="104">
        <f t="shared" si="14"/>
        <v>341501.61300000001</v>
      </c>
      <c r="AR21" s="104">
        <f t="shared" si="14"/>
        <v>341501.61300000001</v>
      </c>
      <c r="AS21" s="104">
        <f t="shared" si="14"/>
        <v>382277.92499999999</v>
      </c>
      <c r="AT21" s="104">
        <f t="shared" si="14"/>
        <v>382277.92499999999</v>
      </c>
      <c r="AU21" s="104">
        <f t="shared" si="14"/>
        <v>382277.92499999999</v>
      </c>
      <c r="AV21" s="104">
        <f t="shared" si="14"/>
        <v>341501.61300000001</v>
      </c>
      <c r="AW21" s="104">
        <f t="shared" si="14"/>
        <v>341501.61300000001</v>
      </c>
      <c r="AX21" s="104">
        <f t="shared" si="14"/>
        <v>305822.33999999997</v>
      </c>
      <c r="AY21" s="104">
        <f t="shared" si="14"/>
        <v>265046.02799999999</v>
      </c>
      <c r="AZ21" s="104">
        <f t="shared" si="14"/>
        <v>229366.75499999998</v>
      </c>
      <c r="BA21" s="104">
        <f t="shared" si="14"/>
        <v>162699.84269999998</v>
      </c>
      <c r="BB21" s="104">
        <f t="shared" si="14"/>
        <v>259114.5643</v>
      </c>
      <c r="BC21" s="104">
        <f t="shared" si="14"/>
        <v>289244.16480000003</v>
      </c>
      <c r="BD21" s="104">
        <f t="shared" si="14"/>
        <v>289244.16480000003</v>
      </c>
      <c r="BE21" s="104">
        <f t="shared" si="14"/>
        <v>325399.68539999996</v>
      </c>
      <c r="BF21" s="104">
        <f t="shared" si="14"/>
        <v>325399.68539999996</v>
      </c>
      <c r="BG21" s="104">
        <f t="shared" si="14"/>
        <v>325399.68539999996</v>
      </c>
      <c r="BH21" s="104">
        <f t="shared" si="14"/>
        <v>289244.16480000003</v>
      </c>
      <c r="BI21" s="104">
        <f t="shared" si="14"/>
        <v>289244.16480000003</v>
      </c>
      <c r="BJ21" s="104">
        <f t="shared" si="14"/>
        <v>259114.5643</v>
      </c>
      <c r="BK21" s="104">
        <f t="shared" si="14"/>
        <v>222959.04369999998</v>
      </c>
      <c r="BL21" s="104">
        <f t="shared" si="14"/>
        <v>192829.44320000001</v>
      </c>
    </row>
    <row r="22" spans="2:66" x14ac:dyDescent="0.15">
      <c r="B22" s="47" t="s">
        <v>667</v>
      </c>
      <c r="D22" s="75"/>
      <c r="E22" s="63">
        <f t="shared" ref="E22:AJ22" si="15">E75</f>
        <v>0</v>
      </c>
      <c r="F22" s="63">
        <f t="shared" si="15"/>
        <v>0</v>
      </c>
      <c r="G22" s="63">
        <f t="shared" si="15"/>
        <v>0</v>
      </c>
      <c r="H22" s="63">
        <f t="shared" si="15"/>
        <v>0</v>
      </c>
      <c r="I22" s="63">
        <f t="shared" si="15"/>
        <v>0</v>
      </c>
      <c r="J22" s="63">
        <f t="shared" si="15"/>
        <v>0</v>
      </c>
      <c r="K22" s="63">
        <f t="shared" si="15"/>
        <v>0</v>
      </c>
      <c r="L22" s="63">
        <f t="shared" si="15"/>
        <v>0</v>
      </c>
      <c r="M22" s="63">
        <f t="shared" si="15"/>
        <v>0</v>
      </c>
      <c r="N22" s="63">
        <f t="shared" si="15"/>
        <v>1750</v>
      </c>
      <c r="O22" s="63">
        <f t="shared" si="15"/>
        <v>1750</v>
      </c>
      <c r="P22" s="63">
        <f t="shared" si="15"/>
        <v>3375</v>
      </c>
      <c r="Q22" s="63">
        <f t="shared" si="15"/>
        <v>3612.5</v>
      </c>
      <c r="R22" s="63">
        <f t="shared" si="15"/>
        <v>4887.5</v>
      </c>
      <c r="S22" s="63">
        <f t="shared" si="15"/>
        <v>9775</v>
      </c>
      <c r="T22" s="63">
        <f t="shared" si="15"/>
        <v>9775</v>
      </c>
      <c r="U22" s="63">
        <f t="shared" si="15"/>
        <v>9775</v>
      </c>
      <c r="V22" s="63">
        <f t="shared" si="15"/>
        <v>9775</v>
      </c>
      <c r="W22" s="63">
        <f t="shared" si="15"/>
        <v>9775</v>
      </c>
      <c r="X22" s="63">
        <f t="shared" si="15"/>
        <v>11050</v>
      </c>
      <c r="Y22" s="63">
        <f t="shared" si="15"/>
        <v>12325</v>
      </c>
      <c r="Z22" s="63">
        <f t="shared" si="15"/>
        <v>12675</v>
      </c>
      <c r="AA22" s="63">
        <f t="shared" si="15"/>
        <v>15225</v>
      </c>
      <c r="AB22" s="63">
        <f t="shared" si="15"/>
        <v>15550</v>
      </c>
      <c r="AC22" s="63">
        <f t="shared" si="15"/>
        <v>11825</v>
      </c>
      <c r="AD22" s="63">
        <f t="shared" si="15"/>
        <v>18625</v>
      </c>
      <c r="AE22" s="63">
        <f t="shared" si="15"/>
        <v>21575</v>
      </c>
      <c r="AF22" s="63">
        <f t="shared" si="15"/>
        <v>21575</v>
      </c>
      <c r="AG22" s="63">
        <f t="shared" si="15"/>
        <v>23950</v>
      </c>
      <c r="AH22" s="63">
        <f t="shared" si="15"/>
        <v>23950</v>
      </c>
      <c r="AI22" s="63">
        <f t="shared" si="15"/>
        <v>23950</v>
      </c>
      <c r="AJ22" s="63">
        <f t="shared" si="15"/>
        <v>21725</v>
      </c>
      <c r="AK22" s="63">
        <f t="shared" ref="AK22:BL22" si="16">AK75</f>
        <v>21875</v>
      </c>
      <c r="AL22" s="63">
        <f t="shared" si="16"/>
        <v>19850</v>
      </c>
      <c r="AM22" s="63">
        <f t="shared" si="16"/>
        <v>18012.5</v>
      </c>
      <c r="AN22" s="63">
        <f t="shared" si="16"/>
        <v>15962.5</v>
      </c>
      <c r="AO22" s="63">
        <f t="shared" si="16"/>
        <v>15225</v>
      </c>
      <c r="AP22" s="63">
        <f t="shared" si="16"/>
        <v>24465</v>
      </c>
      <c r="AQ22" s="63">
        <f t="shared" si="16"/>
        <v>28070</v>
      </c>
      <c r="AR22" s="63">
        <f t="shared" si="16"/>
        <v>28070</v>
      </c>
      <c r="AS22" s="63">
        <f t="shared" si="16"/>
        <v>31220</v>
      </c>
      <c r="AT22" s="63">
        <f t="shared" si="16"/>
        <v>31220</v>
      </c>
      <c r="AU22" s="63">
        <f t="shared" si="16"/>
        <v>31220</v>
      </c>
      <c r="AV22" s="63">
        <f t="shared" si="16"/>
        <v>28280</v>
      </c>
      <c r="AW22" s="63">
        <f t="shared" si="16"/>
        <v>28490</v>
      </c>
      <c r="AX22" s="63">
        <f t="shared" si="16"/>
        <v>26180</v>
      </c>
      <c r="AY22" s="63">
        <f t="shared" si="16"/>
        <v>23485</v>
      </c>
      <c r="AZ22" s="63">
        <f t="shared" si="16"/>
        <v>21140</v>
      </c>
      <c r="BA22" s="63">
        <f t="shared" si="16"/>
        <v>13020</v>
      </c>
      <c r="BB22" s="63">
        <f t="shared" si="16"/>
        <v>20615</v>
      </c>
      <c r="BC22" s="63">
        <f t="shared" si="16"/>
        <v>23765</v>
      </c>
      <c r="BD22" s="63">
        <f t="shared" si="16"/>
        <v>23765</v>
      </c>
      <c r="BE22" s="63">
        <f t="shared" si="16"/>
        <v>26495</v>
      </c>
      <c r="BF22" s="63">
        <f t="shared" si="16"/>
        <v>26495</v>
      </c>
      <c r="BG22" s="63">
        <f t="shared" si="16"/>
        <v>26495</v>
      </c>
      <c r="BH22" s="63">
        <f t="shared" si="16"/>
        <v>23975</v>
      </c>
      <c r="BI22" s="63">
        <f t="shared" si="16"/>
        <v>24185</v>
      </c>
      <c r="BJ22" s="63">
        <f t="shared" si="16"/>
        <v>22330</v>
      </c>
      <c r="BK22" s="63">
        <f t="shared" si="16"/>
        <v>20055</v>
      </c>
      <c r="BL22" s="63">
        <f t="shared" si="16"/>
        <v>18165</v>
      </c>
      <c r="BN22" s="104">
        <f>BL20+BL22</f>
        <v>226965</v>
      </c>
    </row>
    <row r="23" spans="2:66" x14ac:dyDescent="0.15">
      <c r="B23" s="47" t="s">
        <v>669</v>
      </c>
      <c r="D23" s="75"/>
      <c r="E23" s="63">
        <f>SUM(E21:E22)</f>
        <v>0</v>
      </c>
      <c r="F23" s="63">
        <f t="shared" ref="F23:BL23" si="17">SUM(F21:F22)</f>
        <v>0</v>
      </c>
      <c r="G23" s="63">
        <f t="shared" si="17"/>
        <v>0</v>
      </c>
      <c r="H23" s="63">
        <f t="shared" si="17"/>
        <v>0</v>
      </c>
      <c r="I23" s="63">
        <f t="shared" si="17"/>
        <v>0</v>
      </c>
      <c r="J23" s="63">
        <f t="shared" si="17"/>
        <v>0</v>
      </c>
      <c r="K23" s="63">
        <f t="shared" si="17"/>
        <v>0</v>
      </c>
      <c r="L23" s="63">
        <f t="shared" si="17"/>
        <v>0</v>
      </c>
      <c r="M23" s="63">
        <f t="shared" si="17"/>
        <v>0</v>
      </c>
      <c r="N23" s="63">
        <f t="shared" si="17"/>
        <v>17024</v>
      </c>
      <c r="O23" s="63">
        <f t="shared" si="17"/>
        <v>17024</v>
      </c>
      <c r="P23" s="63">
        <f t="shared" si="17"/>
        <v>32832</v>
      </c>
      <c r="Q23" s="63">
        <f t="shared" si="17"/>
        <v>59319.8</v>
      </c>
      <c r="R23" s="63">
        <f t="shared" si="17"/>
        <v>80256.2</v>
      </c>
      <c r="S23" s="63">
        <f t="shared" si="17"/>
        <v>160512.4</v>
      </c>
      <c r="T23" s="63">
        <f t="shared" si="17"/>
        <v>160512.4</v>
      </c>
      <c r="U23" s="63">
        <f t="shared" si="17"/>
        <v>160512.4</v>
      </c>
      <c r="V23" s="63">
        <f t="shared" si="17"/>
        <v>160512.4</v>
      </c>
      <c r="W23" s="63">
        <f t="shared" si="17"/>
        <v>160512.4</v>
      </c>
      <c r="X23" s="63">
        <f t="shared" si="17"/>
        <v>181448.80000000002</v>
      </c>
      <c r="Y23" s="63">
        <f t="shared" si="17"/>
        <v>202385.2</v>
      </c>
      <c r="Z23" s="63">
        <f t="shared" si="17"/>
        <v>202735.2</v>
      </c>
      <c r="AA23" s="63">
        <f t="shared" si="17"/>
        <v>244608</v>
      </c>
      <c r="AB23" s="63">
        <f t="shared" si="17"/>
        <v>244933</v>
      </c>
      <c r="AC23" s="63">
        <f t="shared" si="17"/>
        <v>218403.08000000002</v>
      </c>
      <c r="AD23" s="63">
        <f t="shared" si="17"/>
        <v>345706.96</v>
      </c>
      <c r="AE23" s="63">
        <f t="shared" si="17"/>
        <v>391694.06</v>
      </c>
      <c r="AF23" s="63">
        <f t="shared" si="17"/>
        <v>391694.06</v>
      </c>
      <c r="AG23" s="63">
        <f t="shared" si="17"/>
        <v>437106.16000000003</v>
      </c>
      <c r="AH23" s="63">
        <f t="shared" si="17"/>
        <v>437106.16000000003</v>
      </c>
      <c r="AI23" s="63">
        <f t="shared" si="17"/>
        <v>437106.16000000003</v>
      </c>
      <c r="AJ23" s="63">
        <f t="shared" si="17"/>
        <v>391844.06</v>
      </c>
      <c r="AK23" s="63">
        <f t="shared" si="17"/>
        <v>391994.06</v>
      </c>
      <c r="AL23" s="63">
        <f t="shared" si="17"/>
        <v>346931.96</v>
      </c>
      <c r="AM23" s="63">
        <f t="shared" si="17"/>
        <v>306361.07</v>
      </c>
      <c r="AN23" s="63">
        <f t="shared" si="17"/>
        <v>261273.97</v>
      </c>
      <c r="AO23" s="63">
        <f t="shared" si="17"/>
        <v>203815.443</v>
      </c>
      <c r="AP23" s="63">
        <f t="shared" si="17"/>
        <v>330287.33999999997</v>
      </c>
      <c r="AQ23" s="63">
        <f t="shared" si="17"/>
        <v>369571.61300000001</v>
      </c>
      <c r="AR23" s="63">
        <f t="shared" si="17"/>
        <v>369571.61300000001</v>
      </c>
      <c r="AS23" s="63">
        <f t="shared" si="17"/>
        <v>413497.92499999999</v>
      </c>
      <c r="AT23" s="63">
        <f t="shared" si="17"/>
        <v>413497.92499999999</v>
      </c>
      <c r="AU23" s="63">
        <f t="shared" si="17"/>
        <v>413497.92499999999</v>
      </c>
      <c r="AV23" s="63">
        <f t="shared" si="17"/>
        <v>369781.61300000001</v>
      </c>
      <c r="AW23" s="63">
        <f t="shared" si="17"/>
        <v>369991.61300000001</v>
      </c>
      <c r="AX23" s="63">
        <f t="shared" si="17"/>
        <v>332002.33999999997</v>
      </c>
      <c r="AY23" s="63">
        <f t="shared" si="17"/>
        <v>288531.02799999999</v>
      </c>
      <c r="AZ23" s="63">
        <f t="shared" si="17"/>
        <v>250506.75499999998</v>
      </c>
      <c r="BA23" s="63">
        <f t="shared" si="17"/>
        <v>175719.84269999998</v>
      </c>
      <c r="BB23" s="63">
        <f t="shared" si="17"/>
        <v>279729.56429999997</v>
      </c>
      <c r="BC23" s="63">
        <f t="shared" si="17"/>
        <v>313009.16480000003</v>
      </c>
      <c r="BD23" s="63">
        <f t="shared" si="17"/>
        <v>313009.16480000003</v>
      </c>
      <c r="BE23" s="63">
        <f t="shared" si="17"/>
        <v>351894.68539999996</v>
      </c>
      <c r="BF23" s="63">
        <f t="shared" si="17"/>
        <v>351894.68539999996</v>
      </c>
      <c r="BG23" s="63">
        <f t="shared" si="17"/>
        <v>351894.68539999996</v>
      </c>
      <c r="BH23" s="63">
        <f t="shared" si="17"/>
        <v>313219.16480000003</v>
      </c>
      <c r="BI23" s="63">
        <f t="shared" si="17"/>
        <v>313429.16480000003</v>
      </c>
      <c r="BJ23" s="63">
        <f t="shared" si="17"/>
        <v>281444.56429999997</v>
      </c>
      <c r="BK23" s="63">
        <f t="shared" si="17"/>
        <v>243014.04369999998</v>
      </c>
      <c r="BL23" s="63">
        <f t="shared" si="17"/>
        <v>210994.44320000001</v>
      </c>
      <c r="BN23" s="104">
        <f>BL21+BL22</f>
        <v>210994.44320000001</v>
      </c>
    </row>
    <row r="24" spans="2:66" x14ac:dyDescent="0.15">
      <c r="B24" s="47" t="s">
        <v>327</v>
      </c>
      <c r="D24" s="75"/>
      <c r="E24" s="96">
        <f>IF(E22+E20&gt;0,(+E23/(E22+E20)),0)</f>
        <v>0</v>
      </c>
      <c r="F24" s="96">
        <f t="shared" ref="F24:BL24" si="18">IF(F22+F20&gt;0,(+F23/(F22+F20)),0)</f>
        <v>0</v>
      </c>
      <c r="G24" s="96">
        <f t="shared" si="18"/>
        <v>0</v>
      </c>
      <c r="H24" s="96">
        <f t="shared" si="18"/>
        <v>0</v>
      </c>
      <c r="I24" s="96">
        <f t="shared" si="18"/>
        <v>0</v>
      </c>
      <c r="J24" s="96">
        <f t="shared" si="18"/>
        <v>0</v>
      </c>
      <c r="K24" s="96">
        <f t="shared" si="18"/>
        <v>0</v>
      </c>
      <c r="L24" s="96">
        <f t="shared" si="18"/>
        <v>0</v>
      </c>
      <c r="M24" s="96">
        <f t="shared" si="18"/>
        <v>0</v>
      </c>
      <c r="N24" s="96">
        <f t="shared" si="18"/>
        <v>0.57223529411764706</v>
      </c>
      <c r="O24" s="96">
        <f t="shared" si="18"/>
        <v>0.57223529411764706</v>
      </c>
      <c r="P24" s="96">
        <f t="shared" si="18"/>
        <v>0.57223529411764706</v>
      </c>
      <c r="Q24" s="96">
        <f t="shared" si="18"/>
        <v>0.80447262247838625</v>
      </c>
      <c r="R24" s="96">
        <f t="shared" si="18"/>
        <v>0.80447262247838613</v>
      </c>
      <c r="S24" s="96">
        <f t="shared" si="18"/>
        <v>0.80447262247838613</v>
      </c>
      <c r="T24" s="96">
        <f t="shared" si="18"/>
        <v>0.80447262247838613</v>
      </c>
      <c r="U24" s="96">
        <f t="shared" si="18"/>
        <v>0.80447262247838613</v>
      </c>
      <c r="V24" s="96">
        <f t="shared" si="18"/>
        <v>0.80447262247838613</v>
      </c>
      <c r="W24" s="96">
        <f t="shared" si="18"/>
        <v>0.80447262247838613</v>
      </c>
      <c r="X24" s="96">
        <f t="shared" si="18"/>
        <v>0.80447262247838625</v>
      </c>
      <c r="Y24" s="96">
        <f t="shared" si="18"/>
        <v>0.80447262247838625</v>
      </c>
      <c r="Z24" s="96">
        <f t="shared" si="18"/>
        <v>0.80474426912771668</v>
      </c>
      <c r="AA24" s="96">
        <f t="shared" si="18"/>
        <v>0.80469775474956817</v>
      </c>
      <c r="AB24" s="96">
        <f t="shared" si="18"/>
        <v>0.80490634242523829</v>
      </c>
      <c r="AC24" s="96">
        <f t="shared" si="18"/>
        <v>0.85105924987822701</v>
      </c>
      <c r="AD24" s="96">
        <f t="shared" si="18"/>
        <v>0.85102334912917721</v>
      </c>
      <c r="AE24" s="96">
        <f t="shared" si="18"/>
        <v>0.85118500570435163</v>
      </c>
      <c r="AF24" s="96">
        <f t="shared" si="18"/>
        <v>0.85118500570435163</v>
      </c>
      <c r="AG24" s="96">
        <f t="shared" si="18"/>
        <v>0.8511462564501997</v>
      </c>
      <c r="AH24" s="96">
        <f t="shared" si="18"/>
        <v>0.8511462564501997</v>
      </c>
      <c r="AI24" s="96">
        <f t="shared" si="18"/>
        <v>0.8511462564501997</v>
      </c>
      <c r="AJ24" s="96">
        <f t="shared" si="18"/>
        <v>0.85123349807201432</v>
      </c>
      <c r="AK24" s="96">
        <f t="shared" si="18"/>
        <v>0.85128195884684288</v>
      </c>
      <c r="AL24" s="96">
        <f t="shared" si="18"/>
        <v>0.85147124800589036</v>
      </c>
      <c r="AM24" s="96">
        <f t="shared" si="18"/>
        <v>0.8516831358376481</v>
      </c>
      <c r="AN24" s="96">
        <f t="shared" si="18"/>
        <v>0.85199191293359966</v>
      </c>
      <c r="AO24" s="96">
        <f t="shared" si="18"/>
        <v>0.87974724506312718</v>
      </c>
      <c r="AP24" s="96">
        <f t="shared" si="18"/>
        <v>0.8796754424513602</v>
      </c>
      <c r="AQ24" s="96">
        <f t="shared" si="18"/>
        <v>0.87989051235655447</v>
      </c>
      <c r="AR24" s="96">
        <f t="shared" si="18"/>
        <v>0.87989051235655447</v>
      </c>
      <c r="AS24" s="96">
        <f t="shared" si="18"/>
        <v>0.87983897908377129</v>
      </c>
      <c r="AT24" s="96">
        <f t="shared" si="18"/>
        <v>0.87983897908377129</v>
      </c>
      <c r="AU24" s="96">
        <f t="shared" si="18"/>
        <v>0.87983897908377129</v>
      </c>
      <c r="AV24" s="96">
        <f t="shared" si="18"/>
        <v>0.87995053423125436</v>
      </c>
      <c r="AW24" s="96">
        <f t="shared" si="18"/>
        <v>0.88001049614689375</v>
      </c>
      <c r="AX24" s="96">
        <f t="shared" si="18"/>
        <v>0.88022254626438301</v>
      </c>
      <c r="AY24" s="96">
        <f t="shared" si="18"/>
        <v>0.8805133832796741</v>
      </c>
      <c r="AZ24" s="96">
        <f t="shared" si="18"/>
        <v>0.88085641196947839</v>
      </c>
      <c r="BA24" s="96">
        <f t="shared" si="18"/>
        <v>0.92877635614048981</v>
      </c>
      <c r="BB24" s="96">
        <f t="shared" si="18"/>
        <v>0.92874784787011511</v>
      </c>
      <c r="BC24" s="96">
        <f t="shared" si="18"/>
        <v>0.92890705206772228</v>
      </c>
      <c r="BD24" s="96">
        <f t="shared" si="18"/>
        <v>0.92890705206772228</v>
      </c>
      <c r="BE24" s="96">
        <f t="shared" si="18"/>
        <v>0.92886189708191991</v>
      </c>
      <c r="BF24" s="96">
        <f t="shared" si="18"/>
        <v>0.92886189708191991</v>
      </c>
      <c r="BG24" s="96">
        <f t="shared" si="18"/>
        <v>0.92886189708191991</v>
      </c>
      <c r="BH24" s="96">
        <f t="shared" si="18"/>
        <v>0.92895133031808419</v>
      </c>
      <c r="BI24" s="96">
        <f t="shared" si="18"/>
        <v>0.92899555344784157</v>
      </c>
      <c r="BJ24" s="96">
        <f t="shared" si="18"/>
        <v>0.92915126623858957</v>
      </c>
      <c r="BK24" s="96">
        <f t="shared" si="18"/>
        <v>0.9293790871194737</v>
      </c>
      <c r="BL24" s="96">
        <f t="shared" si="18"/>
        <v>0.92963427488819861</v>
      </c>
      <c r="BN24" s="178">
        <f>BN23/BN22</f>
        <v>0.92963427488819861</v>
      </c>
    </row>
    <row r="25" spans="2:66" x14ac:dyDescent="0.15">
      <c r="B25" s="47"/>
      <c r="D25" s="75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2:66" x14ac:dyDescent="0.15">
      <c r="B26" s="33" t="s">
        <v>679</v>
      </c>
      <c r="D26" s="75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2:66" x14ac:dyDescent="0.15">
      <c r="B27" s="47" t="s">
        <v>666</v>
      </c>
      <c r="D27" s="75"/>
      <c r="E27" s="101">
        <f t="shared" ref="E27:AJ27" si="19">E67</f>
        <v>0</v>
      </c>
      <c r="F27" s="101">
        <f t="shared" si="19"/>
        <v>0</v>
      </c>
      <c r="G27" s="101">
        <f t="shared" si="19"/>
        <v>0</v>
      </c>
      <c r="H27" s="101">
        <f t="shared" si="19"/>
        <v>0</v>
      </c>
      <c r="I27" s="101">
        <f t="shared" si="19"/>
        <v>0</v>
      </c>
      <c r="J27" s="101">
        <f t="shared" si="19"/>
        <v>0</v>
      </c>
      <c r="K27" s="101">
        <f t="shared" si="19"/>
        <v>0</v>
      </c>
      <c r="L27" s="101">
        <f t="shared" si="19"/>
        <v>0</v>
      </c>
      <c r="M27" s="101">
        <f t="shared" si="19"/>
        <v>0</v>
      </c>
      <c r="N27" s="101">
        <f t="shared" si="19"/>
        <v>5</v>
      </c>
      <c r="O27" s="101">
        <f t="shared" si="19"/>
        <v>5</v>
      </c>
      <c r="P27" s="101">
        <f t="shared" si="19"/>
        <v>10</v>
      </c>
      <c r="Q27" s="101">
        <f t="shared" si="19"/>
        <v>12</v>
      </c>
      <c r="R27" s="101">
        <f t="shared" si="19"/>
        <v>16</v>
      </c>
      <c r="S27" s="101">
        <f t="shared" si="19"/>
        <v>32</v>
      </c>
      <c r="T27" s="101">
        <f t="shared" si="19"/>
        <v>32</v>
      </c>
      <c r="U27" s="101">
        <f t="shared" si="19"/>
        <v>32</v>
      </c>
      <c r="V27" s="101">
        <f t="shared" si="19"/>
        <v>32</v>
      </c>
      <c r="W27" s="101">
        <f t="shared" si="19"/>
        <v>32</v>
      </c>
      <c r="X27" s="101">
        <f t="shared" si="19"/>
        <v>36</v>
      </c>
      <c r="Y27" s="101">
        <f t="shared" si="19"/>
        <v>40</v>
      </c>
      <c r="Z27" s="101">
        <f t="shared" si="19"/>
        <v>40</v>
      </c>
      <c r="AA27" s="101">
        <f t="shared" si="19"/>
        <v>47</v>
      </c>
      <c r="AB27" s="101">
        <f t="shared" si="19"/>
        <v>47</v>
      </c>
      <c r="AC27" s="101">
        <f t="shared" si="19"/>
        <v>72</v>
      </c>
      <c r="AD27" s="101">
        <f t="shared" si="19"/>
        <v>116</v>
      </c>
      <c r="AE27" s="101">
        <f t="shared" si="19"/>
        <v>130</v>
      </c>
      <c r="AF27" s="101">
        <f t="shared" si="19"/>
        <v>130</v>
      </c>
      <c r="AG27" s="101">
        <f t="shared" si="19"/>
        <v>144</v>
      </c>
      <c r="AH27" s="101">
        <f t="shared" si="19"/>
        <v>144</v>
      </c>
      <c r="AI27" s="101">
        <f t="shared" si="19"/>
        <v>144</v>
      </c>
      <c r="AJ27" s="101">
        <f t="shared" si="19"/>
        <v>130</v>
      </c>
      <c r="AK27" s="101">
        <f t="shared" ref="AK27:BL27" si="20">AK67</f>
        <v>130</v>
      </c>
      <c r="AL27" s="101">
        <f t="shared" si="20"/>
        <v>116</v>
      </c>
      <c r="AM27" s="101">
        <f t="shared" si="20"/>
        <v>101</v>
      </c>
      <c r="AN27" s="101">
        <f t="shared" si="20"/>
        <v>87</v>
      </c>
      <c r="AO27" s="101">
        <f t="shared" si="20"/>
        <v>151</v>
      </c>
      <c r="AP27" s="101">
        <f t="shared" si="20"/>
        <v>240</v>
      </c>
      <c r="AQ27" s="101">
        <f t="shared" si="20"/>
        <v>271</v>
      </c>
      <c r="AR27" s="101">
        <f t="shared" si="20"/>
        <v>271</v>
      </c>
      <c r="AS27" s="101">
        <f t="shared" si="20"/>
        <v>300</v>
      </c>
      <c r="AT27" s="101">
        <f t="shared" si="20"/>
        <v>300</v>
      </c>
      <c r="AU27" s="101">
        <f t="shared" si="20"/>
        <v>300</v>
      </c>
      <c r="AV27" s="101">
        <f t="shared" si="20"/>
        <v>271</v>
      </c>
      <c r="AW27" s="101">
        <f t="shared" si="20"/>
        <v>271</v>
      </c>
      <c r="AX27" s="101">
        <f t="shared" si="20"/>
        <v>240</v>
      </c>
      <c r="AY27" s="101">
        <f t="shared" si="20"/>
        <v>211</v>
      </c>
      <c r="AZ27" s="101">
        <f t="shared" si="20"/>
        <v>180</v>
      </c>
      <c r="BA27" s="101">
        <f t="shared" si="20"/>
        <v>243</v>
      </c>
      <c r="BB27" s="101">
        <f t="shared" si="20"/>
        <v>389</v>
      </c>
      <c r="BC27" s="101">
        <f t="shared" si="20"/>
        <v>438</v>
      </c>
      <c r="BD27" s="101">
        <f t="shared" si="20"/>
        <v>438</v>
      </c>
      <c r="BE27" s="101">
        <f t="shared" si="20"/>
        <v>486</v>
      </c>
      <c r="BF27" s="101">
        <f t="shared" si="20"/>
        <v>486</v>
      </c>
      <c r="BG27" s="101">
        <f t="shared" si="20"/>
        <v>486</v>
      </c>
      <c r="BH27" s="101">
        <f t="shared" si="20"/>
        <v>438</v>
      </c>
      <c r="BI27" s="101">
        <f t="shared" si="20"/>
        <v>438</v>
      </c>
      <c r="BJ27" s="101">
        <f t="shared" si="20"/>
        <v>389</v>
      </c>
      <c r="BK27" s="101">
        <f t="shared" si="20"/>
        <v>341</v>
      </c>
      <c r="BL27" s="101">
        <f t="shared" si="20"/>
        <v>292</v>
      </c>
    </row>
    <row r="28" spans="2:66" x14ac:dyDescent="0.15">
      <c r="B28" s="47" t="s">
        <v>681</v>
      </c>
      <c r="D28" s="75"/>
      <c r="E28" s="101">
        <f t="shared" ref="E28:AJ28" si="21">E27*E47</f>
        <v>0</v>
      </c>
      <c r="F28" s="180">
        <f t="shared" si="21"/>
        <v>0</v>
      </c>
      <c r="G28" s="180">
        <f t="shared" si="21"/>
        <v>0</v>
      </c>
      <c r="H28" s="180">
        <f t="shared" si="21"/>
        <v>0</v>
      </c>
      <c r="I28" s="180">
        <f t="shared" si="21"/>
        <v>0</v>
      </c>
      <c r="J28" s="180">
        <f t="shared" si="21"/>
        <v>0</v>
      </c>
      <c r="K28" s="180">
        <f t="shared" si="21"/>
        <v>0</v>
      </c>
      <c r="L28" s="180">
        <f t="shared" si="21"/>
        <v>0</v>
      </c>
      <c r="M28" s="180">
        <f t="shared" si="21"/>
        <v>0</v>
      </c>
      <c r="N28" s="180">
        <f t="shared" si="21"/>
        <v>10000</v>
      </c>
      <c r="O28" s="180">
        <f t="shared" si="21"/>
        <v>10000</v>
      </c>
      <c r="P28" s="180">
        <f t="shared" si="21"/>
        <v>20000</v>
      </c>
      <c r="Q28" s="180">
        <f t="shared" si="21"/>
        <v>49500</v>
      </c>
      <c r="R28" s="180">
        <f t="shared" si="21"/>
        <v>66000</v>
      </c>
      <c r="S28" s="180">
        <f t="shared" si="21"/>
        <v>132000</v>
      </c>
      <c r="T28" s="180">
        <f t="shared" si="21"/>
        <v>132000</v>
      </c>
      <c r="U28" s="180">
        <f t="shared" si="21"/>
        <v>132000</v>
      </c>
      <c r="V28" s="180">
        <f t="shared" si="21"/>
        <v>132000</v>
      </c>
      <c r="W28" s="180">
        <f t="shared" si="21"/>
        <v>132000</v>
      </c>
      <c r="X28" s="180">
        <f t="shared" si="21"/>
        <v>148500</v>
      </c>
      <c r="Y28" s="180">
        <f t="shared" si="21"/>
        <v>165000</v>
      </c>
      <c r="Z28" s="180">
        <f t="shared" si="21"/>
        <v>165000</v>
      </c>
      <c r="AA28" s="180">
        <f t="shared" si="21"/>
        <v>193875</v>
      </c>
      <c r="AB28" s="180">
        <f t="shared" si="21"/>
        <v>193875</v>
      </c>
      <c r="AC28" s="180">
        <f t="shared" si="21"/>
        <v>367200</v>
      </c>
      <c r="AD28" s="180">
        <f t="shared" si="21"/>
        <v>591600</v>
      </c>
      <c r="AE28" s="180">
        <f t="shared" si="21"/>
        <v>663000</v>
      </c>
      <c r="AF28" s="180">
        <f t="shared" si="21"/>
        <v>663000</v>
      </c>
      <c r="AG28" s="180">
        <f t="shared" si="21"/>
        <v>734400</v>
      </c>
      <c r="AH28" s="180">
        <f t="shared" si="21"/>
        <v>734400</v>
      </c>
      <c r="AI28" s="180">
        <f t="shared" si="21"/>
        <v>734400</v>
      </c>
      <c r="AJ28" s="180">
        <f t="shared" si="21"/>
        <v>663000</v>
      </c>
      <c r="AK28" s="180">
        <f t="shared" ref="AK28:BL28" si="22">AK27*AK47</f>
        <v>663000</v>
      </c>
      <c r="AL28" s="180">
        <f t="shared" si="22"/>
        <v>591600</v>
      </c>
      <c r="AM28" s="180">
        <f t="shared" si="22"/>
        <v>515100</v>
      </c>
      <c r="AN28" s="180">
        <f t="shared" si="22"/>
        <v>443700</v>
      </c>
      <c r="AO28" s="180">
        <f t="shared" si="22"/>
        <v>883350</v>
      </c>
      <c r="AP28" s="180">
        <f t="shared" si="22"/>
        <v>1404000</v>
      </c>
      <c r="AQ28" s="180">
        <f t="shared" si="22"/>
        <v>1585350</v>
      </c>
      <c r="AR28" s="180">
        <f t="shared" si="22"/>
        <v>1585350</v>
      </c>
      <c r="AS28" s="180">
        <f t="shared" si="22"/>
        <v>1755000</v>
      </c>
      <c r="AT28" s="180">
        <f t="shared" si="22"/>
        <v>1755000</v>
      </c>
      <c r="AU28" s="180">
        <f t="shared" si="22"/>
        <v>1755000</v>
      </c>
      <c r="AV28" s="180">
        <f t="shared" si="22"/>
        <v>1585350</v>
      </c>
      <c r="AW28" s="180">
        <f t="shared" si="22"/>
        <v>1585350</v>
      </c>
      <c r="AX28" s="180">
        <f t="shared" si="22"/>
        <v>1404000</v>
      </c>
      <c r="AY28" s="180">
        <f t="shared" si="22"/>
        <v>1234350</v>
      </c>
      <c r="AZ28" s="180">
        <f t="shared" si="22"/>
        <v>1053000</v>
      </c>
      <c r="BA28" s="180">
        <f t="shared" si="22"/>
        <v>1585575</v>
      </c>
      <c r="BB28" s="180">
        <f t="shared" si="22"/>
        <v>2538225</v>
      </c>
      <c r="BC28" s="180">
        <f t="shared" si="22"/>
        <v>2857950</v>
      </c>
      <c r="BD28" s="180">
        <f t="shared" si="22"/>
        <v>2857950</v>
      </c>
      <c r="BE28" s="180">
        <f t="shared" si="22"/>
        <v>3171150</v>
      </c>
      <c r="BF28" s="180">
        <f t="shared" si="22"/>
        <v>3171150</v>
      </c>
      <c r="BG28" s="180">
        <f t="shared" si="22"/>
        <v>3171150</v>
      </c>
      <c r="BH28" s="180">
        <f t="shared" si="22"/>
        <v>2857950</v>
      </c>
      <c r="BI28" s="180">
        <f t="shared" si="22"/>
        <v>2857950</v>
      </c>
      <c r="BJ28" s="180">
        <f t="shared" si="22"/>
        <v>2538225</v>
      </c>
      <c r="BK28" s="180">
        <f t="shared" si="22"/>
        <v>2225025</v>
      </c>
      <c r="BL28" s="180">
        <f t="shared" si="22"/>
        <v>1905300</v>
      </c>
    </row>
    <row r="29" spans="2:66" x14ac:dyDescent="0.15">
      <c r="B29" s="47" t="s">
        <v>665</v>
      </c>
      <c r="D29" s="75"/>
      <c r="E29" s="63">
        <f t="shared" ref="E29:AJ29" si="23">E27*E59</f>
        <v>0</v>
      </c>
      <c r="F29" s="63">
        <f t="shared" si="23"/>
        <v>0</v>
      </c>
      <c r="G29" s="63">
        <f t="shared" si="23"/>
        <v>0</v>
      </c>
      <c r="H29" s="63">
        <f t="shared" si="23"/>
        <v>0</v>
      </c>
      <c r="I29" s="63">
        <f t="shared" si="23"/>
        <v>0</v>
      </c>
      <c r="J29" s="63">
        <f t="shared" si="23"/>
        <v>0</v>
      </c>
      <c r="K29" s="63">
        <f t="shared" si="23"/>
        <v>0</v>
      </c>
      <c r="L29" s="63">
        <f t="shared" si="23"/>
        <v>0</v>
      </c>
      <c r="M29" s="63">
        <f t="shared" si="23"/>
        <v>0</v>
      </c>
      <c r="N29" s="63">
        <f t="shared" si="23"/>
        <v>5455</v>
      </c>
      <c r="O29" s="63">
        <f t="shared" si="23"/>
        <v>5455</v>
      </c>
      <c r="P29" s="63">
        <f t="shared" si="23"/>
        <v>10910</v>
      </c>
      <c r="Q29" s="63">
        <f t="shared" si="23"/>
        <v>39322.800000000003</v>
      </c>
      <c r="R29" s="63">
        <f t="shared" si="23"/>
        <v>52430.400000000001</v>
      </c>
      <c r="S29" s="63">
        <f t="shared" si="23"/>
        <v>104860.8</v>
      </c>
      <c r="T29" s="63">
        <f t="shared" si="23"/>
        <v>104860.8</v>
      </c>
      <c r="U29" s="63">
        <f t="shared" si="23"/>
        <v>104860.8</v>
      </c>
      <c r="V29" s="63">
        <f t="shared" si="23"/>
        <v>104860.8</v>
      </c>
      <c r="W29" s="63">
        <f t="shared" si="23"/>
        <v>104860.8</v>
      </c>
      <c r="X29" s="63">
        <f t="shared" si="23"/>
        <v>117968.40000000001</v>
      </c>
      <c r="Y29" s="63">
        <f t="shared" si="23"/>
        <v>131076</v>
      </c>
      <c r="Z29" s="63">
        <f t="shared" si="23"/>
        <v>131076</v>
      </c>
      <c r="AA29" s="63">
        <f t="shared" si="23"/>
        <v>154014.30000000002</v>
      </c>
      <c r="AB29" s="63">
        <f t="shared" si="23"/>
        <v>154014.30000000002</v>
      </c>
      <c r="AC29" s="63">
        <f t="shared" si="23"/>
        <v>309867.12</v>
      </c>
      <c r="AD29" s="63">
        <f t="shared" si="23"/>
        <v>499230.36</v>
      </c>
      <c r="AE29" s="63">
        <f t="shared" si="23"/>
        <v>559482.30000000005</v>
      </c>
      <c r="AF29" s="63">
        <f t="shared" si="23"/>
        <v>559482.30000000005</v>
      </c>
      <c r="AG29" s="63">
        <f t="shared" si="23"/>
        <v>619734.24</v>
      </c>
      <c r="AH29" s="63">
        <f t="shared" si="23"/>
        <v>619734.24</v>
      </c>
      <c r="AI29" s="63">
        <f t="shared" si="23"/>
        <v>619734.24</v>
      </c>
      <c r="AJ29" s="63">
        <f t="shared" si="23"/>
        <v>559482.30000000005</v>
      </c>
      <c r="AK29" s="63">
        <f t="shared" ref="AK29:BL29" si="24">AK27*AK59</f>
        <v>559482.30000000005</v>
      </c>
      <c r="AL29" s="63">
        <f t="shared" si="24"/>
        <v>499230.36</v>
      </c>
      <c r="AM29" s="63">
        <f t="shared" si="24"/>
        <v>434674.71</v>
      </c>
      <c r="AN29" s="63">
        <f t="shared" si="24"/>
        <v>374422.77</v>
      </c>
      <c r="AO29" s="63">
        <f t="shared" si="24"/>
        <v>769652.88899999997</v>
      </c>
      <c r="AP29" s="63">
        <f t="shared" si="24"/>
        <v>1223289.3599999999</v>
      </c>
      <c r="AQ29" s="63">
        <f t="shared" si="24"/>
        <v>1381297.5689999999</v>
      </c>
      <c r="AR29" s="63">
        <f t="shared" si="24"/>
        <v>1381297.5689999999</v>
      </c>
      <c r="AS29" s="63">
        <f t="shared" si="24"/>
        <v>1529111.7</v>
      </c>
      <c r="AT29" s="63">
        <f t="shared" si="24"/>
        <v>1529111.7</v>
      </c>
      <c r="AU29" s="63">
        <f t="shared" si="24"/>
        <v>1529111.7</v>
      </c>
      <c r="AV29" s="63">
        <f t="shared" si="24"/>
        <v>1381297.5689999999</v>
      </c>
      <c r="AW29" s="63">
        <f t="shared" si="24"/>
        <v>1381297.5689999999</v>
      </c>
      <c r="AX29" s="63">
        <f t="shared" si="24"/>
        <v>1223289.3599999999</v>
      </c>
      <c r="AY29" s="63">
        <f t="shared" si="24"/>
        <v>1075475.2290000001</v>
      </c>
      <c r="AZ29" s="63">
        <f t="shared" si="24"/>
        <v>917467.0199999999</v>
      </c>
      <c r="BA29" s="63">
        <f t="shared" si="24"/>
        <v>1464298.5842999998</v>
      </c>
      <c r="BB29" s="63">
        <f t="shared" si="24"/>
        <v>2344082.9188999999</v>
      </c>
      <c r="BC29" s="63">
        <f t="shared" si="24"/>
        <v>2639353.0038000001</v>
      </c>
      <c r="BD29" s="63">
        <f t="shared" si="24"/>
        <v>2639353.0038000001</v>
      </c>
      <c r="BE29" s="63">
        <f t="shared" si="24"/>
        <v>2928597.1685999995</v>
      </c>
      <c r="BF29" s="63">
        <f t="shared" si="24"/>
        <v>2928597.1685999995</v>
      </c>
      <c r="BG29" s="63">
        <f t="shared" si="24"/>
        <v>2928597.1685999995</v>
      </c>
      <c r="BH29" s="63">
        <f t="shared" si="24"/>
        <v>2639353.0038000001</v>
      </c>
      <c r="BI29" s="63">
        <f t="shared" si="24"/>
        <v>2639353.0038000001</v>
      </c>
      <c r="BJ29" s="63">
        <f t="shared" si="24"/>
        <v>2344082.9188999999</v>
      </c>
      <c r="BK29" s="63">
        <f t="shared" si="24"/>
        <v>2054838.7540999998</v>
      </c>
      <c r="BL29" s="63">
        <f t="shared" si="24"/>
        <v>1759568.6692000001</v>
      </c>
      <c r="BN29" s="104">
        <f>BL28+BL30</f>
        <v>2037340</v>
      </c>
    </row>
    <row r="30" spans="2:66" x14ac:dyDescent="0.15">
      <c r="B30" s="47" t="s">
        <v>674</v>
      </c>
      <c r="D30" s="75"/>
      <c r="E30" s="63">
        <f t="shared" ref="E30:AJ30" si="25">E80</f>
        <v>0</v>
      </c>
      <c r="F30" s="63">
        <f t="shared" si="25"/>
        <v>0</v>
      </c>
      <c r="G30" s="63">
        <f t="shared" si="25"/>
        <v>0</v>
      </c>
      <c r="H30" s="63">
        <f t="shared" si="25"/>
        <v>0</v>
      </c>
      <c r="I30" s="63">
        <f t="shared" si="25"/>
        <v>0</v>
      </c>
      <c r="J30" s="63">
        <f t="shared" si="25"/>
        <v>0</v>
      </c>
      <c r="K30" s="63">
        <f t="shared" si="25"/>
        <v>0</v>
      </c>
      <c r="L30" s="63">
        <f t="shared" si="25"/>
        <v>0</v>
      </c>
      <c r="M30" s="63">
        <f t="shared" si="25"/>
        <v>0</v>
      </c>
      <c r="N30" s="63">
        <f t="shared" si="25"/>
        <v>575</v>
      </c>
      <c r="O30" s="63">
        <f t="shared" si="25"/>
        <v>575</v>
      </c>
      <c r="P30" s="63">
        <f t="shared" si="25"/>
        <v>1150</v>
      </c>
      <c r="Q30" s="63">
        <f t="shared" si="25"/>
        <v>2325</v>
      </c>
      <c r="R30" s="63">
        <f t="shared" si="25"/>
        <v>3100</v>
      </c>
      <c r="S30" s="63">
        <f t="shared" si="25"/>
        <v>6200</v>
      </c>
      <c r="T30" s="63">
        <f t="shared" si="25"/>
        <v>6200</v>
      </c>
      <c r="U30" s="63">
        <f t="shared" si="25"/>
        <v>6200</v>
      </c>
      <c r="V30" s="63">
        <f t="shared" si="25"/>
        <v>6200</v>
      </c>
      <c r="W30" s="63">
        <f t="shared" si="25"/>
        <v>6200</v>
      </c>
      <c r="X30" s="63">
        <f t="shared" si="25"/>
        <v>6975</v>
      </c>
      <c r="Y30" s="63">
        <f t="shared" si="25"/>
        <v>7750</v>
      </c>
      <c r="Z30" s="63">
        <f t="shared" si="25"/>
        <v>8593.75</v>
      </c>
      <c r="AA30" s="63">
        <f t="shared" si="25"/>
        <v>9950</v>
      </c>
      <c r="AB30" s="63">
        <f t="shared" si="25"/>
        <v>10793.75</v>
      </c>
      <c r="AC30" s="63">
        <f t="shared" si="25"/>
        <v>17865</v>
      </c>
      <c r="AD30" s="63">
        <f t="shared" si="25"/>
        <v>28145</v>
      </c>
      <c r="AE30" s="63">
        <f t="shared" si="25"/>
        <v>34232.5</v>
      </c>
      <c r="AF30" s="63">
        <f t="shared" si="25"/>
        <v>34232.5</v>
      </c>
      <c r="AG30" s="63">
        <f t="shared" si="25"/>
        <v>37260</v>
      </c>
      <c r="AH30" s="63">
        <f t="shared" si="25"/>
        <v>37260</v>
      </c>
      <c r="AI30" s="63">
        <f t="shared" si="25"/>
        <v>37260</v>
      </c>
      <c r="AJ30" s="63">
        <f t="shared" si="25"/>
        <v>34997.5</v>
      </c>
      <c r="AK30" s="63">
        <f t="shared" ref="AK30:BL30" si="26">AK80</f>
        <v>35762.5</v>
      </c>
      <c r="AL30" s="63">
        <f t="shared" si="26"/>
        <v>33691.25</v>
      </c>
      <c r="AM30" s="63">
        <f t="shared" si="26"/>
        <v>31786.25</v>
      </c>
      <c r="AN30" s="63">
        <f t="shared" si="26"/>
        <v>29715</v>
      </c>
      <c r="AO30" s="63">
        <f t="shared" si="26"/>
        <v>51362.5</v>
      </c>
      <c r="AP30" s="63">
        <f t="shared" si="26"/>
        <v>81330</v>
      </c>
      <c r="AQ30" s="63">
        <f t="shared" si="26"/>
        <v>94457.5</v>
      </c>
      <c r="AR30" s="63">
        <f t="shared" si="26"/>
        <v>94457.5</v>
      </c>
      <c r="AS30" s="63">
        <f t="shared" si="26"/>
        <v>103890</v>
      </c>
      <c r="AT30" s="63">
        <f t="shared" si="26"/>
        <v>103890</v>
      </c>
      <c r="AU30" s="63">
        <f t="shared" si="26"/>
        <v>103890</v>
      </c>
      <c r="AV30" s="63">
        <f t="shared" si="26"/>
        <v>95267.5</v>
      </c>
      <c r="AW30" s="63">
        <f t="shared" si="26"/>
        <v>96077.5</v>
      </c>
      <c r="AX30" s="63">
        <f t="shared" si="26"/>
        <v>87202.5</v>
      </c>
      <c r="AY30" s="63">
        <f t="shared" si="26"/>
        <v>78985</v>
      </c>
      <c r="AZ30" s="63">
        <f t="shared" si="26"/>
        <v>70110</v>
      </c>
      <c r="BA30" s="63">
        <f t="shared" si="26"/>
        <v>102870</v>
      </c>
      <c r="BB30" s="63">
        <f t="shared" si="26"/>
        <v>163827.5</v>
      </c>
      <c r="BC30" s="63">
        <f t="shared" si="26"/>
        <v>187327.5</v>
      </c>
      <c r="BD30" s="63">
        <f t="shared" si="26"/>
        <v>187327.5</v>
      </c>
      <c r="BE30" s="63">
        <f t="shared" si="26"/>
        <v>206955</v>
      </c>
      <c r="BF30" s="63">
        <f t="shared" si="26"/>
        <v>206955</v>
      </c>
      <c r="BG30" s="63">
        <f t="shared" si="26"/>
        <v>206955</v>
      </c>
      <c r="BH30" s="63">
        <f t="shared" si="26"/>
        <v>188137.5</v>
      </c>
      <c r="BI30" s="63">
        <f t="shared" si="26"/>
        <v>188947.5</v>
      </c>
      <c r="BJ30" s="63">
        <f t="shared" si="26"/>
        <v>169700</v>
      </c>
      <c r="BK30" s="63">
        <f t="shared" si="26"/>
        <v>151287.5</v>
      </c>
      <c r="BL30" s="63">
        <f t="shared" si="26"/>
        <v>132040</v>
      </c>
      <c r="BN30" s="104">
        <f>BL29+BL30</f>
        <v>1891608.6692000001</v>
      </c>
    </row>
    <row r="31" spans="2:66" x14ac:dyDescent="0.15">
      <c r="B31" s="47" t="s">
        <v>669</v>
      </c>
      <c r="D31" s="75"/>
      <c r="E31" s="63">
        <f>SUM(E29:E30)</f>
        <v>0</v>
      </c>
      <c r="F31" s="63">
        <f t="shared" ref="F31:BL31" si="27">SUM(F29:F30)</f>
        <v>0</v>
      </c>
      <c r="G31" s="63">
        <f t="shared" si="27"/>
        <v>0</v>
      </c>
      <c r="H31" s="63">
        <f t="shared" si="27"/>
        <v>0</v>
      </c>
      <c r="I31" s="63">
        <f t="shared" si="27"/>
        <v>0</v>
      </c>
      <c r="J31" s="63">
        <f t="shared" si="27"/>
        <v>0</v>
      </c>
      <c r="K31" s="63">
        <f t="shared" si="27"/>
        <v>0</v>
      </c>
      <c r="L31" s="63">
        <f t="shared" si="27"/>
        <v>0</v>
      </c>
      <c r="M31" s="63">
        <f t="shared" si="27"/>
        <v>0</v>
      </c>
      <c r="N31" s="63">
        <f t="shared" si="27"/>
        <v>6030</v>
      </c>
      <c r="O31" s="63">
        <f t="shared" si="27"/>
        <v>6030</v>
      </c>
      <c r="P31" s="63">
        <f t="shared" si="27"/>
        <v>12060</v>
      </c>
      <c r="Q31" s="63">
        <f t="shared" si="27"/>
        <v>41647.800000000003</v>
      </c>
      <c r="R31" s="63">
        <f t="shared" si="27"/>
        <v>55530.400000000001</v>
      </c>
      <c r="S31" s="63">
        <f t="shared" si="27"/>
        <v>111060.8</v>
      </c>
      <c r="T31" s="63">
        <f t="shared" si="27"/>
        <v>111060.8</v>
      </c>
      <c r="U31" s="63">
        <f t="shared" si="27"/>
        <v>111060.8</v>
      </c>
      <c r="V31" s="63">
        <f t="shared" si="27"/>
        <v>111060.8</v>
      </c>
      <c r="W31" s="63">
        <f t="shared" si="27"/>
        <v>111060.8</v>
      </c>
      <c r="X31" s="63">
        <f t="shared" si="27"/>
        <v>124943.40000000001</v>
      </c>
      <c r="Y31" s="63">
        <f t="shared" si="27"/>
        <v>138826</v>
      </c>
      <c r="Z31" s="63">
        <f t="shared" si="27"/>
        <v>139669.75</v>
      </c>
      <c r="AA31" s="63">
        <f t="shared" si="27"/>
        <v>163964.30000000002</v>
      </c>
      <c r="AB31" s="63">
        <f t="shared" si="27"/>
        <v>164808.05000000002</v>
      </c>
      <c r="AC31" s="63">
        <f t="shared" si="27"/>
        <v>327732.12</v>
      </c>
      <c r="AD31" s="63">
        <f t="shared" si="27"/>
        <v>527375.35999999999</v>
      </c>
      <c r="AE31" s="63">
        <f t="shared" si="27"/>
        <v>593714.80000000005</v>
      </c>
      <c r="AF31" s="63">
        <f t="shared" si="27"/>
        <v>593714.80000000005</v>
      </c>
      <c r="AG31" s="63">
        <f t="shared" si="27"/>
        <v>656994.24</v>
      </c>
      <c r="AH31" s="63">
        <f t="shared" si="27"/>
        <v>656994.24</v>
      </c>
      <c r="AI31" s="63">
        <f t="shared" si="27"/>
        <v>656994.24</v>
      </c>
      <c r="AJ31" s="63">
        <f t="shared" si="27"/>
        <v>594479.80000000005</v>
      </c>
      <c r="AK31" s="63">
        <f t="shared" si="27"/>
        <v>595244.80000000005</v>
      </c>
      <c r="AL31" s="63">
        <f t="shared" si="27"/>
        <v>532921.61</v>
      </c>
      <c r="AM31" s="63">
        <f t="shared" si="27"/>
        <v>466460.96</v>
      </c>
      <c r="AN31" s="63">
        <f t="shared" si="27"/>
        <v>404137.77</v>
      </c>
      <c r="AO31" s="63">
        <f t="shared" si="27"/>
        <v>821015.38899999997</v>
      </c>
      <c r="AP31" s="63">
        <f t="shared" si="27"/>
        <v>1304619.3599999999</v>
      </c>
      <c r="AQ31" s="63">
        <f t="shared" si="27"/>
        <v>1475755.0689999999</v>
      </c>
      <c r="AR31" s="63">
        <f t="shared" si="27"/>
        <v>1475755.0689999999</v>
      </c>
      <c r="AS31" s="63">
        <f t="shared" si="27"/>
        <v>1633001.7</v>
      </c>
      <c r="AT31" s="63">
        <f t="shared" si="27"/>
        <v>1633001.7</v>
      </c>
      <c r="AU31" s="63">
        <f t="shared" si="27"/>
        <v>1633001.7</v>
      </c>
      <c r="AV31" s="63">
        <f t="shared" si="27"/>
        <v>1476565.0689999999</v>
      </c>
      <c r="AW31" s="63">
        <f t="shared" si="27"/>
        <v>1477375.0689999999</v>
      </c>
      <c r="AX31" s="63">
        <f t="shared" si="27"/>
        <v>1310491.8599999999</v>
      </c>
      <c r="AY31" s="63">
        <f t="shared" si="27"/>
        <v>1154460.2290000001</v>
      </c>
      <c r="AZ31" s="63">
        <f t="shared" si="27"/>
        <v>987577.0199999999</v>
      </c>
      <c r="BA31" s="63">
        <f t="shared" si="27"/>
        <v>1567168.5842999998</v>
      </c>
      <c r="BB31" s="63">
        <f t="shared" si="27"/>
        <v>2507910.4188999999</v>
      </c>
      <c r="BC31" s="63">
        <f t="shared" si="27"/>
        <v>2826680.5038000001</v>
      </c>
      <c r="BD31" s="63">
        <f t="shared" si="27"/>
        <v>2826680.5038000001</v>
      </c>
      <c r="BE31" s="63">
        <f t="shared" si="27"/>
        <v>3135552.1685999995</v>
      </c>
      <c r="BF31" s="63">
        <f t="shared" si="27"/>
        <v>3135552.1685999995</v>
      </c>
      <c r="BG31" s="63">
        <f t="shared" si="27"/>
        <v>3135552.1685999995</v>
      </c>
      <c r="BH31" s="63">
        <f t="shared" si="27"/>
        <v>2827490.5038000001</v>
      </c>
      <c r="BI31" s="63">
        <f t="shared" si="27"/>
        <v>2828300.5038000001</v>
      </c>
      <c r="BJ31" s="63">
        <f t="shared" si="27"/>
        <v>2513782.9188999999</v>
      </c>
      <c r="BK31" s="63">
        <f t="shared" si="27"/>
        <v>2206126.2540999996</v>
      </c>
      <c r="BL31" s="63">
        <f t="shared" si="27"/>
        <v>1891608.6692000001</v>
      </c>
      <c r="BN31" s="178">
        <f>BN30/BN29</f>
        <v>0.92846980337106233</v>
      </c>
    </row>
    <row r="32" spans="2:66" x14ac:dyDescent="0.15">
      <c r="B32" s="47" t="s">
        <v>327</v>
      </c>
      <c r="D32" s="75"/>
      <c r="E32" s="96">
        <f t="shared" ref="E32:AJ32" si="28">IF(E30+E28&gt;0,(+E31/(E30+E28)),0)</f>
        <v>0</v>
      </c>
      <c r="F32" s="96">
        <f t="shared" si="28"/>
        <v>0</v>
      </c>
      <c r="G32" s="96">
        <f t="shared" si="28"/>
        <v>0</v>
      </c>
      <c r="H32" s="96">
        <f t="shared" si="28"/>
        <v>0</v>
      </c>
      <c r="I32" s="96">
        <f t="shared" si="28"/>
        <v>0</v>
      </c>
      <c r="J32" s="96">
        <f t="shared" si="28"/>
        <v>0</v>
      </c>
      <c r="K32" s="96">
        <f t="shared" si="28"/>
        <v>0</v>
      </c>
      <c r="L32" s="96">
        <f t="shared" si="28"/>
        <v>0</v>
      </c>
      <c r="M32" s="96">
        <f t="shared" si="28"/>
        <v>0</v>
      </c>
      <c r="N32" s="96">
        <f t="shared" si="28"/>
        <v>0.57021276595744685</v>
      </c>
      <c r="O32" s="96">
        <f t="shared" si="28"/>
        <v>0.57021276595744685</v>
      </c>
      <c r="P32" s="96">
        <f t="shared" si="28"/>
        <v>0.57021276595744685</v>
      </c>
      <c r="Q32" s="96">
        <f t="shared" si="28"/>
        <v>0.80362373371924756</v>
      </c>
      <c r="R32" s="96">
        <f t="shared" si="28"/>
        <v>0.80362373371924745</v>
      </c>
      <c r="S32" s="96">
        <f t="shared" si="28"/>
        <v>0.80362373371924745</v>
      </c>
      <c r="T32" s="96">
        <f t="shared" si="28"/>
        <v>0.80362373371924745</v>
      </c>
      <c r="U32" s="96">
        <f t="shared" si="28"/>
        <v>0.80362373371924745</v>
      </c>
      <c r="V32" s="96">
        <f t="shared" si="28"/>
        <v>0.80362373371924745</v>
      </c>
      <c r="W32" s="96">
        <f t="shared" si="28"/>
        <v>0.80362373371924745</v>
      </c>
      <c r="X32" s="96">
        <f t="shared" si="28"/>
        <v>0.80362373371924756</v>
      </c>
      <c r="Y32" s="96">
        <f t="shared" si="28"/>
        <v>0.80362373371924745</v>
      </c>
      <c r="Z32" s="96">
        <f t="shared" si="28"/>
        <v>0.80457821782178218</v>
      </c>
      <c r="AA32" s="96">
        <f t="shared" si="28"/>
        <v>0.80443664908622603</v>
      </c>
      <c r="AB32" s="96">
        <f t="shared" si="28"/>
        <v>0.80524286194155203</v>
      </c>
      <c r="AC32" s="96">
        <f t="shared" si="28"/>
        <v>0.85110856608624519</v>
      </c>
      <c r="AD32" s="96">
        <f t="shared" si="28"/>
        <v>0.8509554090795407</v>
      </c>
      <c r="AE32" s="96">
        <f t="shared" si="28"/>
        <v>0.85153058699931516</v>
      </c>
      <c r="AF32" s="96">
        <f t="shared" si="28"/>
        <v>0.85153058699931516</v>
      </c>
      <c r="AG32" s="96">
        <f t="shared" si="28"/>
        <v>0.85140377886634011</v>
      </c>
      <c r="AH32" s="96">
        <f t="shared" si="28"/>
        <v>0.85140377886634011</v>
      </c>
      <c r="AI32" s="96">
        <f t="shared" si="28"/>
        <v>0.85140377886634011</v>
      </c>
      <c r="AJ32" s="96">
        <f t="shared" si="28"/>
        <v>0.85169330835712165</v>
      </c>
      <c r="AK32" s="96">
        <f t="shared" ref="AK32:BL32" si="29">IF(AK30+AK28&gt;0,(+AK31/(AK30+AK28)),0)</f>
        <v>0.851855673422658</v>
      </c>
      <c r="AL32" s="96">
        <f t="shared" si="29"/>
        <v>0.85227741472473828</v>
      </c>
      <c r="AM32" s="96">
        <f t="shared" si="29"/>
        <v>0.85293963781316506</v>
      </c>
      <c r="AN32" s="96">
        <f t="shared" si="29"/>
        <v>0.8536649028864739</v>
      </c>
      <c r="AO32" s="96">
        <f t="shared" si="29"/>
        <v>0.87836140952431896</v>
      </c>
      <c r="AP32" s="96">
        <f t="shared" si="29"/>
        <v>0.87833636969562312</v>
      </c>
      <c r="AQ32" s="96">
        <f t="shared" si="29"/>
        <v>0.8785263007814883</v>
      </c>
      <c r="AR32" s="96">
        <f t="shared" si="29"/>
        <v>0.8785263007814883</v>
      </c>
      <c r="AS32" s="96">
        <f t="shared" si="29"/>
        <v>0.87848215870761581</v>
      </c>
      <c r="AT32" s="96">
        <f t="shared" si="29"/>
        <v>0.87848215870761581</v>
      </c>
      <c r="AU32" s="96">
        <f t="shared" si="29"/>
        <v>0.87848215870761581</v>
      </c>
      <c r="AV32" s="96">
        <f t="shared" si="29"/>
        <v>0.87858484693869954</v>
      </c>
      <c r="AW32" s="96">
        <f t="shared" si="29"/>
        <v>0.87864333668861716</v>
      </c>
      <c r="AX32" s="96">
        <f t="shared" si="29"/>
        <v>0.87881549286565697</v>
      </c>
      <c r="AY32" s="96">
        <f t="shared" si="29"/>
        <v>0.87902951569858423</v>
      </c>
      <c r="AZ32" s="96">
        <f t="shared" si="29"/>
        <v>0.87932350348585619</v>
      </c>
      <c r="BA32" s="96">
        <f t="shared" si="29"/>
        <v>0.92817271767810017</v>
      </c>
      <c r="BB32" s="96">
        <f t="shared" si="29"/>
        <v>0.92815014471406454</v>
      </c>
      <c r="BC32" s="96">
        <f t="shared" si="29"/>
        <v>0.92821770882949095</v>
      </c>
      <c r="BD32" s="96">
        <f t="shared" si="29"/>
        <v>0.92821770882949095</v>
      </c>
      <c r="BE32" s="96">
        <f t="shared" si="29"/>
        <v>0.92819855173240606</v>
      </c>
      <c r="BF32" s="96">
        <f t="shared" si="29"/>
        <v>0.92819855173240606</v>
      </c>
      <c r="BG32" s="96">
        <f t="shared" si="29"/>
        <v>0.92819855173240606</v>
      </c>
      <c r="BH32" s="96">
        <f t="shared" si="29"/>
        <v>0.92823679680902138</v>
      </c>
      <c r="BI32" s="96">
        <f t="shared" si="29"/>
        <v>0.92825587463969494</v>
      </c>
      <c r="BJ32" s="96">
        <f t="shared" si="29"/>
        <v>0.92830596080024375</v>
      </c>
      <c r="BK32" s="96">
        <f t="shared" si="29"/>
        <v>0.92838221155677103</v>
      </c>
      <c r="BL32" s="96">
        <f t="shared" si="29"/>
        <v>0.92846980337106233</v>
      </c>
    </row>
    <row r="33" spans="2:65" x14ac:dyDescent="0.15">
      <c r="B33" s="47"/>
      <c r="D33" s="75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</row>
    <row r="34" spans="2:65" x14ac:dyDescent="0.15">
      <c r="B34" s="33" t="s">
        <v>218</v>
      </c>
      <c r="D34" s="75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2:65" x14ac:dyDescent="0.15">
      <c r="B35" s="47" t="s">
        <v>666</v>
      </c>
      <c r="D35" s="75"/>
      <c r="E35" s="101">
        <f t="shared" ref="E35:AJ35" si="30">E19+E27</f>
        <v>0</v>
      </c>
      <c r="F35" s="101">
        <f t="shared" si="30"/>
        <v>0</v>
      </c>
      <c r="G35" s="101">
        <f t="shared" si="30"/>
        <v>0</v>
      </c>
      <c r="H35" s="101">
        <f t="shared" si="30"/>
        <v>0</v>
      </c>
      <c r="I35" s="101">
        <f t="shared" si="30"/>
        <v>0</v>
      </c>
      <c r="J35" s="101">
        <f t="shared" si="30"/>
        <v>0</v>
      </c>
      <c r="K35" s="101">
        <f t="shared" si="30"/>
        <v>0</v>
      </c>
      <c r="L35" s="101">
        <f t="shared" si="30"/>
        <v>0</v>
      </c>
      <c r="M35" s="101">
        <f t="shared" si="30"/>
        <v>0</v>
      </c>
      <c r="N35" s="101">
        <f t="shared" si="30"/>
        <v>19</v>
      </c>
      <c r="O35" s="101">
        <f t="shared" si="30"/>
        <v>19</v>
      </c>
      <c r="P35" s="101">
        <f t="shared" si="30"/>
        <v>37</v>
      </c>
      <c r="Q35" s="101">
        <f t="shared" si="30"/>
        <v>29</v>
      </c>
      <c r="R35" s="101">
        <f t="shared" si="30"/>
        <v>39</v>
      </c>
      <c r="S35" s="101">
        <f t="shared" si="30"/>
        <v>78</v>
      </c>
      <c r="T35" s="101">
        <f t="shared" si="30"/>
        <v>78</v>
      </c>
      <c r="U35" s="101">
        <f t="shared" si="30"/>
        <v>78</v>
      </c>
      <c r="V35" s="101">
        <f t="shared" si="30"/>
        <v>78</v>
      </c>
      <c r="W35" s="101">
        <f t="shared" si="30"/>
        <v>78</v>
      </c>
      <c r="X35" s="101">
        <f t="shared" si="30"/>
        <v>88</v>
      </c>
      <c r="Y35" s="101">
        <f t="shared" si="30"/>
        <v>98</v>
      </c>
      <c r="Z35" s="101">
        <f t="shared" si="30"/>
        <v>98</v>
      </c>
      <c r="AA35" s="101">
        <f t="shared" si="30"/>
        <v>117</v>
      </c>
      <c r="AB35" s="101">
        <f t="shared" si="30"/>
        <v>117</v>
      </c>
      <c r="AC35" s="101">
        <f t="shared" si="30"/>
        <v>120</v>
      </c>
      <c r="AD35" s="101">
        <f t="shared" si="30"/>
        <v>192</v>
      </c>
      <c r="AE35" s="101">
        <f t="shared" si="30"/>
        <v>216</v>
      </c>
      <c r="AF35" s="101">
        <f t="shared" si="30"/>
        <v>216</v>
      </c>
      <c r="AG35" s="101">
        <f t="shared" si="30"/>
        <v>240</v>
      </c>
      <c r="AH35" s="101">
        <f t="shared" si="30"/>
        <v>240</v>
      </c>
      <c r="AI35" s="101">
        <f t="shared" si="30"/>
        <v>240</v>
      </c>
      <c r="AJ35" s="101">
        <f t="shared" si="30"/>
        <v>216</v>
      </c>
      <c r="AK35" s="101">
        <f t="shared" ref="AK35:BL35" si="31">AK19+AK27</f>
        <v>216</v>
      </c>
      <c r="AL35" s="101">
        <f t="shared" si="31"/>
        <v>192</v>
      </c>
      <c r="AM35" s="101">
        <f t="shared" si="31"/>
        <v>168</v>
      </c>
      <c r="AN35" s="101">
        <f t="shared" si="31"/>
        <v>144</v>
      </c>
      <c r="AO35" s="101">
        <f t="shared" si="31"/>
        <v>188</v>
      </c>
      <c r="AP35" s="101">
        <f t="shared" si="31"/>
        <v>300</v>
      </c>
      <c r="AQ35" s="101">
        <f t="shared" si="31"/>
        <v>338</v>
      </c>
      <c r="AR35" s="101">
        <f t="shared" si="31"/>
        <v>338</v>
      </c>
      <c r="AS35" s="101">
        <f t="shared" si="31"/>
        <v>375</v>
      </c>
      <c r="AT35" s="101">
        <f t="shared" si="31"/>
        <v>375</v>
      </c>
      <c r="AU35" s="101">
        <f t="shared" si="31"/>
        <v>375</v>
      </c>
      <c r="AV35" s="101">
        <f t="shared" si="31"/>
        <v>338</v>
      </c>
      <c r="AW35" s="101">
        <f t="shared" si="31"/>
        <v>338</v>
      </c>
      <c r="AX35" s="101">
        <f t="shared" si="31"/>
        <v>300</v>
      </c>
      <c r="AY35" s="101">
        <f t="shared" si="31"/>
        <v>263</v>
      </c>
      <c r="AZ35" s="101">
        <f t="shared" si="31"/>
        <v>225</v>
      </c>
      <c r="BA35" s="101">
        <f t="shared" si="31"/>
        <v>270</v>
      </c>
      <c r="BB35" s="101">
        <f t="shared" si="31"/>
        <v>432</v>
      </c>
      <c r="BC35" s="101">
        <f t="shared" si="31"/>
        <v>486</v>
      </c>
      <c r="BD35" s="101">
        <f t="shared" si="31"/>
        <v>486</v>
      </c>
      <c r="BE35" s="101">
        <f t="shared" si="31"/>
        <v>540</v>
      </c>
      <c r="BF35" s="101">
        <f t="shared" si="31"/>
        <v>540</v>
      </c>
      <c r="BG35" s="101">
        <f t="shared" si="31"/>
        <v>540</v>
      </c>
      <c r="BH35" s="101">
        <f t="shared" si="31"/>
        <v>486</v>
      </c>
      <c r="BI35" s="101">
        <f t="shared" si="31"/>
        <v>486</v>
      </c>
      <c r="BJ35" s="101">
        <f t="shared" si="31"/>
        <v>432</v>
      </c>
      <c r="BK35" s="101">
        <f t="shared" si="31"/>
        <v>378</v>
      </c>
      <c r="BL35" s="101">
        <f t="shared" si="31"/>
        <v>324</v>
      </c>
    </row>
    <row r="36" spans="2:65" x14ac:dyDescent="0.15">
      <c r="B36" s="47" t="s">
        <v>689</v>
      </c>
      <c r="D36" s="75"/>
      <c r="E36" s="63">
        <f t="shared" ref="E36:AJ36" si="32">E28+E20</f>
        <v>0</v>
      </c>
      <c r="F36" s="63">
        <f t="shared" si="32"/>
        <v>0</v>
      </c>
      <c r="G36" s="63">
        <f t="shared" si="32"/>
        <v>0</v>
      </c>
      <c r="H36" s="63">
        <f t="shared" si="32"/>
        <v>0</v>
      </c>
      <c r="I36" s="63">
        <f t="shared" si="32"/>
        <v>0</v>
      </c>
      <c r="J36" s="63">
        <f t="shared" si="32"/>
        <v>0</v>
      </c>
      <c r="K36" s="63">
        <f t="shared" si="32"/>
        <v>0</v>
      </c>
      <c r="L36" s="63">
        <f t="shared" si="32"/>
        <v>0</v>
      </c>
      <c r="M36" s="63">
        <f t="shared" si="32"/>
        <v>0</v>
      </c>
      <c r="N36" s="63">
        <f>N28+N20</f>
        <v>38000</v>
      </c>
      <c r="O36" s="63">
        <f t="shared" si="32"/>
        <v>38000</v>
      </c>
      <c r="P36" s="63">
        <f t="shared" si="32"/>
        <v>74000</v>
      </c>
      <c r="Q36" s="63">
        <f t="shared" si="32"/>
        <v>119625</v>
      </c>
      <c r="R36" s="63">
        <f t="shared" si="32"/>
        <v>160875</v>
      </c>
      <c r="S36" s="63">
        <f t="shared" si="32"/>
        <v>321750</v>
      </c>
      <c r="T36" s="63">
        <f t="shared" si="32"/>
        <v>321750</v>
      </c>
      <c r="U36" s="63">
        <f t="shared" si="32"/>
        <v>321750</v>
      </c>
      <c r="V36" s="63">
        <f t="shared" si="32"/>
        <v>321750</v>
      </c>
      <c r="W36" s="63">
        <f t="shared" si="32"/>
        <v>321750</v>
      </c>
      <c r="X36" s="63">
        <f t="shared" si="32"/>
        <v>363000</v>
      </c>
      <c r="Y36" s="63">
        <f t="shared" si="32"/>
        <v>404250</v>
      </c>
      <c r="Z36" s="63">
        <f t="shared" si="32"/>
        <v>404250</v>
      </c>
      <c r="AA36" s="63">
        <f t="shared" si="32"/>
        <v>482625</v>
      </c>
      <c r="AB36" s="63">
        <f t="shared" si="32"/>
        <v>482625</v>
      </c>
      <c r="AC36" s="63">
        <f t="shared" si="32"/>
        <v>612000</v>
      </c>
      <c r="AD36" s="63">
        <f t="shared" si="32"/>
        <v>979200</v>
      </c>
      <c r="AE36" s="63">
        <f t="shared" si="32"/>
        <v>1101600</v>
      </c>
      <c r="AF36" s="63">
        <f t="shared" si="32"/>
        <v>1101600</v>
      </c>
      <c r="AG36" s="63">
        <f t="shared" si="32"/>
        <v>1224000</v>
      </c>
      <c r="AH36" s="63">
        <f t="shared" si="32"/>
        <v>1224000</v>
      </c>
      <c r="AI36" s="63">
        <f t="shared" si="32"/>
        <v>1224000</v>
      </c>
      <c r="AJ36" s="63">
        <f t="shared" si="32"/>
        <v>1101600</v>
      </c>
      <c r="AK36" s="63">
        <f t="shared" ref="AK36:BL36" si="33">AK28+AK20</f>
        <v>1101600</v>
      </c>
      <c r="AL36" s="63">
        <f t="shared" si="33"/>
        <v>979200</v>
      </c>
      <c r="AM36" s="63">
        <f t="shared" si="33"/>
        <v>856800</v>
      </c>
      <c r="AN36" s="63">
        <f t="shared" si="33"/>
        <v>734400</v>
      </c>
      <c r="AO36" s="63">
        <f t="shared" si="33"/>
        <v>1099800</v>
      </c>
      <c r="AP36" s="63">
        <f t="shared" si="33"/>
        <v>1755000</v>
      </c>
      <c r="AQ36" s="63">
        <f t="shared" si="33"/>
        <v>1977300</v>
      </c>
      <c r="AR36" s="63">
        <f t="shared" si="33"/>
        <v>1977300</v>
      </c>
      <c r="AS36" s="63">
        <f t="shared" si="33"/>
        <v>2193750</v>
      </c>
      <c r="AT36" s="63">
        <f t="shared" si="33"/>
        <v>2193750</v>
      </c>
      <c r="AU36" s="63">
        <f t="shared" si="33"/>
        <v>2193750</v>
      </c>
      <c r="AV36" s="63">
        <f t="shared" si="33"/>
        <v>1977300</v>
      </c>
      <c r="AW36" s="63">
        <f t="shared" si="33"/>
        <v>1977300</v>
      </c>
      <c r="AX36" s="63">
        <f t="shared" si="33"/>
        <v>1755000</v>
      </c>
      <c r="AY36" s="63">
        <f t="shared" si="33"/>
        <v>1538550</v>
      </c>
      <c r="AZ36" s="63">
        <f t="shared" si="33"/>
        <v>1316250</v>
      </c>
      <c r="BA36" s="63">
        <f t="shared" si="33"/>
        <v>1761750</v>
      </c>
      <c r="BB36" s="63">
        <f t="shared" si="33"/>
        <v>2818800</v>
      </c>
      <c r="BC36" s="63">
        <f t="shared" si="33"/>
        <v>3171150</v>
      </c>
      <c r="BD36" s="63">
        <f t="shared" si="33"/>
        <v>3171150</v>
      </c>
      <c r="BE36" s="63">
        <f t="shared" si="33"/>
        <v>3523500</v>
      </c>
      <c r="BF36" s="63">
        <f t="shared" si="33"/>
        <v>3523500</v>
      </c>
      <c r="BG36" s="63">
        <f t="shared" si="33"/>
        <v>3523500</v>
      </c>
      <c r="BH36" s="63">
        <f t="shared" si="33"/>
        <v>3171150</v>
      </c>
      <c r="BI36" s="63">
        <f t="shared" si="33"/>
        <v>3171150</v>
      </c>
      <c r="BJ36" s="63">
        <f t="shared" si="33"/>
        <v>2818800</v>
      </c>
      <c r="BK36" s="63">
        <f t="shared" si="33"/>
        <v>2466450</v>
      </c>
      <c r="BL36" s="63">
        <f t="shared" si="33"/>
        <v>2114100</v>
      </c>
    </row>
    <row r="37" spans="2:65" x14ac:dyDescent="0.15">
      <c r="B37" s="47" t="s">
        <v>665</v>
      </c>
      <c r="D37" s="75"/>
      <c r="E37" s="63">
        <f t="shared" ref="E37:AJ37" si="34">E21+E29</f>
        <v>0</v>
      </c>
      <c r="F37" s="63">
        <f t="shared" si="34"/>
        <v>0</v>
      </c>
      <c r="G37" s="63">
        <f t="shared" si="34"/>
        <v>0</v>
      </c>
      <c r="H37" s="63">
        <f t="shared" si="34"/>
        <v>0</v>
      </c>
      <c r="I37" s="63">
        <f t="shared" si="34"/>
        <v>0</v>
      </c>
      <c r="J37" s="63">
        <f t="shared" si="34"/>
        <v>0</v>
      </c>
      <c r="K37" s="63">
        <f t="shared" si="34"/>
        <v>0</v>
      </c>
      <c r="L37" s="63">
        <f t="shared" si="34"/>
        <v>0</v>
      </c>
      <c r="M37" s="63">
        <f t="shared" si="34"/>
        <v>0</v>
      </c>
      <c r="N37" s="63">
        <f t="shared" si="34"/>
        <v>20729</v>
      </c>
      <c r="O37" s="63">
        <f t="shared" si="34"/>
        <v>20729</v>
      </c>
      <c r="P37" s="63">
        <f t="shared" si="34"/>
        <v>40367</v>
      </c>
      <c r="Q37" s="63">
        <f t="shared" si="34"/>
        <v>95030.1</v>
      </c>
      <c r="R37" s="63">
        <f t="shared" si="34"/>
        <v>127799.1</v>
      </c>
      <c r="S37" s="63">
        <f t="shared" si="34"/>
        <v>255598.2</v>
      </c>
      <c r="T37" s="63">
        <f t="shared" si="34"/>
        <v>255598.2</v>
      </c>
      <c r="U37" s="63">
        <f t="shared" si="34"/>
        <v>255598.2</v>
      </c>
      <c r="V37" s="63">
        <f t="shared" si="34"/>
        <v>255598.2</v>
      </c>
      <c r="W37" s="63">
        <f t="shared" si="34"/>
        <v>255598.2</v>
      </c>
      <c r="X37" s="63">
        <f t="shared" si="34"/>
        <v>288367.2</v>
      </c>
      <c r="Y37" s="63">
        <f t="shared" si="34"/>
        <v>321136.2</v>
      </c>
      <c r="Z37" s="63">
        <f t="shared" si="34"/>
        <v>321136.2</v>
      </c>
      <c r="AA37" s="63">
        <f t="shared" si="34"/>
        <v>383397.30000000005</v>
      </c>
      <c r="AB37" s="63">
        <f t="shared" si="34"/>
        <v>383397.30000000005</v>
      </c>
      <c r="AC37" s="63">
        <f t="shared" si="34"/>
        <v>516445.2</v>
      </c>
      <c r="AD37" s="63">
        <f t="shared" si="34"/>
        <v>826312.32000000007</v>
      </c>
      <c r="AE37" s="63">
        <f t="shared" si="34"/>
        <v>929601.3600000001</v>
      </c>
      <c r="AF37" s="63">
        <f t="shared" si="34"/>
        <v>929601.3600000001</v>
      </c>
      <c r="AG37" s="63">
        <f t="shared" si="34"/>
        <v>1032890.4</v>
      </c>
      <c r="AH37" s="63">
        <f t="shared" si="34"/>
        <v>1032890.4</v>
      </c>
      <c r="AI37" s="63">
        <f t="shared" si="34"/>
        <v>1032890.4</v>
      </c>
      <c r="AJ37" s="63">
        <f t="shared" si="34"/>
        <v>929601.3600000001</v>
      </c>
      <c r="AK37" s="63">
        <f t="shared" ref="AK37:BL37" si="35">AK21+AK29</f>
        <v>929601.3600000001</v>
      </c>
      <c r="AL37" s="63">
        <f t="shared" si="35"/>
        <v>826312.32000000007</v>
      </c>
      <c r="AM37" s="63">
        <f t="shared" si="35"/>
        <v>723023.28</v>
      </c>
      <c r="AN37" s="63">
        <f t="shared" si="35"/>
        <v>619734.24</v>
      </c>
      <c r="AO37" s="63">
        <f t="shared" si="35"/>
        <v>958243.33199999994</v>
      </c>
      <c r="AP37" s="63">
        <f t="shared" si="35"/>
        <v>1529111.6999999997</v>
      </c>
      <c r="AQ37" s="63">
        <f t="shared" si="35"/>
        <v>1722799.182</v>
      </c>
      <c r="AR37" s="63">
        <f t="shared" si="35"/>
        <v>1722799.182</v>
      </c>
      <c r="AS37" s="63">
        <f t="shared" si="35"/>
        <v>1911389.625</v>
      </c>
      <c r="AT37" s="63">
        <f t="shared" si="35"/>
        <v>1911389.625</v>
      </c>
      <c r="AU37" s="63">
        <f t="shared" si="35"/>
        <v>1911389.625</v>
      </c>
      <c r="AV37" s="63">
        <f t="shared" si="35"/>
        <v>1722799.182</v>
      </c>
      <c r="AW37" s="63">
        <f t="shared" si="35"/>
        <v>1722799.182</v>
      </c>
      <c r="AX37" s="63">
        <f t="shared" si="35"/>
        <v>1529111.6999999997</v>
      </c>
      <c r="AY37" s="63">
        <f t="shared" si="35"/>
        <v>1340521.257</v>
      </c>
      <c r="AZ37" s="63">
        <f t="shared" si="35"/>
        <v>1146833.7749999999</v>
      </c>
      <c r="BA37" s="63">
        <f t="shared" si="35"/>
        <v>1626998.4269999997</v>
      </c>
      <c r="BB37" s="63">
        <f t="shared" si="35"/>
        <v>2603197.4832000001</v>
      </c>
      <c r="BC37" s="63">
        <f t="shared" si="35"/>
        <v>2928597.1686</v>
      </c>
      <c r="BD37" s="63">
        <f t="shared" si="35"/>
        <v>2928597.1686</v>
      </c>
      <c r="BE37" s="63">
        <f t="shared" si="35"/>
        <v>3253996.8539999994</v>
      </c>
      <c r="BF37" s="63">
        <f t="shared" si="35"/>
        <v>3253996.8539999994</v>
      </c>
      <c r="BG37" s="63">
        <f t="shared" si="35"/>
        <v>3253996.8539999994</v>
      </c>
      <c r="BH37" s="63">
        <f t="shared" si="35"/>
        <v>2928597.1686</v>
      </c>
      <c r="BI37" s="63">
        <f t="shared" si="35"/>
        <v>2928597.1686</v>
      </c>
      <c r="BJ37" s="63">
        <f t="shared" si="35"/>
        <v>2603197.4832000001</v>
      </c>
      <c r="BK37" s="63">
        <f t="shared" si="35"/>
        <v>2277797.7977999998</v>
      </c>
      <c r="BL37" s="63">
        <f t="shared" si="35"/>
        <v>1952398.1124000002</v>
      </c>
    </row>
    <row r="38" spans="2:65" x14ac:dyDescent="0.15">
      <c r="B38" s="47" t="s">
        <v>675</v>
      </c>
      <c r="D38" s="75"/>
      <c r="E38" s="63">
        <f t="shared" ref="E38:AJ38" si="36">E22+E30</f>
        <v>0</v>
      </c>
      <c r="F38" s="63">
        <f t="shared" si="36"/>
        <v>0</v>
      </c>
      <c r="G38" s="63">
        <f t="shared" si="36"/>
        <v>0</v>
      </c>
      <c r="H38" s="63">
        <f t="shared" si="36"/>
        <v>0</v>
      </c>
      <c r="I38" s="63">
        <f t="shared" si="36"/>
        <v>0</v>
      </c>
      <c r="J38" s="63">
        <f t="shared" si="36"/>
        <v>0</v>
      </c>
      <c r="K38" s="63">
        <f t="shared" si="36"/>
        <v>0</v>
      </c>
      <c r="L38" s="63">
        <f t="shared" si="36"/>
        <v>0</v>
      </c>
      <c r="M38" s="63">
        <f t="shared" si="36"/>
        <v>0</v>
      </c>
      <c r="N38" s="63">
        <f t="shared" si="36"/>
        <v>2325</v>
      </c>
      <c r="O38" s="63">
        <f t="shared" si="36"/>
        <v>2325</v>
      </c>
      <c r="P38" s="63">
        <f t="shared" si="36"/>
        <v>4525</v>
      </c>
      <c r="Q38" s="63">
        <f t="shared" si="36"/>
        <v>5937.5</v>
      </c>
      <c r="R38" s="63">
        <f t="shared" si="36"/>
        <v>7987.5</v>
      </c>
      <c r="S38" s="63">
        <f t="shared" si="36"/>
        <v>15975</v>
      </c>
      <c r="T38" s="63">
        <f t="shared" si="36"/>
        <v>15975</v>
      </c>
      <c r="U38" s="63">
        <f t="shared" si="36"/>
        <v>15975</v>
      </c>
      <c r="V38" s="63">
        <f t="shared" si="36"/>
        <v>15975</v>
      </c>
      <c r="W38" s="63">
        <f t="shared" si="36"/>
        <v>15975</v>
      </c>
      <c r="X38" s="63">
        <f t="shared" si="36"/>
        <v>18025</v>
      </c>
      <c r="Y38" s="63">
        <f t="shared" si="36"/>
        <v>20075</v>
      </c>
      <c r="Z38" s="63">
        <f t="shared" si="36"/>
        <v>21268.75</v>
      </c>
      <c r="AA38" s="63">
        <f t="shared" si="36"/>
        <v>25175</v>
      </c>
      <c r="AB38" s="63">
        <f t="shared" si="36"/>
        <v>26343.75</v>
      </c>
      <c r="AC38" s="63">
        <f t="shared" si="36"/>
        <v>29690</v>
      </c>
      <c r="AD38" s="63">
        <f t="shared" si="36"/>
        <v>46770</v>
      </c>
      <c r="AE38" s="63">
        <f t="shared" si="36"/>
        <v>55807.5</v>
      </c>
      <c r="AF38" s="63">
        <f t="shared" si="36"/>
        <v>55807.5</v>
      </c>
      <c r="AG38" s="63">
        <f t="shared" si="36"/>
        <v>61210</v>
      </c>
      <c r="AH38" s="63">
        <f t="shared" si="36"/>
        <v>61210</v>
      </c>
      <c r="AI38" s="63">
        <f t="shared" si="36"/>
        <v>61210</v>
      </c>
      <c r="AJ38" s="63">
        <f t="shared" si="36"/>
        <v>56722.5</v>
      </c>
      <c r="AK38" s="63">
        <f t="shared" ref="AK38:BL38" si="37">AK22+AK30</f>
        <v>57637.5</v>
      </c>
      <c r="AL38" s="63">
        <f t="shared" si="37"/>
        <v>53541.25</v>
      </c>
      <c r="AM38" s="63">
        <f t="shared" si="37"/>
        <v>49798.75</v>
      </c>
      <c r="AN38" s="63">
        <f t="shared" si="37"/>
        <v>45677.5</v>
      </c>
      <c r="AO38" s="63">
        <f t="shared" si="37"/>
        <v>66587.5</v>
      </c>
      <c r="AP38" s="63">
        <f t="shared" si="37"/>
        <v>105795</v>
      </c>
      <c r="AQ38" s="63">
        <f t="shared" si="37"/>
        <v>122527.5</v>
      </c>
      <c r="AR38" s="63">
        <f t="shared" si="37"/>
        <v>122527.5</v>
      </c>
      <c r="AS38" s="63">
        <f t="shared" si="37"/>
        <v>135110</v>
      </c>
      <c r="AT38" s="63">
        <f t="shared" si="37"/>
        <v>135110</v>
      </c>
      <c r="AU38" s="63">
        <f t="shared" si="37"/>
        <v>135110</v>
      </c>
      <c r="AV38" s="63">
        <f t="shared" si="37"/>
        <v>123547.5</v>
      </c>
      <c r="AW38" s="63">
        <f t="shared" si="37"/>
        <v>124567.5</v>
      </c>
      <c r="AX38" s="63">
        <f t="shared" si="37"/>
        <v>113382.5</v>
      </c>
      <c r="AY38" s="63">
        <f t="shared" si="37"/>
        <v>102470</v>
      </c>
      <c r="AZ38" s="63">
        <f t="shared" si="37"/>
        <v>91250</v>
      </c>
      <c r="BA38" s="63">
        <f t="shared" si="37"/>
        <v>115890</v>
      </c>
      <c r="BB38" s="63">
        <f t="shared" si="37"/>
        <v>184442.5</v>
      </c>
      <c r="BC38" s="63">
        <f t="shared" si="37"/>
        <v>211092.5</v>
      </c>
      <c r="BD38" s="63">
        <f t="shared" si="37"/>
        <v>211092.5</v>
      </c>
      <c r="BE38" s="63">
        <f t="shared" si="37"/>
        <v>233450</v>
      </c>
      <c r="BF38" s="63">
        <f t="shared" si="37"/>
        <v>233450</v>
      </c>
      <c r="BG38" s="63">
        <f t="shared" si="37"/>
        <v>233450</v>
      </c>
      <c r="BH38" s="63">
        <f t="shared" si="37"/>
        <v>212112.5</v>
      </c>
      <c r="BI38" s="63">
        <f t="shared" si="37"/>
        <v>213132.5</v>
      </c>
      <c r="BJ38" s="63">
        <f t="shared" si="37"/>
        <v>192030</v>
      </c>
      <c r="BK38" s="63">
        <f t="shared" si="37"/>
        <v>171342.5</v>
      </c>
      <c r="BL38" s="63">
        <f t="shared" si="37"/>
        <v>150205</v>
      </c>
    </row>
    <row r="39" spans="2:65" x14ac:dyDescent="0.15">
      <c r="B39" s="47" t="s">
        <v>669</v>
      </c>
      <c r="D39" s="75"/>
      <c r="E39" s="63">
        <f t="shared" ref="E39:AJ39" si="38">E23+E31</f>
        <v>0</v>
      </c>
      <c r="F39" s="63">
        <f t="shared" si="38"/>
        <v>0</v>
      </c>
      <c r="G39" s="63">
        <f t="shared" si="38"/>
        <v>0</v>
      </c>
      <c r="H39" s="63">
        <f t="shared" si="38"/>
        <v>0</v>
      </c>
      <c r="I39" s="63">
        <f t="shared" si="38"/>
        <v>0</v>
      </c>
      <c r="J39" s="63">
        <f t="shared" si="38"/>
        <v>0</v>
      </c>
      <c r="K39" s="63">
        <f t="shared" si="38"/>
        <v>0</v>
      </c>
      <c r="L39" s="63">
        <f t="shared" si="38"/>
        <v>0</v>
      </c>
      <c r="M39" s="63">
        <f t="shared" si="38"/>
        <v>0</v>
      </c>
      <c r="N39" s="63">
        <f t="shared" si="38"/>
        <v>23054</v>
      </c>
      <c r="O39" s="63">
        <f t="shared" si="38"/>
        <v>23054</v>
      </c>
      <c r="P39" s="63">
        <f t="shared" si="38"/>
        <v>44892</v>
      </c>
      <c r="Q39" s="63">
        <f t="shared" si="38"/>
        <v>100967.6</v>
      </c>
      <c r="R39" s="63">
        <f t="shared" si="38"/>
        <v>135786.6</v>
      </c>
      <c r="S39" s="63">
        <f t="shared" si="38"/>
        <v>271573.2</v>
      </c>
      <c r="T39" s="63">
        <f t="shared" si="38"/>
        <v>271573.2</v>
      </c>
      <c r="U39" s="63">
        <f t="shared" si="38"/>
        <v>271573.2</v>
      </c>
      <c r="V39" s="63">
        <f t="shared" si="38"/>
        <v>271573.2</v>
      </c>
      <c r="W39" s="63">
        <f t="shared" si="38"/>
        <v>271573.2</v>
      </c>
      <c r="X39" s="63">
        <f t="shared" si="38"/>
        <v>306392.2</v>
      </c>
      <c r="Y39" s="63">
        <f t="shared" si="38"/>
        <v>341211.2</v>
      </c>
      <c r="Z39" s="63">
        <f t="shared" si="38"/>
        <v>342404.95</v>
      </c>
      <c r="AA39" s="63">
        <f t="shared" si="38"/>
        <v>408572.30000000005</v>
      </c>
      <c r="AB39" s="63">
        <f t="shared" si="38"/>
        <v>409741.05000000005</v>
      </c>
      <c r="AC39" s="63">
        <f t="shared" si="38"/>
        <v>546135.19999999995</v>
      </c>
      <c r="AD39" s="63">
        <f t="shared" si="38"/>
        <v>873082.32000000007</v>
      </c>
      <c r="AE39" s="63">
        <f t="shared" si="38"/>
        <v>985408.8600000001</v>
      </c>
      <c r="AF39" s="63">
        <f t="shared" si="38"/>
        <v>985408.8600000001</v>
      </c>
      <c r="AG39" s="63">
        <f t="shared" si="38"/>
        <v>1094100.3999999999</v>
      </c>
      <c r="AH39" s="63">
        <f t="shared" si="38"/>
        <v>1094100.3999999999</v>
      </c>
      <c r="AI39" s="63">
        <f t="shared" si="38"/>
        <v>1094100.3999999999</v>
      </c>
      <c r="AJ39" s="63">
        <f t="shared" si="38"/>
        <v>986323.8600000001</v>
      </c>
      <c r="AK39" s="63">
        <f t="shared" ref="AK39:BL39" si="39">AK23+AK31</f>
        <v>987238.8600000001</v>
      </c>
      <c r="AL39" s="63">
        <f t="shared" si="39"/>
        <v>879853.57000000007</v>
      </c>
      <c r="AM39" s="63">
        <f t="shared" si="39"/>
        <v>772822.03</v>
      </c>
      <c r="AN39" s="63">
        <f t="shared" si="39"/>
        <v>665411.74</v>
      </c>
      <c r="AO39" s="63">
        <f t="shared" si="39"/>
        <v>1024830.8319999999</v>
      </c>
      <c r="AP39" s="63">
        <f t="shared" si="39"/>
        <v>1634906.6999999997</v>
      </c>
      <c r="AQ39" s="63">
        <f t="shared" si="39"/>
        <v>1845326.682</v>
      </c>
      <c r="AR39" s="63">
        <f t="shared" si="39"/>
        <v>1845326.682</v>
      </c>
      <c r="AS39" s="63">
        <f t="shared" si="39"/>
        <v>2046499.625</v>
      </c>
      <c r="AT39" s="63">
        <f t="shared" si="39"/>
        <v>2046499.625</v>
      </c>
      <c r="AU39" s="63">
        <f t="shared" si="39"/>
        <v>2046499.625</v>
      </c>
      <c r="AV39" s="63">
        <f t="shared" si="39"/>
        <v>1846346.682</v>
      </c>
      <c r="AW39" s="63">
        <f t="shared" si="39"/>
        <v>1847366.682</v>
      </c>
      <c r="AX39" s="63">
        <f t="shared" si="39"/>
        <v>1642494.1999999997</v>
      </c>
      <c r="AY39" s="63">
        <f t="shared" si="39"/>
        <v>1442991.257</v>
      </c>
      <c r="AZ39" s="63">
        <f t="shared" si="39"/>
        <v>1238083.7749999999</v>
      </c>
      <c r="BA39" s="63">
        <f t="shared" si="39"/>
        <v>1742888.4269999997</v>
      </c>
      <c r="BB39" s="63">
        <f t="shared" si="39"/>
        <v>2787639.9831999997</v>
      </c>
      <c r="BC39" s="63">
        <f t="shared" si="39"/>
        <v>3139689.6686</v>
      </c>
      <c r="BD39" s="63">
        <f t="shared" si="39"/>
        <v>3139689.6686</v>
      </c>
      <c r="BE39" s="63">
        <f t="shared" si="39"/>
        <v>3487446.8539999994</v>
      </c>
      <c r="BF39" s="63">
        <f t="shared" si="39"/>
        <v>3487446.8539999994</v>
      </c>
      <c r="BG39" s="63">
        <f t="shared" si="39"/>
        <v>3487446.8539999994</v>
      </c>
      <c r="BH39" s="63">
        <f t="shared" si="39"/>
        <v>3140709.6686</v>
      </c>
      <c r="BI39" s="63">
        <f t="shared" si="39"/>
        <v>3141729.6686</v>
      </c>
      <c r="BJ39" s="63">
        <f t="shared" si="39"/>
        <v>2795227.4831999997</v>
      </c>
      <c r="BK39" s="63">
        <f t="shared" si="39"/>
        <v>2449140.2977999994</v>
      </c>
      <c r="BL39" s="63">
        <f t="shared" si="39"/>
        <v>2102603.1124</v>
      </c>
    </row>
    <row r="40" spans="2:65" x14ac:dyDescent="0.15">
      <c r="D40" s="75"/>
      <c r="E40" s="78"/>
      <c r="F40" s="78"/>
      <c r="G40" s="78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2:65" x14ac:dyDescent="0.15">
      <c r="B41" s="33" t="s">
        <v>656</v>
      </c>
      <c r="D41" s="34"/>
      <c r="E41" s="34"/>
      <c r="F41" s="34"/>
      <c r="G41" s="34"/>
      <c r="H41" s="34"/>
      <c r="I41" s="34"/>
    </row>
    <row r="42" spans="2:65" x14ac:dyDescent="0.15">
      <c r="D42" s="34"/>
      <c r="E42" s="34"/>
      <c r="F42" s="34"/>
      <c r="G42" s="34"/>
      <c r="H42" s="34"/>
      <c r="I42" s="34"/>
    </row>
    <row r="43" spans="2:65" x14ac:dyDescent="0.15">
      <c r="B43" s="47" t="s">
        <v>215</v>
      </c>
      <c r="C43" s="47"/>
      <c r="E43" s="33">
        <f>'REV-REVCALC_CWS'!E6</f>
        <v>0</v>
      </c>
      <c r="F43" s="33">
        <f>'REV-SALES-FCAST_CWS'!D36</f>
        <v>0</v>
      </c>
      <c r="G43" s="33">
        <f>'REV-SALES-FCAST_CWS'!E36</f>
        <v>0</v>
      </c>
      <c r="H43" s="33">
        <f>'REV-SALES-FCAST_CWS'!F36</f>
        <v>0</v>
      </c>
      <c r="I43" s="33">
        <f>'REV-SALES-FCAST_CWS'!G36</f>
        <v>0</v>
      </c>
      <c r="J43" s="33">
        <f>'REV-SALES-FCAST_CWS'!H36</f>
        <v>0</v>
      </c>
      <c r="K43" s="33">
        <f>'REV-SALES-FCAST_CWS'!I36</f>
        <v>0</v>
      </c>
      <c r="L43" s="33">
        <f>'REV-SALES-FCAST_CWS'!J36</f>
        <v>0</v>
      </c>
      <c r="M43" s="33">
        <f>'REV-SALES-FCAST_CWS'!K36</f>
        <v>0</v>
      </c>
      <c r="N43" s="33">
        <f>'REV-SALES-FCAST_CWS'!L36</f>
        <v>19</v>
      </c>
      <c r="O43" s="33">
        <f>'REV-SALES-FCAST_CWS'!M36</f>
        <v>19</v>
      </c>
      <c r="P43" s="33">
        <f>'REV-SALES-FCAST_CWS'!N36</f>
        <v>37</v>
      </c>
      <c r="Q43" s="33">
        <f>'REV-SALES-FCAST_CWS'!C40</f>
        <v>29</v>
      </c>
      <c r="R43" s="33">
        <f>'REV-SALES-FCAST_CWS'!D40</f>
        <v>39</v>
      </c>
      <c r="S43" s="33">
        <f>'REV-SALES-FCAST_CWS'!E40</f>
        <v>78</v>
      </c>
      <c r="T43" s="33">
        <f>'REV-SALES-FCAST_CWS'!F40</f>
        <v>78</v>
      </c>
      <c r="U43" s="33">
        <f>'REV-SALES-FCAST_CWS'!G40</f>
        <v>78</v>
      </c>
      <c r="V43" s="33">
        <f>'REV-SALES-FCAST_CWS'!H40</f>
        <v>78</v>
      </c>
      <c r="W43" s="33">
        <f>'REV-SALES-FCAST_CWS'!I40</f>
        <v>78</v>
      </c>
      <c r="X43" s="33">
        <f>'REV-SALES-FCAST_CWS'!J40</f>
        <v>88</v>
      </c>
      <c r="Y43" s="33">
        <f>'REV-SALES-FCAST_CWS'!K40</f>
        <v>98</v>
      </c>
      <c r="Z43" s="33">
        <f>'REV-SALES-FCAST_CWS'!L40</f>
        <v>98</v>
      </c>
      <c r="AA43" s="33">
        <f>'REV-SALES-FCAST_CWS'!M40</f>
        <v>117</v>
      </c>
      <c r="AB43" s="33">
        <f>'REV-SALES-FCAST_CWS'!N40</f>
        <v>117</v>
      </c>
      <c r="AC43" s="33">
        <f>'REV-SALES-FCAST_CWS'!C44</f>
        <v>120</v>
      </c>
      <c r="AD43" s="33">
        <f>'REV-SALES-FCAST_CWS'!D44</f>
        <v>192</v>
      </c>
      <c r="AE43" s="33">
        <f>'REV-SALES-FCAST_CWS'!E44</f>
        <v>216</v>
      </c>
      <c r="AF43" s="33">
        <f>'REV-SALES-FCAST_CWS'!F44</f>
        <v>216</v>
      </c>
      <c r="AG43" s="33">
        <f>'REV-SALES-FCAST_CWS'!G44</f>
        <v>240</v>
      </c>
      <c r="AH43" s="33">
        <f>'REV-SALES-FCAST_CWS'!H44</f>
        <v>240</v>
      </c>
      <c r="AI43" s="33">
        <f>'REV-SALES-FCAST_CWS'!I44</f>
        <v>240</v>
      </c>
      <c r="AJ43" s="33">
        <f>'REV-SALES-FCAST_CWS'!J44</f>
        <v>216</v>
      </c>
      <c r="AK43" s="33">
        <f>'REV-SALES-FCAST_CWS'!K44</f>
        <v>216</v>
      </c>
      <c r="AL43" s="33">
        <f>'REV-SALES-FCAST_CWS'!L44</f>
        <v>192</v>
      </c>
      <c r="AM43" s="33">
        <f>'REV-SALES-FCAST_CWS'!M44</f>
        <v>168</v>
      </c>
      <c r="AN43" s="33">
        <f>'REV-SALES-FCAST_CWS'!N44</f>
        <v>144</v>
      </c>
      <c r="AO43" s="33">
        <f>'REV-SALES-FCAST_CWS'!C48</f>
        <v>188</v>
      </c>
      <c r="AP43" s="33">
        <f>'REV-SALES-FCAST_CWS'!D48</f>
        <v>300</v>
      </c>
      <c r="AQ43" s="33">
        <f>'REV-SALES-FCAST_CWS'!E48</f>
        <v>338</v>
      </c>
      <c r="AR43" s="33">
        <f>'REV-SALES-FCAST_CWS'!F48</f>
        <v>338</v>
      </c>
      <c r="AS43" s="33">
        <f>'REV-SALES-FCAST_CWS'!G48</f>
        <v>375</v>
      </c>
      <c r="AT43" s="33">
        <f>'REV-SALES-FCAST_CWS'!H48</f>
        <v>375</v>
      </c>
      <c r="AU43" s="33">
        <f>'REV-SALES-FCAST_CWS'!I48</f>
        <v>375</v>
      </c>
      <c r="AV43" s="33">
        <f>'REV-SALES-FCAST_CWS'!J48</f>
        <v>338</v>
      </c>
      <c r="AW43" s="33">
        <f>'REV-SALES-FCAST_CWS'!K48</f>
        <v>338</v>
      </c>
      <c r="AX43" s="33">
        <f>'REV-SALES-FCAST_CWS'!L48</f>
        <v>300</v>
      </c>
      <c r="AY43" s="33">
        <f>'REV-SALES-FCAST_CWS'!M48</f>
        <v>263</v>
      </c>
      <c r="AZ43" s="33">
        <f>'REV-SALES-FCAST_CWS'!N48</f>
        <v>225</v>
      </c>
      <c r="BA43" s="33">
        <f>'REV-SALES-FCAST_CWS'!C52</f>
        <v>270</v>
      </c>
      <c r="BB43" s="33">
        <f>'REV-SALES-FCAST_CWS'!D52</f>
        <v>432</v>
      </c>
      <c r="BC43" s="33">
        <f>'REV-SALES-FCAST_CWS'!E52</f>
        <v>486</v>
      </c>
      <c r="BD43" s="33">
        <f>'REV-SALES-FCAST_CWS'!F52</f>
        <v>486</v>
      </c>
      <c r="BE43" s="33">
        <f>'REV-SALES-FCAST_CWS'!G52</f>
        <v>540</v>
      </c>
      <c r="BF43" s="33">
        <f>'REV-SALES-FCAST_CWS'!H52</f>
        <v>540</v>
      </c>
      <c r="BG43" s="33">
        <f>'REV-SALES-FCAST_CWS'!I52</f>
        <v>540</v>
      </c>
      <c r="BH43" s="33">
        <f>'REV-SALES-FCAST_CWS'!J52</f>
        <v>486</v>
      </c>
      <c r="BI43" s="33">
        <f>'REV-SALES-FCAST_CWS'!K52</f>
        <v>486</v>
      </c>
      <c r="BJ43" s="33">
        <f>'REV-SALES-FCAST_CWS'!L52</f>
        <v>432</v>
      </c>
      <c r="BK43" s="33">
        <f>'REV-SALES-FCAST_CWS'!M52</f>
        <v>378</v>
      </c>
      <c r="BL43" s="33">
        <f>'REV-SALES-FCAST_CWS'!N52</f>
        <v>324</v>
      </c>
      <c r="BM43" s="118">
        <f>SUM(E43:BL43)</f>
        <v>12604</v>
      </c>
    </row>
    <row r="44" spans="2:65" x14ac:dyDescent="0.15">
      <c r="B44" s="47" t="s">
        <v>322</v>
      </c>
      <c r="C44" s="47"/>
      <c r="E44" s="63">
        <f>'COGS-PRICE-MARGIN_CWS'!$C5*E43</f>
        <v>0</v>
      </c>
      <c r="F44" s="63">
        <f>'COGS-PRICE-MARGIN_CWS'!$C5*F43</f>
        <v>0</v>
      </c>
      <c r="G44" s="63">
        <f>'COGS-PRICE-MARGIN_CWS'!$C5*G43</f>
        <v>0</v>
      </c>
      <c r="H44" s="63">
        <f>'COGS-PRICE-MARGIN_CWS'!$C5*H43</f>
        <v>0</v>
      </c>
      <c r="I44" s="63">
        <f>'COGS-PRICE-MARGIN_CWS'!$C5*I43</f>
        <v>0</v>
      </c>
      <c r="J44" s="63">
        <f>'COGS-PRICE-MARGIN_CWS'!$C5*J43</f>
        <v>0</v>
      </c>
      <c r="K44" s="63">
        <f>'COGS-PRICE-MARGIN_CWS'!$C5*K43</f>
        <v>0</v>
      </c>
      <c r="L44" s="63">
        <f>'COGS-PRICE-MARGIN_CWS'!$C5*L43</f>
        <v>0</v>
      </c>
      <c r="M44" s="63">
        <f>'COGS-PRICE-MARGIN_CWS'!$C5*M43</f>
        <v>0</v>
      </c>
      <c r="N44" s="63">
        <f>'COGS-PRICE-MARGIN_CWS'!$C5*N43</f>
        <v>95000</v>
      </c>
      <c r="O44" s="63">
        <f>'COGS-PRICE-MARGIN_CWS'!$C5*O43</f>
        <v>95000</v>
      </c>
      <c r="P44" s="63">
        <f>'COGS-PRICE-MARGIN_CWS'!$C5*P43</f>
        <v>185000</v>
      </c>
      <c r="Q44" s="63">
        <f>'COGS-PRICE-MARGIN_CWS'!$C26*Q43</f>
        <v>159500</v>
      </c>
      <c r="R44" s="63">
        <f>'COGS-PRICE-MARGIN_CWS'!$C26*R43</f>
        <v>214500</v>
      </c>
      <c r="S44" s="63">
        <f>'COGS-PRICE-MARGIN_CWS'!$C26*S43</f>
        <v>429000</v>
      </c>
      <c r="T44" s="63">
        <f>'COGS-PRICE-MARGIN_CWS'!$C26*T43</f>
        <v>429000</v>
      </c>
      <c r="U44" s="63">
        <f>'COGS-PRICE-MARGIN_CWS'!$C26*U43</f>
        <v>429000</v>
      </c>
      <c r="V44" s="63">
        <f>'COGS-PRICE-MARGIN_CWS'!$C26*V43</f>
        <v>429000</v>
      </c>
      <c r="W44" s="63">
        <f>'COGS-PRICE-MARGIN_CWS'!$C26*W43</f>
        <v>429000</v>
      </c>
      <c r="X44" s="63">
        <f>'COGS-PRICE-MARGIN_CWS'!$C26*X43</f>
        <v>484000</v>
      </c>
      <c r="Y44" s="63">
        <f>'COGS-PRICE-MARGIN_CWS'!$C26*Y43</f>
        <v>539000</v>
      </c>
      <c r="Z44" s="63">
        <f>'COGS-PRICE-MARGIN_CWS'!$C26*Z43</f>
        <v>539000</v>
      </c>
      <c r="AA44" s="63">
        <f>'COGS-PRICE-MARGIN_CWS'!$C26*AA43</f>
        <v>643500</v>
      </c>
      <c r="AB44" s="63">
        <f>'COGS-PRICE-MARGIN_CWS'!$C26*AB43</f>
        <v>643500</v>
      </c>
      <c r="AC44" s="63">
        <f>'COGS-PRICE-MARGIN_CWS'!$C47*AC43</f>
        <v>720000</v>
      </c>
      <c r="AD44" s="63">
        <f>'COGS-PRICE-MARGIN_CWS'!$C47*AD43</f>
        <v>1152000</v>
      </c>
      <c r="AE44" s="63">
        <f>'COGS-PRICE-MARGIN_CWS'!$C47*AE43</f>
        <v>1296000</v>
      </c>
      <c r="AF44" s="63">
        <f>'COGS-PRICE-MARGIN_CWS'!$C47*AF43</f>
        <v>1296000</v>
      </c>
      <c r="AG44" s="63">
        <f>'COGS-PRICE-MARGIN_CWS'!$C47*AG43</f>
        <v>1440000</v>
      </c>
      <c r="AH44" s="63">
        <f>'COGS-PRICE-MARGIN_CWS'!$C47*AH43</f>
        <v>1440000</v>
      </c>
      <c r="AI44" s="63">
        <f>'COGS-PRICE-MARGIN_CWS'!$C47*AI43</f>
        <v>1440000</v>
      </c>
      <c r="AJ44" s="63">
        <f>'COGS-PRICE-MARGIN_CWS'!$C47*AJ43</f>
        <v>1296000</v>
      </c>
      <c r="AK44" s="63">
        <f>'COGS-PRICE-MARGIN_CWS'!$C47*AK43</f>
        <v>1296000</v>
      </c>
      <c r="AL44" s="63">
        <f>'COGS-PRICE-MARGIN_CWS'!$C47*AL43</f>
        <v>1152000</v>
      </c>
      <c r="AM44" s="63">
        <f>'COGS-PRICE-MARGIN_CWS'!$C47*AM43</f>
        <v>1008000</v>
      </c>
      <c r="AN44" s="63">
        <f>'COGS-PRICE-MARGIN_CWS'!$C47*AN43</f>
        <v>864000</v>
      </c>
      <c r="AO44" s="63">
        <f>'COGS-PRICE-MARGIN_CWS'!$C68*AO43</f>
        <v>1222000</v>
      </c>
      <c r="AP44" s="63">
        <f>'COGS-PRICE-MARGIN_CWS'!$C68*AP43</f>
        <v>1950000</v>
      </c>
      <c r="AQ44" s="63">
        <f>'COGS-PRICE-MARGIN_CWS'!$C68*AQ43</f>
        <v>2197000</v>
      </c>
      <c r="AR44" s="63">
        <f>'COGS-PRICE-MARGIN_CWS'!$C68*AR43</f>
        <v>2197000</v>
      </c>
      <c r="AS44" s="63">
        <f>'COGS-PRICE-MARGIN_CWS'!$C68*AS43</f>
        <v>2437500</v>
      </c>
      <c r="AT44" s="63">
        <f>'COGS-PRICE-MARGIN_CWS'!$C68*AT43</f>
        <v>2437500</v>
      </c>
      <c r="AU44" s="63">
        <f>'COGS-PRICE-MARGIN_CWS'!$C68*AU43</f>
        <v>2437500</v>
      </c>
      <c r="AV44" s="63">
        <f>'COGS-PRICE-MARGIN_CWS'!$C68*AV43</f>
        <v>2197000</v>
      </c>
      <c r="AW44" s="63">
        <f>'COGS-PRICE-MARGIN_CWS'!$C68*AW43</f>
        <v>2197000</v>
      </c>
      <c r="AX44" s="63">
        <f>'COGS-PRICE-MARGIN_CWS'!$C68*AX43</f>
        <v>1950000</v>
      </c>
      <c r="AY44" s="63">
        <f>'COGS-PRICE-MARGIN_CWS'!$C68*AY43</f>
        <v>1709500</v>
      </c>
      <c r="AZ44" s="63">
        <f>'COGS-PRICE-MARGIN_CWS'!$C68*AZ43</f>
        <v>1462500</v>
      </c>
      <c r="BA44" s="63">
        <f>'COGS-PRICE-MARGIN_CWS'!$C89*BA43</f>
        <v>1957500</v>
      </c>
      <c r="BB44" s="63">
        <f>'COGS-PRICE-MARGIN_CWS'!$C89*BB43</f>
        <v>3132000</v>
      </c>
      <c r="BC44" s="63">
        <f>'COGS-PRICE-MARGIN_CWS'!$C89*BC43</f>
        <v>3523500</v>
      </c>
      <c r="BD44" s="63">
        <f>'COGS-PRICE-MARGIN_CWS'!$C89*BD43</f>
        <v>3523500</v>
      </c>
      <c r="BE44" s="63">
        <f>'COGS-PRICE-MARGIN_CWS'!$C89*BE43</f>
        <v>3915000</v>
      </c>
      <c r="BF44" s="63">
        <f>'COGS-PRICE-MARGIN_CWS'!$C89*BF43</f>
        <v>3915000</v>
      </c>
      <c r="BG44" s="63">
        <f>'COGS-PRICE-MARGIN_CWS'!$C89*BG43</f>
        <v>3915000</v>
      </c>
      <c r="BH44" s="63">
        <f>'COGS-PRICE-MARGIN_CWS'!$C89*BH43</f>
        <v>3523500</v>
      </c>
      <c r="BI44" s="63">
        <f>'COGS-PRICE-MARGIN_CWS'!$C89*BI43</f>
        <v>3523500</v>
      </c>
      <c r="BJ44" s="63">
        <f>'COGS-PRICE-MARGIN_CWS'!$C89*BJ43</f>
        <v>3132000</v>
      </c>
      <c r="BK44" s="63">
        <f>'COGS-PRICE-MARGIN_CWS'!$C89*BK43</f>
        <v>2740500</v>
      </c>
      <c r="BL44" s="63">
        <f>'COGS-PRICE-MARGIN_CWS'!$C89*BL43</f>
        <v>2349000</v>
      </c>
      <c r="BM44" s="118">
        <f>SUM(E44:BL44)</f>
        <v>83687500</v>
      </c>
    </row>
    <row r="45" spans="2:65" x14ac:dyDescent="0.15">
      <c r="B45" s="47" t="s">
        <v>351</v>
      </c>
      <c r="C45" s="47"/>
      <c r="E45" s="172">
        <f>'COGS-PRICE-MARGIN_CWS'!$D5</f>
        <v>0.6</v>
      </c>
      <c r="F45" s="172">
        <f>'COGS-PRICE-MARGIN_CWS'!$D5</f>
        <v>0.6</v>
      </c>
      <c r="G45" s="172">
        <f>'COGS-PRICE-MARGIN_CWS'!$D5</f>
        <v>0.6</v>
      </c>
      <c r="H45" s="172">
        <f>'COGS-PRICE-MARGIN_CWS'!$D5</f>
        <v>0.6</v>
      </c>
      <c r="I45" s="172">
        <f>'COGS-PRICE-MARGIN_CWS'!$D5</f>
        <v>0.6</v>
      </c>
      <c r="J45" s="172">
        <f>'COGS-PRICE-MARGIN_CWS'!$D5</f>
        <v>0.6</v>
      </c>
      <c r="K45" s="172">
        <f>'COGS-PRICE-MARGIN_CWS'!$D5</f>
        <v>0.6</v>
      </c>
      <c r="L45" s="172">
        <f>'COGS-PRICE-MARGIN_CWS'!$D5</f>
        <v>0.6</v>
      </c>
      <c r="M45" s="172">
        <f>'COGS-PRICE-MARGIN_CWS'!$D5</f>
        <v>0.6</v>
      </c>
      <c r="N45" s="172">
        <f>'COGS-PRICE-MARGIN_CWS'!$D5</f>
        <v>0.6</v>
      </c>
      <c r="O45" s="172">
        <f>'COGS-PRICE-MARGIN_CWS'!$D5</f>
        <v>0.6</v>
      </c>
      <c r="P45" s="172">
        <f>'COGS-PRICE-MARGIN_CWS'!$D5</f>
        <v>0.6</v>
      </c>
      <c r="Q45" s="172">
        <f>'COGS-PRICE-MARGIN_CWS'!$D26</f>
        <v>0.25</v>
      </c>
      <c r="R45" s="172">
        <f>'COGS-PRICE-MARGIN_CWS'!$D26</f>
        <v>0.25</v>
      </c>
      <c r="S45" s="172">
        <f>'COGS-PRICE-MARGIN_CWS'!$D26</f>
        <v>0.25</v>
      </c>
      <c r="T45" s="172">
        <f>'COGS-PRICE-MARGIN_CWS'!$D26</f>
        <v>0.25</v>
      </c>
      <c r="U45" s="172">
        <f>'COGS-PRICE-MARGIN_CWS'!$D26</f>
        <v>0.25</v>
      </c>
      <c r="V45" s="172">
        <f>'COGS-PRICE-MARGIN_CWS'!$D26</f>
        <v>0.25</v>
      </c>
      <c r="W45" s="172">
        <f>'COGS-PRICE-MARGIN_CWS'!$D26</f>
        <v>0.25</v>
      </c>
      <c r="X45" s="172">
        <f>'COGS-PRICE-MARGIN_CWS'!$D26</f>
        <v>0.25</v>
      </c>
      <c r="Y45" s="172">
        <f>'COGS-PRICE-MARGIN_CWS'!$D26</f>
        <v>0.25</v>
      </c>
      <c r="Z45" s="172">
        <f>'COGS-PRICE-MARGIN_CWS'!$D26</f>
        <v>0.25</v>
      </c>
      <c r="AA45" s="172">
        <f>'COGS-PRICE-MARGIN_CWS'!$D26</f>
        <v>0.25</v>
      </c>
      <c r="AB45" s="172">
        <f>'COGS-PRICE-MARGIN_CWS'!$D26</f>
        <v>0.25</v>
      </c>
      <c r="AC45" s="172">
        <f>'COGS-PRICE-MARGIN_CWS'!$D47</f>
        <v>0.15</v>
      </c>
      <c r="AD45" s="172">
        <f>'COGS-PRICE-MARGIN_CWS'!$D47</f>
        <v>0.15</v>
      </c>
      <c r="AE45" s="172">
        <f>'COGS-PRICE-MARGIN_CWS'!$D47</f>
        <v>0.15</v>
      </c>
      <c r="AF45" s="172">
        <f>'COGS-PRICE-MARGIN_CWS'!$D47</f>
        <v>0.15</v>
      </c>
      <c r="AG45" s="172">
        <f>'COGS-PRICE-MARGIN_CWS'!$D47</f>
        <v>0.15</v>
      </c>
      <c r="AH45" s="172">
        <f>'COGS-PRICE-MARGIN_CWS'!$D47</f>
        <v>0.15</v>
      </c>
      <c r="AI45" s="172">
        <f>'COGS-PRICE-MARGIN_CWS'!$D47</f>
        <v>0.15</v>
      </c>
      <c r="AJ45" s="172">
        <f>'COGS-PRICE-MARGIN_CWS'!$D47</f>
        <v>0.15</v>
      </c>
      <c r="AK45" s="172">
        <f>'COGS-PRICE-MARGIN_CWS'!$D47</f>
        <v>0.15</v>
      </c>
      <c r="AL45" s="172">
        <f>'COGS-PRICE-MARGIN_CWS'!$D47</f>
        <v>0.15</v>
      </c>
      <c r="AM45" s="172">
        <f>'COGS-PRICE-MARGIN_CWS'!$D47</f>
        <v>0.15</v>
      </c>
      <c r="AN45" s="172">
        <f>'COGS-PRICE-MARGIN_CWS'!$D47</f>
        <v>0.15</v>
      </c>
      <c r="AO45" s="172">
        <f>'COGS-PRICE-MARGIN_CWS'!$D68</f>
        <v>0.1</v>
      </c>
      <c r="AP45" s="172">
        <f>'COGS-PRICE-MARGIN_CWS'!$D68</f>
        <v>0.1</v>
      </c>
      <c r="AQ45" s="172">
        <f>'COGS-PRICE-MARGIN_CWS'!$D68</f>
        <v>0.1</v>
      </c>
      <c r="AR45" s="172">
        <f>'COGS-PRICE-MARGIN_CWS'!$D68</f>
        <v>0.1</v>
      </c>
      <c r="AS45" s="172">
        <f>'COGS-PRICE-MARGIN_CWS'!$D68</f>
        <v>0.1</v>
      </c>
      <c r="AT45" s="172">
        <f>'COGS-PRICE-MARGIN_CWS'!$D68</f>
        <v>0.1</v>
      </c>
      <c r="AU45" s="172">
        <f>'COGS-PRICE-MARGIN_CWS'!$D68</f>
        <v>0.1</v>
      </c>
      <c r="AV45" s="172">
        <f>'COGS-PRICE-MARGIN_CWS'!$D68</f>
        <v>0.1</v>
      </c>
      <c r="AW45" s="172">
        <f>'COGS-PRICE-MARGIN_CWS'!$D68</f>
        <v>0.1</v>
      </c>
      <c r="AX45" s="172">
        <f>'COGS-PRICE-MARGIN_CWS'!$D68</f>
        <v>0.1</v>
      </c>
      <c r="AY45" s="172">
        <f>'COGS-PRICE-MARGIN_CWS'!$D68</f>
        <v>0.1</v>
      </c>
      <c r="AZ45" s="172">
        <f>'COGS-PRICE-MARGIN_CWS'!$D68</f>
        <v>0.1</v>
      </c>
      <c r="BA45" s="172">
        <f>'COGS-PRICE-MARGIN_CWS'!$D89</f>
        <v>0.1</v>
      </c>
      <c r="BB45" s="172">
        <f>'COGS-PRICE-MARGIN_CWS'!$D89</f>
        <v>0.1</v>
      </c>
      <c r="BC45" s="172">
        <f>'COGS-PRICE-MARGIN_CWS'!$D89</f>
        <v>0.1</v>
      </c>
      <c r="BD45" s="172">
        <f>'COGS-PRICE-MARGIN_CWS'!$D89</f>
        <v>0.1</v>
      </c>
      <c r="BE45" s="172">
        <f>'COGS-PRICE-MARGIN_CWS'!$D89</f>
        <v>0.1</v>
      </c>
      <c r="BF45" s="172">
        <f>'COGS-PRICE-MARGIN_CWS'!$D89</f>
        <v>0.1</v>
      </c>
      <c r="BG45" s="172">
        <f>'COGS-PRICE-MARGIN_CWS'!$D89</f>
        <v>0.1</v>
      </c>
      <c r="BH45" s="172">
        <f>'COGS-PRICE-MARGIN_CWS'!$D89</f>
        <v>0.1</v>
      </c>
      <c r="BI45" s="172">
        <f>'COGS-PRICE-MARGIN_CWS'!$D89</f>
        <v>0.1</v>
      </c>
      <c r="BJ45" s="172">
        <f>'COGS-PRICE-MARGIN_CWS'!$D89</f>
        <v>0.1</v>
      </c>
      <c r="BK45" s="172">
        <f>'COGS-PRICE-MARGIN_CWS'!$D89</f>
        <v>0.1</v>
      </c>
      <c r="BL45" s="172">
        <f>'COGS-PRICE-MARGIN_CWS'!$D89</f>
        <v>0.1</v>
      </c>
    </row>
    <row r="46" spans="2:65" x14ac:dyDescent="0.15">
      <c r="B46" s="47"/>
      <c r="C46" s="47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</row>
    <row r="47" spans="2:65" x14ac:dyDescent="0.15">
      <c r="B47" s="44" t="s">
        <v>680</v>
      </c>
      <c r="C47" s="47"/>
      <c r="E47" s="70">
        <f>IF(E43&gt;0,E48/E43,0)</f>
        <v>0</v>
      </c>
      <c r="F47" s="70">
        <f t="shared" ref="F47:BL47" si="40">IF(F43&gt;0,F48/F43,0)</f>
        <v>0</v>
      </c>
      <c r="G47" s="70">
        <f t="shared" si="40"/>
        <v>0</v>
      </c>
      <c r="H47" s="70">
        <f t="shared" si="40"/>
        <v>0</v>
      </c>
      <c r="I47" s="70">
        <f t="shared" si="40"/>
        <v>0</v>
      </c>
      <c r="J47" s="70">
        <f t="shared" si="40"/>
        <v>0</v>
      </c>
      <c r="K47" s="70">
        <f t="shared" si="40"/>
        <v>0</v>
      </c>
      <c r="L47" s="70">
        <f t="shared" si="40"/>
        <v>0</v>
      </c>
      <c r="M47" s="70">
        <f t="shared" si="40"/>
        <v>0</v>
      </c>
      <c r="N47" s="70">
        <f t="shared" si="40"/>
        <v>2000</v>
      </c>
      <c r="O47" s="70">
        <f t="shared" si="40"/>
        <v>2000</v>
      </c>
      <c r="P47" s="70">
        <f t="shared" si="40"/>
        <v>2000</v>
      </c>
      <c r="Q47" s="70">
        <f t="shared" si="40"/>
        <v>4125</v>
      </c>
      <c r="R47" s="70">
        <f t="shared" si="40"/>
        <v>4125</v>
      </c>
      <c r="S47" s="70">
        <f t="shared" si="40"/>
        <v>4125</v>
      </c>
      <c r="T47" s="70">
        <f t="shared" si="40"/>
        <v>4125</v>
      </c>
      <c r="U47" s="70">
        <f t="shared" si="40"/>
        <v>4125</v>
      </c>
      <c r="V47" s="70">
        <f t="shared" si="40"/>
        <v>4125</v>
      </c>
      <c r="W47" s="70">
        <f t="shared" si="40"/>
        <v>4125</v>
      </c>
      <c r="X47" s="70">
        <f t="shared" si="40"/>
        <v>4125</v>
      </c>
      <c r="Y47" s="70">
        <f t="shared" si="40"/>
        <v>4125</v>
      </c>
      <c r="Z47" s="70">
        <f t="shared" si="40"/>
        <v>4125</v>
      </c>
      <c r="AA47" s="70">
        <f t="shared" si="40"/>
        <v>4125</v>
      </c>
      <c r="AB47" s="70">
        <f t="shared" si="40"/>
        <v>4125</v>
      </c>
      <c r="AC47" s="70">
        <f t="shared" si="40"/>
        <v>5100</v>
      </c>
      <c r="AD47" s="70">
        <f t="shared" si="40"/>
        <v>5100</v>
      </c>
      <c r="AE47" s="70">
        <f t="shared" si="40"/>
        <v>5100</v>
      </c>
      <c r="AF47" s="70">
        <f t="shared" si="40"/>
        <v>5100</v>
      </c>
      <c r="AG47" s="70">
        <f t="shared" si="40"/>
        <v>5100</v>
      </c>
      <c r="AH47" s="70">
        <f t="shared" si="40"/>
        <v>5100</v>
      </c>
      <c r="AI47" s="70">
        <f t="shared" si="40"/>
        <v>5100</v>
      </c>
      <c r="AJ47" s="70">
        <f t="shared" si="40"/>
        <v>5100</v>
      </c>
      <c r="AK47" s="70">
        <f t="shared" si="40"/>
        <v>5100</v>
      </c>
      <c r="AL47" s="70">
        <f t="shared" si="40"/>
        <v>5100</v>
      </c>
      <c r="AM47" s="70">
        <f t="shared" si="40"/>
        <v>5100</v>
      </c>
      <c r="AN47" s="70">
        <f t="shared" si="40"/>
        <v>5100</v>
      </c>
      <c r="AO47" s="70">
        <f t="shared" si="40"/>
        <v>5850</v>
      </c>
      <c r="AP47" s="70">
        <f t="shared" si="40"/>
        <v>5850</v>
      </c>
      <c r="AQ47" s="70">
        <f t="shared" si="40"/>
        <v>5850</v>
      </c>
      <c r="AR47" s="70">
        <f t="shared" si="40"/>
        <v>5850</v>
      </c>
      <c r="AS47" s="70">
        <f t="shared" si="40"/>
        <v>5850</v>
      </c>
      <c r="AT47" s="70">
        <f t="shared" si="40"/>
        <v>5850</v>
      </c>
      <c r="AU47" s="70">
        <f t="shared" si="40"/>
        <v>5850</v>
      </c>
      <c r="AV47" s="70">
        <f t="shared" si="40"/>
        <v>5850</v>
      </c>
      <c r="AW47" s="70">
        <f t="shared" si="40"/>
        <v>5850</v>
      </c>
      <c r="AX47" s="70">
        <f t="shared" si="40"/>
        <v>5850</v>
      </c>
      <c r="AY47" s="70">
        <f t="shared" si="40"/>
        <v>5850</v>
      </c>
      <c r="AZ47" s="70">
        <f t="shared" si="40"/>
        <v>5850</v>
      </c>
      <c r="BA47" s="70">
        <f t="shared" si="40"/>
        <v>6525</v>
      </c>
      <c r="BB47" s="70">
        <f t="shared" si="40"/>
        <v>6525</v>
      </c>
      <c r="BC47" s="70">
        <f t="shared" si="40"/>
        <v>6525</v>
      </c>
      <c r="BD47" s="70">
        <f t="shared" si="40"/>
        <v>6525</v>
      </c>
      <c r="BE47" s="70">
        <f t="shared" si="40"/>
        <v>6525</v>
      </c>
      <c r="BF47" s="70">
        <f t="shared" si="40"/>
        <v>6525</v>
      </c>
      <c r="BG47" s="70">
        <f t="shared" si="40"/>
        <v>6525</v>
      </c>
      <c r="BH47" s="70">
        <f t="shared" si="40"/>
        <v>6525</v>
      </c>
      <c r="BI47" s="70">
        <f t="shared" si="40"/>
        <v>6525</v>
      </c>
      <c r="BJ47" s="70">
        <f t="shared" si="40"/>
        <v>6525</v>
      </c>
      <c r="BK47" s="70">
        <f t="shared" si="40"/>
        <v>6525</v>
      </c>
      <c r="BL47" s="70">
        <f t="shared" si="40"/>
        <v>6525</v>
      </c>
    </row>
    <row r="48" spans="2:65" x14ac:dyDescent="0.15">
      <c r="B48" s="44" t="s">
        <v>353</v>
      </c>
      <c r="C48" s="47"/>
      <c r="E48" s="178">
        <f t="shared" ref="E48:AJ48" si="41">E44*(1-E45)</f>
        <v>0</v>
      </c>
      <c r="F48" s="178">
        <f t="shared" si="41"/>
        <v>0</v>
      </c>
      <c r="G48" s="178">
        <f t="shared" si="41"/>
        <v>0</v>
      </c>
      <c r="H48" s="178">
        <f t="shared" si="41"/>
        <v>0</v>
      </c>
      <c r="I48" s="178">
        <f t="shared" si="41"/>
        <v>0</v>
      </c>
      <c r="J48" s="178">
        <f t="shared" si="41"/>
        <v>0</v>
      </c>
      <c r="K48" s="178">
        <f t="shared" si="41"/>
        <v>0</v>
      </c>
      <c r="L48" s="178">
        <f t="shared" si="41"/>
        <v>0</v>
      </c>
      <c r="M48" s="178">
        <f t="shared" si="41"/>
        <v>0</v>
      </c>
      <c r="N48" s="178">
        <f t="shared" si="41"/>
        <v>38000</v>
      </c>
      <c r="O48" s="178">
        <f t="shared" si="41"/>
        <v>38000</v>
      </c>
      <c r="P48" s="178">
        <f t="shared" si="41"/>
        <v>74000</v>
      </c>
      <c r="Q48" s="178">
        <f t="shared" si="41"/>
        <v>119625</v>
      </c>
      <c r="R48" s="178">
        <f t="shared" si="41"/>
        <v>160875</v>
      </c>
      <c r="S48" s="178">
        <f t="shared" si="41"/>
        <v>321750</v>
      </c>
      <c r="T48" s="178">
        <f t="shared" si="41"/>
        <v>321750</v>
      </c>
      <c r="U48" s="178">
        <f t="shared" si="41"/>
        <v>321750</v>
      </c>
      <c r="V48" s="178">
        <f t="shared" si="41"/>
        <v>321750</v>
      </c>
      <c r="W48" s="178">
        <f t="shared" si="41"/>
        <v>321750</v>
      </c>
      <c r="X48" s="178">
        <f t="shared" si="41"/>
        <v>363000</v>
      </c>
      <c r="Y48" s="178">
        <f t="shared" si="41"/>
        <v>404250</v>
      </c>
      <c r="Z48" s="178">
        <f t="shared" si="41"/>
        <v>404250</v>
      </c>
      <c r="AA48" s="178">
        <f t="shared" si="41"/>
        <v>482625</v>
      </c>
      <c r="AB48" s="178">
        <f t="shared" si="41"/>
        <v>482625</v>
      </c>
      <c r="AC48" s="178">
        <f t="shared" si="41"/>
        <v>612000</v>
      </c>
      <c r="AD48" s="178">
        <f t="shared" si="41"/>
        <v>979200</v>
      </c>
      <c r="AE48" s="178">
        <f t="shared" si="41"/>
        <v>1101600</v>
      </c>
      <c r="AF48" s="178">
        <f t="shared" si="41"/>
        <v>1101600</v>
      </c>
      <c r="AG48" s="178">
        <f t="shared" si="41"/>
        <v>1224000</v>
      </c>
      <c r="AH48" s="178">
        <f t="shared" si="41"/>
        <v>1224000</v>
      </c>
      <c r="AI48" s="178">
        <f t="shared" si="41"/>
        <v>1224000</v>
      </c>
      <c r="AJ48" s="178">
        <f t="shared" si="41"/>
        <v>1101600</v>
      </c>
      <c r="AK48" s="178">
        <f t="shared" ref="AK48:BL48" si="42">AK44*(1-AK45)</f>
        <v>1101600</v>
      </c>
      <c r="AL48" s="178">
        <f t="shared" si="42"/>
        <v>979200</v>
      </c>
      <c r="AM48" s="178">
        <f t="shared" si="42"/>
        <v>856800</v>
      </c>
      <c r="AN48" s="178">
        <f t="shared" si="42"/>
        <v>734400</v>
      </c>
      <c r="AO48" s="178">
        <f t="shared" si="42"/>
        <v>1099800</v>
      </c>
      <c r="AP48" s="178">
        <f t="shared" si="42"/>
        <v>1755000</v>
      </c>
      <c r="AQ48" s="178">
        <f t="shared" si="42"/>
        <v>1977300</v>
      </c>
      <c r="AR48" s="178">
        <f t="shared" si="42"/>
        <v>1977300</v>
      </c>
      <c r="AS48" s="178">
        <f t="shared" si="42"/>
        <v>2193750</v>
      </c>
      <c r="AT48" s="178">
        <f t="shared" si="42"/>
        <v>2193750</v>
      </c>
      <c r="AU48" s="178">
        <f t="shared" si="42"/>
        <v>2193750</v>
      </c>
      <c r="AV48" s="178">
        <f t="shared" si="42"/>
        <v>1977300</v>
      </c>
      <c r="AW48" s="178">
        <f t="shared" si="42"/>
        <v>1977300</v>
      </c>
      <c r="AX48" s="178">
        <f t="shared" si="42"/>
        <v>1755000</v>
      </c>
      <c r="AY48" s="178">
        <f t="shared" si="42"/>
        <v>1538550</v>
      </c>
      <c r="AZ48" s="178">
        <f t="shared" si="42"/>
        <v>1316250</v>
      </c>
      <c r="BA48" s="178">
        <f t="shared" si="42"/>
        <v>1761750</v>
      </c>
      <c r="BB48" s="178">
        <f t="shared" si="42"/>
        <v>2818800</v>
      </c>
      <c r="BC48" s="178">
        <f t="shared" si="42"/>
        <v>3171150</v>
      </c>
      <c r="BD48" s="178">
        <f t="shared" si="42"/>
        <v>3171150</v>
      </c>
      <c r="BE48" s="178">
        <f t="shared" si="42"/>
        <v>3523500</v>
      </c>
      <c r="BF48" s="178">
        <f t="shared" si="42"/>
        <v>3523500</v>
      </c>
      <c r="BG48" s="178">
        <f t="shared" si="42"/>
        <v>3523500</v>
      </c>
      <c r="BH48" s="178">
        <f t="shared" si="42"/>
        <v>3171150</v>
      </c>
      <c r="BI48" s="178">
        <f t="shared" si="42"/>
        <v>3171150</v>
      </c>
      <c r="BJ48" s="178">
        <f t="shared" si="42"/>
        <v>2818800</v>
      </c>
      <c r="BK48" s="178">
        <f t="shared" si="42"/>
        <v>2466450</v>
      </c>
      <c r="BL48" s="178">
        <f t="shared" si="42"/>
        <v>2114100</v>
      </c>
      <c r="BM48" s="118">
        <f>SUM(E48:BL48)</f>
        <v>73606050</v>
      </c>
    </row>
    <row r="50" spans="2:65" x14ac:dyDescent="0.15">
      <c r="B50" s="44" t="s">
        <v>312</v>
      </c>
    </row>
    <row r="51" spans="2:65" x14ac:dyDescent="0.15">
      <c r="B51" s="44"/>
    </row>
    <row r="52" spans="2:65" x14ac:dyDescent="0.15">
      <c r="B52" s="47" t="s">
        <v>330</v>
      </c>
      <c r="C52" s="47"/>
      <c r="E52" s="63">
        <f>'COGS-PRICE-MARGIN_CWS'!$F5*E43</f>
        <v>0</v>
      </c>
      <c r="F52" s="63">
        <f>'COGS-PRICE-MARGIN_CWS'!$F5*F43</f>
        <v>0</v>
      </c>
      <c r="G52" s="63">
        <f>'COGS-PRICE-MARGIN_CWS'!$F5*G43</f>
        <v>0</v>
      </c>
      <c r="H52" s="63">
        <f>'COGS-PRICE-MARGIN_CWS'!$F5*H43</f>
        <v>0</v>
      </c>
      <c r="I52" s="63">
        <f>'COGS-PRICE-MARGIN_CWS'!$F5*I43</f>
        <v>0</v>
      </c>
      <c r="J52" s="63">
        <f>'COGS-PRICE-MARGIN_CWS'!$F5*J43</f>
        <v>0</v>
      </c>
      <c r="K52" s="63">
        <f>'COGS-PRICE-MARGIN_CWS'!$F5*K43</f>
        <v>0</v>
      </c>
      <c r="L52" s="63">
        <f>'COGS-PRICE-MARGIN_CWS'!$F5*L43</f>
        <v>0</v>
      </c>
      <c r="M52" s="63">
        <f>'COGS-PRICE-MARGIN_CWS'!$F5*M43</f>
        <v>0</v>
      </c>
      <c r="N52" s="63">
        <f>'COGS-PRICE-MARGIN_CWS'!$F5*N43</f>
        <v>14250</v>
      </c>
      <c r="O52" s="63">
        <f>'COGS-PRICE-MARGIN_CWS'!$F5*O43</f>
        <v>14250</v>
      </c>
      <c r="P52" s="63">
        <f>'COGS-PRICE-MARGIN_CWS'!$F5*P43</f>
        <v>27750</v>
      </c>
      <c r="Q52" s="63">
        <f>'COGS-PRICE-MARGIN_CWS'!$F26*Q43</f>
        <v>19575</v>
      </c>
      <c r="R52" s="63">
        <f>'COGS-PRICE-MARGIN_CWS'!$F26*R43</f>
        <v>26325</v>
      </c>
      <c r="S52" s="63">
        <f>'COGS-PRICE-MARGIN_CWS'!$F26*S43</f>
        <v>52650</v>
      </c>
      <c r="T52" s="63">
        <f>'COGS-PRICE-MARGIN_CWS'!$F26*T43</f>
        <v>52650</v>
      </c>
      <c r="U52" s="63">
        <f>'COGS-PRICE-MARGIN_CWS'!$F26*U43</f>
        <v>52650</v>
      </c>
      <c r="V52" s="63">
        <f>'COGS-PRICE-MARGIN_CWS'!$F26*V43</f>
        <v>52650</v>
      </c>
      <c r="W52" s="63">
        <f>'COGS-PRICE-MARGIN_CWS'!$F26*W43</f>
        <v>52650</v>
      </c>
      <c r="X52" s="63">
        <f>'COGS-PRICE-MARGIN_CWS'!$F26*X43</f>
        <v>59400</v>
      </c>
      <c r="Y52" s="63">
        <f>'COGS-PRICE-MARGIN_CWS'!$F26*Y43</f>
        <v>66150</v>
      </c>
      <c r="Z52" s="63">
        <f>'COGS-PRICE-MARGIN_CWS'!$F26*Z43</f>
        <v>66150</v>
      </c>
      <c r="AA52" s="63">
        <f>'COGS-PRICE-MARGIN_CWS'!$F26*AA43</f>
        <v>78975</v>
      </c>
      <c r="AB52" s="63">
        <f>'COGS-PRICE-MARGIN_CWS'!$F26*AB43</f>
        <v>78975</v>
      </c>
      <c r="AC52" s="63">
        <f>'COGS-PRICE-MARGIN_CWS'!$F47*AC43</f>
        <v>72900</v>
      </c>
      <c r="AD52" s="63">
        <f>'COGS-PRICE-MARGIN_CWS'!$F47*AD43</f>
        <v>116640</v>
      </c>
      <c r="AE52" s="63">
        <f>'COGS-PRICE-MARGIN_CWS'!$F47*AE43</f>
        <v>131220</v>
      </c>
      <c r="AF52" s="63">
        <f>'COGS-PRICE-MARGIN_CWS'!$F47*AF43</f>
        <v>131220</v>
      </c>
      <c r="AG52" s="63">
        <f>'COGS-PRICE-MARGIN_CWS'!$F47*AG43</f>
        <v>145800</v>
      </c>
      <c r="AH52" s="63">
        <f>'COGS-PRICE-MARGIN_CWS'!$F47*AH43</f>
        <v>145800</v>
      </c>
      <c r="AI52" s="63">
        <f>'COGS-PRICE-MARGIN_CWS'!$F47*AI43</f>
        <v>145800</v>
      </c>
      <c r="AJ52" s="63">
        <f>'COGS-PRICE-MARGIN_CWS'!$F47*AJ43</f>
        <v>131220</v>
      </c>
      <c r="AK52" s="63">
        <f>'COGS-PRICE-MARGIN_CWS'!$F47*AK43</f>
        <v>131220</v>
      </c>
      <c r="AL52" s="63">
        <f>'COGS-PRICE-MARGIN_CWS'!$F47*AL43</f>
        <v>116640</v>
      </c>
      <c r="AM52" s="63">
        <f>'COGS-PRICE-MARGIN_CWS'!$F47*AM43</f>
        <v>102060</v>
      </c>
      <c r="AN52" s="63">
        <f>'COGS-PRICE-MARGIN_CWS'!$F47*AN43</f>
        <v>87480</v>
      </c>
      <c r="AO52" s="63">
        <f>'COGS-PRICE-MARGIN_CWS'!$F68*AO43</f>
        <v>102789</v>
      </c>
      <c r="AP52" s="63">
        <f>'COGS-PRICE-MARGIN_CWS'!$F68*AP43</f>
        <v>164025</v>
      </c>
      <c r="AQ52" s="63">
        <f>'COGS-PRICE-MARGIN_CWS'!$F68*AQ43</f>
        <v>184801.5</v>
      </c>
      <c r="AR52" s="63">
        <f>'COGS-PRICE-MARGIN_CWS'!$F68*AR43</f>
        <v>184801.5</v>
      </c>
      <c r="AS52" s="63">
        <f>'COGS-PRICE-MARGIN_CWS'!$F68*AS43</f>
        <v>205031.25</v>
      </c>
      <c r="AT52" s="63">
        <f>'COGS-PRICE-MARGIN_CWS'!$F68*AT43</f>
        <v>205031.25</v>
      </c>
      <c r="AU52" s="63">
        <f>'COGS-PRICE-MARGIN_CWS'!$F68*AU43</f>
        <v>205031.25</v>
      </c>
      <c r="AV52" s="63">
        <f>'COGS-PRICE-MARGIN_CWS'!$F68*AV43</f>
        <v>184801.5</v>
      </c>
      <c r="AW52" s="63">
        <f>'COGS-PRICE-MARGIN_CWS'!$F68*AW43</f>
        <v>184801.5</v>
      </c>
      <c r="AX52" s="63">
        <f>'COGS-PRICE-MARGIN_CWS'!$F68*AX43</f>
        <v>164025</v>
      </c>
      <c r="AY52" s="63">
        <f>'COGS-PRICE-MARGIN_CWS'!$F68*AY43</f>
        <v>143795.25</v>
      </c>
      <c r="AZ52" s="63">
        <f>'COGS-PRICE-MARGIN_CWS'!$F68*AZ43</f>
        <v>123018.75</v>
      </c>
      <c r="BA52" s="63">
        <f>'COGS-PRICE-MARGIN_CWS'!$F89*BA43</f>
        <v>132860.25</v>
      </c>
      <c r="BB52" s="63">
        <f>'COGS-PRICE-MARGIN_CWS'!$F89*BB43</f>
        <v>212576.4</v>
      </c>
      <c r="BC52" s="63">
        <f>'COGS-PRICE-MARGIN_CWS'!$F89*BC43</f>
        <v>239148.44999999998</v>
      </c>
      <c r="BD52" s="63">
        <f>'COGS-PRICE-MARGIN_CWS'!$F89*BD43</f>
        <v>239148.44999999998</v>
      </c>
      <c r="BE52" s="63">
        <f>'COGS-PRICE-MARGIN_CWS'!$F89*BE43</f>
        <v>265720.5</v>
      </c>
      <c r="BF52" s="63">
        <f>'COGS-PRICE-MARGIN_CWS'!$F89*BF43</f>
        <v>265720.5</v>
      </c>
      <c r="BG52" s="63">
        <f>'COGS-PRICE-MARGIN_CWS'!$F89*BG43</f>
        <v>265720.5</v>
      </c>
      <c r="BH52" s="63">
        <f>'COGS-PRICE-MARGIN_CWS'!$F89*BH43</f>
        <v>239148.44999999998</v>
      </c>
      <c r="BI52" s="63">
        <f>'COGS-PRICE-MARGIN_CWS'!$F89*BI43</f>
        <v>239148.44999999998</v>
      </c>
      <c r="BJ52" s="63">
        <f>'COGS-PRICE-MARGIN_CWS'!$F89*BJ43</f>
        <v>212576.4</v>
      </c>
      <c r="BK52" s="63">
        <f>'COGS-PRICE-MARGIN_CWS'!$F89*BK43</f>
        <v>186004.35</v>
      </c>
      <c r="BL52" s="63">
        <f>'COGS-PRICE-MARGIN_CWS'!$F89*BL43</f>
        <v>159432.29999999999</v>
      </c>
      <c r="BM52" s="118">
        <f>SUM(E52:BL52)</f>
        <v>6882207.7500000009</v>
      </c>
    </row>
    <row r="53" spans="2:65" x14ac:dyDescent="0.15">
      <c r="B53" s="47" t="s">
        <v>325</v>
      </c>
      <c r="C53" s="47"/>
      <c r="E53" s="63">
        <f>'COGS-PRICE-MARGIN_CWS'!$F6*E43</f>
        <v>0</v>
      </c>
      <c r="F53" s="63">
        <f>'COGS-PRICE-MARGIN_CWS'!$F6*F43</f>
        <v>0</v>
      </c>
      <c r="G53" s="63">
        <f>'COGS-PRICE-MARGIN_CWS'!$F6*G43</f>
        <v>0</v>
      </c>
      <c r="H53" s="63">
        <f>'COGS-PRICE-MARGIN_CWS'!$F6*H43</f>
        <v>0</v>
      </c>
      <c r="I53" s="63">
        <f>'COGS-PRICE-MARGIN_CWS'!$F6*I43</f>
        <v>0</v>
      </c>
      <c r="J53" s="63">
        <f>'COGS-PRICE-MARGIN_CWS'!$F6*J43</f>
        <v>0</v>
      </c>
      <c r="K53" s="63">
        <f>'COGS-PRICE-MARGIN_CWS'!$F6*K43</f>
        <v>0</v>
      </c>
      <c r="L53" s="63">
        <f>'COGS-PRICE-MARGIN_CWS'!$F6*L43</f>
        <v>0</v>
      </c>
      <c r="M53" s="63">
        <f>'COGS-PRICE-MARGIN_CWS'!$F6*M43</f>
        <v>0</v>
      </c>
      <c r="N53" s="63">
        <f>'COGS-PRICE-MARGIN_CWS'!$F6*N43</f>
        <v>2850</v>
      </c>
      <c r="O53" s="63">
        <f>'COGS-PRICE-MARGIN_CWS'!$F6*O43</f>
        <v>2850</v>
      </c>
      <c r="P53" s="63">
        <f>'COGS-PRICE-MARGIN_CWS'!$F6*P43</f>
        <v>5550</v>
      </c>
      <c r="Q53" s="63">
        <f>'COGS-PRICE-MARGIN_CWS'!$F27*Q43</f>
        <v>4785</v>
      </c>
      <c r="R53" s="63">
        <f>'COGS-PRICE-MARGIN_CWS'!$F27*R43</f>
        <v>6435</v>
      </c>
      <c r="S53" s="63">
        <f>'COGS-PRICE-MARGIN_CWS'!$F27*S43</f>
        <v>12870</v>
      </c>
      <c r="T53" s="63">
        <f>'COGS-PRICE-MARGIN_CWS'!$F27*T43</f>
        <v>12870</v>
      </c>
      <c r="U53" s="63">
        <f>'COGS-PRICE-MARGIN_CWS'!$F27*U43</f>
        <v>12870</v>
      </c>
      <c r="V53" s="63">
        <f>'COGS-PRICE-MARGIN_CWS'!$F27*V43</f>
        <v>12870</v>
      </c>
      <c r="W53" s="63">
        <f>'COGS-PRICE-MARGIN_CWS'!$F27*W43</f>
        <v>12870</v>
      </c>
      <c r="X53" s="63">
        <f>'COGS-PRICE-MARGIN_CWS'!$F27*X43</f>
        <v>14520</v>
      </c>
      <c r="Y53" s="63">
        <f>'COGS-PRICE-MARGIN_CWS'!$F27*Y43</f>
        <v>16170</v>
      </c>
      <c r="Z53" s="63">
        <f>'COGS-PRICE-MARGIN_CWS'!$F27*Z43</f>
        <v>16170</v>
      </c>
      <c r="AA53" s="63">
        <f>'COGS-PRICE-MARGIN_CWS'!$F27*AA43</f>
        <v>19305</v>
      </c>
      <c r="AB53" s="63">
        <f>'COGS-PRICE-MARGIN_CWS'!$F27*AB43</f>
        <v>19305</v>
      </c>
      <c r="AC53" s="63">
        <f>'COGS-PRICE-MARGIN_CWS'!$F48*AC43</f>
        <v>21780.000000000004</v>
      </c>
      <c r="AD53" s="63">
        <f>'COGS-PRICE-MARGIN_CWS'!$F48*AD43</f>
        <v>34848.000000000007</v>
      </c>
      <c r="AE53" s="63">
        <f>'COGS-PRICE-MARGIN_CWS'!$F48*AE43</f>
        <v>39204.000000000007</v>
      </c>
      <c r="AF53" s="63">
        <f>'COGS-PRICE-MARGIN_CWS'!$F48*AF43</f>
        <v>39204.000000000007</v>
      </c>
      <c r="AG53" s="63">
        <f>'COGS-PRICE-MARGIN_CWS'!$F48*AG43</f>
        <v>43560.000000000007</v>
      </c>
      <c r="AH53" s="63">
        <f>'COGS-PRICE-MARGIN_CWS'!$F48*AH43</f>
        <v>43560.000000000007</v>
      </c>
      <c r="AI53" s="63">
        <f>'COGS-PRICE-MARGIN_CWS'!$F48*AI43</f>
        <v>43560.000000000007</v>
      </c>
      <c r="AJ53" s="63">
        <f>'COGS-PRICE-MARGIN_CWS'!$F48*AJ43</f>
        <v>39204.000000000007</v>
      </c>
      <c r="AK53" s="63">
        <f>'COGS-PRICE-MARGIN_CWS'!$F48*AK43</f>
        <v>39204.000000000007</v>
      </c>
      <c r="AL53" s="63">
        <f>'COGS-PRICE-MARGIN_CWS'!$F48*AL43</f>
        <v>34848.000000000007</v>
      </c>
      <c r="AM53" s="63">
        <f>'COGS-PRICE-MARGIN_CWS'!$F48*AM43</f>
        <v>30492.000000000004</v>
      </c>
      <c r="AN53" s="63">
        <f>'COGS-PRICE-MARGIN_CWS'!$F48*AN43</f>
        <v>26136.000000000004</v>
      </c>
      <c r="AO53" s="63">
        <f>'COGS-PRICE-MARGIN_CWS'!$F69*AO43</f>
        <v>37534.200000000004</v>
      </c>
      <c r="AP53" s="63">
        <f>'COGS-PRICE-MARGIN_CWS'!$F69*AP43</f>
        <v>59895.000000000007</v>
      </c>
      <c r="AQ53" s="63">
        <f>'COGS-PRICE-MARGIN_CWS'!$F69*AQ43</f>
        <v>67481.700000000012</v>
      </c>
      <c r="AR53" s="63">
        <f>'COGS-PRICE-MARGIN_CWS'!$F69*AR43</f>
        <v>67481.700000000012</v>
      </c>
      <c r="AS53" s="63">
        <f>'COGS-PRICE-MARGIN_CWS'!$F69*AS43</f>
        <v>74868.750000000015</v>
      </c>
      <c r="AT53" s="63">
        <f>'COGS-PRICE-MARGIN_CWS'!$F69*AT43</f>
        <v>74868.750000000015</v>
      </c>
      <c r="AU53" s="63">
        <f>'COGS-PRICE-MARGIN_CWS'!$F69*AU43</f>
        <v>74868.750000000015</v>
      </c>
      <c r="AV53" s="63">
        <f>'COGS-PRICE-MARGIN_CWS'!$F69*AV43</f>
        <v>67481.700000000012</v>
      </c>
      <c r="AW53" s="63">
        <f>'COGS-PRICE-MARGIN_CWS'!$F69*AW43</f>
        <v>67481.700000000012</v>
      </c>
      <c r="AX53" s="63">
        <f>'COGS-PRICE-MARGIN_CWS'!$F69*AX43</f>
        <v>59895.000000000007</v>
      </c>
      <c r="AY53" s="63">
        <f>'COGS-PRICE-MARGIN_CWS'!$F69*AY43</f>
        <v>52507.950000000012</v>
      </c>
      <c r="AZ53" s="63">
        <f>'COGS-PRICE-MARGIN_CWS'!$F69*AZ43</f>
        <v>44921.250000000007</v>
      </c>
      <c r="BA53" s="63">
        <f>'COGS-PRICE-MARGIN_CWS'!$F90*BA43</f>
        <v>297</v>
      </c>
      <c r="BB53" s="63">
        <f>'COGS-PRICE-MARGIN_CWS'!$F90*BB43</f>
        <v>475.20000000000005</v>
      </c>
      <c r="BC53" s="63">
        <f>'COGS-PRICE-MARGIN_CWS'!$F90*BC43</f>
        <v>534.6</v>
      </c>
      <c r="BD53" s="63">
        <f>'COGS-PRICE-MARGIN_CWS'!$F90*BD43</f>
        <v>534.6</v>
      </c>
      <c r="BE53" s="63">
        <f>'COGS-PRICE-MARGIN_CWS'!$F90*BE43</f>
        <v>594</v>
      </c>
      <c r="BF53" s="63">
        <f>'COGS-PRICE-MARGIN_CWS'!$F90*BF43</f>
        <v>594</v>
      </c>
      <c r="BG53" s="63">
        <f>'COGS-PRICE-MARGIN_CWS'!$F90*BG43</f>
        <v>594</v>
      </c>
      <c r="BH53" s="63">
        <f>'COGS-PRICE-MARGIN_CWS'!$F90*BH43</f>
        <v>534.6</v>
      </c>
      <c r="BI53" s="63">
        <f>'COGS-PRICE-MARGIN_CWS'!$F90*BI43</f>
        <v>534.6</v>
      </c>
      <c r="BJ53" s="63">
        <f>'COGS-PRICE-MARGIN_CWS'!$F90*BJ43</f>
        <v>475.20000000000005</v>
      </c>
      <c r="BK53" s="63">
        <f>'COGS-PRICE-MARGIN_CWS'!$F90*BK43</f>
        <v>415.8</v>
      </c>
      <c r="BL53" s="63">
        <f>'COGS-PRICE-MARGIN_CWS'!$F90*BL43</f>
        <v>356.40000000000003</v>
      </c>
      <c r="BM53" s="118">
        <f>SUM(E53:BL53)</f>
        <v>1363116.45</v>
      </c>
    </row>
    <row r="54" spans="2:65" x14ac:dyDescent="0.15">
      <c r="B54" s="47" t="s">
        <v>328</v>
      </c>
      <c r="C54" s="47"/>
      <c r="E54" s="63">
        <f>'COGS-PRICE-MARGIN_CWS'!$F7*E43</f>
        <v>0</v>
      </c>
      <c r="F54" s="63">
        <f>'COGS-PRICE-MARGIN_CWS'!$F7*F43</f>
        <v>0</v>
      </c>
      <c r="G54" s="63">
        <f>'COGS-PRICE-MARGIN_CWS'!$F7*G43</f>
        <v>0</v>
      </c>
      <c r="H54" s="63">
        <f>'COGS-PRICE-MARGIN_CWS'!$F7*H43</f>
        <v>0</v>
      </c>
      <c r="I54" s="63">
        <f>'COGS-PRICE-MARGIN_CWS'!$F7*I43</f>
        <v>0</v>
      </c>
      <c r="J54" s="63">
        <f>'COGS-PRICE-MARGIN_CWS'!$F7*J43</f>
        <v>0</v>
      </c>
      <c r="K54" s="63">
        <f>'COGS-PRICE-MARGIN_CWS'!$F7*K43</f>
        <v>0</v>
      </c>
      <c r="L54" s="63">
        <f>'COGS-PRICE-MARGIN_CWS'!$F7*L43</f>
        <v>0</v>
      </c>
      <c r="M54" s="63">
        <f>'COGS-PRICE-MARGIN_CWS'!$F7*M43</f>
        <v>0</v>
      </c>
      <c r="N54" s="63">
        <f>'COGS-PRICE-MARGIN_CWS'!$F7*N43</f>
        <v>142.5</v>
      </c>
      <c r="O54" s="63">
        <f>'COGS-PRICE-MARGIN_CWS'!$F7*O43</f>
        <v>142.5</v>
      </c>
      <c r="P54" s="63">
        <f>'COGS-PRICE-MARGIN_CWS'!$F7*P43</f>
        <v>277.5</v>
      </c>
      <c r="Q54" s="63">
        <f>'COGS-PRICE-MARGIN_CWS'!$F28*Q43</f>
        <v>195.75</v>
      </c>
      <c r="R54" s="63">
        <f>'COGS-PRICE-MARGIN_CWS'!$F28*R43</f>
        <v>263.25</v>
      </c>
      <c r="S54" s="63">
        <f>'COGS-PRICE-MARGIN_CWS'!$F28*S43</f>
        <v>526.5</v>
      </c>
      <c r="T54" s="63">
        <f>'COGS-PRICE-MARGIN_CWS'!$F28*T43</f>
        <v>526.5</v>
      </c>
      <c r="U54" s="63">
        <f>'COGS-PRICE-MARGIN_CWS'!$F28*U43</f>
        <v>526.5</v>
      </c>
      <c r="V54" s="63">
        <f>'COGS-PRICE-MARGIN_CWS'!$F28*V43</f>
        <v>526.5</v>
      </c>
      <c r="W54" s="63">
        <f>'COGS-PRICE-MARGIN_CWS'!$F28*W43</f>
        <v>526.5</v>
      </c>
      <c r="X54" s="63">
        <f>'COGS-PRICE-MARGIN_CWS'!$F28*X43</f>
        <v>594</v>
      </c>
      <c r="Y54" s="63">
        <f>'COGS-PRICE-MARGIN_CWS'!$F28*Y43</f>
        <v>661.5</v>
      </c>
      <c r="Z54" s="63">
        <f>'COGS-PRICE-MARGIN_CWS'!$F28*Z43</f>
        <v>661.5</v>
      </c>
      <c r="AA54" s="63">
        <f>'COGS-PRICE-MARGIN_CWS'!$F28*AA43</f>
        <v>789.75</v>
      </c>
      <c r="AB54" s="63">
        <f>'COGS-PRICE-MARGIN_CWS'!$F28*AB43</f>
        <v>789.75</v>
      </c>
      <c r="AC54" s="63">
        <f>'COGS-PRICE-MARGIN_CWS'!$F49*AC43</f>
        <v>729</v>
      </c>
      <c r="AD54" s="63">
        <f>'COGS-PRICE-MARGIN_CWS'!$F49*AD43</f>
        <v>1166.4000000000001</v>
      </c>
      <c r="AE54" s="63">
        <f>'COGS-PRICE-MARGIN_CWS'!$F49*AE43</f>
        <v>1312.2</v>
      </c>
      <c r="AF54" s="63">
        <f>'COGS-PRICE-MARGIN_CWS'!$F49*AF43</f>
        <v>1312.2</v>
      </c>
      <c r="AG54" s="63">
        <f>'COGS-PRICE-MARGIN_CWS'!$F49*AG43</f>
        <v>1458</v>
      </c>
      <c r="AH54" s="63">
        <f>'COGS-PRICE-MARGIN_CWS'!$F49*AH43</f>
        <v>1458</v>
      </c>
      <c r="AI54" s="63">
        <f>'COGS-PRICE-MARGIN_CWS'!$F49*AI43</f>
        <v>1458</v>
      </c>
      <c r="AJ54" s="63">
        <f>'COGS-PRICE-MARGIN_CWS'!$F49*AJ43</f>
        <v>1312.2</v>
      </c>
      <c r="AK54" s="63">
        <f>'COGS-PRICE-MARGIN_CWS'!$F49*AK43</f>
        <v>1312.2</v>
      </c>
      <c r="AL54" s="63">
        <f>'COGS-PRICE-MARGIN_CWS'!$F49*AL43</f>
        <v>1166.4000000000001</v>
      </c>
      <c r="AM54" s="63">
        <f>'COGS-PRICE-MARGIN_CWS'!$F49*AM43</f>
        <v>1020.6</v>
      </c>
      <c r="AN54" s="63">
        <f>'COGS-PRICE-MARGIN_CWS'!$F49*AN43</f>
        <v>874.80000000000007</v>
      </c>
      <c r="AO54" s="63">
        <f>'COGS-PRICE-MARGIN_CWS'!$F70*AO43</f>
        <v>1027.8900000000001</v>
      </c>
      <c r="AP54" s="63">
        <f>'COGS-PRICE-MARGIN_CWS'!$F70*AP43</f>
        <v>1640.25</v>
      </c>
      <c r="AQ54" s="63">
        <f>'COGS-PRICE-MARGIN_CWS'!$F70*AQ43</f>
        <v>1848.0150000000001</v>
      </c>
      <c r="AR54" s="63">
        <f>'COGS-PRICE-MARGIN_CWS'!$F70*AR43</f>
        <v>1848.0150000000001</v>
      </c>
      <c r="AS54" s="63">
        <f>'COGS-PRICE-MARGIN_CWS'!$F70*AS43</f>
        <v>2050.3125</v>
      </c>
      <c r="AT54" s="63">
        <f>'COGS-PRICE-MARGIN_CWS'!$F70*AT43</f>
        <v>2050.3125</v>
      </c>
      <c r="AU54" s="63">
        <f>'COGS-PRICE-MARGIN_CWS'!$F70*AU43</f>
        <v>2050.3125</v>
      </c>
      <c r="AV54" s="63">
        <f>'COGS-PRICE-MARGIN_CWS'!$F70*AV43</f>
        <v>1848.0150000000001</v>
      </c>
      <c r="AW54" s="63">
        <f>'COGS-PRICE-MARGIN_CWS'!$F70*AW43</f>
        <v>1848.0150000000001</v>
      </c>
      <c r="AX54" s="63">
        <f>'COGS-PRICE-MARGIN_CWS'!$F70*AX43</f>
        <v>1640.25</v>
      </c>
      <c r="AY54" s="63">
        <f>'COGS-PRICE-MARGIN_CWS'!$F70*AY43</f>
        <v>1437.9525000000001</v>
      </c>
      <c r="AZ54" s="63">
        <f>'COGS-PRICE-MARGIN_CWS'!$F70*AZ43</f>
        <v>1230.1875</v>
      </c>
      <c r="BA54" s="63">
        <f>'COGS-PRICE-MARGIN_CWS'!$F91*BA43</f>
        <v>1328.6025</v>
      </c>
      <c r="BB54" s="63">
        <f>'COGS-PRICE-MARGIN_CWS'!$F91*BB43</f>
        <v>2125.7640000000001</v>
      </c>
      <c r="BC54" s="63">
        <f>'COGS-PRICE-MARGIN_CWS'!$F91*BC43</f>
        <v>2391.4845</v>
      </c>
      <c r="BD54" s="63">
        <f>'COGS-PRICE-MARGIN_CWS'!$F91*BD43</f>
        <v>2391.4845</v>
      </c>
      <c r="BE54" s="63">
        <f>'COGS-PRICE-MARGIN_CWS'!$F91*BE43</f>
        <v>2657.2049999999999</v>
      </c>
      <c r="BF54" s="63">
        <f>'COGS-PRICE-MARGIN_CWS'!$F91*BF43</f>
        <v>2657.2049999999999</v>
      </c>
      <c r="BG54" s="63">
        <f>'COGS-PRICE-MARGIN_CWS'!$F91*BG43</f>
        <v>2657.2049999999999</v>
      </c>
      <c r="BH54" s="63">
        <f>'COGS-PRICE-MARGIN_CWS'!$F91*BH43</f>
        <v>2391.4845</v>
      </c>
      <c r="BI54" s="63">
        <f>'COGS-PRICE-MARGIN_CWS'!$F91*BI43</f>
        <v>2391.4845</v>
      </c>
      <c r="BJ54" s="63">
        <f>'COGS-PRICE-MARGIN_CWS'!$F91*BJ43</f>
        <v>2125.7640000000001</v>
      </c>
      <c r="BK54" s="63">
        <f>'COGS-PRICE-MARGIN_CWS'!$F91*BK43</f>
        <v>1860.0435</v>
      </c>
      <c r="BL54" s="63">
        <f>'COGS-PRICE-MARGIN_CWS'!$F91*BL43</f>
        <v>1594.3230000000001</v>
      </c>
      <c r="BM54" s="118">
        <f>SUM(E54:BL54)</f>
        <v>68822.077500000014</v>
      </c>
    </row>
    <row r="55" spans="2:65" x14ac:dyDescent="0.15">
      <c r="B55" s="47" t="s">
        <v>326</v>
      </c>
      <c r="C55" s="47"/>
      <c r="E55" s="63">
        <f>'COGS-PRICE-MARGIN_CWS'!$F8*E43</f>
        <v>0</v>
      </c>
      <c r="F55" s="63">
        <f>'COGS-PRICE-MARGIN_CWS'!$F8*F43</f>
        <v>0</v>
      </c>
      <c r="G55" s="63">
        <f>'COGS-PRICE-MARGIN_CWS'!$F8*G43</f>
        <v>0</v>
      </c>
      <c r="H55" s="63">
        <f>'COGS-PRICE-MARGIN_CWS'!$F8*H43</f>
        <v>0</v>
      </c>
      <c r="I55" s="63">
        <f>'COGS-PRICE-MARGIN_CWS'!$F8*I43</f>
        <v>0</v>
      </c>
      <c r="J55" s="63">
        <f>'COGS-PRICE-MARGIN_CWS'!$F8*J43</f>
        <v>0</v>
      </c>
      <c r="K55" s="63">
        <f>'COGS-PRICE-MARGIN_CWS'!$F8*K43</f>
        <v>0</v>
      </c>
      <c r="L55" s="63">
        <f>'COGS-PRICE-MARGIN_CWS'!$F8*L43</f>
        <v>0</v>
      </c>
      <c r="M55" s="63">
        <f>'COGS-PRICE-MARGIN_CWS'!$F8*M43</f>
        <v>0</v>
      </c>
      <c r="N55" s="63">
        <f>'COGS-PRICE-MARGIN_CWS'!$F8*N43</f>
        <v>28.5</v>
      </c>
      <c r="O55" s="63">
        <f>'COGS-PRICE-MARGIN_CWS'!$F8*O43</f>
        <v>28.5</v>
      </c>
      <c r="P55" s="63">
        <f>'COGS-PRICE-MARGIN_CWS'!$F8*P43</f>
        <v>55.5</v>
      </c>
      <c r="Q55" s="63">
        <f>'COGS-PRICE-MARGIN_CWS'!$F29*Q43</f>
        <v>39.150000000000006</v>
      </c>
      <c r="R55" s="63">
        <f>'COGS-PRICE-MARGIN_CWS'!$F29*R43</f>
        <v>52.650000000000006</v>
      </c>
      <c r="S55" s="63">
        <f>'COGS-PRICE-MARGIN_CWS'!$F29*S43</f>
        <v>105.30000000000001</v>
      </c>
      <c r="T55" s="63">
        <f>'COGS-PRICE-MARGIN_CWS'!$F29*T43</f>
        <v>105.30000000000001</v>
      </c>
      <c r="U55" s="63">
        <f>'COGS-PRICE-MARGIN_CWS'!$F29*U43</f>
        <v>105.30000000000001</v>
      </c>
      <c r="V55" s="63">
        <f>'COGS-PRICE-MARGIN_CWS'!$F29*V43</f>
        <v>105.30000000000001</v>
      </c>
      <c r="W55" s="63">
        <f>'COGS-PRICE-MARGIN_CWS'!$F29*W43</f>
        <v>105.30000000000001</v>
      </c>
      <c r="X55" s="63">
        <f>'COGS-PRICE-MARGIN_CWS'!$F29*X43</f>
        <v>118.80000000000001</v>
      </c>
      <c r="Y55" s="63">
        <f>'COGS-PRICE-MARGIN_CWS'!$F29*Y43</f>
        <v>132.30000000000001</v>
      </c>
      <c r="Z55" s="63">
        <f>'COGS-PRICE-MARGIN_CWS'!$F29*Z43</f>
        <v>132.30000000000001</v>
      </c>
      <c r="AA55" s="63">
        <f>'COGS-PRICE-MARGIN_CWS'!$F29*AA43</f>
        <v>157.95000000000002</v>
      </c>
      <c r="AB55" s="63">
        <f>'COGS-PRICE-MARGIN_CWS'!$F29*AB43</f>
        <v>157.95000000000002</v>
      </c>
      <c r="AC55" s="63">
        <f>'COGS-PRICE-MARGIN_CWS'!$F50*AC43</f>
        <v>145.80000000000001</v>
      </c>
      <c r="AD55" s="63">
        <f>'COGS-PRICE-MARGIN_CWS'!$F50*AD43</f>
        <v>233.28000000000003</v>
      </c>
      <c r="AE55" s="63">
        <f>'COGS-PRICE-MARGIN_CWS'!$F50*AE43</f>
        <v>262.44</v>
      </c>
      <c r="AF55" s="63">
        <f>'COGS-PRICE-MARGIN_CWS'!$F50*AF43</f>
        <v>262.44</v>
      </c>
      <c r="AG55" s="63">
        <f>'COGS-PRICE-MARGIN_CWS'!$F50*AG43</f>
        <v>291.60000000000002</v>
      </c>
      <c r="AH55" s="63">
        <f>'COGS-PRICE-MARGIN_CWS'!$F50*AH43</f>
        <v>291.60000000000002</v>
      </c>
      <c r="AI55" s="63">
        <f>'COGS-PRICE-MARGIN_CWS'!$F50*AI43</f>
        <v>291.60000000000002</v>
      </c>
      <c r="AJ55" s="63">
        <f>'COGS-PRICE-MARGIN_CWS'!$F50*AJ43</f>
        <v>262.44</v>
      </c>
      <c r="AK55" s="63">
        <f>'COGS-PRICE-MARGIN_CWS'!$F50*AK43</f>
        <v>262.44</v>
      </c>
      <c r="AL55" s="63">
        <f>'COGS-PRICE-MARGIN_CWS'!$F50*AL43</f>
        <v>233.28000000000003</v>
      </c>
      <c r="AM55" s="63">
        <f>'COGS-PRICE-MARGIN_CWS'!$F50*AM43</f>
        <v>204.12</v>
      </c>
      <c r="AN55" s="63">
        <f>'COGS-PRICE-MARGIN_CWS'!$F50*AN43</f>
        <v>174.96</v>
      </c>
      <c r="AO55" s="63">
        <f>'COGS-PRICE-MARGIN_CWS'!$F71*AO43</f>
        <v>205.57800000000003</v>
      </c>
      <c r="AP55" s="63">
        <f>'COGS-PRICE-MARGIN_CWS'!$F71*AP43</f>
        <v>328.05000000000007</v>
      </c>
      <c r="AQ55" s="63">
        <f>'COGS-PRICE-MARGIN_CWS'!$F71*AQ43</f>
        <v>369.60300000000007</v>
      </c>
      <c r="AR55" s="63">
        <f>'COGS-PRICE-MARGIN_CWS'!$F71*AR43</f>
        <v>369.60300000000007</v>
      </c>
      <c r="AS55" s="63">
        <f>'COGS-PRICE-MARGIN_CWS'!$F71*AS43</f>
        <v>410.06250000000006</v>
      </c>
      <c r="AT55" s="63">
        <f>'COGS-PRICE-MARGIN_CWS'!$F71*AT43</f>
        <v>410.06250000000006</v>
      </c>
      <c r="AU55" s="63">
        <f>'COGS-PRICE-MARGIN_CWS'!$F71*AU43</f>
        <v>410.06250000000006</v>
      </c>
      <c r="AV55" s="63">
        <f>'COGS-PRICE-MARGIN_CWS'!$F71*AV43</f>
        <v>369.60300000000007</v>
      </c>
      <c r="AW55" s="63">
        <f>'COGS-PRICE-MARGIN_CWS'!$F71*AW43</f>
        <v>369.60300000000007</v>
      </c>
      <c r="AX55" s="63">
        <f>'COGS-PRICE-MARGIN_CWS'!$F71*AX43</f>
        <v>328.05000000000007</v>
      </c>
      <c r="AY55" s="63">
        <f>'COGS-PRICE-MARGIN_CWS'!$F71*AY43</f>
        <v>287.59050000000002</v>
      </c>
      <c r="AZ55" s="63">
        <f>'COGS-PRICE-MARGIN_CWS'!$F71*AZ43</f>
        <v>246.03750000000002</v>
      </c>
      <c r="BA55" s="63">
        <f>'COGS-PRICE-MARGIN_CWS'!$F92*BA43</f>
        <v>265.72050000000007</v>
      </c>
      <c r="BB55" s="63">
        <f>'COGS-PRICE-MARGIN_CWS'!$F92*BB43</f>
        <v>425.15280000000007</v>
      </c>
      <c r="BC55" s="63">
        <f>'COGS-PRICE-MARGIN_CWS'!$F92*BC43</f>
        <v>478.29690000000011</v>
      </c>
      <c r="BD55" s="63">
        <f>'COGS-PRICE-MARGIN_CWS'!$F92*BD43</f>
        <v>478.29690000000011</v>
      </c>
      <c r="BE55" s="63">
        <f>'COGS-PRICE-MARGIN_CWS'!$F92*BE43</f>
        <v>531.44100000000014</v>
      </c>
      <c r="BF55" s="63">
        <f>'COGS-PRICE-MARGIN_CWS'!$F92*BF43</f>
        <v>531.44100000000014</v>
      </c>
      <c r="BG55" s="63">
        <f>'COGS-PRICE-MARGIN_CWS'!$F92*BG43</f>
        <v>531.44100000000014</v>
      </c>
      <c r="BH55" s="63">
        <f>'COGS-PRICE-MARGIN_CWS'!$F92*BH43</f>
        <v>478.29690000000011</v>
      </c>
      <c r="BI55" s="63">
        <f>'COGS-PRICE-MARGIN_CWS'!$F92*BI43</f>
        <v>478.29690000000011</v>
      </c>
      <c r="BJ55" s="63">
        <f>'COGS-PRICE-MARGIN_CWS'!$F92*BJ43</f>
        <v>425.15280000000007</v>
      </c>
      <c r="BK55" s="63">
        <f>'COGS-PRICE-MARGIN_CWS'!$F92*BK43</f>
        <v>372.00870000000009</v>
      </c>
      <c r="BL55" s="63">
        <f>'COGS-PRICE-MARGIN_CWS'!$F92*BL43</f>
        <v>318.86460000000005</v>
      </c>
      <c r="BM55" s="118">
        <f>SUM(E55:BL55)</f>
        <v>13764.415500000001</v>
      </c>
    </row>
    <row r="56" spans="2:65" x14ac:dyDescent="0.15">
      <c r="B56" s="47"/>
      <c r="C56" s="47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2:65" x14ac:dyDescent="0.15">
      <c r="B57" s="44" t="s">
        <v>348</v>
      </c>
      <c r="C57" s="47"/>
      <c r="E57" s="63">
        <f>SUM(E52:E55)</f>
        <v>0</v>
      </c>
      <c r="F57" s="63">
        <f t="shared" ref="F57:P57" si="43">SUM(F52:F55)</f>
        <v>0</v>
      </c>
      <c r="G57" s="63">
        <f t="shared" si="43"/>
        <v>0</v>
      </c>
      <c r="H57" s="63">
        <f t="shared" si="43"/>
        <v>0</v>
      </c>
      <c r="I57" s="63">
        <f t="shared" si="43"/>
        <v>0</v>
      </c>
      <c r="J57" s="63">
        <f t="shared" si="43"/>
        <v>0</v>
      </c>
      <c r="K57" s="63">
        <f t="shared" si="43"/>
        <v>0</v>
      </c>
      <c r="L57" s="63">
        <f t="shared" si="43"/>
        <v>0</v>
      </c>
      <c r="M57" s="63">
        <f t="shared" si="43"/>
        <v>0</v>
      </c>
      <c r="N57" s="63">
        <f t="shared" si="43"/>
        <v>17271</v>
      </c>
      <c r="O57" s="63">
        <f t="shared" si="43"/>
        <v>17271</v>
      </c>
      <c r="P57" s="63">
        <f t="shared" si="43"/>
        <v>33633</v>
      </c>
      <c r="Q57" s="63">
        <f>SUM(Q52:Q55)</f>
        <v>24594.9</v>
      </c>
      <c r="R57" s="63">
        <f t="shared" ref="R57:BL57" si="44">SUM(R52:R55)</f>
        <v>33075.9</v>
      </c>
      <c r="S57" s="63">
        <f t="shared" si="44"/>
        <v>66151.8</v>
      </c>
      <c r="T57" s="63">
        <f t="shared" si="44"/>
        <v>66151.8</v>
      </c>
      <c r="U57" s="63">
        <f t="shared" si="44"/>
        <v>66151.8</v>
      </c>
      <c r="V57" s="63">
        <f t="shared" si="44"/>
        <v>66151.8</v>
      </c>
      <c r="W57" s="63">
        <f t="shared" si="44"/>
        <v>66151.8</v>
      </c>
      <c r="X57" s="63">
        <f t="shared" si="44"/>
        <v>74632.800000000003</v>
      </c>
      <c r="Y57" s="63">
        <f t="shared" si="44"/>
        <v>83113.8</v>
      </c>
      <c r="Z57" s="63">
        <f t="shared" si="44"/>
        <v>83113.8</v>
      </c>
      <c r="AA57" s="63">
        <f t="shared" si="44"/>
        <v>99227.7</v>
      </c>
      <c r="AB57" s="63">
        <f t="shared" si="44"/>
        <v>99227.7</v>
      </c>
      <c r="AC57" s="63">
        <f t="shared" si="44"/>
        <v>95554.8</v>
      </c>
      <c r="AD57" s="63">
        <f t="shared" si="44"/>
        <v>152887.67999999999</v>
      </c>
      <c r="AE57" s="63">
        <f t="shared" si="44"/>
        <v>171998.64</v>
      </c>
      <c r="AF57" s="63">
        <f t="shared" si="44"/>
        <v>171998.64</v>
      </c>
      <c r="AG57" s="63">
        <f t="shared" si="44"/>
        <v>191109.6</v>
      </c>
      <c r="AH57" s="63">
        <f t="shared" si="44"/>
        <v>191109.6</v>
      </c>
      <c r="AI57" s="63">
        <f t="shared" si="44"/>
        <v>191109.6</v>
      </c>
      <c r="AJ57" s="63">
        <f t="shared" si="44"/>
        <v>171998.64</v>
      </c>
      <c r="AK57" s="63">
        <f t="shared" si="44"/>
        <v>171998.64</v>
      </c>
      <c r="AL57" s="63">
        <f t="shared" si="44"/>
        <v>152887.67999999999</v>
      </c>
      <c r="AM57" s="63">
        <f t="shared" si="44"/>
        <v>133776.72</v>
      </c>
      <c r="AN57" s="63">
        <f t="shared" si="44"/>
        <v>114665.76000000001</v>
      </c>
      <c r="AO57" s="63">
        <f t="shared" si="44"/>
        <v>141556.66800000003</v>
      </c>
      <c r="AP57" s="63">
        <f t="shared" si="44"/>
        <v>225888.3</v>
      </c>
      <c r="AQ57" s="63">
        <f t="shared" si="44"/>
        <v>254500.81800000003</v>
      </c>
      <c r="AR57" s="63">
        <f t="shared" si="44"/>
        <v>254500.81800000003</v>
      </c>
      <c r="AS57" s="63">
        <f t="shared" si="44"/>
        <v>282360.375</v>
      </c>
      <c r="AT57" s="63">
        <f t="shared" si="44"/>
        <v>282360.375</v>
      </c>
      <c r="AU57" s="63">
        <f t="shared" si="44"/>
        <v>282360.375</v>
      </c>
      <c r="AV57" s="63">
        <f t="shared" si="44"/>
        <v>254500.81800000003</v>
      </c>
      <c r="AW57" s="63">
        <f t="shared" si="44"/>
        <v>254500.81800000003</v>
      </c>
      <c r="AX57" s="63">
        <f t="shared" si="44"/>
        <v>225888.3</v>
      </c>
      <c r="AY57" s="63">
        <f t="shared" si="44"/>
        <v>198028.74300000002</v>
      </c>
      <c r="AZ57" s="63">
        <f t="shared" si="44"/>
        <v>169416.22500000001</v>
      </c>
      <c r="BA57" s="63">
        <f t="shared" si="44"/>
        <v>134751.573</v>
      </c>
      <c r="BB57" s="63">
        <f t="shared" si="44"/>
        <v>215602.51680000001</v>
      </c>
      <c r="BC57" s="63">
        <f t="shared" si="44"/>
        <v>242552.83139999997</v>
      </c>
      <c r="BD57" s="63">
        <f t="shared" si="44"/>
        <v>242552.83139999997</v>
      </c>
      <c r="BE57" s="63">
        <f t="shared" si="44"/>
        <v>269503.14600000001</v>
      </c>
      <c r="BF57" s="63">
        <f t="shared" si="44"/>
        <v>269503.14600000001</v>
      </c>
      <c r="BG57" s="63">
        <f t="shared" si="44"/>
        <v>269503.14600000001</v>
      </c>
      <c r="BH57" s="63">
        <f t="shared" si="44"/>
        <v>242552.83139999997</v>
      </c>
      <c r="BI57" s="63">
        <f t="shared" si="44"/>
        <v>242552.83139999997</v>
      </c>
      <c r="BJ57" s="63">
        <f t="shared" si="44"/>
        <v>215602.51680000001</v>
      </c>
      <c r="BK57" s="63">
        <f t="shared" si="44"/>
        <v>188652.2022</v>
      </c>
      <c r="BL57" s="63">
        <f t="shared" si="44"/>
        <v>161701.88759999999</v>
      </c>
      <c r="BM57" s="118">
        <f>SUM(E57:BL57)</f>
        <v>8327910.692999999</v>
      </c>
    </row>
    <row r="58" spans="2:65" x14ac:dyDescent="0.15">
      <c r="B58" s="47"/>
      <c r="C58" s="4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</row>
    <row r="59" spans="2:65" x14ac:dyDescent="0.15">
      <c r="B59" s="47" t="s">
        <v>672</v>
      </c>
      <c r="C59" s="47"/>
      <c r="E59" s="63">
        <f t="shared" ref="E59:AJ59" si="45">IF(E43&gt;0,(E48-E57)/E43,0)</f>
        <v>0</v>
      </c>
      <c r="F59" s="63">
        <f t="shared" si="45"/>
        <v>0</v>
      </c>
      <c r="G59" s="63">
        <f t="shared" si="45"/>
        <v>0</v>
      </c>
      <c r="H59" s="63">
        <f t="shared" si="45"/>
        <v>0</v>
      </c>
      <c r="I59" s="63">
        <f t="shared" si="45"/>
        <v>0</v>
      </c>
      <c r="J59" s="63">
        <f t="shared" si="45"/>
        <v>0</v>
      </c>
      <c r="K59" s="63">
        <f t="shared" si="45"/>
        <v>0</v>
      </c>
      <c r="L59" s="63">
        <f t="shared" si="45"/>
        <v>0</v>
      </c>
      <c r="M59" s="63">
        <f t="shared" si="45"/>
        <v>0</v>
      </c>
      <c r="N59" s="63">
        <f t="shared" si="45"/>
        <v>1091</v>
      </c>
      <c r="O59" s="63">
        <f t="shared" si="45"/>
        <v>1091</v>
      </c>
      <c r="P59" s="63">
        <f t="shared" si="45"/>
        <v>1091</v>
      </c>
      <c r="Q59" s="63">
        <f t="shared" si="45"/>
        <v>3276.9</v>
      </c>
      <c r="R59" s="63">
        <f t="shared" si="45"/>
        <v>3276.9</v>
      </c>
      <c r="S59" s="63">
        <f t="shared" si="45"/>
        <v>3276.9</v>
      </c>
      <c r="T59" s="63">
        <f t="shared" si="45"/>
        <v>3276.9</v>
      </c>
      <c r="U59" s="63">
        <f t="shared" si="45"/>
        <v>3276.9</v>
      </c>
      <c r="V59" s="63">
        <f t="shared" si="45"/>
        <v>3276.9</v>
      </c>
      <c r="W59" s="63">
        <f t="shared" si="45"/>
        <v>3276.9</v>
      </c>
      <c r="X59" s="63">
        <f t="shared" si="45"/>
        <v>3276.9</v>
      </c>
      <c r="Y59" s="63">
        <f t="shared" si="45"/>
        <v>3276.9</v>
      </c>
      <c r="Z59" s="63">
        <f t="shared" si="45"/>
        <v>3276.9</v>
      </c>
      <c r="AA59" s="63">
        <f t="shared" si="45"/>
        <v>3276.9</v>
      </c>
      <c r="AB59" s="63">
        <f t="shared" si="45"/>
        <v>3276.9</v>
      </c>
      <c r="AC59" s="63">
        <f t="shared" si="45"/>
        <v>4303.71</v>
      </c>
      <c r="AD59" s="63">
        <f t="shared" si="45"/>
        <v>4303.71</v>
      </c>
      <c r="AE59" s="63">
        <f t="shared" si="45"/>
        <v>4303.71</v>
      </c>
      <c r="AF59" s="63">
        <f t="shared" si="45"/>
        <v>4303.71</v>
      </c>
      <c r="AG59" s="63">
        <f t="shared" si="45"/>
        <v>4303.71</v>
      </c>
      <c r="AH59" s="63">
        <f t="shared" si="45"/>
        <v>4303.71</v>
      </c>
      <c r="AI59" s="63">
        <f t="shared" si="45"/>
        <v>4303.71</v>
      </c>
      <c r="AJ59" s="63">
        <f t="shared" si="45"/>
        <v>4303.71</v>
      </c>
      <c r="AK59" s="63">
        <f t="shared" ref="AK59:BL59" si="46">IF(AK43&gt;0,(AK48-AK57)/AK43,0)</f>
        <v>4303.71</v>
      </c>
      <c r="AL59" s="63">
        <f t="shared" si="46"/>
        <v>4303.71</v>
      </c>
      <c r="AM59" s="63">
        <f t="shared" si="46"/>
        <v>4303.71</v>
      </c>
      <c r="AN59" s="63">
        <f t="shared" si="46"/>
        <v>4303.71</v>
      </c>
      <c r="AO59" s="63">
        <f t="shared" si="46"/>
        <v>5097.0389999999998</v>
      </c>
      <c r="AP59" s="63">
        <f t="shared" si="46"/>
        <v>5097.0389999999998</v>
      </c>
      <c r="AQ59" s="63">
        <f t="shared" si="46"/>
        <v>5097.0389999999998</v>
      </c>
      <c r="AR59" s="63">
        <f t="shared" si="46"/>
        <v>5097.0389999999998</v>
      </c>
      <c r="AS59" s="63">
        <f t="shared" si="46"/>
        <v>5097.0389999999998</v>
      </c>
      <c r="AT59" s="63">
        <f t="shared" si="46"/>
        <v>5097.0389999999998</v>
      </c>
      <c r="AU59" s="63">
        <f t="shared" si="46"/>
        <v>5097.0389999999998</v>
      </c>
      <c r="AV59" s="63">
        <f t="shared" si="46"/>
        <v>5097.0389999999998</v>
      </c>
      <c r="AW59" s="63">
        <f t="shared" si="46"/>
        <v>5097.0389999999998</v>
      </c>
      <c r="AX59" s="63">
        <f t="shared" si="46"/>
        <v>5097.0389999999998</v>
      </c>
      <c r="AY59" s="63">
        <f t="shared" si="46"/>
        <v>5097.0389999999998</v>
      </c>
      <c r="AZ59" s="63">
        <f t="shared" si="46"/>
        <v>5097.0389999999998</v>
      </c>
      <c r="BA59" s="63">
        <f t="shared" si="46"/>
        <v>6025.9200999999994</v>
      </c>
      <c r="BB59" s="63">
        <f t="shared" si="46"/>
        <v>6025.9201000000003</v>
      </c>
      <c r="BC59" s="63">
        <f t="shared" si="46"/>
        <v>6025.9201000000003</v>
      </c>
      <c r="BD59" s="63">
        <f t="shared" si="46"/>
        <v>6025.9201000000003</v>
      </c>
      <c r="BE59" s="63">
        <f t="shared" si="46"/>
        <v>6025.9200999999994</v>
      </c>
      <c r="BF59" s="63">
        <f t="shared" si="46"/>
        <v>6025.9200999999994</v>
      </c>
      <c r="BG59" s="63">
        <f t="shared" si="46"/>
        <v>6025.9200999999994</v>
      </c>
      <c r="BH59" s="63">
        <f t="shared" si="46"/>
        <v>6025.9201000000003</v>
      </c>
      <c r="BI59" s="63">
        <f t="shared" si="46"/>
        <v>6025.9201000000003</v>
      </c>
      <c r="BJ59" s="63">
        <f t="shared" si="46"/>
        <v>6025.9201000000003</v>
      </c>
      <c r="BK59" s="63">
        <f t="shared" si="46"/>
        <v>6025.9200999999994</v>
      </c>
      <c r="BL59" s="63">
        <f t="shared" si="46"/>
        <v>6025.9201000000003</v>
      </c>
    </row>
    <row r="60" spans="2:65" x14ac:dyDescent="0.15">
      <c r="B60" s="47" t="s">
        <v>673</v>
      </c>
      <c r="C60" s="47"/>
      <c r="E60" s="63">
        <f t="shared" ref="E60:AJ60" si="47">E48-E57</f>
        <v>0</v>
      </c>
      <c r="F60" s="63">
        <f t="shared" si="47"/>
        <v>0</v>
      </c>
      <c r="G60" s="63">
        <f t="shared" si="47"/>
        <v>0</v>
      </c>
      <c r="H60" s="63">
        <f t="shared" si="47"/>
        <v>0</v>
      </c>
      <c r="I60" s="63">
        <f t="shared" si="47"/>
        <v>0</v>
      </c>
      <c r="J60" s="63">
        <f t="shared" si="47"/>
        <v>0</v>
      </c>
      <c r="K60" s="63">
        <f t="shared" si="47"/>
        <v>0</v>
      </c>
      <c r="L60" s="63">
        <f t="shared" si="47"/>
        <v>0</v>
      </c>
      <c r="M60" s="63">
        <f t="shared" si="47"/>
        <v>0</v>
      </c>
      <c r="N60" s="63">
        <f t="shared" si="47"/>
        <v>20729</v>
      </c>
      <c r="O60" s="63">
        <f t="shared" si="47"/>
        <v>20729</v>
      </c>
      <c r="P60" s="63">
        <f t="shared" si="47"/>
        <v>40367</v>
      </c>
      <c r="Q60" s="63">
        <f t="shared" si="47"/>
        <v>95030.1</v>
      </c>
      <c r="R60" s="63">
        <f t="shared" si="47"/>
        <v>127799.1</v>
      </c>
      <c r="S60" s="63">
        <f t="shared" si="47"/>
        <v>255598.2</v>
      </c>
      <c r="T60" s="63">
        <f t="shared" si="47"/>
        <v>255598.2</v>
      </c>
      <c r="U60" s="63">
        <f t="shared" si="47"/>
        <v>255598.2</v>
      </c>
      <c r="V60" s="63">
        <f t="shared" si="47"/>
        <v>255598.2</v>
      </c>
      <c r="W60" s="63">
        <f t="shared" si="47"/>
        <v>255598.2</v>
      </c>
      <c r="X60" s="63">
        <f t="shared" si="47"/>
        <v>288367.2</v>
      </c>
      <c r="Y60" s="63">
        <f t="shared" si="47"/>
        <v>321136.2</v>
      </c>
      <c r="Z60" s="63">
        <f t="shared" si="47"/>
        <v>321136.2</v>
      </c>
      <c r="AA60" s="63">
        <f t="shared" si="47"/>
        <v>383397.3</v>
      </c>
      <c r="AB60" s="63">
        <f t="shared" si="47"/>
        <v>383397.3</v>
      </c>
      <c r="AC60" s="63">
        <f t="shared" si="47"/>
        <v>516445.2</v>
      </c>
      <c r="AD60" s="63">
        <f t="shared" si="47"/>
        <v>826312.32000000007</v>
      </c>
      <c r="AE60" s="63">
        <f t="shared" si="47"/>
        <v>929601.36</v>
      </c>
      <c r="AF60" s="63">
        <f t="shared" si="47"/>
        <v>929601.36</v>
      </c>
      <c r="AG60" s="63">
        <f t="shared" si="47"/>
        <v>1032890.4</v>
      </c>
      <c r="AH60" s="63">
        <f t="shared" si="47"/>
        <v>1032890.4</v>
      </c>
      <c r="AI60" s="63">
        <f t="shared" si="47"/>
        <v>1032890.4</v>
      </c>
      <c r="AJ60" s="63">
        <f t="shared" si="47"/>
        <v>929601.36</v>
      </c>
      <c r="AK60" s="63">
        <f t="shared" ref="AK60:BL60" si="48">AK48-AK57</f>
        <v>929601.36</v>
      </c>
      <c r="AL60" s="63">
        <f t="shared" si="48"/>
        <v>826312.32000000007</v>
      </c>
      <c r="AM60" s="63">
        <f t="shared" si="48"/>
        <v>723023.28</v>
      </c>
      <c r="AN60" s="63">
        <f t="shared" si="48"/>
        <v>619734.24</v>
      </c>
      <c r="AO60" s="63">
        <f t="shared" si="48"/>
        <v>958243.33199999994</v>
      </c>
      <c r="AP60" s="63">
        <f t="shared" si="48"/>
        <v>1529111.7</v>
      </c>
      <c r="AQ60" s="63">
        <f t="shared" si="48"/>
        <v>1722799.182</v>
      </c>
      <c r="AR60" s="63">
        <f t="shared" si="48"/>
        <v>1722799.182</v>
      </c>
      <c r="AS60" s="63">
        <f t="shared" si="48"/>
        <v>1911389.625</v>
      </c>
      <c r="AT60" s="63">
        <f t="shared" si="48"/>
        <v>1911389.625</v>
      </c>
      <c r="AU60" s="63">
        <f t="shared" si="48"/>
        <v>1911389.625</v>
      </c>
      <c r="AV60" s="63">
        <f t="shared" si="48"/>
        <v>1722799.182</v>
      </c>
      <c r="AW60" s="63">
        <f t="shared" si="48"/>
        <v>1722799.182</v>
      </c>
      <c r="AX60" s="63">
        <f t="shared" si="48"/>
        <v>1529111.7</v>
      </c>
      <c r="AY60" s="63">
        <f t="shared" si="48"/>
        <v>1340521.257</v>
      </c>
      <c r="AZ60" s="63">
        <f t="shared" si="48"/>
        <v>1146833.7749999999</v>
      </c>
      <c r="BA60" s="63">
        <f t="shared" si="48"/>
        <v>1626998.4269999999</v>
      </c>
      <c r="BB60" s="63">
        <f t="shared" si="48"/>
        <v>2603197.4832000001</v>
      </c>
      <c r="BC60" s="63">
        <f t="shared" si="48"/>
        <v>2928597.1686</v>
      </c>
      <c r="BD60" s="63">
        <f t="shared" si="48"/>
        <v>2928597.1686</v>
      </c>
      <c r="BE60" s="63">
        <f t="shared" si="48"/>
        <v>3253996.8539999998</v>
      </c>
      <c r="BF60" s="63">
        <f t="shared" si="48"/>
        <v>3253996.8539999998</v>
      </c>
      <c r="BG60" s="63">
        <f t="shared" si="48"/>
        <v>3253996.8539999998</v>
      </c>
      <c r="BH60" s="63">
        <f t="shared" si="48"/>
        <v>2928597.1686</v>
      </c>
      <c r="BI60" s="63">
        <f t="shared" si="48"/>
        <v>2928597.1686</v>
      </c>
      <c r="BJ60" s="63">
        <f t="shared" si="48"/>
        <v>2603197.4832000001</v>
      </c>
      <c r="BK60" s="63">
        <f t="shared" si="48"/>
        <v>2277797.7977999998</v>
      </c>
      <c r="BL60" s="63">
        <f t="shared" si="48"/>
        <v>1952398.1124</v>
      </c>
      <c r="BM60" s="118">
        <f>SUM(E60:BL60)</f>
        <v>65278139.307000004</v>
      </c>
    </row>
    <row r="61" spans="2:65" x14ac:dyDescent="0.15">
      <c r="B61" s="47" t="s">
        <v>327</v>
      </c>
      <c r="C61" s="47"/>
      <c r="E61" s="46">
        <f>IF(E60&gt;0,(E60/E48),0)</f>
        <v>0</v>
      </c>
      <c r="F61" s="46">
        <f t="shared" ref="F61:BL61" si="49">IF(F60&gt;0,(F60/F48),0)</f>
        <v>0</v>
      </c>
      <c r="G61" s="46">
        <f t="shared" si="49"/>
        <v>0</v>
      </c>
      <c r="H61" s="46">
        <f t="shared" si="49"/>
        <v>0</v>
      </c>
      <c r="I61" s="46">
        <f t="shared" si="49"/>
        <v>0</v>
      </c>
      <c r="J61" s="46">
        <f t="shared" si="49"/>
        <v>0</v>
      </c>
      <c r="K61" s="46">
        <f t="shared" si="49"/>
        <v>0</v>
      </c>
      <c r="L61" s="46">
        <f t="shared" si="49"/>
        <v>0</v>
      </c>
      <c r="M61" s="46">
        <f t="shared" si="49"/>
        <v>0</v>
      </c>
      <c r="N61" s="46">
        <f t="shared" si="49"/>
        <v>0.54549999999999998</v>
      </c>
      <c r="O61" s="46">
        <f t="shared" si="49"/>
        <v>0.54549999999999998</v>
      </c>
      <c r="P61" s="46">
        <f t="shared" si="49"/>
        <v>0.54549999999999998</v>
      </c>
      <c r="Q61" s="46">
        <f t="shared" si="49"/>
        <v>0.7944</v>
      </c>
      <c r="R61" s="46">
        <f t="shared" si="49"/>
        <v>0.7944</v>
      </c>
      <c r="S61" s="46">
        <f t="shared" si="49"/>
        <v>0.7944</v>
      </c>
      <c r="T61" s="46">
        <f t="shared" si="49"/>
        <v>0.7944</v>
      </c>
      <c r="U61" s="46">
        <f t="shared" si="49"/>
        <v>0.7944</v>
      </c>
      <c r="V61" s="46">
        <f t="shared" si="49"/>
        <v>0.7944</v>
      </c>
      <c r="W61" s="46">
        <f t="shared" si="49"/>
        <v>0.7944</v>
      </c>
      <c r="X61" s="46">
        <f t="shared" si="49"/>
        <v>0.7944</v>
      </c>
      <c r="Y61" s="46">
        <f t="shared" si="49"/>
        <v>0.7944</v>
      </c>
      <c r="Z61" s="46">
        <f t="shared" si="49"/>
        <v>0.7944</v>
      </c>
      <c r="AA61" s="46">
        <f t="shared" si="49"/>
        <v>0.7944</v>
      </c>
      <c r="AB61" s="46">
        <f t="shared" si="49"/>
        <v>0.7944</v>
      </c>
      <c r="AC61" s="46">
        <f t="shared" si="49"/>
        <v>0.84386470588235296</v>
      </c>
      <c r="AD61" s="46">
        <f t="shared" si="49"/>
        <v>0.84386470588235296</v>
      </c>
      <c r="AE61" s="46">
        <f t="shared" si="49"/>
        <v>0.84386470588235296</v>
      </c>
      <c r="AF61" s="46">
        <f t="shared" si="49"/>
        <v>0.84386470588235296</v>
      </c>
      <c r="AG61" s="46">
        <f t="shared" si="49"/>
        <v>0.84386470588235296</v>
      </c>
      <c r="AH61" s="46">
        <f t="shared" si="49"/>
        <v>0.84386470588235296</v>
      </c>
      <c r="AI61" s="46">
        <f t="shared" si="49"/>
        <v>0.84386470588235296</v>
      </c>
      <c r="AJ61" s="46">
        <f t="shared" si="49"/>
        <v>0.84386470588235296</v>
      </c>
      <c r="AK61" s="46">
        <f t="shared" si="49"/>
        <v>0.84386470588235296</v>
      </c>
      <c r="AL61" s="46">
        <f t="shared" si="49"/>
        <v>0.84386470588235296</v>
      </c>
      <c r="AM61" s="46">
        <f t="shared" si="49"/>
        <v>0.84386470588235296</v>
      </c>
      <c r="AN61" s="46">
        <f t="shared" si="49"/>
        <v>0.84386470588235296</v>
      </c>
      <c r="AO61" s="46">
        <f t="shared" si="49"/>
        <v>0.87128871794871787</v>
      </c>
      <c r="AP61" s="46">
        <f t="shared" si="49"/>
        <v>0.87128871794871787</v>
      </c>
      <c r="AQ61" s="46">
        <f t="shared" si="49"/>
        <v>0.87128871794871798</v>
      </c>
      <c r="AR61" s="46">
        <f t="shared" si="49"/>
        <v>0.87128871794871798</v>
      </c>
      <c r="AS61" s="46">
        <f t="shared" si="49"/>
        <v>0.87128871794871798</v>
      </c>
      <c r="AT61" s="46">
        <f t="shared" si="49"/>
        <v>0.87128871794871798</v>
      </c>
      <c r="AU61" s="46">
        <f t="shared" si="49"/>
        <v>0.87128871794871798</v>
      </c>
      <c r="AV61" s="46">
        <f t="shared" si="49"/>
        <v>0.87128871794871798</v>
      </c>
      <c r="AW61" s="46">
        <f t="shared" si="49"/>
        <v>0.87128871794871798</v>
      </c>
      <c r="AX61" s="46">
        <f t="shared" si="49"/>
        <v>0.87128871794871787</v>
      </c>
      <c r="AY61" s="46">
        <f t="shared" si="49"/>
        <v>0.87128871794871798</v>
      </c>
      <c r="AZ61" s="46">
        <f t="shared" si="49"/>
        <v>0.87128871794871787</v>
      </c>
      <c r="BA61" s="46">
        <f t="shared" si="49"/>
        <v>0.92351265900383139</v>
      </c>
      <c r="BB61" s="46">
        <f t="shared" si="49"/>
        <v>0.9235126590038315</v>
      </c>
      <c r="BC61" s="46">
        <f t="shared" si="49"/>
        <v>0.92351265900383139</v>
      </c>
      <c r="BD61" s="46">
        <f t="shared" si="49"/>
        <v>0.92351265900383139</v>
      </c>
      <c r="BE61" s="46">
        <f t="shared" si="49"/>
        <v>0.92351265900383139</v>
      </c>
      <c r="BF61" s="46">
        <f t="shared" si="49"/>
        <v>0.92351265900383139</v>
      </c>
      <c r="BG61" s="46">
        <f t="shared" si="49"/>
        <v>0.92351265900383139</v>
      </c>
      <c r="BH61" s="46">
        <f t="shared" si="49"/>
        <v>0.92351265900383139</v>
      </c>
      <c r="BI61" s="46">
        <f t="shared" si="49"/>
        <v>0.92351265900383139</v>
      </c>
      <c r="BJ61" s="46">
        <f t="shared" si="49"/>
        <v>0.9235126590038315</v>
      </c>
      <c r="BK61" s="46">
        <f t="shared" si="49"/>
        <v>0.92351265900383139</v>
      </c>
      <c r="BL61" s="46">
        <f t="shared" si="49"/>
        <v>0.92351265900383139</v>
      </c>
    </row>
    <row r="63" spans="2:65" x14ac:dyDescent="0.15">
      <c r="B63" s="44" t="s">
        <v>349</v>
      </c>
      <c r="C63" s="44"/>
    </row>
    <row r="64" spans="2:65" x14ac:dyDescent="0.15">
      <c r="B64" s="44"/>
      <c r="C64" s="44"/>
    </row>
    <row r="65" spans="2:66" x14ac:dyDescent="0.15">
      <c r="B65" s="47" t="s">
        <v>346</v>
      </c>
      <c r="C65" s="47"/>
      <c r="E65" s="172">
        <f>'COGS-PRICE-MARGIN_CWS'!$C20</f>
        <v>0.25</v>
      </c>
      <c r="F65" s="172">
        <f>'COGS-PRICE-MARGIN_CWS'!$C20</f>
        <v>0.25</v>
      </c>
      <c r="G65" s="172">
        <f>'COGS-PRICE-MARGIN_CWS'!$C20</f>
        <v>0.25</v>
      </c>
      <c r="H65" s="172">
        <f>'COGS-PRICE-MARGIN_CWS'!$C20</f>
        <v>0.25</v>
      </c>
      <c r="I65" s="172">
        <f>'COGS-PRICE-MARGIN_CWS'!$C20</f>
        <v>0.25</v>
      </c>
      <c r="J65" s="172">
        <f>'COGS-PRICE-MARGIN_CWS'!$C20</f>
        <v>0.25</v>
      </c>
      <c r="K65" s="172">
        <f>'COGS-PRICE-MARGIN_CWS'!$C20</f>
        <v>0.25</v>
      </c>
      <c r="L65" s="172">
        <f>'COGS-PRICE-MARGIN_CWS'!$C20</f>
        <v>0.25</v>
      </c>
      <c r="M65" s="172">
        <f>'COGS-PRICE-MARGIN_CWS'!$C20</f>
        <v>0.25</v>
      </c>
      <c r="N65" s="172">
        <f>'COGS-PRICE-MARGIN_CWS'!$C20</f>
        <v>0.25</v>
      </c>
      <c r="O65" s="172">
        <f>'COGS-PRICE-MARGIN_CWS'!$C20</f>
        <v>0.25</v>
      </c>
      <c r="P65" s="172">
        <f>'COGS-PRICE-MARGIN_CWS'!$C20</f>
        <v>0.25</v>
      </c>
      <c r="Q65" s="172">
        <f>'COGS-PRICE-MARGIN_CWS'!$C41</f>
        <v>0.4</v>
      </c>
      <c r="R65" s="172">
        <f>'COGS-PRICE-MARGIN_CWS'!$C41</f>
        <v>0.4</v>
      </c>
      <c r="S65" s="172">
        <f>'COGS-PRICE-MARGIN_CWS'!$C41</f>
        <v>0.4</v>
      </c>
      <c r="T65" s="172">
        <f>'COGS-PRICE-MARGIN_CWS'!$C41</f>
        <v>0.4</v>
      </c>
      <c r="U65" s="172">
        <f>'COGS-PRICE-MARGIN_CWS'!$C41</f>
        <v>0.4</v>
      </c>
      <c r="V65" s="172">
        <f>'COGS-PRICE-MARGIN_CWS'!$C41</f>
        <v>0.4</v>
      </c>
      <c r="W65" s="172">
        <f>'COGS-PRICE-MARGIN_CWS'!$C41</f>
        <v>0.4</v>
      </c>
      <c r="X65" s="172">
        <f>'COGS-PRICE-MARGIN_CWS'!$C41</f>
        <v>0.4</v>
      </c>
      <c r="Y65" s="172">
        <f>'COGS-PRICE-MARGIN_CWS'!$C41</f>
        <v>0.4</v>
      </c>
      <c r="Z65" s="172">
        <f>'COGS-PRICE-MARGIN_CWS'!$C41</f>
        <v>0.4</v>
      </c>
      <c r="AA65" s="172">
        <f>'COGS-PRICE-MARGIN_CWS'!$C41</f>
        <v>0.4</v>
      </c>
      <c r="AB65" s="172">
        <f>'COGS-PRICE-MARGIN_CWS'!$C41</f>
        <v>0.4</v>
      </c>
      <c r="AC65" s="172">
        <f>'COGS-PRICE-MARGIN_CWS'!$C62</f>
        <v>0.6</v>
      </c>
      <c r="AD65" s="172">
        <f>'COGS-PRICE-MARGIN_CWS'!$C62</f>
        <v>0.6</v>
      </c>
      <c r="AE65" s="172">
        <f>'COGS-PRICE-MARGIN_CWS'!$C62</f>
        <v>0.6</v>
      </c>
      <c r="AF65" s="172">
        <f>'COGS-PRICE-MARGIN_CWS'!$C62</f>
        <v>0.6</v>
      </c>
      <c r="AG65" s="172">
        <f>'COGS-PRICE-MARGIN_CWS'!$C62</f>
        <v>0.6</v>
      </c>
      <c r="AH65" s="172">
        <f>'COGS-PRICE-MARGIN_CWS'!$C62</f>
        <v>0.6</v>
      </c>
      <c r="AI65" s="172">
        <f>'COGS-PRICE-MARGIN_CWS'!$C62</f>
        <v>0.6</v>
      </c>
      <c r="AJ65" s="172">
        <f>'COGS-PRICE-MARGIN_CWS'!$C62</f>
        <v>0.6</v>
      </c>
      <c r="AK65" s="172">
        <f>'COGS-PRICE-MARGIN_CWS'!$C62</f>
        <v>0.6</v>
      </c>
      <c r="AL65" s="172">
        <f>'COGS-PRICE-MARGIN_CWS'!$C62</f>
        <v>0.6</v>
      </c>
      <c r="AM65" s="172">
        <f>'COGS-PRICE-MARGIN_CWS'!$C62</f>
        <v>0.6</v>
      </c>
      <c r="AN65" s="172">
        <f>'COGS-PRICE-MARGIN_CWS'!$C62</f>
        <v>0.6</v>
      </c>
      <c r="AO65" s="172">
        <f>'COGS-PRICE-MARGIN_CWS'!$C83</f>
        <v>0.8</v>
      </c>
      <c r="AP65" s="172">
        <f>'COGS-PRICE-MARGIN_CWS'!$C83</f>
        <v>0.8</v>
      </c>
      <c r="AQ65" s="172">
        <f>'COGS-PRICE-MARGIN_CWS'!$C83</f>
        <v>0.8</v>
      </c>
      <c r="AR65" s="172">
        <f>'COGS-PRICE-MARGIN_CWS'!$C83</f>
        <v>0.8</v>
      </c>
      <c r="AS65" s="172">
        <f>'COGS-PRICE-MARGIN_CWS'!$C83</f>
        <v>0.8</v>
      </c>
      <c r="AT65" s="172">
        <f>'COGS-PRICE-MARGIN_CWS'!$C83</f>
        <v>0.8</v>
      </c>
      <c r="AU65" s="172">
        <f>'COGS-PRICE-MARGIN_CWS'!$C83</f>
        <v>0.8</v>
      </c>
      <c r="AV65" s="172">
        <f>'COGS-PRICE-MARGIN_CWS'!$C83</f>
        <v>0.8</v>
      </c>
      <c r="AW65" s="172">
        <f>'COGS-PRICE-MARGIN_CWS'!$C83</f>
        <v>0.8</v>
      </c>
      <c r="AX65" s="172">
        <f>'COGS-PRICE-MARGIN_CWS'!$C83</f>
        <v>0.8</v>
      </c>
      <c r="AY65" s="172">
        <f>'COGS-PRICE-MARGIN_CWS'!$C83</f>
        <v>0.8</v>
      </c>
      <c r="AZ65" s="172">
        <f>'COGS-PRICE-MARGIN_CWS'!$C83</f>
        <v>0.8</v>
      </c>
      <c r="BA65" s="172">
        <f>'COGS-PRICE-MARGIN_CWS'!$C104</f>
        <v>0.9</v>
      </c>
      <c r="BB65" s="172">
        <f>'COGS-PRICE-MARGIN_CWS'!$C104</f>
        <v>0.9</v>
      </c>
      <c r="BC65" s="172">
        <f>'COGS-PRICE-MARGIN_CWS'!$C104</f>
        <v>0.9</v>
      </c>
      <c r="BD65" s="172">
        <f>'COGS-PRICE-MARGIN_CWS'!$C104</f>
        <v>0.9</v>
      </c>
      <c r="BE65" s="172">
        <f>'COGS-PRICE-MARGIN_CWS'!$C104</f>
        <v>0.9</v>
      </c>
      <c r="BF65" s="172">
        <f>'COGS-PRICE-MARGIN_CWS'!$C104</f>
        <v>0.9</v>
      </c>
      <c r="BG65" s="172">
        <f>'COGS-PRICE-MARGIN_CWS'!$C104</f>
        <v>0.9</v>
      </c>
      <c r="BH65" s="172">
        <f>'COGS-PRICE-MARGIN_CWS'!$C104</f>
        <v>0.9</v>
      </c>
      <c r="BI65" s="172">
        <f>'COGS-PRICE-MARGIN_CWS'!$C104</f>
        <v>0.9</v>
      </c>
      <c r="BJ65" s="172">
        <f>'COGS-PRICE-MARGIN_CWS'!$C104</f>
        <v>0.9</v>
      </c>
      <c r="BK65" s="172">
        <f>'COGS-PRICE-MARGIN_CWS'!$C104</f>
        <v>0.9</v>
      </c>
      <c r="BL65" s="172">
        <f>'COGS-PRICE-MARGIN_CWS'!$C104</f>
        <v>0.9</v>
      </c>
    </row>
    <row r="66" spans="2:66" x14ac:dyDescent="0.15">
      <c r="B66" s="47" t="s">
        <v>350</v>
      </c>
      <c r="C66" s="47"/>
      <c r="E66" s="33">
        <f t="shared" ref="E66:AJ66" si="50">E43-E67</f>
        <v>0</v>
      </c>
      <c r="F66" s="33">
        <f t="shared" si="50"/>
        <v>0</v>
      </c>
      <c r="G66" s="33">
        <f t="shared" si="50"/>
        <v>0</v>
      </c>
      <c r="H66" s="33">
        <f t="shared" si="50"/>
        <v>0</v>
      </c>
      <c r="I66" s="33">
        <f t="shared" si="50"/>
        <v>0</v>
      </c>
      <c r="J66" s="33">
        <f t="shared" si="50"/>
        <v>0</v>
      </c>
      <c r="K66" s="33">
        <f t="shared" si="50"/>
        <v>0</v>
      </c>
      <c r="L66" s="33">
        <f t="shared" si="50"/>
        <v>0</v>
      </c>
      <c r="M66" s="33">
        <f t="shared" si="50"/>
        <v>0</v>
      </c>
      <c r="N66" s="33">
        <f t="shared" si="50"/>
        <v>14</v>
      </c>
      <c r="O66" s="33">
        <f t="shared" si="50"/>
        <v>14</v>
      </c>
      <c r="P66" s="33">
        <f t="shared" si="50"/>
        <v>27</v>
      </c>
      <c r="Q66" s="33">
        <f t="shared" si="50"/>
        <v>17</v>
      </c>
      <c r="R66" s="33">
        <f t="shared" si="50"/>
        <v>23</v>
      </c>
      <c r="S66" s="33">
        <f t="shared" si="50"/>
        <v>46</v>
      </c>
      <c r="T66" s="33">
        <f t="shared" si="50"/>
        <v>46</v>
      </c>
      <c r="U66" s="33">
        <f t="shared" si="50"/>
        <v>46</v>
      </c>
      <c r="V66" s="33">
        <f t="shared" si="50"/>
        <v>46</v>
      </c>
      <c r="W66" s="33">
        <f t="shared" si="50"/>
        <v>46</v>
      </c>
      <c r="X66" s="33">
        <f t="shared" si="50"/>
        <v>52</v>
      </c>
      <c r="Y66" s="33">
        <f t="shared" si="50"/>
        <v>58</v>
      </c>
      <c r="Z66" s="33">
        <f t="shared" si="50"/>
        <v>58</v>
      </c>
      <c r="AA66" s="33">
        <f t="shared" si="50"/>
        <v>70</v>
      </c>
      <c r="AB66" s="33">
        <f t="shared" si="50"/>
        <v>70</v>
      </c>
      <c r="AC66" s="33">
        <f t="shared" si="50"/>
        <v>48</v>
      </c>
      <c r="AD66" s="33">
        <f t="shared" si="50"/>
        <v>76</v>
      </c>
      <c r="AE66" s="33">
        <f t="shared" si="50"/>
        <v>86</v>
      </c>
      <c r="AF66" s="33">
        <f t="shared" si="50"/>
        <v>86</v>
      </c>
      <c r="AG66" s="33">
        <f t="shared" si="50"/>
        <v>96</v>
      </c>
      <c r="AH66" s="33">
        <f t="shared" si="50"/>
        <v>96</v>
      </c>
      <c r="AI66" s="33">
        <f t="shared" si="50"/>
        <v>96</v>
      </c>
      <c r="AJ66" s="33">
        <f t="shared" si="50"/>
        <v>86</v>
      </c>
      <c r="AK66" s="33">
        <f t="shared" ref="AK66:BL66" si="51">AK43-AK67</f>
        <v>86</v>
      </c>
      <c r="AL66" s="33">
        <f t="shared" si="51"/>
        <v>76</v>
      </c>
      <c r="AM66" s="33">
        <f t="shared" si="51"/>
        <v>67</v>
      </c>
      <c r="AN66" s="33">
        <f t="shared" si="51"/>
        <v>57</v>
      </c>
      <c r="AO66" s="33">
        <f t="shared" si="51"/>
        <v>37</v>
      </c>
      <c r="AP66" s="33">
        <f t="shared" si="51"/>
        <v>60</v>
      </c>
      <c r="AQ66" s="33">
        <f t="shared" si="51"/>
        <v>67</v>
      </c>
      <c r="AR66" s="33">
        <f t="shared" si="51"/>
        <v>67</v>
      </c>
      <c r="AS66" s="33">
        <f t="shared" si="51"/>
        <v>75</v>
      </c>
      <c r="AT66" s="33">
        <f t="shared" si="51"/>
        <v>75</v>
      </c>
      <c r="AU66" s="33">
        <f t="shared" si="51"/>
        <v>75</v>
      </c>
      <c r="AV66" s="33">
        <f t="shared" si="51"/>
        <v>67</v>
      </c>
      <c r="AW66" s="33">
        <f t="shared" si="51"/>
        <v>67</v>
      </c>
      <c r="AX66" s="33">
        <f t="shared" si="51"/>
        <v>60</v>
      </c>
      <c r="AY66" s="33">
        <f t="shared" si="51"/>
        <v>52</v>
      </c>
      <c r="AZ66" s="33">
        <f t="shared" si="51"/>
        <v>45</v>
      </c>
      <c r="BA66" s="33">
        <f t="shared" si="51"/>
        <v>27</v>
      </c>
      <c r="BB66" s="33">
        <f t="shared" si="51"/>
        <v>43</v>
      </c>
      <c r="BC66" s="33">
        <f t="shared" si="51"/>
        <v>48</v>
      </c>
      <c r="BD66" s="33">
        <f t="shared" si="51"/>
        <v>48</v>
      </c>
      <c r="BE66" s="33">
        <f t="shared" si="51"/>
        <v>54</v>
      </c>
      <c r="BF66" s="33">
        <f t="shared" si="51"/>
        <v>54</v>
      </c>
      <c r="BG66" s="33">
        <f t="shared" si="51"/>
        <v>54</v>
      </c>
      <c r="BH66" s="33">
        <f t="shared" si="51"/>
        <v>48</v>
      </c>
      <c r="BI66" s="33">
        <f t="shared" si="51"/>
        <v>48</v>
      </c>
      <c r="BJ66" s="33">
        <f t="shared" si="51"/>
        <v>43</v>
      </c>
      <c r="BK66" s="33">
        <f t="shared" si="51"/>
        <v>37</v>
      </c>
      <c r="BL66" s="33">
        <f t="shared" si="51"/>
        <v>32</v>
      </c>
      <c r="BM66" s="118">
        <f>SUM(E66:BL66)</f>
        <v>2872</v>
      </c>
    </row>
    <row r="67" spans="2:66" x14ac:dyDescent="0.15">
      <c r="B67" s="47" t="s">
        <v>352</v>
      </c>
      <c r="C67" s="47"/>
      <c r="E67" s="33">
        <f>ROUNDUP(+E43*E65,0)</f>
        <v>0</v>
      </c>
      <c r="F67" s="33">
        <f t="shared" ref="F67:BL67" si="52">ROUNDUP(+F43*F65,0)</f>
        <v>0</v>
      </c>
      <c r="G67" s="33">
        <f t="shared" si="52"/>
        <v>0</v>
      </c>
      <c r="H67" s="33">
        <f t="shared" si="52"/>
        <v>0</v>
      </c>
      <c r="I67" s="33">
        <f t="shared" si="52"/>
        <v>0</v>
      </c>
      <c r="J67" s="33">
        <f t="shared" si="52"/>
        <v>0</v>
      </c>
      <c r="K67" s="33">
        <f t="shared" si="52"/>
        <v>0</v>
      </c>
      <c r="L67" s="33">
        <f t="shared" si="52"/>
        <v>0</v>
      </c>
      <c r="M67" s="33">
        <f t="shared" si="52"/>
        <v>0</v>
      </c>
      <c r="N67" s="33">
        <f t="shared" si="52"/>
        <v>5</v>
      </c>
      <c r="O67" s="33">
        <f t="shared" si="52"/>
        <v>5</v>
      </c>
      <c r="P67" s="33">
        <f t="shared" si="52"/>
        <v>10</v>
      </c>
      <c r="Q67" s="33">
        <f t="shared" si="52"/>
        <v>12</v>
      </c>
      <c r="R67" s="33">
        <f t="shared" si="52"/>
        <v>16</v>
      </c>
      <c r="S67" s="33">
        <f t="shared" si="52"/>
        <v>32</v>
      </c>
      <c r="T67" s="33">
        <f t="shared" si="52"/>
        <v>32</v>
      </c>
      <c r="U67" s="33">
        <f t="shared" si="52"/>
        <v>32</v>
      </c>
      <c r="V67" s="33">
        <f t="shared" si="52"/>
        <v>32</v>
      </c>
      <c r="W67" s="33">
        <f t="shared" si="52"/>
        <v>32</v>
      </c>
      <c r="X67" s="33">
        <f t="shared" si="52"/>
        <v>36</v>
      </c>
      <c r="Y67" s="33">
        <f t="shared" si="52"/>
        <v>40</v>
      </c>
      <c r="Z67" s="33">
        <f t="shared" si="52"/>
        <v>40</v>
      </c>
      <c r="AA67" s="33">
        <f t="shared" si="52"/>
        <v>47</v>
      </c>
      <c r="AB67" s="33">
        <f t="shared" si="52"/>
        <v>47</v>
      </c>
      <c r="AC67" s="33">
        <f t="shared" si="52"/>
        <v>72</v>
      </c>
      <c r="AD67" s="33">
        <f t="shared" si="52"/>
        <v>116</v>
      </c>
      <c r="AE67" s="33">
        <f t="shared" si="52"/>
        <v>130</v>
      </c>
      <c r="AF67" s="33">
        <f t="shared" si="52"/>
        <v>130</v>
      </c>
      <c r="AG67" s="33">
        <f t="shared" si="52"/>
        <v>144</v>
      </c>
      <c r="AH67" s="33">
        <f t="shared" si="52"/>
        <v>144</v>
      </c>
      <c r="AI67" s="33">
        <f t="shared" si="52"/>
        <v>144</v>
      </c>
      <c r="AJ67" s="33">
        <f t="shared" si="52"/>
        <v>130</v>
      </c>
      <c r="AK67" s="33">
        <f t="shared" si="52"/>
        <v>130</v>
      </c>
      <c r="AL67" s="33">
        <f t="shared" si="52"/>
        <v>116</v>
      </c>
      <c r="AM67" s="33">
        <f t="shared" si="52"/>
        <v>101</v>
      </c>
      <c r="AN67" s="33">
        <f t="shared" si="52"/>
        <v>87</v>
      </c>
      <c r="AO67" s="33">
        <f t="shared" si="52"/>
        <v>151</v>
      </c>
      <c r="AP67" s="33">
        <f t="shared" si="52"/>
        <v>240</v>
      </c>
      <c r="AQ67" s="33">
        <f t="shared" si="52"/>
        <v>271</v>
      </c>
      <c r="AR67" s="33">
        <f t="shared" si="52"/>
        <v>271</v>
      </c>
      <c r="AS67" s="33">
        <f t="shared" si="52"/>
        <v>300</v>
      </c>
      <c r="AT67" s="33">
        <f t="shared" si="52"/>
        <v>300</v>
      </c>
      <c r="AU67" s="33">
        <f t="shared" si="52"/>
        <v>300</v>
      </c>
      <c r="AV67" s="33">
        <f t="shared" si="52"/>
        <v>271</v>
      </c>
      <c r="AW67" s="33">
        <f t="shared" si="52"/>
        <v>271</v>
      </c>
      <c r="AX67" s="33">
        <f t="shared" si="52"/>
        <v>240</v>
      </c>
      <c r="AY67" s="33">
        <f t="shared" si="52"/>
        <v>211</v>
      </c>
      <c r="AZ67" s="33">
        <f t="shared" si="52"/>
        <v>180</v>
      </c>
      <c r="BA67" s="33">
        <f t="shared" si="52"/>
        <v>243</v>
      </c>
      <c r="BB67" s="33">
        <f t="shared" si="52"/>
        <v>389</v>
      </c>
      <c r="BC67" s="33">
        <f t="shared" si="52"/>
        <v>438</v>
      </c>
      <c r="BD67" s="33">
        <f t="shared" si="52"/>
        <v>438</v>
      </c>
      <c r="BE67" s="33">
        <f t="shared" si="52"/>
        <v>486</v>
      </c>
      <c r="BF67" s="33">
        <f t="shared" si="52"/>
        <v>486</v>
      </c>
      <c r="BG67" s="33">
        <f t="shared" si="52"/>
        <v>486</v>
      </c>
      <c r="BH67" s="33">
        <f t="shared" si="52"/>
        <v>438</v>
      </c>
      <c r="BI67" s="33">
        <f t="shared" si="52"/>
        <v>438</v>
      </c>
      <c r="BJ67" s="33">
        <f t="shared" si="52"/>
        <v>389</v>
      </c>
      <c r="BK67" s="33">
        <f t="shared" si="52"/>
        <v>341</v>
      </c>
      <c r="BL67" s="33">
        <f t="shared" si="52"/>
        <v>292</v>
      </c>
      <c r="BM67" s="118">
        <f>SUM(E67:BL67)</f>
        <v>9732</v>
      </c>
    </row>
    <row r="68" spans="2:66" x14ac:dyDescent="0.15">
      <c r="B68" s="47"/>
      <c r="C68" s="47"/>
    </row>
    <row r="69" spans="2:66" x14ac:dyDescent="0.15">
      <c r="B69" s="33" t="s">
        <v>339</v>
      </c>
    </row>
    <row r="71" spans="2:66" x14ac:dyDescent="0.15">
      <c r="B71" s="47" t="s">
        <v>322</v>
      </c>
      <c r="C71" s="47"/>
      <c r="E71" s="108">
        <f>'COGS-PRICE-MARGIN_CWS'!$C12*E66</f>
        <v>0</v>
      </c>
      <c r="F71" s="108">
        <f>'COGS-PRICE-MARGIN_CWS'!$C12*F66</f>
        <v>0</v>
      </c>
      <c r="G71" s="108">
        <f>'COGS-PRICE-MARGIN_CWS'!$C12*G66</f>
        <v>0</v>
      </c>
      <c r="H71" s="108">
        <f>'COGS-PRICE-MARGIN_CWS'!$C12*H66</f>
        <v>0</v>
      </c>
      <c r="I71" s="108">
        <f>'COGS-PRICE-MARGIN_CWS'!$C12*I66</f>
        <v>0</v>
      </c>
      <c r="J71" s="108">
        <f>'COGS-PRICE-MARGIN_CWS'!$C12*J66</f>
        <v>0</v>
      </c>
      <c r="K71" s="108">
        <f>'COGS-PRICE-MARGIN_CWS'!$C12*K66</f>
        <v>0</v>
      </c>
      <c r="L71" s="108">
        <f>'COGS-PRICE-MARGIN_CWS'!$C12*L66</f>
        <v>0</v>
      </c>
      <c r="M71" s="108">
        <f>'COGS-PRICE-MARGIN_CWS'!$C12*M66</f>
        <v>0</v>
      </c>
      <c r="N71" s="108">
        <f>'COGS-PRICE-MARGIN_CWS'!$C12*N66</f>
        <v>3500</v>
      </c>
      <c r="O71" s="108">
        <f>'COGS-PRICE-MARGIN_CWS'!$C12*O66</f>
        <v>3500</v>
      </c>
      <c r="P71" s="108">
        <f>'COGS-PRICE-MARGIN_CWS'!$C12*P66</f>
        <v>6750</v>
      </c>
      <c r="Q71" s="108">
        <f>'COGS-PRICE-MARGIN_CWS'!$C33*Q66</f>
        <v>4250</v>
      </c>
      <c r="R71" s="108">
        <f>'COGS-PRICE-MARGIN_CWS'!$C33*R66</f>
        <v>5750</v>
      </c>
      <c r="S71" s="108">
        <f>'COGS-PRICE-MARGIN_CWS'!$C33*S66</f>
        <v>11500</v>
      </c>
      <c r="T71" s="108">
        <f>'COGS-PRICE-MARGIN_CWS'!$C33*T66</f>
        <v>11500</v>
      </c>
      <c r="U71" s="108">
        <f>'COGS-PRICE-MARGIN_CWS'!$C33*U66</f>
        <v>11500</v>
      </c>
      <c r="V71" s="108">
        <f>'COGS-PRICE-MARGIN_CWS'!$C33*V66</f>
        <v>11500</v>
      </c>
      <c r="W71" s="108">
        <f>'COGS-PRICE-MARGIN_CWS'!$C33*W66</f>
        <v>11500</v>
      </c>
      <c r="X71" s="108">
        <f>'COGS-PRICE-MARGIN_CWS'!$C33*X66</f>
        <v>13000</v>
      </c>
      <c r="Y71" s="108">
        <f>'COGS-PRICE-MARGIN_CWS'!$C33*Y66</f>
        <v>14500</v>
      </c>
      <c r="Z71" s="108">
        <f>'COGS-PRICE-MARGIN_CWS'!$C33*Z66</f>
        <v>14500</v>
      </c>
      <c r="AA71" s="108">
        <f>'COGS-PRICE-MARGIN_CWS'!$C33*AA66</f>
        <v>17500</v>
      </c>
      <c r="AB71" s="108">
        <f>'COGS-PRICE-MARGIN_CWS'!$C33*AB66</f>
        <v>17500</v>
      </c>
      <c r="AC71" s="108">
        <f>'COGS-PRICE-MARGIN_CWS'!$C54*AC66</f>
        <v>12000</v>
      </c>
      <c r="AD71" s="108">
        <f>'COGS-PRICE-MARGIN_CWS'!$C54*AD66</f>
        <v>19000</v>
      </c>
      <c r="AE71" s="108">
        <f>'COGS-PRICE-MARGIN_CWS'!$C54*AE66</f>
        <v>21500</v>
      </c>
      <c r="AF71" s="108">
        <f>'COGS-PRICE-MARGIN_CWS'!$C54*AF66</f>
        <v>21500</v>
      </c>
      <c r="AG71" s="108">
        <f>'COGS-PRICE-MARGIN_CWS'!$C54*AG66</f>
        <v>24000</v>
      </c>
      <c r="AH71" s="108">
        <f>'COGS-PRICE-MARGIN_CWS'!$C54*AH66</f>
        <v>24000</v>
      </c>
      <c r="AI71" s="108">
        <f>'COGS-PRICE-MARGIN_CWS'!$C54*AI66</f>
        <v>24000</v>
      </c>
      <c r="AJ71" s="108">
        <f>'COGS-PRICE-MARGIN_CWS'!$C54*AJ66</f>
        <v>21500</v>
      </c>
      <c r="AK71" s="108">
        <f>'COGS-PRICE-MARGIN_CWS'!$C54*AK66</f>
        <v>21500</v>
      </c>
      <c r="AL71" s="108">
        <f>'COGS-PRICE-MARGIN_CWS'!$C54*AL66</f>
        <v>19000</v>
      </c>
      <c r="AM71" s="108">
        <f>'COGS-PRICE-MARGIN_CWS'!$C54*AM66</f>
        <v>16750</v>
      </c>
      <c r="AN71" s="108">
        <f>'COGS-PRICE-MARGIN_CWS'!$C54*AN66</f>
        <v>14250</v>
      </c>
      <c r="AO71" s="108">
        <f>'COGS-PRICE-MARGIN_CWS'!$C75*AO66</f>
        <v>12950</v>
      </c>
      <c r="AP71" s="108">
        <f>'COGS-PRICE-MARGIN_CWS'!$C75*AP66</f>
        <v>21000</v>
      </c>
      <c r="AQ71" s="108">
        <f>'COGS-PRICE-MARGIN_CWS'!$C75*AQ66</f>
        <v>23450</v>
      </c>
      <c r="AR71" s="108">
        <f>'COGS-PRICE-MARGIN_CWS'!$C75*AR66</f>
        <v>23450</v>
      </c>
      <c r="AS71" s="108">
        <f>'COGS-PRICE-MARGIN_CWS'!$C75*AS66</f>
        <v>26250</v>
      </c>
      <c r="AT71" s="108">
        <f>'COGS-PRICE-MARGIN_CWS'!$C75*AT66</f>
        <v>26250</v>
      </c>
      <c r="AU71" s="108">
        <f>'COGS-PRICE-MARGIN_CWS'!$C75*AU66</f>
        <v>26250</v>
      </c>
      <c r="AV71" s="108">
        <f>'COGS-PRICE-MARGIN_CWS'!$C75*AV66</f>
        <v>23450</v>
      </c>
      <c r="AW71" s="108">
        <f>'COGS-PRICE-MARGIN_CWS'!$C75*AW66</f>
        <v>23450</v>
      </c>
      <c r="AX71" s="108">
        <f>'COGS-PRICE-MARGIN_CWS'!$C75*AX66</f>
        <v>21000</v>
      </c>
      <c r="AY71" s="108">
        <f>'COGS-PRICE-MARGIN_CWS'!$C75*AY66</f>
        <v>18200</v>
      </c>
      <c r="AZ71" s="108">
        <f>'COGS-PRICE-MARGIN_CWS'!$C75*AZ66</f>
        <v>15750</v>
      </c>
      <c r="BA71" s="108">
        <f>'COGS-PRICE-MARGIN_CWS'!$C96*BA66</f>
        <v>9450</v>
      </c>
      <c r="BB71" s="108">
        <f>'COGS-PRICE-MARGIN_CWS'!$C96*BB66</f>
        <v>15050</v>
      </c>
      <c r="BC71" s="108">
        <f>'COGS-PRICE-MARGIN_CWS'!$C96*BC66</f>
        <v>16800</v>
      </c>
      <c r="BD71" s="108">
        <f>'COGS-PRICE-MARGIN_CWS'!$C96*BD66</f>
        <v>16800</v>
      </c>
      <c r="BE71" s="108">
        <f>'COGS-PRICE-MARGIN_CWS'!$C96*BE66</f>
        <v>18900</v>
      </c>
      <c r="BF71" s="108">
        <f>'COGS-PRICE-MARGIN_CWS'!$C96*BF66</f>
        <v>18900</v>
      </c>
      <c r="BG71" s="108">
        <f>'COGS-PRICE-MARGIN_CWS'!$C96*BG66</f>
        <v>18900</v>
      </c>
      <c r="BH71" s="108">
        <f>'COGS-PRICE-MARGIN_CWS'!$C96*BH66</f>
        <v>16800</v>
      </c>
      <c r="BI71" s="108">
        <f>'COGS-PRICE-MARGIN_CWS'!$C96*BI66</f>
        <v>16800</v>
      </c>
      <c r="BJ71" s="108">
        <f>'COGS-PRICE-MARGIN_CWS'!$C96*BJ66</f>
        <v>15050</v>
      </c>
      <c r="BK71" s="108">
        <f>'COGS-PRICE-MARGIN_CWS'!$C96*BK66</f>
        <v>12950</v>
      </c>
      <c r="BL71" s="108">
        <f>'COGS-PRICE-MARGIN_CWS'!$C96*BL66</f>
        <v>11200</v>
      </c>
      <c r="BM71" s="118">
        <f>SUM(E71:BL71)</f>
        <v>846300</v>
      </c>
    </row>
    <row r="72" spans="2:66" x14ac:dyDescent="0.15">
      <c r="B72" s="47" t="s">
        <v>347</v>
      </c>
      <c r="C72" s="47"/>
      <c r="E72" s="172">
        <f>'COGS-PRICE-MARGIN_CWS'!$D12</f>
        <v>0.6</v>
      </c>
      <c r="F72" s="172">
        <f>'COGS-PRICE-MARGIN_CWS'!$D12</f>
        <v>0.6</v>
      </c>
      <c r="G72" s="172">
        <f>'COGS-PRICE-MARGIN_CWS'!$D12</f>
        <v>0.6</v>
      </c>
      <c r="H72" s="172">
        <f>'COGS-PRICE-MARGIN_CWS'!$D12</f>
        <v>0.6</v>
      </c>
      <c r="I72" s="172">
        <f>'COGS-PRICE-MARGIN_CWS'!$D12</f>
        <v>0.6</v>
      </c>
      <c r="J72" s="172">
        <f>'COGS-PRICE-MARGIN_CWS'!$D12</f>
        <v>0.6</v>
      </c>
      <c r="K72" s="172">
        <f>'COGS-PRICE-MARGIN_CWS'!$D12</f>
        <v>0.6</v>
      </c>
      <c r="L72" s="172">
        <f>'COGS-PRICE-MARGIN_CWS'!$D12</f>
        <v>0.6</v>
      </c>
      <c r="M72" s="172">
        <f>'COGS-PRICE-MARGIN_CWS'!$D12</f>
        <v>0.6</v>
      </c>
      <c r="N72" s="172">
        <f>'COGS-PRICE-MARGIN_CWS'!$D12</f>
        <v>0.6</v>
      </c>
      <c r="O72" s="172">
        <f>'COGS-PRICE-MARGIN_CWS'!$D12</f>
        <v>0.6</v>
      </c>
      <c r="P72" s="172">
        <f>'COGS-PRICE-MARGIN_CWS'!$D12</f>
        <v>0.6</v>
      </c>
      <c r="Q72" s="172">
        <f>'COGS-PRICE-MARGIN_CWS'!$D33</f>
        <v>0.25</v>
      </c>
      <c r="R72" s="172">
        <f>'COGS-PRICE-MARGIN_CWS'!$D33</f>
        <v>0.25</v>
      </c>
      <c r="S72" s="172">
        <f>'COGS-PRICE-MARGIN_CWS'!$D33</f>
        <v>0.25</v>
      </c>
      <c r="T72" s="172">
        <f>'COGS-PRICE-MARGIN_CWS'!$D33</f>
        <v>0.25</v>
      </c>
      <c r="U72" s="172">
        <f>'COGS-PRICE-MARGIN_CWS'!$D33</f>
        <v>0.25</v>
      </c>
      <c r="V72" s="172">
        <f>'COGS-PRICE-MARGIN_CWS'!$D33</f>
        <v>0.25</v>
      </c>
      <c r="W72" s="172">
        <f>'COGS-PRICE-MARGIN_CWS'!$D33</f>
        <v>0.25</v>
      </c>
      <c r="X72" s="172">
        <f>'COGS-PRICE-MARGIN_CWS'!$D33</f>
        <v>0.25</v>
      </c>
      <c r="Y72" s="172">
        <f>'COGS-PRICE-MARGIN_CWS'!$D33</f>
        <v>0.25</v>
      </c>
      <c r="Z72" s="172">
        <f>'COGS-PRICE-MARGIN_CWS'!$D33</f>
        <v>0.25</v>
      </c>
      <c r="AA72" s="172">
        <f>'COGS-PRICE-MARGIN_CWS'!$D33</f>
        <v>0.25</v>
      </c>
      <c r="AB72" s="172">
        <f>'COGS-PRICE-MARGIN_CWS'!$D33</f>
        <v>0.25</v>
      </c>
      <c r="AC72" s="172">
        <f>'COGS-PRICE-MARGIN_CWS'!$D54</f>
        <v>0.15</v>
      </c>
      <c r="AD72" s="172">
        <f>'COGS-PRICE-MARGIN_CWS'!$D54</f>
        <v>0.15</v>
      </c>
      <c r="AE72" s="172">
        <f>'COGS-PRICE-MARGIN_CWS'!$D54</f>
        <v>0.15</v>
      </c>
      <c r="AF72" s="172">
        <f>'COGS-PRICE-MARGIN_CWS'!$D54</f>
        <v>0.15</v>
      </c>
      <c r="AG72" s="172">
        <f>'COGS-PRICE-MARGIN_CWS'!$D54</f>
        <v>0.15</v>
      </c>
      <c r="AH72" s="172">
        <f>'COGS-PRICE-MARGIN_CWS'!$D54</f>
        <v>0.15</v>
      </c>
      <c r="AI72" s="172">
        <f>'COGS-PRICE-MARGIN_CWS'!$D54</f>
        <v>0.15</v>
      </c>
      <c r="AJ72" s="172">
        <f>'COGS-PRICE-MARGIN_CWS'!$D54</f>
        <v>0.15</v>
      </c>
      <c r="AK72" s="172">
        <f>'COGS-PRICE-MARGIN_CWS'!$D54</f>
        <v>0.15</v>
      </c>
      <c r="AL72" s="172">
        <f>'COGS-PRICE-MARGIN_CWS'!$D54</f>
        <v>0.15</v>
      </c>
      <c r="AM72" s="172">
        <f>'COGS-PRICE-MARGIN_CWS'!$D54</f>
        <v>0.15</v>
      </c>
      <c r="AN72" s="172">
        <f>'COGS-PRICE-MARGIN_CWS'!$D54</f>
        <v>0.15</v>
      </c>
      <c r="AO72" s="172">
        <f>'COGS-PRICE-MARGIN_CWS'!$D75</f>
        <v>0.1</v>
      </c>
      <c r="AP72" s="172">
        <f>'COGS-PRICE-MARGIN_CWS'!$D75</f>
        <v>0.1</v>
      </c>
      <c r="AQ72" s="172">
        <f>'COGS-PRICE-MARGIN_CWS'!$D75</f>
        <v>0.1</v>
      </c>
      <c r="AR72" s="172">
        <f>'COGS-PRICE-MARGIN_CWS'!$D75</f>
        <v>0.1</v>
      </c>
      <c r="AS72" s="172">
        <f>'COGS-PRICE-MARGIN_CWS'!$D75</f>
        <v>0.1</v>
      </c>
      <c r="AT72" s="172">
        <f>'COGS-PRICE-MARGIN_CWS'!$D75</f>
        <v>0.1</v>
      </c>
      <c r="AU72" s="172">
        <f>'COGS-PRICE-MARGIN_CWS'!$D75</f>
        <v>0.1</v>
      </c>
      <c r="AV72" s="172">
        <f>'COGS-PRICE-MARGIN_CWS'!$D75</f>
        <v>0.1</v>
      </c>
      <c r="AW72" s="172">
        <f>'COGS-PRICE-MARGIN_CWS'!$D75</f>
        <v>0.1</v>
      </c>
      <c r="AX72" s="172">
        <f>'COGS-PRICE-MARGIN_CWS'!$D75</f>
        <v>0.1</v>
      </c>
      <c r="AY72" s="172">
        <f>'COGS-PRICE-MARGIN_CWS'!$D75</f>
        <v>0.1</v>
      </c>
      <c r="AZ72" s="172">
        <f>'COGS-PRICE-MARGIN_CWS'!$D75</f>
        <v>0.1</v>
      </c>
      <c r="BA72" s="172">
        <f>'COGS-PRICE-MARGIN_CWS'!$D96</f>
        <v>0.1</v>
      </c>
      <c r="BB72" s="172">
        <f>'COGS-PRICE-MARGIN_CWS'!$D96</f>
        <v>0.1</v>
      </c>
      <c r="BC72" s="172">
        <f>'COGS-PRICE-MARGIN_CWS'!$D96</f>
        <v>0.1</v>
      </c>
      <c r="BD72" s="172">
        <f>'COGS-PRICE-MARGIN_CWS'!$D96</f>
        <v>0.1</v>
      </c>
      <c r="BE72" s="172">
        <f>'COGS-PRICE-MARGIN_CWS'!$D96</f>
        <v>0.1</v>
      </c>
      <c r="BF72" s="172">
        <f>'COGS-PRICE-MARGIN_CWS'!$D96</f>
        <v>0.1</v>
      </c>
      <c r="BG72" s="172">
        <f>'COGS-PRICE-MARGIN_CWS'!$D96</f>
        <v>0.1</v>
      </c>
      <c r="BH72" s="172">
        <f>'COGS-PRICE-MARGIN_CWS'!$D96</f>
        <v>0.1</v>
      </c>
      <c r="BI72" s="172">
        <f>'COGS-PRICE-MARGIN_CWS'!$D96</f>
        <v>0.1</v>
      </c>
      <c r="BJ72" s="172">
        <f>'COGS-PRICE-MARGIN_CWS'!$D96</f>
        <v>0.1</v>
      </c>
      <c r="BK72" s="172">
        <f>'COGS-PRICE-MARGIN_CWS'!$D96</f>
        <v>0.1</v>
      </c>
      <c r="BL72" s="172">
        <f>'COGS-PRICE-MARGIN_CWS'!$D96</f>
        <v>0.1</v>
      </c>
    </row>
    <row r="73" spans="2:66" x14ac:dyDescent="0.15">
      <c r="B73" s="47" t="s">
        <v>355</v>
      </c>
      <c r="C73" s="47"/>
      <c r="E73" s="63">
        <f t="shared" ref="E73:AJ73" si="53">E71*(1-E72)</f>
        <v>0</v>
      </c>
      <c r="F73" s="63">
        <f t="shared" si="53"/>
        <v>0</v>
      </c>
      <c r="G73" s="63">
        <f t="shared" si="53"/>
        <v>0</v>
      </c>
      <c r="H73" s="63">
        <f t="shared" si="53"/>
        <v>0</v>
      </c>
      <c r="I73" s="63">
        <f t="shared" si="53"/>
        <v>0</v>
      </c>
      <c r="J73" s="63">
        <f t="shared" si="53"/>
        <v>0</v>
      </c>
      <c r="K73" s="63">
        <f t="shared" si="53"/>
        <v>0</v>
      </c>
      <c r="L73" s="63">
        <f t="shared" si="53"/>
        <v>0</v>
      </c>
      <c r="M73" s="63">
        <f t="shared" si="53"/>
        <v>0</v>
      </c>
      <c r="N73" s="63">
        <f t="shared" si="53"/>
        <v>1400</v>
      </c>
      <c r="O73" s="63">
        <f t="shared" si="53"/>
        <v>1400</v>
      </c>
      <c r="P73" s="63">
        <f t="shared" si="53"/>
        <v>2700</v>
      </c>
      <c r="Q73" s="63">
        <f t="shared" si="53"/>
        <v>3187.5</v>
      </c>
      <c r="R73" s="63">
        <f t="shared" si="53"/>
        <v>4312.5</v>
      </c>
      <c r="S73" s="63">
        <f t="shared" si="53"/>
        <v>8625</v>
      </c>
      <c r="T73" s="63">
        <f t="shared" si="53"/>
        <v>8625</v>
      </c>
      <c r="U73" s="63">
        <f t="shared" si="53"/>
        <v>8625</v>
      </c>
      <c r="V73" s="63">
        <f t="shared" si="53"/>
        <v>8625</v>
      </c>
      <c r="W73" s="63">
        <f t="shared" si="53"/>
        <v>8625</v>
      </c>
      <c r="X73" s="63">
        <f t="shared" si="53"/>
        <v>9750</v>
      </c>
      <c r="Y73" s="63">
        <f t="shared" si="53"/>
        <v>10875</v>
      </c>
      <c r="Z73" s="63">
        <f t="shared" si="53"/>
        <v>10875</v>
      </c>
      <c r="AA73" s="63">
        <f t="shared" si="53"/>
        <v>13125</v>
      </c>
      <c r="AB73" s="63">
        <f t="shared" si="53"/>
        <v>13125</v>
      </c>
      <c r="AC73" s="63">
        <f t="shared" si="53"/>
        <v>10200</v>
      </c>
      <c r="AD73" s="63">
        <f t="shared" si="53"/>
        <v>16150</v>
      </c>
      <c r="AE73" s="63">
        <f t="shared" si="53"/>
        <v>18275</v>
      </c>
      <c r="AF73" s="63">
        <f t="shared" si="53"/>
        <v>18275</v>
      </c>
      <c r="AG73" s="63">
        <f t="shared" si="53"/>
        <v>20400</v>
      </c>
      <c r="AH73" s="63">
        <f t="shared" si="53"/>
        <v>20400</v>
      </c>
      <c r="AI73" s="63">
        <f t="shared" si="53"/>
        <v>20400</v>
      </c>
      <c r="AJ73" s="63">
        <f t="shared" si="53"/>
        <v>18275</v>
      </c>
      <c r="AK73" s="63">
        <f t="shared" ref="AK73:BL73" si="54">AK71*(1-AK72)</f>
        <v>18275</v>
      </c>
      <c r="AL73" s="63">
        <f t="shared" si="54"/>
        <v>16150</v>
      </c>
      <c r="AM73" s="63">
        <f t="shared" si="54"/>
        <v>14237.5</v>
      </c>
      <c r="AN73" s="63">
        <f t="shared" si="54"/>
        <v>12112.5</v>
      </c>
      <c r="AO73" s="63">
        <f t="shared" si="54"/>
        <v>11655</v>
      </c>
      <c r="AP73" s="63">
        <f t="shared" si="54"/>
        <v>18900</v>
      </c>
      <c r="AQ73" s="63">
        <f t="shared" si="54"/>
        <v>21105</v>
      </c>
      <c r="AR73" s="63">
        <f t="shared" si="54"/>
        <v>21105</v>
      </c>
      <c r="AS73" s="63">
        <f t="shared" si="54"/>
        <v>23625</v>
      </c>
      <c r="AT73" s="63">
        <f t="shared" si="54"/>
        <v>23625</v>
      </c>
      <c r="AU73" s="63">
        <f t="shared" si="54"/>
        <v>23625</v>
      </c>
      <c r="AV73" s="63">
        <f t="shared" si="54"/>
        <v>21105</v>
      </c>
      <c r="AW73" s="63">
        <f t="shared" si="54"/>
        <v>21105</v>
      </c>
      <c r="AX73" s="63">
        <f t="shared" si="54"/>
        <v>18900</v>
      </c>
      <c r="AY73" s="63">
        <f t="shared" si="54"/>
        <v>16380</v>
      </c>
      <c r="AZ73" s="63">
        <f t="shared" si="54"/>
        <v>14175</v>
      </c>
      <c r="BA73" s="63">
        <f t="shared" si="54"/>
        <v>8505</v>
      </c>
      <c r="BB73" s="63">
        <f t="shared" si="54"/>
        <v>13545</v>
      </c>
      <c r="BC73" s="63">
        <f t="shared" si="54"/>
        <v>15120</v>
      </c>
      <c r="BD73" s="63">
        <f t="shared" si="54"/>
        <v>15120</v>
      </c>
      <c r="BE73" s="63">
        <f t="shared" si="54"/>
        <v>17010</v>
      </c>
      <c r="BF73" s="63">
        <f t="shared" si="54"/>
        <v>17010</v>
      </c>
      <c r="BG73" s="63">
        <f t="shared" si="54"/>
        <v>17010</v>
      </c>
      <c r="BH73" s="63">
        <f t="shared" si="54"/>
        <v>15120</v>
      </c>
      <c r="BI73" s="63">
        <f t="shared" si="54"/>
        <v>15120</v>
      </c>
      <c r="BJ73" s="63">
        <f t="shared" si="54"/>
        <v>13545</v>
      </c>
      <c r="BK73" s="63">
        <f t="shared" si="54"/>
        <v>11655</v>
      </c>
      <c r="BL73" s="63">
        <f t="shared" si="54"/>
        <v>10080</v>
      </c>
      <c r="BM73" s="118">
        <f>SUM(E73:BL73)</f>
        <v>721170</v>
      </c>
    </row>
    <row r="74" spans="2:66" x14ac:dyDescent="0.15">
      <c r="B74" s="47" t="s">
        <v>370</v>
      </c>
      <c r="C74" s="47"/>
      <c r="E74" s="63">
        <f>'REV-REC-MAINT_CWS'!F69</f>
        <v>0</v>
      </c>
      <c r="F74" s="63">
        <f>'REV-REC-MAINT_CWS'!G69</f>
        <v>0</v>
      </c>
      <c r="G74" s="63">
        <f>'REV-REC-MAINT_CWS'!H69</f>
        <v>0</v>
      </c>
      <c r="H74" s="63">
        <f>'REV-REC-MAINT_CWS'!I69</f>
        <v>0</v>
      </c>
      <c r="I74" s="63">
        <f>'REV-REC-MAINT_CWS'!J69</f>
        <v>0</v>
      </c>
      <c r="J74" s="63">
        <f>'REV-REC-MAINT_CWS'!K69</f>
        <v>0</v>
      </c>
      <c r="K74" s="63">
        <f>'REV-REC-MAINT_CWS'!L69</f>
        <v>0</v>
      </c>
      <c r="L74" s="63">
        <f>'REV-REC-MAINT_CWS'!M69</f>
        <v>0</v>
      </c>
      <c r="M74" s="63">
        <f>'REV-REC-MAINT_CWS'!N69</f>
        <v>0</v>
      </c>
      <c r="N74" s="63">
        <f>'REV-REC-MAINT_CWS'!O69</f>
        <v>350</v>
      </c>
      <c r="O74" s="63">
        <f>'REV-REC-MAINT_CWS'!P69</f>
        <v>350</v>
      </c>
      <c r="P74" s="63">
        <f>'REV-REC-MAINT_CWS'!Q69</f>
        <v>675</v>
      </c>
      <c r="Q74" s="63">
        <f>'REV-REC-MAINT_CWS'!R69</f>
        <v>425</v>
      </c>
      <c r="R74" s="63">
        <f>'REV-REC-MAINT_CWS'!S69</f>
        <v>575</v>
      </c>
      <c r="S74" s="63">
        <f>'REV-REC-MAINT_CWS'!T69</f>
        <v>1150</v>
      </c>
      <c r="T74" s="63">
        <f>'REV-REC-MAINT_CWS'!U69</f>
        <v>1150</v>
      </c>
      <c r="U74" s="63">
        <f>'REV-REC-MAINT_CWS'!V69</f>
        <v>1150</v>
      </c>
      <c r="V74" s="63">
        <f>'REV-REC-MAINT_CWS'!W69</f>
        <v>1150</v>
      </c>
      <c r="W74" s="63">
        <f>'REV-REC-MAINT_CWS'!X69</f>
        <v>1150</v>
      </c>
      <c r="X74" s="63">
        <f>'REV-REC-MAINT_CWS'!Y69</f>
        <v>1300</v>
      </c>
      <c r="Y74" s="63">
        <f>'REV-REC-MAINT_CWS'!Z69</f>
        <v>1450</v>
      </c>
      <c r="Z74" s="63">
        <f>'REV-REC-MAINT_CWS'!AA69</f>
        <v>1800</v>
      </c>
      <c r="AA74" s="63">
        <f>'REV-REC-MAINT_CWS'!AB69</f>
        <v>2100</v>
      </c>
      <c r="AB74" s="63">
        <f>'REV-REC-MAINT_CWS'!AC69</f>
        <v>2425</v>
      </c>
      <c r="AC74" s="63">
        <f>'REV-REC-MAINT_CWS'!AD69</f>
        <v>1625</v>
      </c>
      <c r="AD74" s="63">
        <f>'REV-REC-MAINT_CWS'!AE69</f>
        <v>2475</v>
      </c>
      <c r="AE74" s="63">
        <f>'REV-REC-MAINT_CWS'!AF69</f>
        <v>3300</v>
      </c>
      <c r="AF74" s="63">
        <f>'REV-REC-MAINT_CWS'!AG69</f>
        <v>3300</v>
      </c>
      <c r="AG74" s="63">
        <f>'REV-REC-MAINT_CWS'!AH69</f>
        <v>3550</v>
      </c>
      <c r="AH74" s="63">
        <f>'REV-REC-MAINT_CWS'!AI69</f>
        <v>3550</v>
      </c>
      <c r="AI74" s="63">
        <f>'REV-REC-MAINT_CWS'!AJ69</f>
        <v>3550</v>
      </c>
      <c r="AJ74" s="63">
        <f>'REV-REC-MAINT_CWS'!AK69</f>
        <v>3450</v>
      </c>
      <c r="AK74" s="63">
        <f>'REV-REC-MAINT_CWS'!AL69</f>
        <v>3600</v>
      </c>
      <c r="AL74" s="63">
        <f>'REV-REC-MAINT_CWS'!AM69</f>
        <v>3700</v>
      </c>
      <c r="AM74" s="63">
        <f>'REV-REC-MAINT_CWS'!AN69</f>
        <v>3775</v>
      </c>
      <c r="AN74" s="63">
        <f>'REV-REC-MAINT_CWS'!AO69</f>
        <v>3850</v>
      </c>
      <c r="AO74" s="63">
        <f>'REV-REC-MAINT_CWS'!AP69</f>
        <v>3570</v>
      </c>
      <c r="AP74" s="63">
        <f>'REV-REC-MAINT_CWS'!AQ69</f>
        <v>5565</v>
      </c>
      <c r="AQ74" s="63">
        <f>'REV-REC-MAINT_CWS'!AR69</f>
        <v>6965</v>
      </c>
      <c r="AR74" s="63">
        <f>'REV-REC-MAINT_CWS'!AS69</f>
        <v>6965</v>
      </c>
      <c r="AS74" s="63">
        <f>'REV-REC-MAINT_CWS'!AT69</f>
        <v>7595</v>
      </c>
      <c r="AT74" s="63">
        <f>'REV-REC-MAINT_CWS'!AU69</f>
        <v>7595</v>
      </c>
      <c r="AU74" s="63">
        <f>'REV-REC-MAINT_CWS'!AV69</f>
        <v>7595</v>
      </c>
      <c r="AV74" s="63">
        <f>'REV-REC-MAINT_CWS'!AW69</f>
        <v>7175</v>
      </c>
      <c r="AW74" s="63">
        <f>'REV-REC-MAINT_CWS'!AX69</f>
        <v>7385</v>
      </c>
      <c r="AX74" s="63">
        <f>'REV-REC-MAINT_CWS'!AY69</f>
        <v>7280</v>
      </c>
      <c r="AY74" s="63">
        <f>'REV-REC-MAINT_CWS'!AZ69</f>
        <v>7105</v>
      </c>
      <c r="AZ74" s="63">
        <f>'REV-REC-MAINT_CWS'!BA69</f>
        <v>6965</v>
      </c>
      <c r="BA74" s="63">
        <f>'REV-REC-MAINT_CWS'!BB69</f>
        <v>4515</v>
      </c>
      <c r="BB74" s="63">
        <f>'REV-REC-MAINT_CWS'!BC69</f>
        <v>7070</v>
      </c>
      <c r="BC74" s="63">
        <f>'REV-REC-MAINT_CWS'!BD69</f>
        <v>8645</v>
      </c>
      <c r="BD74" s="63">
        <f>'REV-REC-MAINT_CWS'!BE69</f>
        <v>8645</v>
      </c>
      <c r="BE74" s="63">
        <f>'REV-REC-MAINT_CWS'!BF69</f>
        <v>9485</v>
      </c>
      <c r="BF74" s="63">
        <f>'REV-REC-MAINT_CWS'!BG69</f>
        <v>9485</v>
      </c>
      <c r="BG74" s="63">
        <f>'REV-REC-MAINT_CWS'!BH69</f>
        <v>9485</v>
      </c>
      <c r="BH74" s="63">
        <f>'REV-REC-MAINT_CWS'!BI69</f>
        <v>8855</v>
      </c>
      <c r="BI74" s="63">
        <f>'REV-REC-MAINT_CWS'!BJ69</f>
        <v>9065</v>
      </c>
      <c r="BJ74" s="63">
        <f>'REV-REC-MAINT_CWS'!BK69</f>
        <v>8785</v>
      </c>
      <c r="BK74" s="63">
        <f>'REV-REC-MAINT_CWS'!BL69</f>
        <v>8400</v>
      </c>
      <c r="BL74" s="63">
        <f>'REV-REC-MAINT_CWS'!BM69</f>
        <v>8085</v>
      </c>
      <c r="BM74" s="118">
        <f>SUM(E74:BL74)</f>
        <v>239205</v>
      </c>
    </row>
    <row r="75" spans="2:66" x14ac:dyDescent="0.15">
      <c r="B75" s="47" t="s">
        <v>670</v>
      </c>
      <c r="C75" s="47"/>
      <c r="E75" s="63">
        <f>SUM(E73:E74)</f>
        <v>0</v>
      </c>
      <c r="F75" s="63">
        <f t="shared" ref="F75:BL75" si="55">SUM(F73:F74)</f>
        <v>0</v>
      </c>
      <c r="G75" s="63">
        <f t="shared" si="55"/>
        <v>0</v>
      </c>
      <c r="H75" s="63">
        <f t="shared" si="55"/>
        <v>0</v>
      </c>
      <c r="I75" s="63">
        <f t="shared" si="55"/>
        <v>0</v>
      </c>
      <c r="J75" s="63">
        <f t="shared" si="55"/>
        <v>0</v>
      </c>
      <c r="K75" s="63">
        <f t="shared" si="55"/>
        <v>0</v>
      </c>
      <c r="L75" s="63">
        <f t="shared" si="55"/>
        <v>0</v>
      </c>
      <c r="M75" s="63">
        <f t="shared" si="55"/>
        <v>0</v>
      </c>
      <c r="N75" s="63">
        <f t="shared" si="55"/>
        <v>1750</v>
      </c>
      <c r="O75" s="63">
        <f t="shared" si="55"/>
        <v>1750</v>
      </c>
      <c r="P75" s="63">
        <f t="shared" si="55"/>
        <v>3375</v>
      </c>
      <c r="Q75" s="63">
        <f t="shared" si="55"/>
        <v>3612.5</v>
      </c>
      <c r="R75" s="63">
        <f t="shared" si="55"/>
        <v>4887.5</v>
      </c>
      <c r="S75" s="63">
        <f t="shared" si="55"/>
        <v>9775</v>
      </c>
      <c r="T75" s="63">
        <f t="shared" si="55"/>
        <v>9775</v>
      </c>
      <c r="U75" s="63">
        <f t="shared" si="55"/>
        <v>9775</v>
      </c>
      <c r="V75" s="63">
        <f t="shared" si="55"/>
        <v>9775</v>
      </c>
      <c r="W75" s="63">
        <f t="shared" si="55"/>
        <v>9775</v>
      </c>
      <c r="X75" s="63">
        <f t="shared" si="55"/>
        <v>11050</v>
      </c>
      <c r="Y75" s="63">
        <f t="shared" si="55"/>
        <v>12325</v>
      </c>
      <c r="Z75" s="63">
        <f t="shared" si="55"/>
        <v>12675</v>
      </c>
      <c r="AA75" s="63">
        <f t="shared" si="55"/>
        <v>15225</v>
      </c>
      <c r="AB75" s="63">
        <f t="shared" si="55"/>
        <v>15550</v>
      </c>
      <c r="AC75" s="63">
        <f t="shared" si="55"/>
        <v>11825</v>
      </c>
      <c r="AD75" s="63">
        <f t="shared" si="55"/>
        <v>18625</v>
      </c>
      <c r="AE75" s="63">
        <f t="shared" si="55"/>
        <v>21575</v>
      </c>
      <c r="AF75" s="63">
        <f t="shared" si="55"/>
        <v>21575</v>
      </c>
      <c r="AG75" s="63">
        <f t="shared" si="55"/>
        <v>23950</v>
      </c>
      <c r="AH75" s="63">
        <f t="shared" si="55"/>
        <v>23950</v>
      </c>
      <c r="AI75" s="63">
        <f t="shared" si="55"/>
        <v>23950</v>
      </c>
      <c r="AJ75" s="63">
        <f t="shared" si="55"/>
        <v>21725</v>
      </c>
      <c r="AK75" s="63">
        <f t="shared" si="55"/>
        <v>21875</v>
      </c>
      <c r="AL75" s="63">
        <f t="shared" si="55"/>
        <v>19850</v>
      </c>
      <c r="AM75" s="63">
        <f t="shared" si="55"/>
        <v>18012.5</v>
      </c>
      <c r="AN75" s="63">
        <f t="shared" si="55"/>
        <v>15962.5</v>
      </c>
      <c r="AO75" s="63">
        <f t="shared" si="55"/>
        <v>15225</v>
      </c>
      <c r="AP75" s="63">
        <f t="shared" si="55"/>
        <v>24465</v>
      </c>
      <c r="AQ75" s="63">
        <f t="shared" si="55"/>
        <v>28070</v>
      </c>
      <c r="AR75" s="63">
        <f t="shared" si="55"/>
        <v>28070</v>
      </c>
      <c r="AS75" s="63">
        <f t="shared" si="55"/>
        <v>31220</v>
      </c>
      <c r="AT75" s="63">
        <f t="shared" si="55"/>
        <v>31220</v>
      </c>
      <c r="AU75" s="63">
        <f t="shared" si="55"/>
        <v>31220</v>
      </c>
      <c r="AV75" s="63">
        <f t="shared" si="55"/>
        <v>28280</v>
      </c>
      <c r="AW75" s="63">
        <f t="shared" si="55"/>
        <v>28490</v>
      </c>
      <c r="AX75" s="63">
        <f t="shared" si="55"/>
        <v>26180</v>
      </c>
      <c r="AY75" s="63">
        <f t="shared" si="55"/>
        <v>23485</v>
      </c>
      <c r="AZ75" s="63">
        <f t="shared" si="55"/>
        <v>21140</v>
      </c>
      <c r="BA75" s="63">
        <f t="shared" si="55"/>
        <v>13020</v>
      </c>
      <c r="BB75" s="63">
        <f t="shared" si="55"/>
        <v>20615</v>
      </c>
      <c r="BC75" s="63">
        <f t="shared" si="55"/>
        <v>23765</v>
      </c>
      <c r="BD75" s="63">
        <f t="shared" si="55"/>
        <v>23765</v>
      </c>
      <c r="BE75" s="63">
        <f t="shared" si="55"/>
        <v>26495</v>
      </c>
      <c r="BF75" s="63">
        <f t="shared" si="55"/>
        <v>26495</v>
      </c>
      <c r="BG75" s="63">
        <f t="shared" si="55"/>
        <v>26495</v>
      </c>
      <c r="BH75" s="63">
        <f t="shared" si="55"/>
        <v>23975</v>
      </c>
      <c r="BI75" s="63">
        <f t="shared" si="55"/>
        <v>24185</v>
      </c>
      <c r="BJ75" s="63">
        <f t="shared" si="55"/>
        <v>22330</v>
      </c>
      <c r="BK75" s="63">
        <f t="shared" si="55"/>
        <v>20055</v>
      </c>
      <c r="BL75" s="63">
        <f t="shared" si="55"/>
        <v>18165</v>
      </c>
    </row>
    <row r="76" spans="2:66" x14ac:dyDescent="0.15"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</row>
    <row r="77" spans="2:66" x14ac:dyDescent="0.15">
      <c r="B77" s="44" t="s">
        <v>340</v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</row>
    <row r="78" spans="2:66" x14ac:dyDescent="0.15">
      <c r="B78" s="47" t="s">
        <v>362</v>
      </c>
      <c r="E78" s="63">
        <f>'COGS-PRICE-MARGIN_CWS'!$C18*E67</f>
        <v>0</v>
      </c>
      <c r="F78" s="63">
        <f>'COGS-PRICE-MARGIN_CWS'!$C18*F67</f>
        <v>0</v>
      </c>
      <c r="G78" s="63">
        <f>'COGS-PRICE-MARGIN_CWS'!$C18*G67</f>
        <v>0</v>
      </c>
      <c r="H78" s="63">
        <f>'COGS-PRICE-MARGIN_CWS'!$C18*H67</f>
        <v>0</v>
      </c>
      <c r="I78" s="63">
        <f>'COGS-PRICE-MARGIN_CWS'!$C18*I67</f>
        <v>0</v>
      </c>
      <c r="J78" s="63">
        <f>'COGS-PRICE-MARGIN_CWS'!$C18*J67</f>
        <v>0</v>
      </c>
      <c r="K78" s="63">
        <f>'COGS-PRICE-MARGIN_CWS'!$C18*K67</f>
        <v>0</v>
      </c>
      <c r="L78" s="63">
        <f>'COGS-PRICE-MARGIN_CWS'!$C18*L67</f>
        <v>0</v>
      </c>
      <c r="M78" s="63">
        <f>'COGS-PRICE-MARGIN_CWS'!$C18*M67</f>
        <v>0</v>
      </c>
      <c r="N78" s="63">
        <f>'COGS-PRICE-MARGIN_CWS'!$C18*N67</f>
        <v>125</v>
      </c>
      <c r="O78" s="63">
        <f>'COGS-PRICE-MARGIN_CWS'!$C18*O67</f>
        <v>125</v>
      </c>
      <c r="P78" s="63">
        <f>'COGS-PRICE-MARGIN_CWS'!$C18*P67</f>
        <v>250</v>
      </c>
      <c r="Q78" s="63">
        <f>'COGS-PRICE-MARGIN_CWS'!$C39*Q67</f>
        <v>300</v>
      </c>
      <c r="R78" s="63">
        <f>'COGS-PRICE-MARGIN_CWS'!$C39*R67</f>
        <v>400</v>
      </c>
      <c r="S78" s="63">
        <f>'COGS-PRICE-MARGIN_CWS'!$C39*S67</f>
        <v>800</v>
      </c>
      <c r="T78" s="63">
        <f>'COGS-PRICE-MARGIN_CWS'!$C39*T67</f>
        <v>800</v>
      </c>
      <c r="U78" s="63">
        <f>'COGS-PRICE-MARGIN_CWS'!$C39*U67</f>
        <v>800</v>
      </c>
      <c r="V78" s="63">
        <f>'COGS-PRICE-MARGIN_CWS'!$C39*V67</f>
        <v>800</v>
      </c>
      <c r="W78" s="63">
        <f>'COGS-PRICE-MARGIN_CWS'!$C39*W67</f>
        <v>800</v>
      </c>
      <c r="X78" s="63">
        <f>'COGS-PRICE-MARGIN_CWS'!$C39*X67</f>
        <v>900</v>
      </c>
      <c r="Y78" s="63">
        <f>'COGS-PRICE-MARGIN_CWS'!$C39*Y67</f>
        <v>1000</v>
      </c>
      <c r="Z78" s="63">
        <f>'COGS-PRICE-MARGIN_CWS'!$C39*Z67</f>
        <v>1000</v>
      </c>
      <c r="AA78" s="63">
        <f>'COGS-PRICE-MARGIN_CWS'!$C39*AA67</f>
        <v>1175</v>
      </c>
      <c r="AB78" s="63">
        <f>'COGS-PRICE-MARGIN_CWS'!$C39*AB67</f>
        <v>1175</v>
      </c>
      <c r="AC78" s="63">
        <f>'COGS-PRICE-MARGIN_CWS'!$C60*AC67</f>
        <v>1800</v>
      </c>
      <c r="AD78" s="63">
        <f>'COGS-PRICE-MARGIN_CWS'!$C60*AD67</f>
        <v>2900</v>
      </c>
      <c r="AE78" s="63">
        <f>'COGS-PRICE-MARGIN_CWS'!$C60*AE67</f>
        <v>3250</v>
      </c>
      <c r="AF78" s="63">
        <f>'COGS-PRICE-MARGIN_CWS'!$C60*AF67</f>
        <v>3250</v>
      </c>
      <c r="AG78" s="63">
        <f>'COGS-PRICE-MARGIN_CWS'!$C60*AG67</f>
        <v>3600</v>
      </c>
      <c r="AH78" s="63">
        <f>'COGS-PRICE-MARGIN_CWS'!$C60*AH67</f>
        <v>3600</v>
      </c>
      <c r="AI78" s="63">
        <f>'COGS-PRICE-MARGIN_CWS'!$C60*AI67</f>
        <v>3600</v>
      </c>
      <c r="AJ78" s="63">
        <f>'COGS-PRICE-MARGIN_CWS'!$C60*AJ67</f>
        <v>3250</v>
      </c>
      <c r="AK78" s="63">
        <f>'COGS-PRICE-MARGIN_CWS'!$C60*AK67</f>
        <v>3250</v>
      </c>
      <c r="AL78" s="63">
        <f>'COGS-PRICE-MARGIN_CWS'!$C60*AL67</f>
        <v>2900</v>
      </c>
      <c r="AM78" s="63">
        <f>'COGS-PRICE-MARGIN_CWS'!$C60*AM67</f>
        <v>2525</v>
      </c>
      <c r="AN78" s="63">
        <f>'COGS-PRICE-MARGIN_CWS'!$C60*AN67</f>
        <v>2175</v>
      </c>
      <c r="AO78" s="63">
        <f>'COGS-PRICE-MARGIN_CWS'!$C81*AO67</f>
        <v>3775</v>
      </c>
      <c r="AP78" s="63">
        <f>'COGS-PRICE-MARGIN_CWS'!$C81*AP67</f>
        <v>6000</v>
      </c>
      <c r="AQ78" s="63">
        <f>'COGS-PRICE-MARGIN_CWS'!$C81*AQ67</f>
        <v>6775</v>
      </c>
      <c r="AR78" s="63">
        <f>'COGS-PRICE-MARGIN_CWS'!$C81*AR67</f>
        <v>6775</v>
      </c>
      <c r="AS78" s="63">
        <f>'COGS-PRICE-MARGIN_CWS'!$C81*AS67</f>
        <v>7500</v>
      </c>
      <c r="AT78" s="63">
        <f>'COGS-PRICE-MARGIN_CWS'!$C81*AT67</f>
        <v>7500</v>
      </c>
      <c r="AU78" s="63">
        <f>'COGS-PRICE-MARGIN_CWS'!$C81*AU67</f>
        <v>7500</v>
      </c>
      <c r="AV78" s="63">
        <f>'COGS-PRICE-MARGIN_CWS'!$C81*AV67</f>
        <v>6775</v>
      </c>
      <c r="AW78" s="63">
        <f>'COGS-PRICE-MARGIN_CWS'!$C81*AW67</f>
        <v>6775</v>
      </c>
      <c r="AX78" s="63">
        <f>'COGS-PRICE-MARGIN_CWS'!$C81*AX67</f>
        <v>6000</v>
      </c>
      <c r="AY78" s="63">
        <f>'COGS-PRICE-MARGIN_CWS'!$C81*AY67</f>
        <v>5275</v>
      </c>
      <c r="AZ78" s="63">
        <f>'COGS-PRICE-MARGIN_CWS'!$C81*AZ67</f>
        <v>4500</v>
      </c>
      <c r="BA78" s="63">
        <f>'COGS-PRICE-MARGIN_CWS'!$C102*BA67</f>
        <v>6075</v>
      </c>
      <c r="BB78" s="63">
        <f>'COGS-PRICE-MARGIN_CWS'!$C102*BB67</f>
        <v>9725</v>
      </c>
      <c r="BC78" s="63">
        <f>'COGS-PRICE-MARGIN_CWS'!$C102*BC67</f>
        <v>10950</v>
      </c>
      <c r="BD78" s="63">
        <f>'COGS-PRICE-MARGIN_CWS'!$C102*BD67</f>
        <v>10950</v>
      </c>
      <c r="BE78" s="63">
        <f>'COGS-PRICE-MARGIN_CWS'!$C102*BE67</f>
        <v>12150</v>
      </c>
      <c r="BF78" s="63">
        <f>'COGS-PRICE-MARGIN_CWS'!$C102*BF67</f>
        <v>12150</v>
      </c>
      <c r="BG78" s="63">
        <f>'COGS-PRICE-MARGIN_CWS'!$C102*BG67</f>
        <v>12150</v>
      </c>
      <c r="BH78" s="63">
        <f>'COGS-PRICE-MARGIN_CWS'!$C102*BH67</f>
        <v>10950</v>
      </c>
      <c r="BI78" s="63">
        <f>'COGS-PRICE-MARGIN_CWS'!$C102*BI67</f>
        <v>10950</v>
      </c>
      <c r="BJ78" s="63">
        <f>'COGS-PRICE-MARGIN_CWS'!$C102*BJ67</f>
        <v>9725</v>
      </c>
      <c r="BK78" s="63">
        <f>'COGS-PRICE-MARGIN_CWS'!$C102*BK67</f>
        <v>8525</v>
      </c>
      <c r="BL78" s="63">
        <f>'COGS-PRICE-MARGIN_CWS'!$C102*BL67</f>
        <v>7300</v>
      </c>
      <c r="BM78" s="118">
        <f>SUM(E78:BL78)</f>
        <v>243300</v>
      </c>
    </row>
    <row r="79" spans="2:66" x14ac:dyDescent="0.15">
      <c r="B79" s="47" t="s">
        <v>369</v>
      </c>
      <c r="E79" s="63">
        <f>'REV-REC-MAINT_CWS'!F142</f>
        <v>0</v>
      </c>
      <c r="F79" s="63">
        <f>'REV-REC-MAINT_CWS'!G142</f>
        <v>0</v>
      </c>
      <c r="G79" s="63">
        <f>'REV-REC-MAINT_CWS'!H142</f>
        <v>0</v>
      </c>
      <c r="H79" s="63">
        <f>'REV-REC-MAINT_CWS'!I142</f>
        <v>0</v>
      </c>
      <c r="I79" s="63">
        <f>'REV-REC-MAINT_CWS'!J142</f>
        <v>0</v>
      </c>
      <c r="J79" s="63">
        <f>'REV-REC-MAINT_CWS'!K142</f>
        <v>0</v>
      </c>
      <c r="K79" s="63">
        <f>'REV-REC-MAINT_CWS'!L142</f>
        <v>0</v>
      </c>
      <c r="L79" s="63">
        <f>'REV-REC-MAINT_CWS'!M142</f>
        <v>0</v>
      </c>
      <c r="M79" s="63">
        <f>'REV-REC-MAINT_CWS'!N142</f>
        <v>0</v>
      </c>
      <c r="N79" s="63">
        <f>'REV-REC-MAINT_CWS'!O142</f>
        <v>450</v>
      </c>
      <c r="O79" s="63">
        <f>'REV-REC-MAINT_CWS'!P142</f>
        <v>450</v>
      </c>
      <c r="P79" s="63">
        <f>'REV-REC-MAINT_CWS'!Q142</f>
        <v>900</v>
      </c>
      <c r="Q79" s="63">
        <f>'REV-REC-MAINT_CWS'!R142</f>
        <v>2025</v>
      </c>
      <c r="R79" s="63">
        <f>'REV-REC-MAINT_CWS'!S142</f>
        <v>2700</v>
      </c>
      <c r="S79" s="63">
        <f>'REV-REC-MAINT_CWS'!T142</f>
        <v>5400</v>
      </c>
      <c r="T79" s="63">
        <f>'REV-REC-MAINT_CWS'!U142</f>
        <v>5400</v>
      </c>
      <c r="U79" s="63">
        <f>'REV-REC-MAINT_CWS'!V142</f>
        <v>5400</v>
      </c>
      <c r="V79" s="63">
        <f>'REV-REC-MAINT_CWS'!W142</f>
        <v>5400</v>
      </c>
      <c r="W79" s="63">
        <f>'REV-REC-MAINT_CWS'!X142</f>
        <v>5400</v>
      </c>
      <c r="X79" s="63">
        <f>'REV-REC-MAINT_CWS'!Y142</f>
        <v>6075</v>
      </c>
      <c r="Y79" s="63">
        <f>'REV-REC-MAINT_CWS'!Z142</f>
        <v>6750</v>
      </c>
      <c r="Z79" s="63">
        <f>'REV-REC-MAINT_CWS'!AA142</f>
        <v>7593.75</v>
      </c>
      <c r="AA79" s="63">
        <f>'REV-REC-MAINT_CWS'!AB142</f>
        <v>8775</v>
      </c>
      <c r="AB79" s="63">
        <f>'REV-REC-MAINT_CWS'!AC142</f>
        <v>9618.75</v>
      </c>
      <c r="AC79" s="63">
        <f>'REV-REC-MAINT_CWS'!AD142</f>
        <v>16065</v>
      </c>
      <c r="AD79" s="63">
        <f>'REV-REC-MAINT_CWS'!AE142</f>
        <v>25245</v>
      </c>
      <c r="AE79" s="63">
        <f>'REV-REC-MAINT_CWS'!AF142</f>
        <v>30982.5</v>
      </c>
      <c r="AF79" s="63">
        <f>'REV-REC-MAINT_CWS'!AG142</f>
        <v>30982.5</v>
      </c>
      <c r="AG79" s="63">
        <f>'REV-REC-MAINT_CWS'!AH142</f>
        <v>33660</v>
      </c>
      <c r="AH79" s="63">
        <f>'REV-REC-MAINT_CWS'!AI142</f>
        <v>33660</v>
      </c>
      <c r="AI79" s="63">
        <f>'REV-REC-MAINT_CWS'!AJ142</f>
        <v>33660</v>
      </c>
      <c r="AJ79" s="63">
        <f>'REV-REC-MAINT_CWS'!AK142</f>
        <v>31747.5</v>
      </c>
      <c r="AK79" s="63">
        <f>'REV-REC-MAINT_CWS'!AL142</f>
        <v>32512.5</v>
      </c>
      <c r="AL79" s="63">
        <f>'REV-REC-MAINT_CWS'!AM142</f>
        <v>30791.25</v>
      </c>
      <c r="AM79" s="63">
        <f>'REV-REC-MAINT_CWS'!AN142</f>
        <v>29261.25</v>
      </c>
      <c r="AN79" s="63">
        <f>'REV-REC-MAINT_CWS'!AO142</f>
        <v>27540</v>
      </c>
      <c r="AO79" s="63">
        <f>'REV-REC-MAINT_CWS'!AP142</f>
        <v>47587.5</v>
      </c>
      <c r="AP79" s="63">
        <f>'REV-REC-MAINT_CWS'!AQ142</f>
        <v>75330</v>
      </c>
      <c r="AQ79" s="63">
        <f>'REV-REC-MAINT_CWS'!AR142</f>
        <v>87682.5</v>
      </c>
      <c r="AR79" s="63">
        <f>'REV-REC-MAINT_CWS'!AS142</f>
        <v>87682.5</v>
      </c>
      <c r="AS79" s="63">
        <f>'REV-REC-MAINT_CWS'!AT142</f>
        <v>96390</v>
      </c>
      <c r="AT79" s="63">
        <f>'REV-REC-MAINT_CWS'!AU142</f>
        <v>96390</v>
      </c>
      <c r="AU79" s="63">
        <f>'REV-REC-MAINT_CWS'!AV142</f>
        <v>96390</v>
      </c>
      <c r="AV79" s="63">
        <f>'REV-REC-MAINT_CWS'!AW142</f>
        <v>88492.5</v>
      </c>
      <c r="AW79" s="63">
        <f>'REV-REC-MAINT_CWS'!AX142</f>
        <v>89302.5</v>
      </c>
      <c r="AX79" s="63">
        <f>'REV-REC-MAINT_CWS'!AY142</f>
        <v>81202.5</v>
      </c>
      <c r="AY79" s="63">
        <f>'REV-REC-MAINT_CWS'!AZ142</f>
        <v>73710</v>
      </c>
      <c r="AZ79" s="63">
        <f>'REV-REC-MAINT_CWS'!BA142</f>
        <v>65610</v>
      </c>
      <c r="BA79" s="63">
        <f>'REV-REC-MAINT_CWS'!BB142</f>
        <v>96795</v>
      </c>
      <c r="BB79" s="63">
        <f>'REV-REC-MAINT_CWS'!BC142</f>
        <v>154102.5</v>
      </c>
      <c r="BC79" s="63">
        <f>'REV-REC-MAINT_CWS'!BD142</f>
        <v>176377.5</v>
      </c>
      <c r="BD79" s="63">
        <f>'REV-REC-MAINT_CWS'!BE142</f>
        <v>176377.5</v>
      </c>
      <c r="BE79" s="63">
        <f>'REV-REC-MAINT_CWS'!BF142</f>
        <v>194805</v>
      </c>
      <c r="BF79" s="63">
        <f>'REV-REC-MAINT_CWS'!BG142</f>
        <v>194805</v>
      </c>
      <c r="BG79" s="63">
        <f>'REV-REC-MAINT_CWS'!BH142</f>
        <v>194805</v>
      </c>
      <c r="BH79" s="63">
        <f>'REV-REC-MAINT_CWS'!BI142</f>
        <v>177187.5</v>
      </c>
      <c r="BI79" s="63">
        <f>'REV-REC-MAINT_CWS'!BJ142</f>
        <v>177997.5</v>
      </c>
      <c r="BJ79" s="63">
        <f>'REV-REC-MAINT_CWS'!BK142</f>
        <v>159975</v>
      </c>
      <c r="BK79" s="63">
        <f>'REV-REC-MAINT_CWS'!BL142</f>
        <v>142762.5</v>
      </c>
      <c r="BL79" s="63">
        <f>'REV-REC-MAINT_CWS'!BM142</f>
        <v>124740</v>
      </c>
      <c r="BM79" s="118">
        <f>SUM(E79:BL79)</f>
        <v>3384945</v>
      </c>
    </row>
    <row r="80" spans="2:66" x14ac:dyDescent="0.15">
      <c r="B80" s="47" t="s">
        <v>380</v>
      </c>
      <c r="E80" s="63">
        <f>SUM(E78:E79)</f>
        <v>0</v>
      </c>
      <c r="F80" s="63">
        <f t="shared" ref="F80:BL80" si="56">SUM(F78:F79)</f>
        <v>0</v>
      </c>
      <c r="G80" s="63">
        <f t="shared" si="56"/>
        <v>0</v>
      </c>
      <c r="H80" s="63">
        <f t="shared" si="56"/>
        <v>0</v>
      </c>
      <c r="I80" s="63">
        <f t="shared" si="56"/>
        <v>0</v>
      </c>
      <c r="J80" s="63">
        <f t="shared" si="56"/>
        <v>0</v>
      </c>
      <c r="K80" s="63">
        <f t="shared" si="56"/>
        <v>0</v>
      </c>
      <c r="L80" s="63">
        <f t="shared" si="56"/>
        <v>0</v>
      </c>
      <c r="M80" s="63">
        <f t="shared" si="56"/>
        <v>0</v>
      </c>
      <c r="N80" s="63">
        <f t="shared" si="56"/>
        <v>575</v>
      </c>
      <c r="O80" s="63">
        <f t="shared" si="56"/>
        <v>575</v>
      </c>
      <c r="P80" s="63">
        <f t="shared" si="56"/>
        <v>1150</v>
      </c>
      <c r="Q80" s="63">
        <f t="shared" si="56"/>
        <v>2325</v>
      </c>
      <c r="R80" s="63">
        <f t="shared" si="56"/>
        <v>3100</v>
      </c>
      <c r="S80" s="63">
        <f t="shared" si="56"/>
        <v>6200</v>
      </c>
      <c r="T80" s="63">
        <f t="shared" si="56"/>
        <v>6200</v>
      </c>
      <c r="U80" s="63">
        <f t="shared" si="56"/>
        <v>6200</v>
      </c>
      <c r="V80" s="63">
        <f t="shared" si="56"/>
        <v>6200</v>
      </c>
      <c r="W80" s="63">
        <f t="shared" si="56"/>
        <v>6200</v>
      </c>
      <c r="X80" s="63">
        <f t="shared" si="56"/>
        <v>6975</v>
      </c>
      <c r="Y80" s="63">
        <f t="shared" si="56"/>
        <v>7750</v>
      </c>
      <c r="Z80" s="63">
        <f t="shared" si="56"/>
        <v>8593.75</v>
      </c>
      <c r="AA80" s="63">
        <f t="shared" si="56"/>
        <v>9950</v>
      </c>
      <c r="AB80" s="63">
        <f t="shared" si="56"/>
        <v>10793.75</v>
      </c>
      <c r="AC80" s="63">
        <f t="shared" si="56"/>
        <v>17865</v>
      </c>
      <c r="AD80" s="63">
        <f t="shared" si="56"/>
        <v>28145</v>
      </c>
      <c r="AE80" s="63">
        <f t="shared" si="56"/>
        <v>34232.5</v>
      </c>
      <c r="AF80" s="63">
        <f t="shared" si="56"/>
        <v>34232.5</v>
      </c>
      <c r="AG80" s="63">
        <f t="shared" si="56"/>
        <v>37260</v>
      </c>
      <c r="AH80" s="63">
        <f t="shared" si="56"/>
        <v>37260</v>
      </c>
      <c r="AI80" s="63">
        <f t="shared" si="56"/>
        <v>37260</v>
      </c>
      <c r="AJ80" s="63">
        <f t="shared" si="56"/>
        <v>34997.5</v>
      </c>
      <c r="AK80" s="63">
        <f t="shared" si="56"/>
        <v>35762.5</v>
      </c>
      <c r="AL80" s="63">
        <f t="shared" si="56"/>
        <v>33691.25</v>
      </c>
      <c r="AM80" s="63">
        <f t="shared" si="56"/>
        <v>31786.25</v>
      </c>
      <c r="AN80" s="63">
        <f t="shared" si="56"/>
        <v>29715</v>
      </c>
      <c r="AO80" s="63">
        <f t="shared" si="56"/>
        <v>51362.5</v>
      </c>
      <c r="AP80" s="63">
        <f t="shared" si="56"/>
        <v>81330</v>
      </c>
      <c r="AQ80" s="63">
        <f t="shared" si="56"/>
        <v>94457.5</v>
      </c>
      <c r="AR80" s="63">
        <f t="shared" si="56"/>
        <v>94457.5</v>
      </c>
      <c r="AS80" s="63">
        <f t="shared" si="56"/>
        <v>103890</v>
      </c>
      <c r="AT80" s="63">
        <f t="shared" si="56"/>
        <v>103890</v>
      </c>
      <c r="AU80" s="63">
        <f t="shared" si="56"/>
        <v>103890</v>
      </c>
      <c r="AV80" s="63">
        <f t="shared" si="56"/>
        <v>95267.5</v>
      </c>
      <c r="AW80" s="63">
        <f t="shared" si="56"/>
        <v>96077.5</v>
      </c>
      <c r="AX80" s="63">
        <f t="shared" si="56"/>
        <v>87202.5</v>
      </c>
      <c r="AY80" s="63">
        <f t="shared" si="56"/>
        <v>78985</v>
      </c>
      <c r="AZ80" s="63">
        <f t="shared" si="56"/>
        <v>70110</v>
      </c>
      <c r="BA80" s="63">
        <f t="shared" si="56"/>
        <v>102870</v>
      </c>
      <c r="BB80" s="63">
        <f t="shared" si="56"/>
        <v>163827.5</v>
      </c>
      <c r="BC80" s="63">
        <f t="shared" si="56"/>
        <v>187327.5</v>
      </c>
      <c r="BD80" s="63">
        <f t="shared" si="56"/>
        <v>187327.5</v>
      </c>
      <c r="BE80" s="63">
        <f t="shared" si="56"/>
        <v>206955</v>
      </c>
      <c r="BF80" s="63">
        <f t="shared" si="56"/>
        <v>206955</v>
      </c>
      <c r="BG80" s="63">
        <f t="shared" si="56"/>
        <v>206955</v>
      </c>
      <c r="BH80" s="63">
        <f t="shared" si="56"/>
        <v>188137.5</v>
      </c>
      <c r="BI80" s="63">
        <f t="shared" si="56"/>
        <v>188947.5</v>
      </c>
      <c r="BJ80" s="63">
        <f t="shared" si="56"/>
        <v>169700</v>
      </c>
      <c r="BK80" s="63">
        <f t="shared" si="56"/>
        <v>151287.5</v>
      </c>
      <c r="BL80" s="63">
        <f t="shared" si="56"/>
        <v>132040</v>
      </c>
      <c r="BN80" s="178">
        <f>BL80+BL75</f>
        <v>150205</v>
      </c>
    </row>
    <row r="81" spans="2:66" x14ac:dyDescent="0.15"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</row>
    <row r="82" spans="2:66" x14ac:dyDescent="0.15">
      <c r="B82" s="33" t="s">
        <v>376</v>
      </c>
      <c r="E82" s="63">
        <f t="shared" ref="E82:AJ82" si="57">E80+E75+E48</f>
        <v>0</v>
      </c>
      <c r="F82" s="63">
        <f t="shared" si="57"/>
        <v>0</v>
      </c>
      <c r="G82" s="63">
        <f t="shared" si="57"/>
        <v>0</v>
      </c>
      <c r="H82" s="63">
        <f t="shared" si="57"/>
        <v>0</v>
      </c>
      <c r="I82" s="63">
        <f t="shared" si="57"/>
        <v>0</v>
      </c>
      <c r="J82" s="63">
        <f t="shared" si="57"/>
        <v>0</v>
      </c>
      <c r="K82" s="63">
        <f t="shared" si="57"/>
        <v>0</v>
      </c>
      <c r="L82" s="63">
        <f t="shared" si="57"/>
        <v>0</v>
      </c>
      <c r="M82" s="63">
        <f t="shared" si="57"/>
        <v>0</v>
      </c>
      <c r="N82" s="63">
        <f t="shared" si="57"/>
        <v>40325</v>
      </c>
      <c r="O82" s="63">
        <f t="shared" si="57"/>
        <v>40325</v>
      </c>
      <c r="P82" s="63">
        <f t="shared" si="57"/>
        <v>78525</v>
      </c>
      <c r="Q82" s="63">
        <f t="shared" si="57"/>
        <v>125562.5</v>
      </c>
      <c r="R82" s="63">
        <f t="shared" si="57"/>
        <v>168862.5</v>
      </c>
      <c r="S82" s="63">
        <f t="shared" si="57"/>
        <v>337725</v>
      </c>
      <c r="T82" s="63">
        <f t="shared" si="57"/>
        <v>337725</v>
      </c>
      <c r="U82" s="63">
        <f t="shared" si="57"/>
        <v>337725</v>
      </c>
      <c r="V82" s="63">
        <f t="shared" si="57"/>
        <v>337725</v>
      </c>
      <c r="W82" s="63">
        <f t="shared" si="57"/>
        <v>337725</v>
      </c>
      <c r="X82" s="63">
        <f t="shared" si="57"/>
        <v>381025</v>
      </c>
      <c r="Y82" s="63">
        <f t="shared" si="57"/>
        <v>424325</v>
      </c>
      <c r="Z82" s="63">
        <f t="shared" si="57"/>
        <v>425518.75</v>
      </c>
      <c r="AA82" s="63">
        <f t="shared" si="57"/>
        <v>507800</v>
      </c>
      <c r="AB82" s="63">
        <f t="shared" si="57"/>
        <v>508968.75</v>
      </c>
      <c r="AC82" s="63">
        <f t="shared" si="57"/>
        <v>641690</v>
      </c>
      <c r="AD82" s="63">
        <f t="shared" si="57"/>
        <v>1025970</v>
      </c>
      <c r="AE82" s="63">
        <f t="shared" si="57"/>
        <v>1157407.5</v>
      </c>
      <c r="AF82" s="63">
        <f t="shared" si="57"/>
        <v>1157407.5</v>
      </c>
      <c r="AG82" s="63">
        <f t="shared" si="57"/>
        <v>1285210</v>
      </c>
      <c r="AH82" s="63">
        <f t="shared" si="57"/>
        <v>1285210</v>
      </c>
      <c r="AI82" s="63">
        <f t="shared" si="57"/>
        <v>1285210</v>
      </c>
      <c r="AJ82" s="63">
        <f t="shared" si="57"/>
        <v>1158322.5</v>
      </c>
      <c r="AK82" s="63">
        <f t="shared" ref="AK82:BL82" si="58">AK80+AK75+AK48</f>
        <v>1159237.5</v>
      </c>
      <c r="AL82" s="63">
        <f t="shared" si="58"/>
        <v>1032741.25</v>
      </c>
      <c r="AM82" s="63">
        <f t="shared" si="58"/>
        <v>906598.75</v>
      </c>
      <c r="AN82" s="63">
        <f t="shared" si="58"/>
        <v>780077.5</v>
      </c>
      <c r="AO82" s="63">
        <f t="shared" si="58"/>
        <v>1166387.5</v>
      </c>
      <c r="AP82" s="63">
        <f t="shared" si="58"/>
        <v>1860795</v>
      </c>
      <c r="AQ82" s="63">
        <f t="shared" si="58"/>
        <v>2099827.5</v>
      </c>
      <c r="AR82" s="63">
        <f t="shared" si="58"/>
        <v>2099827.5</v>
      </c>
      <c r="AS82" s="63">
        <f t="shared" si="58"/>
        <v>2328860</v>
      </c>
      <c r="AT82" s="63">
        <f t="shared" si="58"/>
        <v>2328860</v>
      </c>
      <c r="AU82" s="63">
        <f t="shared" si="58"/>
        <v>2328860</v>
      </c>
      <c r="AV82" s="63">
        <f t="shared" si="58"/>
        <v>2100847.5</v>
      </c>
      <c r="AW82" s="63">
        <f t="shared" si="58"/>
        <v>2101867.5</v>
      </c>
      <c r="AX82" s="63">
        <f t="shared" si="58"/>
        <v>1868382.5</v>
      </c>
      <c r="AY82" s="63">
        <f t="shared" si="58"/>
        <v>1641020</v>
      </c>
      <c r="AZ82" s="63">
        <f t="shared" si="58"/>
        <v>1407500</v>
      </c>
      <c r="BA82" s="63">
        <f t="shared" si="58"/>
        <v>1877640</v>
      </c>
      <c r="BB82" s="63">
        <f t="shared" si="58"/>
        <v>3003242.5</v>
      </c>
      <c r="BC82" s="63">
        <f t="shared" si="58"/>
        <v>3382242.5</v>
      </c>
      <c r="BD82" s="63">
        <f t="shared" si="58"/>
        <v>3382242.5</v>
      </c>
      <c r="BE82" s="63">
        <f t="shared" si="58"/>
        <v>3756950</v>
      </c>
      <c r="BF82" s="63">
        <f t="shared" si="58"/>
        <v>3756950</v>
      </c>
      <c r="BG82" s="63">
        <f t="shared" si="58"/>
        <v>3756950</v>
      </c>
      <c r="BH82" s="63">
        <f t="shared" si="58"/>
        <v>3383262.5</v>
      </c>
      <c r="BI82" s="63">
        <f t="shared" si="58"/>
        <v>3384282.5</v>
      </c>
      <c r="BJ82" s="63">
        <f t="shared" si="58"/>
        <v>3010830</v>
      </c>
      <c r="BK82" s="63">
        <f t="shared" si="58"/>
        <v>2637792.5</v>
      </c>
      <c r="BL82" s="63">
        <f t="shared" si="58"/>
        <v>2264305</v>
      </c>
      <c r="BM82" s="118">
        <f>SUM(E82:BL82)</f>
        <v>78194670</v>
      </c>
      <c r="BN82" s="178">
        <f>BM79+BM78+BM74+BM73+BM48</f>
        <v>78194670</v>
      </c>
    </row>
    <row r="83" spans="2:66" x14ac:dyDescent="0.15">
      <c r="B83" s="33" t="s">
        <v>671</v>
      </c>
      <c r="E83" s="63">
        <f t="shared" ref="E83:AJ83" si="59">E60+E75+E80</f>
        <v>0</v>
      </c>
      <c r="F83" s="63">
        <f t="shared" si="59"/>
        <v>0</v>
      </c>
      <c r="G83" s="63">
        <f t="shared" si="59"/>
        <v>0</v>
      </c>
      <c r="H83" s="63">
        <f t="shared" si="59"/>
        <v>0</v>
      </c>
      <c r="I83" s="63">
        <f t="shared" si="59"/>
        <v>0</v>
      </c>
      <c r="J83" s="63">
        <f t="shared" si="59"/>
        <v>0</v>
      </c>
      <c r="K83" s="63">
        <f t="shared" si="59"/>
        <v>0</v>
      </c>
      <c r="L83" s="63">
        <f t="shared" si="59"/>
        <v>0</v>
      </c>
      <c r="M83" s="63">
        <f t="shared" si="59"/>
        <v>0</v>
      </c>
      <c r="N83" s="63">
        <f t="shared" si="59"/>
        <v>23054</v>
      </c>
      <c r="O83" s="63">
        <f t="shared" si="59"/>
        <v>23054</v>
      </c>
      <c r="P83" s="63">
        <f t="shared" si="59"/>
        <v>44892</v>
      </c>
      <c r="Q83" s="63">
        <f t="shared" si="59"/>
        <v>100967.6</v>
      </c>
      <c r="R83" s="63">
        <f t="shared" si="59"/>
        <v>135786.6</v>
      </c>
      <c r="S83" s="63">
        <f t="shared" si="59"/>
        <v>271573.2</v>
      </c>
      <c r="T83" s="63">
        <f t="shared" si="59"/>
        <v>271573.2</v>
      </c>
      <c r="U83" s="63">
        <f t="shared" si="59"/>
        <v>271573.2</v>
      </c>
      <c r="V83" s="63">
        <f t="shared" si="59"/>
        <v>271573.2</v>
      </c>
      <c r="W83" s="63">
        <f t="shared" si="59"/>
        <v>271573.2</v>
      </c>
      <c r="X83" s="63">
        <f t="shared" si="59"/>
        <v>306392.2</v>
      </c>
      <c r="Y83" s="63">
        <f t="shared" si="59"/>
        <v>341211.2</v>
      </c>
      <c r="Z83" s="63">
        <f t="shared" si="59"/>
        <v>342404.95</v>
      </c>
      <c r="AA83" s="63">
        <f t="shared" si="59"/>
        <v>408572.3</v>
      </c>
      <c r="AB83" s="63">
        <f t="shared" si="59"/>
        <v>409741.05</v>
      </c>
      <c r="AC83" s="63">
        <f t="shared" si="59"/>
        <v>546135.19999999995</v>
      </c>
      <c r="AD83" s="63">
        <f t="shared" si="59"/>
        <v>873082.32000000007</v>
      </c>
      <c r="AE83" s="63">
        <f t="shared" si="59"/>
        <v>985408.86</v>
      </c>
      <c r="AF83" s="63">
        <f t="shared" si="59"/>
        <v>985408.86</v>
      </c>
      <c r="AG83" s="63">
        <f t="shared" si="59"/>
        <v>1094100.3999999999</v>
      </c>
      <c r="AH83" s="63">
        <f t="shared" si="59"/>
        <v>1094100.3999999999</v>
      </c>
      <c r="AI83" s="63">
        <f t="shared" si="59"/>
        <v>1094100.3999999999</v>
      </c>
      <c r="AJ83" s="63">
        <f t="shared" si="59"/>
        <v>986323.86</v>
      </c>
      <c r="AK83" s="63">
        <f t="shared" ref="AK83:BL83" si="60">AK60+AK75+AK80</f>
        <v>987238.86</v>
      </c>
      <c r="AL83" s="63">
        <f t="shared" si="60"/>
        <v>879853.57000000007</v>
      </c>
      <c r="AM83" s="63">
        <f t="shared" si="60"/>
        <v>772822.03</v>
      </c>
      <c r="AN83" s="63">
        <f t="shared" si="60"/>
        <v>665411.74</v>
      </c>
      <c r="AO83" s="63">
        <f t="shared" si="60"/>
        <v>1024830.8319999999</v>
      </c>
      <c r="AP83" s="63">
        <f t="shared" si="60"/>
        <v>1634906.7</v>
      </c>
      <c r="AQ83" s="63">
        <f t="shared" si="60"/>
        <v>1845326.682</v>
      </c>
      <c r="AR83" s="63">
        <f t="shared" si="60"/>
        <v>1845326.682</v>
      </c>
      <c r="AS83" s="63">
        <f t="shared" si="60"/>
        <v>2046499.625</v>
      </c>
      <c r="AT83" s="63">
        <f t="shared" si="60"/>
        <v>2046499.625</v>
      </c>
      <c r="AU83" s="63">
        <f t="shared" si="60"/>
        <v>2046499.625</v>
      </c>
      <c r="AV83" s="63">
        <f t="shared" si="60"/>
        <v>1846346.682</v>
      </c>
      <c r="AW83" s="63">
        <f t="shared" si="60"/>
        <v>1847366.682</v>
      </c>
      <c r="AX83" s="63">
        <f t="shared" si="60"/>
        <v>1642494.2</v>
      </c>
      <c r="AY83" s="63">
        <f t="shared" si="60"/>
        <v>1442991.257</v>
      </c>
      <c r="AZ83" s="63">
        <f t="shared" si="60"/>
        <v>1238083.7749999999</v>
      </c>
      <c r="BA83" s="63">
        <f t="shared" si="60"/>
        <v>1742888.4269999999</v>
      </c>
      <c r="BB83" s="63">
        <f t="shared" si="60"/>
        <v>2787639.9832000001</v>
      </c>
      <c r="BC83" s="63">
        <f t="shared" si="60"/>
        <v>3139689.6686</v>
      </c>
      <c r="BD83" s="63">
        <f t="shared" si="60"/>
        <v>3139689.6686</v>
      </c>
      <c r="BE83" s="63">
        <f t="shared" si="60"/>
        <v>3487446.8539999998</v>
      </c>
      <c r="BF83" s="63">
        <f t="shared" si="60"/>
        <v>3487446.8539999998</v>
      </c>
      <c r="BG83" s="63">
        <f t="shared" si="60"/>
        <v>3487446.8539999998</v>
      </c>
      <c r="BH83" s="63">
        <f t="shared" si="60"/>
        <v>3140709.6686</v>
      </c>
      <c r="BI83" s="63">
        <f t="shared" si="60"/>
        <v>3141729.6686</v>
      </c>
      <c r="BJ83" s="63">
        <f t="shared" si="60"/>
        <v>2795227.4832000001</v>
      </c>
      <c r="BK83" s="63">
        <f t="shared" si="60"/>
        <v>2449140.2977999998</v>
      </c>
      <c r="BL83" s="63">
        <f t="shared" si="60"/>
        <v>2102603.1124</v>
      </c>
      <c r="BM83" s="118">
        <f>SUM(E83:BL83)</f>
        <v>69866759.306999996</v>
      </c>
    </row>
  </sheetData>
  <mergeCells count="5">
    <mergeCell ref="E9:P9"/>
    <mergeCell ref="Q9:AB9"/>
    <mergeCell ref="AC9:AN9"/>
    <mergeCell ref="AO9:AZ9"/>
    <mergeCell ref="BA9:BL9"/>
  </mergeCells>
  <pageMargins left="0.7" right="0.7" top="0.75" bottom="0.75" header="0.3" footer="0.3"/>
  <ignoredErrors>
    <ignoredError sqref="E36:BL36 E5 G6:G7 I6:I7 K6:K7 M6:M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2:BN76"/>
  <sheetViews>
    <sheetView topLeftCell="A46" workbookViewId="0">
      <pane xSplit="2" ySplit="3" topLeftCell="J49" activePane="bottomRight" state="frozen"/>
      <selection activeCell="A46" sqref="A46"/>
      <selection pane="topRight" activeCell="C46" sqref="C46"/>
      <selection pane="bottomLeft" activeCell="A49" sqref="A49"/>
      <selection pane="bottomRight" activeCell="B46" sqref="B46"/>
    </sheetView>
  </sheetViews>
  <sheetFormatPr baseColWidth="10" defaultColWidth="8.83203125" defaultRowHeight="13" x14ac:dyDescent="0.15"/>
  <cols>
    <col min="1" max="1" width="2" customWidth="1"/>
    <col min="2" max="2" width="37" customWidth="1"/>
    <col min="3" max="3" width="10.5" customWidth="1"/>
    <col min="4" max="4" width="11.5" customWidth="1"/>
    <col min="5" max="5" width="12.5" customWidth="1"/>
    <col min="6" max="6" width="12.83203125" customWidth="1"/>
    <col min="7" max="7" width="12.5" customWidth="1"/>
    <col min="8" max="9" width="10.5" customWidth="1"/>
    <col min="10" max="10" width="12.33203125" customWidth="1"/>
    <col min="11" max="62" width="13.83203125" customWidth="1"/>
    <col min="63" max="63" width="15" bestFit="1" customWidth="1"/>
  </cols>
  <sheetData>
    <row r="2" spans="1:63" x14ac:dyDescent="0.15">
      <c r="A2" s="363" t="s">
        <v>318</v>
      </c>
      <c r="B2" s="363"/>
    </row>
    <row r="3" spans="1:63" x14ac:dyDescent="0.15">
      <c r="A3" s="10"/>
      <c r="B3" s="10"/>
    </row>
    <row r="4" spans="1:63" x14ac:dyDescent="0.15">
      <c r="A4" s="363" t="s">
        <v>372</v>
      </c>
      <c r="B4" s="363"/>
    </row>
    <row r="5" spans="1:63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7" spans="1:63" x14ac:dyDescent="0.15">
      <c r="B7" s="33" t="s">
        <v>373</v>
      </c>
      <c r="C7" s="9">
        <f>'REV-REVCALC_CWS'!E10</f>
        <v>0</v>
      </c>
      <c r="D7" s="9">
        <f>'REV-REVCALC_CWS'!F10</f>
        <v>0</v>
      </c>
      <c r="E7" s="9">
        <f>'REV-REVCALC_CWS'!G10</f>
        <v>0</v>
      </c>
      <c r="F7" s="9">
        <f>'REV-REVCALC_CWS'!H10</f>
        <v>0</v>
      </c>
      <c r="G7" s="9">
        <f>'REV-REVCALC_CWS'!I10</f>
        <v>0</v>
      </c>
      <c r="H7" s="9">
        <f>'REV-REVCALC_CWS'!J10</f>
        <v>0</v>
      </c>
      <c r="I7" s="9">
        <f>'REV-REVCALC_CWS'!K10</f>
        <v>0</v>
      </c>
      <c r="J7" s="9">
        <f>'REV-REVCALC_CWS'!L10</f>
        <v>0</v>
      </c>
      <c r="K7" s="9">
        <f>'REV-REVCALC_CWS'!M10</f>
        <v>0</v>
      </c>
      <c r="L7" s="9">
        <f>'REV-REVCALC_CWS'!N10</f>
        <v>38000</v>
      </c>
      <c r="M7" s="9">
        <f>'REV-REVCALC_CWS'!O10</f>
        <v>38000</v>
      </c>
      <c r="N7" s="9">
        <f>'REV-REVCALC_CWS'!P10</f>
        <v>74000</v>
      </c>
      <c r="O7" s="9">
        <f>'REV-REVCALC_CWS'!Q10</f>
        <v>119625</v>
      </c>
      <c r="P7" s="9">
        <f>'REV-REVCALC_CWS'!R10</f>
        <v>160875</v>
      </c>
      <c r="Q7" s="9">
        <f>'REV-REVCALC_CWS'!S10</f>
        <v>321750</v>
      </c>
      <c r="R7" s="9">
        <f>'REV-REVCALC_CWS'!T10</f>
        <v>321750</v>
      </c>
      <c r="S7" s="9">
        <f>'REV-REVCALC_CWS'!U10</f>
        <v>321750</v>
      </c>
      <c r="T7" s="9">
        <f>'REV-REVCALC_CWS'!V10</f>
        <v>321750</v>
      </c>
      <c r="U7" s="9">
        <f>'REV-REVCALC_CWS'!W10</f>
        <v>321750</v>
      </c>
      <c r="V7" s="9">
        <f>'REV-REVCALC_CWS'!X10</f>
        <v>363000</v>
      </c>
      <c r="W7" s="9">
        <f>'REV-REVCALC_CWS'!Y10</f>
        <v>404250</v>
      </c>
      <c r="X7" s="9">
        <f>'REV-REVCALC_CWS'!Z10</f>
        <v>404250</v>
      </c>
      <c r="Y7" s="9">
        <f>'REV-REVCALC_CWS'!AA10</f>
        <v>482625</v>
      </c>
      <c r="Z7" s="9">
        <f>'REV-REVCALC_CWS'!AB10</f>
        <v>482625</v>
      </c>
      <c r="AA7" s="9">
        <f>'REV-REVCALC_CWS'!AC10</f>
        <v>612000</v>
      </c>
      <c r="AB7" s="9">
        <f>'REV-REVCALC_CWS'!AD10</f>
        <v>979200</v>
      </c>
      <c r="AC7" s="9">
        <f>'REV-REVCALC_CWS'!AE10</f>
        <v>1101600</v>
      </c>
      <c r="AD7" s="9">
        <f>'REV-REVCALC_CWS'!AF10</f>
        <v>1101600</v>
      </c>
      <c r="AE7" s="9">
        <f>'REV-REVCALC_CWS'!AG10</f>
        <v>1224000</v>
      </c>
      <c r="AF7" s="9">
        <f>'REV-REVCALC_CWS'!AH10</f>
        <v>1224000</v>
      </c>
      <c r="AG7" s="9">
        <f>'REV-REVCALC_CWS'!AI10</f>
        <v>1224000</v>
      </c>
      <c r="AH7" s="9">
        <f>'REV-REVCALC_CWS'!AJ10</f>
        <v>1101600</v>
      </c>
      <c r="AI7" s="9">
        <f>'REV-REVCALC_CWS'!AK10</f>
        <v>1101600</v>
      </c>
      <c r="AJ7" s="9">
        <f>'REV-REVCALC_CWS'!AL10</f>
        <v>979200</v>
      </c>
      <c r="AK7" s="9">
        <f>'REV-REVCALC_CWS'!AM10</f>
        <v>856800</v>
      </c>
      <c r="AL7" s="9">
        <f>'REV-REVCALC_CWS'!AN10</f>
        <v>734400</v>
      </c>
      <c r="AM7" s="9">
        <f>'REV-REVCALC_CWS'!AO10</f>
        <v>1099800</v>
      </c>
      <c r="AN7" s="9">
        <f>'REV-REVCALC_CWS'!AP10</f>
        <v>1755000</v>
      </c>
      <c r="AO7" s="9">
        <f>'REV-REVCALC_CWS'!AQ10</f>
        <v>1977300</v>
      </c>
      <c r="AP7" s="9">
        <f>'REV-REVCALC_CWS'!AR10</f>
        <v>1977300</v>
      </c>
      <c r="AQ7" s="9">
        <f>'REV-REVCALC_CWS'!AS10</f>
        <v>2193750</v>
      </c>
      <c r="AR7" s="9">
        <f>'REV-REVCALC_CWS'!AT10</f>
        <v>2193750</v>
      </c>
      <c r="AS7" s="9">
        <f>'REV-REVCALC_CWS'!AU10</f>
        <v>2193750</v>
      </c>
      <c r="AT7" s="9">
        <f>'REV-REVCALC_CWS'!AV10</f>
        <v>1977300</v>
      </c>
      <c r="AU7" s="9">
        <f>'REV-REVCALC_CWS'!AW10</f>
        <v>1977300</v>
      </c>
      <c r="AV7" s="9">
        <f>'REV-REVCALC_CWS'!AX10</f>
        <v>1755000</v>
      </c>
      <c r="AW7" s="9">
        <f>'REV-REVCALC_CWS'!AY10</f>
        <v>1538550</v>
      </c>
      <c r="AX7" s="9">
        <f>'REV-REVCALC_CWS'!AZ10</f>
        <v>1316250</v>
      </c>
      <c r="AY7" s="9">
        <f>'REV-REVCALC_CWS'!BA10</f>
        <v>1761750</v>
      </c>
      <c r="AZ7" s="9">
        <f>'REV-REVCALC_CWS'!BB10</f>
        <v>2818800</v>
      </c>
      <c r="BA7" s="9">
        <f>'REV-REVCALC_CWS'!BC10</f>
        <v>3171150</v>
      </c>
      <c r="BB7" s="9">
        <f>'REV-REVCALC_CWS'!BD10</f>
        <v>3171150</v>
      </c>
      <c r="BC7" s="9">
        <f>'REV-REVCALC_CWS'!BE10</f>
        <v>3523500</v>
      </c>
      <c r="BD7" s="9">
        <f>'REV-REVCALC_CWS'!BF10</f>
        <v>3523500</v>
      </c>
      <c r="BE7" s="9">
        <f>'REV-REVCALC_CWS'!BG10</f>
        <v>3523500</v>
      </c>
      <c r="BF7" s="9">
        <f>'REV-REVCALC_CWS'!BH10</f>
        <v>3171150</v>
      </c>
      <c r="BG7" s="9">
        <f>'REV-REVCALC_CWS'!BI10</f>
        <v>3171150</v>
      </c>
      <c r="BH7" s="9">
        <f>'REV-REVCALC_CWS'!BJ10</f>
        <v>2818800</v>
      </c>
      <c r="BI7" s="9">
        <f>'REV-REVCALC_CWS'!BK10</f>
        <v>2466450</v>
      </c>
      <c r="BJ7" s="9">
        <f>'REV-REVCALC_CWS'!BL10</f>
        <v>2114100</v>
      </c>
    </row>
    <row r="8" spans="1:63" x14ac:dyDescent="0.15">
      <c r="B8" s="33" t="s">
        <v>374</v>
      </c>
      <c r="C8" s="9">
        <f>'REV-REVCALC_CWS'!E34</f>
        <v>0</v>
      </c>
      <c r="D8" s="9">
        <f>'REV-REVCALC_CWS'!F34</f>
        <v>0</v>
      </c>
      <c r="E8" s="9">
        <f>'REV-REVCALC_CWS'!G34</f>
        <v>0</v>
      </c>
      <c r="F8" s="9">
        <f>'REV-REVCALC_CWS'!H34</f>
        <v>0</v>
      </c>
      <c r="G8" s="9">
        <f>'REV-REVCALC_CWS'!I34</f>
        <v>0</v>
      </c>
      <c r="H8" s="9">
        <f>'REV-REVCALC_CWS'!J34</f>
        <v>0</v>
      </c>
      <c r="I8" s="9">
        <f>'REV-REVCALC_CWS'!K34</f>
        <v>0</v>
      </c>
      <c r="J8" s="9">
        <f>'REV-REVCALC_CWS'!L34</f>
        <v>0</v>
      </c>
      <c r="K8" s="9">
        <f>'REV-REVCALC_CWS'!M34</f>
        <v>0</v>
      </c>
      <c r="L8" s="9">
        <f>'REV-REVCALC_CWS'!N34</f>
        <v>1400</v>
      </c>
      <c r="M8" s="9">
        <f>'REV-REVCALC_CWS'!O34</f>
        <v>1400</v>
      </c>
      <c r="N8" s="9">
        <f>'REV-REVCALC_CWS'!P34</f>
        <v>2700</v>
      </c>
      <c r="O8" s="9">
        <f>'REV-REVCALC_CWS'!Q34</f>
        <v>3187.5</v>
      </c>
      <c r="P8" s="9">
        <f>'REV-REVCALC_CWS'!R34</f>
        <v>4312.5</v>
      </c>
      <c r="Q8" s="9">
        <f>'REV-REVCALC_CWS'!S34</f>
        <v>8625</v>
      </c>
      <c r="R8" s="9">
        <f>'REV-REVCALC_CWS'!T34</f>
        <v>8625</v>
      </c>
      <c r="S8" s="9">
        <f>'REV-REVCALC_CWS'!U34</f>
        <v>8625</v>
      </c>
      <c r="T8" s="9">
        <f>'REV-REVCALC_CWS'!V34</f>
        <v>8625</v>
      </c>
      <c r="U8" s="9">
        <f>'REV-REVCALC_CWS'!W34</f>
        <v>8625</v>
      </c>
      <c r="V8" s="9">
        <f>'REV-REVCALC_CWS'!X34</f>
        <v>9750</v>
      </c>
      <c r="W8" s="9">
        <f>'REV-REVCALC_CWS'!Y34</f>
        <v>10875</v>
      </c>
      <c r="X8" s="9">
        <f>'REV-REVCALC_CWS'!Z34</f>
        <v>10875</v>
      </c>
      <c r="Y8" s="9">
        <f>'REV-REVCALC_CWS'!AA34</f>
        <v>13125</v>
      </c>
      <c r="Z8" s="9">
        <f>'REV-REVCALC_CWS'!AB34</f>
        <v>13125</v>
      </c>
      <c r="AA8" s="9">
        <f>'REV-REVCALC_CWS'!AC34</f>
        <v>10200</v>
      </c>
      <c r="AB8" s="9">
        <f>'REV-REVCALC_CWS'!AD34</f>
        <v>16150</v>
      </c>
      <c r="AC8" s="9">
        <f>'REV-REVCALC_CWS'!AE34</f>
        <v>18275</v>
      </c>
      <c r="AD8" s="9">
        <f>'REV-REVCALC_CWS'!AF34</f>
        <v>18275</v>
      </c>
      <c r="AE8" s="9">
        <f>'REV-REVCALC_CWS'!AG34</f>
        <v>20400</v>
      </c>
      <c r="AF8" s="9">
        <f>'REV-REVCALC_CWS'!AH34</f>
        <v>20400</v>
      </c>
      <c r="AG8" s="9">
        <f>'REV-REVCALC_CWS'!AI34</f>
        <v>20400</v>
      </c>
      <c r="AH8" s="9">
        <f>'REV-REVCALC_CWS'!AJ34</f>
        <v>18275</v>
      </c>
      <c r="AI8" s="9">
        <f>'REV-REVCALC_CWS'!AK34</f>
        <v>18275</v>
      </c>
      <c r="AJ8" s="9">
        <f>'REV-REVCALC_CWS'!AL34</f>
        <v>16150</v>
      </c>
      <c r="AK8" s="9">
        <f>'REV-REVCALC_CWS'!AM34</f>
        <v>14237.5</v>
      </c>
      <c r="AL8" s="9">
        <f>'REV-REVCALC_CWS'!AN34</f>
        <v>12112.5</v>
      </c>
      <c r="AM8" s="9">
        <f>'REV-REVCALC_CWS'!AO34</f>
        <v>11655</v>
      </c>
      <c r="AN8" s="9">
        <f>'REV-REVCALC_CWS'!AP34</f>
        <v>18900</v>
      </c>
      <c r="AO8" s="9">
        <f>'REV-REVCALC_CWS'!AQ34</f>
        <v>21105</v>
      </c>
      <c r="AP8" s="9">
        <f>'REV-REVCALC_CWS'!AR34</f>
        <v>21105</v>
      </c>
      <c r="AQ8" s="9">
        <f>'REV-REVCALC_CWS'!AS34</f>
        <v>23625</v>
      </c>
      <c r="AR8" s="9">
        <f>'REV-REVCALC_CWS'!AT34</f>
        <v>23625</v>
      </c>
      <c r="AS8" s="9">
        <f>'REV-REVCALC_CWS'!AU34</f>
        <v>23625</v>
      </c>
      <c r="AT8" s="9">
        <f>'REV-REVCALC_CWS'!AV34</f>
        <v>21105</v>
      </c>
      <c r="AU8" s="9">
        <f>'REV-REVCALC_CWS'!AW34</f>
        <v>21105</v>
      </c>
      <c r="AV8" s="9">
        <f>'REV-REVCALC_CWS'!AX34</f>
        <v>18900</v>
      </c>
      <c r="AW8" s="9">
        <f>'REV-REVCALC_CWS'!AY34</f>
        <v>16380</v>
      </c>
      <c r="AX8" s="9">
        <f>'REV-REVCALC_CWS'!AZ34</f>
        <v>14175</v>
      </c>
      <c r="AY8" s="9">
        <f>'REV-REVCALC_CWS'!BA34</f>
        <v>8505</v>
      </c>
      <c r="AZ8" s="9">
        <f>'REV-REVCALC_CWS'!BB34</f>
        <v>13545</v>
      </c>
      <c r="BA8" s="9">
        <f>'REV-REVCALC_CWS'!BC34</f>
        <v>15120</v>
      </c>
      <c r="BB8" s="9">
        <f>'REV-REVCALC_CWS'!BD34</f>
        <v>15120</v>
      </c>
      <c r="BC8" s="9">
        <f>'REV-REVCALC_CWS'!BE34</f>
        <v>17010</v>
      </c>
      <c r="BD8" s="9">
        <f>'REV-REVCALC_CWS'!BF34</f>
        <v>17010</v>
      </c>
      <c r="BE8" s="9">
        <f>'REV-REVCALC_CWS'!BG34</f>
        <v>17010</v>
      </c>
      <c r="BF8" s="9">
        <f>'REV-REVCALC_CWS'!BH34</f>
        <v>15120</v>
      </c>
      <c r="BG8" s="9">
        <f>'REV-REVCALC_CWS'!BI34</f>
        <v>15120</v>
      </c>
      <c r="BH8" s="9">
        <f>'REV-REVCALC_CWS'!BJ34</f>
        <v>13545</v>
      </c>
      <c r="BI8" s="9">
        <f>'REV-REVCALC_CWS'!BK34</f>
        <v>11655</v>
      </c>
      <c r="BJ8" s="9">
        <f>'REV-REVCALC_CWS'!BL34</f>
        <v>10080</v>
      </c>
    </row>
    <row r="9" spans="1:63" x14ac:dyDescent="0.15">
      <c r="B9" s="33" t="s">
        <v>375</v>
      </c>
      <c r="C9" s="9">
        <f>'REV-REVCALC_CWS'!E35</f>
        <v>0</v>
      </c>
      <c r="D9" s="9">
        <f>'REV-REVCALC_CWS'!F35</f>
        <v>0</v>
      </c>
      <c r="E9" s="9">
        <f>'REV-REVCALC_CWS'!G35</f>
        <v>0</v>
      </c>
      <c r="F9" s="9">
        <f>'REV-REVCALC_CWS'!H35</f>
        <v>0</v>
      </c>
      <c r="G9" s="9">
        <f>'REV-REVCALC_CWS'!I35</f>
        <v>0</v>
      </c>
      <c r="H9" s="9">
        <f>'REV-REVCALC_CWS'!J35</f>
        <v>0</v>
      </c>
      <c r="I9" s="9">
        <f>'REV-REVCALC_CWS'!K35</f>
        <v>0</v>
      </c>
      <c r="J9" s="9">
        <f>'REV-REVCALC_CWS'!L35</f>
        <v>0</v>
      </c>
      <c r="K9" s="9">
        <f>'REV-REVCALC_CWS'!M35</f>
        <v>0</v>
      </c>
      <c r="L9" s="9">
        <f>'REV-REVCALC_CWS'!N35</f>
        <v>350</v>
      </c>
      <c r="M9" s="9">
        <f>'REV-REVCALC_CWS'!O35</f>
        <v>350</v>
      </c>
      <c r="N9" s="9">
        <f>'REV-REVCALC_CWS'!P35</f>
        <v>675</v>
      </c>
      <c r="O9" s="9">
        <f>'REV-REVCALC_CWS'!Q35</f>
        <v>425</v>
      </c>
      <c r="P9" s="9">
        <f>'REV-REVCALC_CWS'!R35</f>
        <v>575</v>
      </c>
      <c r="Q9" s="9">
        <f>'REV-REVCALC_CWS'!S35</f>
        <v>1150</v>
      </c>
      <c r="R9" s="9">
        <f>'REV-REVCALC_CWS'!T35</f>
        <v>1150</v>
      </c>
      <c r="S9" s="9">
        <f>'REV-REVCALC_CWS'!U35</f>
        <v>1150</v>
      </c>
      <c r="T9" s="9">
        <f>'REV-REVCALC_CWS'!V35</f>
        <v>1150</v>
      </c>
      <c r="U9" s="9">
        <f>'REV-REVCALC_CWS'!W35</f>
        <v>1150</v>
      </c>
      <c r="V9" s="9">
        <f>'REV-REVCALC_CWS'!X35</f>
        <v>1300</v>
      </c>
      <c r="W9" s="9">
        <f>'REV-REVCALC_CWS'!Y35</f>
        <v>1450</v>
      </c>
      <c r="X9" s="9">
        <f>'REV-REVCALC_CWS'!Z35</f>
        <v>1800</v>
      </c>
      <c r="Y9" s="9">
        <f>'REV-REVCALC_CWS'!AA35</f>
        <v>2100</v>
      </c>
      <c r="Z9" s="9">
        <f>'REV-REVCALC_CWS'!AB35</f>
        <v>2425</v>
      </c>
      <c r="AA9" s="9">
        <f>'REV-REVCALC_CWS'!AC35</f>
        <v>1625</v>
      </c>
      <c r="AB9" s="9">
        <f>'REV-REVCALC_CWS'!AD35</f>
        <v>2475</v>
      </c>
      <c r="AC9" s="9">
        <f>'REV-REVCALC_CWS'!AE35</f>
        <v>3300</v>
      </c>
      <c r="AD9" s="9">
        <f>'REV-REVCALC_CWS'!AF35</f>
        <v>3300</v>
      </c>
      <c r="AE9" s="9">
        <f>'REV-REVCALC_CWS'!AG35</f>
        <v>3550</v>
      </c>
      <c r="AF9" s="9">
        <f>'REV-REVCALC_CWS'!AH35</f>
        <v>3550</v>
      </c>
      <c r="AG9" s="9">
        <f>'REV-REVCALC_CWS'!AI35</f>
        <v>3550</v>
      </c>
      <c r="AH9" s="9">
        <f>'REV-REVCALC_CWS'!AJ35</f>
        <v>3450</v>
      </c>
      <c r="AI9" s="9">
        <f>'REV-REVCALC_CWS'!AK35</f>
        <v>3600</v>
      </c>
      <c r="AJ9" s="9">
        <f>'REV-REVCALC_CWS'!AL35</f>
        <v>3700</v>
      </c>
      <c r="AK9" s="9">
        <f>'REV-REVCALC_CWS'!AM35</f>
        <v>3775</v>
      </c>
      <c r="AL9" s="9">
        <f>'REV-REVCALC_CWS'!AN35</f>
        <v>3850</v>
      </c>
      <c r="AM9" s="9">
        <f>'REV-REVCALC_CWS'!AO35</f>
        <v>3570</v>
      </c>
      <c r="AN9" s="9">
        <f>'REV-REVCALC_CWS'!AP35</f>
        <v>5565</v>
      </c>
      <c r="AO9" s="9">
        <f>'REV-REVCALC_CWS'!AQ35</f>
        <v>6965</v>
      </c>
      <c r="AP9" s="9">
        <f>'REV-REVCALC_CWS'!AR35</f>
        <v>6965</v>
      </c>
      <c r="AQ9" s="9">
        <f>'REV-REVCALC_CWS'!AS35</f>
        <v>7595</v>
      </c>
      <c r="AR9" s="9">
        <f>'REV-REVCALC_CWS'!AT35</f>
        <v>7595</v>
      </c>
      <c r="AS9" s="9">
        <f>'REV-REVCALC_CWS'!AU35</f>
        <v>7595</v>
      </c>
      <c r="AT9" s="9">
        <f>'REV-REVCALC_CWS'!AV35</f>
        <v>7175</v>
      </c>
      <c r="AU9" s="9">
        <f>'REV-REVCALC_CWS'!AW35</f>
        <v>7385</v>
      </c>
      <c r="AV9" s="9">
        <f>'REV-REVCALC_CWS'!AX35</f>
        <v>7280</v>
      </c>
      <c r="AW9" s="9">
        <f>'REV-REVCALC_CWS'!AY35</f>
        <v>7105</v>
      </c>
      <c r="AX9" s="9">
        <f>'REV-REVCALC_CWS'!AZ35</f>
        <v>6965</v>
      </c>
      <c r="AY9" s="9">
        <f>'REV-REVCALC_CWS'!BA35</f>
        <v>4515</v>
      </c>
      <c r="AZ9" s="9">
        <f>'REV-REVCALC_CWS'!BB35</f>
        <v>7070</v>
      </c>
      <c r="BA9" s="9">
        <f>'REV-REVCALC_CWS'!BC35</f>
        <v>8645</v>
      </c>
      <c r="BB9" s="9">
        <f>'REV-REVCALC_CWS'!BD35</f>
        <v>8645</v>
      </c>
      <c r="BC9" s="9">
        <f>'REV-REVCALC_CWS'!BE35</f>
        <v>9485</v>
      </c>
      <c r="BD9" s="9">
        <f>'REV-REVCALC_CWS'!BF35</f>
        <v>9485</v>
      </c>
      <c r="BE9" s="9">
        <f>'REV-REVCALC_CWS'!BG35</f>
        <v>9485</v>
      </c>
      <c r="BF9" s="9">
        <f>'REV-REVCALC_CWS'!BH35</f>
        <v>8855</v>
      </c>
      <c r="BG9" s="9">
        <f>'REV-REVCALC_CWS'!BI35</f>
        <v>9065</v>
      </c>
      <c r="BH9" s="9">
        <f>'REV-REVCALC_CWS'!BJ35</f>
        <v>8785</v>
      </c>
      <c r="BI9" s="9">
        <f>'REV-REVCALC_CWS'!BK35</f>
        <v>8400</v>
      </c>
      <c r="BJ9" s="9">
        <f>'REV-REVCALC_CWS'!BL35</f>
        <v>8085</v>
      </c>
    </row>
    <row r="10" spans="1:63" x14ac:dyDescent="0.15">
      <c r="B10" s="33" t="s">
        <v>1100</v>
      </c>
      <c r="C10" s="9">
        <f>'REV-REVCALC_CWS'!E38</f>
        <v>0</v>
      </c>
      <c r="D10" s="9">
        <f>'REV-REVCALC_CWS'!F38</f>
        <v>0</v>
      </c>
      <c r="E10" s="9">
        <f>'REV-REVCALC_CWS'!G38</f>
        <v>0</v>
      </c>
      <c r="F10" s="9">
        <f>'REV-REVCALC_CWS'!H38</f>
        <v>0</v>
      </c>
      <c r="G10" s="9">
        <f>'REV-REVCALC_CWS'!I38</f>
        <v>0</v>
      </c>
      <c r="H10" s="9">
        <f>'REV-REVCALC_CWS'!J38</f>
        <v>0</v>
      </c>
      <c r="I10" s="9">
        <f>'REV-REVCALC_CWS'!K38</f>
        <v>0</v>
      </c>
      <c r="J10" s="9">
        <f>'REV-REVCALC_CWS'!L38</f>
        <v>0</v>
      </c>
      <c r="K10" s="9">
        <f>'REV-REVCALC_CWS'!M38</f>
        <v>0</v>
      </c>
      <c r="L10" s="9">
        <f>'REV-REVCALC_CWS'!N38</f>
        <v>125</v>
      </c>
      <c r="M10" s="9">
        <f>'REV-REVCALC_CWS'!O38</f>
        <v>125</v>
      </c>
      <c r="N10" s="9">
        <f>'REV-REVCALC_CWS'!P38</f>
        <v>250</v>
      </c>
      <c r="O10" s="9">
        <f>'REV-REVCALC_CWS'!Q38</f>
        <v>300</v>
      </c>
      <c r="P10" s="9">
        <f>'REV-REVCALC_CWS'!R38</f>
        <v>400</v>
      </c>
      <c r="Q10" s="9">
        <f>'REV-REVCALC_CWS'!S38</f>
        <v>800</v>
      </c>
      <c r="R10" s="9">
        <f>'REV-REVCALC_CWS'!T38</f>
        <v>800</v>
      </c>
      <c r="S10" s="9">
        <f>'REV-REVCALC_CWS'!U38</f>
        <v>800</v>
      </c>
      <c r="T10" s="9">
        <f>'REV-REVCALC_CWS'!V38</f>
        <v>800</v>
      </c>
      <c r="U10" s="9">
        <f>'REV-REVCALC_CWS'!W38</f>
        <v>800</v>
      </c>
      <c r="V10" s="9">
        <f>'REV-REVCALC_CWS'!X38</f>
        <v>900</v>
      </c>
      <c r="W10" s="9">
        <f>'REV-REVCALC_CWS'!Y38</f>
        <v>1000</v>
      </c>
      <c r="X10" s="9">
        <f>'REV-REVCALC_CWS'!Z38</f>
        <v>1000</v>
      </c>
      <c r="Y10" s="9">
        <f>'REV-REVCALC_CWS'!AA38</f>
        <v>1175</v>
      </c>
      <c r="Z10" s="9">
        <f>'REV-REVCALC_CWS'!AB38</f>
        <v>1175</v>
      </c>
      <c r="AA10" s="9">
        <f>'REV-REVCALC_CWS'!AC38</f>
        <v>1800</v>
      </c>
      <c r="AB10" s="9">
        <f>'REV-REVCALC_CWS'!AD38</f>
        <v>2900</v>
      </c>
      <c r="AC10" s="9">
        <f>'REV-REVCALC_CWS'!AE38</f>
        <v>3250</v>
      </c>
      <c r="AD10" s="9">
        <f>'REV-REVCALC_CWS'!AF38</f>
        <v>3250</v>
      </c>
      <c r="AE10" s="9">
        <f>'REV-REVCALC_CWS'!AG38</f>
        <v>3600</v>
      </c>
      <c r="AF10" s="9">
        <f>'REV-REVCALC_CWS'!AH38</f>
        <v>3600</v>
      </c>
      <c r="AG10" s="9">
        <f>'REV-REVCALC_CWS'!AI38</f>
        <v>3600</v>
      </c>
      <c r="AH10" s="9">
        <f>'REV-REVCALC_CWS'!AJ38</f>
        <v>3250</v>
      </c>
      <c r="AI10" s="9">
        <f>'REV-REVCALC_CWS'!AK38</f>
        <v>3250</v>
      </c>
      <c r="AJ10" s="9">
        <f>'REV-REVCALC_CWS'!AL38</f>
        <v>2900</v>
      </c>
      <c r="AK10" s="9">
        <f>'REV-REVCALC_CWS'!AM38</f>
        <v>2525</v>
      </c>
      <c r="AL10" s="9">
        <f>'REV-REVCALC_CWS'!AN38</f>
        <v>2175</v>
      </c>
      <c r="AM10" s="9">
        <f>'REV-REVCALC_CWS'!AO38</f>
        <v>3775</v>
      </c>
      <c r="AN10" s="9">
        <f>'REV-REVCALC_CWS'!AP38</f>
        <v>6000</v>
      </c>
      <c r="AO10" s="9">
        <f>'REV-REVCALC_CWS'!AQ38</f>
        <v>6775</v>
      </c>
      <c r="AP10" s="9">
        <f>'REV-REVCALC_CWS'!AR38</f>
        <v>6775</v>
      </c>
      <c r="AQ10" s="9">
        <f>'REV-REVCALC_CWS'!AS38</f>
        <v>7500</v>
      </c>
      <c r="AR10" s="9">
        <f>'REV-REVCALC_CWS'!AT38</f>
        <v>7500</v>
      </c>
      <c r="AS10" s="9">
        <f>'REV-REVCALC_CWS'!AU38</f>
        <v>7500</v>
      </c>
      <c r="AT10" s="9">
        <f>'REV-REVCALC_CWS'!AV38</f>
        <v>6775</v>
      </c>
      <c r="AU10" s="9">
        <f>'REV-REVCALC_CWS'!AW38</f>
        <v>6775</v>
      </c>
      <c r="AV10" s="9">
        <f>'REV-REVCALC_CWS'!AX38</f>
        <v>6000</v>
      </c>
      <c r="AW10" s="9">
        <f>'REV-REVCALC_CWS'!AY38</f>
        <v>5275</v>
      </c>
      <c r="AX10" s="9">
        <f>'REV-REVCALC_CWS'!AZ38</f>
        <v>4500</v>
      </c>
      <c r="AY10" s="9">
        <f>'REV-REVCALC_CWS'!BA38</f>
        <v>6075</v>
      </c>
      <c r="AZ10" s="9">
        <f>'REV-REVCALC_CWS'!BB38</f>
        <v>9725</v>
      </c>
      <c r="BA10" s="9">
        <f>'REV-REVCALC_CWS'!BC38</f>
        <v>10950</v>
      </c>
      <c r="BB10" s="9">
        <f>'REV-REVCALC_CWS'!BD38</f>
        <v>10950</v>
      </c>
      <c r="BC10" s="9">
        <f>'REV-REVCALC_CWS'!BE38</f>
        <v>12150</v>
      </c>
      <c r="BD10" s="9">
        <f>'REV-REVCALC_CWS'!BF38</f>
        <v>12150</v>
      </c>
      <c r="BE10" s="9">
        <f>'REV-REVCALC_CWS'!BG38</f>
        <v>12150</v>
      </c>
      <c r="BF10" s="9">
        <f>'REV-REVCALC_CWS'!BH38</f>
        <v>10950</v>
      </c>
      <c r="BG10" s="9">
        <f>'REV-REVCALC_CWS'!BI38</f>
        <v>10950</v>
      </c>
      <c r="BH10" s="9">
        <f>'REV-REVCALC_CWS'!BJ38</f>
        <v>9725</v>
      </c>
      <c r="BI10" s="9">
        <f>'REV-REVCALC_CWS'!BK38</f>
        <v>8525</v>
      </c>
      <c r="BJ10" s="9">
        <f>'REV-REVCALC_CWS'!BL38</f>
        <v>7300</v>
      </c>
    </row>
    <row r="11" spans="1:63" x14ac:dyDescent="0.15">
      <c r="B11" s="33" t="s">
        <v>377</v>
      </c>
      <c r="C11" s="9">
        <f>'REV-REVCALC_CWS'!E39</f>
        <v>0</v>
      </c>
      <c r="D11" s="9">
        <f>'REV-REVCALC_CWS'!F39</f>
        <v>0</v>
      </c>
      <c r="E11" s="9">
        <f>'REV-REVCALC_CWS'!G39</f>
        <v>0</v>
      </c>
      <c r="F11" s="9">
        <f>'REV-REVCALC_CWS'!H39</f>
        <v>0</v>
      </c>
      <c r="G11" s="9">
        <f>'REV-REVCALC_CWS'!I39</f>
        <v>0</v>
      </c>
      <c r="H11" s="9">
        <f>'REV-REVCALC_CWS'!J39</f>
        <v>0</v>
      </c>
      <c r="I11" s="9">
        <f>'REV-REVCALC_CWS'!K39</f>
        <v>0</v>
      </c>
      <c r="J11" s="9">
        <f>'REV-REVCALC_CWS'!L39</f>
        <v>0</v>
      </c>
      <c r="K11" s="9">
        <f>'REV-REVCALC_CWS'!M39</f>
        <v>0</v>
      </c>
      <c r="L11" s="9">
        <f>'REV-REVCALC_CWS'!N39</f>
        <v>450</v>
      </c>
      <c r="M11" s="9">
        <f>'REV-REVCALC_CWS'!O39</f>
        <v>450</v>
      </c>
      <c r="N11" s="9">
        <f>'REV-REVCALC_CWS'!P39</f>
        <v>900</v>
      </c>
      <c r="O11" s="9">
        <f>'REV-REVCALC_CWS'!Q39</f>
        <v>2025</v>
      </c>
      <c r="P11" s="9">
        <f>'REV-REVCALC_CWS'!R39</f>
        <v>2700</v>
      </c>
      <c r="Q11" s="9">
        <f>'REV-REVCALC_CWS'!S39</f>
        <v>5400</v>
      </c>
      <c r="R11" s="9">
        <f>'REV-REVCALC_CWS'!T39</f>
        <v>5400</v>
      </c>
      <c r="S11" s="9">
        <f>'REV-REVCALC_CWS'!U39</f>
        <v>5400</v>
      </c>
      <c r="T11" s="9">
        <f>'REV-REVCALC_CWS'!V39</f>
        <v>5400</v>
      </c>
      <c r="U11" s="9">
        <f>'REV-REVCALC_CWS'!W39</f>
        <v>5400</v>
      </c>
      <c r="V11" s="9">
        <f>'REV-REVCALC_CWS'!X39</f>
        <v>6075</v>
      </c>
      <c r="W11" s="9">
        <f>'REV-REVCALC_CWS'!Y39</f>
        <v>6750</v>
      </c>
      <c r="X11" s="9">
        <f>'REV-REVCALC_CWS'!Z39</f>
        <v>7593.75</v>
      </c>
      <c r="Y11" s="9">
        <f>'REV-REVCALC_CWS'!AA39</f>
        <v>8775</v>
      </c>
      <c r="Z11" s="9">
        <f>'REV-REVCALC_CWS'!AB39</f>
        <v>9618.75</v>
      </c>
      <c r="AA11" s="9">
        <f>'REV-REVCALC_CWS'!AC39</f>
        <v>16065</v>
      </c>
      <c r="AB11" s="9">
        <f>'REV-REVCALC_CWS'!AD39</f>
        <v>25245</v>
      </c>
      <c r="AC11" s="9">
        <f>'REV-REVCALC_CWS'!AE39</f>
        <v>30982.5</v>
      </c>
      <c r="AD11" s="9">
        <f>'REV-REVCALC_CWS'!AF39</f>
        <v>30982.5</v>
      </c>
      <c r="AE11" s="9">
        <f>'REV-REVCALC_CWS'!AG39</f>
        <v>33660</v>
      </c>
      <c r="AF11" s="9">
        <f>'REV-REVCALC_CWS'!AH39</f>
        <v>33660</v>
      </c>
      <c r="AG11" s="9">
        <f>'REV-REVCALC_CWS'!AI39</f>
        <v>33660</v>
      </c>
      <c r="AH11" s="9">
        <f>'REV-REVCALC_CWS'!AJ39</f>
        <v>31747.5</v>
      </c>
      <c r="AI11" s="9">
        <f>'REV-REVCALC_CWS'!AK39</f>
        <v>32512.5</v>
      </c>
      <c r="AJ11" s="9">
        <f>'REV-REVCALC_CWS'!AL39</f>
        <v>30791.25</v>
      </c>
      <c r="AK11" s="9">
        <f>'REV-REVCALC_CWS'!AM39</f>
        <v>29261.25</v>
      </c>
      <c r="AL11" s="9">
        <f>'REV-REVCALC_CWS'!AN39</f>
        <v>27540</v>
      </c>
      <c r="AM11" s="9">
        <f>'REV-REVCALC_CWS'!AO39</f>
        <v>47587.5</v>
      </c>
      <c r="AN11" s="9">
        <f>'REV-REVCALC_CWS'!AP39</f>
        <v>75330</v>
      </c>
      <c r="AO11" s="9">
        <f>'REV-REVCALC_CWS'!AQ39</f>
        <v>87682.5</v>
      </c>
      <c r="AP11" s="9">
        <f>'REV-REVCALC_CWS'!AR39</f>
        <v>87682.5</v>
      </c>
      <c r="AQ11" s="9">
        <f>'REV-REVCALC_CWS'!AS39</f>
        <v>96390</v>
      </c>
      <c r="AR11" s="9">
        <f>'REV-REVCALC_CWS'!AT39</f>
        <v>96390</v>
      </c>
      <c r="AS11" s="9">
        <f>'REV-REVCALC_CWS'!AU39</f>
        <v>96390</v>
      </c>
      <c r="AT11" s="9">
        <f>'REV-REVCALC_CWS'!AV39</f>
        <v>88492.5</v>
      </c>
      <c r="AU11" s="9">
        <f>'REV-REVCALC_CWS'!AW39</f>
        <v>89302.5</v>
      </c>
      <c r="AV11" s="9">
        <f>'REV-REVCALC_CWS'!AX39</f>
        <v>81202.5</v>
      </c>
      <c r="AW11" s="9">
        <f>'REV-REVCALC_CWS'!AY39</f>
        <v>73710</v>
      </c>
      <c r="AX11" s="9">
        <f>'REV-REVCALC_CWS'!AZ39</f>
        <v>65610</v>
      </c>
      <c r="AY11" s="9">
        <f>'REV-REVCALC_CWS'!BA39</f>
        <v>96795</v>
      </c>
      <c r="AZ11" s="9">
        <f>'REV-REVCALC_CWS'!BB39</f>
        <v>154102.5</v>
      </c>
      <c r="BA11" s="9">
        <f>'REV-REVCALC_CWS'!BC39</f>
        <v>176377.5</v>
      </c>
      <c r="BB11" s="9">
        <f>'REV-REVCALC_CWS'!BD39</f>
        <v>176377.5</v>
      </c>
      <c r="BC11" s="9">
        <f>'REV-REVCALC_CWS'!BE39</f>
        <v>194805</v>
      </c>
      <c r="BD11" s="9">
        <f>'REV-REVCALC_CWS'!BF39</f>
        <v>194805</v>
      </c>
      <c r="BE11" s="9">
        <f>'REV-REVCALC_CWS'!BG39</f>
        <v>194805</v>
      </c>
      <c r="BF11" s="9">
        <f>'REV-REVCALC_CWS'!BH39</f>
        <v>177187.5</v>
      </c>
      <c r="BG11" s="9">
        <f>'REV-REVCALC_CWS'!BI39</f>
        <v>177997.5</v>
      </c>
      <c r="BH11" s="9">
        <f>'REV-REVCALC_CWS'!BJ39</f>
        <v>159975</v>
      </c>
      <c r="BI11" s="9">
        <f>'REV-REVCALC_CWS'!BK39</f>
        <v>142762.5</v>
      </c>
      <c r="BJ11" s="9">
        <f>'REV-REVCALC_CWS'!BL39</f>
        <v>124740</v>
      </c>
    </row>
    <row r="12" spans="1:63" x14ac:dyDescent="0.15">
      <c r="B12" s="33" t="s">
        <v>376</v>
      </c>
      <c r="C12" s="9">
        <f>SUM(C7:C11)</f>
        <v>0</v>
      </c>
      <c r="D12" s="9">
        <f t="shared" ref="D12:BJ12" si="0">SUM(D7:D11)</f>
        <v>0</v>
      </c>
      <c r="E12" s="9">
        <f t="shared" si="0"/>
        <v>0</v>
      </c>
      <c r="F12" s="9">
        <f t="shared" si="0"/>
        <v>0</v>
      </c>
      <c r="G12" s="9">
        <f t="shared" si="0"/>
        <v>0</v>
      </c>
      <c r="H12" s="9">
        <f t="shared" si="0"/>
        <v>0</v>
      </c>
      <c r="I12" s="9">
        <f t="shared" si="0"/>
        <v>0</v>
      </c>
      <c r="J12" s="9">
        <f t="shared" si="0"/>
        <v>0</v>
      </c>
      <c r="K12" s="9">
        <f t="shared" si="0"/>
        <v>0</v>
      </c>
      <c r="L12" s="9">
        <f t="shared" si="0"/>
        <v>40325</v>
      </c>
      <c r="M12" s="9">
        <f t="shared" si="0"/>
        <v>40325</v>
      </c>
      <c r="N12" s="9">
        <f t="shared" si="0"/>
        <v>78525</v>
      </c>
      <c r="O12" s="9">
        <f t="shared" si="0"/>
        <v>125562.5</v>
      </c>
      <c r="P12" s="9">
        <f t="shared" si="0"/>
        <v>168862.5</v>
      </c>
      <c r="Q12" s="9">
        <f t="shared" si="0"/>
        <v>337725</v>
      </c>
      <c r="R12" s="9">
        <f t="shared" si="0"/>
        <v>337725</v>
      </c>
      <c r="S12" s="9">
        <f t="shared" si="0"/>
        <v>337725</v>
      </c>
      <c r="T12" s="9">
        <f t="shared" si="0"/>
        <v>337725</v>
      </c>
      <c r="U12" s="9">
        <f t="shared" si="0"/>
        <v>337725</v>
      </c>
      <c r="V12" s="9">
        <f t="shared" si="0"/>
        <v>381025</v>
      </c>
      <c r="W12" s="9">
        <f t="shared" si="0"/>
        <v>424325</v>
      </c>
      <c r="X12" s="9">
        <f t="shared" si="0"/>
        <v>425518.75</v>
      </c>
      <c r="Y12" s="9">
        <f t="shared" si="0"/>
        <v>507800</v>
      </c>
      <c r="Z12" s="9">
        <f t="shared" si="0"/>
        <v>508968.75</v>
      </c>
      <c r="AA12" s="9">
        <f t="shared" si="0"/>
        <v>641690</v>
      </c>
      <c r="AB12" s="9">
        <f t="shared" si="0"/>
        <v>1025970</v>
      </c>
      <c r="AC12" s="9">
        <f t="shared" si="0"/>
        <v>1157407.5</v>
      </c>
      <c r="AD12" s="9">
        <f t="shared" si="0"/>
        <v>1157407.5</v>
      </c>
      <c r="AE12" s="9">
        <f t="shared" si="0"/>
        <v>1285210</v>
      </c>
      <c r="AF12" s="9">
        <f t="shared" si="0"/>
        <v>1285210</v>
      </c>
      <c r="AG12" s="9">
        <f t="shared" si="0"/>
        <v>1285210</v>
      </c>
      <c r="AH12" s="9">
        <f t="shared" si="0"/>
        <v>1158322.5</v>
      </c>
      <c r="AI12" s="9">
        <f t="shared" si="0"/>
        <v>1159237.5</v>
      </c>
      <c r="AJ12" s="9">
        <f t="shared" si="0"/>
        <v>1032741.25</v>
      </c>
      <c r="AK12" s="9">
        <f t="shared" si="0"/>
        <v>906598.75</v>
      </c>
      <c r="AL12" s="9">
        <f t="shared" si="0"/>
        <v>780077.5</v>
      </c>
      <c r="AM12" s="9">
        <f t="shared" si="0"/>
        <v>1166387.5</v>
      </c>
      <c r="AN12" s="9">
        <f t="shared" si="0"/>
        <v>1860795</v>
      </c>
      <c r="AO12" s="9">
        <f t="shared" si="0"/>
        <v>2099827.5</v>
      </c>
      <c r="AP12" s="9">
        <f t="shared" si="0"/>
        <v>2099827.5</v>
      </c>
      <c r="AQ12" s="9">
        <f t="shared" si="0"/>
        <v>2328860</v>
      </c>
      <c r="AR12" s="9">
        <f t="shared" si="0"/>
        <v>2328860</v>
      </c>
      <c r="AS12" s="9">
        <f t="shared" si="0"/>
        <v>2328860</v>
      </c>
      <c r="AT12" s="9">
        <f t="shared" si="0"/>
        <v>2100847.5</v>
      </c>
      <c r="AU12" s="9">
        <f t="shared" si="0"/>
        <v>2101867.5</v>
      </c>
      <c r="AV12" s="9">
        <f t="shared" si="0"/>
        <v>1868382.5</v>
      </c>
      <c r="AW12" s="9">
        <f t="shared" si="0"/>
        <v>1641020</v>
      </c>
      <c r="AX12" s="9">
        <f t="shared" si="0"/>
        <v>1407500</v>
      </c>
      <c r="AY12" s="9">
        <f t="shared" si="0"/>
        <v>1877640</v>
      </c>
      <c r="AZ12" s="9">
        <f t="shared" si="0"/>
        <v>3003242.5</v>
      </c>
      <c r="BA12" s="9">
        <f t="shared" si="0"/>
        <v>3382242.5</v>
      </c>
      <c r="BB12" s="9">
        <f t="shared" si="0"/>
        <v>3382242.5</v>
      </c>
      <c r="BC12" s="9">
        <f t="shared" si="0"/>
        <v>3756950</v>
      </c>
      <c r="BD12" s="9">
        <f t="shared" si="0"/>
        <v>3756950</v>
      </c>
      <c r="BE12" s="9">
        <f t="shared" si="0"/>
        <v>3756950</v>
      </c>
      <c r="BF12" s="9">
        <f t="shared" si="0"/>
        <v>3383262.5</v>
      </c>
      <c r="BG12" s="9">
        <f t="shared" si="0"/>
        <v>3384282.5</v>
      </c>
      <c r="BH12" s="9">
        <f t="shared" si="0"/>
        <v>3010830</v>
      </c>
      <c r="BI12" s="9">
        <f t="shared" si="0"/>
        <v>2637792.5</v>
      </c>
      <c r="BJ12" s="9">
        <f t="shared" si="0"/>
        <v>2264305</v>
      </c>
      <c r="BK12" s="66">
        <f>SUM(C12:BJ12)</f>
        <v>78194670</v>
      </c>
    </row>
    <row r="13" spans="1:63" s="37" customFormat="1" x14ac:dyDescent="0.15">
      <c r="B13" s="37" t="s">
        <v>309</v>
      </c>
      <c r="N13" s="38">
        <f>SUM(C7:N11)</f>
        <v>159175</v>
      </c>
      <c r="Z13" s="38">
        <f>SUM(O7:Z11)</f>
        <v>4230687.5</v>
      </c>
      <c r="AL13" s="38">
        <f>SUM(AA7:AL11)</f>
        <v>12875082.5</v>
      </c>
      <c r="AX13" s="38">
        <f>SUM(AM7:AX11)</f>
        <v>23333035</v>
      </c>
      <c r="BJ13" s="38">
        <f>SUM(AY7:BJ11)</f>
        <v>37596690</v>
      </c>
      <c r="BK13" s="65">
        <f>SUM(C13:BJ13)</f>
        <v>78194670</v>
      </c>
    </row>
    <row r="14" spans="1:63" s="37" customFormat="1" x14ac:dyDescent="0.15">
      <c r="N14" s="38"/>
      <c r="Z14" s="38"/>
      <c r="AL14" s="38"/>
      <c r="AX14" s="38"/>
      <c r="BJ14" s="38"/>
    </row>
    <row r="15" spans="1:63" s="37" customFormat="1" x14ac:dyDescent="0.15">
      <c r="N15" s="38"/>
      <c r="Z15" s="38"/>
      <c r="AL15" s="38"/>
      <c r="AX15" s="38"/>
      <c r="BJ15" s="38"/>
    </row>
    <row r="16" spans="1:63" x14ac:dyDescent="0.15">
      <c r="B16" s="10" t="s">
        <v>649</v>
      </c>
    </row>
    <row r="17" spans="2:62" x14ac:dyDescent="0.15">
      <c r="C17" s="363" t="s">
        <v>35</v>
      </c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 t="s">
        <v>36</v>
      </c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 t="s">
        <v>37</v>
      </c>
      <c r="AB17" s="363"/>
      <c r="AC17" s="363"/>
      <c r="AD17" s="363"/>
      <c r="AE17" s="363"/>
      <c r="AF17" s="363"/>
      <c r="AG17" s="363"/>
      <c r="AH17" s="363"/>
      <c r="AI17" s="363"/>
      <c r="AJ17" s="363"/>
      <c r="AK17" s="363"/>
      <c r="AL17" s="363"/>
      <c r="AM17" s="363" t="s">
        <v>38</v>
      </c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 t="s">
        <v>39</v>
      </c>
      <c r="AZ17" s="363"/>
      <c r="BA17" s="363"/>
      <c r="BB17" s="363"/>
      <c r="BC17" s="363"/>
      <c r="BD17" s="363"/>
      <c r="BE17" s="363"/>
      <c r="BF17" s="363"/>
      <c r="BG17" s="363"/>
      <c r="BH17" s="363"/>
      <c r="BI17" s="363"/>
      <c r="BJ17" s="363"/>
    </row>
    <row r="18" spans="2:62" x14ac:dyDescent="0.15">
      <c r="C18" s="27" t="s">
        <v>40</v>
      </c>
      <c r="D18" s="27" t="s">
        <v>41</v>
      </c>
      <c r="E18" s="27" t="s">
        <v>42</v>
      </c>
      <c r="F18" s="10" t="s">
        <v>43</v>
      </c>
      <c r="G18" s="10" t="s">
        <v>44</v>
      </c>
      <c r="H18" s="10" t="s">
        <v>45</v>
      </c>
      <c r="I18" s="10" t="s">
        <v>46</v>
      </c>
      <c r="J18" s="10" t="s">
        <v>47</v>
      </c>
      <c r="K18" s="10" t="s">
        <v>48</v>
      </c>
      <c r="L18" s="10" t="s">
        <v>49</v>
      </c>
      <c r="M18" s="10" t="s">
        <v>50</v>
      </c>
      <c r="N18" s="10" t="s">
        <v>51</v>
      </c>
      <c r="O18" s="27" t="s">
        <v>40</v>
      </c>
      <c r="P18" s="27" t="s">
        <v>41</v>
      </c>
      <c r="Q18" s="27" t="s">
        <v>42</v>
      </c>
      <c r="R18" s="10" t="s">
        <v>43</v>
      </c>
      <c r="S18" s="10" t="s">
        <v>44</v>
      </c>
      <c r="T18" s="10" t="s">
        <v>45</v>
      </c>
      <c r="U18" s="10" t="s">
        <v>46</v>
      </c>
      <c r="V18" s="10" t="s">
        <v>47</v>
      </c>
      <c r="W18" s="10" t="s">
        <v>48</v>
      </c>
      <c r="X18" s="10" t="s">
        <v>49</v>
      </c>
      <c r="Y18" s="10" t="s">
        <v>50</v>
      </c>
      <c r="Z18" s="10" t="s">
        <v>51</v>
      </c>
      <c r="AA18" s="27" t="s">
        <v>40</v>
      </c>
      <c r="AB18" s="27" t="s">
        <v>41</v>
      </c>
      <c r="AC18" s="27" t="s">
        <v>42</v>
      </c>
      <c r="AD18" s="10" t="s">
        <v>43</v>
      </c>
      <c r="AE18" s="10" t="s">
        <v>44</v>
      </c>
      <c r="AF18" s="10" t="s">
        <v>45</v>
      </c>
      <c r="AG18" s="10" t="s">
        <v>46</v>
      </c>
      <c r="AH18" s="10" t="s">
        <v>47</v>
      </c>
      <c r="AI18" s="10" t="s">
        <v>48</v>
      </c>
      <c r="AJ18" s="10" t="s">
        <v>49</v>
      </c>
      <c r="AK18" s="10" t="s">
        <v>50</v>
      </c>
      <c r="AL18" s="10" t="s">
        <v>51</v>
      </c>
      <c r="AM18" s="27" t="s">
        <v>40</v>
      </c>
      <c r="AN18" s="27" t="s">
        <v>41</v>
      </c>
      <c r="AO18" s="27" t="s">
        <v>42</v>
      </c>
      <c r="AP18" s="10" t="s">
        <v>43</v>
      </c>
      <c r="AQ18" s="10" t="s">
        <v>44</v>
      </c>
      <c r="AR18" s="10" t="s">
        <v>45</v>
      </c>
      <c r="AS18" s="10" t="s">
        <v>46</v>
      </c>
      <c r="AT18" s="10" t="s">
        <v>47</v>
      </c>
      <c r="AU18" s="10" t="s">
        <v>48</v>
      </c>
      <c r="AV18" s="10" t="s">
        <v>49</v>
      </c>
      <c r="AW18" s="10" t="s">
        <v>50</v>
      </c>
      <c r="AX18" s="10" t="s">
        <v>51</v>
      </c>
      <c r="AY18" s="27" t="s">
        <v>40</v>
      </c>
      <c r="AZ18" s="27" t="s">
        <v>41</v>
      </c>
      <c r="BA18" s="27" t="s">
        <v>42</v>
      </c>
      <c r="BB18" s="10" t="s">
        <v>43</v>
      </c>
      <c r="BC18" s="10" t="s">
        <v>44</v>
      </c>
      <c r="BD18" s="10" t="s">
        <v>45</v>
      </c>
      <c r="BE18" s="10" t="s">
        <v>46</v>
      </c>
      <c r="BF18" s="10" t="s">
        <v>47</v>
      </c>
      <c r="BG18" s="10" t="s">
        <v>48</v>
      </c>
      <c r="BH18" s="10" t="s">
        <v>49</v>
      </c>
      <c r="BI18" s="10" t="s">
        <v>50</v>
      </c>
      <c r="BJ18" s="10" t="s">
        <v>51</v>
      </c>
    </row>
    <row r="20" spans="2:62" x14ac:dyDescent="0.15">
      <c r="B20" s="33" t="s">
        <v>376</v>
      </c>
      <c r="C20" s="9">
        <f>'FIN-P&amp;L_CWS'!E129</f>
        <v>0</v>
      </c>
      <c r="D20" s="9">
        <f>'FIN-P&amp;L_CWS'!F129</f>
        <v>0</v>
      </c>
      <c r="E20" s="9">
        <f>'FIN-P&amp;L_CWS'!G129</f>
        <v>0</v>
      </c>
      <c r="F20" s="9">
        <f>'FIN-P&amp;L_CWS'!H129</f>
        <v>0</v>
      </c>
      <c r="G20" s="9">
        <f>'FIN-P&amp;L_CWS'!I129</f>
        <v>0</v>
      </c>
      <c r="H20" s="9">
        <f>'FIN-P&amp;L_CWS'!J129</f>
        <v>0</v>
      </c>
      <c r="I20" s="9">
        <f>'FIN-P&amp;L_CWS'!K129</f>
        <v>0</v>
      </c>
      <c r="J20" s="9">
        <f>'FIN-P&amp;L_CWS'!L129</f>
        <v>0</v>
      </c>
      <c r="K20" s="9">
        <f>'FIN-P&amp;L_CWS'!M129</f>
        <v>0</v>
      </c>
      <c r="L20" s="9">
        <f>'FIN-P&amp;L_CWS'!N129</f>
        <v>23054</v>
      </c>
      <c r="M20" s="9">
        <f>'FIN-P&amp;L_CWS'!O129</f>
        <v>23054</v>
      </c>
      <c r="N20" s="9">
        <f>'FIN-P&amp;L_CWS'!P129</f>
        <v>44892</v>
      </c>
      <c r="O20" s="9">
        <f>'FIN-P&amp;L_CWS'!Q129</f>
        <v>100967.6</v>
      </c>
      <c r="P20" s="9">
        <f>'FIN-P&amp;L_CWS'!R129</f>
        <v>135786.6</v>
      </c>
      <c r="Q20" s="9">
        <f>'FIN-P&amp;L_CWS'!S129</f>
        <v>271573.2</v>
      </c>
      <c r="R20" s="9">
        <f>'FIN-P&amp;L_CWS'!T129</f>
        <v>271573.2</v>
      </c>
      <c r="S20" s="9">
        <f>'FIN-P&amp;L_CWS'!U129</f>
        <v>271573.2</v>
      </c>
      <c r="T20" s="9">
        <f>'FIN-P&amp;L_CWS'!V129</f>
        <v>271573.2</v>
      </c>
      <c r="U20" s="9">
        <f>'FIN-P&amp;L_CWS'!W129</f>
        <v>271573.2</v>
      </c>
      <c r="V20" s="9">
        <f>'FIN-P&amp;L_CWS'!X129</f>
        <v>306392.2</v>
      </c>
      <c r="W20" s="9">
        <f>'FIN-P&amp;L_CWS'!Y129</f>
        <v>341211.2</v>
      </c>
      <c r="X20" s="9">
        <f>'FIN-P&amp;L_CWS'!Z129</f>
        <v>342404.95</v>
      </c>
      <c r="Y20" s="9">
        <f>'FIN-P&amp;L_CWS'!AA129</f>
        <v>408572.3</v>
      </c>
      <c r="Z20" s="9">
        <f>'FIN-P&amp;L_CWS'!AB129</f>
        <v>409741.05</v>
      </c>
      <c r="AA20" s="9">
        <f>'FIN-P&amp;L_CWS'!AC129</f>
        <v>546135.19999999995</v>
      </c>
      <c r="AB20" s="9">
        <f>'FIN-P&amp;L_CWS'!AD129</f>
        <v>873082.32000000007</v>
      </c>
      <c r="AC20" s="9">
        <f>'FIN-P&amp;L_CWS'!AE129</f>
        <v>985408.86</v>
      </c>
      <c r="AD20" s="9">
        <f>'FIN-P&amp;L_CWS'!AF129</f>
        <v>985408.86</v>
      </c>
      <c r="AE20" s="9">
        <f>'FIN-P&amp;L_CWS'!AG129</f>
        <v>1094100.3999999999</v>
      </c>
      <c r="AF20" s="9">
        <f>'FIN-P&amp;L_CWS'!AH129</f>
        <v>1094100.3999999999</v>
      </c>
      <c r="AG20" s="9">
        <f>'FIN-P&amp;L_CWS'!AI129</f>
        <v>1094100.3999999999</v>
      </c>
      <c r="AH20" s="9">
        <f>'FIN-P&amp;L_CWS'!AJ129</f>
        <v>986323.86</v>
      </c>
      <c r="AI20" s="9">
        <f>'FIN-P&amp;L_CWS'!AK129</f>
        <v>987238.86</v>
      </c>
      <c r="AJ20" s="9">
        <f>'FIN-P&amp;L_CWS'!AL129</f>
        <v>879853.57000000007</v>
      </c>
      <c r="AK20" s="9">
        <f>'FIN-P&amp;L_CWS'!AM129</f>
        <v>772822.03</v>
      </c>
      <c r="AL20" s="9">
        <f>'FIN-P&amp;L_CWS'!AN129</f>
        <v>665411.74</v>
      </c>
      <c r="AM20" s="9">
        <f>'FIN-P&amp;L_CWS'!AO129</f>
        <v>1024830.8319999999</v>
      </c>
      <c r="AN20" s="9">
        <f>'FIN-P&amp;L_CWS'!AP129</f>
        <v>1634906.7</v>
      </c>
      <c r="AO20" s="9">
        <f>'FIN-P&amp;L_CWS'!AQ129</f>
        <v>1845326.682</v>
      </c>
      <c r="AP20" s="9">
        <f>'FIN-P&amp;L_CWS'!AR129</f>
        <v>1845326.682</v>
      </c>
      <c r="AQ20" s="9">
        <f>'FIN-P&amp;L_CWS'!AS129</f>
        <v>2046499.625</v>
      </c>
      <c r="AR20" s="9">
        <f>'FIN-P&amp;L_CWS'!AT129</f>
        <v>2046499.625</v>
      </c>
      <c r="AS20" s="9">
        <f>'FIN-P&amp;L_CWS'!AU129</f>
        <v>2046499.625</v>
      </c>
      <c r="AT20" s="9">
        <f>'FIN-P&amp;L_CWS'!AV129</f>
        <v>1846346.682</v>
      </c>
      <c r="AU20" s="9">
        <f>'FIN-P&amp;L_CWS'!AW129</f>
        <v>1847366.682</v>
      </c>
      <c r="AV20" s="9">
        <f>'FIN-P&amp;L_CWS'!AX129</f>
        <v>1642494.2</v>
      </c>
      <c r="AW20" s="9">
        <f>'FIN-P&amp;L_CWS'!AY129</f>
        <v>1442991.257</v>
      </c>
      <c r="AX20" s="9">
        <f>'FIN-P&amp;L_CWS'!AZ129</f>
        <v>1238083.7749999999</v>
      </c>
      <c r="AY20" s="9">
        <f>'FIN-P&amp;L_CWS'!BA129</f>
        <v>1742888.4269999999</v>
      </c>
      <c r="AZ20" s="9">
        <f>'FIN-P&amp;L_CWS'!BB129</f>
        <v>2787639.9832000001</v>
      </c>
      <c r="BA20" s="9">
        <f>'FIN-P&amp;L_CWS'!BC129</f>
        <v>3139689.6686</v>
      </c>
      <c r="BB20" s="9">
        <f>'FIN-P&amp;L_CWS'!BD129</f>
        <v>3139689.6686</v>
      </c>
      <c r="BC20" s="9">
        <f>'FIN-P&amp;L_CWS'!BE129</f>
        <v>3487446.8539999998</v>
      </c>
      <c r="BD20" s="9">
        <f>'FIN-P&amp;L_CWS'!BF129</f>
        <v>3487446.8539999998</v>
      </c>
      <c r="BE20" s="9">
        <f>'FIN-P&amp;L_CWS'!BG129</f>
        <v>3487446.8539999998</v>
      </c>
      <c r="BF20" s="9">
        <f>'FIN-P&amp;L_CWS'!BH129</f>
        <v>3140709.6686</v>
      </c>
      <c r="BG20" s="9">
        <f>'FIN-P&amp;L_CWS'!BI129</f>
        <v>3141729.6686</v>
      </c>
      <c r="BH20" s="9">
        <f>'FIN-P&amp;L_CWS'!BJ129</f>
        <v>2795227.4832000001</v>
      </c>
      <c r="BI20" s="9">
        <f>'FIN-P&amp;L_CWS'!BK129</f>
        <v>2449140.2977999998</v>
      </c>
      <c r="BJ20" s="9">
        <f>'FIN-P&amp;L_CWS'!BL129</f>
        <v>2102603.1124</v>
      </c>
    </row>
    <row r="21" spans="2:62" x14ac:dyDescent="0.15">
      <c r="B21" s="33" t="s">
        <v>297</v>
      </c>
      <c r="C21" s="9">
        <f>'FIN-P&amp;L_CWS'!E205</f>
        <v>9388940.666666666</v>
      </c>
      <c r="D21" s="9">
        <f>'FIN-P&amp;L_CWS'!F205</f>
        <v>9361632.333333334</v>
      </c>
      <c r="E21" s="9">
        <f>'FIN-P&amp;L_CWS'!G205</f>
        <v>9364689</v>
      </c>
      <c r="F21" s="9">
        <f>'FIN-P&amp;L_CWS'!H205</f>
        <v>9360715.666666666</v>
      </c>
      <c r="G21" s="9">
        <f>'FIN-P&amp;L_CWS'!I205</f>
        <v>9396355.666666666</v>
      </c>
      <c r="H21" s="9">
        <f>'FIN-P&amp;L_CWS'!J205</f>
        <v>9397465.666666666</v>
      </c>
      <c r="I21" s="9">
        <f>'FIN-P&amp;L_CWS'!K205</f>
        <v>9430255.666666666</v>
      </c>
      <c r="J21" s="9">
        <f>'FIN-P&amp;L_CWS'!L205</f>
        <v>9397915.666666666</v>
      </c>
      <c r="K21" s="9">
        <f>'FIN-P&amp;L_CWS'!M205</f>
        <v>9392305.666666666</v>
      </c>
      <c r="L21" s="9">
        <f>'FIN-P&amp;L_CWS'!N205</f>
        <v>9380862.2866666652</v>
      </c>
      <c r="M21" s="9">
        <f>'FIN-P&amp;L_CWS'!O205</f>
        <v>9366887.2866666652</v>
      </c>
      <c r="N21" s="9">
        <f>'FIN-P&amp;L_CWS'!P205</f>
        <v>9367627.4266666658</v>
      </c>
      <c r="O21" s="9">
        <f>'FIN-P&amp;L_CWS'!Q205</f>
        <v>10826856.319666665</v>
      </c>
      <c r="P21" s="9">
        <f>'FIN-P&amp;L_CWS'!R205</f>
        <v>10813595.889666667</v>
      </c>
      <c r="Q21" s="9">
        <f>'FIN-P&amp;L_CWS'!S205</f>
        <v>10817119.487666667</v>
      </c>
      <c r="R21" s="9">
        <f>'FIN-P&amp;L_CWS'!T205</f>
        <v>10836684.487666667</v>
      </c>
      <c r="S21" s="9">
        <f>'FIN-P&amp;L_CWS'!U205</f>
        <v>10820719.487666667</v>
      </c>
      <c r="T21" s="9">
        <f>'FIN-P&amp;L_CWS'!V205</f>
        <v>10825429.487666667</v>
      </c>
      <c r="U21" s="9">
        <f>'FIN-P&amp;L_CWS'!W205</f>
        <v>9827291.1543333344</v>
      </c>
      <c r="V21" s="9">
        <f>'FIN-P&amp;L_CWS'!X205</f>
        <v>9828690.7243333329</v>
      </c>
      <c r="W21" s="9">
        <f>'FIN-P&amp;L_CWS'!Y205</f>
        <v>9826865.2943333331</v>
      </c>
      <c r="X21" s="9">
        <f>'FIN-P&amp;L_CWS'!Z205</f>
        <v>9845416.1068333331</v>
      </c>
      <c r="Y21" s="9">
        <f>'FIN-P&amp;L_CWS'!AA205</f>
        <v>9828886.1273333337</v>
      </c>
      <c r="Z21" s="9">
        <f>'FIN-P&amp;L_CWS'!AB205</f>
        <v>9832131.1898333337</v>
      </c>
      <c r="AA21" s="9">
        <f>'FIN-P&amp;L_CWS'!AC205</f>
        <v>8298366.9382916661</v>
      </c>
      <c r="AB21" s="9">
        <f>'FIN-P&amp;L_CWS'!AD205</f>
        <v>8308032.0185583336</v>
      </c>
      <c r="AC21" s="9">
        <f>'FIN-P&amp;L_CWS'!AE205</f>
        <v>8305281.8147583334</v>
      </c>
      <c r="AD21" s="9">
        <f>'FIN-P&amp;L_CWS'!AF205</f>
        <v>8327386.8147583334</v>
      </c>
      <c r="AE21" s="9">
        <f>'FIN-P&amp;L_CWS'!AG205</f>
        <v>8308542.5609583333</v>
      </c>
      <c r="AF21" s="9">
        <f>'FIN-P&amp;L_CWS'!AH205</f>
        <v>8314842.5609583333</v>
      </c>
      <c r="AG21" s="9">
        <f>'FIN-P&amp;L_CWS'!AI205</f>
        <v>8309897.5609583333</v>
      </c>
      <c r="AH21" s="9">
        <f>'FIN-P&amp;L_CWS'!AJ205</f>
        <v>8309109.2647583336</v>
      </c>
      <c r="AI21" s="9">
        <f>'FIN-P&amp;L_CWS'!AK205</f>
        <v>8305336.7147583328</v>
      </c>
      <c r="AJ21" s="9">
        <f>'FIN-P&amp;L_CWS'!AL205</f>
        <v>8322720.1560583338</v>
      </c>
      <c r="AK21" s="9">
        <f>'FIN-P&amp;L_CWS'!AM205</f>
        <v>8298904.2098583337</v>
      </c>
      <c r="AL21" s="9">
        <f>'FIN-P&amp;L_CWS'!AN205</f>
        <v>8298931.9011583338</v>
      </c>
      <c r="AM21" s="9">
        <f>'FIN-P&amp;L_CWS'!AO205</f>
        <v>10000630.24430896</v>
      </c>
      <c r="AN21" s="9">
        <f>'FIN-P&amp;L_CWS'!AP205</f>
        <v>10016377.520348961</v>
      </c>
      <c r="AO21" s="9">
        <f>'FIN-P&amp;L_CWS'!AQ205</f>
        <v>10018890.119808959</v>
      </c>
      <c r="AP21" s="9">
        <f>'FIN-P&amp;L_CWS'!AR205</f>
        <v>10040995.119808959</v>
      </c>
      <c r="AQ21" s="9">
        <f>'FIN-P&amp;L_CWS'!AS205</f>
        <v>10024925.308098959</v>
      </c>
      <c r="AR21" s="9">
        <f>'FIN-P&amp;L_CWS'!AT205</f>
        <v>10031225.308098959</v>
      </c>
      <c r="AS21" s="9">
        <f>'FIN-P&amp;L_CWS'!AU205</f>
        <v>10026280.308098959</v>
      </c>
      <c r="AT21" s="9">
        <f>'FIN-P&amp;L_CWS'!AV205</f>
        <v>10022720.71980896</v>
      </c>
      <c r="AU21" s="9">
        <f>'FIN-P&amp;L_CWS'!AW205</f>
        <v>10018951.31980896</v>
      </c>
      <c r="AV21" s="9">
        <f>'FIN-P&amp;L_CWS'!AX205</f>
        <v>10033410.145348961</v>
      </c>
      <c r="AW21" s="9">
        <f>'FIN-P&amp;L_CWS'!AY205</f>
        <v>10006820.057058958</v>
      </c>
      <c r="AX21" s="9">
        <f>'FIN-P&amp;L_CWS'!AZ205</f>
        <v>10003922.83259896</v>
      </c>
      <c r="AY21" s="9">
        <f>'FIN-P&amp;L_CWS'!BA205</f>
        <v>13625894.314746851</v>
      </c>
      <c r="AZ21" s="9">
        <f>'FIN-P&amp;L_CWS'!BB205</f>
        <v>13654681.861432848</v>
      </c>
      <c r="BA21" s="9">
        <f>'FIN-P&amp;L_CWS'!BC205</f>
        <v>13661443.351994848</v>
      </c>
      <c r="BB21" s="9">
        <f>'FIN-P&amp;L_CWS'!BD205</f>
        <v>13683548.351994848</v>
      </c>
      <c r="BC21" s="9">
        <f>'FIN-P&amp;L_CWS'!BE205</f>
        <v>13671876.067556851</v>
      </c>
      <c r="BD21" s="9">
        <f>'FIN-P&amp;L_CWS'!BF205</f>
        <v>13678176.067556851</v>
      </c>
      <c r="BE21" s="9">
        <f>'FIN-P&amp;L_CWS'!BG205</f>
        <v>13673231.067556851</v>
      </c>
      <c r="BF21" s="9">
        <f>'FIN-P&amp;L_CWS'!BH205</f>
        <v>13665273.951994848</v>
      </c>
      <c r="BG21" s="9">
        <f>'FIN-P&amp;L_CWS'!BI205</f>
        <v>13661504.551994849</v>
      </c>
      <c r="BH21" s="9">
        <f>'FIN-P&amp;L_CWS'!BJ205</f>
        <v>13671714.486432848</v>
      </c>
      <c r="BI21" s="9">
        <f>'FIN-P&amp;L_CWS'!BK205</f>
        <v>13640726.870870849</v>
      </c>
      <c r="BJ21" s="9">
        <f>'FIN-P&amp;L_CWS'!BL205</f>
        <v>13628010.75530885</v>
      </c>
    </row>
    <row r="22" spans="2:62" x14ac:dyDescent="0.15">
      <c r="B22" s="33" t="s">
        <v>551</v>
      </c>
      <c r="C22" s="9">
        <f>'FIN-P&amp;L_CWS'!E207</f>
        <v>-9388940.666666666</v>
      </c>
      <c r="D22" s="9">
        <f>'FIN-P&amp;L_CWS'!F207</f>
        <v>-9361632.333333334</v>
      </c>
      <c r="E22" s="9">
        <f>'FIN-P&amp;L_CWS'!G207</f>
        <v>-9364689</v>
      </c>
      <c r="F22" s="9">
        <f>'FIN-P&amp;L_CWS'!H207</f>
        <v>-9360715.666666666</v>
      </c>
      <c r="G22" s="9">
        <f>'FIN-P&amp;L_CWS'!I207</f>
        <v>-9396355.666666666</v>
      </c>
      <c r="H22" s="9">
        <f>'FIN-P&amp;L_CWS'!J207</f>
        <v>-9397465.666666666</v>
      </c>
      <c r="I22" s="9">
        <f>'FIN-P&amp;L_CWS'!K207</f>
        <v>-9430255.666666666</v>
      </c>
      <c r="J22" s="9">
        <f>'FIN-P&amp;L_CWS'!L207</f>
        <v>-9397915.666666666</v>
      </c>
      <c r="K22" s="9">
        <f>'FIN-P&amp;L_CWS'!M207</f>
        <v>-9392305.666666666</v>
      </c>
      <c r="L22" s="9">
        <f>'FIN-P&amp;L_CWS'!N207</f>
        <v>-9357808.2866666652</v>
      </c>
      <c r="M22" s="9">
        <f>'FIN-P&amp;L_CWS'!O207</f>
        <v>-9343833.2866666652</v>
      </c>
      <c r="N22" s="9">
        <f>'FIN-P&amp;L_CWS'!P207</f>
        <v>-9322735.4266666658</v>
      </c>
      <c r="O22" s="9">
        <f>'FIN-P&amp;L_CWS'!Q207</f>
        <v>-10725888.719666665</v>
      </c>
      <c r="P22" s="9">
        <f>'FIN-P&amp;L_CWS'!R207</f>
        <v>-10677809.289666668</v>
      </c>
      <c r="Q22" s="9">
        <f>'FIN-P&amp;L_CWS'!S207</f>
        <v>-10545546.287666667</v>
      </c>
      <c r="R22" s="9">
        <f>'FIN-P&amp;L_CWS'!T207</f>
        <v>-10565111.287666667</v>
      </c>
      <c r="S22" s="9">
        <f>'FIN-P&amp;L_CWS'!U207</f>
        <v>-10549146.287666667</v>
      </c>
      <c r="T22" s="9">
        <f>'FIN-P&amp;L_CWS'!V207</f>
        <v>-10553856.287666667</v>
      </c>
      <c r="U22" s="9">
        <f>'FIN-P&amp;L_CWS'!W207</f>
        <v>-9555717.9543333352</v>
      </c>
      <c r="V22" s="9">
        <f>'FIN-P&amp;L_CWS'!X207</f>
        <v>-9522298.5243333336</v>
      </c>
      <c r="W22" s="9">
        <f>'FIN-P&amp;L_CWS'!Y207</f>
        <v>-9485654.0943333339</v>
      </c>
      <c r="X22" s="9">
        <f>'FIN-P&amp;L_CWS'!Z207</f>
        <v>-9503011.1568333339</v>
      </c>
      <c r="Y22" s="9">
        <f>'FIN-P&amp;L_CWS'!AA207</f>
        <v>-9420313.827333333</v>
      </c>
      <c r="Z22" s="9">
        <f>'FIN-P&amp;L_CWS'!AB207</f>
        <v>-9422390.139833333</v>
      </c>
      <c r="AA22" s="9">
        <f>'FIN-P&amp;L_CWS'!AC207</f>
        <v>-7752231.7382916659</v>
      </c>
      <c r="AB22" s="9">
        <f>'FIN-P&amp;L_CWS'!AD207</f>
        <v>-7434949.6985583333</v>
      </c>
      <c r="AC22" s="9">
        <f>'FIN-P&amp;L_CWS'!AE207</f>
        <v>-7319872.954758333</v>
      </c>
      <c r="AD22" s="9">
        <f>'FIN-P&amp;L_CWS'!AF207</f>
        <v>-7341977.954758333</v>
      </c>
      <c r="AE22" s="9">
        <f>'FIN-P&amp;L_CWS'!AG207</f>
        <v>-7214442.1609583329</v>
      </c>
      <c r="AF22" s="9">
        <f>'FIN-P&amp;L_CWS'!AH207</f>
        <v>-7220742.1609583329</v>
      </c>
      <c r="AG22" s="9">
        <f>'FIN-P&amp;L_CWS'!AI207</f>
        <v>-7215797.1609583329</v>
      </c>
      <c r="AH22" s="9">
        <f>'FIN-P&amp;L_CWS'!AJ207</f>
        <v>-7322785.4047583332</v>
      </c>
      <c r="AI22" s="9">
        <f>'FIN-P&amp;L_CWS'!AK207</f>
        <v>-7318097.8547583325</v>
      </c>
      <c r="AJ22" s="9">
        <f>'FIN-P&amp;L_CWS'!AL207</f>
        <v>-7442866.5860583335</v>
      </c>
      <c r="AK22" s="9">
        <f>'FIN-P&amp;L_CWS'!AM207</f>
        <v>-7526082.1798583334</v>
      </c>
      <c r="AL22" s="9">
        <f>'FIN-P&amp;L_CWS'!AN207</f>
        <v>-7633520.1611583335</v>
      </c>
      <c r="AM22" s="9">
        <f>'FIN-P&amp;L_CWS'!AO207</f>
        <v>-8975799.4123089593</v>
      </c>
      <c r="AN22" s="9">
        <f>'FIN-P&amp;L_CWS'!AP207</f>
        <v>-8381470.8203489603</v>
      </c>
      <c r="AO22" s="9">
        <f>'FIN-P&amp;L_CWS'!AQ207</f>
        <v>-8173563.4378089588</v>
      </c>
      <c r="AP22" s="9">
        <f>'FIN-P&amp;L_CWS'!AR207</f>
        <v>-8195668.4378089588</v>
      </c>
      <c r="AQ22" s="9">
        <f>'FIN-P&amp;L_CWS'!AS207</f>
        <v>-7978425.6830989588</v>
      </c>
      <c r="AR22" s="9">
        <f>'FIN-P&amp;L_CWS'!AT207</f>
        <v>-7984725.6830989588</v>
      </c>
      <c r="AS22" s="9">
        <f>'FIN-P&amp;L_CWS'!AU207</f>
        <v>-7979780.6830989588</v>
      </c>
      <c r="AT22" s="9">
        <f>'FIN-P&amp;L_CWS'!AV207</f>
        <v>-8176374.0378089603</v>
      </c>
      <c r="AU22" s="9">
        <f>'FIN-P&amp;L_CWS'!AW207</f>
        <v>-8171584.6378089599</v>
      </c>
      <c r="AV22" s="9">
        <f>'FIN-P&amp;L_CWS'!AX207</f>
        <v>-8390915.9453489613</v>
      </c>
      <c r="AW22" s="9">
        <f>'FIN-P&amp;L_CWS'!AY207</f>
        <v>-8563828.8000589591</v>
      </c>
      <c r="AX22" s="9">
        <f>'FIN-P&amp;L_CWS'!AZ207</f>
        <v>-8765839.0575989597</v>
      </c>
      <c r="AY22" s="9">
        <f>'FIN-P&amp;L_CWS'!BA207</f>
        <v>-11883005.887746852</v>
      </c>
      <c r="AZ22" s="9">
        <f>'FIN-P&amp;L_CWS'!BB207</f>
        <v>-10867041.878232848</v>
      </c>
      <c r="BA22" s="9">
        <f>'FIN-P&amp;L_CWS'!BC207</f>
        <v>-10521753.683394847</v>
      </c>
      <c r="BB22" s="9">
        <f>'FIN-P&amp;L_CWS'!BD207</f>
        <v>-10543858.683394847</v>
      </c>
      <c r="BC22" s="9">
        <f>'FIN-P&amp;L_CWS'!BE207</f>
        <v>-10184429.21355685</v>
      </c>
      <c r="BD22" s="9">
        <f>'FIN-P&amp;L_CWS'!BF207</f>
        <v>-10190729.21355685</v>
      </c>
      <c r="BE22" s="9">
        <f>'FIN-P&amp;L_CWS'!BG207</f>
        <v>-10185784.21355685</v>
      </c>
      <c r="BF22" s="9">
        <f>'FIN-P&amp;L_CWS'!BH207</f>
        <v>-10524564.283394847</v>
      </c>
      <c r="BG22" s="9">
        <f>'FIN-P&amp;L_CWS'!BI207</f>
        <v>-10519774.883394849</v>
      </c>
      <c r="BH22" s="9">
        <f>'FIN-P&amp;L_CWS'!BJ207</f>
        <v>-10876487.003232848</v>
      </c>
      <c r="BI22" s="9">
        <f>'FIN-P&amp;L_CWS'!BK207</f>
        <v>-11191586.57307085</v>
      </c>
      <c r="BJ22" s="9">
        <f>'FIN-P&amp;L_CWS'!BL207</f>
        <v>-11525407.642908849</v>
      </c>
    </row>
    <row r="23" spans="2:62" x14ac:dyDescent="0.15">
      <c r="B23" s="33" t="s">
        <v>552</v>
      </c>
      <c r="C23" s="9">
        <f>'FIN-P&amp;L_CWS'!E208</f>
        <v>-9417532.666666666</v>
      </c>
      <c r="D23" s="9">
        <f>'FIN-P&amp;L_CWS'!F208</f>
        <v>-18779165</v>
      </c>
      <c r="E23" s="9">
        <f>'FIN-P&amp;L_CWS'!G208</f>
        <v>-28143854</v>
      </c>
      <c r="F23" s="9">
        <f>'FIN-P&amp;L_CWS'!H208</f>
        <v>-37504569.666666664</v>
      </c>
      <c r="G23" s="9">
        <f>'FIN-P&amp;L_CWS'!I208</f>
        <v>-46900925.333333328</v>
      </c>
      <c r="H23" s="9">
        <f>'FIN-P&amp;L_CWS'!J208</f>
        <v>-56298390.999999993</v>
      </c>
      <c r="I23" s="9">
        <f>'FIN-P&amp;L_CWS'!K208</f>
        <v>-65728646.666666657</v>
      </c>
      <c r="J23" s="9">
        <f>'FIN-P&amp;L_CWS'!L208</f>
        <v>-75126562.333333328</v>
      </c>
      <c r="K23" s="9">
        <f>'FIN-P&amp;L_CWS'!M208</f>
        <v>-84518868</v>
      </c>
      <c r="L23" s="9">
        <f>'FIN-P&amp;L_CWS'!N208</f>
        <v>-93876676.286666662</v>
      </c>
      <c r="M23" s="9">
        <f>'FIN-P&amp;L_CWS'!O208</f>
        <v>-103220509.57333332</v>
      </c>
      <c r="N23" s="9">
        <f>'FIN-P&amp;L_CWS'!P208</f>
        <v>-112543244.99999999</v>
      </c>
      <c r="O23" s="9">
        <f>'FIN-P&amp;L_CWS'!Q208</f>
        <v>-123269133.71966664</v>
      </c>
      <c r="P23" s="9">
        <f>'FIN-P&amp;L_CWS'!R208</f>
        <v>-133946943.00933331</v>
      </c>
      <c r="Q23" s="9">
        <f>'FIN-P&amp;L_CWS'!S208</f>
        <v>-144492489.29699999</v>
      </c>
      <c r="R23" s="9">
        <f>'FIN-P&amp;L_CWS'!T208</f>
        <v>-155057600.58466667</v>
      </c>
      <c r="S23" s="9">
        <f>'FIN-P&amp;L_CWS'!U208</f>
        <v>-165606746.87233335</v>
      </c>
      <c r="T23" s="9">
        <f>'FIN-P&amp;L_CWS'!V208</f>
        <v>-176160603.16000003</v>
      </c>
      <c r="U23" s="9">
        <f>'FIN-P&amp;L_CWS'!W208</f>
        <v>-185716321.11433336</v>
      </c>
      <c r="V23" s="9">
        <f>'FIN-P&amp;L_CWS'!X208</f>
        <v>-195238619.63866669</v>
      </c>
      <c r="W23" s="9">
        <f>'FIN-P&amp;L_CWS'!Y208</f>
        <v>-204724273.73300001</v>
      </c>
      <c r="X23" s="9">
        <f>'FIN-P&amp;L_CWS'!Z208</f>
        <v>-214227284.88983333</v>
      </c>
      <c r="Y23" s="9">
        <f>'FIN-P&amp;L_CWS'!AA208</f>
        <v>-223647598.71716666</v>
      </c>
      <c r="Z23" s="9">
        <f>'FIN-P&amp;L_CWS'!AB208</f>
        <v>-233069988.85699999</v>
      </c>
      <c r="AA23" s="9">
        <f>'FIN-P&amp;L_CWS'!AC208</f>
        <v>-240822220.59529167</v>
      </c>
      <c r="AB23" s="9">
        <f>'FIN-P&amp;L_CWS'!AD208</f>
        <v>-248257170.29385</v>
      </c>
      <c r="AC23" s="9">
        <f>'FIN-P&amp;L_CWS'!AE208</f>
        <v>-255577043.24860835</v>
      </c>
      <c r="AD23" s="9">
        <f>'FIN-P&amp;L_CWS'!AF208</f>
        <v>-262919021.2033667</v>
      </c>
      <c r="AE23" s="9">
        <f>'FIN-P&amp;L_CWS'!AG208</f>
        <v>-270133463.36432505</v>
      </c>
      <c r="AF23" s="9">
        <f>'FIN-P&amp;L_CWS'!AH208</f>
        <v>-277354205.5252834</v>
      </c>
      <c r="AG23" s="9">
        <f>'FIN-P&amp;L_CWS'!AI208</f>
        <v>-284570002.68624175</v>
      </c>
      <c r="AH23" s="9">
        <f>'FIN-P&amp;L_CWS'!AJ208</f>
        <v>-291892788.09100008</v>
      </c>
      <c r="AI23" s="9">
        <f>'FIN-P&amp;L_CWS'!AK208</f>
        <v>-299210885.9457584</v>
      </c>
      <c r="AJ23" s="9">
        <f>'FIN-P&amp;L_CWS'!AL208</f>
        <v>-306653752.53181672</v>
      </c>
      <c r="AK23" s="9">
        <f>'FIN-P&amp;L_CWS'!AM208</f>
        <v>-314179834.71167505</v>
      </c>
      <c r="AL23" s="9">
        <f>'FIN-P&amp;L_CWS'!AN208</f>
        <v>-321813354.87283337</v>
      </c>
      <c r="AM23" s="9">
        <f>'FIN-P&amp;L_CWS'!AO208</f>
        <v>-330789154.2851423</v>
      </c>
      <c r="AN23" s="9">
        <f>'FIN-P&amp;L_CWS'!AP208</f>
        <v>-339170625.10549128</v>
      </c>
      <c r="AO23" s="9">
        <f>'FIN-P&amp;L_CWS'!AQ208</f>
        <v>-347344188.54330021</v>
      </c>
      <c r="AP23" s="9">
        <f>'FIN-P&amp;L_CWS'!AR208</f>
        <v>-355539856.98110914</v>
      </c>
      <c r="AQ23" s="9">
        <f>'FIN-P&amp;L_CWS'!AS208</f>
        <v>-363518282.66420811</v>
      </c>
      <c r="AR23" s="9">
        <f>'FIN-P&amp;L_CWS'!AT208</f>
        <v>-371503008.34730709</v>
      </c>
      <c r="AS23" s="9">
        <f>'FIN-P&amp;L_CWS'!AU208</f>
        <v>-379482789.03040606</v>
      </c>
      <c r="AT23" s="9">
        <f>'FIN-P&amp;L_CWS'!AV208</f>
        <v>-387659163.06821501</v>
      </c>
      <c r="AU23" s="9">
        <f>'FIN-P&amp;L_CWS'!AW208</f>
        <v>-395830747.70602399</v>
      </c>
      <c r="AV23" s="9">
        <f>'FIN-P&amp;L_CWS'!AX208</f>
        <v>-404221663.65137297</v>
      </c>
      <c r="AW23" s="9">
        <f>'FIN-P&amp;L_CWS'!AY208</f>
        <v>-412785492.45143193</v>
      </c>
      <c r="AX23" s="9">
        <f>'FIN-P&amp;L_CWS'!AZ208</f>
        <v>-421551331.50903088</v>
      </c>
      <c r="AY23" s="9">
        <f>'FIN-P&amp;L_CWS'!BA208</f>
        <v>-433434337.39677775</v>
      </c>
      <c r="AZ23" s="9">
        <f>'FIN-P&amp;L_CWS'!BB208</f>
        <v>-444301379.27501059</v>
      </c>
      <c r="BA23" s="9">
        <f>'FIN-P&amp;L_CWS'!BC208</f>
        <v>-454823132.95840544</v>
      </c>
      <c r="BB23" s="9">
        <f>'FIN-P&amp;L_CWS'!BD208</f>
        <v>-465366991.64180028</v>
      </c>
      <c r="BC23" s="9">
        <f>'FIN-P&amp;L_CWS'!BE208</f>
        <v>-475551420.85535711</v>
      </c>
      <c r="BD23" s="9">
        <f>'FIN-P&amp;L_CWS'!BF208</f>
        <v>-485742150.06891394</v>
      </c>
      <c r="BE23" s="9">
        <f>'FIN-P&amp;L_CWS'!BG208</f>
        <v>-495927934.28247076</v>
      </c>
      <c r="BF23" s="9">
        <f>'FIN-P&amp;L_CWS'!BH208</f>
        <v>-506452498.56586564</v>
      </c>
      <c r="BG23" s="9">
        <f>'FIN-P&amp;L_CWS'!BI208</f>
        <v>-516972273.44926047</v>
      </c>
      <c r="BH23" s="9">
        <f>'FIN-P&amp;L_CWS'!BJ208</f>
        <v>-527848760.45249331</v>
      </c>
      <c r="BI23" s="9">
        <f>'FIN-P&amp;L_CWS'!BK208</f>
        <v>-539040347.02556419</v>
      </c>
      <c r="BJ23" s="9">
        <f>'FIN-P&amp;L_CWS'!BL208</f>
        <v>-550565754.66847301</v>
      </c>
    </row>
    <row r="25" spans="2:62" x14ac:dyDescent="0.15">
      <c r="B25" s="14" t="s">
        <v>684</v>
      </c>
    </row>
    <row r="26" spans="2:62" x14ac:dyDescent="0.15">
      <c r="C26" s="363" t="s">
        <v>35</v>
      </c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 t="s">
        <v>36</v>
      </c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63" t="s">
        <v>37</v>
      </c>
      <c r="AB26" s="363"/>
      <c r="AC26" s="363"/>
      <c r="AD26" s="363"/>
      <c r="AE26" s="363"/>
      <c r="AF26" s="363"/>
      <c r="AG26" s="363"/>
      <c r="AH26" s="363"/>
      <c r="AI26" s="363"/>
      <c r="AJ26" s="363"/>
      <c r="AK26" s="363"/>
      <c r="AL26" s="363"/>
      <c r="AM26" s="363" t="s">
        <v>38</v>
      </c>
      <c r="AN26" s="363"/>
      <c r="AO26" s="363"/>
      <c r="AP26" s="363"/>
      <c r="AQ26" s="363"/>
      <c r="AR26" s="363"/>
      <c r="AS26" s="363"/>
      <c r="AT26" s="363"/>
      <c r="AU26" s="363"/>
      <c r="AV26" s="363"/>
      <c r="AW26" s="363"/>
      <c r="AX26" s="363"/>
      <c r="AY26" s="363" t="s">
        <v>39</v>
      </c>
      <c r="AZ26" s="363"/>
      <c r="BA26" s="363"/>
      <c r="BB26" s="363"/>
      <c r="BC26" s="363"/>
      <c r="BD26" s="363"/>
      <c r="BE26" s="363"/>
      <c r="BF26" s="363"/>
      <c r="BG26" s="363"/>
      <c r="BH26" s="363"/>
      <c r="BI26" s="363"/>
      <c r="BJ26" s="363"/>
    </row>
    <row r="27" spans="2:62" x14ac:dyDescent="0.15">
      <c r="C27" s="27" t="s">
        <v>40</v>
      </c>
      <c r="D27" s="27" t="s">
        <v>41</v>
      </c>
      <c r="E27" s="27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27" t="s">
        <v>40</v>
      </c>
      <c r="P27" s="27" t="s">
        <v>41</v>
      </c>
      <c r="Q27" s="27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27" t="s">
        <v>40</v>
      </c>
      <c r="AB27" s="27" t="s">
        <v>41</v>
      </c>
      <c r="AC27" s="27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27" t="s">
        <v>40</v>
      </c>
      <c r="AN27" s="27" t="s">
        <v>41</v>
      </c>
      <c r="AO27" s="27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27" t="s">
        <v>40</v>
      </c>
      <c r="AZ27" s="27" t="s">
        <v>41</v>
      </c>
      <c r="BA27" s="27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8" spans="2:62" x14ac:dyDescent="0.15">
      <c r="B28" s="14" t="s">
        <v>671</v>
      </c>
      <c r="C28" s="9">
        <f>COGS_DB!E13</f>
        <v>0</v>
      </c>
      <c r="D28" s="9">
        <f>COGS_DB!F13</f>
        <v>0</v>
      </c>
      <c r="E28" s="9">
        <f>COGS_DB!G13</f>
        <v>0</v>
      </c>
      <c r="F28" s="9">
        <f>COGS_DB!H13</f>
        <v>0</v>
      </c>
      <c r="G28" s="9">
        <f>COGS_DB!I13</f>
        <v>0</v>
      </c>
      <c r="H28" s="9">
        <f>COGS_DB!J13</f>
        <v>0</v>
      </c>
      <c r="I28" s="9">
        <f>COGS_DB!K13</f>
        <v>0</v>
      </c>
      <c r="J28" s="9">
        <f>COGS_DB!L13</f>
        <v>0</v>
      </c>
      <c r="K28" s="9">
        <f>COGS_DB!M13</f>
        <v>0</v>
      </c>
      <c r="L28" s="9">
        <f>COGS_DB!N13</f>
        <v>23054</v>
      </c>
      <c r="M28" s="9">
        <f>COGS_DB!O13</f>
        <v>23054</v>
      </c>
      <c r="N28" s="9">
        <f>COGS_DB!P13</f>
        <v>44892</v>
      </c>
      <c r="O28" s="9">
        <f>COGS_DB!Q13</f>
        <v>100967.6</v>
      </c>
      <c r="P28" s="9">
        <f>COGS_DB!R13</f>
        <v>135786.6</v>
      </c>
      <c r="Q28" s="9">
        <f>COGS_DB!S13</f>
        <v>271573.2</v>
      </c>
      <c r="R28" s="9">
        <f>COGS_DB!T13</f>
        <v>271573.2</v>
      </c>
      <c r="S28" s="9">
        <f>COGS_DB!U13</f>
        <v>271573.2</v>
      </c>
      <c r="T28" s="9">
        <f>COGS_DB!V13</f>
        <v>271573.2</v>
      </c>
      <c r="U28" s="9">
        <f>COGS_DB!W13</f>
        <v>271573.2</v>
      </c>
      <c r="V28" s="9">
        <f>COGS_DB!X13</f>
        <v>306392.2</v>
      </c>
      <c r="W28" s="9">
        <f>COGS_DB!Y13</f>
        <v>341211.2</v>
      </c>
      <c r="X28" s="9">
        <f>COGS_DB!Z13</f>
        <v>342404.95</v>
      </c>
      <c r="Y28" s="9">
        <f>COGS_DB!AA13</f>
        <v>408572.3</v>
      </c>
      <c r="Z28" s="9">
        <f>COGS_DB!AB13</f>
        <v>409741.05</v>
      </c>
      <c r="AA28" s="9">
        <f>COGS_DB!AC13</f>
        <v>546135.19999999995</v>
      </c>
      <c r="AB28" s="9">
        <f>COGS_DB!AD13</f>
        <v>873082.32000000007</v>
      </c>
      <c r="AC28" s="9">
        <f>COGS_DB!AE13</f>
        <v>985408.86</v>
      </c>
      <c r="AD28" s="9">
        <f>COGS_DB!AF13</f>
        <v>985408.86</v>
      </c>
      <c r="AE28" s="9">
        <f>COGS_DB!AG13</f>
        <v>1094100.3999999999</v>
      </c>
      <c r="AF28" s="9">
        <f>COGS_DB!AH13</f>
        <v>1094100.3999999999</v>
      </c>
      <c r="AG28" s="9">
        <f>COGS_DB!AI13</f>
        <v>1094100.3999999999</v>
      </c>
      <c r="AH28" s="9">
        <f>COGS_DB!AJ13</f>
        <v>986323.86</v>
      </c>
      <c r="AI28" s="9">
        <f>COGS_DB!AK13</f>
        <v>987238.86</v>
      </c>
      <c r="AJ28" s="9">
        <f>COGS_DB!AL13</f>
        <v>879853.57000000007</v>
      </c>
      <c r="AK28" s="9">
        <f>COGS_DB!AM13</f>
        <v>772822.03</v>
      </c>
      <c r="AL28" s="9">
        <f>COGS_DB!AN13</f>
        <v>665411.74</v>
      </c>
      <c r="AM28" s="9">
        <f>COGS_DB!AO13</f>
        <v>1024830.8319999999</v>
      </c>
      <c r="AN28" s="9">
        <f>COGS_DB!AP13</f>
        <v>1634906.7</v>
      </c>
      <c r="AO28" s="9">
        <f>COGS_DB!AQ13</f>
        <v>1845326.682</v>
      </c>
      <c r="AP28" s="9">
        <f>COGS_DB!AR13</f>
        <v>1845326.682</v>
      </c>
      <c r="AQ28" s="9">
        <f>COGS_DB!AS13</f>
        <v>2046499.625</v>
      </c>
      <c r="AR28" s="9">
        <f>COGS_DB!AT13</f>
        <v>2046499.625</v>
      </c>
      <c r="AS28" s="9">
        <f>COGS_DB!AU13</f>
        <v>2046499.625</v>
      </c>
      <c r="AT28" s="9">
        <f>COGS_DB!AV13</f>
        <v>1846346.682</v>
      </c>
      <c r="AU28" s="9">
        <f>COGS_DB!AW13</f>
        <v>1847366.682</v>
      </c>
      <c r="AV28" s="9">
        <f>COGS_DB!AX13</f>
        <v>1642494.2</v>
      </c>
      <c r="AW28" s="9">
        <f>COGS_DB!AY13</f>
        <v>1442991.257</v>
      </c>
      <c r="AX28" s="9">
        <f>COGS_DB!AZ13</f>
        <v>1238083.7749999999</v>
      </c>
      <c r="AY28" s="9">
        <f>COGS_DB!BA13</f>
        <v>1742888.4269999999</v>
      </c>
      <c r="AZ28" s="9">
        <f>COGS_DB!BB13</f>
        <v>2787639.9832000001</v>
      </c>
      <c r="BA28" s="9">
        <f>COGS_DB!BC13</f>
        <v>3139689.6686</v>
      </c>
      <c r="BB28" s="9">
        <f>COGS_DB!BD13</f>
        <v>3139689.6686</v>
      </c>
      <c r="BC28" s="9">
        <f>COGS_DB!BE13</f>
        <v>3487446.8539999998</v>
      </c>
      <c r="BD28" s="9">
        <f>COGS_DB!BF13</f>
        <v>3487446.8539999998</v>
      </c>
      <c r="BE28" s="9">
        <f>COGS_DB!BG13</f>
        <v>3487446.8539999998</v>
      </c>
      <c r="BF28" s="9">
        <f>COGS_DB!BH13</f>
        <v>3140709.6686</v>
      </c>
      <c r="BG28" s="9">
        <f>COGS_DB!BI13</f>
        <v>3141729.6686</v>
      </c>
      <c r="BH28" s="9">
        <f>COGS_DB!BJ13</f>
        <v>2795227.4832000001</v>
      </c>
      <c r="BI28" s="9">
        <f>COGS_DB!BK13</f>
        <v>2449140.2977999998</v>
      </c>
      <c r="BJ28" s="9">
        <f>COGS_DB!BL13</f>
        <v>2102603.1124</v>
      </c>
    </row>
    <row r="29" spans="2:62" x14ac:dyDescent="0.15">
      <c r="B29" s="14" t="s">
        <v>677</v>
      </c>
      <c r="C29" s="9">
        <f>COGS_DB!E15</f>
        <v>0</v>
      </c>
      <c r="D29" s="9">
        <f>COGS_DB!F15</f>
        <v>0</v>
      </c>
      <c r="E29" s="9">
        <f>COGS_DB!G15</f>
        <v>0</v>
      </c>
      <c r="F29" s="9">
        <f>COGS_DB!H15</f>
        <v>0</v>
      </c>
      <c r="G29" s="9">
        <f>COGS_DB!I15</f>
        <v>0</v>
      </c>
      <c r="H29" s="9">
        <f>COGS_DB!J15</f>
        <v>0</v>
      </c>
      <c r="I29" s="9">
        <f>COGS_DB!K15</f>
        <v>0</v>
      </c>
      <c r="J29" s="9">
        <f>COGS_DB!L15</f>
        <v>0</v>
      </c>
      <c r="K29" s="9">
        <f>COGS_DB!M15</f>
        <v>0</v>
      </c>
      <c r="L29" s="9">
        <f>COGS_DB!N15</f>
        <v>17024</v>
      </c>
      <c r="M29" s="9">
        <f>COGS_DB!O15</f>
        <v>17024</v>
      </c>
      <c r="N29" s="9">
        <f>COGS_DB!P15</f>
        <v>32832</v>
      </c>
      <c r="O29" s="9">
        <f>COGS_DB!Q15</f>
        <v>59319.8</v>
      </c>
      <c r="P29" s="9">
        <f>COGS_DB!R15</f>
        <v>80256.2</v>
      </c>
      <c r="Q29" s="9">
        <f>COGS_DB!S15</f>
        <v>160512.4</v>
      </c>
      <c r="R29" s="9">
        <f>COGS_DB!T15</f>
        <v>160512.4</v>
      </c>
      <c r="S29" s="9">
        <f>COGS_DB!U15</f>
        <v>160512.4</v>
      </c>
      <c r="T29" s="9">
        <f>COGS_DB!V15</f>
        <v>160512.4</v>
      </c>
      <c r="U29" s="9">
        <f>COGS_DB!W15</f>
        <v>160512.4</v>
      </c>
      <c r="V29" s="9">
        <f>COGS_DB!X15</f>
        <v>181448.80000000002</v>
      </c>
      <c r="W29" s="9">
        <f>COGS_DB!Y15</f>
        <v>202385.2</v>
      </c>
      <c r="X29" s="9">
        <f>COGS_DB!Z15</f>
        <v>202735.2</v>
      </c>
      <c r="Y29" s="9">
        <f>COGS_DB!AA15</f>
        <v>244608</v>
      </c>
      <c r="Z29" s="9">
        <f>COGS_DB!AB15</f>
        <v>244933</v>
      </c>
      <c r="AA29" s="9">
        <f>COGS_DB!AC15</f>
        <v>218403.08000000002</v>
      </c>
      <c r="AB29" s="9">
        <f>COGS_DB!AD15</f>
        <v>345706.96</v>
      </c>
      <c r="AC29" s="9">
        <f>COGS_DB!AE15</f>
        <v>391694.06</v>
      </c>
      <c r="AD29" s="9">
        <f>COGS_DB!AF15</f>
        <v>391694.06</v>
      </c>
      <c r="AE29" s="9">
        <f>COGS_DB!AG15</f>
        <v>437106.16000000003</v>
      </c>
      <c r="AF29" s="9">
        <f>COGS_DB!AH15</f>
        <v>437106.16000000003</v>
      </c>
      <c r="AG29" s="9">
        <f>COGS_DB!AI15</f>
        <v>437106.16000000003</v>
      </c>
      <c r="AH29" s="9">
        <f>COGS_DB!AJ15</f>
        <v>391844.06</v>
      </c>
      <c r="AI29" s="9">
        <f>COGS_DB!AK15</f>
        <v>391994.06</v>
      </c>
      <c r="AJ29" s="9">
        <f>COGS_DB!AL15</f>
        <v>346931.96</v>
      </c>
      <c r="AK29" s="9">
        <f>COGS_DB!AM15</f>
        <v>306361.07</v>
      </c>
      <c r="AL29" s="9">
        <f>COGS_DB!AN15</f>
        <v>261273.97</v>
      </c>
      <c r="AM29" s="9">
        <f>COGS_DB!AO15</f>
        <v>203815.443</v>
      </c>
      <c r="AN29" s="9">
        <f>COGS_DB!AP15</f>
        <v>330287.33999999997</v>
      </c>
      <c r="AO29" s="9">
        <f>COGS_DB!AQ15</f>
        <v>369571.61300000001</v>
      </c>
      <c r="AP29" s="9">
        <f>COGS_DB!AR15</f>
        <v>369571.61300000001</v>
      </c>
      <c r="AQ29" s="9">
        <f>COGS_DB!AS15</f>
        <v>413497.92499999999</v>
      </c>
      <c r="AR29" s="9">
        <f>COGS_DB!AT15</f>
        <v>413497.92499999999</v>
      </c>
      <c r="AS29" s="9">
        <f>COGS_DB!AU15</f>
        <v>413497.92499999999</v>
      </c>
      <c r="AT29" s="9">
        <f>COGS_DB!AV15</f>
        <v>369781.61300000001</v>
      </c>
      <c r="AU29" s="9">
        <f>COGS_DB!AW15</f>
        <v>369991.61300000001</v>
      </c>
      <c r="AV29" s="9">
        <f>COGS_DB!AX15</f>
        <v>332002.33999999997</v>
      </c>
      <c r="AW29" s="9">
        <f>COGS_DB!AY15</f>
        <v>288531.02799999999</v>
      </c>
      <c r="AX29" s="9">
        <f>COGS_DB!AZ15</f>
        <v>250506.75499999998</v>
      </c>
      <c r="AY29" s="9">
        <f>COGS_DB!BA15</f>
        <v>175719.84269999998</v>
      </c>
      <c r="AZ29" s="9">
        <f>COGS_DB!BB15</f>
        <v>279729.56429999997</v>
      </c>
      <c r="BA29" s="9">
        <f>COGS_DB!BC15</f>
        <v>313009.16480000003</v>
      </c>
      <c r="BB29" s="9">
        <f>COGS_DB!BD15</f>
        <v>313009.16480000003</v>
      </c>
      <c r="BC29" s="9">
        <f>COGS_DB!BE15</f>
        <v>351894.68539999996</v>
      </c>
      <c r="BD29" s="9">
        <f>COGS_DB!BF15</f>
        <v>351894.68539999996</v>
      </c>
      <c r="BE29" s="9">
        <f>COGS_DB!BG15</f>
        <v>351894.68539999996</v>
      </c>
      <c r="BF29" s="9">
        <f>COGS_DB!BH15</f>
        <v>313219.16480000003</v>
      </c>
      <c r="BG29" s="9">
        <f>COGS_DB!BI15</f>
        <v>313429.16480000003</v>
      </c>
      <c r="BH29" s="9">
        <f>COGS_DB!BJ15</f>
        <v>281444.56429999997</v>
      </c>
      <c r="BI29" s="9">
        <f>COGS_DB!BK15</f>
        <v>243014.04369999998</v>
      </c>
      <c r="BJ29" s="9">
        <f>COGS_DB!BL15</f>
        <v>210994.44320000001</v>
      </c>
    </row>
    <row r="30" spans="2:62" x14ac:dyDescent="0.15">
      <c r="B30" s="14" t="s">
        <v>678</v>
      </c>
      <c r="C30" s="9">
        <f>COGS_DB!E16</f>
        <v>0</v>
      </c>
      <c r="D30" s="9">
        <f>COGS_DB!F16</f>
        <v>0</v>
      </c>
      <c r="E30" s="9">
        <f>COGS_DB!G16</f>
        <v>0</v>
      </c>
      <c r="F30" s="9">
        <f>COGS_DB!H16</f>
        <v>0</v>
      </c>
      <c r="G30" s="9">
        <f>COGS_DB!I16</f>
        <v>0</v>
      </c>
      <c r="H30" s="9">
        <f>COGS_DB!J16</f>
        <v>0</v>
      </c>
      <c r="I30" s="9">
        <f>COGS_DB!K16</f>
        <v>0</v>
      </c>
      <c r="J30" s="9">
        <f>COGS_DB!L16</f>
        <v>0</v>
      </c>
      <c r="K30" s="9">
        <f>COGS_DB!M16</f>
        <v>0</v>
      </c>
      <c r="L30" s="9">
        <f>COGS_DB!N16</f>
        <v>6030</v>
      </c>
      <c r="M30" s="9">
        <f>COGS_DB!O16</f>
        <v>6030</v>
      </c>
      <c r="N30" s="9">
        <f>COGS_DB!P16</f>
        <v>12060</v>
      </c>
      <c r="O30" s="9">
        <f>COGS_DB!Q16</f>
        <v>41647.800000000003</v>
      </c>
      <c r="P30" s="9">
        <f>COGS_DB!R16</f>
        <v>55530.400000000001</v>
      </c>
      <c r="Q30" s="9">
        <f>COGS_DB!S16</f>
        <v>111060.8</v>
      </c>
      <c r="R30" s="9">
        <f>COGS_DB!T16</f>
        <v>111060.8</v>
      </c>
      <c r="S30" s="9">
        <f>COGS_DB!U16</f>
        <v>111060.8</v>
      </c>
      <c r="T30" s="9">
        <f>COGS_DB!V16</f>
        <v>111060.8</v>
      </c>
      <c r="U30" s="9">
        <f>COGS_DB!W16</f>
        <v>111060.8</v>
      </c>
      <c r="V30" s="9">
        <f>COGS_DB!X16</f>
        <v>124943.40000000001</v>
      </c>
      <c r="W30" s="9">
        <f>COGS_DB!Y16</f>
        <v>138826</v>
      </c>
      <c r="X30" s="9">
        <f>COGS_DB!Z16</f>
        <v>139669.75</v>
      </c>
      <c r="Y30" s="9">
        <f>COGS_DB!AA16</f>
        <v>163964.30000000002</v>
      </c>
      <c r="Z30" s="9">
        <f>COGS_DB!AB16</f>
        <v>164808.05000000002</v>
      </c>
      <c r="AA30" s="9">
        <f>COGS_DB!AC16</f>
        <v>327732.12</v>
      </c>
      <c r="AB30" s="9">
        <f>COGS_DB!AD16</f>
        <v>527375.35999999999</v>
      </c>
      <c r="AC30" s="9">
        <f>COGS_DB!AE16</f>
        <v>593714.80000000005</v>
      </c>
      <c r="AD30" s="9">
        <f>COGS_DB!AF16</f>
        <v>593714.80000000005</v>
      </c>
      <c r="AE30" s="9">
        <f>COGS_DB!AG16</f>
        <v>656994.24</v>
      </c>
      <c r="AF30" s="9">
        <f>COGS_DB!AH16</f>
        <v>656994.24</v>
      </c>
      <c r="AG30" s="9">
        <f>COGS_DB!AI16</f>
        <v>656994.24</v>
      </c>
      <c r="AH30" s="9">
        <f>COGS_DB!AJ16</f>
        <v>594479.80000000005</v>
      </c>
      <c r="AI30" s="9">
        <f>COGS_DB!AK16</f>
        <v>595244.80000000005</v>
      </c>
      <c r="AJ30" s="9">
        <f>COGS_DB!AL16</f>
        <v>532921.61</v>
      </c>
      <c r="AK30" s="9">
        <f>COGS_DB!AM16</f>
        <v>466460.96</v>
      </c>
      <c r="AL30" s="9">
        <f>COGS_DB!AN16</f>
        <v>404137.77</v>
      </c>
      <c r="AM30" s="9">
        <f>COGS_DB!AO16</f>
        <v>821015.38899999997</v>
      </c>
      <c r="AN30" s="9">
        <f>COGS_DB!AP16</f>
        <v>1304619.3599999999</v>
      </c>
      <c r="AO30" s="9">
        <f>COGS_DB!AQ16</f>
        <v>1475755.0689999999</v>
      </c>
      <c r="AP30" s="9">
        <f>COGS_DB!AR16</f>
        <v>1475755.0689999999</v>
      </c>
      <c r="AQ30" s="9">
        <f>COGS_DB!AS16</f>
        <v>1633001.7</v>
      </c>
      <c r="AR30" s="9">
        <f>COGS_DB!AT16</f>
        <v>1633001.7</v>
      </c>
      <c r="AS30" s="9">
        <f>COGS_DB!AU16</f>
        <v>1633001.7</v>
      </c>
      <c r="AT30" s="9">
        <f>COGS_DB!AV16</f>
        <v>1476565.0689999999</v>
      </c>
      <c r="AU30" s="9">
        <f>COGS_DB!AW16</f>
        <v>1477375.0689999999</v>
      </c>
      <c r="AV30" s="9">
        <f>COGS_DB!AX16</f>
        <v>1310491.8599999999</v>
      </c>
      <c r="AW30" s="9">
        <f>COGS_DB!AY16</f>
        <v>1154460.2290000001</v>
      </c>
      <c r="AX30" s="9">
        <f>COGS_DB!AZ16</f>
        <v>987577.0199999999</v>
      </c>
      <c r="AY30" s="9">
        <f>COGS_DB!BA16</f>
        <v>1567168.5842999998</v>
      </c>
      <c r="AZ30" s="9">
        <f>COGS_DB!BB16</f>
        <v>2507910.4188999999</v>
      </c>
      <c r="BA30" s="9">
        <f>COGS_DB!BC16</f>
        <v>2826680.5038000001</v>
      </c>
      <c r="BB30" s="9">
        <f>COGS_DB!BD16</f>
        <v>2826680.5038000001</v>
      </c>
      <c r="BC30" s="9">
        <f>COGS_DB!BE16</f>
        <v>3135552.1685999995</v>
      </c>
      <c r="BD30" s="9">
        <f>COGS_DB!BF16</f>
        <v>3135552.1685999995</v>
      </c>
      <c r="BE30" s="9">
        <f>COGS_DB!BG16</f>
        <v>3135552.1685999995</v>
      </c>
      <c r="BF30" s="9">
        <f>COGS_DB!BH16</f>
        <v>2827490.5038000001</v>
      </c>
      <c r="BG30" s="9">
        <f>COGS_DB!BI16</f>
        <v>2828300.5038000001</v>
      </c>
      <c r="BH30" s="9">
        <f>COGS_DB!BJ16</f>
        <v>2513782.9188999999</v>
      </c>
      <c r="BI30" s="9">
        <f>COGS_DB!BK16</f>
        <v>2206126.2540999996</v>
      </c>
      <c r="BJ30" s="9">
        <f>COGS_DB!BL16</f>
        <v>1891608.6692000001</v>
      </c>
    </row>
    <row r="31" spans="2:62" x14ac:dyDescent="0.15">
      <c r="B31" s="14" t="s">
        <v>676</v>
      </c>
      <c r="C31" s="98">
        <f>COGS_DB!E14</f>
        <v>0</v>
      </c>
      <c r="D31" s="98">
        <f>COGS_DB!F14</f>
        <v>0</v>
      </c>
      <c r="E31" s="98">
        <f>COGS_DB!G14</f>
        <v>0</v>
      </c>
      <c r="F31" s="98">
        <f>COGS_DB!H14</f>
        <v>0</v>
      </c>
      <c r="G31" s="98">
        <f>COGS_DB!I14</f>
        <v>0</v>
      </c>
      <c r="H31" s="98">
        <f>COGS_DB!J14</f>
        <v>0</v>
      </c>
      <c r="I31" s="98">
        <f>COGS_DB!K14</f>
        <v>0</v>
      </c>
      <c r="J31" s="98">
        <f>COGS_DB!L14</f>
        <v>0</v>
      </c>
      <c r="K31" s="98">
        <f>COGS_DB!M14</f>
        <v>0</v>
      </c>
      <c r="L31" s="98">
        <f>COGS_DB!N14</f>
        <v>0.57170489770613764</v>
      </c>
      <c r="M31" s="98">
        <f>COGS_DB!O14</f>
        <v>0.57170489770613764</v>
      </c>
      <c r="N31" s="98">
        <f>COGS_DB!P14</f>
        <v>0.57169054441260747</v>
      </c>
      <c r="O31" s="98">
        <f>COGS_DB!Q14</f>
        <v>0.80412224987556002</v>
      </c>
      <c r="P31" s="98">
        <f>COGS_DB!R14</f>
        <v>0.80412524983344436</v>
      </c>
      <c r="Q31" s="98">
        <f>COGS_DB!S14</f>
        <v>0.80412524983344436</v>
      </c>
      <c r="R31" s="98">
        <f>COGS_DB!T14</f>
        <v>0.80412524983344436</v>
      </c>
      <c r="S31" s="98">
        <f>COGS_DB!U14</f>
        <v>0.80412524983344436</v>
      </c>
      <c r="T31" s="98">
        <f>COGS_DB!V14</f>
        <v>0.80412524983344436</v>
      </c>
      <c r="U31" s="98">
        <f>COGS_DB!W14</f>
        <v>0.80412524983344436</v>
      </c>
      <c r="V31" s="98">
        <f>COGS_DB!X14</f>
        <v>0.80412623843579822</v>
      </c>
      <c r="W31" s="98">
        <f>COGS_DB!Y14</f>
        <v>0.80412702527543745</v>
      </c>
      <c r="X31" s="98">
        <f>COGS_DB!Z14</f>
        <v>0.80467652718005966</v>
      </c>
      <c r="Y31" s="98">
        <f>COGS_DB!AA14</f>
        <v>0.80459294998030717</v>
      </c>
      <c r="Z31" s="98">
        <f>COGS_DB!AB14</f>
        <v>0.80504166513170006</v>
      </c>
      <c r="AA31" s="98">
        <f>COGS_DB!AC14</f>
        <v>0.85108884352257308</v>
      </c>
      <c r="AB31" s="98">
        <f>COGS_DB!AD14</f>
        <v>0.85098230942425224</v>
      </c>
      <c r="AC31" s="98">
        <f>COGS_DB!AE14</f>
        <v>0.85139318692854504</v>
      </c>
      <c r="AD31" s="98">
        <f>COGS_DB!AF14</f>
        <v>0.85139318692854504</v>
      </c>
      <c r="AE31" s="98">
        <f>COGS_DB!AG14</f>
        <v>0.85130087689949496</v>
      </c>
      <c r="AF31" s="98">
        <f>COGS_DB!AH14</f>
        <v>0.85130087689949496</v>
      </c>
      <c r="AG31" s="98">
        <f>COGS_DB!AI14</f>
        <v>0.85130087689949496</v>
      </c>
      <c r="AH31" s="98">
        <f>COGS_DB!AJ14</f>
        <v>0.85151057671762398</v>
      </c>
      <c r="AI31" s="98">
        <f>COGS_DB!AK14</f>
        <v>0.85162778119237859</v>
      </c>
      <c r="AJ31" s="98">
        <f>COGS_DB!AL14</f>
        <v>0.85195935574375481</v>
      </c>
      <c r="AK31" s="98">
        <f>COGS_DB!AM14</f>
        <v>0.85244109370325083</v>
      </c>
      <c r="AL31" s="98">
        <f>COGS_DB!AN14</f>
        <v>0.85300722043643096</v>
      </c>
      <c r="AM31" s="98">
        <f>COGS_DB!AO14</f>
        <v>0.87863667263237988</v>
      </c>
      <c r="AN31" s="98">
        <f>COGS_DB!AP14</f>
        <v>0.87860656332374065</v>
      </c>
      <c r="AO31" s="98">
        <f>COGS_DB!AQ14</f>
        <v>0.87879917850394851</v>
      </c>
      <c r="AP31" s="98">
        <f>COGS_DB!AR14</f>
        <v>0.87879917850394851</v>
      </c>
      <c r="AQ31" s="98">
        <f>COGS_DB!AS14</f>
        <v>0.87875596858548821</v>
      </c>
      <c r="AR31" s="98">
        <f>COGS_DB!AT14</f>
        <v>0.87875596858548821</v>
      </c>
      <c r="AS31" s="98">
        <f>COGS_DB!AU14</f>
        <v>0.87875596858548821</v>
      </c>
      <c r="AT31" s="98">
        <f>COGS_DB!AV14</f>
        <v>0.87885802372613908</v>
      </c>
      <c r="AU31" s="98">
        <f>COGS_DB!AW14</f>
        <v>0.87891681183518944</v>
      </c>
      <c r="AV31" s="98">
        <f>COGS_DB!AX14</f>
        <v>0.87909954198350715</v>
      </c>
      <c r="AW31" s="98">
        <f>COGS_DB!AY14</f>
        <v>0.87932581991688097</v>
      </c>
      <c r="AX31" s="98">
        <f>COGS_DB!AZ14</f>
        <v>0.87963323268206028</v>
      </c>
      <c r="AY31" s="98">
        <f>COGS_DB!BA14</f>
        <v>0.92823354157346449</v>
      </c>
      <c r="AZ31" s="98">
        <f>COGS_DB!BB14</f>
        <v>0.92821008733061017</v>
      </c>
      <c r="BA31" s="98">
        <f>COGS_DB!BC14</f>
        <v>0.92828638650244621</v>
      </c>
      <c r="BB31" s="98">
        <f>COGS_DB!BD14</f>
        <v>0.92828638650244621</v>
      </c>
      <c r="BC31" s="98">
        <f>COGS_DB!BE14</f>
        <v>0.92826544244666542</v>
      </c>
      <c r="BD31" s="98">
        <f>COGS_DB!BF14</f>
        <v>0.92826544244666542</v>
      </c>
      <c r="BE31" s="98">
        <f>COGS_DB!BG14</f>
        <v>0.92826544244666542</v>
      </c>
      <c r="BF31" s="98">
        <f>COGS_DB!BH14</f>
        <v>0.92830800701985139</v>
      </c>
      <c r="BG31" s="98">
        <f>COGS_DB!BI14</f>
        <v>0.92832961450469931</v>
      </c>
      <c r="BH31" s="98">
        <f>COGS_DB!BJ14</f>
        <v>0.92839100287960463</v>
      </c>
      <c r="BI31" s="98">
        <f>COGS_DB!BK14</f>
        <v>0.92848103017959138</v>
      </c>
      <c r="BJ31" s="98">
        <f>COGS_DB!BL14</f>
        <v>0.92858652540183406</v>
      </c>
    </row>
    <row r="32" spans="2:62" x14ac:dyDescent="0.15">
      <c r="B32" s="14" t="s">
        <v>376</v>
      </c>
      <c r="C32" s="9">
        <f>COGS_DB!E12</f>
        <v>0</v>
      </c>
      <c r="D32" s="9">
        <f>COGS_DB!F12</f>
        <v>0</v>
      </c>
      <c r="E32" s="9">
        <f>COGS_DB!G12</f>
        <v>0</v>
      </c>
      <c r="F32" s="9">
        <f>COGS_DB!H12</f>
        <v>0</v>
      </c>
      <c r="G32" s="9">
        <f>COGS_DB!I12</f>
        <v>0</v>
      </c>
      <c r="H32" s="9">
        <f>COGS_DB!J12</f>
        <v>0</v>
      </c>
      <c r="I32" s="9">
        <f>COGS_DB!K12</f>
        <v>0</v>
      </c>
      <c r="J32" s="9">
        <f>COGS_DB!L12</f>
        <v>0</v>
      </c>
      <c r="K32" s="9">
        <f>COGS_DB!M12</f>
        <v>0</v>
      </c>
      <c r="L32" s="9">
        <f>COGS_DB!N12</f>
        <v>40325</v>
      </c>
      <c r="M32" s="9">
        <f>COGS_DB!O12</f>
        <v>40325</v>
      </c>
      <c r="N32" s="9">
        <f>COGS_DB!P12</f>
        <v>78525</v>
      </c>
      <c r="O32" s="9">
        <f>COGS_DB!Q12</f>
        <v>125562.5</v>
      </c>
      <c r="P32" s="9">
        <f>COGS_DB!R12</f>
        <v>168862.5</v>
      </c>
      <c r="Q32" s="9">
        <f>COGS_DB!S12</f>
        <v>337725</v>
      </c>
      <c r="R32" s="9">
        <f>COGS_DB!T12</f>
        <v>337725</v>
      </c>
      <c r="S32" s="9">
        <f>COGS_DB!U12</f>
        <v>337725</v>
      </c>
      <c r="T32" s="9">
        <f>COGS_DB!V12</f>
        <v>337725</v>
      </c>
      <c r="U32" s="9">
        <f>COGS_DB!W12</f>
        <v>337725</v>
      </c>
      <c r="V32" s="9">
        <f>COGS_DB!X12</f>
        <v>381025</v>
      </c>
      <c r="W32" s="9">
        <f>COGS_DB!Y12</f>
        <v>424325</v>
      </c>
      <c r="X32" s="9">
        <f>COGS_DB!Z12</f>
        <v>425518.75</v>
      </c>
      <c r="Y32" s="9">
        <f>COGS_DB!AA12</f>
        <v>507800</v>
      </c>
      <c r="Z32" s="9">
        <f>COGS_DB!AB12</f>
        <v>508968.75</v>
      </c>
      <c r="AA32" s="9">
        <f>COGS_DB!AC12</f>
        <v>641690</v>
      </c>
      <c r="AB32" s="9">
        <f>COGS_DB!AD12</f>
        <v>1025970</v>
      </c>
      <c r="AC32" s="9">
        <f>COGS_DB!AE12</f>
        <v>1157407.5</v>
      </c>
      <c r="AD32" s="9">
        <f>COGS_DB!AF12</f>
        <v>1157407.5</v>
      </c>
      <c r="AE32" s="9">
        <f>COGS_DB!AG12</f>
        <v>1285210</v>
      </c>
      <c r="AF32" s="9">
        <f>COGS_DB!AH12</f>
        <v>1285210</v>
      </c>
      <c r="AG32" s="9">
        <f>COGS_DB!AI12</f>
        <v>1285210</v>
      </c>
      <c r="AH32" s="9">
        <f>COGS_DB!AJ12</f>
        <v>1158322.5</v>
      </c>
      <c r="AI32" s="9">
        <f>COGS_DB!AK12</f>
        <v>1159237.5</v>
      </c>
      <c r="AJ32" s="9">
        <f>COGS_DB!AL12</f>
        <v>1032741.25</v>
      </c>
      <c r="AK32" s="9">
        <f>COGS_DB!AM12</f>
        <v>906598.75</v>
      </c>
      <c r="AL32" s="9">
        <f>COGS_DB!AN12</f>
        <v>780077.5</v>
      </c>
      <c r="AM32" s="9">
        <f>COGS_DB!AO12</f>
        <v>1166387.5</v>
      </c>
      <c r="AN32" s="9">
        <f>COGS_DB!AP12</f>
        <v>1860795</v>
      </c>
      <c r="AO32" s="9">
        <f>COGS_DB!AQ12</f>
        <v>2099827.5</v>
      </c>
      <c r="AP32" s="9">
        <f>COGS_DB!AR12</f>
        <v>2099827.5</v>
      </c>
      <c r="AQ32" s="9">
        <f>COGS_DB!AS12</f>
        <v>2328860</v>
      </c>
      <c r="AR32" s="9">
        <f>COGS_DB!AT12</f>
        <v>2328860</v>
      </c>
      <c r="AS32" s="9">
        <f>COGS_DB!AU12</f>
        <v>2328860</v>
      </c>
      <c r="AT32" s="9">
        <f>COGS_DB!AV12</f>
        <v>2100847.5</v>
      </c>
      <c r="AU32" s="9">
        <f>COGS_DB!AW12</f>
        <v>2101867.5</v>
      </c>
      <c r="AV32" s="9">
        <f>COGS_DB!AX12</f>
        <v>1868382.5</v>
      </c>
      <c r="AW32" s="9">
        <f>COGS_DB!AY12</f>
        <v>1641020</v>
      </c>
      <c r="AX32" s="9">
        <f>COGS_DB!AZ12</f>
        <v>1407500</v>
      </c>
      <c r="AY32" s="9">
        <f>COGS_DB!BA12</f>
        <v>1877640</v>
      </c>
      <c r="AZ32" s="9">
        <f>COGS_DB!BB12</f>
        <v>3003242.5</v>
      </c>
      <c r="BA32" s="9">
        <f>COGS_DB!BC12</f>
        <v>3382242.5</v>
      </c>
      <c r="BB32" s="9">
        <f>COGS_DB!BD12</f>
        <v>3382242.5</v>
      </c>
      <c r="BC32" s="9">
        <f>COGS_DB!BE12</f>
        <v>3756950</v>
      </c>
      <c r="BD32" s="9">
        <f>COGS_DB!BF12</f>
        <v>3756950</v>
      </c>
      <c r="BE32" s="9">
        <f>COGS_DB!BG12</f>
        <v>3756950</v>
      </c>
      <c r="BF32" s="9">
        <f>COGS_DB!BH12</f>
        <v>3383262.5</v>
      </c>
      <c r="BG32" s="9">
        <f>COGS_DB!BI12</f>
        <v>3384282.5</v>
      </c>
      <c r="BH32" s="9">
        <f>COGS_DB!BJ12</f>
        <v>3010830</v>
      </c>
      <c r="BI32" s="9">
        <f>COGS_DB!BK12</f>
        <v>2637792.5</v>
      </c>
      <c r="BJ32" s="9">
        <f>COGS_DB!BL12</f>
        <v>2264305</v>
      </c>
    </row>
    <row r="34" spans="2:66" x14ac:dyDescent="0.15">
      <c r="B34" s="14" t="s">
        <v>685</v>
      </c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 t="s">
        <v>36</v>
      </c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 t="s">
        <v>37</v>
      </c>
      <c r="AB34" s="363"/>
      <c r="AC34" s="363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 t="s">
        <v>38</v>
      </c>
      <c r="AN34" s="363"/>
      <c r="AO34" s="363"/>
      <c r="AP34" s="363"/>
      <c r="AQ34" s="363"/>
      <c r="AR34" s="363"/>
      <c r="AS34" s="363"/>
      <c r="AT34" s="363"/>
      <c r="AU34" s="363"/>
      <c r="AV34" s="363"/>
      <c r="AW34" s="363"/>
      <c r="AX34" s="363"/>
      <c r="AY34" s="363" t="s">
        <v>39</v>
      </c>
      <c r="AZ34" s="363"/>
      <c r="BA34" s="363"/>
      <c r="BB34" s="363"/>
      <c r="BC34" s="363"/>
      <c r="BD34" s="363"/>
      <c r="BE34" s="363"/>
      <c r="BF34" s="363"/>
      <c r="BG34" s="363"/>
      <c r="BH34" s="363"/>
      <c r="BI34" s="363"/>
      <c r="BJ34" s="363"/>
    </row>
    <row r="35" spans="2:66" x14ac:dyDescent="0.15">
      <c r="C35" s="27" t="s">
        <v>35</v>
      </c>
      <c r="D35" s="27" t="s">
        <v>36</v>
      </c>
      <c r="E35" s="27" t="s">
        <v>37</v>
      </c>
      <c r="F35" s="27" t="s">
        <v>38</v>
      </c>
      <c r="G35" s="27" t="s">
        <v>39</v>
      </c>
      <c r="H35" s="10"/>
      <c r="I35" s="10"/>
      <c r="J35" s="10"/>
      <c r="K35" s="10"/>
      <c r="L35" s="10"/>
      <c r="M35" s="10"/>
      <c r="N35" s="10"/>
      <c r="O35" s="27" t="s">
        <v>40</v>
      </c>
      <c r="P35" s="27" t="s">
        <v>41</v>
      </c>
      <c r="Q35" s="27" t="s">
        <v>42</v>
      </c>
      <c r="R35" s="10" t="s">
        <v>43</v>
      </c>
      <c r="S35" s="10" t="s">
        <v>44</v>
      </c>
      <c r="T35" s="10" t="s">
        <v>45</v>
      </c>
      <c r="U35" s="10" t="s">
        <v>46</v>
      </c>
      <c r="V35" s="10" t="s">
        <v>47</v>
      </c>
      <c r="W35" s="10" t="s">
        <v>48</v>
      </c>
      <c r="X35" s="10" t="s">
        <v>49</v>
      </c>
      <c r="Y35" s="10" t="s">
        <v>50</v>
      </c>
      <c r="Z35" s="10" t="s">
        <v>51</v>
      </c>
      <c r="AA35" s="27" t="s">
        <v>40</v>
      </c>
      <c r="AB35" s="27" t="s">
        <v>41</v>
      </c>
      <c r="AC35" s="27" t="s">
        <v>42</v>
      </c>
      <c r="AD35" s="10" t="s">
        <v>43</v>
      </c>
      <c r="AE35" s="10" t="s">
        <v>44</v>
      </c>
      <c r="AF35" s="10" t="s">
        <v>45</v>
      </c>
      <c r="AG35" s="10" t="s">
        <v>46</v>
      </c>
      <c r="AH35" s="10" t="s">
        <v>47</v>
      </c>
      <c r="AI35" s="10" t="s">
        <v>48</v>
      </c>
      <c r="AJ35" s="10" t="s">
        <v>49</v>
      </c>
      <c r="AK35" s="10" t="s">
        <v>50</v>
      </c>
      <c r="AL35" s="10" t="s">
        <v>51</v>
      </c>
      <c r="AM35" s="27" t="s">
        <v>40</v>
      </c>
      <c r="AN35" s="27" t="s">
        <v>41</v>
      </c>
      <c r="AO35" s="27" t="s">
        <v>42</v>
      </c>
      <c r="AP35" s="10" t="s">
        <v>43</v>
      </c>
      <c r="AQ35" s="10" t="s">
        <v>44</v>
      </c>
      <c r="AR35" s="10" t="s">
        <v>45</v>
      </c>
      <c r="AS35" s="10" t="s">
        <v>46</v>
      </c>
      <c r="AT35" s="10" t="s">
        <v>47</v>
      </c>
      <c r="AU35" s="10" t="s">
        <v>48</v>
      </c>
      <c r="AV35" s="10" t="s">
        <v>49</v>
      </c>
      <c r="AW35" s="10" t="s">
        <v>50</v>
      </c>
      <c r="AX35" s="10" t="s">
        <v>51</v>
      </c>
      <c r="AY35" s="27" t="s">
        <v>40</v>
      </c>
      <c r="AZ35" s="27" t="s">
        <v>41</v>
      </c>
      <c r="BA35" s="27" t="s">
        <v>42</v>
      </c>
      <c r="BB35" s="10" t="s">
        <v>43</v>
      </c>
      <c r="BC35" s="10" t="s">
        <v>44</v>
      </c>
      <c r="BD35" s="10" t="s">
        <v>45</v>
      </c>
      <c r="BE35" s="10" t="s">
        <v>46</v>
      </c>
      <c r="BF35" s="10" t="s">
        <v>47</v>
      </c>
      <c r="BG35" s="10" t="s">
        <v>48</v>
      </c>
      <c r="BH35" s="10" t="s">
        <v>49</v>
      </c>
      <c r="BI35" s="10" t="s">
        <v>50</v>
      </c>
      <c r="BJ35" s="10" t="s">
        <v>51</v>
      </c>
    </row>
    <row r="36" spans="2:66" x14ac:dyDescent="0.15">
      <c r="B36" s="14" t="s">
        <v>376</v>
      </c>
      <c r="C36" s="9">
        <f>COGS_DB!E3</f>
        <v>159175</v>
      </c>
      <c r="D36" s="9">
        <f>COGS_DB!G3</f>
        <v>4230687.5</v>
      </c>
      <c r="E36" s="9">
        <f>COGS_DB!I3</f>
        <v>12875082.5</v>
      </c>
      <c r="F36" s="9">
        <f>COGS_DB!K3</f>
        <v>23333035</v>
      </c>
      <c r="G36" s="9">
        <f>COGS_DB!M3</f>
        <v>37596690</v>
      </c>
      <c r="H36" s="9"/>
      <c r="I36" s="9"/>
      <c r="J36" s="9"/>
      <c r="K36" s="9"/>
      <c r="L36" s="9"/>
      <c r="M36" s="9"/>
      <c r="N36" s="9"/>
      <c r="O36" s="9">
        <f>COGS_DB!Q20</f>
        <v>70125</v>
      </c>
      <c r="P36" s="9">
        <f>COGS_DB!R20</f>
        <v>94875</v>
      </c>
      <c r="Q36" s="9">
        <f>COGS_DB!S20</f>
        <v>189750</v>
      </c>
      <c r="R36" s="9">
        <f>COGS_DB!T20</f>
        <v>189750</v>
      </c>
      <c r="S36" s="9">
        <f>COGS_DB!U20</f>
        <v>189750</v>
      </c>
      <c r="T36" s="9">
        <f>COGS_DB!V20</f>
        <v>189750</v>
      </c>
      <c r="U36" s="9">
        <f>COGS_DB!W20</f>
        <v>189750</v>
      </c>
      <c r="V36" s="9">
        <f>COGS_DB!X20</f>
        <v>214500</v>
      </c>
      <c r="W36" s="9">
        <f>COGS_DB!Y20</f>
        <v>239250</v>
      </c>
      <c r="X36" s="9">
        <f>COGS_DB!Z20</f>
        <v>239250</v>
      </c>
      <c r="Y36" s="9">
        <f>COGS_DB!AA20</f>
        <v>288750</v>
      </c>
      <c r="Z36" s="9">
        <f>COGS_DB!AB20</f>
        <v>288750</v>
      </c>
      <c r="AA36" s="9">
        <f>COGS_DB!AC20</f>
        <v>244800</v>
      </c>
      <c r="AB36" s="9">
        <f>COGS_DB!AD20</f>
        <v>387600</v>
      </c>
      <c r="AC36" s="9">
        <f>COGS_DB!AE20</f>
        <v>438600</v>
      </c>
      <c r="AD36" s="9">
        <f>COGS_DB!AF20</f>
        <v>438600</v>
      </c>
      <c r="AE36" s="9">
        <f>COGS_DB!AG20</f>
        <v>489600</v>
      </c>
      <c r="AF36" s="9">
        <f>COGS_DB!AH20</f>
        <v>489600</v>
      </c>
      <c r="AG36" s="9">
        <f>COGS_DB!AI20</f>
        <v>489600</v>
      </c>
      <c r="AH36" s="9">
        <f>COGS_DB!AJ20</f>
        <v>438600</v>
      </c>
      <c r="AI36" s="9">
        <f>COGS_DB!AK20</f>
        <v>438600</v>
      </c>
      <c r="AJ36" s="9">
        <f>COGS_DB!AL20</f>
        <v>387600</v>
      </c>
      <c r="AK36" s="9">
        <f>COGS_DB!AM20</f>
        <v>341700</v>
      </c>
      <c r="AL36" s="9">
        <f>COGS_DB!AN20</f>
        <v>290700</v>
      </c>
      <c r="AM36" s="9">
        <f>COGS_DB!AO20</f>
        <v>216450</v>
      </c>
      <c r="AN36" s="9">
        <f>COGS_DB!AP20</f>
        <v>351000</v>
      </c>
      <c r="AO36" s="9">
        <f>COGS_DB!AQ20</f>
        <v>391950</v>
      </c>
      <c r="AP36" s="9">
        <f>COGS_DB!AR20</f>
        <v>391950</v>
      </c>
      <c r="AQ36" s="9">
        <f>COGS_DB!AS20</f>
        <v>438750</v>
      </c>
      <c r="AR36" s="9">
        <f>COGS_DB!AT20</f>
        <v>438750</v>
      </c>
      <c r="AS36" s="9">
        <f>COGS_DB!AU20</f>
        <v>438750</v>
      </c>
      <c r="AT36" s="9">
        <f>COGS_DB!AV20</f>
        <v>391950</v>
      </c>
      <c r="AU36" s="9">
        <f>COGS_DB!AW20</f>
        <v>391950</v>
      </c>
      <c r="AV36" s="9">
        <f>COGS_DB!AX20</f>
        <v>351000</v>
      </c>
      <c r="AW36" s="9">
        <f>COGS_DB!AY20</f>
        <v>304200</v>
      </c>
      <c r="AX36" s="9">
        <f>COGS_DB!AZ20</f>
        <v>263250</v>
      </c>
      <c r="AY36" s="9">
        <f>COGS_DB!BA20</f>
        <v>176175</v>
      </c>
      <c r="AZ36" s="9">
        <f>COGS_DB!BB20</f>
        <v>280575</v>
      </c>
      <c r="BA36" s="9">
        <f>COGS_DB!BC20</f>
        <v>313200</v>
      </c>
      <c r="BB36" s="9">
        <f>COGS_DB!BD20</f>
        <v>313200</v>
      </c>
      <c r="BC36" s="9">
        <f>COGS_DB!BE20</f>
        <v>352350</v>
      </c>
      <c r="BD36" s="9">
        <f>COGS_DB!BF20</f>
        <v>352350</v>
      </c>
      <c r="BE36" s="9">
        <f>COGS_DB!BG20</f>
        <v>352350</v>
      </c>
      <c r="BF36" s="9">
        <f>COGS_DB!BH20</f>
        <v>313200</v>
      </c>
      <c r="BG36" s="9">
        <f>COGS_DB!BI20</f>
        <v>313200</v>
      </c>
      <c r="BH36" s="9">
        <f>COGS_DB!BJ20</f>
        <v>280575</v>
      </c>
      <c r="BI36" s="9">
        <f>COGS_DB!BK20</f>
        <v>241425</v>
      </c>
      <c r="BJ36" s="9">
        <f>COGS_DB!BL20</f>
        <v>208800</v>
      </c>
    </row>
    <row r="37" spans="2:66" x14ac:dyDescent="0.15">
      <c r="B37" s="14" t="s">
        <v>671</v>
      </c>
      <c r="C37" s="9">
        <f>COGS_DB!E4</f>
        <v>91000</v>
      </c>
      <c r="D37" s="9">
        <f>COGS_DB!G4</f>
        <v>3402941.9</v>
      </c>
      <c r="E37" s="9">
        <f>COGS_DB!I4</f>
        <v>10963986.5</v>
      </c>
      <c r="F37" s="9">
        <f>COGS_DB!K4</f>
        <v>20507172.366999999</v>
      </c>
      <c r="G37" s="9">
        <f>COGS_DB!M4</f>
        <v>34901658.539999999</v>
      </c>
      <c r="H37" s="9"/>
      <c r="I37" s="9"/>
      <c r="J37" s="9"/>
      <c r="K37" s="9"/>
      <c r="L37" s="9"/>
      <c r="M37" s="9"/>
      <c r="N37" s="9"/>
      <c r="O37" s="9">
        <f>COGS_DB!Q21</f>
        <v>55707.3</v>
      </c>
      <c r="P37" s="9">
        <f>COGS_DB!R21</f>
        <v>75368.7</v>
      </c>
      <c r="Q37" s="9">
        <f>COGS_DB!S21</f>
        <v>150737.4</v>
      </c>
      <c r="R37" s="9">
        <f>COGS_DB!T21</f>
        <v>150737.4</v>
      </c>
      <c r="S37" s="9">
        <f>COGS_DB!U21</f>
        <v>150737.4</v>
      </c>
      <c r="T37" s="9">
        <f>COGS_DB!V21</f>
        <v>150737.4</v>
      </c>
      <c r="U37" s="9">
        <f>COGS_DB!W21</f>
        <v>150737.4</v>
      </c>
      <c r="V37" s="9">
        <f>COGS_DB!X21</f>
        <v>170398.80000000002</v>
      </c>
      <c r="W37" s="9">
        <f>COGS_DB!Y21</f>
        <v>190060.2</v>
      </c>
      <c r="X37" s="9">
        <f>COGS_DB!Z21</f>
        <v>190060.2</v>
      </c>
      <c r="Y37" s="9">
        <f>COGS_DB!AA21</f>
        <v>229383</v>
      </c>
      <c r="Z37" s="9">
        <f>COGS_DB!AB21</f>
        <v>229383</v>
      </c>
      <c r="AA37" s="9">
        <f>COGS_DB!AC21</f>
        <v>206578.08000000002</v>
      </c>
      <c r="AB37" s="9">
        <f>COGS_DB!AD21</f>
        <v>327081.96000000002</v>
      </c>
      <c r="AC37" s="9">
        <f>COGS_DB!AE21</f>
        <v>370119.06</v>
      </c>
      <c r="AD37" s="9">
        <f>COGS_DB!AF21</f>
        <v>370119.06</v>
      </c>
      <c r="AE37" s="9">
        <f>COGS_DB!AG21</f>
        <v>413156.16000000003</v>
      </c>
      <c r="AF37" s="9">
        <f>COGS_DB!AH21</f>
        <v>413156.16000000003</v>
      </c>
      <c r="AG37" s="9">
        <f>COGS_DB!AI21</f>
        <v>413156.16000000003</v>
      </c>
      <c r="AH37" s="9">
        <f>COGS_DB!AJ21</f>
        <v>370119.06</v>
      </c>
      <c r="AI37" s="9">
        <f>COGS_DB!AK21</f>
        <v>370119.06</v>
      </c>
      <c r="AJ37" s="9">
        <f>COGS_DB!AL21</f>
        <v>327081.96000000002</v>
      </c>
      <c r="AK37" s="9">
        <f>COGS_DB!AM21</f>
        <v>288348.57</v>
      </c>
      <c r="AL37" s="9">
        <f>COGS_DB!AN21</f>
        <v>245311.47</v>
      </c>
      <c r="AM37" s="9">
        <f>COGS_DB!AO21</f>
        <v>188590.443</v>
      </c>
      <c r="AN37" s="9">
        <f>COGS_DB!AP21</f>
        <v>305822.33999999997</v>
      </c>
      <c r="AO37" s="9">
        <f>COGS_DB!AQ21</f>
        <v>341501.61300000001</v>
      </c>
      <c r="AP37" s="9">
        <f>COGS_DB!AR21</f>
        <v>341501.61300000001</v>
      </c>
      <c r="AQ37" s="9">
        <f>COGS_DB!AS21</f>
        <v>382277.92499999999</v>
      </c>
      <c r="AR37" s="9">
        <f>COGS_DB!AT21</f>
        <v>382277.92499999999</v>
      </c>
      <c r="AS37" s="9">
        <f>COGS_DB!AU21</f>
        <v>382277.92499999999</v>
      </c>
      <c r="AT37" s="9">
        <f>COGS_DB!AV21</f>
        <v>341501.61300000001</v>
      </c>
      <c r="AU37" s="9">
        <f>COGS_DB!AW21</f>
        <v>341501.61300000001</v>
      </c>
      <c r="AV37" s="9">
        <f>COGS_DB!AX21</f>
        <v>305822.33999999997</v>
      </c>
      <c r="AW37" s="9">
        <f>COGS_DB!AY21</f>
        <v>265046.02799999999</v>
      </c>
      <c r="AX37" s="9">
        <f>COGS_DB!AZ21</f>
        <v>229366.75499999998</v>
      </c>
      <c r="AY37" s="9">
        <f>COGS_DB!BA21</f>
        <v>162699.84269999998</v>
      </c>
      <c r="AZ37" s="9">
        <f>COGS_DB!BB21</f>
        <v>259114.5643</v>
      </c>
      <c r="BA37" s="9">
        <f>COGS_DB!BC21</f>
        <v>289244.16480000003</v>
      </c>
      <c r="BB37" s="9">
        <f>COGS_DB!BD21</f>
        <v>289244.16480000003</v>
      </c>
      <c r="BC37" s="9">
        <f>COGS_DB!BE21</f>
        <v>325399.68539999996</v>
      </c>
      <c r="BD37" s="9">
        <f>COGS_DB!BF21</f>
        <v>325399.68539999996</v>
      </c>
      <c r="BE37" s="9">
        <f>COGS_DB!BG21</f>
        <v>325399.68539999996</v>
      </c>
      <c r="BF37" s="9">
        <f>COGS_DB!BH21</f>
        <v>289244.16480000003</v>
      </c>
      <c r="BG37" s="9">
        <f>COGS_DB!BI21</f>
        <v>289244.16480000003</v>
      </c>
      <c r="BH37" s="9">
        <f>COGS_DB!BJ21</f>
        <v>259114.5643</v>
      </c>
      <c r="BI37" s="9">
        <f>COGS_DB!BK21</f>
        <v>222959.04369999998</v>
      </c>
      <c r="BJ37" s="9">
        <f>COGS_DB!BL21</f>
        <v>192829.44320000001</v>
      </c>
    </row>
    <row r="38" spans="2:66" x14ac:dyDescent="0.15">
      <c r="B38" s="14" t="s">
        <v>677</v>
      </c>
      <c r="C38" s="9">
        <f>COGS_DB!E6</f>
        <v>66880</v>
      </c>
      <c r="D38" s="9">
        <f>COGS_DB!G6</f>
        <v>2018248.2</v>
      </c>
      <c r="E38" s="9">
        <f>COGS_DB!I6</f>
        <v>4357221.7600000007</v>
      </c>
      <c r="F38" s="9">
        <f>COGS_DB!K6</f>
        <v>4124553.1329999994</v>
      </c>
      <c r="G38" s="9">
        <f>COGS_DB!M6</f>
        <v>3499253.1735999994</v>
      </c>
      <c r="H38" s="9"/>
      <c r="I38" s="9"/>
      <c r="J38" s="9"/>
      <c r="K38" s="9"/>
      <c r="L38" s="9"/>
      <c r="M38" s="9"/>
      <c r="N38" s="9"/>
      <c r="O38" s="9">
        <f>COGS_DB!Q24</f>
        <v>0.80447262247838625</v>
      </c>
      <c r="P38" s="9">
        <f>COGS_DB!R24</f>
        <v>0.80447262247838613</v>
      </c>
      <c r="Q38" s="9">
        <f>COGS_DB!S24</f>
        <v>0.80447262247838613</v>
      </c>
      <c r="R38" s="9">
        <f>COGS_DB!T24</f>
        <v>0.80447262247838613</v>
      </c>
      <c r="S38" s="9">
        <f>COGS_DB!U24</f>
        <v>0.80447262247838613</v>
      </c>
      <c r="T38" s="9">
        <f>COGS_DB!V24</f>
        <v>0.80447262247838613</v>
      </c>
      <c r="U38" s="9">
        <f>COGS_DB!W24</f>
        <v>0.80447262247838613</v>
      </c>
      <c r="V38" s="9">
        <f>COGS_DB!X24</f>
        <v>0.80447262247838625</v>
      </c>
      <c r="W38" s="9">
        <f>COGS_DB!Y24</f>
        <v>0.80447262247838625</v>
      </c>
      <c r="X38" s="9">
        <f>COGS_DB!Z24</f>
        <v>0.80474426912771668</v>
      </c>
      <c r="Y38" s="9">
        <f>COGS_DB!AA24</f>
        <v>0.80469775474956817</v>
      </c>
      <c r="Z38" s="9">
        <f>COGS_DB!AB24</f>
        <v>0.80490634242523829</v>
      </c>
      <c r="AA38" s="9">
        <f>COGS_DB!AC24</f>
        <v>0.85105924987822701</v>
      </c>
      <c r="AB38" s="9">
        <f>COGS_DB!AD24</f>
        <v>0.85102334912917721</v>
      </c>
      <c r="AC38" s="9">
        <f>COGS_DB!AE24</f>
        <v>0.85118500570435163</v>
      </c>
      <c r="AD38" s="9">
        <f>COGS_DB!AF24</f>
        <v>0.85118500570435163</v>
      </c>
      <c r="AE38" s="9">
        <f>COGS_DB!AG24</f>
        <v>0.8511462564501997</v>
      </c>
      <c r="AF38" s="9">
        <f>COGS_DB!AH24</f>
        <v>0.8511462564501997</v>
      </c>
      <c r="AG38" s="9">
        <f>COGS_DB!AI24</f>
        <v>0.8511462564501997</v>
      </c>
      <c r="AH38" s="9">
        <f>COGS_DB!AJ24</f>
        <v>0.85123349807201432</v>
      </c>
      <c r="AI38" s="9">
        <f>COGS_DB!AK24</f>
        <v>0.85128195884684288</v>
      </c>
      <c r="AJ38" s="9">
        <f>COGS_DB!AL24</f>
        <v>0.85147124800589036</v>
      </c>
      <c r="AK38" s="9">
        <f>COGS_DB!AM24</f>
        <v>0.8516831358376481</v>
      </c>
      <c r="AL38" s="9">
        <f>COGS_DB!AN24</f>
        <v>0.85199191293359966</v>
      </c>
      <c r="AM38" s="9">
        <f>COGS_DB!AO24</f>
        <v>0.87974724506312718</v>
      </c>
      <c r="AN38" s="9">
        <f>COGS_DB!AP24</f>
        <v>0.8796754424513602</v>
      </c>
      <c r="AO38" s="9">
        <f>COGS_DB!AQ24</f>
        <v>0.87989051235655447</v>
      </c>
      <c r="AP38" s="9">
        <f>COGS_DB!AR24</f>
        <v>0.87989051235655447</v>
      </c>
      <c r="AQ38" s="9">
        <f>COGS_DB!AS24</f>
        <v>0.87983897908377129</v>
      </c>
      <c r="AR38" s="9">
        <f>COGS_DB!AT24</f>
        <v>0.87983897908377129</v>
      </c>
      <c r="AS38" s="9">
        <f>COGS_DB!AU24</f>
        <v>0.87983897908377129</v>
      </c>
      <c r="AT38" s="9">
        <f>COGS_DB!AV24</f>
        <v>0.87995053423125436</v>
      </c>
      <c r="AU38" s="9">
        <f>COGS_DB!AW24</f>
        <v>0.88001049614689375</v>
      </c>
      <c r="AV38" s="9">
        <f>COGS_DB!AX24</f>
        <v>0.88022254626438301</v>
      </c>
      <c r="AW38" s="9">
        <f>COGS_DB!AY24</f>
        <v>0.8805133832796741</v>
      </c>
      <c r="AX38" s="9">
        <f>COGS_DB!AZ24</f>
        <v>0.88085641196947839</v>
      </c>
      <c r="AY38" s="9">
        <f>COGS_DB!BA24</f>
        <v>0.92877635614048981</v>
      </c>
      <c r="AZ38" s="9">
        <f>COGS_DB!BB24</f>
        <v>0.92874784787011511</v>
      </c>
      <c r="BA38" s="9">
        <f>COGS_DB!BC24</f>
        <v>0.92890705206772228</v>
      </c>
      <c r="BB38" s="9">
        <f>COGS_DB!BD24</f>
        <v>0.92890705206772228</v>
      </c>
      <c r="BC38" s="9">
        <f>COGS_DB!BE24</f>
        <v>0.92886189708191991</v>
      </c>
      <c r="BD38" s="9">
        <f>COGS_DB!BF24</f>
        <v>0.92886189708191991</v>
      </c>
      <c r="BE38" s="9">
        <f>COGS_DB!BG24</f>
        <v>0.92886189708191991</v>
      </c>
      <c r="BF38" s="9">
        <f>COGS_DB!BH24</f>
        <v>0.92895133031808419</v>
      </c>
      <c r="BG38" s="9">
        <f>COGS_DB!BI24</f>
        <v>0.92899555344784157</v>
      </c>
      <c r="BH38" s="9">
        <f>COGS_DB!BJ24</f>
        <v>0.92915126623858957</v>
      </c>
      <c r="BI38" s="9">
        <f>COGS_DB!BK24</f>
        <v>0.9293790871194737</v>
      </c>
      <c r="BJ38" s="9">
        <f>COGS_DB!BL24</f>
        <v>0.92963427488819861</v>
      </c>
    </row>
    <row r="39" spans="2:66" x14ac:dyDescent="0.15">
      <c r="B39" s="14" t="s">
        <v>678</v>
      </c>
      <c r="C39" s="9">
        <f>COGS_DB!E7</f>
        <v>24120</v>
      </c>
      <c r="D39" s="9">
        <f>COGS_DB!G7</f>
        <v>1384693.7000000002</v>
      </c>
      <c r="E39" s="9">
        <f>COGS_DB!I7</f>
        <v>6606764.7400000002</v>
      </c>
      <c r="F39" s="9">
        <f>COGS_DB!K7</f>
        <v>16382619.233999999</v>
      </c>
      <c r="G39" s="9">
        <f>COGS_DB!M7</f>
        <v>31402405.366400003</v>
      </c>
      <c r="H39" s="98"/>
      <c r="I39" s="98"/>
      <c r="J39" s="98"/>
      <c r="K39" s="98"/>
      <c r="L39" s="98"/>
      <c r="M39" s="98"/>
      <c r="N39" s="98"/>
      <c r="O39" s="98">
        <f>COGS_DB!Q22</f>
        <v>3612.5</v>
      </c>
      <c r="P39" s="98">
        <f>COGS_DB!R22</f>
        <v>4887.5</v>
      </c>
      <c r="Q39" s="98">
        <f>COGS_DB!S22</f>
        <v>9775</v>
      </c>
      <c r="R39" s="98">
        <f>COGS_DB!T22</f>
        <v>9775</v>
      </c>
      <c r="S39" s="98">
        <f>COGS_DB!U22</f>
        <v>9775</v>
      </c>
      <c r="T39" s="98">
        <f>COGS_DB!V22</f>
        <v>9775</v>
      </c>
      <c r="U39" s="98">
        <f>COGS_DB!W22</f>
        <v>9775</v>
      </c>
      <c r="V39" s="98">
        <f>COGS_DB!X22</f>
        <v>11050</v>
      </c>
      <c r="W39" s="98">
        <f>COGS_DB!Y22</f>
        <v>12325</v>
      </c>
      <c r="X39" s="98">
        <f>COGS_DB!Z22</f>
        <v>12675</v>
      </c>
      <c r="Y39" s="98">
        <f>COGS_DB!AA22</f>
        <v>15225</v>
      </c>
      <c r="Z39" s="98">
        <f>COGS_DB!AB22</f>
        <v>15550</v>
      </c>
      <c r="AA39" s="98">
        <f>COGS_DB!AC22</f>
        <v>11825</v>
      </c>
      <c r="AB39" s="98">
        <f>COGS_DB!AD22</f>
        <v>18625</v>
      </c>
      <c r="AC39" s="98">
        <f>COGS_DB!AE22</f>
        <v>21575</v>
      </c>
      <c r="AD39" s="98">
        <f>COGS_DB!AF22</f>
        <v>21575</v>
      </c>
      <c r="AE39" s="98">
        <f>COGS_DB!AG22</f>
        <v>23950</v>
      </c>
      <c r="AF39" s="98">
        <f>COGS_DB!AH22</f>
        <v>23950</v>
      </c>
      <c r="AG39" s="98">
        <f>COGS_DB!AI22</f>
        <v>23950</v>
      </c>
      <c r="AH39" s="98">
        <f>COGS_DB!AJ22</f>
        <v>21725</v>
      </c>
      <c r="AI39" s="98">
        <f>COGS_DB!AK22</f>
        <v>21875</v>
      </c>
      <c r="AJ39" s="98">
        <f>COGS_DB!AL22</f>
        <v>19850</v>
      </c>
      <c r="AK39" s="98">
        <f>COGS_DB!AM22</f>
        <v>18012.5</v>
      </c>
      <c r="AL39" s="98">
        <f>COGS_DB!AN22</f>
        <v>15962.5</v>
      </c>
      <c r="AM39" s="98">
        <f>COGS_DB!AO22</f>
        <v>15225</v>
      </c>
      <c r="AN39" s="98">
        <f>COGS_DB!AP22</f>
        <v>24465</v>
      </c>
      <c r="AO39" s="98">
        <f>COGS_DB!AQ22</f>
        <v>28070</v>
      </c>
      <c r="AP39" s="98">
        <f>COGS_DB!AR22</f>
        <v>28070</v>
      </c>
      <c r="AQ39" s="98">
        <f>COGS_DB!AS22</f>
        <v>31220</v>
      </c>
      <c r="AR39" s="98">
        <f>COGS_DB!AT22</f>
        <v>31220</v>
      </c>
      <c r="AS39" s="98">
        <f>COGS_DB!AU22</f>
        <v>31220</v>
      </c>
      <c r="AT39" s="98">
        <f>COGS_DB!AV22</f>
        <v>28280</v>
      </c>
      <c r="AU39" s="98">
        <f>COGS_DB!AW22</f>
        <v>28490</v>
      </c>
      <c r="AV39" s="98">
        <f>COGS_DB!AX22</f>
        <v>26180</v>
      </c>
      <c r="AW39" s="98">
        <f>COGS_DB!AY22</f>
        <v>23485</v>
      </c>
      <c r="AX39" s="98">
        <f>COGS_DB!AZ22</f>
        <v>21140</v>
      </c>
      <c r="AY39" s="98">
        <f>COGS_DB!BA22</f>
        <v>13020</v>
      </c>
      <c r="AZ39" s="98">
        <f>COGS_DB!BB22</f>
        <v>20615</v>
      </c>
      <c r="BA39" s="98">
        <f>COGS_DB!BC22</f>
        <v>23765</v>
      </c>
      <c r="BB39" s="98">
        <f>COGS_DB!BD22</f>
        <v>23765</v>
      </c>
      <c r="BC39" s="98">
        <f>COGS_DB!BE22</f>
        <v>26495</v>
      </c>
      <c r="BD39" s="98">
        <f>COGS_DB!BF22</f>
        <v>26495</v>
      </c>
      <c r="BE39" s="98">
        <f>COGS_DB!BG22</f>
        <v>26495</v>
      </c>
      <c r="BF39" s="98">
        <f>COGS_DB!BH22</f>
        <v>23975</v>
      </c>
      <c r="BG39" s="98">
        <f>COGS_DB!BI22</f>
        <v>24185</v>
      </c>
      <c r="BH39" s="98">
        <f>COGS_DB!BJ22</f>
        <v>22330</v>
      </c>
      <c r="BI39" s="98">
        <f>COGS_DB!BK22</f>
        <v>20055</v>
      </c>
      <c r="BJ39" s="98">
        <f>COGS_DB!BL22</f>
        <v>18165</v>
      </c>
    </row>
    <row r="40" spans="2:66" x14ac:dyDescent="0.15">
      <c r="B40" s="14"/>
      <c r="C40" s="9"/>
      <c r="D40" s="9"/>
      <c r="E40" s="9"/>
      <c r="F40" s="9"/>
      <c r="G40" s="9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</row>
    <row r="41" spans="2:66" x14ac:dyDescent="0.15">
      <c r="B41" s="14"/>
      <c r="C41" s="27" t="s">
        <v>35</v>
      </c>
      <c r="D41" s="27" t="s">
        <v>36</v>
      </c>
      <c r="E41" s="27" t="s">
        <v>37</v>
      </c>
      <c r="F41" s="27" t="s">
        <v>38</v>
      </c>
      <c r="G41" s="27" t="s">
        <v>39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</row>
    <row r="42" spans="2:66" x14ac:dyDescent="0.15">
      <c r="B42" s="14" t="s">
        <v>682</v>
      </c>
      <c r="C42" s="116">
        <f>COGS_DB!E5</f>
        <v>0.57169781686822685</v>
      </c>
      <c r="D42" s="116">
        <f>COGS_DB!G5</f>
        <v>0.80434726034480208</v>
      </c>
      <c r="E42" s="116">
        <f>COGS_DB!I5</f>
        <v>0.85156631035179775</v>
      </c>
      <c r="F42" s="116">
        <f>COGS_DB!K5</f>
        <v>0.87889005296567713</v>
      </c>
      <c r="G42" s="116">
        <f>COGS_DB!M5</f>
        <v>0.92831732101948339</v>
      </c>
      <c r="H42" s="9"/>
      <c r="I42" s="9"/>
      <c r="J42" s="9"/>
      <c r="K42" s="9"/>
      <c r="L42" s="9"/>
      <c r="M42" s="9"/>
      <c r="N42" s="9"/>
      <c r="O42" s="9">
        <f>COGS_DB!Q23</f>
        <v>59319.8</v>
      </c>
      <c r="P42" s="9">
        <f>COGS_DB!R23</f>
        <v>80256.2</v>
      </c>
      <c r="Q42" s="9">
        <f>COGS_DB!S23</f>
        <v>160512.4</v>
      </c>
      <c r="R42" s="9">
        <f>COGS_DB!T23</f>
        <v>160512.4</v>
      </c>
      <c r="S42" s="9">
        <f>COGS_DB!U23</f>
        <v>160512.4</v>
      </c>
      <c r="T42" s="9">
        <f>COGS_DB!V23</f>
        <v>160512.4</v>
      </c>
      <c r="U42" s="9">
        <f>COGS_DB!W23</f>
        <v>160512.4</v>
      </c>
      <c r="V42" s="9">
        <f>COGS_DB!X23</f>
        <v>181448.80000000002</v>
      </c>
      <c r="W42" s="9">
        <f>COGS_DB!Y23</f>
        <v>202385.2</v>
      </c>
      <c r="X42" s="9">
        <f>COGS_DB!Z23</f>
        <v>202735.2</v>
      </c>
      <c r="Y42" s="9">
        <f>COGS_DB!AA23</f>
        <v>244608</v>
      </c>
      <c r="Z42" s="9">
        <f>COGS_DB!AB23</f>
        <v>244933</v>
      </c>
      <c r="AA42" s="9">
        <f>COGS_DB!AC23</f>
        <v>218403.08000000002</v>
      </c>
      <c r="AB42" s="9">
        <f>COGS_DB!AD23</f>
        <v>345706.96</v>
      </c>
      <c r="AC42" s="9">
        <f>COGS_DB!AE23</f>
        <v>391694.06</v>
      </c>
      <c r="AD42" s="9">
        <f>COGS_DB!AF23</f>
        <v>391694.06</v>
      </c>
      <c r="AE42" s="9">
        <f>COGS_DB!AG23</f>
        <v>437106.16000000003</v>
      </c>
      <c r="AF42" s="9">
        <f>COGS_DB!AH23</f>
        <v>437106.16000000003</v>
      </c>
      <c r="AG42" s="9">
        <f>COGS_DB!AI23</f>
        <v>437106.16000000003</v>
      </c>
      <c r="AH42" s="9">
        <f>COGS_DB!AJ23</f>
        <v>391844.06</v>
      </c>
      <c r="AI42" s="9">
        <f>COGS_DB!AK23</f>
        <v>391994.06</v>
      </c>
      <c r="AJ42" s="9">
        <f>COGS_DB!AL23</f>
        <v>346931.96</v>
      </c>
      <c r="AK42" s="9">
        <f>COGS_DB!AM23</f>
        <v>306361.07</v>
      </c>
      <c r="AL42" s="9">
        <f>COGS_DB!AN23</f>
        <v>261273.97</v>
      </c>
      <c r="AM42" s="9">
        <f>COGS_DB!AO23</f>
        <v>203815.443</v>
      </c>
      <c r="AN42" s="9">
        <f>COGS_DB!AP23</f>
        <v>330287.33999999997</v>
      </c>
      <c r="AO42" s="9">
        <f>COGS_DB!AQ23</f>
        <v>369571.61300000001</v>
      </c>
      <c r="AP42" s="9">
        <f>COGS_DB!AR23</f>
        <v>369571.61300000001</v>
      </c>
      <c r="AQ42" s="9">
        <f>COGS_DB!AS23</f>
        <v>413497.92499999999</v>
      </c>
      <c r="AR42" s="9">
        <f>COGS_DB!AT23</f>
        <v>413497.92499999999</v>
      </c>
      <c r="AS42" s="9">
        <f>COGS_DB!AU23</f>
        <v>413497.92499999999</v>
      </c>
      <c r="AT42" s="9">
        <f>COGS_DB!AV23</f>
        <v>369781.61300000001</v>
      </c>
      <c r="AU42" s="9">
        <f>COGS_DB!AW23</f>
        <v>369991.61300000001</v>
      </c>
      <c r="AV42" s="9">
        <f>COGS_DB!AX23</f>
        <v>332002.33999999997</v>
      </c>
      <c r="AW42" s="9">
        <f>COGS_DB!AY23</f>
        <v>288531.02799999999</v>
      </c>
      <c r="AX42" s="9">
        <f>COGS_DB!AZ23</f>
        <v>250506.75499999998</v>
      </c>
      <c r="AY42" s="9">
        <f>COGS_DB!BA23</f>
        <v>175719.84269999998</v>
      </c>
      <c r="AZ42" s="9">
        <f>COGS_DB!BB23</f>
        <v>279729.56429999997</v>
      </c>
      <c r="BA42" s="9">
        <f>COGS_DB!BC23</f>
        <v>313009.16480000003</v>
      </c>
      <c r="BB42" s="9">
        <f>COGS_DB!BD23</f>
        <v>313009.16480000003</v>
      </c>
      <c r="BC42" s="9">
        <f>COGS_DB!BE23</f>
        <v>351894.68539999996</v>
      </c>
      <c r="BD42" s="9">
        <f>COGS_DB!BF23</f>
        <v>351894.68539999996</v>
      </c>
      <c r="BE42" s="9">
        <f>COGS_DB!BG23</f>
        <v>351894.68539999996</v>
      </c>
      <c r="BF42" s="9">
        <f>COGS_DB!BH23</f>
        <v>313219.16480000003</v>
      </c>
      <c r="BG42" s="9">
        <f>COGS_DB!BI23</f>
        <v>313429.16480000003</v>
      </c>
      <c r="BH42" s="9">
        <f>COGS_DB!BJ23</f>
        <v>281444.56429999997</v>
      </c>
      <c r="BI42" s="9">
        <f>COGS_DB!BK23</f>
        <v>243014.04369999998</v>
      </c>
      <c r="BJ42" s="9">
        <f>COGS_DB!BL23</f>
        <v>210994.44320000001</v>
      </c>
    </row>
    <row r="43" spans="2:66" x14ac:dyDescent="0.15">
      <c r="B43" s="14" t="s">
        <v>683</v>
      </c>
      <c r="C43" s="116">
        <f>COGS_DB!F6</f>
        <v>0.42016648343018692</v>
      </c>
      <c r="D43" s="116">
        <f>COGS_DB!H6</f>
        <v>0.47704969936919234</v>
      </c>
      <c r="E43" s="116">
        <f>COGS_DB!J6</f>
        <v>0.33842282253337025</v>
      </c>
      <c r="F43" s="116">
        <f>COGS_DB!L6</f>
        <v>0.17676882295852209</v>
      </c>
      <c r="G43" s="116">
        <f>COGS_DB!N6</f>
        <v>9.3073437411644463E-2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2:66" x14ac:dyDescent="0.15">
      <c r="B44" s="14" t="s">
        <v>686</v>
      </c>
      <c r="C44" s="98">
        <f>COGS_DB!F7</f>
        <v>0.1515313334380399</v>
      </c>
      <c r="D44" s="116">
        <f>COGS_DB!H7</f>
        <v>0.3272975609756098</v>
      </c>
      <c r="E44" s="98">
        <f>COGS_DB!J7</f>
        <v>0.51314348781842756</v>
      </c>
      <c r="F44" s="98">
        <f>COGS_DB!L7</f>
        <v>0.70212123000715509</v>
      </c>
      <c r="G44" s="98">
        <f>COGS_DB!N7</f>
        <v>0.83524388360783897</v>
      </c>
    </row>
    <row r="45" spans="2:66" x14ac:dyDescent="0.15">
      <c r="B45" s="14"/>
      <c r="C45" s="98"/>
      <c r="D45" s="116"/>
      <c r="E45" s="98"/>
      <c r="F45" s="98"/>
      <c r="G45" s="98"/>
    </row>
    <row r="46" spans="2:66" ht="16" x14ac:dyDescent="0.2">
      <c r="B46" s="183" t="s">
        <v>695</v>
      </c>
    </row>
    <row r="47" spans="2:66" x14ac:dyDescent="0.15">
      <c r="C47" s="75"/>
      <c r="D47" s="363" t="s">
        <v>35</v>
      </c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 t="s">
        <v>36</v>
      </c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 t="s">
        <v>37</v>
      </c>
      <c r="AC47" s="363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 t="s">
        <v>38</v>
      </c>
      <c r="AO47" s="363"/>
      <c r="AP47" s="363"/>
      <c r="AQ47" s="363"/>
      <c r="AR47" s="363"/>
      <c r="AS47" s="363"/>
      <c r="AT47" s="363"/>
      <c r="AU47" s="363"/>
      <c r="AV47" s="363"/>
      <c r="AW47" s="363"/>
      <c r="AX47" s="363"/>
      <c r="AY47" s="363"/>
      <c r="AZ47" s="363" t="s">
        <v>39</v>
      </c>
      <c r="BA47" s="363"/>
      <c r="BB47" s="363"/>
      <c r="BC47" s="363"/>
      <c r="BD47" s="363"/>
      <c r="BE47" s="363"/>
      <c r="BF47" s="363"/>
      <c r="BG47" s="363"/>
      <c r="BH47" s="363"/>
      <c r="BI47" s="363"/>
      <c r="BJ47" s="363"/>
      <c r="BK47" s="363"/>
      <c r="BM47" s="10" t="s">
        <v>664</v>
      </c>
    </row>
    <row r="48" spans="2:66" x14ac:dyDescent="0.15">
      <c r="B48" s="10"/>
      <c r="C48" s="74" t="s">
        <v>147</v>
      </c>
      <c r="D48" s="27" t="s">
        <v>40</v>
      </c>
      <c r="E48" s="27" t="s">
        <v>41</v>
      </c>
      <c r="F48" s="27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  <c r="BL48" s="10" t="s">
        <v>40</v>
      </c>
      <c r="BM48" s="10" t="s">
        <v>41</v>
      </c>
      <c r="BN48" s="10" t="s">
        <v>42</v>
      </c>
    </row>
    <row r="49" spans="2:66" x14ac:dyDescent="0.15">
      <c r="B49" s="16" t="s">
        <v>364</v>
      </c>
      <c r="C49" s="9">
        <f>'COGS-INVENTORY_CWS'!C31</f>
        <v>0</v>
      </c>
      <c r="D49" s="9">
        <f>'COGS-INVENTORY_CWS'!D31</f>
        <v>0</v>
      </c>
      <c r="E49" s="9">
        <f>'COGS-INVENTORY_CWS'!E31</f>
        <v>0</v>
      </c>
      <c r="F49" s="9">
        <f>'COGS-INVENTORY_CWS'!F31</f>
        <v>0</v>
      </c>
      <c r="G49" s="9">
        <f>'COGS-INVENTORY_CWS'!G31</f>
        <v>0</v>
      </c>
      <c r="H49" s="9">
        <f>'COGS-INVENTORY_CWS'!H31</f>
        <v>0</v>
      </c>
      <c r="I49" s="9">
        <f>'COGS-INVENTORY_CWS'!I31</f>
        <v>0</v>
      </c>
      <c r="J49" s="9">
        <f>'COGS-INVENTORY_CWS'!J31</f>
        <v>0</v>
      </c>
      <c r="K49" s="9">
        <f>'COGS-INVENTORY_CWS'!K31</f>
        <v>14250</v>
      </c>
      <c r="L49" s="9">
        <f>'COGS-INVENTORY_CWS'!L31</f>
        <v>28500</v>
      </c>
      <c r="M49" s="9">
        <f>'COGS-INVENTORY_CWS'!M31</f>
        <v>56250</v>
      </c>
      <c r="N49" s="9">
        <f>'COGS-INVENTORY_CWS'!N31</f>
        <v>63750</v>
      </c>
      <c r="O49" s="9">
        <f>'COGS-INVENTORY_CWS'!O31</f>
        <v>78750</v>
      </c>
      <c r="P49" s="9">
        <f>'COGS-INVENTORY_CWS'!P31</f>
        <v>109500</v>
      </c>
      <c r="Q49" s="9">
        <f>'COGS-INVENTORY_CWS'!Q31</f>
        <v>142575</v>
      </c>
      <c r="R49" s="9">
        <f>'COGS-INVENTORY_CWS'!R31</f>
        <v>168900</v>
      </c>
      <c r="S49" s="9">
        <f>'COGS-INVENTORY_CWS'!S31</f>
        <v>168900</v>
      </c>
      <c r="T49" s="9">
        <f>'COGS-INVENTORY_CWS'!T31</f>
        <v>168900</v>
      </c>
      <c r="U49" s="9">
        <f>'COGS-INVENTORY_CWS'!U31</f>
        <v>175650</v>
      </c>
      <c r="V49" s="9">
        <f>'COGS-INVENTORY_CWS'!V31</f>
        <v>189150</v>
      </c>
      <c r="W49" s="9">
        <f>'COGS-INVENTORY_CWS'!W31</f>
        <v>202650</v>
      </c>
      <c r="X49" s="9">
        <f>'COGS-INVENTORY_CWS'!X31</f>
        <v>222225</v>
      </c>
      <c r="Y49" s="9">
        <f>'COGS-INVENTORY_CWS'!Y31</f>
        <v>235050</v>
      </c>
      <c r="Z49" s="9">
        <f>'COGS-INVENTORY_CWS'!Z31</f>
        <v>249900</v>
      </c>
      <c r="AA49" s="9">
        <f>'COGS-INVENTORY_CWS'!AA31</f>
        <v>300525</v>
      </c>
      <c r="AB49" s="9">
        <f>'COGS-INVENTORY_CWS'!AB31</f>
        <v>367350</v>
      </c>
      <c r="AC49" s="9">
        <f>'COGS-INVENTORY_CWS'!AC31</f>
        <v>425670</v>
      </c>
      <c r="AD49" s="9">
        <f>'COGS-INVENTORY_CWS'!AD31</f>
        <v>454830</v>
      </c>
      <c r="AE49" s="9">
        <f>'COGS-INVENTORY_CWS'!AE31</f>
        <v>469410</v>
      </c>
      <c r="AF49" s="9">
        <f>'COGS-INVENTORY_CWS'!AF31</f>
        <v>483990</v>
      </c>
      <c r="AG49" s="9">
        <f>'COGS-INVENTORY_CWS'!AG31</f>
        <v>469410</v>
      </c>
      <c r="AH49" s="9">
        <f>'COGS-INVENTORY_CWS'!AH31</f>
        <v>454830</v>
      </c>
      <c r="AI49" s="9">
        <f>'COGS-INVENTORY_CWS'!AI31</f>
        <v>425670</v>
      </c>
      <c r="AJ49" s="9">
        <f>'COGS-INVENTORY_CWS'!AJ31</f>
        <v>396510</v>
      </c>
      <c r="AK49" s="9">
        <f>'COGS-INVENTORY_CWS'!AK31</f>
        <v>352770</v>
      </c>
      <c r="AL49" s="9">
        <f>'COGS-INVENTORY_CWS'!AL31</f>
        <v>350340</v>
      </c>
      <c r="AM49" s="9">
        <f>'COGS-INVENTORY_CWS'!AM31</f>
        <v>430530</v>
      </c>
      <c r="AN49" s="9">
        <f>'COGS-INVENTORY_CWS'!AN31</f>
        <v>548385</v>
      </c>
      <c r="AO49" s="9">
        <f>'COGS-INVENTORY_CWS'!AO31</f>
        <v>630397.5</v>
      </c>
      <c r="AP49" s="9">
        <f>'COGS-INVENTORY_CWS'!AP31</f>
        <v>671403.75</v>
      </c>
      <c r="AQ49" s="9">
        <f>'COGS-INVENTORY_CWS'!AQ31</f>
        <v>691633.5</v>
      </c>
      <c r="AR49" s="9">
        <f>'COGS-INVENTORY_CWS'!AR31</f>
        <v>711863.25</v>
      </c>
      <c r="AS49" s="9">
        <f>'COGS-INVENTORY_CWS'!AS31</f>
        <v>691633.5</v>
      </c>
      <c r="AT49" s="9">
        <f>'COGS-INVENTORY_CWS'!AT31</f>
        <v>671403.75</v>
      </c>
      <c r="AU49" s="9">
        <f>'COGS-INVENTORY_CWS'!AU31</f>
        <v>630397.5</v>
      </c>
      <c r="AV49" s="9">
        <f>'COGS-INVENTORY_CWS'!AV31</f>
        <v>589391.25</v>
      </c>
      <c r="AW49" s="9">
        <f>'COGS-INVENTORY_CWS'!AW31</f>
        <v>527608.5</v>
      </c>
      <c r="AX49" s="9">
        <f>'COGS-INVENTORY_CWS'!AX31</f>
        <v>511206</v>
      </c>
      <c r="AY49" s="9">
        <f>'COGS-INVENTORY_CWS'!AY31</f>
        <v>603606.75</v>
      </c>
      <c r="AZ49" s="9">
        <f>'COGS-INVENTORY_CWS'!AZ31</f>
        <v>746308.5</v>
      </c>
      <c r="BA49" s="9">
        <f>'COGS-INVENTORY_CWS'!BA31</f>
        <v>852596.7</v>
      </c>
      <c r="BB49" s="9">
        <f>'COGS-INVENTORY_CWS'!BB31</f>
        <v>905740.79999999993</v>
      </c>
      <c r="BC49" s="9">
        <f>'COGS-INVENTORY_CWS'!BC31</f>
        <v>932312.85</v>
      </c>
      <c r="BD49" s="9">
        <f>'COGS-INVENTORY_CWS'!BD31</f>
        <v>958884.9</v>
      </c>
      <c r="BE49" s="9">
        <f>'COGS-INVENTORY_CWS'!BE31</f>
        <v>932312.85</v>
      </c>
      <c r="BF49" s="9">
        <f>'COGS-INVENTORY_CWS'!BF31</f>
        <v>905740.79999999993</v>
      </c>
      <c r="BG49" s="9">
        <f>'COGS-INVENTORY_CWS'!BG31</f>
        <v>852596.7</v>
      </c>
      <c r="BH49" s="9">
        <f>'COGS-INVENTORY_CWS'!BH31</f>
        <v>799452.6</v>
      </c>
      <c r="BI49" s="9">
        <f>'COGS-INVENTORY_CWS'!BI31</f>
        <v>719736.45</v>
      </c>
      <c r="BJ49" s="9">
        <f>'COGS-INVENTORY_CWS'!BJ31</f>
        <v>753197.54999999993</v>
      </c>
      <c r="BK49" s="9">
        <f>'COGS-INVENTORY_CWS'!BK31</f>
        <v>813230.7</v>
      </c>
    </row>
    <row r="50" spans="2:66" x14ac:dyDescent="0.15">
      <c r="B50" s="14" t="s">
        <v>1112</v>
      </c>
      <c r="C50" s="9">
        <f>'COGS-INVENTORY_CWS'!C35</f>
        <v>0</v>
      </c>
      <c r="D50" s="9">
        <f>'COGS-INVENTORY_CWS'!D35</f>
        <v>0</v>
      </c>
      <c r="E50" s="9">
        <f>'COGS-INVENTORY_CWS'!E35</f>
        <v>0</v>
      </c>
      <c r="F50" s="9">
        <f>'COGS-INVENTORY_CWS'!F35</f>
        <v>0</v>
      </c>
      <c r="G50" s="9">
        <f>'COGS-INVENTORY_CWS'!G35</f>
        <v>0</v>
      </c>
      <c r="H50" s="9">
        <f>'COGS-INVENTORY_CWS'!H35</f>
        <v>0</v>
      </c>
      <c r="I50" s="9">
        <f>'COGS-INVENTORY_CWS'!I35</f>
        <v>0</v>
      </c>
      <c r="J50" s="9">
        <f>'COGS-INVENTORY_CWS'!J35</f>
        <v>14250</v>
      </c>
      <c r="K50" s="9">
        <f>'COGS-INVENTORY_CWS'!K35</f>
        <v>14250</v>
      </c>
      <c r="L50" s="9">
        <f>'COGS-INVENTORY_CWS'!L35</f>
        <v>27750</v>
      </c>
      <c r="M50" s="9">
        <f>'COGS-INVENTORY_CWS'!M35</f>
        <v>21750</v>
      </c>
      <c r="N50" s="9">
        <f>'COGS-INVENTORY_CWS'!N35</f>
        <v>29250</v>
      </c>
      <c r="O50" s="9">
        <f>'COGS-INVENTORY_CWS'!O35</f>
        <v>58500</v>
      </c>
      <c r="P50" s="9">
        <f>'COGS-INVENTORY_CWS'!P35</f>
        <v>52650</v>
      </c>
      <c r="Q50" s="9">
        <f>'COGS-INVENTORY_CWS'!Q35</f>
        <v>52650</v>
      </c>
      <c r="R50" s="9">
        <f>'COGS-INVENTORY_CWS'!R35</f>
        <v>52650</v>
      </c>
      <c r="S50" s="9">
        <f>'COGS-INVENTORY_CWS'!S35</f>
        <v>52650</v>
      </c>
      <c r="T50" s="9">
        <f>'COGS-INVENTORY_CWS'!T35</f>
        <v>59400</v>
      </c>
      <c r="U50" s="9">
        <f>'COGS-INVENTORY_CWS'!U35</f>
        <v>66150</v>
      </c>
      <c r="V50" s="9">
        <f>'COGS-INVENTORY_CWS'!V35</f>
        <v>66150</v>
      </c>
      <c r="W50" s="9">
        <f>'COGS-INVENTORY_CWS'!W35</f>
        <v>78975</v>
      </c>
      <c r="X50" s="9">
        <f>'COGS-INVENTORY_CWS'!X35</f>
        <v>78975</v>
      </c>
      <c r="Y50" s="9">
        <f>'COGS-INVENTORY_CWS'!Y35</f>
        <v>81000</v>
      </c>
      <c r="Z50" s="9">
        <f>'COGS-INVENTORY_CWS'!Z35</f>
        <v>129600</v>
      </c>
      <c r="AA50" s="9">
        <f>'COGS-INVENTORY_CWS'!AA35</f>
        <v>145800</v>
      </c>
      <c r="AB50" s="9">
        <f>'COGS-INVENTORY_CWS'!AB35</f>
        <v>131220</v>
      </c>
      <c r="AC50" s="9">
        <f>'COGS-INVENTORY_CWS'!AC35</f>
        <v>145800</v>
      </c>
      <c r="AD50" s="9">
        <f>'COGS-INVENTORY_CWS'!AD35</f>
        <v>145800</v>
      </c>
      <c r="AE50" s="9">
        <f>'COGS-INVENTORY_CWS'!AE35</f>
        <v>145800</v>
      </c>
      <c r="AF50" s="9">
        <f>'COGS-INVENTORY_CWS'!AF35</f>
        <v>131220</v>
      </c>
      <c r="AG50" s="9">
        <f>'COGS-INVENTORY_CWS'!AG35</f>
        <v>131220</v>
      </c>
      <c r="AH50" s="9">
        <f>'COGS-INVENTORY_CWS'!AH35</f>
        <v>116640</v>
      </c>
      <c r="AI50" s="9">
        <f>'COGS-INVENTORY_CWS'!AI35</f>
        <v>102060</v>
      </c>
      <c r="AJ50" s="9">
        <f>'COGS-INVENTORY_CWS'!AJ35</f>
        <v>87480</v>
      </c>
      <c r="AK50" s="9">
        <f>'COGS-INVENTORY_CWS'!AK35</f>
        <v>114210</v>
      </c>
      <c r="AL50" s="9">
        <f>'COGS-INVENTORY_CWS'!AL35</f>
        <v>182250</v>
      </c>
      <c r="AM50" s="9">
        <f>'COGS-INVENTORY_CWS'!AM35</f>
        <v>205335</v>
      </c>
      <c r="AN50" s="9">
        <f>'COGS-INVENTORY_CWS'!AN35</f>
        <v>184801.5</v>
      </c>
      <c r="AO50" s="9">
        <f>'COGS-INVENTORY_CWS'!AO35</f>
        <v>205031.25</v>
      </c>
      <c r="AP50" s="9">
        <f>'COGS-INVENTORY_CWS'!AP35</f>
        <v>205031.25</v>
      </c>
      <c r="AQ50" s="9">
        <f>'COGS-INVENTORY_CWS'!AQ35</f>
        <v>205031.25</v>
      </c>
      <c r="AR50" s="9">
        <f>'COGS-INVENTORY_CWS'!AR35</f>
        <v>184801.5</v>
      </c>
      <c r="AS50" s="9">
        <f>'COGS-INVENTORY_CWS'!AS35</f>
        <v>184801.5</v>
      </c>
      <c r="AT50" s="9">
        <f>'COGS-INVENTORY_CWS'!AT35</f>
        <v>164025</v>
      </c>
      <c r="AU50" s="9">
        <f>'COGS-INVENTORY_CWS'!AU35</f>
        <v>143795.25</v>
      </c>
      <c r="AV50" s="9">
        <f>'COGS-INVENTORY_CWS'!AV35</f>
        <v>123018.75</v>
      </c>
      <c r="AW50" s="9">
        <f>'COGS-INVENTORY_CWS'!AW35</f>
        <v>147622.5</v>
      </c>
      <c r="AX50" s="9">
        <f>'COGS-INVENTORY_CWS'!AX35</f>
        <v>236196</v>
      </c>
      <c r="AY50" s="9">
        <f>'COGS-INVENTORY_CWS'!AY35</f>
        <v>265720.5</v>
      </c>
      <c r="AZ50" s="9">
        <f>'COGS-INVENTORY_CWS'!AZ35</f>
        <v>239148.44999999998</v>
      </c>
      <c r="BA50" s="9">
        <f>'COGS-INVENTORY_CWS'!BA35</f>
        <v>265720.5</v>
      </c>
      <c r="BB50" s="9">
        <f>'COGS-INVENTORY_CWS'!BB35</f>
        <v>265720.5</v>
      </c>
      <c r="BC50" s="9">
        <f>'COGS-INVENTORY_CWS'!BC35</f>
        <v>265720.5</v>
      </c>
      <c r="BD50" s="9">
        <f>'COGS-INVENTORY_CWS'!BD35</f>
        <v>239148.44999999998</v>
      </c>
      <c r="BE50" s="9">
        <f>'COGS-INVENTORY_CWS'!BE35</f>
        <v>239148.44999999998</v>
      </c>
      <c r="BF50" s="9">
        <f>'COGS-INVENTORY_CWS'!BF35</f>
        <v>212576.4</v>
      </c>
      <c r="BG50" s="9">
        <f>'COGS-INVENTORY_CWS'!BG35</f>
        <v>186004.35</v>
      </c>
      <c r="BH50" s="9">
        <f>'COGS-INVENTORY_CWS'!BH35</f>
        <v>159432.29999999999</v>
      </c>
      <c r="BI50" s="9">
        <f>'COGS-INVENTORY_CWS'!BI35</f>
        <v>246037.5</v>
      </c>
      <c r="BJ50" s="9">
        <f>'COGS-INVENTORY_CWS'!BJ35</f>
        <v>246037.5</v>
      </c>
      <c r="BK50" s="9">
        <f>'COGS-INVENTORY_CWS'!BK35</f>
        <v>319848.75</v>
      </c>
    </row>
    <row r="51" spans="2:66" x14ac:dyDescent="0.15">
      <c r="B51" s="14" t="s">
        <v>363</v>
      </c>
      <c r="C51" s="9">
        <f>'COGS-INVENTORY_CWS'!C39</f>
        <v>0</v>
      </c>
      <c r="D51" s="9">
        <f>'COGS-INVENTORY_CWS'!D39</f>
        <v>0</v>
      </c>
      <c r="E51" s="9">
        <f>'COGS-INVENTORY_CWS'!E39</f>
        <v>0</v>
      </c>
      <c r="F51" s="9">
        <f>'COGS-INVENTORY_CWS'!F39</f>
        <v>0</v>
      </c>
      <c r="G51" s="9">
        <f>'COGS-INVENTORY_CWS'!G39</f>
        <v>0</v>
      </c>
      <c r="H51" s="9">
        <f>'COGS-INVENTORY_CWS'!H39</f>
        <v>0</v>
      </c>
      <c r="I51" s="9">
        <f>'COGS-INVENTORY_CWS'!I39</f>
        <v>0</v>
      </c>
      <c r="J51" s="9">
        <f>'COGS-INVENTORY_CWS'!J39</f>
        <v>0</v>
      </c>
      <c r="K51" s="9">
        <f>'COGS-INVENTORY_CWS'!K39</f>
        <v>0</v>
      </c>
      <c r="L51" s="9">
        <f>'COGS-INVENTORY_CWS'!L39</f>
        <v>0</v>
      </c>
      <c r="M51" s="9">
        <f>'COGS-INVENTORY_CWS'!M39</f>
        <v>14250</v>
      </c>
      <c r="N51" s="9">
        <f>'COGS-INVENTORY_CWS'!N39</f>
        <v>14250</v>
      </c>
      <c r="O51" s="9">
        <f>'COGS-INVENTORY_CWS'!O39</f>
        <v>27750</v>
      </c>
      <c r="P51" s="9">
        <f>'COGS-INVENTORY_CWS'!P39</f>
        <v>19575</v>
      </c>
      <c r="Q51" s="9">
        <f>'COGS-INVENTORY_CWS'!Q39</f>
        <v>26325</v>
      </c>
      <c r="R51" s="9">
        <f>'COGS-INVENTORY_CWS'!R39</f>
        <v>52650</v>
      </c>
      <c r="S51" s="9">
        <f>'COGS-INVENTORY_CWS'!S39</f>
        <v>52650</v>
      </c>
      <c r="T51" s="9">
        <f>'COGS-INVENTORY_CWS'!T39</f>
        <v>52650</v>
      </c>
      <c r="U51" s="9">
        <f>'COGS-INVENTORY_CWS'!U39</f>
        <v>52650</v>
      </c>
      <c r="V51" s="9">
        <f>'COGS-INVENTORY_CWS'!V39</f>
        <v>52650</v>
      </c>
      <c r="W51" s="9">
        <f>'COGS-INVENTORY_CWS'!W39</f>
        <v>59400</v>
      </c>
      <c r="X51" s="9">
        <f>'COGS-INVENTORY_CWS'!X39</f>
        <v>66150</v>
      </c>
      <c r="Y51" s="9">
        <f>'COGS-INVENTORY_CWS'!Y39</f>
        <v>66150</v>
      </c>
      <c r="Z51" s="9">
        <f>'COGS-INVENTORY_CWS'!Z39</f>
        <v>78975</v>
      </c>
      <c r="AA51" s="9">
        <f>'COGS-INVENTORY_CWS'!AA39</f>
        <v>78975</v>
      </c>
      <c r="AB51" s="9">
        <f>'COGS-INVENTORY_CWS'!AB39</f>
        <v>72900</v>
      </c>
      <c r="AC51" s="9">
        <f>'COGS-INVENTORY_CWS'!AC39</f>
        <v>116640</v>
      </c>
      <c r="AD51" s="9">
        <f>'COGS-INVENTORY_CWS'!AD39</f>
        <v>131220</v>
      </c>
      <c r="AE51" s="9">
        <f>'COGS-INVENTORY_CWS'!AE39</f>
        <v>131220</v>
      </c>
      <c r="AF51" s="9">
        <f>'COGS-INVENTORY_CWS'!AF39</f>
        <v>145800</v>
      </c>
      <c r="AG51" s="9">
        <f>'COGS-INVENTORY_CWS'!AG39</f>
        <v>145800</v>
      </c>
      <c r="AH51" s="9">
        <f>'COGS-INVENTORY_CWS'!AH39</f>
        <v>145800</v>
      </c>
      <c r="AI51" s="9">
        <f>'COGS-INVENTORY_CWS'!AI39</f>
        <v>131220</v>
      </c>
      <c r="AJ51" s="9">
        <f>'COGS-INVENTORY_CWS'!AJ39</f>
        <v>131220</v>
      </c>
      <c r="AK51" s="9">
        <f>'COGS-INVENTORY_CWS'!AK39</f>
        <v>116640</v>
      </c>
      <c r="AL51" s="9">
        <f>'COGS-INVENTORY_CWS'!AL39</f>
        <v>102060</v>
      </c>
      <c r="AM51" s="9">
        <f>'COGS-INVENTORY_CWS'!AM39</f>
        <v>87480</v>
      </c>
      <c r="AN51" s="9">
        <f>'COGS-INVENTORY_CWS'!AN39</f>
        <v>102789</v>
      </c>
      <c r="AO51" s="9">
        <f>'COGS-INVENTORY_CWS'!AO39</f>
        <v>164025</v>
      </c>
      <c r="AP51" s="9">
        <f>'COGS-INVENTORY_CWS'!AP39</f>
        <v>184801.5</v>
      </c>
      <c r="AQ51" s="9">
        <f>'COGS-INVENTORY_CWS'!AQ39</f>
        <v>184801.5</v>
      </c>
      <c r="AR51" s="9">
        <f>'COGS-INVENTORY_CWS'!AR39</f>
        <v>205031.25</v>
      </c>
      <c r="AS51" s="9">
        <f>'COGS-INVENTORY_CWS'!AS39</f>
        <v>205031.25</v>
      </c>
      <c r="AT51" s="9">
        <f>'COGS-INVENTORY_CWS'!AT39</f>
        <v>205031.25</v>
      </c>
      <c r="AU51" s="9">
        <f>'COGS-INVENTORY_CWS'!AU39</f>
        <v>184801.5</v>
      </c>
      <c r="AV51" s="9">
        <f>'COGS-INVENTORY_CWS'!AV39</f>
        <v>184801.5</v>
      </c>
      <c r="AW51" s="9">
        <f>'COGS-INVENTORY_CWS'!AW39</f>
        <v>164025</v>
      </c>
      <c r="AX51" s="9">
        <f>'COGS-INVENTORY_CWS'!AX39</f>
        <v>143795.25</v>
      </c>
      <c r="AY51" s="9">
        <f>'COGS-INVENTORY_CWS'!AY39</f>
        <v>123018.75</v>
      </c>
      <c r="AZ51" s="9">
        <f>'COGS-INVENTORY_CWS'!AZ39</f>
        <v>132860.25</v>
      </c>
      <c r="BA51" s="9">
        <f>'COGS-INVENTORY_CWS'!BA39</f>
        <v>212576.4</v>
      </c>
      <c r="BB51" s="9">
        <f>'COGS-INVENTORY_CWS'!BB39</f>
        <v>239148.44999999998</v>
      </c>
      <c r="BC51" s="9">
        <f>'COGS-INVENTORY_CWS'!BC39</f>
        <v>239148.44999999998</v>
      </c>
      <c r="BD51" s="9">
        <f>'COGS-INVENTORY_CWS'!BD39</f>
        <v>265720.5</v>
      </c>
      <c r="BE51" s="9">
        <f>'COGS-INVENTORY_CWS'!BE39</f>
        <v>265720.5</v>
      </c>
      <c r="BF51" s="9">
        <f>'COGS-INVENTORY_CWS'!BF39</f>
        <v>265720.5</v>
      </c>
      <c r="BG51" s="9">
        <f>'COGS-INVENTORY_CWS'!BG39</f>
        <v>239148.44999999998</v>
      </c>
      <c r="BH51" s="9">
        <f>'COGS-INVENTORY_CWS'!BH39</f>
        <v>239148.44999999998</v>
      </c>
      <c r="BI51" s="9">
        <f>'COGS-INVENTORY_CWS'!BI39</f>
        <v>212576.4</v>
      </c>
      <c r="BJ51" s="9">
        <f>'COGS-INVENTORY_CWS'!BJ39</f>
        <v>186004.35</v>
      </c>
      <c r="BK51" s="9">
        <f>'COGS-INVENTORY_CWS'!BK39</f>
        <v>159432.29999999999</v>
      </c>
    </row>
    <row r="52" spans="2:66" x14ac:dyDescent="0.15">
      <c r="B52" s="14" t="s">
        <v>366</v>
      </c>
      <c r="C52" s="9">
        <f>'COGS-INVENTORY_CWS'!C48</f>
        <v>0</v>
      </c>
      <c r="D52" s="9">
        <f>'COGS-INVENTORY_CWS'!D48</f>
        <v>0</v>
      </c>
      <c r="E52" s="9">
        <f>'COGS-INVENTORY_CWS'!E48</f>
        <v>0</v>
      </c>
      <c r="F52" s="9">
        <f>'COGS-INVENTORY_CWS'!F48</f>
        <v>0</v>
      </c>
      <c r="G52" s="9">
        <f>'COGS-INVENTORY_CWS'!G48</f>
        <v>0</v>
      </c>
      <c r="H52" s="9">
        <f>'COGS-INVENTORY_CWS'!H48</f>
        <v>0</v>
      </c>
      <c r="I52" s="9">
        <f>'COGS-INVENTORY_CWS'!I48</f>
        <v>0</v>
      </c>
      <c r="J52" s="9">
        <f>'COGS-INVENTORY_CWS'!J48</f>
        <v>14250</v>
      </c>
      <c r="K52" s="9">
        <f>'COGS-INVENTORY_CWS'!K48</f>
        <v>28500</v>
      </c>
      <c r="L52" s="9">
        <f>'COGS-INVENTORY_CWS'!L48</f>
        <v>56250</v>
      </c>
      <c r="M52" s="9">
        <f>'COGS-INVENTORY_CWS'!M48</f>
        <v>63750</v>
      </c>
      <c r="N52" s="9">
        <f>'COGS-INVENTORY_CWS'!N48</f>
        <v>78750</v>
      </c>
      <c r="O52" s="9">
        <f>'COGS-INVENTORY_CWS'!O48</f>
        <v>109500</v>
      </c>
      <c r="P52" s="9">
        <f>'COGS-INVENTORY_CWS'!P48</f>
        <v>142575</v>
      </c>
      <c r="Q52" s="9">
        <f>'COGS-INVENTORY_CWS'!Q48</f>
        <v>168900</v>
      </c>
      <c r="R52" s="9">
        <f>'COGS-INVENTORY_CWS'!R48</f>
        <v>168900</v>
      </c>
      <c r="S52" s="9">
        <f>'COGS-INVENTORY_CWS'!S48</f>
        <v>168900</v>
      </c>
      <c r="T52" s="9">
        <f>'COGS-INVENTORY_CWS'!T48</f>
        <v>175650</v>
      </c>
      <c r="U52" s="9">
        <f>'COGS-INVENTORY_CWS'!U48</f>
        <v>189150</v>
      </c>
      <c r="V52" s="9">
        <f>'COGS-INVENTORY_CWS'!V48</f>
        <v>202650</v>
      </c>
      <c r="W52" s="9">
        <f>'COGS-INVENTORY_CWS'!W48</f>
        <v>222225</v>
      </c>
      <c r="X52" s="9">
        <f>'COGS-INVENTORY_CWS'!X48</f>
        <v>235050</v>
      </c>
      <c r="Y52" s="9">
        <f>'COGS-INVENTORY_CWS'!Y48</f>
        <v>249900</v>
      </c>
      <c r="Z52" s="9">
        <f>'COGS-INVENTORY_CWS'!Z48</f>
        <v>300525</v>
      </c>
      <c r="AA52" s="9">
        <f>'COGS-INVENTORY_CWS'!AA48</f>
        <v>367350</v>
      </c>
      <c r="AB52" s="9">
        <f>'COGS-INVENTORY_CWS'!AB48</f>
        <v>425670</v>
      </c>
      <c r="AC52" s="9">
        <f>'COGS-INVENTORY_CWS'!AC48</f>
        <v>454830</v>
      </c>
      <c r="AD52" s="9">
        <f>'COGS-INVENTORY_CWS'!AD48</f>
        <v>469410</v>
      </c>
      <c r="AE52" s="9">
        <f>'COGS-INVENTORY_CWS'!AE48</f>
        <v>483990</v>
      </c>
      <c r="AF52" s="9">
        <f>'COGS-INVENTORY_CWS'!AF48</f>
        <v>469410</v>
      </c>
      <c r="AG52" s="9">
        <f>'COGS-INVENTORY_CWS'!AG48</f>
        <v>454830</v>
      </c>
      <c r="AH52" s="9">
        <f>'COGS-INVENTORY_CWS'!AH48</f>
        <v>425670</v>
      </c>
      <c r="AI52" s="9">
        <f>'COGS-INVENTORY_CWS'!AI48</f>
        <v>396510</v>
      </c>
      <c r="AJ52" s="9">
        <f>'COGS-INVENTORY_CWS'!AJ48</f>
        <v>352770</v>
      </c>
      <c r="AK52" s="9">
        <f>'COGS-INVENTORY_CWS'!AK48</f>
        <v>350340</v>
      </c>
      <c r="AL52" s="9">
        <f>'COGS-INVENTORY_CWS'!AL48</f>
        <v>430530</v>
      </c>
      <c r="AM52" s="9">
        <f>'COGS-INVENTORY_CWS'!AM48</f>
        <v>548385</v>
      </c>
      <c r="AN52" s="9">
        <f>'COGS-INVENTORY_CWS'!AN48</f>
        <v>630397.5</v>
      </c>
      <c r="AO52" s="9">
        <f>'COGS-INVENTORY_CWS'!AO48</f>
        <v>671403.75</v>
      </c>
      <c r="AP52" s="9">
        <f>'COGS-INVENTORY_CWS'!AP48</f>
        <v>691633.5</v>
      </c>
      <c r="AQ52" s="9">
        <f>'COGS-INVENTORY_CWS'!AQ48</f>
        <v>711863.25</v>
      </c>
      <c r="AR52" s="9">
        <f>'COGS-INVENTORY_CWS'!AR48</f>
        <v>691633.5</v>
      </c>
      <c r="AS52" s="9">
        <f>'COGS-INVENTORY_CWS'!AS48</f>
        <v>671403.75</v>
      </c>
      <c r="AT52" s="9">
        <f>'COGS-INVENTORY_CWS'!AT48</f>
        <v>630397.5</v>
      </c>
      <c r="AU52" s="9">
        <f>'COGS-INVENTORY_CWS'!AU48</f>
        <v>589391.25</v>
      </c>
      <c r="AV52" s="9">
        <f>'COGS-INVENTORY_CWS'!AV48</f>
        <v>527608.5</v>
      </c>
      <c r="AW52" s="9">
        <f>'COGS-INVENTORY_CWS'!AW48</f>
        <v>511206</v>
      </c>
      <c r="AX52" s="9">
        <f>'COGS-INVENTORY_CWS'!AX48</f>
        <v>603606.75</v>
      </c>
      <c r="AY52" s="9">
        <f>'COGS-INVENTORY_CWS'!AY48</f>
        <v>746308.5</v>
      </c>
      <c r="AZ52" s="9">
        <f>'COGS-INVENTORY_CWS'!AZ48</f>
        <v>852596.7</v>
      </c>
      <c r="BA52" s="9">
        <f>'COGS-INVENTORY_CWS'!BA48</f>
        <v>905740.79999999993</v>
      </c>
      <c r="BB52" s="9">
        <f>'COGS-INVENTORY_CWS'!BB48</f>
        <v>932312.85</v>
      </c>
      <c r="BC52" s="9">
        <f>'COGS-INVENTORY_CWS'!BC48</f>
        <v>958884.9</v>
      </c>
      <c r="BD52" s="9">
        <f>'COGS-INVENTORY_CWS'!BD48</f>
        <v>932312.85</v>
      </c>
      <c r="BE52" s="9">
        <f>'COGS-INVENTORY_CWS'!BE48</f>
        <v>905740.79999999993</v>
      </c>
      <c r="BF52" s="9">
        <f>'COGS-INVENTORY_CWS'!BF48</f>
        <v>852596.7</v>
      </c>
      <c r="BG52" s="9">
        <f>'COGS-INVENTORY_CWS'!BG48</f>
        <v>799452.6</v>
      </c>
      <c r="BH52" s="9">
        <f>'COGS-INVENTORY_CWS'!BH48</f>
        <v>719736.45</v>
      </c>
      <c r="BI52" s="9">
        <f>'COGS-INVENTORY_CWS'!BI48</f>
        <v>753197.54999999993</v>
      </c>
      <c r="BJ52" s="9">
        <f>'COGS-INVENTORY_CWS'!BJ48</f>
        <v>813230.7</v>
      </c>
      <c r="BK52" s="9">
        <f>'COGS-INVENTORY_CWS'!BK48</f>
        <v>973647.14999999991</v>
      </c>
    </row>
    <row r="53" spans="2:66" x14ac:dyDescent="0.15">
      <c r="B53" s="14" t="s">
        <v>387</v>
      </c>
      <c r="C53" s="9">
        <f>'COGS-INVENTORY_CWS'!C69</f>
        <v>0</v>
      </c>
      <c r="D53" s="9">
        <f>'COGS-INVENTORY_CWS'!D69</f>
        <v>0</v>
      </c>
      <c r="E53" s="9">
        <f>'COGS-INVENTORY_CWS'!E69</f>
        <v>0</v>
      </c>
      <c r="F53" s="9">
        <f>'COGS-INVENTORY_CWS'!F69</f>
        <v>0</v>
      </c>
      <c r="G53" s="9">
        <f>'COGS-INVENTORY_CWS'!G69</f>
        <v>0</v>
      </c>
      <c r="H53" s="9">
        <f>'COGS-INVENTORY_CWS'!H69</f>
        <v>0</v>
      </c>
      <c r="I53" s="9">
        <f>'COGS-INVENTORY_CWS'!I69</f>
        <v>0</v>
      </c>
      <c r="J53" s="9">
        <f>'COGS-INVENTORY_CWS'!J69</f>
        <v>14250</v>
      </c>
      <c r="K53" s="9">
        <f>'COGS-INVENTORY_CWS'!K69</f>
        <v>28500</v>
      </c>
      <c r="L53" s="9">
        <f>'COGS-INVENTORY_CWS'!L69</f>
        <v>42000</v>
      </c>
      <c r="M53" s="9">
        <f>'COGS-INVENTORY_CWS'!M69</f>
        <v>49500</v>
      </c>
      <c r="N53" s="9">
        <f>'COGS-INVENTORY_CWS'!N69</f>
        <v>51000</v>
      </c>
      <c r="O53" s="9">
        <f>'COGS-INVENTORY_CWS'!O69</f>
        <v>87750</v>
      </c>
      <c r="P53" s="9">
        <f>'COGS-INVENTORY_CWS'!P69</f>
        <v>111150</v>
      </c>
      <c r="Q53" s="9">
        <f>'COGS-INVENTORY_CWS'!Q69</f>
        <v>105300</v>
      </c>
      <c r="R53" s="9">
        <f>'COGS-INVENTORY_CWS'!R69</f>
        <v>105300</v>
      </c>
      <c r="S53" s="9">
        <f>'COGS-INVENTORY_CWS'!S69</f>
        <v>105300</v>
      </c>
      <c r="T53" s="9">
        <f>'COGS-INVENTORY_CWS'!T69</f>
        <v>112050</v>
      </c>
      <c r="U53" s="9">
        <f>'COGS-INVENTORY_CWS'!U69</f>
        <v>125550</v>
      </c>
      <c r="V53" s="9">
        <f>'COGS-INVENTORY_CWS'!V69</f>
        <v>132300</v>
      </c>
      <c r="W53" s="9">
        <f>'COGS-INVENTORY_CWS'!W69</f>
        <v>145125</v>
      </c>
      <c r="X53" s="9">
        <f>'COGS-INVENTORY_CWS'!X69</f>
        <v>157950</v>
      </c>
      <c r="Y53" s="9">
        <f>'COGS-INVENTORY_CWS'!Y69</f>
        <v>159975</v>
      </c>
      <c r="Z53" s="9">
        <f>'COGS-INVENTORY_CWS'!Z69</f>
        <v>210600</v>
      </c>
      <c r="AA53" s="9">
        <f>'COGS-INVENTORY_CWS'!AA69</f>
        <v>275400</v>
      </c>
      <c r="AB53" s="9">
        <f>'COGS-INVENTORY_CWS'!AB69</f>
        <v>277020</v>
      </c>
      <c r="AC53" s="9">
        <f>'COGS-INVENTORY_CWS'!AC69</f>
        <v>277020</v>
      </c>
      <c r="AD53" s="9">
        <f>'COGS-INVENTORY_CWS'!AD69</f>
        <v>291600</v>
      </c>
      <c r="AE53" s="9">
        <f>'COGS-INVENTORY_CWS'!AE69</f>
        <v>291600</v>
      </c>
      <c r="AF53" s="9">
        <f>'COGS-INVENTORY_CWS'!AF69</f>
        <v>277020</v>
      </c>
      <c r="AG53" s="9">
        <f>'COGS-INVENTORY_CWS'!AG69</f>
        <v>262440</v>
      </c>
      <c r="AH53" s="9">
        <f>'COGS-INVENTORY_CWS'!AH69</f>
        <v>247860</v>
      </c>
      <c r="AI53" s="9">
        <f>'COGS-INVENTORY_CWS'!AI69</f>
        <v>218700</v>
      </c>
      <c r="AJ53" s="9">
        <f>'COGS-INVENTORY_CWS'!AJ69</f>
        <v>189540</v>
      </c>
      <c r="AK53" s="9">
        <f>'COGS-INVENTORY_CWS'!AK69</f>
        <v>201690</v>
      </c>
      <c r="AL53" s="9">
        <f>'COGS-INVENTORY_CWS'!AL69</f>
        <v>296460</v>
      </c>
      <c r="AM53" s="9">
        <f>'COGS-INVENTORY_CWS'!AM69</f>
        <v>387585</v>
      </c>
      <c r="AN53" s="9">
        <f>'COGS-INVENTORY_CWS'!AN69</f>
        <v>390136.5</v>
      </c>
      <c r="AO53" s="9">
        <f>'COGS-INVENTORY_CWS'!AO69</f>
        <v>389832.75</v>
      </c>
      <c r="AP53" s="9">
        <f>'COGS-INVENTORY_CWS'!AP69</f>
        <v>410062.5</v>
      </c>
      <c r="AQ53" s="9">
        <f>'COGS-INVENTORY_CWS'!AQ69</f>
        <v>410062.5</v>
      </c>
      <c r="AR53" s="9">
        <f>'COGS-INVENTORY_CWS'!AR69</f>
        <v>389832.75</v>
      </c>
      <c r="AS53" s="9">
        <f>'COGS-INVENTORY_CWS'!AS69</f>
        <v>369603</v>
      </c>
      <c r="AT53" s="9">
        <f>'COGS-INVENTORY_CWS'!AT69</f>
        <v>348826.5</v>
      </c>
      <c r="AU53" s="9">
        <f>'COGS-INVENTORY_CWS'!AU69</f>
        <v>307820.25</v>
      </c>
      <c r="AV53" s="9">
        <f>'COGS-INVENTORY_CWS'!AV69</f>
        <v>266814</v>
      </c>
      <c r="AW53" s="9">
        <f>'COGS-INVENTORY_CWS'!AW69</f>
        <v>270641.25</v>
      </c>
      <c r="AX53" s="9">
        <f>'COGS-INVENTORY_CWS'!AX69</f>
        <v>383818.5</v>
      </c>
      <c r="AY53" s="9">
        <f>'COGS-INVENTORY_CWS'!AY69</f>
        <v>501916.5</v>
      </c>
      <c r="AZ53" s="9">
        <f>'COGS-INVENTORY_CWS'!AZ69</f>
        <v>504868.94999999995</v>
      </c>
      <c r="BA53" s="9">
        <f>'COGS-INVENTORY_CWS'!BA69</f>
        <v>504868.94999999995</v>
      </c>
      <c r="BB53" s="9">
        <f>'COGS-INVENTORY_CWS'!BB69</f>
        <v>531441</v>
      </c>
      <c r="BC53" s="9">
        <f>'COGS-INVENTORY_CWS'!BC69</f>
        <v>531441</v>
      </c>
      <c r="BD53" s="9">
        <f>'COGS-INVENTORY_CWS'!BD69</f>
        <v>504868.94999999995</v>
      </c>
      <c r="BE53" s="9">
        <f>'COGS-INVENTORY_CWS'!BE69</f>
        <v>478296.89999999991</v>
      </c>
      <c r="BF53" s="9">
        <f>'COGS-INVENTORY_CWS'!BF69</f>
        <v>451724.85</v>
      </c>
      <c r="BG53" s="9">
        <f>'COGS-INVENTORY_CWS'!BG69</f>
        <v>398580.75</v>
      </c>
      <c r="BH53" s="9">
        <f>'COGS-INVENTORY_CWS'!BH69</f>
        <v>345436.65</v>
      </c>
      <c r="BI53" s="9">
        <f>'COGS-INVENTORY_CWS'!BI69</f>
        <v>405469.80000000005</v>
      </c>
      <c r="BJ53" s="9">
        <f>'COGS-INVENTORY_CWS'!BJ69</f>
        <v>492075.00000000006</v>
      </c>
      <c r="BK53" s="9">
        <f>'COGS-INVENTORY_CWS'!BK69</f>
        <v>565886.25</v>
      </c>
    </row>
    <row r="55" spans="2:66" x14ac:dyDescent="0.15">
      <c r="C55" s="75"/>
      <c r="D55" s="363" t="s">
        <v>35</v>
      </c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 t="s">
        <v>36</v>
      </c>
      <c r="Q55" s="363"/>
      <c r="R55" s="363"/>
      <c r="S55" s="363"/>
      <c r="T55" s="363"/>
      <c r="U55" s="363"/>
      <c r="V55" s="363"/>
      <c r="W55" s="363"/>
      <c r="X55" s="363"/>
      <c r="Y55" s="363"/>
      <c r="Z55" s="363"/>
      <c r="AA55" s="363"/>
      <c r="AB55" s="363" t="s">
        <v>37</v>
      </c>
      <c r="AC55" s="363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 t="s">
        <v>38</v>
      </c>
      <c r="AO55" s="363"/>
      <c r="AP55" s="363"/>
      <c r="AQ55" s="363"/>
      <c r="AR55" s="363"/>
      <c r="AS55" s="363"/>
      <c r="AT55" s="363"/>
      <c r="AU55" s="363"/>
      <c r="AV55" s="363"/>
      <c r="AW55" s="363"/>
      <c r="AX55" s="363"/>
      <c r="AY55" s="363"/>
      <c r="AZ55" s="363" t="s">
        <v>39</v>
      </c>
      <c r="BA55" s="363"/>
      <c r="BB55" s="363"/>
      <c r="BC55" s="363"/>
      <c r="BD55" s="363"/>
      <c r="BE55" s="363"/>
      <c r="BF55" s="363"/>
      <c r="BG55" s="363"/>
      <c r="BH55" s="363"/>
      <c r="BI55" s="363"/>
      <c r="BJ55" s="363"/>
      <c r="BK55" s="363"/>
      <c r="BM55" s="10" t="s">
        <v>664</v>
      </c>
    </row>
    <row r="56" spans="2:66" x14ac:dyDescent="0.15">
      <c r="B56" s="10"/>
      <c r="C56" s="74" t="s">
        <v>147</v>
      </c>
      <c r="D56" s="27" t="s">
        <v>40</v>
      </c>
      <c r="E56" s="27" t="s">
        <v>41</v>
      </c>
      <c r="F56" s="27" t="s">
        <v>42</v>
      </c>
      <c r="G56" s="10" t="s">
        <v>43</v>
      </c>
      <c r="H56" s="10" t="s">
        <v>44</v>
      </c>
      <c r="I56" s="10" t="s">
        <v>45</v>
      </c>
      <c r="J56" s="10" t="s">
        <v>46</v>
      </c>
      <c r="K56" s="10" t="s">
        <v>47</v>
      </c>
      <c r="L56" s="10" t="s">
        <v>48</v>
      </c>
      <c r="M56" s="10" t="s">
        <v>49</v>
      </c>
      <c r="N56" s="10" t="s">
        <v>50</v>
      </c>
      <c r="O56" s="10" t="s">
        <v>51</v>
      </c>
      <c r="P56" s="10" t="s">
        <v>40</v>
      </c>
      <c r="Q56" s="10" t="s">
        <v>41</v>
      </c>
      <c r="R56" s="10" t="s">
        <v>42</v>
      </c>
      <c r="S56" s="10" t="s">
        <v>43</v>
      </c>
      <c r="T56" s="10" t="s">
        <v>44</v>
      </c>
      <c r="U56" s="10" t="s">
        <v>45</v>
      </c>
      <c r="V56" s="10" t="s">
        <v>46</v>
      </c>
      <c r="W56" s="10" t="s">
        <v>47</v>
      </c>
      <c r="X56" s="10" t="s">
        <v>48</v>
      </c>
      <c r="Y56" s="10" t="s">
        <v>49</v>
      </c>
      <c r="Z56" s="10" t="s">
        <v>50</v>
      </c>
      <c r="AA56" s="10" t="s">
        <v>51</v>
      </c>
      <c r="AB56" s="10" t="s">
        <v>40</v>
      </c>
      <c r="AC56" s="10" t="s">
        <v>41</v>
      </c>
      <c r="AD56" s="10" t="s">
        <v>42</v>
      </c>
      <c r="AE56" s="10" t="s">
        <v>43</v>
      </c>
      <c r="AF56" s="10" t="s">
        <v>44</v>
      </c>
      <c r="AG56" s="10" t="s">
        <v>45</v>
      </c>
      <c r="AH56" s="10" t="s">
        <v>46</v>
      </c>
      <c r="AI56" s="10" t="s">
        <v>47</v>
      </c>
      <c r="AJ56" s="10" t="s">
        <v>48</v>
      </c>
      <c r="AK56" s="10" t="s">
        <v>49</v>
      </c>
      <c r="AL56" s="10" t="s">
        <v>50</v>
      </c>
      <c r="AM56" s="10" t="s">
        <v>51</v>
      </c>
      <c r="AN56" s="10" t="s">
        <v>40</v>
      </c>
      <c r="AO56" s="10" t="s">
        <v>41</v>
      </c>
      <c r="AP56" s="10" t="s">
        <v>42</v>
      </c>
      <c r="AQ56" s="10" t="s">
        <v>43</v>
      </c>
      <c r="AR56" s="10" t="s">
        <v>44</v>
      </c>
      <c r="AS56" s="10" t="s">
        <v>45</v>
      </c>
      <c r="AT56" s="10" t="s">
        <v>46</v>
      </c>
      <c r="AU56" s="10" t="s">
        <v>47</v>
      </c>
      <c r="AV56" s="10" t="s">
        <v>48</v>
      </c>
      <c r="AW56" s="10" t="s">
        <v>49</v>
      </c>
      <c r="AX56" s="10" t="s">
        <v>50</v>
      </c>
      <c r="AY56" s="10" t="s">
        <v>51</v>
      </c>
      <c r="AZ56" s="10" t="s">
        <v>40</v>
      </c>
      <c r="BA56" s="10" t="s">
        <v>41</v>
      </c>
      <c r="BB56" s="10" t="s">
        <v>42</v>
      </c>
      <c r="BC56" s="10" t="s">
        <v>43</v>
      </c>
      <c r="BD56" s="10" t="s">
        <v>44</v>
      </c>
      <c r="BE56" s="10" t="s">
        <v>45</v>
      </c>
      <c r="BF56" s="10" t="s">
        <v>46</v>
      </c>
      <c r="BG56" s="10" t="s">
        <v>47</v>
      </c>
      <c r="BH56" s="10" t="s">
        <v>48</v>
      </c>
      <c r="BI56" s="10" t="s">
        <v>49</v>
      </c>
      <c r="BJ56" s="10" t="s">
        <v>50</v>
      </c>
      <c r="BK56" s="10" t="s">
        <v>51</v>
      </c>
      <c r="BL56" s="10" t="s">
        <v>40</v>
      </c>
      <c r="BM56" s="10" t="s">
        <v>41</v>
      </c>
      <c r="BN56" s="10" t="s">
        <v>42</v>
      </c>
    </row>
    <row r="58" spans="2:66" x14ac:dyDescent="0.15">
      <c r="B58" s="14" t="s">
        <v>366</v>
      </c>
      <c r="C58" s="9">
        <f>'COGS-INVENTORY_CWS'!C48</f>
        <v>0</v>
      </c>
      <c r="D58" s="9">
        <f>'COGS-INVENTORY_CWS'!D48</f>
        <v>0</v>
      </c>
      <c r="E58" s="9">
        <f>'COGS-INVENTORY_CWS'!E48</f>
        <v>0</v>
      </c>
      <c r="F58" s="9">
        <f>'COGS-INVENTORY_CWS'!F48</f>
        <v>0</v>
      </c>
      <c r="G58" s="9">
        <f>'COGS-INVENTORY_CWS'!G48</f>
        <v>0</v>
      </c>
      <c r="H58" s="9">
        <f>'COGS-INVENTORY_CWS'!H48</f>
        <v>0</v>
      </c>
      <c r="I58" s="9">
        <f>'COGS-INVENTORY_CWS'!I48</f>
        <v>0</v>
      </c>
      <c r="J58" s="9">
        <f>'COGS-INVENTORY_CWS'!J48</f>
        <v>14250</v>
      </c>
      <c r="K58" s="9">
        <f>'COGS-INVENTORY_CWS'!K48</f>
        <v>28500</v>
      </c>
      <c r="L58" s="9">
        <f>'COGS-INVENTORY_CWS'!L48</f>
        <v>56250</v>
      </c>
      <c r="M58" s="9">
        <f>'COGS-INVENTORY_CWS'!M48</f>
        <v>63750</v>
      </c>
      <c r="N58" s="9">
        <f>'COGS-INVENTORY_CWS'!N48</f>
        <v>78750</v>
      </c>
      <c r="O58" s="9">
        <f>'COGS-INVENTORY_CWS'!O48</f>
        <v>109500</v>
      </c>
      <c r="P58" s="9">
        <f>'COGS-INVENTORY_CWS'!P48</f>
        <v>142575</v>
      </c>
      <c r="Q58" s="9">
        <f>'COGS-INVENTORY_CWS'!Q48</f>
        <v>168900</v>
      </c>
      <c r="R58" s="9">
        <f>'COGS-INVENTORY_CWS'!R48</f>
        <v>168900</v>
      </c>
      <c r="S58" s="9">
        <f>'COGS-INVENTORY_CWS'!S48</f>
        <v>168900</v>
      </c>
      <c r="T58" s="9">
        <f>'COGS-INVENTORY_CWS'!T48</f>
        <v>175650</v>
      </c>
      <c r="U58" s="9">
        <f>'COGS-INVENTORY_CWS'!U48</f>
        <v>189150</v>
      </c>
      <c r="V58" s="9">
        <f>'COGS-INVENTORY_CWS'!V48</f>
        <v>202650</v>
      </c>
      <c r="W58" s="9">
        <f>'COGS-INVENTORY_CWS'!W48</f>
        <v>222225</v>
      </c>
      <c r="X58" s="9">
        <f>'COGS-INVENTORY_CWS'!X48</f>
        <v>235050</v>
      </c>
      <c r="Y58" s="9">
        <f>'COGS-INVENTORY_CWS'!Y48</f>
        <v>249900</v>
      </c>
      <c r="Z58" s="9">
        <f>'COGS-INVENTORY_CWS'!Z48</f>
        <v>300525</v>
      </c>
      <c r="AA58" s="9">
        <f>'COGS-INVENTORY_CWS'!AA48</f>
        <v>367350</v>
      </c>
      <c r="AB58" s="9">
        <f>'COGS-INVENTORY_CWS'!AB48</f>
        <v>425670</v>
      </c>
      <c r="AC58" s="9">
        <f>'COGS-INVENTORY_CWS'!AC48</f>
        <v>454830</v>
      </c>
      <c r="AD58" s="9">
        <f>'COGS-INVENTORY_CWS'!AD48</f>
        <v>469410</v>
      </c>
      <c r="AE58" s="9">
        <f>'COGS-INVENTORY_CWS'!AE48</f>
        <v>483990</v>
      </c>
      <c r="AF58" s="9">
        <f>'COGS-INVENTORY_CWS'!AF48</f>
        <v>469410</v>
      </c>
      <c r="AG58" s="9">
        <f>'COGS-INVENTORY_CWS'!AG48</f>
        <v>454830</v>
      </c>
      <c r="AH58" s="9">
        <f>'COGS-INVENTORY_CWS'!AH48</f>
        <v>425670</v>
      </c>
      <c r="AI58" s="9">
        <f>'COGS-INVENTORY_CWS'!AI48</f>
        <v>396510</v>
      </c>
      <c r="AJ58" s="9">
        <f>'COGS-INVENTORY_CWS'!AJ48</f>
        <v>352770</v>
      </c>
      <c r="AK58" s="9">
        <f>'COGS-INVENTORY_CWS'!AK48</f>
        <v>350340</v>
      </c>
      <c r="AL58" s="9">
        <f>'COGS-INVENTORY_CWS'!AL48</f>
        <v>430530</v>
      </c>
      <c r="AM58" s="9">
        <f>'COGS-INVENTORY_CWS'!AM48</f>
        <v>548385</v>
      </c>
      <c r="AN58" s="9">
        <f>'COGS-INVENTORY_CWS'!AN48</f>
        <v>630397.5</v>
      </c>
      <c r="AO58" s="9">
        <f>'COGS-INVENTORY_CWS'!AO48</f>
        <v>671403.75</v>
      </c>
      <c r="AP58" s="9">
        <f>'COGS-INVENTORY_CWS'!AP48</f>
        <v>691633.5</v>
      </c>
      <c r="AQ58" s="9">
        <f>'COGS-INVENTORY_CWS'!AQ48</f>
        <v>711863.25</v>
      </c>
      <c r="AR58" s="9">
        <f>'COGS-INVENTORY_CWS'!AR48</f>
        <v>691633.5</v>
      </c>
      <c r="AS58" s="9">
        <f>'COGS-INVENTORY_CWS'!AS48</f>
        <v>671403.75</v>
      </c>
      <c r="AT58" s="9">
        <f>'COGS-INVENTORY_CWS'!AT48</f>
        <v>630397.5</v>
      </c>
      <c r="AU58" s="9">
        <f>'COGS-INVENTORY_CWS'!AU48</f>
        <v>589391.25</v>
      </c>
      <c r="AV58" s="9">
        <f>'COGS-INVENTORY_CWS'!AV48</f>
        <v>527608.5</v>
      </c>
      <c r="AW58" s="9">
        <f>'COGS-INVENTORY_CWS'!AW48</f>
        <v>511206</v>
      </c>
      <c r="AX58" s="9">
        <f>'COGS-INVENTORY_CWS'!AX48</f>
        <v>603606.75</v>
      </c>
      <c r="AY58" s="9">
        <f>'COGS-INVENTORY_CWS'!AY48</f>
        <v>746308.5</v>
      </c>
      <c r="AZ58" s="9">
        <f>'COGS-INVENTORY_CWS'!AZ48</f>
        <v>852596.7</v>
      </c>
      <c r="BA58" s="9">
        <f>'COGS-INVENTORY_CWS'!BA48</f>
        <v>905740.79999999993</v>
      </c>
      <c r="BB58" s="9">
        <f>'COGS-INVENTORY_CWS'!BB48</f>
        <v>932312.85</v>
      </c>
      <c r="BC58" s="9">
        <f>'COGS-INVENTORY_CWS'!BC48</f>
        <v>958884.9</v>
      </c>
      <c r="BD58" s="9">
        <f>'COGS-INVENTORY_CWS'!BD48</f>
        <v>932312.85</v>
      </c>
      <c r="BE58" s="9">
        <f>'COGS-INVENTORY_CWS'!BE48</f>
        <v>905740.79999999993</v>
      </c>
      <c r="BF58" s="9">
        <f>'COGS-INVENTORY_CWS'!BF48</f>
        <v>852596.7</v>
      </c>
      <c r="BG58" s="9">
        <f>'COGS-INVENTORY_CWS'!BG48</f>
        <v>799452.6</v>
      </c>
      <c r="BH58" s="9">
        <f>'COGS-INVENTORY_CWS'!BH48</f>
        <v>719736.45</v>
      </c>
      <c r="BI58" s="9">
        <f>'COGS-INVENTORY_CWS'!BI48</f>
        <v>753197.54999999993</v>
      </c>
      <c r="BJ58" s="9">
        <f>'COGS-INVENTORY_CWS'!BJ48</f>
        <v>813230.7</v>
      </c>
      <c r="BK58" s="9">
        <f>'COGS-INVENTORY_CWS'!BK48</f>
        <v>973647.14999999991</v>
      </c>
    </row>
    <row r="59" spans="2:66" x14ac:dyDescent="0.15">
      <c r="B59" s="14" t="s">
        <v>387</v>
      </c>
      <c r="C59" s="9">
        <f>'COGS-INVENTORY_CWS'!C69</f>
        <v>0</v>
      </c>
      <c r="D59" s="9">
        <f>'COGS-INVENTORY_CWS'!D69</f>
        <v>0</v>
      </c>
      <c r="E59" s="9">
        <f>'COGS-INVENTORY_CWS'!E69</f>
        <v>0</v>
      </c>
      <c r="F59" s="9">
        <f>'COGS-INVENTORY_CWS'!F69</f>
        <v>0</v>
      </c>
      <c r="G59" s="9">
        <f>'COGS-INVENTORY_CWS'!G69</f>
        <v>0</v>
      </c>
      <c r="H59" s="9">
        <f>'COGS-INVENTORY_CWS'!H69</f>
        <v>0</v>
      </c>
      <c r="I59" s="9">
        <f>'COGS-INVENTORY_CWS'!I69</f>
        <v>0</v>
      </c>
      <c r="J59" s="9">
        <f>'COGS-INVENTORY_CWS'!J69</f>
        <v>14250</v>
      </c>
      <c r="K59" s="9">
        <f>'COGS-INVENTORY_CWS'!K69</f>
        <v>28500</v>
      </c>
      <c r="L59" s="9">
        <f>'COGS-INVENTORY_CWS'!L69</f>
        <v>42000</v>
      </c>
      <c r="M59" s="9">
        <f>'COGS-INVENTORY_CWS'!M69</f>
        <v>49500</v>
      </c>
      <c r="N59" s="9">
        <f>'COGS-INVENTORY_CWS'!N69</f>
        <v>51000</v>
      </c>
      <c r="O59" s="9">
        <f>'COGS-INVENTORY_CWS'!O69</f>
        <v>87750</v>
      </c>
      <c r="P59" s="9">
        <f>'COGS-INVENTORY_CWS'!P69</f>
        <v>111150</v>
      </c>
      <c r="Q59" s="9">
        <f>'COGS-INVENTORY_CWS'!Q69</f>
        <v>105300</v>
      </c>
      <c r="R59" s="9">
        <f>'COGS-INVENTORY_CWS'!R69</f>
        <v>105300</v>
      </c>
      <c r="S59" s="9">
        <f>'COGS-INVENTORY_CWS'!S69</f>
        <v>105300</v>
      </c>
      <c r="T59" s="9">
        <f>'COGS-INVENTORY_CWS'!T69</f>
        <v>112050</v>
      </c>
      <c r="U59" s="9">
        <f>'COGS-INVENTORY_CWS'!U69</f>
        <v>125550</v>
      </c>
      <c r="V59" s="9">
        <f>'COGS-INVENTORY_CWS'!V69</f>
        <v>132300</v>
      </c>
      <c r="W59" s="9">
        <f>'COGS-INVENTORY_CWS'!W69</f>
        <v>145125</v>
      </c>
      <c r="X59" s="9">
        <f>'COGS-INVENTORY_CWS'!X69</f>
        <v>157950</v>
      </c>
      <c r="Y59" s="9">
        <f>'COGS-INVENTORY_CWS'!Y69</f>
        <v>159975</v>
      </c>
      <c r="Z59" s="9">
        <f>'COGS-INVENTORY_CWS'!Z69</f>
        <v>210600</v>
      </c>
      <c r="AA59" s="9">
        <f>'COGS-INVENTORY_CWS'!AA69</f>
        <v>275400</v>
      </c>
      <c r="AB59" s="9">
        <f>'COGS-INVENTORY_CWS'!AB69</f>
        <v>277020</v>
      </c>
      <c r="AC59" s="9">
        <f>'COGS-INVENTORY_CWS'!AC69</f>
        <v>277020</v>
      </c>
      <c r="AD59" s="9">
        <f>'COGS-INVENTORY_CWS'!AD69</f>
        <v>291600</v>
      </c>
      <c r="AE59" s="9">
        <f>'COGS-INVENTORY_CWS'!AE69</f>
        <v>291600</v>
      </c>
      <c r="AF59" s="9">
        <f>'COGS-INVENTORY_CWS'!AF69</f>
        <v>277020</v>
      </c>
      <c r="AG59" s="9">
        <f>'COGS-INVENTORY_CWS'!AG69</f>
        <v>262440</v>
      </c>
      <c r="AH59" s="9">
        <f>'COGS-INVENTORY_CWS'!AH69</f>
        <v>247860</v>
      </c>
      <c r="AI59" s="9">
        <f>'COGS-INVENTORY_CWS'!AI69</f>
        <v>218700</v>
      </c>
      <c r="AJ59" s="9">
        <f>'COGS-INVENTORY_CWS'!AJ69</f>
        <v>189540</v>
      </c>
      <c r="AK59" s="9">
        <f>'COGS-INVENTORY_CWS'!AK69</f>
        <v>201690</v>
      </c>
      <c r="AL59" s="9">
        <f>'COGS-INVENTORY_CWS'!AL69</f>
        <v>296460</v>
      </c>
      <c r="AM59" s="9">
        <f>'COGS-INVENTORY_CWS'!AM69</f>
        <v>387585</v>
      </c>
      <c r="AN59" s="9">
        <f>'COGS-INVENTORY_CWS'!AN69</f>
        <v>390136.5</v>
      </c>
      <c r="AO59" s="9">
        <f>'COGS-INVENTORY_CWS'!AO69</f>
        <v>389832.75</v>
      </c>
      <c r="AP59" s="9">
        <f>'COGS-INVENTORY_CWS'!AP69</f>
        <v>410062.5</v>
      </c>
      <c r="AQ59" s="9">
        <f>'COGS-INVENTORY_CWS'!AQ69</f>
        <v>410062.5</v>
      </c>
      <c r="AR59" s="9">
        <f>'COGS-INVENTORY_CWS'!AR69</f>
        <v>389832.75</v>
      </c>
      <c r="AS59" s="9">
        <f>'COGS-INVENTORY_CWS'!AS69</f>
        <v>369603</v>
      </c>
      <c r="AT59" s="9">
        <f>'COGS-INVENTORY_CWS'!AT69</f>
        <v>348826.5</v>
      </c>
      <c r="AU59" s="9">
        <f>'COGS-INVENTORY_CWS'!AU69</f>
        <v>307820.25</v>
      </c>
      <c r="AV59" s="9">
        <f>'COGS-INVENTORY_CWS'!AV69</f>
        <v>266814</v>
      </c>
      <c r="AW59" s="9">
        <f>'COGS-INVENTORY_CWS'!AW69</f>
        <v>270641.25</v>
      </c>
      <c r="AX59" s="9">
        <f>'COGS-INVENTORY_CWS'!AX69</f>
        <v>383818.5</v>
      </c>
      <c r="AY59" s="9">
        <f>'COGS-INVENTORY_CWS'!AY69</f>
        <v>501916.5</v>
      </c>
      <c r="AZ59" s="9">
        <f>'COGS-INVENTORY_CWS'!AZ69</f>
        <v>504868.94999999995</v>
      </c>
      <c r="BA59" s="9">
        <f>'COGS-INVENTORY_CWS'!BA69</f>
        <v>504868.94999999995</v>
      </c>
      <c r="BB59" s="9">
        <f>'COGS-INVENTORY_CWS'!BB69</f>
        <v>531441</v>
      </c>
      <c r="BC59" s="9">
        <f>'COGS-INVENTORY_CWS'!BC69</f>
        <v>531441</v>
      </c>
      <c r="BD59" s="9">
        <f>'COGS-INVENTORY_CWS'!BD69</f>
        <v>504868.94999999995</v>
      </c>
      <c r="BE59" s="9">
        <f>'COGS-INVENTORY_CWS'!BE69</f>
        <v>478296.89999999991</v>
      </c>
      <c r="BF59" s="9">
        <f>'COGS-INVENTORY_CWS'!BF69</f>
        <v>451724.85</v>
      </c>
      <c r="BG59" s="9">
        <f>'COGS-INVENTORY_CWS'!BG69</f>
        <v>398580.75</v>
      </c>
      <c r="BH59" s="9">
        <f>'COGS-INVENTORY_CWS'!BH69</f>
        <v>345436.65</v>
      </c>
      <c r="BI59" s="9">
        <f>'COGS-INVENTORY_CWS'!BI69</f>
        <v>405469.80000000005</v>
      </c>
      <c r="BJ59" s="9">
        <f>'COGS-INVENTORY_CWS'!BJ69</f>
        <v>492075.00000000006</v>
      </c>
      <c r="BK59" s="9">
        <f>'COGS-INVENTORY_CWS'!BK69</f>
        <v>565886.25</v>
      </c>
    </row>
    <row r="62" spans="2:66" x14ac:dyDescent="0.15">
      <c r="B62" s="10" t="s">
        <v>687</v>
      </c>
      <c r="C62" s="10"/>
      <c r="D62" s="10"/>
      <c r="E62" s="10"/>
      <c r="F62" s="10"/>
      <c r="G62" s="10"/>
      <c r="I62" s="10"/>
      <c r="J62" s="10"/>
      <c r="K62" s="10"/>
      <c r="L62" s="10"/>
      <c r="M62" s="10"/>
      <c r="N62" s="10"/>
      <c r="O62" s="33"/>
    </row>
    <row r="63" spans="2:66" x14ac:dyDescent="0.1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3"/>
    </row>
    <row r="64" spans="2:66" x14ac:dyDescent="0.15">
      <c r="C64" s="34" t="s">
        <v>40</v>
      </c>
      <c r="D64" s="34" t="s">
        <v>41</v>
      </c>
      <c r="E64" s="34" t="s">
        <v>42</v>
      </c>
      <c r="F64" s="34" t="s">
        <v>43</v>
      </c>
      <c r="G64" s="34" t="s">
        <v>44</v>
      </c>
      <c r="H64" s="34" t="s">
        <v>45</v>
      </c>
      <c r="I64" s="34" t="s">
        <v>46</v>
      </c>
      <c r="J64" s="34" t="s">
        <v>47</v>
      </c>
      <c r="K64" s="34" t="s">
        <v>48</v>
      </c>
      <c r="L64" s="34" t="s">
        <v>49</v>
      </c>
      <c r="M64" s="34" t="s">
        <v>50</v>
      </c>
      <c r="N64" s="34" t="s">
        <v>51</v>
      </c>
      <c r="O64" s="34" t="s">
        <v>218</v>
      </c>
    </row>
    <row r="65" spans="2:15" x14ac:dyDescent="0.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2:15" x14ac:dyDescent="0.15">
      <c r="B66" s="174" t="s">
        <v>642</v>
      </c>
      <c r="C66" s="116">
        <v>0.05</v>
      </c>
      <c r="D66" s="116">
        <v>0.08</v>
      </c>
      <c r="E66" s="116">
        <v>0.09</v>
      </c>
      <c r="F66" s="116">
        <v>0.09</v>
      </c>
      <c r="G66" s="116">
        <v>0.1</v>
      </c>
      <c r="H66" s="116">
        <v>0.11</v>
      </c>
      <c r="I66" s="116">
        <v>0.09</v>
      </c>
      <c r="J66" s="116">
        <v>0.1</v>
      </c>
      <c r="K66" s="116">
        <v>0.08</v>
      </c>
      <c r="L66" s="116">
        <v>0.08</v>
      </c>
      <c r="M66" s="116">
        <v>0.08</v>
      </c>
      <c r="N66" s="116">
        <v>0.05</v>
      </c>
      <c r="O66" s="172">
        <f>SUM(C66:N66)</f>
        <v>0.99999999999999989</v>
      </c>
    </row>
    <row r="67" spans="2:15" x14ac:dyDescent="0.15">
      <c r="B67" s="174" t="s">
        <v>643</v>
      </c>
      <c r="C67" s="98">
        <f>C66</f>
        <v>0.05</v>
      </c>
      <c r="D67" s="98">
        <f t="shared" ref="D67:N67" si="1">D66+C67</f>
        <v>0.13</v>
      </c>
      <c r="E67" s="98">
        <f t="shared" si="1"/>
        <v>0.22</v>
      </c>
      <c r="F67" s="98">
        <f t="shared" si="1"/>
        <v>0.31</v>
      </c>
      <c r="G67" s="98">
        <f t="shared" si="1"/>
        <v>0.41000000000000003</v>
      </c>
      <c r="H67" s="98">
        <f t="shared" si="1"/>
        <v>0.52</v>
      </c>
      <c r="I67" s="98">
        <f t="shared" si="1"/>
        <v>0.61</v>
      </c>
      <c r="J67" s="98">
        <f t="shared" si="1"/>
        <v>0.71</v>
      </c>
      <c r="K67" s="98">
        <f t="shared" si="1"/>
        <v>0.78999999999999992</v>
      </c>
      <c r="L67" s="98">
        <f t="shared" si="1"/>
        <v>0.86999999999999988</v>
      </c>
      <c r="M67" s="98">
        <f t="shared" si="1"/>
        <v>0.94999999999999984</v>
      </c>
      <c r="N67" s="98">
        <f t="shared" si="1"/>
        <v>0.99999999999999989</v>
      </c>
      <c r="O67" s="33"/>
    </row>
    <row r="70" spans="2:15" x14ac:dyDescent="0.15">
      <c r="B70" s="10" t="s">
        <v>1102</v>
      </c>
    </row>
    <row r="71" spans="2:15" x14ac:dyDescent="0.15">
      <c r="C71" s="34" t="s">
        <v>40</v>
      </c>
      <c r="D71" s="34" t="s">
        <v>41</v>
      </c>
      <c r="E71" s="34" t="s">
        <v>42</v>
      </c>
      <c r="F71" s="34" t="s">
        <v>43</v>
      </c>
      <c r="G71" s="34" t="s">
        <v>44</v>
      </c>
      <c r="H71" s="34" t="s">
        <v>45</v>
      </c>
      <c r="I71" s="34" t="s">
        <v>46</v>
      </c>
      <c r="J71" s="34" t="s">
        <v>47</v>
      </c>
      <c r="K71" s="34" t="s">
        <v>48</v>
      </c>
      <c r="L71" s="34" t="s">
        <v>49</v>
      </c>
      <c r="M71" s="34" t="s">
        <v>50</v>
      </c>
      <c r="N71" s="34" t="s">
        <v>51</v>
      </c>
    </row>
    <row r="72" spans="2:15" x14ac:dyDescent="0.15">
      <c r="B72" t="s">
        <v>35</v>
      </c>
      <c r="C72" s="169">
        <f>+'REV-SALES-FCAST_CWS'!C36</f>
        <v>0</v>
      </c>
      <c r="D72" s="169">
        <f>+'REV-SALES-FCAST_CWS'!D36</f>
        <v>0</v>
      </c>
      <c r="E72" s="169">
        <f>+'REV-SALES-FCAST_CWS'!E36</f>
        <v>0</v>
      </c>
      <c r="F72" s="169">
        <f>+'REV-SALES-FCAST_CWS'!F36</f>
        <v>0</v>
      </c>
      <c r="G72" s="169">
        <f>+'REV-SALES-FCAST_CWS'!G36</f>
        <v>0</v>
      </c>
      <c r="H72" s="169">
        <f>+'REV-SALES-FCAST_CWS'!H36</f>
        <v>0</v>
      </c>
      <c r="I72" s="169">
        <f>+'REV-SALES-FCAST_CWS'!I36</f>
        <v>0</v>
      </c>
      <c r="J72" s="169">
        <f>+'REV-SALES-FCAST_CWS'!J36</f>
        <v>0</v>
      </c>
      <c r="K72" s="169">
        <f>+'REV-SALES-FCAST_CWS'!K36</f>
        <v>0</v>
      </c>
      <c r="L72" s="169">
        <f>+'REV-SALES-FCAST_CWS'!L36</f>
        <v>19</v>
      </c>
      <c r="M72" s="169">
        <f>+'REV-SALES-FCAST_CWS'!M36</f>
        <v>19</v>
      </c>
      <c r="N72" s="169">
        <f>+'REV-SALES-FCAST_CWS'!N36</f>
        <v>37</v>
      </c>
    </row>
    <row r="73" spans="2:15" x14ac:dyDescent="0.15">
      <c r="B73" t="s">
        <v>36</v>
      </c>
      <c r="C73" s="169">
        <f>+'REV-SALES-FCAST_CWS'!C40</f>
        <v>29</v>
      </c>
      <c r="D73" s="169">
        <f>+'REV-SALES-FCAST_CWS'!D40</f>
        <v>39</v>
      </c>
      <c r="E73" s="169">
        <f>+'REV-SALES-FCAST_CWS'!E40</f>
        <v>78</v>
      </c>
      <c r="F73" s="169">
        <f>+'REV-SALES-FCAST_CWS'!F40</f>
        <v>78</v>
      </c>
      <c r="G73" s="169">
        <f>+'REV-SALES-FCAST_CWS'!G40</f>
        <v>78</v>
      </c>
      <c r="H73" s="169">
        <f>+'REV-SALES-FCAST_CWS'!H40</f>
        <v>78</v>
      </c>
      <c r="I73" s="169">
        <f>+'REV-SALES-FCAST_CWS'!I40</f>
        <v>78</v>
      </c>
      <c r="J73" s="169">
        <f>+'REV-SALES-FCAST_CWS'!J40</f>
        <v>88</v>
      </c>
      <c r="K73" s="169">
        <f>+'REV-SALES-FCAST_CWS'!K40</f>
        <v>98</v>
      </c>
      <c r="L73" s="169">
        <f>+'REV-SALES-FCAST_CWS'!L40</f>
        <v>98</v>
      </c>
      <c r="M73" s="169">
        <f>+'REV-SALES-FCAST_CWS'!M40</f>
        <v>117</v>
      </c>
      <c r="N73" s="169">
        <f>+'REV-SALES-FCAST_CWS'!N40</f>
        <v>117</v>
      </c>
    </row>
    <row r="74" spans="2:15" x14ac:dyDescent="0.15">
      <c r="B74" t="s">
        <v>37</v>
      </c>
      <c r="C74" s="169">
        <f>+'REV-SALES-FCAST_CWS'!C44</f>
        <v>120</v>
      </c>
      <c r="D74" s="169">
        <f>+'REV-SALES-FCAST_CWS'!D44</f>
        <v>192</v>
      </c>
      <c r="E74" s="169">
        <f>+'REV-SALES-FCAST_CWS'!E44</f>
        <v>216</v>
      </c>
      <c r="F74" s="169">
        <f>+'REV-SALES-FCAST_CWS'!F44</f>
        <v>216</v>
      </c>
      <c r="G74" s="169">
        <f>+'REV-SALES-FCAST_CWS'!G44</f>
        <v>240</v>
      </c>
      <c r="H74" s="169">
        <f>+'REV-SALES-FCAST_CWS'!H44</f>
        <v>240</v>
      </c>
      <c r="I74" s="169">
        <f>+'REV-SALES-FCAST_CWS'!I44</f>
        <v>240</v>
      </c>
      <c r="J74" s="169">
        <f>+'REV-SALES-FCAST_CWS'!J44</f>
        <v>216</v>
      </c>
      <c r="K74" s="169">
        <f>+'REV-SALES-FCAST_CWS'!K44</f>
        <v>216</v>
      </c>
      <c r="L74" s="169">
        <f>+'REV-SALES-FCAST_CWS'!L44</f>
        <v>192</v>
      </c>
      <c r="M74" s="169">
        <f>+'REV-SALES-FCAST_CWS'!M44</f>
        <v>168</v>
      </c>
      <c r="N74" s="169">
        <f>+'REV-SALES-FCAST_CWS'!N44</f>
        <v>144</v>
      </c>
    </row>
    <row r="75" spans="2:15" x14ac:dyDescent="0.15">
      <c r="B75" t="s">
        <v>38</v>
      </c>
      <c r="C75" s="169">
        <f>+'REV-SALES-FCAST_CWS'!C48</f>
        <v>188</v>
      </c>
      <c r="D75" s="169">
        <f>+'REV-SALES-FCAST_CWS'!D48</f>
        <v>300</v>
      </c>
      <c r="E75" s="169">
        <f>+'REV-SALES-FCAST_CWS'!E48</f>
        <v>338</v>
      </c>
      <c r="F75" s="169">
        <f>+'REV-SALES-FCAST_CWS'!F48</f>
        <v>338</v>
      </c>
      <c r="G75" s="169">
        <f>+'REV-SALES-FCAST_CWS'!G48</f>
        <v>375</v>
      </c>
      <c r="H75" s="169">
        <f>+'REV-SALES-FCAST_CWS'!H48</f>
        <v>375</v>
      </c>
      <c r="I75" s="169">
        <f>+'REV-SALES-FCAST_CWS'!I48</f>
        <v>375</v>
      </c>
      <c r="J75" s="169">
        <f>+'REV-SALES-FCAST_CWS'!J48</f>
        <v>338</v>
      </c>
      <c r="K75" s="169">
        <f>+'REV-SALES-FCAST_CWS'!K48</f>
        <v>338</v>
      </c>
      <c r="L75" s="169">
        <f>+'REV-SALES-FCAST_CWS'!L48</f>
        <v>300</v>
      </c>
      <c r="M75" s="169">
        <f>+'REV-SALES-FCAST_CWS'!M48</f>
        <v>263</v>
      </c>
      <c r="N75" s="169">
        <f>+'REV-SALES-FCAST_CWS'!N48</f>
        <v>225</v>
      </c>
    </row>
    <row r="76" spans="2:15" x14ac:dyDescent="0.15">
      <c r="B76" t="s">
        <v>39</v>
      </c>
      <c r="C76" s="169">
        <f>+'REV-SALES-FCAST_CWS'!C52</f>
        <v>270</v>
      </c>
      <c r="D76" s="169">
        <f>+'REV-SALES-FCAST_CWS'!D52</f>
        <v>432</v>
      </c>
      <c r="E76" s="169">
        <f>+'REV-SALES-FCAST_CWS'!E52</f>
        <v>486</v>
      </c>
      <c r="F76" s="169">
        <f>+'REV-SALES-FCAST_CWS'!F52</f>
        <v>486</v>
      </c>
      <c r="G76" s="169">
        <f>+'REV-SALES-FCAST_CWS'!G52</f>
        <v>540</v>
      </c>
      <c r="H76" s="169">
        <f>+'REV-SALES-FCAST_CWS'!H52</f>
        <v>540</v>
      </c>
      <c r="I76" s="169">
        <f>+'REV-SALES-FCAST_CWS'!I52</f>
        <v>540</v>
      </c>
      <c r="J76" s="169">
        <f>+'REV-SALES-FCAST_CWS'!J52</f>
        <v>486</v>
      </c>
      <c r="K76" s="169">
        <f>+'REV-SALES-FCAST_CWS'!K52</f>
        <v>486</v>
      </c>
      <c r="L76" s="169">
        <f>+'REV-SALES-FCAST_CWS'!L52</f>
        <v>432</v>
      </c>
      <c r="M76" s="169">
        <f>+'REV-SALES-FCAST_CWS'!M52</f>
        <v>378</v>
      </c>
      <c r="N76" s="169">
        <f>+'REV-SALES-FCAST_CWS'!N52</f>
        <v>324</v>
      </c>
    </row>
  </sheetData>
  <mergeCells count="27">
    <mergeCell ref="D55:O55"/>
    <mergeCell ref="P55:AA55"/>
    <mergeCell ref="AB55:AM55"/>
    <mergeCell ref="AN55:AY55"/>
    <mergeCell ref="AZ55:BK55"/>
    <mergeCell ref="D47:O47"/>
    <mergeCell ref="P47:AA47"/>
    <mergeCell ref="AB47:AM47"/>
    <mergeCell ref="AN47:AY47"/>
    <mergeCell ref="AZ47:BK47"/>
    <mergeCell ref="C34:N34"/>
    <mergeCell ref="O34:Z34"/>
    <mergeCell ref="AA34:AL34"/>
    <mergeCell ref="AM34:AX34"/>
    <mergeCell ref="AY34:BJ34"/>
    <mergeCell ref="C26:N26"/>
    <mergeCell ref="O26:Z26"/>
    <mergeCell ref="AA26:AL26"/>
    <mergeCell ref="AM26:AX26"/>
    <mergeCell ref="AY26:BJ26"/>
    <mergeCell ref="AM17:AX17"/>
    <mergeCell ref="AY17:BJ17"/>
    <mergeCell ref="A4:B4"/>
    <mergeCell ref="A2:B2"/>
    <mergeCell ref="C17:N17"/>
    <mergeCell ref="O17:Z17"/>
    <mergeCell ref="AA17:AL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B1:BN42"/>
  <sheetViews>
    <sheetView topLeftCell="A2" zoomScale="90" zoomScaleNormal="90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B2" sqref="B2"/>
    </sheetView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hidden="1" customWidth="1"/>
    <col min="4" max="4" width="0" hidden="1" customWidth="1"/>
    <col min="5" max="13" width="11.33203125" customWidth="1"/>
    <col min="14" max="18" width="15.5" customWidth="1"/>
    <col min="19" max="64" width="16.5" customWidth="1"/>
    <col min="65" max="65" width="16.5" style="118" customWidth="1"/>
    <col min="66" max="66" width="15" bestFit="1" customWidth="1"/>
  </cols>
  <sheetData>
    <row r="1" spans="2:65" x14ac:dyDescent="0.15">
      <c r="D1" s="75"/>
      <c r="E1" s="363" t="s">
        <v>35</v>
      </c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 t="s">
        <v>36</v>
      </c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 t="s">
        <v>37</v>
      </c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 t="s">
        <v>38</v>
      </c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 t="s">
        <v>39</v>
      </c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63"/>
    </row>
    <row r="2" spans="2:65" x14ac:dyDescent="0.15">
      <c r="D2" s="74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4" spans="2:65" x14ac:dyDescent="0.15">
      <c r="B4" s="14" t="s">
        <v>656</v>
      </c>
      <c r="C4" s="14"/>
      <c r="D4" s="10"/>
      <c r="E4" s="10"/>
      <c r="F4" s="10"/>
      <c r="G4" s="10"/>
      <c r="H4" s="10"/>
      <c r="I4" s="10"/>
    </row>
    <row r="5" spans="2:65" x14ac:dyDescent="0.15">
      <c r="B5" s="33"/>
      <c r="C5" s="33"/>
      <c r="D5" s="10"/>
      <c r="E5" s="10"/>
      <c r="F5" s="10"/>
      <c r="G5" s="10"/>
      <c r="H5" s="10"/>
      <c r="I5" s="10"/>
    </row>
    <row r="6" spans="2:65" s="169" customFormat="1" x14ac:dyDescent="0.15">
      <c r="B6" s="316" t="s">
        <v>215</v>
      </c>
      <c r="C6" s="316"/>
      <c r="E6" s="169">
        <f>'REV-SALES-FCAST_CWS'!C36</f>
        <v>0</v>
      </c>
      <c r="F6" s="169">
        <f>'REV-SALES-FCAST_CWS'!D36</f>
        <v>0</v>
      </c>
      <c r="G6" s="169">
        <f>'REV-SALES-FCAST_CWS'!E36</f>
        <v>0</v>
      </c>
      <c r="H6" s="169">
        <f>'REV-SALES-FCAST_CWS'!F36</f>
        <v>0</v>
      </c>
      <c r="I6" s="169">
        <f>'REV-SALES-FCAST_CWS'!G36</f>
        <v>0</v>
      </c>
      <c r="J6" s="169">
        <f>'REV-SALES-FCAST_CWS'!H36</f>
        <v>0</v>
      </c>
      <c r="K6" s="169">
        <f>'REV-SALES-FCAST_CWS'!I36</f>
        <v>0</v>
      </c>
      <c r="L6" s="169">
        <f>'REV-SALES-FCAST_CWS'!J36</f>
        <v>0</v>
      </c>
      <c r="M6" s="169">
        <f>'REV-SALES-FCAST_CWS'!K36</f>
        <v>0</v>
      </c>
      <c r="N6" s="169">
        <f>'REV-SALES-FCAST_CWS'!L36</f>
        <v>19</v>
      </c>
      <c r="O6" s="169">
        <f>'REV-SALES-FCAST_CWS'!M36</f>
        <v>19</v>
      </c>
      <c r="P6" s="169">
        <f>'REV-SALES-FCAST_CWS'!N36</f>
        <v>37</v>
      </c>
      <c r="Q6" s="169">
        <f>'REV-SALES-FCAST_CWS'!C40</f>
        <v>29</v>
      </c>
      <c r="R6" s="169">
        <f>'REV-SALES-FCAST_CWS'!D40</f>
        <v>39</v>
      </c>
      <c r="S6" s="169">
        <f>'REV-SALES-FCAST_CWS'!E40</f>
        <v>78</v>
      </c>
      <c r="T6" s="169">
        <f>'REV-SALES-FCAST_CWS'!F40</f>
        <v>78</v>
      </c>
      <c r="U6" s="169">
        <f>'REV-SALES-FCAST_CWS'!G40</f>
        <v>78</v>
      </c>
      <c r="V6" s="169">
        <f>'REV-SALES-FCAST_CWS'!H40</f>
        <v>78</v>
      </c>
      <c r="W6" s="169">
        <f>'REV-SALES-FCAST_CWS'!I40</f>
        <v>78</v>
      </c>
      <c r="X6" s="169">
        <f>'REV-SALES-FCAST_CWS'!J40</f>
        <v>88</v>
      </c>
      <c r="Y6" s="169">
        <f>'REV-SALES-FCAST_CWS'!K40</f>
        <v>98</v>
      </c>
      <c r="Z6" s="169">
        <f>'REV-SALES-FCAST_CWS'!L40</f>
        <v>98</v>
      </c>
      <c r="AA6" s="169">
        <f>'REV-SALES-FCAST_CWS'!M40</f>
        <v>117</v>
      </c>
      <c r="AB6" s="169">
        <f>'REV-SALES-FCAST_CWS'!N40</f>
        <v>117</v>
      </c>
      <c r="AC6" s="169">
        <f>'REV-SALES-FCAST_CWS'!C44</f>
        <v>120</v>
      </c>
      <c r="AD6" s="169">
        <f>'REV-SALES-FCAST_CWS'!D44</f>
        <v>192</v>
      </c>
      <c r="AE6" s="169">
        <f>'REV-SALES-FCAST_CWS'!E44</f>
        <v>216</v>
      </c>
      <c r="AF6" s="169">
        <f>'REV-SALES-FCAST_CWS'!F44</f>
        <v>216</v>
      </c>
      <c r="AG6" s="169">
        <f>'REV-SALES-FCAST_CWS'!G44</f>
        <v>240</v>
      </c>
      <c r="AH6" s="169">
        <f>'REV-SALES-FCAST_CWS'!H44</f>
        <v>240</v>
      </c>
      <c r="AI6" s="169">
        <f>'REV-SALES-FCAST_CWS'!I44</f>
        <v>240</v>
      </c>
      <c r="AJ6" s="169">
        <f>'REV-SALES-FCAST_CWS'!J44</f>
        <v>216</v>
      </c>
      <c r="AK6" s="169">
        <f>'REV-SALES-FCAST_CWS'!K44</f>
        <v>216</v>
      </c>
      <c r="AL6" s="169">
        <f>'REV-SALES-FCAST_CWS'!L44</f>
        <v>192</v>
      </c>
      <c r="AM6" s="169">
        <f>'REV-SALES-FCAST_CWS'!M44</f>
        <v>168</v>
      </c>
      <c r="AN6" s="169">
        <f>'REV-SALES-FCAST_CWS'!N44</f>
        <v>144</v>
      </c>
      <c r="AO6" s="169">
        <f>'REV-SALES-FCAST_CWS'!C48</f>
        <v>188</v>
      </c>
      <c r="AP6" s="169">
        <f>'REV-SALES-FCAST_CWS'!D48</f>
        <v>300</v>
      </c>
      <c r="AQ6" s="169">
        <f>'REV-SALES-FCAST_CWS'!E48</f>
        <v>338</v>
      </c>
      <c r="AR6" s="169">
        <f>'REV-SALES-FCAST_CWS'!F48</f>
        <v>338</v>
      </c>
      <c r="AS6" s="169">
        <f>'REV-SALES-FCAST_CWS'!G48</f>
        <v>375</v>
      </c>
      <c r="AT6" s="169">
        <f>'REV-SALES-FCAST_CWS'!H48</f>
        <v>375</v>
      </c>
      <c r="AU6" s="169">
        <f>'REV-SALES-FCAST_CWS'!I48</f>
        <v>375</v>
      </c>
      <c r="AV6" s="169">
        <f>'REV-SALES-FCAST_CWS'!J48</f>
        <v>338</v>
      </c>
      <c r="AW6" s="169">
        <f>'REV-SALES-FCAST_CWS'!K48</f>
        <v>338</v>
      </c>
      <c r="AX6" s="169">
        <f>'REV-SALES-FCAST_CWS'!L48</f>
        <v>300</v>
      </c>
      <c r="AY6" s="169">
        <f>'REV-SALES-FCAST_CWS'!M48</f>
        <v>263</v>
      </c>
      <c r="AZ6" s="169">
        <f>'REV-SALES-FCAST_CWS'!N48</f>
        <v>225</v>
      </c>
      <c r="BA6" s="169">
        <f>'REV-SALES-FCAST_CWS'!C52</f>
        <v>270</v>
      </c>
      <c r="BB6" s="169">
        <f>'REV-SALES-FCAST_CWS'!D52</f>
        <v>432</v>
      </c>
      <c r="BC6" s="169">
        <f>'REV-SALES-FCAST_CWS'!E52</f>
        <v>486</v>
      </c>
      <c r="BD6" s="169">
        <f>'REV-SALES-FCAST_CWS'!F52</f>
        <v>486</v>
      </c>
      <c r="BE6" s="169">
        <f>'REV-SALES-FCAST_CWS'!G52</f>
        <v>540</v>
      </c>
      <c r="BF6" s="169">
        <f>'REV-SALES-FCAST_CWS'!H52</f>
        <v>540</v>
      </c>
      <c r="BG6" s="169">
        <f>'REV-SALES-FCAST_CWS'!I52</f>
        <v>540</v>
      </c>
      <c r="BH6" s="169">
        <f>'REV-SALES-FCAST_CWS'!J52</f>
        <v>486</v>
      </c>
      <c r="BI6" s="169">
        <f>'REV-SALES-FCAST_CWS'!K52</f>
        <v>486</v>
      </c>
      <c r="BJ6" s="169">
        <f>'REV-SALES-FCAST_CWS'!L52</f>
        <v>432</v>
      </c>
      <c r="BK6" s="169">
        <f>'REV-SALES-FCAST_CWS'!M52</f>
        <v>378</v>
      </c>
      <c r="BL6" s="169">
        <f>'REV-SALES-FCAST_CWS'!N52</f>
        <v>324</v>
      </c>
      <c r="BM6" s="317">
        <f>SUM(E6:BL6)</f>
        <v>12604</v>
      </c>
    </row>
    <row r="7" spans="2:65" x14ac:dyDescent="0.15">
      <c r="B7" s="47" t="s">
        <v>322</v>
      </c>
      <c r="C7" s="47"/>
      <c r="E7" s="97">
        <f>'COGS-PRICE-MARGIN_CWS'!$C5*E6</f>
        <v>0</v>
      </c>
      <c r="F7" s="97">
        <f>'COGS-PRICE-MARGIN_CWS'!$C5*F6</f>
        <v>0</v>
      </c>
      <c r="G7" s="97">
        <f>'COGS-PRICE-MARGIN_CWS'!$C5*G6</f>
        <v>0</v>
      </c>
      <c r="H7" s="97">
        <f>'COGS-PRICE-MARGIN_CWS'!$C5*H6</f>
        <v>0</v>
      </c>
      <c r="I7" s="97">
        <f>'COGS-PRICE-MARGIN_CWS'!$C5*I6</f>
        <v>0</v>
      </c>
      <c r="J7" s="97">
        <f>'COGS-PRICE-MARGIN_CWS'!$C5*J6</f>
        <v>0</v>
      </c>
      <c r="K7" s="97">
        <f>'COGS-PRICE-MARGIN_CWS'!$C5*K6</f>
        <v>0</v>
      </c>
      <c r="L7" s="97">
        <f>'COGS-PRICE-MARGIN_CWS'!$C5*L6</f>
        <v>0</v>
      </c>
      <c r="M7" s="97">
        <f>'COGS-PRICE-MARGIN_CWS'!$C5*M6</f>
        <v>0</v>
      </c>
      <c r="N7" s="97">
        <f>'COGS-PRICE-MARGIN_CWS'!$C5*N6</f>
        <v>95000</v>
      </c>
      <c r="O7" s="97">
        <f>'COGS-PRICE-MARGIN_CWS'!$C5*O6</f>
        <v>95000</v>
      </c>
      <c r="P7" s="97">
        <f>'COGS-PRICE-MARGIN_CWS'!$C5*P6</f>
        <v>185000</v>
      </c>
      <c r="Q7" s="97">
        <f>'COGS-PRICE-MARGIN_CWS'!$C26*Q6</f>
        <v>159500</v>
      </c>
      <c r="R7" s="97">
        <f>'COGS-PRICE-MARGIN_CWS'!$C26*R6</f>
        <v>214500</v>
      </c>
      <c r="S7" s="97">
        <f>'COGS-PRICE-MARGIN_CWS'!$C26*S6</f>
        <v>429000</v>
      </c>
      <c r="T7" s="97">
        <f>'COGS-PRICE-MARGIN_CWS'!$C26*T6</f>
        <v>429000</v>
      </c>
      <c r="U7" s="97">
        <f>'COGS-PRICE-MARGIN_CWS'!$C26*U6</f>
        <v>429000</v>
      </c>
      <c r="V7" s="97">
        <f>'COGS-PRICE-MARGIN_CWS'!$C26*V6</f>
        <v>429000</v>
      </c>
      <c r="W7" s="97">
        <f>'COGS-PRICE-MARGIN_CWS'!$C26*W6</f>
        <v>429000</v>
      </c>
      <c r="X7" s="97">
        <f>'COGS-PRICE-MARGIN_CWS'!$C26*X6</f>
        <v>484000</v>
      </c>
      <c r="Y7" s="97">
        <f>'COGS-PRICE-MARGIN_CWS'!$C26*Y6</f>
        <v>539000</v>
      </c>
      <c r="Z7" s="97">
        <f>'COGS-PRICE-MARGIN_CWS'!$C26*Z6</f>
        <v>539000</v>
      </c>
      <c r="AA7" s="97">
        <f>'COGS-PRICE-MARGIN_CWS'!$C26*AA6</f>
        <v>643500</v>
      </c>
      <c r="AB7" s="97">
        <f>'COGS-PRICE-MARGIN_CWS'!$C26*AB6</f>
        <v>643500</v>
      </c>
      <c r="AC7" s="97">
        <f>'COGS-PRICE-MARGIN_CWS'!$C47*AC6</f>
        <v>720000</v>
      </c>
      <c r="AD7" s="97">
        <f>'COGS-PRICE-MARGIN_CWS'!$C47*AD6</f>
        <v>1152000</v>
      </c>
      <c r="AE7" s="97">
        <f>'COGS-PRICE-MARGIN_CWS'!$C47*AE6</f>
        <v>1296000</v>
      </c>
      <c r="AF7" s="97">
        <f>'COGS-PRICE-MARGIN_CWS'!$C47*AF6</f>
        <v>1296000</v>
      </c>
      <c r="AG7" s="97">
        <f>'COGS-PRICE-MARGIN_CWS'!$C47*AG6</f>
        <v>1440000</v>
      </c>
      <c r="AH7" s="97">
        <f>'COGS-PRICE-MARGIN_CWS'!$C47*AH6</f>
        <v>1440000</v>
      </c>
      <c r="AI7" s="97">
        <f>'COGS-PRICE-MARGIN_CWS'!$C47*AI6</f>
        <v>1440000</v>
      </c>
      <c r="AJ7" s="97">
        <f>'COGS-PRICE-MARGIN_CWS'!$C47*AJ6</f>
        <v>1296000</v>
      </c>
      <c r="AK7" s="97">
        <f>'COGS-PRICE-MARGIN_CWS'!$C47*AK6</f>
        <v>1296000</v>
      </c>
      <c r="AL7" s="97">
        <f>'COGS-PRICE-MARGIN_CWS'!$C47*AL6</f>
        <v>1152000</v>
      </c>
      <c r="AM7" s="97">
        <f>'COGS-PRICE-MARGIN_CWS'!$C47*AM6</f>
        <v>1008000</v>
      </c>
      <c r="AN7" s="97">
        <f>'COGS-PRICE-MARGIN_CWS'!$C47*AN6</f>
        <v>864000</v>
      </c>
      <c r="AO7" s="97">
        <f>'COGS-PRICE-MARGIN_CWS'!$C68*AO6</f>
        <v>1222000</v>
      </c>
      <c r="AP7" s="97">
        <f>'COGS-PRICE-MARGIN_CWS'!$C68*AP6</f>
        <v>1950000</v>
      </c>
      <c r="AQ7" s="97">
        <f>'COGS-PRICE-MARGIN_CWS'!$C68*AQ6</f>
        <v>2197000</v>
      </c>
      <c r="AR7" s="97">
        <f>'COGS-PRICE-MARGIN_CWS'!$C68*AR6</f>
        <v>2197000</v>
      </c>
      <c r="AS7" s="97">
        <f>'COGS-PRICE-MARGIN_CWS'!$C68*AS6</f>
        <v>2437500</v>
      </c>
      <c r="AT7" s="97">
        <f>'COGS-PRICE-MARGIN_CWS'!$C68*AT6</f>
        <v>2437500</v>
      </c>
      <c r="AU7" s="97">
        <f>'COGS-PRICE-MARGIN_CWS'!$C68*AU6</f>
        <v>2437500</v>
      </c>
      <c r="AV7" s="97">
        <f>'COGS-PRICE-MARGIN_CWS'!$C68*AV6</f>
        <v>2197000</v>
      </c>
      <c r="AW7" s="97">
        <f>'COGS-PRICE-MARGIN_CWS'!$C68*AW6</f>
        <v>2197000</v>
      </c>
      <c r="AX7" s="97">
        <f>'COGS-PRICE-MARGIN_CWS'!$C68*AX6</f>
        <v>1950000</v>
      </c>
      <c r="AY7" s="97">
        <f>'COGS-PRICE-MARGIN_CWS'!$C68*AY6</f>
        <v>1709500</v>
      </c>
      <c r="AZ7" s="97">
        <f>'COGS-PRICE-MARGIN_CWS'!$C68*AZ6</f>
        <v>1462500</v>
      </c>
      <c r="BA7" s="97">
        <f>'COGS-PRICE-MARGIN_CWS'!$C89*BA6</f>
        <v>1957500</v>
      </c>
      <c r="BB7" s="97">
        <f>'COGS-PRICE-MARGIN_CWS'!$C89*BB6</f>
        <v>3132000</v>
      </c>
      <c r="BC7" s="97">
        <f>'COGS-PRICE-MARGIN_CWS'!$C89*BC6</f>
        <v>3523500</v>
      </c>
      <c r="BD7" s="97">
        <f>'COGS-PRICE-MARGIN_CWS'!$C89*BD6</f>
        <v>3523500</v>
      </c>
      <c r="BE7" s="97">
        <f>'COGS-PRICE-MARGIN_CWS'!$C89*BE6</f>
        <v>3915000</v>
      </c>
      <c r="BF7" s="97">
        <f>'COGS-PRICE-MARGIN_CWS'!$C89*BF6</f>
        <v>3915000</v>
      </c>
      <c r="BG7" s="97">
        <f>'COGS-PRICE-MARGIN_CWS'!$C89*BG6</f>
        <v>3915000</v>
      </c>
      <c r="BH7" s="97">
        <f>'COGS-PRICE-MARGIN_CWS'!$C89*BH6</f>
        <v>3523500</v>
      </c>
      <c r="BI7" s="97">
        <f>'COGS-PRICE-MARGIN_CWS'!$C89*BI6</f>
        <v>3523500</v>
      </c>
      <c r="BJ7" s="97">
        <f>'COGS-PRICE-MARGIN_CWS'!$C89*BJ6</f>
        <v>3132000</v>
      </c>
      <c r="BK7" s="97">
        <f>'COGS-PRICE-MARGIN_CWS'!$C89*BK6</f>
        <v>2740500</v>
      </c>
      <c r="BL7" s="97">
        <f>'COGS-PRICE-MARGIN_CWS'!$C89*BL6</f>
        <v>2349000</v>
      </c>
      <c r="BM7" s="118">
        <f>SUM(E7:BL7)</f>
        <v>83687500</v>
      </c>
    </row>
    <row r="8" spans="2:65" x14ac:dyDescent="0.15">
      <c r="B8" s="47" t="s">
        <v>351</v>
      </c>
      <c r="C8" s="47"/>
      <c r="E8" s="98">
        <f>'COGS-PRICE-MARGIN_CWS'!$D5</f>
        <v>0.6</v>
      </c>
      <c r="F8" s="98">
        <f>'COGS-PRICE-MARGIN_CWS'!$D5</f>
        <v>0.6</v>
      </c>
      <c r="G8" s="98">
        <f>'COGS-PRICE-MARGIN_CWS'!$D5</f>
        <v>0.6</v>
      </c>
      <c r="H8" s="98">
        <f>'COGS-PRICE-MARGIN_CWS'!$D5</f>
        <v>0.6</v>
      </c>
      <c r="I8" s="98">
        <f>'COGS-PRICE-MARGIN_CWS'!$D5</f>
        <v>0.6</v>
      </c>
      <c r="J8" s="98">
        <f>'COGS-PRICE-MARGIN_CWS'!$D5</f>
        <v>0.6</v>
      </c>
      <c r="K8" s="98">
        <f>'COGS-PRICE-MARGIN_CWS'!$D5</f>
        <v>0.6</v>
      </c>
      <c r="L8" s="98">
        <f>'COGS-PRICE-MARGIN_CWS'!$D5</f>
        <v>0.6</v>
      </c>
      <c r="M8" s="98">
        <f>'COGS-PRICE-MARGIN_CWS'!$D5</f>
        <v>0.6</v>
      </c>
      <c r="N8" s="98">
        <f>'COGS-PRICE-MARGIN_CWS'!$D5</f>
        <v>0.6</v>
      </c>
      <c r="O8" s="98">
        <f>'COGS-PRICE-MARGIN_CWS'!$D5</f>
        <v>0.6</v>
      </c>
      <c r="P8" s="98">
        <f>'COGS-PRICE-MARGIN_CWS'!$D5</f>
        <v>0.6</v>
      </c>
      <c r="Q8" s="98">
        <f>'COGS-PRICE-MARGIN_CWS'!$D26</f>
        <v>0.25</v>
      </c>
      <c r="R8" s="98">
        <f>'COGS-PRICE-MARGIN_CWS'!$D26</f>
        <v>0.25</v>
      </c>
      <c r="S8" s="98">
        <f>'COGS-PRICE-MARGIN_CWS'!$D26</f>
        <v>0.25</v>
      </c>
      <c r="T8" s="98">
        <f>'COGS-PRICE-MARGIN_CWS'!$D26</f>
        <v>0.25</v>
      </c>
      <c r="U8" s="98">
        <f>'COGS-PRICE-MARGIN_CWS'!$D26</f>
        <v>0.25</v>
      </c>
      <c r="V8" s="98">
        <f>'COGS-PRICE-MARGIN_CWS'!$D26</f>
        <v>0.25</v>
      </c>
      <c r="W8" s="98">
        <f>'COGS-PRICE-MARGIN_CWS'!$D26</f>
        <v>0.25</v>
      </c>
      <c r="X8" s="98">
        <f>'COGS-PRICE-MARGIN_CWS'!$D26</f>
        <v>0.25</v>
      </c>
      <c r="Y8" s="98">
        <f>'COGS-PRICE-MARGIN_CWS'!$D26</f>
        <v>0.25</v>
      </c>
      <c r="Z8" s="98">
        <f>'COGS-PRICE-MARGIN_CWS'!$D26</f>
        <v>0.25</v>
      </c>
      <c r="AA8" s="98">
        <f>'COGS-PRICE-MARGIN_CWS'!$D26</f>
        <v>0.25</v>
      </c>
      <c r="AB8" s="98">
        <f>'COGS-PRICE-MARGIN_CWS'!$D26</f>
        <v>0.25</v>
      </c>
      <c r="AC8" s="98">
        <f>'COGS-PRICE-MARGIN_CWS'!$D47</f>
        <v>0.15</v>
      </c>
      <c r="AD8" s="98">
        <f>'COGS-PRICE-MARGIN_CWS'!$D47</f>
        <v>0.15</v>
      </c>
      <c r="AE8" s="98">
        <f>'COGS-PRICE-MARGIN_CWS'!$D47</f>
        <v>0.15</v>
      </c>
      <c r="AF8" s="98">
        <f>'COGS-PRICE-MARGIN_CWS'!$D47</f>
        <v>0.15</v>
      </c>
      <c r="AG8" s="98">
        <f>'COGS-PRICE-MARGIN_CWS'!$D47</f>
        <v>0.15</v>
      </c>
      <c r="AH8" s="98">
        <f>'COGS-PRICE-MARGIN_CWS'!$D47</f>
        <v>0.15</v>
      </c>
      <c r="AI8" s="98">
        <f>'COGS-PRICE-MARGIN_CWS'!$D47</f>
        <v>0.15</v>
      </c>
      <c r="AJ8" s="98">
        <f>'COGS-PRICE-MARGIN_CWS'!$D47</f>
        <v>0.15</v>
      </c>
      <c r="AK8" s="98">
        <f>'COGS-PRICE-MARGIN_CWS'!$D47</f>
        <v>0.15</v>
      </c>
      <c r="AL8" s="98">
        <f>'COGS-PRICE-MARGIN_CWS'!$D47</f>
        <v>0.15</v>
      </c>
      <c r="AM8" s="98">
        <f>'COGS-PRICE-MARGIN_CWS'!$D47</f>
        <v>0.15</v>
      </c>
      <c r="AN8" s="98">
        <f>'COGS-PRICE-MARGIN_CWS'!$D47</f>
        <v>0.15</v>
      </c>
      <c r="AO8" s="98">
        <f>'COGS-PRICE-MARGIN_CWS'!$D68</f>
        <v>0.1</v>
      </c>
      <c r="AP8" s="98">
        <f>'COGS-PRICE-MARGIN_CWS'!$D68</f>
        <v>0.1</v>
      </c>
      <c r="AQ8" s="98">
        <f>'COGS-PRICE-MARGIN_CWS'!$D68</f>
        <v>0.1</v>
      </c>
      <c r="AR8" s="98">
        <f>'COGS-PRICE-MARGIN_CWS'!$D68</f>
        <v>0.1</v>
      </c>
      <c r="AS8" s="98">
        <f>'COGS-PRICE-MARGIN_CWS'!$D68</f>
        <v>0.1</v>
      </c>
      <c r="AT8" s="98">
        <f>'COGS-PRICE-MARGIN_CWS'!$D68</f>
        <v>0.1</v>
      </c>
      <c r="AU8" s="98">
        <f>'COGS-PRICE-MARGIN_CWS'!$D68</f>
        <v>0.1</v>
      </c>
      <c r="AV8" s="98">
        <f>'COGS-PRICE-MARGIN_CWS'!$D68</f>
        <v>0.1</v>
      </c>
      <c r="AW8" s="98">
        <f>'COGS-PRICE-MARGIN_CWS'!$D68</f>
        <v>0.1</v>
      </c>
      <c r="AX8" s="98">
        <f>'COGS-PRICE-MARGIN_CWS'!$D68</f>
        <v>0.1</v>
      </c>
      <c r="AY8" s="98">
        <f>'COGS-PRICE-MARGIN_CWS'!$D68</f>
        <v>0.1</v>
      </c>
      <c r="AZ8" s="98">
        <f>'COGS-PRICE-MARGIN_CWS'!$D68</f>
        <v>0.1</v>
      </c>
      <c r="BA8" s="98">
        <f>'COGS-PRICE-MARGIN_CWS'!$D89</f>
        <v>0.1</v>
      </c>
      <c r="BB8" s="98">
        <f>'COGS-PRICE-MARGIN_CWS'!$D89</f>
        <v>0.1</v>
      </c>
      <c r="BC8" s="98">
        <f>'COGS-PRICE-MARGIN_CWS'!$D89</f>
        <v>0.1</v>
      </c>
      <c r="BD8" s="98">
        <f>'COGS-PRICE-MARGIN_CWS'!$D89</f>
        <v>0.1</v>
      </c>
      <c r="BE8" s="98">
        <f>'COGS-PRICE-MARGIN_CWS'!$D89</f>
        <v>0.1</v>
      </c>
      <c r="BF8" s="98">
        <f>'COGS-PRICE-MARGIN_CWS'!$D89</f>
        <v>0.1</v>
      </c>
      <c r="BG8" s="98">
        <f>'COGS-PRICE-MARGIN_CWS'!$D89</f>
        <v>0.1</v>
      </c>
      <c r="BH8" s="98">
        <f>'COGS-PRICE-MARGIN_CWS'!$D89</f>
        <v>0.1</v>
      </c>
      <c r="BI8" s="98">
        <f>'COGS-PRICE-MARGIN_CWS'!$D89</f>
        <v>0.1</v>
      </c>
      <c r="BJ8" s="98">
        <f>'COGS-PRICE-MARGIN_CWS'!$D89</f>
        <v>0.1</v>
      </c>
      <c r="BK8" s="98">
        <f>'COGS-PRICE-MARGIN_CWS'!$D89</f>
        <v>0.1</v>
      </c>
      <c r="BL8" s="98">
        <f>'COGS-PRICE-MARGIN_CWS'!$D89</f>
        <v>0.1</v>
      </c>
      <c r="BM8" s="35">
        <f>COLUMNS(E8:BL8)</f>
        <v>60</v>
      </c>
    </row>
    <row r="9" spans="2:65" x14ac:dyDescent="0.15">
      <c r="B9" s="47"/>
      <c r="C9" s="47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</row>
    <row r="10" spans="2:65" s="14" customFormat="1" x14ac:dyDescent="0.15">
      <c r="B10" s="16" t="s">
        <v>353</v>
      </c>
      <c r="C10" s="73"/>
      <c r="E10" s="99">
        <f t="shared" ref="E10:AJ10" si="0">E7*(1-E8)</f>
        <v>0</v>
      </c>
      <c r="F10" s="99">
        <f t="shared" si="0"/>
        <v>0</v>
      </c>
      <c r="G10" s="99">
        <f t="shared" si="0"/>
        <v>0</v>
      </c>
      <c r="H10" s="99">
        <f t="shared" si="0"/>
        <v>0</v>
      </c>
      <c r="I10" s="99">
        <f t="shared" si="0"/>
        <v>0</v>
      </c>
      <c r="J10" s="99">
        <f t="shared" si="0"/>
        <v>0</v>
      </c>
      <c r="K10" s="99">
        <f t="shared" si="0"/>
        <v>0</v>
      </c>
      <c r="L10" s="99">
        <f t="shared" si="0"/>
        <v>0</v>
      </c>
      <c r="M10" s="99">
        <f t="shared" si="0"/>
        <v>0</v>
      </c>
      <c r="N10" s="99">
        <f t="shared" si="0"/>
        <v>38000</v>
      </c>
      <c r="O10" s="99">
        <f t="shared" si="0"/>
        <v>38000</v>
      </c>
      <c r="P10" s="99">
        <f t="shared" si="0"/>
        <v>74000</v>
      </c>
      <c r="Q10" s="99">
        <f t="shared" si="0"/>
        <v>119625</v>
      </c>
      <c r="R10" s="99">
        <f t="shared" si="0"/>
        <v>160875</v>
      </c>
      <c r="S10" s="99">
        <f t="shared" si="0"/>
        <v>321750</v>
      </c>
      <c r="T10" s="99">
        <f t="shared" si="0"/>
        <v>321750</v>
      </c>
      <c r="U10" s="99">
        <f t="shared" si="0"/>
        <v>321750</v>
      </c>
      <c r="V10" s="99">
        <f t="shared" si="0"/>
        <v>321750</v>
      </c>
      <c r="W10" s="99">
        <f t="shared" si="0"/>
        <v>321750</v>
      </c>
      <c r="X10" s="99">
        <f t="shared" si="0"/>
        <v>363000</v>
      </c>
      <c r="Y10" s="99">
        <f t="shared" si="0"/>
        <v>404250</v>
      </c>
      <c r="Z10" s="99">
        <f t="shared" si="0"/>
        <v>404250</v>
      </c>
      <c r="AA10" s="99">
        <f t="shared" si="0"/>
        <v>482625</v>
      </c>
      <c r="AB10" s="99">
        <f t="shared" si="0"/>
        <v>482625</v>
      </c>
      <c r="AC10" s="99">
        <f t="shared" si="0"/>
        <v>612000</v>
      </c>
      <c r="AD10" s="99">
        <f t="shared" si="0"/>
        <v>979200</v>
      </c>
      <c r="AE10" s="99">
        <f t="shared" si="0"/>
        <v>1101600</v>
      </c>
      <c r="AF10" s="99">
        <f t="shared" si="0"/>
        <v>1101600</v>
      </c>
      <c r="AG10" s="99">
        <f t="shared" si="0"/>
        <v>1224000</v>
      </c>
      <c r="AH10" s="99">
        <f t="shared" si="0"/>
        <v>1224000</v>
      </c>
      <c r="AI10" s="99">
        <f t="shared" si="0"/>
        <v>1224000</v>
      </c>
      <c r="AJ10" s="99">
        <f t="shared" si="0"/>
        <v>1101600</v>
      </c>
      <c r="AK10" s="99">
        <f t="shared" ref="AK10:BL10" si="1">AK7*(1-AK8)</f>
        <v>1101600</v>
      </c>
      <c r="AL10" s="99">
        <f t="shared" si="1"/>
        <v>979200</v>
      </c>
      <c r="AM10" s="99">
        <f t="shared" si="1"/>
        <v>856800</v>
      </c>
      <c r="AN10" s="99">
        <f t="shared" si="1"/>
        <v>734400</v>
      </c>
      <c r="AO10" s="99">
        <f t="shared" si="1"/>
        <v>1099800</v>
      </c>
      <c r="AP10" s="99">
        <f t="shared" si="1"/>
        <v>1755000</v>
      </c>
      <c r="AQ10" s="99">
        <f t="shared" si="1"/>
        <v>1977300</v>
      </c>
      <c r="AR10" s="99">
        <f t="shared" si="1"/>
        <v>1977300</v>
      </c>
      <c r="AS10" s="99">
        <f t="shared" si="1"/>
        <v>2193750</v>
      </c>
      <c r="AT10" s="99">
        <f t="shared" si="1"/>
        <v>2193750</v>
      </c>
      <c r="AU10" s="99">
        <f t="shared" si="1"/>
        <v>2193750</v>
      </c>
      <c r="AV10" s="99">
        <f t="shared" si="1"/>
        <v>1977300</v>
      </c>
      <c r="AW10" s="99">
        <f t="shared" si="1"/>
        <v>1977300</v>
      </c>
      <c r="AX10" s="99">
        <f t="shared" si="1"/>
        <v>1755000</v>
      </c>
      <c r="AY10" s="99">
        <f t="shared" si="1"/>
        <v>1538550</v>
      </c>
      <c r="AZ10" s="99">
        <f t="shared" si="1"/>
        <v>1316250</v>
      </c>
      <c r="BA10" s="99">
        <f t="shared" si="1"/>
        <v>1761750</v>
      </c>
      <c r="BB10" s="99">
        <f t="shared" si="1"/>
        <v>2818800</v>
      </c>
      <c r="BC10" s="99">
        <f t="shared" si="1"/>
        <v>3171150</v>
      </c>
      <c r="BD10" s="99">
        <f t="shared" si="1"/>
        <v>3171150</v>
      </c>
      <c r="BE10" s="99">
        <f t="shared" si="1"/>
        <v>3523500</v>
      </c>
      <c r="BF10" s="99">
        <f t="shared" si="1"/>
        <v>3523500</v>
      </c>
      <c r="BG10" s="99">
        <f t="shared" si="1"/>
        <v>3523500</v>
      </c>
      <c r="BH10" s="99">
        <f t="shared" si="1"/>
        <v>3171150</v>
      </c>
      <c r="BI10" s="99">
        <f t="shared" si="1"/>
        <v>3171150</v>
      </c>
      <c r="BJ10" s="99">
        <f t="shared" si="1"/>
        <v>2818800</v>
      </c>
      <c r="BK10" s="99">
        <f t="shared" si="1"/>
        <v>2466450</v>
      </c>
      <c r="BL10" s="99">
        <f t="shared" si="1"/>
        <v>2114100</v>
      </c>
      <c r="BM10" s="118">
        <f>SUM(E10:BL10)</f>
        <v>73606050</v>
      </c>
    </row>
    <row r="11" spans="2:65" x14ac:dyDescent="0.15">
      <c r="B11" s="33"/>
      <c r="C11" s="33"/>
    </row>
    <row r="12" spans="2:65" x14ac:dyDescent="0.15">
      <c r="B12" s="16" t="s">
        <v>312</v>
      </c>
      <c r="C12" s="33"/>
    </row>
    <row r="13" spans="2:65" x14ac:dyDescent="0.15">
      <c r="B13" s="16"/>
      <c r="C13" s="33"/>
    </row>
    <row r="14" spans="2:65" x14ac:dyDescent="0.15">
      <c r="B14" s="47" t="s">
        <v>330</v>
      </c>
      <c r="C14" s="47"/>
      <c r="E14" s="97">
        <f>'COGS-PRICE-MARGIN_CWS'!$F5*E6</f>
        <v>0</v>
      </c>
      <c r="F14" s="97">
        <f>'COGS-PRICE-MARGIN_CWS'!$F5*F6</f>
        <v>0</v>
      </c>
      <c r="G14" s="97">
        <f>'COGS-PRICE-MARGIN_CWS'!$F5*G6</f>
        <v>0</v>
      </c>
      <c r="H14" s="97">
        <f>'COGS-PRICE-MARGIN_CWS'!$F5*H6</f>
        <v>0</v>
      </c>
      <c r="I14" s="97">
        <f>'COGS-PRICE-MARGIN_CWS'!$F5*I6</f>
        <v>0</v>
      </c>
      <c r="J14" s="97">
        <f>'COGS-PRICE-MARGIN_CWS'!$F5*J6</f>
        <v>0</v>
      </c>
      <c r="K14" s="97">
        <f>'COGS-PRICE-MARGIN_CWS'!$F5*K6</f>
        <v>0</v>
      </c>
      <c r="L14" s="97">
        <f>'COGS-PRICE-MARGIN_CWS'!$F5*L6</f>
        <v>0</v>
      </c>
      <c r="M14" s="97">
        <f>'COGS-PRICE-MARGIN_CWS'!$F5*M6</f>
        <v>0</v>
      </c>
      <c r="N14" s="97">
        <f>'COGS-PRICE-MARGIN_CWS'!$F5*N6</f>
        <v>14250</v>
      </c>
      <c r="O14" s="97">
        <f>'COGS-PRICE-MARGIN_CWS'!$F5*O6</f>
        <v>14250</v>
      </c>
      <c r="P14" s="97">
        <f>'COGS-PRICE-MARGIN_CWS'!$F5*P6</f>
        <v>27750</v>
      </c>
      <c r="Q14" s="97">
        <f>'COGS-PRICE-MARGIN_CWS'!$F26*Q6</f>
        <v>19575</v>
      </c>
      <c r="R14" s="97">
        <f>'COGS-PRICE-MARGIN_CWS'!$F26*R6</f>
        <v>26325</v>
      </c>
      <c r="S14" s="97">
        <f>'COGS-PRICE-MARGIN_CWS'!$F26*S6</f>
        <v>52650</v>
      </c>
      <c r="T14" s="97">
        <f>'COGS-PRICE-MARGIN_CWS'!$F26*T6</f>
        <v>52650</v>
      </c>
      <c r="U14" s="97">
        <f>'COGS-PRICE-MARGIN_CWS'!$F26*U6</f>
        <v>52650</v>
      </c>
      <c r="V14" s="97">
        <f>'COGS-PRICE-MARGIN_CWS'!$F26*V6</f>
        <v>52650</v>
      </c>
      <c r="W14" s="97">
        <f>'COGS-PRICE-MARGIN_CWS'!$F26*W6</f>
        <v>52650</v>
      </c>
      <c r="X14" s="97">
        <f>'COGS-PRICE-MARGIN_CWS'!$F26*X6</f>
        <v>59400</v>
      </c>
      <c r="Y14" s="97">
        <f>'COGS-PRICE-MARGIN_CWS'!$F26*Y6</f>
        <v>66150</v>
      </c>
      <c r="Z14" s="97">
        <f>'COGS-PRICE-MARGIN_CWS'!$F26*Z6</f>
        <v>66150</v>
      </c>
      <c r="AA14" s="97">
        <f>'COGS-PRICE-MARGIN_CWS'!$F26*AA6</f>
        <v>78975</v>
      </c>
      <c r="AB14" s="97">
        <f>'COGS-PRICE-MARGIN_CWS'!$F26*AB6</f>
        <v>78975</v>
      </c>
      <c r="AC14" s="97">
        <f>'COGS-PRICE-MARGIN_CWS'!$F47*AC6</f>
        <v>72900</v>
      </c>
      <c r="AD14" s="97">
        <f>'COGS-PRICE-MARGIN_CWS'!$F47*AD6</f>
        <v>116640</v>
      </c>
      <c r="AE14" s="97">
        <f>'COGS-PRICE-MARGIN_CWS'!$F47*AE6</f>
        <v>131220</v>
      </c>
      <c r="AF14" s="97">
        <f>'COGS-PRICE-MARGIN_CWS'!$F47*AF6</f>
        <v>131220</v>
      </c>
      <c r="AG14" s="97">
        <f>'COGS-PRICE-MARGIN_CWS'!$F47*AG6</f>
        <v>145800</v>
      </c>
      <c r="AH14" s="97">
        <f>'COGS-PRICE-MARGIN_CWS'!$F47*AH6</f>
        <v>145800</v>
      </c>
      <c r="AI14" s="97">
        <f>'COGS-PRICE-MARGIN_CWS'!$F47*AI6</f>
        <v>145800</v>
      </c>
      <c r="AJ14" s="97">
        <f>'COGS-PRICE-MARGIN_CWS'!$F47*AJ6</f>
        <v>131220</v>
      </c>
      <c r="AK14" s="97">
        <f>'COGS-PRICE-MARGIN_CWS'!$F47*AK6</f>
        <v>131220</v>
      </c>
      <c r="AL14" s="97">
        <f>'COGS-PRICE-MARGIN_CWS'!$F47*AL6</f>
        <v>116640</v>
      </c>
      <c r="AM14" s="97">
        <f>'COGS-PRICE-MARGIN_CWS'!$F47*AM6</f>
        <v>102060</v>
      </c>
      <c r="AN14" s="97">
        <f>'COGS-PRICE-MARGIN_CWS'!$F47*AN6</f>
        <v>87480</v>
      </c>
      <c r="AO14" s="97">
        <f>'COGS-PRICE-MARGIN_CWS'!$F68*AO6</f>
        <v>102789</v>
      </c>
      <c r="AP14" s="97">
        <f>'COGS-PRICE-MARGIN_CWS'!$F68*AP6</f>
        <v>164025</v>
      </c>
      <c r="AQ14" s="97">
        <f>'COGS-PRICE-MARGIN_CWS'!$F68*AQ6</f>
        <v>184801.5</v>
      </c>
      <c r="AR14" s="97">
        <f>'COGS-PRICE-MARGIN_CWS'!$F68*AR6</f>
        <v>184801.5</v>
      </c>
      <c r="AS14" s="97">
        <f>'COGS-PRICE-MARGIN_CWS'!$F68*AS6</f>
        <v>205031.25</v>
      </c>
      <c r="AT14" s="97">
        <f>'COGS-PRICE-MARGIN_CWS'!$F68*AT6</f>
        <v>205031.25</v>
      </c>
      <c r="AU14" s="97">
        <f>'COGS-PRICE-MARGIN_CWS'!$F68*AU6</f>
        <v>205031.25</v>
      </c>
      <c r="AV14" s="97">
        <f>'COGS-PRICE-MARGIN_CWS'!$F68*AV6</f>
        <v>184801.5</v>
      </c>
      <c r="AW14" s="97">
        <f>'COGS-PRICE-MARGIN_CWS'!$F68*AW6</f>
        <v>184801.5</v>
      </c>
      <c r="AX14" s="97">
        <f>'COGS-PRICE-MARGIN_CWS'!$F68*AX6</f>
        <v>164025</v>
      </c>
      <c r="AY14" s="97">
        <f>'COGS-PRICE-MARGIN_CWS'!$F68*AY6</f>
        <v>143795.25</v>
      </c>
      <c r="AZ14" s="97">
        <f>'COGS-PRICE-MARGIN_CWS'!$F68*AZ6</f>
        <v>123018.75</v>
      </c>
      <c r="BA14" s="97">
        <f>'COGS-PRICE-MARGIN_CWS'!$F89*BA6</f>
        <v>132860.25</v>
      </c>
      <c r="BB14" s="97">
        <f>'COGS-PRICE-MARGIN_CWS'!$F89*BB6</f>
        <v>212576.4</v>
      </c>
      <c r="BC14" s="97">
        <f>'COGS-PRICE-MARGIN_CWS'!$F89*BC6</f>
        <v>239148.44999999998</v>
      </c>
      <c r="BD14" s="97">
        <f>'COGS-PRICE-MARGIN_CWS'!$F89*BD6</f>
        <v>239148.44999999998</v>
      </c>
      <c r="BE14" s="97">
        <f>'COGS-PRICE-MARGIN_CWS'!$F89*BE6</f>
        <v>265720.5</v>
      </c>
      <c r="BF14" s="97">
        <f>'COGS-PRICE-MARGIN_CWS'!$F89*BF6</f>
        <v>265720.5</v>
      </c>
      <c r="BG14" s="97">
        <f>'COGS-PRICE-MARGIN_CWS'!$F89*BG6</f>
        <v>265720.5</v>
      </c>
      <c r="BH14" s="97">
        <f>'COGS-PRICE-MARGIN_CWS'!$F89*BH6</f>
        <v>239148.44999999998</v>
      </c>
      <c r="BI14" s="97">
        <f>'COGS-PRICE-MARGIN_CWS'!$F89*BI6</f>
        <v>239148.44999999998</v>
      </c>
      <c r="BJ14" s="97">
        <f>'COGS-PRICE-MARGIN_CWS'!$F89*BJ6</f>
        <v>212576.4</v>
      </c>
      <c r="BK14" s="97">
        <f>'COGS-PRICE-MARGIN_CWS'!$F89*BK6</f>
        <v>186004.35</v>
      </c>
      <c r="BL14" s="97">
        <f>'COGS-PRICE-MARGIN_CWS'!$F89*BL6</f>
        <v>159432.29999999999</v>
      </c>
      <c r="BM14" s="118">
        <f>SUM(E14:BL14)</f>
        <v>6882207.7500000009</v>
      </c>
    </row>
    <row r="15" spans="2:65" x14ac:dyDescent="0.15">
      <c r="B15" s="17" t="s">
        <v>325</v>
      </c>
      <c r="C15" s="17"/>
      <c r="E15" s="97">
        <f>'COGS-PRICE-MARGIN_CWS'!$F6*E6</f>
        <v>0</v>
      </c>
      <c r="F15" s="97">
        <f>'COGS-PRICE-MARGIN_CWS'!$F6*F6</f>
        <v>0</v>
      </c>
      <c r="G15" s="97">
        <f>'COGS-PRICE-MARGIN_CWS'!$F6*G6</f>
        <v>0</v>
      </c>
      <c r="H15" s="97">
        <f>'COGS-PRICE-MARGIN_CWS'!$F6*H6</f>
        <v>0</v>
      </c>
      <c r="I15" s="97">
        <f>'COGS-PRICE-MARGIN_CWS'!$F6*I6</f>
        <v>0</v>
      </c>
      <c r="J15" s="97">
        <f>'COGS-PRICE-MARGIN_CWS'!$F6*J6</f>
        <v>0</v>
      </c>
      <c r="K15" s="97">
        <f>'COGS-PRICE-MARGIN_CWS'!$F6*K6</f>
        <v>0</v>
      </c>
      <c r="L15" s="97">
        <f>'COGS-PRICE-MARGIN_CWS'!$F6*L6</f>
        <v>0</v>
      </c>
      <c r="M15" s="97">
        <f>'COGS-PRICE-MARGIN_CWS'!$F6*M6</f>
        <v>0</v>
      </c>
      <c r="N15" s="97">
        <f>'COGS-PRICE-MARGIN_CWS'!$F6*N6</f>
        <v>2850</v>
      </c>
      <c r="O15" s="97">
        <f>'COGS-PRICE-MARGIN_CWS'!$F6*O6</f>
        <v>2850</v>
      </c>
      <c r="P15" s="97">
        <f>'COGS-PRICE-MARGIN_CWS'!$F6*P6</f>
        <v>5550</v>
      </c>
      <c r="Q15" s="97">
        <f>'COGS-PRICE-MARGIN_CWS'!$F27*Q6</f>
        <v>4785</v>
      </c>
      <c r="R15" s="97">
        <f>'COGS-PRICE-MARGIN_CWS'!$F27*R6</f>
        <v>6435</v>
      </c>
      <c r="S15" s="97">
        <f>'COGS-PRICE-MARGIN_CWS'!$F27*S6</f>
        <v>12870</v>
      </c>
      <c r="T15" s="97">
        <f>'COGS-PRICE-MARGIN_CWS'!$F27*T6</f>
        <v>12870</v>
      </c>
      <c r="U15" s="97">
        <f>'COGS-PRICE-MARGIN_CWS'!$F27*U6</f>
        <v>12870</v>
      </c>
      <c r="V15" s="97">
        <f>'COGS-PRICE-MARGIN_CWS'!$F27*V6</f>
        <v>12870</v>
      </c>
      <c r="W15" s="97">
        <f>'COGS-PRICE-MARGIN_CWS'!$F27*W6</f>
        <v>12870</v>
      </c>
      <c r="X15" s="97">
        <f>'COGS-PRICE-MARGIN_CWS'!$F27*X6</f>
        <v>14520</v>
      </c>
      <c r="Y15" s="97">
        <f>'COGS-PRICE-MARGIN_CWS'!$F27*Y6</f>
        <v>16170</v>
      </c>
      <c r="Z15" s="97">
        <f>'COGS-PRICE-MARGIN_CWS'!$F27*Z6</f>
        <v>16170</v>
      </c>
      <c r="AA15" s="97">
        <f>'COGS-PRICE-MARGIN_CWS'!$F27*AA6</f>
        <v>19305</v>
      </c>
      <c r="AB15" s="97">
        <f>'COGS-PRICE-MARGIN_CWS'!$F27*AB6</f>
        <v>19305</v>
      </c>
      <c r="AC15" s="97">
        <f>'COGS-PRICE-MARGIN_CWS'!$F48*AC6</f>
        <v>21780.000000000004</v>
      </c>
      <c r="AD15" s="97">
        <f>'COGS-PRICE-MARGIN_CWS'!$F48*AD6</f>
        <v>34848.000000000007</v>
      </c>
      <c r="AE15" s="97">
        <f>'COGS-PRICE-MARGIN_CWS'!$F48*AE6</f>
        <v>39204.000000000007</v>
      </c>
      <c r="AF15" s="97">
        <f>'COGS-PRICE-MARGIN_CWS'!$F48*AF6</f>
        <v>39204.000000000007</v>
      </c>
      <c r="AG15" s="97">
        <f>'COGS-PRICE-MARGIN_CWS'!$F48*AG6</f>
        <v>43560.000000000007</v>
      </c>
      <c r="AH15" s="97">
        <f>'COGS-PRICE-MARGIN_CWS'!$F48*AH6</f>
        <v>43560.000000000007</v>
      </c>
      <c r="AI15" s="97">
        <f>'COGS-PRICE-MARGIN_CWS'!$F48*AI6</f>
        <v>43560.000000000007</v>
      </c>
      <c r="AJ15" s="97">
        <f>'COGS-PRICE-MARGIN_CWS'!$F48*AJ6</f>
        <v>39204.000000000007</v>
      </c>
      <c r="AK15" s="97">
        <f>'COGS-PRICE-MARGIN_CWS'!$F48*AK6</f>
        <v>39204.000000000007</v>
      </c>
      <c r="AL15" s="97">
        <f>'COGS-PRICE-MARGIN_CWS'!$F48*AL6</f>
        <v>34848.000000000007</v>
      </c>
      <c r="AM15" s="97">
        <f>'COGS-PRICE-MARGIN_CWS'!$F48*AM6</f>
        <v>30492.000000000004</v>
      </c>
      <c r="AN15" s="97">
        <f>'COGS-PRICE-MARGIN_CWS'!$F48*AN6</f>
        <v>26136.000000000004</v>
      </c>
      <c r="AO15" s="97">
        <f>'COGS-PRICE-MARGIN_CWS'!$F69*AO6</f>
        <v>37534.200000000004</v>
      </c>
      <c r="AP15" s="97">
        <f>'COGS-PRICE-MARGIN_CWS'!$F69*AP6</f>
        <v>59895.000000000007</v>
      </c>
      <c r="AQ15" s="97">
        <f>'COGS-PRICE-MARGIN_CWS'!$F69*AQ6</f>
        <v>67481.700000000012</v>
      </c>
      <c r="AR15" s="97">
        <f>'COGS-PRICE-MARGIN_CWS'!$F69*AR6</f>
        <v>67481.700000000012</v>
      </c>
      <c r="AS15" s="97">
        <f>'COGS-PRICE-MARGIN_CWS'!$F69*AS6</f>
        <v>74868.750000000015</v>
      </c>
      <c r="AT15" s="97">
        <f>'COGS-PRICE-MARGIN_CWS'!$F69*AT6</f>
        <v>74868.750000000015</v>
      </c>
      <c r="AU15" s="97">
        <f>'COGS-PRICE-MARGIN_CWS'!$F69*AU6</f>
        <v>74868.750000000015</v>
      </c>
      <c r="AV15" s="97">
        <f>'COGS-PRICE-MARGIN_CWS'!$F69*AV6</f>
        <v>67481.700000000012</v>
      </c>
      <c r="AW15" s="97">
        <f>'COGS-PRICE-MARGIN_CWS'!$F69*AW6</f>
        <v>67481.700000000012</v>
      </c>
      <c r="AX15" s="97">
        <f>'COGS-PRICE-MARGIN_CWS'!$F69*AX6</f>
        <v>59895.000000000007</v>
      </c>
      <c r="AY15" s="97">
        <f>'COGS-PRICE-MARGIN_CWS'!$F69*AY6</f>
        <v>52507.950000000012</v>
      </c>
      <c r="AZ15" s="97">
        <f>'COGS-PRICE-MARGIN_CWS'!$F69*AZ6</f>
        <v>44921.250000000007</v>
      </c>
      <c r="BA15" s="97">
        <f>'COGS-PRICE-MARGIN_CWS'!$F90*BA6</f>
        <v>297</v>
      </c>
      <c r="BB15" s="97">
        <f>'COGS-PRICE-MARGIN_CWS'!$F90*BB6</f>
        <v>475.20000000000005</v>
      </c>
      <c r="BC15" s="97">
        <f>'COGS-PRICE-MARGIN_CWS'!$F90*BC6</f>
        <v>534.6</v>
      </c>
      <c r="BD15" s="97">
        <f>'COGS-PRICE-MARGIN_CWS'!$F90*BD6</f>
        <v>534.6</v>
      </c>
      <c r="BE15" s="97">
        <f>'COGS-PRICE-MARGIN_CWS'!$F90*BE6</f>
        <v>594</v>
      </c>
      <c r="BF15" s="97">
        <f>'COGS-PRICE-MARGIN_CWS'!$F90*BF6</f>
        <v>594</v>
      </c>
      <c r="BG15" s="97">
        <f>'COGS-PRICE-MARGIN_CWS'!$F90*BG6</f>
        <v>594</v>
      </c>
      <c r="BH15" s="97">
        <f>'COGS-PRICE-MARGIN_CWS'!$F90*BH6</f>
        <v>534.6</v>
      </c>
      <c r="BI15" s="97">
        <f>'COGS-PRICE-MARGIN_CWS'!$F90*BI6</f>
        <v>534.6</v>
      </c>
      <c r="BJ15" s="97">
        <f>'COGS-PRICE-MARGIN_CWS'!$F90*BJ6</f>
        <v>475.20000000000005</v>
      </c>
      <c r="BK15" s="97">
        <f>'COGS-PRICE-MARGIN_CWS'!$F90*BK6</f>
        <v>415.8</v>
      </c>
      <c r="BL15" s="97">
        <f>'COGS-PRICE-MARGIN_CWS'!$F90*BL6</f>
        <v>356.40000000000003</v>
      </c>
      <c r="BM15" s="118">
        <f>SUM(E15:BL15)</f>
        <v>1363116.45</v>
      </c>
    </row>
    <row r="16" spans="2:65" x14ac:dyDescent="0.15">
      <c r="B16" s="17" t="s">
        <v>328</v>
      </c>
      <c r="C16" s="17"/>
      <c r="E16" s="97">
        <f>'COGS-PRICE-MARGIN_CWS'!$F7*E6</f>
        <v>0</v>
      </c>
      <c r="F16" s="97">
        <f>'COGS-PRICE-MARGIN_CWS'!$F7*F6</f>
        <v>0</v>
      </c>
      <c r="G16" s="97">
        <f>'COGS-PRICE-MARGIN_CWS'!$F7*G6</f>
        <v>0</v>
      </c>
      <c r="H16" s="97">
        <f>'COGS-PRICE-MARGIN_CWS'!$F7*H6</f>
        <v>0</v>
      </c>
      <c r="I16" s="97">
        <f>'COGS-PRICE-MARGIN_CWS'!$F7*I6</f>
        <v>0</v>
      </c>
      <c r="J16" s="97">
        <f>'COGS-PRICE-MARGIN_CWS'!$F7*J6</f>
        <v>0</v>
      </c>
      <c r="K16" s="97">
        <f>'COGS-PRICE-MARGIN_CWS'!$F7*K6</f>
        <v>0</v>
      </c>
      <c r="L16" s="97">
        <f>'COGS-PRICE-MARGIN_CWS'!$F7*L6</f>
        <v>0</v>
      </c>
      <c r="M16" s="97">
        <f>'COGS-PRICE-MARGIN_CWS'!$F7*M6</f>
        <v>0</v>
      </c>
      <c r="N16" s="97">
        <f>'COGS-PRICE-MARGIN_CWS'!$F7*N6</f>
        <v>142.5</v>
      </c>
      <c r="O16" s="97">
        <f>'COGS-PRICE-MARGIN_CWS'!$F7*O6</f>
        <v>142.5</v>
      </c>
      <c r="P16" s="97">
        <f>'COGS-PRICE-MARGIN_CWS'!$F7*P6</f>
        <v>277.5</v>
      </c>
      <c r="Q16" s="97">
        <f>'COGS-PRICE-MARGIN_CWS'!$F28*Q6</f>
        <v>195.75</v>
      </c>
      <c r="R16" s="97">
        <f>'COGS-PRICE-MARGIN_CWS'!$F28*R6</f>
        <v>263.25</v>
      </c>
      <c r="S16" s="97">
        <f>'COGS-PRICE-MARGIN_CWS'!$F28*S6</f>
        <v>526.5</v>
      </c>
      <c r="T16" s="97">
        <f>'COGS-PRICE-MARGIN_CWS'!$F28*T6</f>
        <v>526.5</v>
      </c>
      <c r="U16" s="97">
        <f>'COGS-PRICE-MARGIN_CWS'!$F28*U6</f>
        <v>526.5</v>
      </c>
      <c r="V16" s="97">
        <f>'COGS-PRICE-MARGIN_CWS'!$F28*V6</f>
        <v>526.5</v>
      </c>
      <c r="W16" s="97">
        <f>'COGS-PRICE-MARGIN_CWS'!$F28*W6</f>
        <v>526.5</v>
      </c>
      <c r="X16" s="97">
        <f>'COGS-PRICE-MARGIN_CWS'!$F28*X6</f>
        <v>594</v>
      </c>
      <c r="Y16" s="97">
        <f>'COGS-PRICE-MARGIN_CWS'!$F28*Y6</f>
        <v>661.5</v>
      </c>
      <c r="Z16" s="97">
        <f>'COGS-PRICE-MARGIN_CWS'!$F28*Z6</f>
        <v>661.5</v>
      </c>
      <c r="AA16" s="97">
        <f>'COGS-PRICE-MARGIN_CWS'!$F28*AA6</f>
        <v>789.75</v>
      </c>
      <c r="AB16" s="97">
        <f>'COGS-PRICE-MARGIN_CWS'!$F28*AB6</f>
        <v>789.75</v>
      </c>
      <c r="AC16" s="97">
        <f>'COGS-PRICE-MARGIN_CWS'!$F49*AC6</f>
        <v>729</v>
      </c>
      <c r="AD16" s="97">
        <f>'COGS-PRICE-MARGIN_CWS'!$F49*AD6</f>
        <v>1166.4000000000001</v>
      </c>
      <c r="AE16" s="97">
        <f>'COGS-PRICE-MARGIN_CWS'!$F49*AE6</f>
        <v>1312.2</v>
      </c>
      <c r="AF16" s="97">
        <f>'COGS-PRICE-MARGIN_CWS'!$F49*AF6</f>
        <v>1312.2</v>
      </c>
      <c r="AG16" s="97">
        <f>'COGS-PRICE-MARGIN_CWS'!$F49*AG6</f>
        <v>1458</v>
      </c>
      <c r="AH16" s="97">
        <f>'COGS-PRICE-MARGIN_CWS'!$F49*AH6</f>
        <v>1458</v>
      </c>
      <c r="AI16" s="97">
        <f>'COGS-PRICE-MARGIN_CWS'!$F49*AI6</f>
        <v>1458</v>
      </c>
      <c r="AJ16" s="97">
        <f>'COGS-PRICE-MARGIN_CWS'!$F49*AJ6</f>
        <v>1312.2</v>
      </c>
      <c r="AK16" s="97">
        <f>'COGS-PRICE-MARGIN_CWS'!$F49*AK6</f>
        <v>1312.2</v>
      </c>
      <c r="AL16" s="97">
        <f>'COGS-PRICE-MARGIN_CWS'!$F49*AL6</f>
        <v>1166.4000000000001</v>
      </c>
      <c r="AM16" s="97">
        <f>'COGS-PRICE-MARGIN_CWS'!$F49*AM6</f>
        <v>1020.6</v>
      </c>
      <c r="AN16" s="97">
        <f>'COGS-PRICE-MARGIN_CWS'!$F49*AN6</f>
        <v>874.80000000000007</v>
      </c>
      <c r="AO16" s="97">
        <f>'COGS-PRICE-MARGIN_CWS'!$F70*AO6</f>
        <v>1027.8900000000001</v>
      </c>
      <c r="AP16" s="97">
        <f>'COGS-PRICE-MARGIN_CWS'!$F70*AP6</f>
        <v>1640.25</v>
      </c>
      <c r="AQ16" s="97">
        <f>'COGS-PRICE-MARGIN_CWS'!$F70*AQ6</f>
        <v>1848.0150000000001</v>
      </c>
      <c r="AR16" s="97">
        <f>'COGS-PRICE-MARGIN_CWS'!$F70*AR6</f>
        <v>1848.0150000000001</v>
      </c>
      <c r="AS16" s="97">
        <f>'COGS-PRICE-MARGIN_CWS'!$F70*AS6</f>
        <v>2050.3125</v>
      </c>
      <c r="AT16" s="97">
        <f>'COGS-PRICE-MARGIN_CWS'!$F70*AT6</f>
        <v>2050.3125</v>
      </c>
      <c r="AU16" s="97">
        <f>'COGS-PRICE-MARGIN_CWS'!$F70*AU6</f>
        <v>2050.3125</v>
      </c>
      <c r="AV16" s="97">
        <f>'COGS-PRICE-MARGIN_CWS'!$F70*AV6</f>
        <v>1848.0150000000001</v>
      </c>
      <c r="AW16" s="97">
        <f>'COGS-PRICE-MARGIN_CWS'!$F70*AW6</f>
        <v>1848.0150000000001</v>
      </c>
      <c r="AX16" s="97">
        <f>'COGS-PRICE-MARGIN_CWS'!$F70*AX6</f>
        <v>1640.25</v>
      </c>
      <c r="AY16" s="97">
        <f>'COGS-PRICE-MARGIN_CWS'!$F70*AY6</f>
        <v>1437.9525000000001</v>
      </c>
      <c r="AZ16" s="97">
        <f>'COGS-PRICE-MARGIN_CWS'!$F70*AZ6</f>
        <v>1230.1875</v>
      </c>
      <c r="BA16" s="97">
        <f>'COGS-PRICE-MARGIN_CWS'!$F91*BA6</f>
        <v>1328.6025</v>
      </c>
      <c r="BB16" s="97">
        <f>'COGS-PRICE-MARGIN_CWS'!$F91*BB6</f>
        <v>2125.7640000000001</v>
      </c>
      <c r="BC16" s="97">
        <f>'COGS-PRICE-MARGIN_CWS'!$F91*BC6</f>
        <v>2391.4845</v>
      </c>
      <c r="BD16" s="97">
        <f>'COGS-PRICE-MARGIN_CWS'!$F91*BD6</f>
        <v>2391.4845</v>
      </c>
      <c r="BE16" s="97">
        <f>'COGS-PRICE-MARGIN_CWS'!$F91*BE6</f>
        <v>2657.2049999999999</v>
      </c>
      <c r="BF16" s="97">
        <f>'COGS-PRICE-MARGIN_CWS'!$F91*BF6</f>
        <v>2657.2049999999999</v>
      </c>
      <c r="BG16" s="97">
        <f>'COGS-PRICE-MARGIN_CWS'!$F91*BG6</f>
        <v>2657.2049999999999</v>
      </c>
      <c r="BH16" s="97">
        <f>'COGS-PRICE-MARGIN_CWS'!$F91*BH6</f>
        <v>2391.4845</v>
      </c>
      <c r="BI16" s="97">
        <f>'COGS-PRICE-MARGIN_CWS'!$F91*BI6</f>
        <v>2391.4845</v>
      </c>
      <c r="BJ16" s="97">
        <f>'COGS-PRICE-MARGIN_CWS'!$F91*BJ6</f>
        <v>2125.7640000000001</v>
      </c>
      <c r="BK16" s="97">
        <f>'COGS-PRICE-MARGIN_CWS'!$F91*BK6</f>
        <v>1860.0435</v>
      </c>
      <c r="BL16" s="97">
        <f>'COGS-PRICE-MARGIN_CWS'!$F91*BL6</f>
        <v>1594.3230000000001</v>
      </c>
      <c r="BM16" s="118">
        <f>SUM(E16:BL16)</f>
        <v>68822.077500000014</v>
      </c>
    </row>
    <row r="17" spans="2:65" x14ac:dyDescent="0.15">
      <c r="B17" s="17" t="s">
        <v>326</v>
      </c>
      <c r="C17" s="17"/>
      <c r="E17" s="97">
        <f>'COGS-PRICE-MARGIN_CWS'!$F8*E6</f>
        <v>0</v>
      </c>
      <c r="F17" s="97">
        <f>'COGS-PRICE-MARGIN_CWS'!$F8*F6</f>
        <v>0</v>
      </c>
      <c r="G17" s="97">
        <f>'COGS-PRICE-MARGIN_CWS'!$F8*G6</f>
        <v>0</v>
      </c>
      <c r="H17" s="97">
        <f>'COGS-PRICE-MARGIN_CWS'!$F8*H6</f>
        <v>0</v>
      </c>
      <c r="I17" s="97">
        <f>'COGS-PRICE-MARGIN_CWS'!$F8*I6</f>
        <v>0</v>
      </c>
      <c r="J17" s="97">
        <f>'COGS-PRICE-MARGIN_CWS'!$F8*J6</f>
        <v>0</v>
      </c>
      <c r="K17" s="97">
        <f>'COGS-PRICE-MARGIN_CWS'!$F8*K6</f>
        <v>0</v>
      </c>
      <c r="L17" s="97">
        <f>'COGS-PRICE-MARGIN_CWS'!$F8*L6</f>
        <v>0</v>
      </c>
      <c r="M17" s="97">
        <f>'COGS-PRICE-MARGIN_CWS'!$F8*M6</f>
        <v>0</v>
      </c>
      <c r="N17" s="97">
        <f>'COGS-PRICE-MARGIN_CWS'!$F8*N6</f>
        <v>28.5</v>
      </c>
      <c r="O17" s="97">
        <f>'COGS-PRICE-MARGIN_CWS'!$F8*O6</f>
        <v>28.5</v>
      </c>
      <c r="P17" s="97">
        <f>'COGS-PRICE-MARGIN_CWS'!$F8*P6</f>
        <v>55.5</v>
      </c>
      <c r="Q17" s="97">
        <f>'COGS-PRICE-MARGIN_CWS'!$F29*Q6</f>
        <v>39.150000000000006</v>
      </c>
      <c r="R17" s="97">
        <f>'COGS-PRICE-MARGIN_CWS'!$F29*R6</f>
        <v>52.650000000000006</v>
      </c>
      <c r="S17" s="97">
        <f>'COGS-PRICE-MARGIN_CWS'!$F29*S6</f>
        <v>105.30000000000001</v>
      </c>
      <c r="T17" s="97">
        <f>'COGS-PRICE-MARGIN_CWS'!$F29*T6</f>
        <v>105.30000000000001</v>
      </c>
      <c r="U17" s="97">
        <f>'COGS-PRICE-MARGIN_CWS'!$F29*U6</f>
        <v>105.30000000000001</v>
      </c>
      <c r="V17" s="97">
        <f>'COGS-PRICE-MARGIN_CWS'!$F29*V6</f>
        <v>105.30000000000001</v>
      </c>
      <c r="W17" s="97">
        <f>'COGS-PRICE-MARGIN_CWS'!$F29*W6</f>
        <v>105.30000000000001</v>
      </c>
      <c r="X17" s="97">
        <f>'COGS-PRICE-MARGIN_CWS'!$F29*X6</f>
        <v>118.80000000000001</v>
      </c>
      <c r="Y17" s="97">
        <f>'COGS-PRICE-MARGIN_CWS'!$F29*Y6</f>
        <v>132.30000000000001</v>
      </c>
      <c r="Z17" s="97">
        <f>'COGS-PRICE-MARGIN_CWS'!$F29*Z6</f>
        <v>132.30000000000001</v>
      </c>
      <c r="AA17" s="97">
        <f>'COGS-PRICE-MARGIN_CWS'!$F29*AA6</f>
        <v>157.95000000000002</v>
      </c>
      <c r="AB17" s="97">
        <f>'COGS-PRICE-MARGIN_CWS'!$F29*AB6</f>
        <v>157.95000000000002</v>
      </c>
      <c r="AC17" s="97">
        <f>'COGS-PRICE-MARGIN_CWS'!$F50*AC6</f>
        <v>145.80000000000001</v>
      </c>
      <c r="AD17" s="97">
        <f>'COGS-PRICE-MARGIN_CWS'!$F50*AD6</f>
        <v>233.28000000000003</v>
      </c>
      <c r="AE17" s="97">
        <f>'COGS-PRICE-MARGIN_CWS'!$F50*AE6</f>
        <v>262.44</v>
      </c>
      <c r="AF17" s="97">
        <f>'COGS-PRICE-MARGIN_CWS'!$F50*AF6</f>
        <v>262.44</v>
      </c>
      <c r="AG17" s="97">
        <f>'COGS-PRICE-MARGIN_CWS'!$F50*AG6</f>
        <v>291.60000000000002</v>
      </c>
      <c r="AH17" s="97">
        <f>'COGS-PRICE-MARGIN_CWS'!$F50*AH6</f>
        <v>291.60000000000002</v>
      </c>
      <c r="AI17" s="97">
        <f>'COGS-PRICE-MARGIN_CWS'!$F50*AI6</f>
        <v>291.60000000000002</v>
      </c>
      <c r="AJ17" s="97">
        <f>'COGS-PRICE-MARGIN_CWS'!$F50*AJ6</f>
        <v>262.44</v>
      </c>
      <c r="AK17" s="97">
        <f>'COGS-PRICE-MARGIN_CWS'!$F50*AK6</f>
        <v>262.44</v>
      </c>
      <c r="AL17" s="97">
        <f>'COGS-PRICE-MARGIN_CWS'!$F50*AL6</f>
        <v>233.28000000000003</v>
      </c>
      <c r="AM17" s="97">
        <f>'COGS-PRICE-MARGIN_CWS'!$F50*AM6</f>
        <v>204.12</v>
      </c>
      <c r="AN17" s="97">
        <f>'COGS-PRICE-MARGIN_CWS'!$F50*AN6</f>
        <v>174.96</v>
      </c>
      <c r="AO17" s="97">
        <f>'COGS-PRICE-MARGIN_CWS'!$F71*AO6</f>
        <v>205.57800000000003</v>
      </c>
      <c r="AP17" s="97">
        <f>'COGS-PRICE-MARGIN_CWS'!$F71*AP6</f>
        <v>328.05000000000007</v>
      </c>
      <c r="AQ17" s="97">
        <f>'COGS-PRICE-MARGIN_CWS'!$F71*AQ6</f>
        <v>369.60300000000007</v>
      </c>
      <c r="AR17" s="97">
        <f>'COGS-PRICE-MARGIN_CWS'!$F71*AR6</f>
        <v>369.60300000000007</v>
      </c>
      <c r="AS17" s="97">
        <f>'COGS-PRICE-MARGIN_CWS'!$F71*AS6</f>
        <v>410.06250000000006</v>
      </c>
      <c r="AT17" s="97">
        <f>'COGS-PRICE-MARGIN_CWS'!$F71*AT6</f>
        <v>410.06250000000006</v>
      </c>
      <c r="AU17" s="97">
        <f>'COGS-PRICE-MARGIN_CWS'!$F71*AU6</f>
        <v>410.06250000000006</v>
      </c>
      <c r="AV17" s="97">
        <f>'COGS-PRICE-MARGIN_CWS'!$F71*AV6</f>
        <v>369.60300000000007</v>
      </c>
      <c r="AW17" s="97">
        <f>'COGS-PRICE-MARGIN_CWS'!$F71*AW6</f>
        <v>369.60300000000007</v>
      </c>
      <c r="AX17" s="97">
        <f>'COGS-PRICE-MARGIN_CWS'!$F71*AX6</f>
        <v>328.05000000000007</v>
      </c>
      <c r="AY17" s="97">
        <f>'COGS-PRICE-MARGIN_CWS'!$F71*AY6</f>
        <v>287.59050000000002</v>
      </c>
      <c r="AZ17" s="97">
        <f>'COGS-PRICE-MARGIN_CWS'!$F71*AZ6</f>
        <v>246.03750000000002</v>
      </c>
      <c r="BA17" s="97">
        <f>'COGS-PRICE-MARGIN_CWS'!$F92*BA6</f>
        <v>265.72050000000007</v>
      </c>
      <c r="BB17" s="97">
        <f>'COGS-PRICE-MARGIN_CWS'!$F92*BB6</f>
        <v>425.15280000000007</v>
      </c>
      <c r="BC17" s="97">
        <f>'COGS-PRICE-MARGIN_CWS'!$F92*BC6</f>
        <v>478.29690000000011</v>
      </c>
      <c r="BD17" s="97">
        <f>'COGS-PRICE-MARGIN_CWS'!$F92*BD6</f>
        <v>478.29690000000011</v>
      </c>
      <c r="BE17" s="97">
        <f>'COGS-PRICE-MARGIN_CWS'!$F92*BE6</f>
        <v>531.44100000000014</v>
      </c>
      <c r="BF17" s="97">
        <f>'COGS-PRICE-MARGIN_CWS'!$F92*BF6</f>
        <v>531.44100000000014</v>
      </c>
      <c r="BG17" s="97">
        <f>'COGS-PRICE-MARGIN_CWS'!$F92*BG6</f>
        <v>531.44100000000014</v>
      </c>
      <c r="BH17" s="97">
        <f>'COGS-PRICE-MARGIN_CWS'!$F92*BH6</f>
        <v>478.29690000000011</v>
      </c>
      <c r="BI17" s="97">
        <f>'COGS-PRICE-MARGIN_CWS'!$F92*BI6</f>
        <v>478.29690000000011</v>
      </c>
      <c r="BJ17" s="97">
        <f>'COGS-PRICE-MARGIN_CWS'!$F92*BJ6</f>
        <v>425.15280000000007</v>
      </c>
      <c r="BK17" s="97">
        <f>'COGS-PRICE-MARGIN_CWS'!$F92*BK6</f>
        <v>372.00870000000009</v>
      </c>
      <c r="BL17" s="97">
        <f>'COGS-PRICE-MARGIN_CWS'!$F92*BL6</f>
        <v>318.86460000000005</v>
      </c>
      <c r="BM17" s="118">
        <f>SUM(E17:BL17)</f>
        <v>13764.415500000001</v>
      </c>
    </row>
    <row r="18" spans="2:65" x14ac:dyDescent="0.15">
      <c r="B18" s="17"/>
      <c r="C18" s="1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</row>
    <row r="19" spans="2:65" s="14" customFormat="1" x14ac:dyDescent="0.15">
      <c r="B19" s="16" t="s">
        <v>348</v>
      </c>
      <c r="C19" s="73"/>
      <c r="E19" s="99">
        <f>SUM(E14:E17)</f>
        <v>0</v>
      </c>
      <c r="F19" s="99">
        <f t="shared" ref="F19:P19" si="2">SUM(F14:F17)</f>
        <v>0</v>
      </c>
      <c r="G19" s="99">
        <f t="shared" si="2"/>
        <v>0</v>
      </c>
      <c r="H19" s="99">
        <f t="shared" si="2"/>
        <v>0</v>
      </c>
      <c r="I19" s="99">
        <f t="shared" si="2"/>
        <v>0</v>
      </c>
      <c r="J19" s="99">
        <f t="shared" si="2"/>
        <v>0</v>
      </c>
      <c r="K19" s="99">
        <f t="shared" si="2"/>
        <v>0</v>
      </c>
      <c r="L19" s="99">
        <f t="shared" si="2"/>
        <v>0</v>
      </c>
      <c r="M19" s="99">
        <f t="shared" si="2"/>
        <v>0</v>
      </c>
      <c r="N19" s="99">
        <f t="shared" si="2"/>
        <v>17271</v>
      </c>
      <c r="O19" s="99">
        <f t="shared" si="2"/>
        <v>17271</v>
      </c>
      <c r="P19" s="99">
        <f t="shared" si="2"/>
        <v>33633</v>
      </c>
      <c r="Q19" s="99">
        <f>SUM(Q14:Q17)</f>
        <v>24594.9</v>
      </c>
      <c r="R19" s="99">
        <f t="shared" ref="R19:AC19" si="3">SUM(R14:R17)</f>
        <v>33075.9</v>
      </c>
      <c r="S19" s="99">
        <f t="shared" si="3"/>
        <v>66151.8</v>
      </c>
      <c r="T19" s="99">
        <f t="shared" si="3"/>
        <v>66151.8</v>
      </c>
      <c r="U19" s="99">
        <f t="shared" si="3"/>
        <v>66151.8</v>
      </c>
      <c r="V19" s="99">
        <f t="shared" si="3"/>
        <v>66151.8</v>
      </c>
      <c r="W19" s="99">
        <f t="shared" si="3"/>
        <v>66151.8</v>
      </c>
      <c r="X19" s="99">
        <f t="shared" si="3"/>
        <v>74632.800000000003</v>
      </c>
      <c r="Y19" s="99">
        <f t="shared" si="3"/>
        <v>83113.8</v>
      </c>
      <c r="Z19" s="99">
        <f t="shared" si="3"/>
        <v>83113.8</v>
      </c>
      <c r="AA19" s="99">
        <f t="shared" si="3"/>
        <v>99227.7</v>
      </c>
      <c r="AB19" s="99">
        <f t="shared" si="3"/>
        <v>99227.7</v>
      </c>
      <c r="AC19" s="99">
        <f t="shared" si="3"/>
        <v>95554.8</v>
      </c>
      <c r="AD19" s="99">
        <f t="shared" ref="AD19:BL19" si="4">SUM(AD14:AD17)</f>
        <v>152887.67999999999</v>
      </c>
      <c r="AE19" s="99">
        <f t="shared" si="4"/>
        <v>171998.64</v>
      </c>
      <c r="AF19" s="99">
        <f t="shared" si="4"/>
        <v>171998.64</v>
      </c>
      <c r="AG19" s="99">
        <f t="shared" si="4"/>
        <v>191109.6</v>
      </c>
      <c r="AH19" s="99">
        <f t="shared" si="4"/>
        <v>191109.6</v>
      </c>
      <c r="AI19" s="99">
        <f t="shared" si="4"/>
        <v>191109.6</v>
      </c>
      <c r="AJ19" s="99">
        <f t="shared" si="4"/>
        <v>171998.64</v>
      </c>
      <c r="AK19" s="99">
        <f t="shared" si="4"/>
        <v>171998.64</v>
      </c>
      <c r="AL19" s="99">
        <f t="shared" si="4"/>
        <v>152887.67999999999</v>
      </c>
      <c r="AM19" s="99">
        <f t="shared" si="4"/>
        <v>133776.72</v>
      </c>
      <c r="AN19" s="99">
        <f t="shared" si="4"/>
        <v>114665.76000000001</v>
      </c>
      <c r="AO19" s="99">
        <f t="shared" si="4"/>
        <v>141556.66800000003</v>
      </c>
      <c r="AP19" s="99">
        <f t="shared" si="4"/>
        <v>225888.3</v>
      </c>
      <c r="AQ19" s="99">
        <f t="shared" si="4"/>
        <v>254500.81800000003</v>
      </c>
      <c r="AR19" s="99">
        <f t="shared" si="4"/>
        <v>254500.81800000003</v>
      </c>
      <c r="AS19" s="99">
        <f t="shared" si="4"/>
        <v>282360.375</v>
      </c>
      <c r="AT19" s="99">
        <f t="shared" si="4"/>
        <v>282360.375</v>
      </c>
      <c r="AU19" s="99">
        <f t="shared" si="4"/>
        <v>282360.375</v>
      </c>
      <c r="AV19" s="99">
        <f t="shared" si="4"/>
        <v>254500.81800000003</v>
      </c>
      <c r="AW19" s="99">
        <f t="shared" si="4"/>
        <v>254500.81800000003</v>
      </c>
      <c r="AX19" s="99">
        <f t="shared" si="4"/>
        <v>225888.3</v>
      </c>
      <c r="AY19" s="99">
        <f t="shared" si="4"/>
        <v>198028.74300000002</v>
      </c>
      <c r="AZ19" s="99">
        <f t="shared" si="4"/>
        <v>169416.22500000001</v>
      </c>
      <c r="BA19" s="99">
        <f t="shared" si="4"/>
        <v>134751.573</v>
      </c>
      <c r="BB19" s="99">
        <f t="shared" si="4"/>
        <v>215602.51680000001</v>
      </c>
      <c r="BC19" s="99">
        <f t="shared" si="4"/>
        <v>242552.83139999997</v>
      </c>
      <c r="BD19" s="99">
        <f t="shared" si="4"/>
        <v>242552.83139999997</v>
      </c>
      <c r="BE19" s="99">
        <f t="shared" si="4"/>
        <v>269503.14600000001</v>
      </c>
      <c r="BF19" s="99">
        <f t="shared" si="4"/>
        <v>269503.14600000001</v>
      </c>
      <c r="BG19" s="99">
        <f t="shared" si="4"/>
        <v>269503.14600000001</v>
      </c>
      <c r="BH19" s="99">
        <f t="shared" si="4"/>
        <v>242552.83139999997</v>
      </c>
      <c r="BI19" s="99">
        <f t="shared" si="4"/>
        <v>242552.83139999997</v>
      </c>
      <c r="BJ19" s="99">
        <f t="shared" si="4"/>
        <v>215602.51680000001</v>
      </c>
      <c r="BK19" s="99">
        <f t="shared" si="4"/>
        <v>188652.2022</v>
      </c>
      <c r="BL19" s="99">
        <f t="shared" si="4"/>
        <v>161701.88759999999</v>
      </c>
      <c r="BM19" s="118">
        <f>SUM(E19:BL19)</f>
        <v>8327910.692999999</v>
      </c>
    </row>
    <row r="20" spans="2:65" s="14" customFormat="1" x14ac:dyDescent="0.15">
      <c r="B20" s="73"/>
      <c r="C20" s="73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119"/>
    </row>
    <row r="21" spans="2:65" s="14" customFormat="1" x14ac:dyDescent="0.15">
      <c r="B21" s="73" t="s">
        <v>345</v>
      </c>
      <c r="C21" s="73"/>
      <c r="E21" s="99">
        <f t="shared" ref="E21:AJ21" si="5">E10-E19</f>
        <v>0</v>
      </c>
      <c r="F21" s="99">
        <f t="shared" si="5"/>
        <v>0</v>
      </c>
      <c r="G21" s="99">
        <f t="shared" si="5"/>
        <v>0</v>
      </c>
      <c r="H21" s="99">
        <f t="shared" si="5"/>
        <v>0</v>
      </c>
      <c r="I21" s="99">
        <f t="shared" si="5"/>
        <v>0</v>
      </c>
      <c r="J21" s="99">
        <f t="shared" si="5"/>
        <v>0</v>
      </c>
      <c r="K21" s="99">
        <f t="shared" si="5"/>
        <v>0</v>
      </c>
      <c r="L21" s="99">
        <f t="shared" si="5"/>
        <v>0</v>
      </c>
      <c r="M21" s="99">
        <f t="shared" si="5"/>
        <v>0</v>
      </c>
      <c r="N21" s="99">
        <f t="shared" si="5"/>
        <v>20729</v>
      </c>
      <c r="O21" s="99">
        <f t="shared" si="5"/>
        <v>20729</v>
      </c>
      <c r="P21" s="99">
        <f t="shared" si="5"/>
        <v>40367</v>
      </c>
      <c r="Q21" s="99">
        <f t="shared" si="5"/>
        <v>95030.1</v>
      </c>
      <c r="R21" s="99">
        <f t="shared" si="5"/>
        <v>127799.1</v>
      </c>
      <c r="S21" s="99">
        <f t="shared" si="5"/>
        <v>255598.2</v>
      </c>
      <c r="T21" s="99">
        <f t="shared" si="5"/>
        <v>255598.2</v>
      </c>
      <c r="U21" s="99">
        <f t="shared" si="5"/>
        <v>255598.2</v>
      </c>
      <c r="V21" s="99">
        <f t="shared" si="5"/>
        <v>255598.2</v>
      </c>
      <c r="W21" s="99">
        <f t="shared" si="5"/>
        <v>255598.2</v>
      </c>
      <c r="X21" s="99">
        <f t="shared" si="5"/>
        <v>288367.2</v>
      </c>
      <c r="Y21" s="99">
        <f t="shared" si="5"/>
        <v>321136.2</v>
      </c>
      <c r="Z21" s="99">
        <f t="shared" si="5"/>
        <v>321136.2</v>
      </c>
      <c r="AA21" s="99">
        <f t="shared" si="5"/>
        <v>383397.3</v>
      </c>
      <c r="AB21" s="99">
        <f t="shared" si="5"/>
        <v>383397.3</v>
      </c>
      <c r="AC21" s="99">
        <f t="shared" si="5"/>
        <v>516445.2</v>
      </c>
      <c r="AD21" s="99">
        <f t="shared" si="5"/>
        <v>826312.32000000007</v>
      </c>
      <c r="AE21" s="99">
        <f t="shared" si="5"/>
        <v>929601.36</v>
      </c>
      <c r="AF21" s="99">
        <f t="shared" si="5"/>
        <v>929601.36</v>
      </c>
      <c r="AG21" s="99">
        <f t="shared" si="5"/>
        <v>1032890.4</v>
      </c>
      <c r="AH21" s="99">
        <f t="shared" si="5"/>
        <v>1032890.4</v>
      </c>
      <c r="AI21" s="99">
        <f t="shared" si="5"/>
        <v>1032890.4</v>
      </c>
      <c r="AJ21" s="99">
        <f t="shared" si="5"/>
        <v>929601.36</v>
      </c>
      <c r="AK21" s="99">
        <f t="shared" ref="AK21:BL21" si="6">AK10-AK19</f>
        <v>929601.36</v>
      </c>
      <c r="AL21" s="99">
        <f t="shared" si="6"/>
        <v>826312.32000000007</v>
      </c>
      <c r="AM21" s="99">
        <f t="shared" si="6"/>
        <v>723023.28</v>
      </c>
      <c r="AN21" s="99">
        <f t="shared" si="6"/>
        <v>619734.24</v>
      </c>
      <c r="AO21" s="99">
        <f t="shared" si="6"/>
        <v>958243.33199999994</v>
      </c>
      <c r="AP21" s="99">
        <f t="shared" si="6"/>
        <v>1529111.7</v>
      </c>
      <c r="AQ21" s="99">
        <f t="shared" si="6"/>
        <v>1722799.182</v>
      </c>
      <c r="AR21" s="99">
        <f t="shared" si="6"/>
        <v>1722799.182</v>
      </c>
      <c r="AS21" s="99">
        <f t="shared" si="6"/>
        <v>1911389.625</v>
      </c>
      <c r="AT21" s="99">
        <f t="shared" si="6"/>
        <v>1911389.625</v>
      </c>
      <c r="AU21" s="99">
        <f t="shared" si="6"/>
        <v>1911389.625</v>
      </c>
      <c r="AV21" s="99">
        <f t="shared" si="6"/>
        <v>1722799.182</v>
      </c>
      <c r="AW21" s="99">
        <f t="shared" si="6"/>
        <v>1722799.182</v>
      </c>
      <c r="AX21" s="99">
        <f t="shared" si="6"/>
        <v>1529111.7</v>
      </c>
      <c r="AY21" s="99">
        <f t="shared" si="6"/>
        <v>1340521.257</v>
      </c>
      <c r="AZ21" s="99">
        <f t="shared" si="6"/>
        <v>1146833.7749999999</v>
      </c>
      <c r="BA21" s="99">
        <f t="shared" si="6"/>
        <v>1626998.4269999999</v>
      </c>
      <c r="BB21" s="99">
        <f t="shared" si="6"/>
        <v>2603197.4832000001</v>
      </c>
      <c r="BC21" s="99">
        <f t="shared" si="6"/>
        <v>2928597.1686</v>
      </c>
      <c r="BD21" s="99">
        <f t="shared" si="6"/>
        <v>2928597.1686</v>
      </c>
      <c r="BE21" s="99">
        <f t="shared" si="6"/>
        <v>3253996.8539999998</v>
      </c>
      <c r="BF21" s="99">
        <f t="shared" si="6"/>
        <v>3253996.8539999998</v>
      </c>
      <c r="BG21" s="99">
        <f t="shared" si="6"/>
        <v>3253996.8539999998</v>
      </c>
      <c r="BH21" s="99">
        <f t="shared" si="6"/>
        <v>2928597.1686</v>
      </c>
      <c r="BI21" s="99">
        <f t="shared" si="6"/>
        <v>2928597.1686</v>
      </c>
      <c r="BJ21" s="99">
        <f t="shared" si="6"/>
        <v>2603197.4832000001</v>
      </c>
      <c r="BK21" s="99">
        <f t="shared" si="6"/>
        <v>2277797.7977999998</v>
      </c>
      <c r="BL21" s="99">
        <f t="shared" si="6"/>
        <v>1952398.1124</v>
      </c>
      <c r="BM21" s="118">
        <f>SUM(E21:BL21)</f>
        <v>65278139.307000004</v>
      </c>
    </row>
    <row r="22" spans="2:65" s="14" customFormat="1" x14ac:dyDescent="0.15">
      <c r="B22" s="73" t="s">
        <v>327</v>
      </c>
      <c r="C22" s="73"/>
      <c r="E22" s="100">
        <f>IF(E21&gt;0,(E21/E10),0)</f>
        <v>0</v>
      </c>
      <c r="F22" s="100">
        <f t="shared" ref="F22:BL22" si="7">IF(F21&gt;0,(F21/F10),0)</f>
        <v>0</v>
      </c>
      <c r="G22" s="100">
        <f t="shared" si="7"/>
        <v>0</v>
      </c>
      <c r="H22" s="100">
        <f t="shared" si="7"/>
        <v>0</v>
      </c>
      <c r="I22" s="100">
        <f t="shared" si="7"/>
        <v>0</v>
      </c>
      <c r="J22" s="100">
        <f t="shared" si="7"/>
        <v>0</v>
      </c>
      <c r="K22" s="100">
        <f t="shared" si="7"/>
        <v>0</v>
      </c>
      <c r="L22" s="100">
        <f t="shared" si="7"/>
        <v>0</v>
      </c>
      <c r="M22" s="100">
        <f t="shared" si="7"/>
        <v>0</v>
      </c>
      <c r="N22" s="100">
        <f t="shared" si="7"/>
        <v>0.54549999999999998</v>
      </c>
      <c r="O22" s="100">
        <f t="shared" si="7"/>
        <v>0.54549999999999998</v>
      </c>
      <c r="P22" s="100">
        <f t="shared" si="7"/>
        <v>0.54549999999999998</v>
      </c>
      <c r="Q22" s="100">
        <f t="shared" si="7"/>
        <v>0.7944</v>
      </c>
      <c r="R22" s="100">
        <f t="shared" si="7"/>
        <v>0.7944</v>
      </c>
      <c r="S22" s="100">
        <f t="shared" si="7"/>
        <v>0.7944</v>
      </c>
      <c r="T22" s="100">
        <f t="shared" si="7"/>
        <v>0.7944</v>
      </c>
      <c r="U22" s="100">
        <f t="shared" si="7"/>
        <v>0.7944</v>
      </c>
      <c r="V22" s="100">
        <f t="shared" si="7"/>
        <v>0.7944</v>
      </c>
      <c r="W22" s="100">
        <f t="shared" si="7"/>
        <v>0.7944</v>
      </c>
      <c r="X22" s="100">
        <f t="shared" si="7"/>
        <v>0.7944</v>
      </c>
      <c r="Y22" s="100">
        <f t="shared" si="7"/>
        <v>0.7944</v>
      </c>
      <c r="Z22" s="100">
        <f t="shared" si="7"/>
        <v>0.7944</v>
      </c>
      <c r="AA22" s="100">
        <f t="shared" si="7"/>
        <v>0.7944</v>
      </c>
      <c r="AB22" s="100">
        <f t="shared" si="7"/>
        <v>0.7944</v>
      </c>
      <c r="AC22" s="100">
        <f t="shared" si="7"/>
        <v>0.84386470588235296</v>
      </c>
      <c r="AD22" s="100">
        <f t="shared" si="7"/>
        <v>0.84386470588235296</v>
      </c>
      <c r="AE22" s="100">
        <f t="shared" si="7"/>
        <v>0.84386470588235296</v>
      </c>
      <c r="AF22" s="100">
        <f t="shared" si="7"/>
        <v>0.84386470588235296</v>
      </c>
      <c r="AG22" s="100">
        <f t="shared" si="7"/>
        <v>0.84386470588235296</v>
      </c>
      <c r="AH22" s="100">
        <f t="shared" si="7"/>
        <v>0.84386470588235296</v>
      </c>
      <c r="AI22" s="100">
        <f t="shared" si="7"/>
        <v>0.84386470588235296</v>
      </c>
      <c r="AJ22" s="100">
        <f t="shared" si="7"/>
        <v>0.84386470588235296</v>
      </c>
      <c r="AK22" s="100">
        <f t="shared" si="7"/>
        <v>0.84386470588235296</v>
      </c>
      <c r="AL22" s="100">
        <f t="shared" si="7"/>
        <v>0.84386470588235296</v>
      </c>
      <c r="AM22" s="100">
        <f t="shared" si="7"/>
        <v>0.84386470588235296</v>
      </c>
      <c r="AN22" s="100">
        <f t="shared" si="7"/>
        <v>0.84386470588235296</v>
      </c>
      <c r="AO22" s="100">
        <f t="shared" si="7"/>
        <v>0.87128871794871787</v>
      </c>
      <c r="AP22" s="100">
        <f t="shared" si="7"/>
        <v>0.87128871794871787</v>
      </c>
      <c r="AQ22" s="100">
        <f t="shared" si="7"/>
        <v>0.87128871794871798</v>
      </c>
      <c r="AR22" s="100">
        <f t="shared" si="7"/>
        <v>0.87128871794871798</v>
      </c>
      <c r="AS22" s="100">
        <f t="shared" si="7"/>
        <v>0.87128871794871798</v>
      </c>
      <c r="AT22" s="100">
        <f t="shared" si="7"/>
        <v>0.87128871794871798</v>
      </c>
      <c r="AU22" s="100">
        <f t="shared" si="7"/>
        <v>0.87128871794871798</v>
      </c>
      <c r="AV22" s="100">
        <f t="shared" si="7"/>
        <v>0.87128871794871798</v>
      </c>
      <c r="AW22" s="100">
        <f t="shared" si="7"/>
        <v>0.87128871794871798</v>
      </c>
      <c r="AX22" s="100">
        <f t="shared" si="7"/>
        <v>0.87128871794871787</v>
      </c>
      <c r="AY22" s="100">
        <f t="shared" si="7"/>
        <v>0.87128871794871798</v>
      </c>
      <c r="AZ22" s="100">
        <f t="shared" si="7"/>
        <v>0.87128871794871787</v>
      </c>
      <c r="BA22" s="100">
        <f t="shared" si="7"/>
        <v>0.92351265900383139</v>
      </c>
      <c r="BB22" s="100">
        <f t="shared" si="7"/>
        <v>0.9235126590038315</v>
      </c>
      <c r="BC22" s="100">
        <f t="shared" si="7"/>
        <v>0.92351265900383139</v>
      </c>
      <c r="BD22" s="100">
        <f t="shared" si="7"/>
        <v>0.92351265900383139</v>
      </c>
      <c r="BE22" s="100">
        <f t="shared" si="7"/>
        <v>0.92351265900383139</v>
      </c>
      <c r="BF22" s="100">
        <f t="shared" si="7"/>
        <v>0.92351265900383139</v>
      </c>
      <c r="BG22" s="100">
        <f t="shared" si="7"/>
        <v>0.92351265900383139</v>
      </c>
      <c r="BH22" s="100">
        <f t="shared" si="7"/>
        <v>0.92351265900383139</v>
      </c>
      <c r="BI22" s="100">
        <f t="shared" si="7"/>
        <v>0.92351265900383139</v>
      </c>
      <c r="BJ22" s="100">
        <f t="shared" si="7"/>
        <v>0.9235126590038315</v>
      </c>
      <c r="BK22" s="100">
        <f t="shared" si="7"/>
        <v>0.92351265900383139</v>
      </c>
      <c r="BL22" s="100">
        <f t="shared" si="7"/>
        <v>0.92351265900383139</v>
      </c>
      <c r="BM22" s="119"/>
    </row>
    <row r="24" spans="2:65" x14ac:dyDescent="0.15">
      <c r="B24" s="16" t="s">
        <v>349</v>
      </c>
      <c r="C24" s="16"/>
    </row>
    <row r="25" spans="2:65" x14ac:dyDescent="0.15">
      <c r="B25" s="16"/>
      <c r="C25" s="16"/>
    </row>
    <row r="26" spans="2:65" x14ac:dyDescent="0.15">
      <c r="B26" s="47" t="s">
        <v>346</v>
      </c>
      <c r="C26" s="47"/>
      <c r="E26" s="98">
        <f>'COGS-PRICE-MARGIN_CWS'!$C20</f>
        <v>0.25</v>
      </c>
      <c r="F26" s="98">
        <f>'COGS-PRICE-MARGIN_CWS'!$C20</f>
        <v>0.25</v>
      </c>
      <c r="G26" s="98">
        <f>'COGS-PRICE-MARGIN_CWS'!$C20</f>
        <v>0.25</v>
      </c>
      <c r="H26" s="98">
        <f>'COGS-PRICE-MARGIN_CWS'!$C20</f>
        <v>0.25</v>
      </c>
      <c r="I26" s="98">
        <f>'COGS-PRICE-MARGIN_CWS'!$C20</f>
        <v>0.25</v>
      </c>
      <c r="J26" s="98">
        <f>'COGS-PRICE-MARGIN_CWS'!$C20</f>
        <v>0.25</v>
      </c>
      <c r="K26" s="98">
        <f>'COGS-PRICE-MARGIN_CWS'!$C20</f>
        <v>0.25</v>
      </c>
      <c r="L26" s="98">
        <f>'COGS-PRICE-MARGIN_CWS'!$C20</f>
        <v>0.25</v>
      </c>
      <c r="M26" s="98">
        <f>'COGS-PRICE-MARGIN_CWS'!$C20</f>
        <v>0.25</v>
      </c>
      <c r="N26" s="98">
        <f>'COGS-PRICE-MARGIN_CWS'!$C20</f>
        <v>0.25</v>
      </c>
      <c r="O26" s="98">
        <f>'COGS-PRICE-MARGIN_CWS'!$C20</f>
        <v>0.25</v>
      </c>
      <c r="P26" s="98">
        <f>'COGS-PRICE-MARGIN_CWS'!$C20</f>
        <v>0.25</v>
      </c>
      <c r="Q26" s="98">
        <f>'COGS-PRICE-MARGIN_CWS'!$C41</f>
        <v>0.4</v>
      </c>
      <c r="R26" s="98">
        <f>'COGS-PRICE-MARGIN_CWS'!$C41</f>
        <v>0.4</v>
      </c>
      <c r="S26" s="98">
        <f>'COGS-PRICE-MARGIN_CWS'!$C41</f>
        <v>0.4</v>
      </c>
      <c r="T26" s="98">
        <f>'COGS-PRICE-MARGIN_CWS'!$C41</f>
        <v>0.4</v>
      </c>
      <c r="U26" s="98">
        <f>'COGS-PRICE-MARGIN_CWS'!$C41</f>
        <v>0.4</v>
      </c>
      <c r="V26" s="98">
        <f>'COGS-PRICE-MARGIN_CWS'!$C41</f>
        <v>0.4</v>
      </c>
      <c r="W26" s="98">
        <f>'COGS-PRICE-MARGIN_CWS'!$C41</f>
        <v>0.4</v>
      </c>
      <c r="X26" s="98">
        <f>'COGS-PRICE-MARGIN_CWS'!$C41</f>
        <v>0.4</v>
      </c>
      <c r="Y26" s="98">
        <f>'COGS-PRICE-MARGIN_CWS'!$C41</f>
        <v>0.4</v>
      </c>
      <c r="Z26" s="98">
        <f>'COGS-PRICE-MARGIN_CWS'!$C41</f>
        <v>0.4</v>
      </c>
      <c r="AA26" s="98">
        <f>'COGS-PRICE-MARGIN_CWS'!$C41</f>
        <v>0.4</v>
      </c>
      <c r="AB26" s="98">
        <f>'COGS-PRICE-MARGIN_CWS'!$C41</f>
        <v>0.4</v>
      </c>
      <c r="AC26" s="98">
        <f>'COGS-PRICE-MARGIN_CWS'!$C62</f>
        <v>0.6</v>
      </c>
      <c r="AD26" s="98">
        <f>'COGS-PRICE-MARGIN_CWS'!$C62</f>
        <v>0.6</v>
      </c>
      <c r="AE26" s="98">
        <f>'COGS-PRICE-MARGIN_CWS'!$C62</f>
        <v>0.6</v>
      </c>
      <c r="AF26" s="98">
        <f>'COGS-PRICE-MARGIN_CWS'!$C62</f>
        <v>0.6</v>
      </c>
      <c r="AG26" s="98">
        <f>'COGS-PRICE-MARGIN_CWS'!$C62</f>
        <v>0.6</v>
      </c>
      <c r="AH26" s="98">
        <f>'COGS-PRICE-MARGIN_CWS'!$C62</f>
        <v>0.6</v>
      </c>
      <c r="AI26" s="98">
        <f>'COGS-PRICE-MARGIN_CWS'!$C62</f>
        <v>0.6</v>
      </c>
      <c r="AJ26" s="98">
        <f>'COGS-PRICE-MARGIN_CWS'!$C62</f>
        <v>0.6</v>
      </c>
      <c r="AK26" s="98">
        <f>'COGS-PRICE-MARGIN_CWS'!$C62</f>
        <v>0.6</v>
      </c>
      <c r="AL26" s="98">
        <f>'COGS-PRICE-MARGIN_CWS'!$C62</f>
        <v>0.6</v>
      </c>
      <c r="AM26" s="98">
        <f>'COGS-PRICE-MARGIN_CWS'!$C62</f>
        <v>0.6</v>
      </c>
      <c r="AN26" s="98">
        <f>'COGS-PRICE-MARGIN_CWS'!$C62</f>
        <v>0.6</v>
      </c>
      <c r="AO26" s="98">
        <f>'COGS-PRICE-MARGIN_CWS'!$C83</f>
        <v>0.8</v>
      </c>
      <c r="AP26" s="98">
        <f>'COGS-PRICE-MARGIN_CWS'!$C83</f>
        <v>0.8</v>
      </c>
      <c r="AQ26" s="98">
        <f>'COGS-PRICE-MARGIN_CWS'!$C83</f>
        <v>0.8</v>
      </c>
      <c r="AR26" s="98">
        <f>'COGS-PRICE-MARGIN_CWS'!$C83</f>
        <v>0.8</v>
      </c>
      <c r="AS26" s="98">
        <f>'COGS-PRICE-MARGIN_CWS'!$C83</f>
        <v>0.8</v>
      </c>
      <c r="AT26" s="98">
        <f>'COGS-PRICE-MARGIN_CWS'!$C83</f>
        <v>0.8</v>
      </c>
      <c r="AU26" s="98">
        <f>'COGS-PRICE-MARGIN_CWS'!$C83</f>
        <v>0.8</v>
      </c>
      <c r="AV26" s="98">
        <f>'COGS-PRICE-MARGIN_CWS'!$C83</f>
        <v>0.8</v>
      </c>
      <c r="AW26" s="98">
        <f>'COGS-PRICE-MARGIN_CWS'!$C83</f>
        <v>0.8</v>
      </c>
      <c r="AX26" s="98">
        <f>'COGS-PRICE-MARGIN_CWS'!$C83</f>
        <v>0.8</v>
      </c>
      <c r="AY26" s="98">
        <f>'COGS-PRICE-MARGIN_CWS'!$C83</f>
        <v>0.8</v>
      </c>
      <c r="AZ26" s="98">
        <f>'COGS-PRICE-MARGIN_CWS'!$C83</f>
        <v>0.8</v>
      </c>
      <c r="BA26" s="98">
        <f>'COGS-PRICE-MARGIN_CWS'!$C104</f>
        <v>0.9</v>
      </c>
      <c r="BB26" s="98">
        <f>'COGS-PRICE-MARGIN_CWS'!$C104</f>
        <v>0.9</v>
      </c>
      <c r="BC26" s="98">
        <f>'COGS-PRICE-MARGIN_CWS'!$C104</f>
        <v>0.9</v>
      </c>
      <c r="BD26" s="98">
        <f>'COGS-PRICE-MARGIN_CWS'!$C104</f>
        <v>0.9</v>
      </c>
      <c r="BE26" s="98">
        <f>'COGS-PRICE-MARGIN_CWS'!$C104</f>
        <v>0.9</v>
      </c>
      <c r="BF26" s="98">
        <f>'COGS-PRICE-MARGIN_CWS'!$C104</f>
        <v>0.9</v>
      </c>
      <c r="BG26" s="98">
        <f>'COGS-PRICE-MARGIN_CWS'!$C104</f>
        <v>0.9</v>
      </c>
      <c r="BH26" s="98">
        <f>'COGS-PRICE-MARGIN_CWS'!$C104</f>
        <v>0.9</v>
      </c>
      <c r="BI26" s="98">
        <f>'COGS-PRICE-MARGIN_CWS'!$C104</f>
        <v>0.9</v>
      </c>
      <c r="BJ26" s="98">
        <f>'COGS-PRICE-MARGIN_CWS'!$C104</f>
        <v>0.9</v>
      </c>
      <c r="BK26" s="98">
        <f>'COGS-PRICE-MARGIN_CWS'!$C104</f>
        <v>0.9</v>
      </c>
      <c r="BL26" s="98">
        <f>'COGS-PRICE-MARGIN_CWS'!$C104</f>
        <v>0.9</v>
      </c>
    </row>
    <row r="27" spans="2:65" s="102" customFormat="1" x14ac:dyDescent="0.15">
      <c r="B27" s="299" t="s">
        <v>350</v>
      </c>
      <c r="C27" s="299"/>
      <c r="E27" s="102">
        <f t="shared" ref="E27:AJ27" si="8">E6-E28</f>
        <v>0</v>
      </c>
      <c r="F27" s="102">
        <f t="shared" si="8"/>
        <v>0</v>
      </c>
      <c r="G27" s="102">
        <f t="shared" si="8"/>
        <v>0</v>
      </c>
      <c r="H27" s="102">
        <f t="shared" si="8"/>
        <v>0</v>
      </c>
      <c r="I27" s="102">
        <f t="shared" si="8"/>
        <v>0</v>
      </c>
      <c r="J27" s="102">
        <f t="shared" si="8"/>
        <v>0</v>
      </c>
      <c r="K27" s="102">
        <f t="shared" si="8"/>
        <v>0</v>
      </c>
      <c r="L27" s="102">
        <f t="shared" si="8"/>
        <v>0</v>
      </c>
      <c r="M27" s="102">
        <f t="shared" si="8"/>
        <v>0</v>
      </c>
      <c r="N27" s="102">
        <f t="shared" si="8"/>
        <v>14</v>
      </c>
      <c r="O27" s="102">
        <f t="shared" si="8"/>
        <v>14</v>
      </c>
      <c r="P27" s="102">
        <f t="shared" si="8"/>
        <v>27</v>
      </c>
      <c r="Q27" s="102">
        <f t="shared" si="8"/>
        <v>17</v>
      </c>
      <c r="R27" s="102">
        <f t="shared" si="8"/>
        <v>23</v>
      </c>
      <c r="S27" s="102">
        <f t="shared" si="8"/>
        <v>46</v>
      </c>
      <c r="T27" s="102">
        <f t="shared" si="8"/>
        <v>46</v>
      </c>
      <c r="U27" s="102">
        <f t="shared" si="8"/>
        <v>46</v>
      </c>
      <c r="V27" s="102">
        <f t="shared" si="8"/>
        <v>46</v>
      </c>
      <c r="W27" s="102">
        <f t="shared" si="8"/>
        <v>46</v>
      </c>
      <c r="X27" s="102">
        <f t="shared" si="8"/>
        <v>52</v>
      </c>
      <c r="Y27" s="102">
        <f t="shared" si="8"/>
        <v>58</v>
      </c>
      <c r="Z27" s="102">
        <f t="shared" si="8"/>
        <v>58</v>
      </c>
      <c r="AA27" s="102">
        <f t="shared" si="8"/>
        <v>70</v>
      </c>
      <c r="AB27" s="102">
        <f t="shared" si="8"/>
        <v>70</v>
      </c>
      <c r="AC27" s="102">
        <f t="shared" si="8"/>
        <v>48</v>
      </c>
      <c r="AD27" s="102">
        <f t="shared" si="8"/>
        <v>76</v>
      </c>
      <c r="AE27" s="102">
        <f t="shared" si="8"/>
        <v>86</v>
      </c>
      <c r="AF27" s="102">
        <f t="shared" si="8"/>
        <v>86</v>
      </c>
      <c r="AG27" s="102">
        <f t="shared" si="8"/>
        <v>96</v>
      </c>
      <c r="AH27" s="102">
        <f t="shared" si="8"/>
        <v>96</v>
      </c>
      <c r="AI27" s="102">
        <f t="shared" si="8"/>
        <v>96</v>
      </c>
      <c r="AJ27" s="102">
        <f t="shared" si="8"/>
        <v>86</v>
      </c>
      <c r="AK27" s="102">
        <f t="shared" ref="AK27:BL27" si="9">AK6-AK28</f>
        <v>86</v>
      </c>
      <c r="AL27" s="102">
        <f t="shared" si="9"/>
        <v>76</v>
      </c>
      <c r="AM27" s="102">
        <f t="shared" si="9"/>
        <v>67</v>
      </c>
      <c r="AN27" s="102">
        <f t="shared" si="9"/>
        <v>57</v>
      </c>
      <c r="AO27" s="102">
        <f t="shared" si="9"/>
        <v>37</v>
      </c>
      <c r="AP27" s="102">
        <f t="shared" si="9"/>
        <v>60</v>
      </c>
      <c r="AQ27" s="102">
        <f t="shared" si="9"/>
        <v>67</v>
      </c>
      <c r="AR27" s="102">
        <f t="shared" si="9"/>
        <v>67</v>
      </c>
      <c r="AS27" s="102">
        <f t="shared" si="9"/>
        <v>75</v>
      </c>
      <c r="AT27" s="102">
        <f t="shared" si="9"/>
        <v>75</v>
      </c>
      <c r="AU27" s="102">
        <f t="shared" si="9"/>
        <v>75</v>
      </c>
      <c r="AV27" s="102">
        <f t="shared" si="9"/>
        <v>67</v>
      </c>
      <c r="AW27" s="102">
        <f t="shared" si="9"/>
        <v>67</v>
      </c>
      <c r="AX27" s="102">
        <f t="shared" si="9"/>
        <v>60</v>
      </c>
      <c r="AY27" s="102">
        <f t="shared" si="9"/>
        <v>52</v>
      </c>
      <c r="AZ27" s="102">
        <f t="shared" si="9"/>
        <v>45</v>
      </c>
      <c r="BA27" s="102">
        <f t="shared" si="9"/>
        <v>27</v>
      </c>
      <c r="BB27" s="102">
        <f t="shared" si="9"/>
        <v>43</v>
      </c>
      <c r="BC27" s="102">
        <f t="shared" si="9"/>
        <v>48</v>
      </c>
      <c r="BD27" s="102">
        <f t="shared" si="9"/>
        <v>48</v>
      </c>
      <c r="BE27" s="102">
        <f t="shared" si="9"/>
        <v>54</v>
      </c>
      <c r="BF27" s="102">
        <f t="shared" si="9"/>
        <v>54</v>
      </c>
      <c r="BG27" s="102">
        <f t="shared" si="9"/>
        <v>54</v>
      </c>
      <c r="BH27" s="102">
        <f t="shared" si="9"/>
        <v>48</v>
      </c>
      <c r="BI27" s="102">
        <f t="shared" si="9"/>
        <v>48</v>
      </c>
      <c r="BJ27" s="102">
        <f t="shared" si="9"/>
        <v>43</v>
      </c>
      <c r="BK27" s="102">
        <f t="shared" si="9"/>
        <v>37</v>
      </c>
      <c r="BL27" s="102">
        <f t="shared" si="9"/>
        <v>32</v>
      </c>
      <c r="BM27" s="103">
        <f>SUM(E27:BL27)</f>
        <v>2872</v>
      </c>
    </row>
    <row r="28" spans="2:65" s="102" customFormat="1" x14ac:dyDescent="0.15">
      <c r="B28" s="299" t="s">
        <v>352</v>
      </c>
      <c r="C28" s="299"/>
      <c r="E28" s="102">
        <f>ROUNDUP(+E6*E26,0)</f>
        <v>0</v>
      </c>
      <c r="F28" s="102">
        <f t="shared" ref="F28:BL28" si="10">ROUNDUP(+F6*F26,0)</f>
        <v>0</v>
      </c>
      <c r="G28" s="102">
        <f t="shared" si="10"/>
        <v>0</v>
      </c>
      <c r="H28" s="102">
        <f t="shared" si="10"/>
        <v>0</v>
      </c>
      <c r="I28" s="102">
        <f t="shared" si="10"/>
        <v>0</v>
      </c>
      <c r="J28" s="102">
        <f t="shared" si="10"/>
        <v>0</v>
      </c>
      <c r="K28" s="102">
        <f t="shared" si="10"/>
        <v>0</v>
      </c>
      <c r="L28" s="102">
        <f t="shared" si="10"/>
        <v>0</v>
      </c>
      <c r="M28" s="102">
        <f t="shared" si="10"/>
        <v>0</v>
      </c>
      <c r="N28" s="102">
        <f t="shared" si="10"/>
        <v>5</v>
      </c>
      <c r="O28" s="102">
        <f t="shared" si="10"/>
        <v>5</v>
      </c>
      <c r="P28" s="102">
        <f t="shared" si="10"/>
        <v>10</v>
      </c>
      <c r="Q28" s="102">
        <f t="shared" si="10"/>
        <v>12</v>
      </c>
      <c r="R28" s="102">
        <f t="shared" si="10"/>
        <v>16</v>
      </c>
      <c r="S28" s="102">
        <f t="shared" si="10"/>
        <v>32</v>
      </c>
      <c r="T28" s="102">
        <f t="shared" si="10"/>
        <v>32</v>
      </c>
      <c r="U28" s="102">
        <f t="shared" si="10"/>
        <v>32</v>
      </c>
      <c r="V28" s="102">
        <f t="shared" si="10"/>
        <v>32</v>
      </c>
      <c r="W28" s="102">
        <f t="shared" si="10"/>
        <v>32</v>
      </c>
      <c r="X28" s="102">
        <f t="shared" si="10"/>
        <v>36</v>
      </c>
      <c r="Y28" s="102">
        <f t="shared" si="10"/>
        <v>40</v>
      </c>
      <c r="Z28" s="102">
        <f t="shared" si="10"/>
        <v>40</v>
      </c>
      <c r="AA28" s="102">
        <f t="shared" si="10"/>
        <v>47</v>
      </c>
      <c r="AB28" s="102">
        <f t="shared" si="10"/>
        <v>47</v>
      </c>
      <c r="AC28" s="102">
        <f t="shared" si="10"/>
        <v>72</v>
      </c>
      <c r="AD28" s="102">
        <f t="shared" si="10"/>
        <v>116</v>
      </c>
      <c r="AE28" s="102">
        <f t="shared" si="10"/>
        <v>130</v>
      </c>
      <c r="AF28" s="102">
        <f t="shared" si="10"/>
        <v>130</v>
      </c>
      <c r="AG28" s="102">
        <f t="shared" si="10"/>
        <v>144</v>
      </c>
      <c r="AH28" s="102">
        <f t="shared" si="10"/>
        <v>144</v>
      </c>
      <c r="AI28" s="102">
        <f t="shared" si="10"/>
        <v>144</v>
      </c>
      <c r="AJ28" s="102">
        <f t="shared" si="10"/>
        <v>130</v>
      </c>
      <c r="AK28" s="102">
        <f t="shared" si="10"/>
        <v>130</v>
      </c>
      <c r="AL28" s="102">
        <f t="shared" si="10"/>
        <v>116</v>
      </c>
      <c r="AM28" s="102">
        <f t="shared" si="10"/>
        <v>101</v>
      </c>
      <c r="AN28" s="102">
        <f t="shared" si="10"/>
        <v>87</v>
      </c>
      <c r="AO28" s="102">
        <f t="shared" si="10"/>
        <v>151</v>
      </c>
      <c r="AP28" s="102">
        <f t="shared" si="10"/>
        <v>240</v>
      </c>
      <c r="AQ28" s="102">
        <f t="shared" si="10"/>
        <v>271</v>
      </c>
      <c r="AR28" s="102">
        <f t="shared" si="10"/>
        <v>271</v>
      </c>
      <c r="AS28" s="102">
        <f t="shared" si="10"/>
        <v>300</v>
      </c>
      <c r="AT28" s="102">
        <f t="shared" si="10"/>
        <v>300</v>
      </c>
      <c r="AU28" s="102">
        <f t="shared" si="10"/>
        <v>300</v>
      </c>
      <c r="AV28" s="102">
        <f t="shared" si="10"/>
        <v>271</v>
      </c>
      <c r="AW28" s="102">
        <f t="shared" si="10"/>
        <v>271</v>
      </c>
      <c r="AX28" s="102">
        <f t="shared" si="10"/>
        <v>240</v>
      </c>
      <c r="AY28" s="102">
        <f t="shared" si="10"/>
        <v>211</v>
      </c>
      <c r="AZ28" s="102">
        <f t="shared" si="10"/>
        <v>180</v>
      </c>
      <c r="BA28" s="102">
        <f t="shared" si="10"/>
        <v>243</v>
      </c>
      <c r="BB28" s="102">
        <f t="shared" si="10"/>
        <v>389</v>
      </c>
      <c r="BC28" s="102">
        <f t="shared" si="10"/>
        <v>438</v>
      </c>
      <c r="BD28" s="102">
        <f t="shared" si="10"/>
        <v>438</v>
      </c>
      <c r="BE28" s="102">
        <f t="shared" si="10"/>
        <v>486</v>
      </c>
      <c r="BF28" s="102">
        <f t="shared" si="10"/>
        <v>486</v>
      </c>
      <c r="BG28" s="102">
        <f t="shared" si="10"/>
        <v>486</v>
      </c>
      <c r="BH28" s="102">
        <f t="shared" si="10"/>
        <v>438</v>
      </c>
      <c r="BI28" s="102">
        <f t="shared" si="10"/>
        <v>438</v>
      </c>
      <c r="BJ28" s="102">
        <f t="shared" si="10"/>
        <v>389</v>
      </c>
      <c r="BK28" s="102">
        <f t="shared" si="10"/>
        <v>341</v>
      </c>
      <c r="BL28" s="102">
        <f t="shared" si="10"/>
        <v>292</v>
      </c>
      <c r="BM28" s="103">
        <f>SUM(E28:BL28)</f>
        <v>9732</v>
      </c>
    </row>
    <row r="29" spans="2:65" x14ac:dyDescent="0.15">
      <c r="B29" s="47"/>
      <c r="C29" s="47"/>
    </row>
    <row r="30" spans="2:65" x14ac:dyDescent="0.15">
      <c r="B30" s="14" t="s">
        <v>339</v>
      </c>
      <c r="C30" s="14"/>
    </row>
    <row r="31" spans="2:65" x14ac:dyDescent="0.15">
      <c r="B31" s="14"/>
      <c r="C31" s="14"/>
    </row>
    <row r="32" spans="2:65" x14ac:dyDescent="0.15">
      <c r="B32" s="47" t="s">
        <v>322</v>
      </c>
      <c r="C32" s="47"/>
      <c r="E32" s="90">
        <f>'COGS-PRICE-MARGIN_CWS'!$C12*E27</f>
        <v>0</v>
      </c>
      <c r="F32" s="90">
        <f>'COGS-PRICE-MARGIN_CWS'!$C12*F27</f>
        <v>0</v>
      </c>
      <c r="G32" s="90">
        <f>'COGS-PRICE-MARGIN_CWS'!$C12*G27</f>
        <v>0</v>
      </c>
      <c r="H32" s="90">
        <f>'COGS-PRICE-MARGIN_CWS'!$C12*H27</f>
        <v>0</v>
      </c>
      <c r="I32" s="90">
        <f>'COGS-PRICE-MARGIN_CWS'!$C12*I27</f>
        <v>0</v>
      </c>
      <c r="J32" s="90">
        <f>'COGS-PRICE-MARGIN_CWS'!$C12*J27</f>
        <v>0</v>
      </c>
      <c r="K32" s="90">
        <f>'COGS-PRICE-MARGIN_CWS'!$C12*K27</f>
        <v>0</v>
      </c>
      <c r="L32" s="90">
        <f>'COGS-PRICE-MARGIN_CWS'!$C12*L27</f>
        <v>0</v>
      </c>
      <c r="M32" s="90">
        <f>'COGS-PRICE-MARGIN_CWS'!$C12*M27</f>
        <v>0</v>
      </c>
      <c r="N32" s="90">
        <f>'COGS-PRICE-MARGIN_CWS'!$C12*N27</f>
        <v>3500</v>
      </c>
      <c r="O32" s="90">
        <f>'COGS-PRICE-MARGIN_CWS'!$C12*O27</f>
        <v>3500</v>
      </c>
      <c r="P32" s="90">
        <f>'COGS-PRICE-MARGIN_CWS'!$C12*P27</f>
        <v>6750</v>
      </c>
      <c r="Q32" s="90">
        <f>'COGS-PRICE-MARGIN_CWS'!$C33*Q27</f>
        <v>4250</v>
      </c>
      <c r="R32" s="90">
        <f>'COGS-PRICE-MARGIN_CWS'!$C33*R27</f>
        <v>5750</v>
      </c>
      <c r="S32" s="90">
        <f>'COGS-PRICE-MARGIN_CWS'!$C33*S27</f>
        <v>11500</v>
      </c>
      <c r="T32" s="90">
        <f>'COGS-PRICE-MARGIN_CWS'!$C33*T27</f>
        <v>11500</v>
      </c>
      <c r="U32" s="90">
        <f>'COGS-PRICE-MARGIN_CWS'!$C33*U27</f>
        <v>11500</v>
      </c>
      <c r="V32" s="90">
        <f>'COGS-PRICE-MARGIN_CWS'!$C33*V27</f>
        <v>11500</v>
      </c>
      <c r="W32" s="90">
        <f>'COGS-PRICE-MARGIN_CWS'!$C33*W27</f>
        <v>11500</v>
      </c>
      <c r="X32" s="90">
        <f>'COGS-PRICE-MARGIN_CWS'!$C33*X27</f>
        <v>13000</v>
      </c>
      <c r="Y32" s="90">
        <f>'COGS-PRICE-MARGIN_CWS'!$C33*Y27</f>
        <v>14500</v>
      </c>
      <c r="Z32" s="90">
        <f>'COGS-PRICE-MARGIN_CWS'!$C33*Z27</f>
        <v>14500</v>
      </c>
      <c r="AA32" s="90">
        <f>'COGS-PRICE-MARGIN_CWS'!$C33*AA27</f>
        <v>17500</v>
      </c>
      <c r="AB32" s="90">
        <f>'COGS-PRICE-MARGIN_CWS'!$C33*AB27</f>
        <v>17500</v>
      </c>
      <c r="AC32" s="90">
        <f>'COGS-PRICE-MARGIN_CWS'!$C54*AC27</f>
        <v>12000</v>
      </c>
      <c r="AD32" s="90">
        <f>'COGS-PRICE-MARGIN_CWS'!$C54*AD27</f>
        <v>19000</v>
      </c>
      <c r="AE32" s="90">
        <f>'COGS-PRICE-MARGIN_CWS'!$C54*AE27</f>
        <v>21500</v>
      </c>
      <c r="AF32" s="90">
        <f>'COGS-PRICE-MARGIN_CWS'!$C54*AF27</f>
        <v>21500</v>
      </c>
      <c r="AG32" s="90">
        <f>'COGS-PRICE-MARGIN_CWS'!$C54*AG27</f>
        <v>24000</v>
      </c>
      <c r="AH32" s="90">
        <f>'COGS-PRICE-MARGIN_CWS'!$C54*AH27</f>
        <v>24000</v>
      </c>
      <c r="AI32" s="90">
        <f>'COGS-PRICE-MARGIN_CWS'!$C54*AI27</f>
        <v>24000</v>
      </c>
      <c r="AJ32" s="90">
        <f>'COGS-PRICE-MARGIN_CWS'!$C54*AJ27</f>
        <v>21500</v>
      </c>
      <c r="AK32" s="90">
        <f>'COGS-PRICE-MARGIN_CWS'!$C54*AK27</f>
        <v>21500</v>
      </c>
      <c r="AL32" s="90">
        <f>'COGS-PRICE-MARGIN_CWS'!$C54*AL27</f>
        <v>19000</v>
      </c>
      <c r="AM32" s="90">
        <f>'COGS-PRICE-MARGIN_CWS'!$C54*AM27</f>
        <v>16750</v>
      </c>
      <c r="AN32" s="90">
        <f>'COGS-PRICE-MARGIN_CWS'!$C54*AN27</f>
        <v>14250</v>
      </c>
      <c r="AO32" s="90">
        <f>'COGS-PRICE-MARGIN_CWS'!$C75*AO27</f>
        <v>12950</v>
      </c>
      <c r="AP32" s="90">
        <f>'COGS-PRICE-MARGIN_CWS'!$C75*AP27</f>
        <v>21000</v>
      </c>
      <c r="AQ32" s="90">
        <f>'COGS-PRICE-MARGIN_CWS'!$C75*AQ27</f>
        <v>23450</v>
      </c>
      <c r="AR32" s="90">
        <f>'COGS-PRICE-MARGIN_CWS'!$C75*AR27</f>
        <v>23450</v>
      </c>
      <c r="AS32" s="90">
        <f>'COGS-PRICE-MARGIN_CWS'!$C75*AS27</f>
        <v>26250</v>
      </c>
      <c r="AT32" s="90">
        <f>'COGS-PRICE-MARGIN_CWS'!$C75*AT27</f>
        <v>26250</v>
      </c>
      <c r="AU32" s="90">
        <f>'COGS-PRICE-MARGIN_CWS'!$C75*AU27</f>
        <v>26250</v>
      </c>
      <c r="AV32" s="90">
        <f>'COGS-PRICE-MARGIN_CWS'!$C75*AV27</f>
        <v>23450</v>
      </c>
      <c r="AW32" s="90">
        <f>'COGS-PRICE-MARGIN_CWS'!$C75*AW27</f>
        <v>23450</v>
      </c>
      <c r="AX32" s="90">
        <f>'COGS-PRICE-MARGIN_CWS'!$C75*AX27</f>
        <v>21000</v>
      </c>
      <c r="AY32" s="90">
        <f>'COGS-PRICE-MARGIN_CWS'!$C75*AY27</f>
        <v>18200</v>
      </c>
      <c r="AZ32" s="90">
        <f>'COGS-PRICE-MARGIN_CWS'!$C75*AZ27</f>
        <v>15750</v>
      </c>
      <c r="BA32" s="90">
        <f>'COGS-PRICE-MARGIN_CWS'!$C96*BA27</f>
        <v>9450</v>
      </c>
      <c r="BB32" s="90">
        <f>'COGS-PRICE-MARGIN_CWS'!$C96*BB27</f>
        <v>15050</v>
      </c>
      <c r="BC32" s="90">
        <f>'COGS-PRICE-MARGIN_CWS'!$C96*BC27</f>
        <v>16800</v>
      </c>
      <c r="BD32" s="90">
        <f>'COGS-PRICE-MARGIN_CWS'!$C96*BD27</f>
        <v>16800</v>
      </c>
      <c r="BE32" s="90">
        <f>'COGS-PRICE-MARGIN_CWS'!$C96*BE27</f>
        <v>18900</v>
      </c>
      <c r="BF32" s="90">
        <f>'COGS-PRICE-MARGIN_CWS'!$C96*BF27</f>
        <v>18900</v>
      </c>
      <c r="BG32" s="90">
        <f>'COGS-PRICE-MARGIN_CWS'!$C96*BG27</f>
        <v>18900</v>
      </c>
      <c r="BH32" s="90">
        <f>'COGS-PRICE-MARGIN_CWS'!$C96*BH27</f>
        <v>16800</v>
      </c>
      <c r="BI32" s="90">
        <f>'COGS-PRICE-MARGIN_CWS'!$C96*BI27</f>
        <v>16800</v>
      </c>
      <c r="BJ32" s="90">
        <f>'COGS-PRICE-MARGIN_CWS'!$C96*BJ27</f>
        <v>15050</v>
      </c>
      <c r="BK32" s="90">
        <f>'COGS-PRICE-MARGIN_CWS'!$C96*BK27</f>
        <v>12950</v>
      </c>
      <c r="BL32" s="90">
        <f>'COGS-PRICE-MARGIN_CWS'!$C96*BL27</f>
        <v>11200</v>
      </c>
      <c r="BM32" s="118">
        <f>SUM(E32:BL32)</f>
        <v>846300</v>
      </c>
    </row>
    <row r="33" spans="2:66" x14ac:dyDescent="0.15">
      <c r="B33" s="47" t="s">
        <v>347</v>
      </c>
      <c r="C33" s="47"/>
      <c r="E33" s="98">
        <f>'COGS-PRICE-MARGIN_CWS'!$D12</f>
        <v>0.6</v>
      </c>
      <c r="F33" s="98">
        <f>'COGS-PRICE-MARGIN_CWS'!$D12</f>
        <v>0.6</v>
      </c>
      <c r="G33" s="98">
        <f>'COGS-PRICE-MARGIN_CWS'!$D12</f>
        <v>0.6</v>
      </c>
      <c r="H33" s="98">
        <f>'COGS-PRICE-MARGIN_CWS'!$D12</f>
        <v>0.6</v>
      </c>
      <c r="I33" s="98">
        <f>'COGS-PRICE-MARGIN_CWS'!$D12</f>
        <v>0.6</v>
      </c>
      <c r="J33" s="98">
        <f>'COGS-PRICE-MARGIN_CWS'!$D12</f>
        <v>0.6</v>
      </c>
      <c r="K33" s="98">
        <f>'COGS-PRICE-MARGIN_CWS'!$D12</f>
        <v>0.6</v>
      </c>
      <c r="L33" s="98">
        <f>'COGS-PRICE-MARGIN_CWS'!$D12</f>
        <v>0.6</v>
      </c>
      <c r="M33" s="98">
        <f>'COGS-PRICE-MARGIN_CWS'!$D12</f>
        <v>0.6</v>
      </c>
      <c r="N33" s="98">
        <f>'COGS-PRICE-MARGIN_CWS'!$D12</f>
        <v>0.6</v>
      </c>
      <c r="O33" s="98">
        <f>'COGS-PRICE-MARGIN_CWS'!$D12</f>
        <v>0.6</v>
      </c>
      <c r="P33" s="98">
        <f>'COGS-PRICE-MARGIN_CWS'!$D12</f>
        <v>0.6</v>
      </c>
      <c r="Q33" s="98">
        <f>'COGS-PRICE-MARGIN_CWS'!$D33</f>
        <v>0.25</v>
      </c>
      <c r="R33" s="98">
        <f>'COGS-PRICE-MARGIN_CWS'!$D33</f>
        <v>0.25</v>
      </c>
      <c r="S33" s="98">
        <f>'COGS-PRICE-MARGIN_CWS'!$D33</f>
        <v>0.25</v>
      </c>
      <c r="T33" s="98">
        <f>'COGS-PRICE-MARGIN_CWS'!$D33</f>
        <v>0.25</v>
      </c>
      <c r="U33" s="98">
        <f>'COGS-PRICE-MARGIN_CWS'!$D33</f>
        <v>0.25</v>
      </c>
      <c r="V33" s="98">
        <f>'COGS-PRICE-MARGIN_CWS'!$D33</f>
        <v>0.25</v>
      </c>
      <c r="W33" s="98">
        <f>'COGS-PRICE-MARGIN_CWS'!$D33</f>
        <v>0.25</v>
      </c>
      <c r="X33" s="98">
        <f>'COGS-PRICE-MARGIN_CWS'!$D33</f>
        <v>0.25</v>
      </c>
      <c r="Y33" s="98">
        <f>'COGS-PRICE-MARGIN_CWS'!$D33</f>
        <v>0.25</v>
      </c>
      <c r="Z33" s="98">
        <f>'COGS-PRICE-MARGIN_CWS'!$D33</f>
        <v>0.25</v>
      </c>
      <c r="AA33" s="98">
        <f>'COGS-PRICE-MARGIN_CWS'!$D33</f>
        <v>0.25</v>
      </c>
      <c r="AB33" s="98">
        <f>'COGS-PRICE-MARGIN_CWS'!$D33</f>
        <v>0.25</v>
      </c>
      <c r="AC33" s="98">
        <f>'COGS-PRICE-MARGIN_CWS'!$D54</f>
        <v>0.15</v>
      </c>
      <c r="AD33" s="98">
        <f>'COGS-PRICE-MARGIN_CWS'!$D54</f>
        <v>0.15</v>
      </c>
      <c r="AE33" s="98">
        <f>'COGS-PRICE-MARGIN_CWS'!$D54</f>
        <v>0.15</v>
      </c>
      <c r="AF33" s="98">
        <f>'COGS-PRICE-MARGIN_CWS'!$D54</f>
        <v>0.15</v>
      </c>
      <c r="AG33" s="98">
        <f>'COGS-PRICE-MARGIN_CWS'!$D54</f>
        <v>0.15</v>
      </c>
      <c r="AH33" s="98">
        <f>'COGS-PRICE-MARGIN_CWS'!$D54</f>
        <v>0.15</v>
      </c>
      <c r="AI33" s="98">
        <f>'COGS-PRICE-MARGIN_CWS'!$D54</f>
        <v>0.15</v>
      </c>
      <c r="AJ33" s="98">
        <f>'COGS-PRICE-MARGIN_CWS'!$D54</f>
        <v>0.15</v>
      </c>
      <c r="AK33" s="98">
        <f>'COGS-PRICE-MARGIN_CWS'!$D54</f>
        <v>0.15</v>
      </c>
      <c r="AL33" s="98">
        <f>'COGS-PRICE-MARGIN_CWS'!$D54</f>
        <v>0.15</v>
      </c>
      <c r="AM33" s="98">
        <f>'COGS-PRICE-MARGIN_CWS'!$D54</f>
        <v>0.15</v>
      </c>
      <c r="AN33" s="98">
        <f>'COGS-PRICE-MARGIN_CWS'!$D54</f>
        <v>0.15</v>
      </c>
      <c r="AO33" s="98">
        <f>'COGS-PRICE-MARGIN_CWS'!$D75</f>
        <v>0.1</v>
      </c>
      <c r="AP33" s="98">
        <f>'COGS-PRICE-MARGIN_CWS'!$D75</f>
        <v>0.1</v>
      </c>
      <c r="AQ33" s="98">
        <f>'COGS-PRICE-MARGIN_CWS'!$D75</f>
        <v>0.1</v>
      </c>
      <c r="AR33" s="98">
        <f>'COGS-PRICE-MARGIN_CWS'!$D75</f>
        <v>0.1</v>
      </c>
      <c r="AS33" s="98">
        <f>'COGS-PRICE-MARGIN_CWS'!$D75</f>
        <v>0.1</v>
      </c>
      <c r="AT33" s="98">
        <f>'COGS-PRICE-MARGIN_CWS'!$D75</f>
        <v>0.1</v>
      </c>
      <c r="AU33" s="98">
        <f>'COGS-PRICE-MARGIN_CWS'!$D75</f>
        <v>0.1</v>
      </c>
      <c r="AV33" s="98">
        <f>'COGS-PRICE-MARGIN_CWS'!$D75</f>
        <v>0.1</v>
      </c>
      <c r="AW33" s="98">
        <f>'COGS-PRICE-MARGIN_CWS'!$D75</f>
        <v>0.1</v>
      </c>
      <c r="AX33" s="98">
        <f>'COGS-PRICE-MARGIN_CWS'!$D75</f>
        <v>0.1</v>
      </c>
      <c r="AY33" s="98">
        <f>'COGS-PRICE-MARGIN_CWS'!$D75</f>
        <v>0.1</v>
      </c>
      <c r="AZ33" s="98">
        <f>'COGS-PRICE-MARGIN_CWS'!$D75</f>
        <v>0.1</v>
      </c>
      <c r="BA33" s="98">
        <f>'COGS-PRICE-MARGIN_CWS'!$D96</f>
        <v>0.1</v>
      </c>
      <c r="BB33" s="98">
        <f>'COGS-PRICE-MARGIN_CWS'!$D96</f>
        <v>0.1</v>
      </c>
      <c r="BC33" s="98">
        <f>'COGS-PRICE-MARGIN_CWS'!$D96</f>
        <v>0.1</v>
      </c>
      <c r="BD33" s="98">
        <f>'COGS-PRICE-MARGIN_CWS'!$D96</f>
        <v>0.1</v>
      </c>
      <c r="BE33" s="98">
        <f>'COGS-PRICE-MARGIN_CWS'!$D96</f>
        <v>0.1</v>
      </c>
      <c r="BF33" s="98">
        <f>'COGS-PRICE-MARGIN_CWS'!$D96</f>
        <v>0.1</v>
      </c>
      <c r="BG33" s="98">
        <f>'COGS-PRICE-MARGIN_CWS'!$D96</f>
        <v>0.1</v>
      </c>
      <c r="BH33" s="98">
        <f>'COGS-PRICE-MARGIN_CWS'!$D96</f>
        <v>0.1</v>
      </c>
      <c r="BI33" s="98">
        <f>'COGS-PRICE-MARGIN_CWS'!$D96</f>
        <v>0.1</v>
      </c>
      <c r="BJ33" s="98">
        <f>'COGS-PRICE-MARGIN_CWS'!$D96</f>
        <v>0.1</v>
      </c>
      <c r="BK33" s="98">
        <f>'COGS-PRICE-MARGIN_CWS'!$D96</f>
        <v>0.1</v>
      </c>
      <c r="BL33" s="98">
        <f>'COGS-PRICE-MARGIN_CWS'!$D96</f>
        <v>0.1</v>
      </c>
    </row>
    <row r="34" spans="2:66" x14ac:dyDescent="0.15">
      <c r="B34" s="47" t="s">
        <v>355</v>
      </c>
      <c r="C34" s="47"/>
      <c r="E34" s="90">
        <f t="shared" ref="E34:AJ34" si="11">E32*(1-E33)</f>
        <v>0</v>
      </c>
      <c r="F34" s="90">
        <f t="shared" si="11"/>
        <v>0</v>
      </c>
      <c r="G34" s="90">
        <f t="shared" si="11"/>
        <v>0</v>
      </c>
      <c r="H34" s="90">
        <f t="shared" si="11"/>
        <v>0</v>
      </c>
      <c r="I34" s="90">
        <f t="shared" si="11"/>
        <v>0</v>
      </c>
      <c r="J34" s="90">
        <f t="shared" si="11"/>
        <v>0</v>
      </c>
      <c r="K34" s="90">
        <f t="shared" si="11"/>
        <v>0</v>
      </c>
      <c r="L34" s="90">
        <f t="shared" si="11"/>
        <v>0</v>
      </c>
      <c r="M34" s="90">
        <f t="shared" si="11"/>
        <v>0</v>
      </c>
      <c r="N34" s="90">
        <f t="shared" si="11"/>
        <v>1400</v>
      </c>
      <c r="O34" s="90">
        <f t="shared" si="11"/>
        <v>1400</v>
      </c>
      <c r="P34" s="90">
        <f t="shared" si="11"/>
        <v>2700</v>
      </c>
      <c r="Q34" s="90">
        <f t="shared" si="11"/>
        <v>3187.5</v>
      </c>
      <c r="R34" s="90">
        <f t="shared" si="11"/>
        <v>4312.5</v>
      </c>
      <c r="S34" s="90">
        <f t="shared" si="11"/>
        <v>8625</v>
      </c>
      <c r="T34" s="90">
        <f t="shared" si="11"/>
        <v>8625</v>
      </c>
      <c r="U34" s="90">
        <f t="shared" si="11"/>
        <v>8625</v>
      </c>
      <c r="V34" s="90">
        <f t="shared" si="11"/>
        <v>8625</v>
      </c>
      <c r="W34" s="90">
        <f t="shared" si="11"/>
        <v>8625</v>
      </c>
      <c r="X34" s="90">
        <f t="shared" si="11"/>
        <v>9750</v>
      </c>
      <c r="Y34" s="90">
        <f t="shared" si="11"/>
        <v>10875</v>
      </c>
      <c r="Z34" s="90">
        <f t="shared" si="11"/>
        <v>10875</v>
      </c>
      <c r="AA34" s="90">
        <f t="shared" si="11"/>
        <v>13125</v>
      </c>
      <c r="AB34" s="90">
        <f t="shared" si="11"/>
        <v>13125</v>
      </c>
      <c r="AC34" s="90">
        <f t="shared" si="11"/>
        <v>10200</v>
      </c>
      <c r="AD34" s="90">
        <f t="shared" si="11"/>
        <v>16150</v>
      </c>
      <c r="AE34" s="90">
        <f t="shared" si="11"/>
        <v>18275</v>
      </c>
      <c r="AF34" s="90">
        <f t="shared" si="11"/>
        <v>18275</v>
      </c>
      <c r="AG34" s="90">
        <f t="shared" si="11"/>
        <v>20400</v>
      </c>
      <c r="AH34" s="90">
        <f t="shared" si="11"/>
        <v>20400</v>
      </c>
      <c r="AI34" s="90">
        <f t="shared" si="11"/>
        <v>20400</v>
      </c>
      <c r="AJ34" s="90">
        <f t="shared" si="11"/>
        <v>18275</v>
      </c>
      <c r="AK34" s="90">
        <f t="shared" ref="AK34:BL34" si="12">AK32*(1-AK33)</f>
        <v>18275</v>
      </c>
      <c r="AL34" s="90">
        <f t="shared" si="12"/>
        <v>16150</v>
      </c>
      <c r="AM34" s="90">
        <f t="shared" si="12"/>
        <v>14237.5</v>
      </c>
      <c r="AN34" s="90">
        <f t="shared" si="12"/>
        <v>12112.5</v>
      </c>
      <c r="AO34" s="90">
        <f t="shared" si="12"/>
        <v>11655</v>
      </c>
      <c r="AP34" s="90">
        <f t="shared" si="12"/>
        <v>18900</v>
      </c>
      <c r="AQ34" s="90">
        <f t="shared" si="12"/>
        <v>21105</v>
      </c>
      <c r="AR34" s="90">
        <f t="shared" si="12"/>
        <v>21105</v>
      </c>
      <c r="AS34" s="90">
        <f t="shared" si="12"/>
        <v>23625</v>
      </c>
      <c r="AT34" s="90">
        <f t="shared" si="12"/>
        <v>23625</v>
      </c>
      <c r="AU34" s="90">
        <f t="shared" si="12"/>
        <v>23625</v>
      </c>
      <c r="AV34" s="90">
        <f t="shared" si="12"/>
        <v>21105</v>
      </c>
      <c r="AW34" s="90">
        <f t="shared" si="12"/>
        <v>21105</v>
      </c>
      <c r="AX34" s="90">
        <f t="shared" si="12"/>
        <v>18900</v>
      </c>
      <c r="AY34" s="90">
        <f t="shared" si="12"/>
        <v>16380</v>
      </c>
      <c r="AZ34" s="90">
        <f t="shared" si="12"/>
        <v>14175</v>
      </c>
      <c r="BA34" s="90">
        <f t="shared" si="12"/>
        <v>8505</v>
      </c>
      <c r="BB34" s="90">
        <f t="shared" si="12"/>
        <v>13545</v>
      </c>
      <c r="BC34" s="90">
        <f t="shared" si="12"/>
        <v>15120</v>
      </c>
      <c r="BD34" s="90">
        <f t="shared" si="12"/>
        <v>15120</v>
      </c>
      <c r="BE34" s="90">
        <f t="shared" si="12"/>
        <v>17010</v>
      </c>
      <c r="BF34" s="90">
        <f t="shared" si="12"/>
        <v>17010</v>
      </c>
      <c r="BG34" s="90">
        <f t="shared" si="12"/>
        <v>17010</v>
      </c>
      <c r="BH34" s="90">
        <f t="shared" si="12"/>
        <v>15120</v>
      </c>
      <c r="BI34" s="90">
        <f t="shared" si="12"/>
        <v>15120</v>
      </c>
      <c r="BJ34" s="90">
        <f t="shared" si="12"/>
        <v>13545</v>
      </c>
      <c r="BK34" s="90">
        <f t="shared" si="12"/>
        <v>11655</v>
      </c>
      <c r="BL34" s="90">
        <f t="shared" si="12"/>
        <v>10080</v>
      </c>
      <c r="BM34" s="118">
        <f>SUM(E34:BL34)</f>
        <v>721170</v>
      </c>
    </row>
    <row r="35" spans="2:66" x14ac:dyDescent="0.15">
      <c r="B35" s="47" t="s">
        <v>370</v>
      </c>
      <c r="C35" s="47"/>
      <c r="E35" s="90">
        <f>'REV-REC-MAINT_CWS'!F69</f>
        <v>0</v>
      </c>
      <c r="F35" s="90">
        <f>'REV-REC-MAINT_CWS'!G69</f>
        <v>0</v>
      </c>
      <c r="G35" s="90">
        <f>'REV-REC-MAINT_CWS'!H69</f>
        <v>0</v>
      </c>
      <c r="H35" s="90">
        <f>'REV-REC-MAINT_CWS'!I69</f>
        <v>0</v>
      </c>
      <c r="I35" s="90">
        <f>'REV-REC-MAINT_CWS'!J69</f>
        <v>0</v>
      </c>
      <c r="J35" s="90">
        <f>'REV-REC-MAINT_CWS'!K69</f>
        <v>0</v>
      </c>
      <c r="K35" s="90">
        <f>'REV-REC-MAINT_CWS'!L69</f>
        <v>0</v>
      </c>
      <c r="L35" s="90">
        <f>'REV-REC-MAINT_CWS'!M69</f>
        <v>0</v>
      </c>
      <c r="M35" s="90">
        <f>'REV-REC-MAINT_CWS'!N69</f>
        <v>0</v>
      </c>
      <c r="N35" s="90">
        <f>'REV-REC-MAINT_CWS'!O69</f>
        <v>350</v>
      </c>
      <c r="O35" s="90">
        <f>'REV-REC-MAINT_CWS'!P69</f>
        <v>350</v>
      </c>
      <c r="P35" s="90">
        <f>'REV-REC-MAINT_CWS'!Q69</f>
        <v>675</v>
      </c>
      <c r="Q35" s="90">
        <f>'REV-REC-MAINT_CWS'!R69</f>
        <v>425</v>
      </c>
      <c r="R35" s="90">
        <f>'REV-REC-MAINT_CWS'!S69</f>
        <v>575</v>
      </c>
      <c r="S35" s="90">
        <f>'REV-REC-MAINT_CWS'!T69</f>
        <v>1150</v>
      </c>
      <c r="T35" s="90">
        <f>'REV-REC-MAINT_CWS'!U69</f>
        <v>1150</v>
      </c>
      <c r="U35" s="90">
        <f>'REV-REC-MAINT_CWS'!V69</f>
        <v>1150</v>
      </c>
      <c r="V35" s="90">
        <f>'REV-REC-MAINT_CWS'!W69</f>
        <v>1150</v>
      </c>
      <c r="W35" s="90">
        <f>'REV-REC-MAINT_CWS'!X69</f>
        <v>1150</v>
      </c>
      <c r="X35" s="90">
        <f>'REV-REC-MAINT_CWS'!Y69</f>
        <v>1300</v>
      </c>
      <c r="Y35" s="90">
        <f>'REV-REC-MAINT_CWS'!Z69</f>
        <v>1450</v>
      </c>
      <c r="Z35" s="90">
        <f>'REV-REC-MAINT_CWS'!AA69</f>
        <v>1800</v>
      </c>
      <c r="AA35" s="90">
        <f>'REV-REC-MAINT_CWS'!AB69</f>
        <v>2100</v>
      </c>
      <c r="AB35" s="90">
        <f>'REV-REC-MAINT_CWS'!AC69</f>
        <v>2425</v>
      </c>
      <c r="AC35" s="90">
        <f>'REV-REC-MAINT_CWS'!AD69</f>
        <v>1625</v>
      </c>
      <c r="AD35" s="90">
        <f>'REV-REC-MAINT_CWS'!AE69</f>
        <v>2475</v>
      </c>
      <c r="AE35" s="90">
        <f>'REV-REC-MAINT_CWS'!AF69</f>
        <v>3300</v>
      </c>
      <c r="AF35" s="90">
        <f>'REV-REC-MAINT_CWS'!AG69</f>
        <v>3300</v>
      </c>
      <c r="AG35" s="90">
        <f>'REV-REC-MAINT_CWS'!AH69</f>
        <v>3550</v>
      </c>
      <c r="AH35" s="90">
        <f>'REV-REC-MAINT_CWS'!AI69</f>
        <v>3550</v>
      </c>
      <c r="AI35" s="90">
        <f>'REV-REC-MAINT_CWS'!AJ69</f>
        <v>3550</v>
      </c>
      <c r="AJ35" s="90">
        <f>'REV-REC-MAINT_CWS'!AK69</f>
        <v>3450</v>
      </c>
      <c r="AK35" s="90">
        <f>'REV-REC-MAINT_CWS'!AL69</f>
        <v>3600</v>
      </c>
      <c r="AL35" s="90">
        <f>'REV-REC-MAINT_CWS'!AM69</f>
        <v>3700</v>
      </c>
      <c r="AM35" s="90">
        <f>'REV-REC-MAINT_CWS'!AN69</f>
        <v>3775</v>
      </c>
      <c r="AN35" s="90">
        <f>'REV-REC-MAINT_CWS'!AO69</f>
        <v>3850</v>
      </c>
      <c r="AO35" s="90">
        <f>'REV-REC-MAINT_CWS'!AP69</f>
        <v>3570</v>
      </c>
      <c r="AP35" s="90">
        <f>'REV-REC-MAINT_CWS'!AQ69</f>
        <v>5565</v>
      </c>
      <c r="AQ35" s="90">
        <f>'REV-REC-MAINT_CWS'!AR69</f>
        <v>6965</v>
      </c>
      <c r="AR35" s="90">
        <f>'REV-REC-MAINT_CWS'!AS69</f>
        <v>6965</v>
      </c>
      <c r="AS35" s="90">
        <f>'REV-REC-MAINT_CWS'!AT69</f>
        <v>7595</v>
      </c>
      <c r="AT35" s="90">
        <f>'REV-REC-MAINT_CWS'!AU69</f>
        <v>7595</v>
      </c>
      <c r="AU35" s="90">
        <f>'REV-REC-MAINT_CWS'!AV69</f>
        <v>7595</v>
      </c>
      <c r="AV35" s="90">
        <f>'REV-REC-MAINT_CWS'!AW69</f>
        <v>7175</v>
      </c>
      <c r="AW35" s="90">
        <f>'REV-REC-MAINT_CWS'!AX69</f>
        <v>7385</v>
      </c>
      <c r="AX35" s="90">
        <f>'REV-REC-MAINT_CWS'!AY69</f>
        <v>7280</v>
      </c>
      <c r="AY35" s="90">
        <f>'REV-REC-MAINT_CWS'!AZ69</f>
        <v>7105</v>
      </c>
      <c r="AZ35" s="90">
        <f>'REV-REC-MAINT_CWS'!BA69</f>
        <v>6965</v>
      </c>
      <c r="BA35" s="90">
        <f>'REV-REC-MAINT_CWS'!BB69</f>
        <v>4515</v>
      </c>
      <c r="BB35" s="90">
        <f>'REV-REC-MAINT_CWS'!BC69</f>
        <v>7070</v>
      </c>
      <c r="BC35" s="90">
        <f>'REV-REC-MAINT_CWS'!BD69</f>
        <v>8645</v>
      </c>
      <c r="BD35" s="90">
        <f>'REV-REC-MAINT_CWS'!BE69</f>
        <v>8645</v>
      </c>
      <c r="BE35" s="90">
        <f>'REV-REC-MAINT_CWS'!BF69</f>
        <v>9485</v>
      </c>
      <c r="BF35" s="90">
        <f>'REV-REC-MAINT_CWS'!BG69</f>
        <v>9485</v>
      </c>
      <c r="BG35" s="90">
        <f>'REV-REC-MAINT_CWS'!BH69</f>
        <v>9485</v>
      </c>
      <c r="BH35" s="90">
        <f>'REV-REC-MAINT_CWS'!BI69</f>
        <v>8855</v>
      </c>
      <c r="BI35" s="90">
        <f>'REV-REC-MAINT_CWS'!BJ69</f>
        <v>9065</v>
      </c>
      <c r="BJ35" s="90">
        <f>'REV-REC-MAINT_CWS'!BK69</f>
        <v>8785</v>
      </c>
      <c r="BK35" s="90">
        <f>'REV-REC-MAINT_CWS'!BL69</f>
        <v>8400</v>
      </c>
      <c r="BL35" s="90">
        <f>'REV-REC-MAINT_CWS'!BM69</f>
        <v>8085</v>
      </c>
      <c r="BM35" s="118">
        <f>SUM(E35:BL35)</f>
        <v>239205</v>
      </c>
    </row>
    <row r="37" spans="2:66" x14ac:dyDescent="0.15">
      <c r="B37" s="16" t="s">
        <v>340</v>
      </c>
    </row>
    <row r="38" spans="2:66" x14ac:dyDescent="0.15">
      <c r="B38" s="47" t="s">
        <v>362</v>
      </c>
      <c r="E38" s="90">
        <f>'COGS-PRICE-MARGIN_CWS'!$C18*E28</f>
        <v>0</v>
      </c>
      <c r="F38" s="90">
        <f>'COGS-PRICE-MARGIN_CWS'!$C18*F28</f>
        <v>0</v>
      </c>
      <c r="G38" s="90">
        <f>'COGS-PRICE-MARGIN_CWS'!$C18*G28</f>
        <v>0</v>
      </c>
      <c r="H38" s="90">
        <f>'COGS-PRICE-MARGIN_CWS'!$C18*H28</f>
        <v>0</v>
      </c>
      <c r="I38" s="90">
        <f>'COGS-PRICE-MARGIN_CWS'!$C18*I28</f>
        <v>0</v>
      </c>
      <c r="J38" s="90">
        <f>'COGS-PRICE-MARGIN_CWS'!$C18*J28</f>
        <v>0</v>
      </c>
      <c r="K38" s="90">
        <f>'COGS-PRICE-MARGIN_CWS'!$C18*K28</f>
        <v>0</v>
      </c>
      <c r="L38" s="90">
        <f>'COGS-PRICE-MARGIN_CWS'!$C18*L28</f>
        <v>0</v>
      </c>
      <c r="M38" s="90">
        <f>'COGS-PRICE-MARGIN_CWS'!$C18*M28</f>
        <v>0</v>
      </c>
      <c r="N38" s="90">
        <f>'COGS-PRICE-MARGIN_CWS'!$C18*N28</f>
        <v>125</v>
      </c>
      <c r="O38" s="90">
        <f>'COGS-PRICE-MARGIN_CWS'!$C18*O28</f>
        <v>125</v>
      </c>
      <c r="P38" s="90">
        <f>'COGS-PRICE-MARGIN_CWS'!$C18*P28</f>
        <v>250</v>
      </c>
      <c r="Q38" s="90">
        <f>'COGS-PRICE-MARGIN_CWS'!$C39*Q28</f>
        <v>300</v>
      </c>
      <c r="R38" s="90">
        <f>'COGS-PRICE-MARGIN_CWS'!$C39*R28</f>
        <v>400</v>
      </c>
      <c r="S38" s="90">
        <f>'COGS-PRICE-MARGIN_CWS'!$C39*S28</f>
        <v>800</v>
      </c>
      <c r="T38" s="90">
        <f>'COGS-PRICE-MARGIN_CWS'!$C39*T28</f>
        <v>800</v>
      </c>
      <c r="U38" s="90">
        <f>'COGS-PRICE-MARGIN_CWS'!$C39*U28</f>
        <v>800</v>
      </c>
      <c r="V38" s="90">
        <f>'COGS-PRICE-MARGIN_CWS'!$C39*V28</f>
        <v>800</v>
      </c>
      <c r="W38" s="90">
        <f>'COGS-PRICE-MARGIN_CWS'!$C39*W28</f>
        <v>800</v>
      </c>
      <c r="X38" s="90">
        <f>'COGS-PRICE-MARGIN_CWS'!$C39*X28</f>
        <v>900</v>
      </c>
      <c r="Y38" s="90">
        <f>'COGS-PRICE-MARGIN_CWS'!$C39*Y28</f>
        <v>1000</v>
      </c>
      <c r="Z38" s="90">
        <f>'COGS-PRICE-MARGIN_CWS'!$C39*Z28</f>
        <v>1000</v>
      </c>
      <c r="AA38" s="90">
        <f>'COGS-PRICE-MARGIN_CWS'!$C39*AA28</f>
        <v>1175</v>
      </c>
      <c r="AB38" s="90">
        <f>'COGS-PRICE-MARGIN_CWS'!$C39*AB28</f>
        <v>1175</v>
      </c>
      <c r="AC38" s="90">
        <f>'COGS-PRICE-MARGIN_CWS'!$C60*AC28</f>
        <v>1800</v>
      </c>
      <c r="AD38" s="90">
        <f>'COGS-PRICE-MARGIN_CWS'!$C60*AD28</f>
        <v>2900</v>
      </c>
      <c r="AE38" s="90">
        <f>'COGS-PRICE-MARGIN_CWS'!$C60*AE28</f>
        <v>3250</v>
      </c>
      <c r="AF38" s="90">
        <f>'COGS-PRICE-MARGIN_CWS'!$C60*AF28</f>
        <v>3250</v>
      </c>
      <c r="AG38" s="90">
        <f>'COGS-PRICE-MARGIN_CWS'!$C60*AG28</f>
        <v>3600</v>
      </c>
      <c r="AH38" s="90">
        <f>'COGS-PRICE-MARGIN_CWS'!$C60*AH28</f>
        <v>3600</v>
      </c>
      <c r="AI38" s="90">
        <f>'COGS-PRICE-MARGIN_CWS'!$C60*AI28</f>
        <v>3600</v>
      </c>
      <c r="AJ38" s="90">
        <f>'COGS-PRICE-MARGIN_CWS'!$C60*AJ28</f>
        <v>3250</v>
      </c>
      <c r="AK38" s="90">
        <f>'COGS-PRICE-MARGIN_CWS'!$C60*AK28</f>
        <v>3250</v>
      </c>
      <c r="AL38" s="90">
        <f>'COGS-PRICE-MARGIN_CWS'!$C60*AL28</f>
        <v>2900</v>
      </c>
      <c r="AM38" s="90">
        <f>'COGS-PRICE-MARGIN_CWS'!$C60*AM28</f>
        <v>2525</v>
      </c>
      <c r="AN38" s="90">
        <f>'COGS-PRICE-MARGIN_CWS'!$C60*AN28</f>
        <v>2175</v>
      </c>
      <c r="AO38" s="90">
        <f>'COGS-PRICE-MARGIN_CWS'!$C81*AO28</f>
        <v>3775</v>
      </c>
      <c r="AP38" s="90">
        <f>'COGS-PRICE-MARGIN_CWS'!$C81*AP28</f>
        <v>6000</v>
      </c>
      <c r="AQ38" s="90">
        <f>'COGS-PRICE-MARGIN_CWS'!$C81*AQ28</f>
        <v>6775</v>
      </c>
      <c r="AR38" s="90">
        <f>'COGS-PRICE-MARGIN_CWS'!$C81*AR28</f>
        <v>6775</v>
      </c>
      <c r="AS38" s="90">
        <f>'COGS-PRICE-MARGIN_CWS'!$C81*AS28</f>
        <v>7500</v>
      </c>
      <c r="AT38" s="90">
        <f>'COGS-PRICE-MARGIN_CWS'!$C81*AT28</f>
        <v>7500</v>
      </c>
      <c r="AU38" s="90">
        <f>'COGS-PRICE-MARGIN_CWS'!$C81*AU28</f>
        <v>7500</v>
      </c>
      <c r="AV38" s="90">
        <f>'COGS-PRICE-MARGIN_CWS'!$C81*AV28</f>
        <v>6775</v>
      </c>
      <c r="AW38" s="90">
        <f>'COGS-PRICE-MARGIN_CWS'!$C81*AW28</f>
        <v>6775</v>
      </c>
      <c r="AX38" s="90">
        <f>'COGS-PRICE-MARGIN_CWS'!$C81*AX28</f>
        <v>6000</v>
      </c>
      <c r="AY38" s="90">
        <f>'COGS-PRICE-MARGIN_CWS'!$C81*AY28</f>
        <v>5275</v>
      </c>
      <c r="AZ38" s="90">
        <f>'COGS-PRICE-MARGIN_CWS'!$C81*AZ28</f>
        <v>4500</v>
      </c>
      <c r="BA38" s="90">
        <f>'COGS-PRICE-MARGIN_CWS'!$C102*BA28</f>
        <v>6075</v>
      </c>
      <c r="BB38" s="90">
        <f>'COGS-PRICE-MARGIN_CWS'!$C102*BB28</f>
        <v>9725</v>
      </c>
      <c r="BC38" s="90">
        <f>'COGS-PRICE-MARGIN_CWS'!$C102*BC28</f>
        <v>10950</v>
      </c>
      <c r="BD38" s="90">
        <f>'COGS-PRICE-MARGIN_CWS'!$C102*BD28</f>
        <v>10950</v>
      </c>
      <c r="BE38" s="90">
        <f>'COGS-PRICE-MARGIN_CWS'!$C102*BE28</f>
        <v>12150</v>
      </c>
      <c r="BF38" s="90">
        <f>'COGS-PRICE-MARGIN_CWS'!$C102*BF28</f>
        <v>12150</v>
      </c>
      <c r="BG38" s="90">
        <f>'COGS-PRICE-MARGIN_CWS'!$C102*BG28</f>
        <v>12150</v>
      </c>
      <c r="BH38" s="90">
        <f>'COGS-PRICE-MARGIN_CWS'!$C102*BH28</f>
        <v>10950</v>
      </c>
      <c r="BI38" s="90">
        <f>'COGS-PRICE-MARGIN_CWS'!$C102*BI28</f>
        <v>10950</v>
      </c>
      <c r="BJ38" s="90">
        <f>'COGS-PRICE-MARGIN_CWS'!$C102*BJ28</f>
        <v>9725</v>
      </c>
      <c r="BK38" s="90">
        <f>'COGS-PRICE-MARGIN_CWS'!$C102*BK28</f>
        <v>8525</v>
      </c>
      <c r="BL38" s="90">
        <f>'COGS-PRICE-MARGIN_CWS'!$C102*BL28</f>
        <v>7300</v>
      </c>
      <c r="BM38" s="118">
        <f>SUM(E38:BL38)</f>
        <v>243300</v>
      </c>
    </row>
    <row r="39" spans="2:66" x14ac:dyDescent="0.15">
      <c r="B39" s="47" t="s">
        <v>369</v>
      </c>
      <c r="E39" s="12">
        <f>'REV-REC-MAINT_CWS'!F142</f>
        <v>0</v>
      </c>
      <c r="F39" s="12">
        <f>'REV-REC-MAINT_CWS'!G142</f>
        <v>0</v>
      </c>
      <c r="G39" s="12">
        <f>'REV-REC-MAINT_CWS'!H142</f>
        <v>0</v>
      </c>
      <c r="H39" s="12">
        <f>'REV-REC-MAINT_CWS'!I142</f>
        <v>0</v>
      </c>
      <c r="I39" s="12">
        <f>'REV-REC-MAINT_CWS'!J142</f>
        <v>0</v>
      </c>
      <c r="J39" s="12">
        <f>'REV-REC-MAINT_CWS'!K142</f>
        <v>0</v>
      </c>
      <c r="K39" s="12">
        <f>'REV-REC-MAINT_CWS'!L142</f>
        <v>0</v>
      </c>
      <c r="L39" s="12">
        <f>'REV-REC-MAINT_CWS'!M142</f>
        <v>0</v>
      </c>
      <c r="M39" s="12">
        <f>'REV-REC-MAINT_CWS'!N142</f>
        <v>0</v>
      </c>
      <c r="N39" s="12">
        <f>'REV-REC-MAINT_CWS'!O142</f>
        <v>450</v>
      </c>
      <c r="O39" s="12">
        <f>'REV-REC-MAINT_CWS'!P142</f>
        <v>450</v>
      </c>
      <c r="P39" s="12">
        <f>'REV-REC-MAINT_CWS'!Q142</f>
        <v>900</v>
      </c>
      <c r="Q39" s="12">
        <f>'REV-REC-MAINT_CWS'!R142</f>
        <v>2025</v>
      </c>
      <c r="R39" s="12">
        <f>'REV-REC-MAINT_CWS'!S142</f>
        <v>2700</v>
      </c>
      <c r="S39" s="12">
        <f>'REV-REC-MAINT_CWS'!T142</f>
        <v>5400</v>
      </c>
      <c r="T39" s="12">
        <f>'REV-REC-MAINT_CWS'!U142</f>
        <v>5400</v>
      </c>
      <c r="U39" s="12">
        <f>'REV-REC-MAINT_CWS'!V142</f>
        <v>5400</v>
      </c>
      <c r="V39" s="12">
        <f>'REV-REC-MAINT_CWS'!W142</f>
        <v>5400</v>
      </c>
      <c r="W39" s="12">
        <f>'REV-REC-MAINT_CWS'!X142</f>
        <v>5400</v>
      </c>
      <c r="X39" s="12">
        <f>'REV-REC-MAINT_CWS'!Y142</f>
        <v>6075</v>
      </c>
      <c r="Y39" s="12">
        <f>'REV-REC-MAINT_CWS'!Z142</f>
        <v>6750</v>
      </c>
      <c r="Z39" s="12">
        <f>'REV-REC-MAINT_CWS'!AA142</f>
        <v>7593.75</v>
      </c>
      <c r="AA39" s="12">
        <f>'REV-REC-MAINT_CWS'!AB142</f>
        <v>8775</v>
      </c>
      <c r="AB39" s="12">
        <f>'REV-REC-MAINT_CWS'!AC142</f>
        <v>9618.75</v>
      </c>
      <c r="AC39" s="12">
        <f>'REV-REC-MAINT_CWS'!AD142</f>
        <v>16065</v>
      </c>
      <c r="AD39" s="12">
        <f>'REV-REC-MAINT_CWS'!AE142</f>
        <v>25245</v>
      </c>
      <c r="AE39" s="12">
        <f>'REV-REC-MAINT_CWS'!AF142</f>
        <v>30982.5</v>
      </c>
      <c r="AF39" s="12">
        <f>'REV-REC-MAINT_CWS'!AG142</f>
        <v>30982.5</v>
      </c>
      <c r="AG39" s="12">
        <f>'REV-REC-MAINT_CWS'!AH142</f>
        <v>33660</v>
      </c>
      <c r="AH39" s="12">
        <f>'REV-REC-MAINT_CWS'!AI142</f>
        <v>33660</v>
      </c>
      <c r="AI39" s="12">
        <f>'REV-REC-MAINT_CWS'!AJ142</f>
        <v>33660</v>
      </c>
      <c r="AJ39" s="12">
        <f>'REV-REC-MAINT_CWS'!AK142</f>
        <v>31747.5</v>
      </c>
      <c r="AK39" s="12">
        <f>'REV-REC-MAINT_CWS'!AL142</f>
        <v>32512.5</v>
      </c>
      <c r="AL39" s="12">
        <f>'REV-REC-MAINT_CWS'!AM142</f>
        <v>30791.25</v>
      </c>
      <c r="AM39" s="12">
        <f>'REV-REC-MAINT_CWS'!AN142</f>
        <v>29261.25</v>
      </c>
      <c r="AN39" s="12">
        <f>'REV-REC-MAINT_CWS'!AO142</f>
        <v>27540</v>
      </c>
      <c r="AO39" s="12">
        <f>'REV-REC-MAINT_CWS'!AP142</f>
        <v>47587.5</v>
      </c>
      <c r="AP39" s="12">
        <f>'REV-REC-MAINT_CWS'!AQ142</f>
        <v>75330</v>
      </c>
      <c r="AQ39" s="12">
        <f>'REV-REC-MAINT_CWS'!AR142</f>
        <v>87682.5</v>
      </c>
      <c r="AR39" s="12">
        <f>'REV-REC-MAINT_CWS'!AS142</f>
        <v>87682.5</v>
      </c>
      <c r="AS39" s="12">
        <f>'REV-REC-MAINT_CWS'!AT142</f>
        <v>96390</v>
      </c>
      <c r="AT39" s="12">
        <f>'REV-REC-MAINT_CWS'!AU142</f>
        <v>96390</v>
      </c>
      <c r="AU39" s="12">
        <f>'REV-REC-MAINT_CWS'!AV142</f>
        <v>96390</v>
      </c>
      <c r="AV39" s="12">
        <f>'REV-REC-MAINT_CWS'!AW142</f>
        <v>88492.5</v>
      </c>
      <c r="AW39" s="12">
        <f>'REV-REC-MAINT_CWS'!AX142</f>
        <v>89302.5</v>
      </c>
      <c r="AX39" s="12">
        <f>'REV-REC-MAINT_CWS'!AY142</f>
        <v>81202.5</v>
      </c>
      <c r="AY39" s="12">
        <f>'REV-REC-MAINT_CWS'!AZ142</f>
        <v>73710</v>
      </c>
      <c r="AZ39" s="12">
        <f>'REV-REC-MAINT_CWS'!BA142</f>
        <v>65610</v>
      </c>
      <c r="BA39" s="12">
        <f>'REV-REC-MAINT_CWS'!BB142</f>
        <v>96795</v>
      </c>
      <c r="BB39" s="12">
        <f>'REV-REC-MAINT_CWS'!BC142</f>
        <v>154102.5</v>
      </c>
      <c r="BC39" s="12">
        <f>'REV-REC-MAINT_CWS'!BD142</f>
        <v>176377.5</v>
      </c>
      <c r="BD39" s="12">
        <f>'REV-REC-MAINT_CWS'!BE142</f>
        <v>176377.5</v>
      </c>
      <c r="BE39" s="12">
        <f>'REV-REC-MAINT_CWS'!BF142</f>
        <v>194805</v>
      </c>
      <c r="BF39" s="12">
        <f>'REV-REC-MAINT_CWS'!BG142</f>
        <v>194805</v>
      </c>
      <c r="BG39" s="12">
        <f>'REV-REC-MAINT_CWS'!BH142</f>
        <v>194805</v>
      </c>
      <c r="BH39" s="12">
        <f>'REV-REC-MAINT_CWS'!BI142</f>
        <v>177187.5</v>
      </c>
      <c r="BI39" s="12">
        <f>'REV-REC-MAINT_CWS'!BJ142</f>
        <v>177997.5</v>
      </c>
      <c r="BJ39" s="12">
        <f>'REV-REC-MAINT_CWS'!BK142</f>
        <v>159975</v>
      </c>
      <c r="BK39" s="12">
        <f>'REV-REC-MAINT_CWS'!BL142</f>
        <v>142762.5</v>
      </c>
      <c r="BL39" s="12">
        <f>'REV-REC-MAINT_CWS'!BM142</f>
        <v>124740</v>
      </c>
      <c r="BM39" s="118">
        <f>SUM(E39:BL39)</f>
        <v>3384945</v>
      </c>
    </row>
    <row r="41" spans="2:66" x14ac:dyDescent="0.15">
      <c r="B41" s="14" t="s">
        <v>376</v>
      </c>
      <c r="E41" s="97">
        <f t="shared" ref="E41:AJ41" si="13">E39+E38+E35+E34+E10</f>
        <v>0</v>
      </c>
      <c r="F41" s="97">
        <f t="shared" si="13"/>
        <v>0</v>
      </c>
      <c r="G41" s="97">
        <f t="shared" si="13"/>
        <v>0</v>
      </c>
      <c r="H41" s="97">
        <f t="shared" si="13"/>
        <v>0</v>
      </c>
      <c r="I41" s="97">
        <f t="shared" si="13"/>
        <v>0</v>
      </c>
      <c r="J41" s="97">
        <f t="shared" si="13"/>
        <v>0</v>
      </c>
      <c r="K41" s="97">
        <f t="shared" si="13"/>
        <v>0</v>
      </c>
      <c r="L41" s="97">
        <f t="shared" si="13"/>
        <v>0</v>
      </c>
      <c r="M41" s="97">
        <f t="shared" si="13"/>
        <v>0</v>
      </c>
      <c r="N41" s="97">
        <f t="shared" si="13"/>
        <v>40325</v>
      </c>
      <c r="O41" s="97">
        <f t="shared" si="13"/>
        <v>40325</v>
      </c>
      <c r="P41" s="97">
        <f t="shared" si="13"/>
        <v>78525</v>
      </c>
      <c r="Q41" s="97">
        <f t="shared" si="13"/>
        <v>125562.5</v>
      </c>
      <c r="R41" s="97">
        <f t="shared" si="13"/>
        <v>168862.5</v>
      </c>
      <c r="S41" s="97">
        <f t="shared" si="13"/>
        <v>337725</v>
      </c>
      <c r="T41" s="97">
        <f t="shared" si="13"/>
        <v>337725</v>
      </c>
      <c r="U41" s="97">
        <f t="shared" si="13"/>
        <v>337725</v>
      </c>
      <c r="V41" s="97">
        <f t="shared" si="13"/>
        <v>337725</v>
      </c>
      <c r="W41" s="97">
        <f t="shared" si="13"/>
        <v>337725</v>
      </c>
      <c r="X41" s="97">
        <f t="shared" si="13"/>
        <v>381025</v>
      </c>
      <c r="Y41" s="97">
        <f t="shared" si="13"/>
        <v>424325</v>
      </c>
      <c r="Z41" s="97">
        <f t="shared" si="13"/>
        <v>425518.75</v>
      </c>
      <c r="AA41" s="97">
        <f t="shared" si="13"/>
        <v>507800</v>
      </c>
      <c r="AB41" s="97">
        <f t="shared" si="13"/>
        <v>508968.75</v>
      </c>
      <c r="AC41" s="97">
        <f t="shared" si="13"/>
        <v>641690</v>
      </c>
      <c r="AD41" s="97">
        <f t="shared" si="13"/>
        <v>1025970</v>
      </c>
      <c r="AE41" s="97">
        <f t="shared" si="13"/>
        <v>1157407.5</v>
      </c>
      <c r="AF41" s="97">
        <f t="shared" si="13"/>
        <v>1157407.5</v>
      </c>
      <c r="AG41" s="97">
        <f t="shared" si="13"/>
        <v>1285210</v>
      </c>
      <c r="AH41" s="97">
        <f t="shared" si="13"/>
        <v>1285210</v>
      </c>
      <c r="AI41" s="97">
        <f t="shared" si="13"/>
        <v>1285210</v>
      </c>
      <c r="AJ41" s="97">
        <f t="shared" si="13"/>
        <v>1158322.5</v>
      </c>
      <c r="AK41" s="97">
        <f t="shared" ref="AK41:BL41" si="14">AK39+AK38+AK35+AK34+AK10</f>
        <v>1159237.5</v>
      </c>
      <c r="AL41" s="97">
        <f t="shared" si="14"/>
        <v>1032741.25</v>
      </c>
      <c r="AM41" s="97">
        <f t="shared" si="14"/>
        <v>906598.75</v>
      </c>
      <c r="AN41" s="97">
        <f t="shared" si="14"/>
        <v>780077.5</v>
      </c>
      <c r="AO41" s="97">
        <f t="shared" si="14"/>
        <v>1166387.5</v>
      </c>
      <c r="AP41" s="97">
        <f t="shared" si="14"/>
        <v>1860795</v>
      </c>
      <c r="AQ41" s="97">
        <f t="shared" si="14"/>
        <v>2099827.5</v>
      </c>
      <c r="AR41" s="97">
        <f t="shared" si="14"/>
        <v>2099827.5</v>
      </c>
      <c r="AS41" s="97">
        <f t="shared" si="14"/>
        <v>2328860</v>
      </c>
      <c r="AT41" s="97">
        <f t="shared" si="14"/>
        <v>2328860</v>
      </c>
      <c r="AU41" s="97">
        <f t="shared" si="14"/>
        <v>2328860</v>
      </c>
      <c r="AV41" s="97">
        <f t="shared" si="14"/>
        <v>2100847.5</v>
      </c>
      <c r="AW41" s="97">
        <f t="shared" si="14"/>
        <v>2101867.5</v>
      </c>
      <c r="AX41" s="97">
        <f t="shared" si="14"/>
        <v>1868382.5</v>
      </c>
      <c r="AY41" s="97">
        <f t="shared" si="14"/>
        <v>1641020</v>
      </c>
      <c r="AZ41" s="97">
        <f t="shared" si="14"/>
        <v>1407500</v>
      </c>
      <c r="BA41" s="97">
        <f t="shared" si="14"/>
        <v>1877640</v>
      </c>
      <c r="BB41" s="97">
        <f t="shared" si="14"/>
        <v>3003242.5</v>
      </c>
      <c r="BC41" s="97">
        <f t="shared" si="14"/>
        <v>3382242.5</v>
      </c>
      <c r="BD41" s="97">
        <f t="shared" si="14"/>
        <v>3382242.5</v>
      </c>
      <c r="BE41" s="97">
        <f t="shared" si="14"/>
        <v>3756950</v>
      </c>
      <c r="BF41" s="97">
        <f t="shared" si="14"/>
        <v>3756950</v>
      </c>
      <c r="BG41" s="97">
        <f t="shared" si="14"/>
        <v>3756950</v>
      </c>
      <c r="BH41" s="97">
        <f t="shared" si="14"/>
        <v>3383262.5</v>
      </c>
      <c r="BI41" s="97">
        <f t="shared" si="14"/>
        <v>3384282.5</v>
      </c>
      <c r="BJ41" s="97">
        <f t="shared" si="14"/>
        <v>3010830</v>
      </c>
      <c r="BK41" s="97">
        <f t="shared" si="14"/>
        <v>2637792.5</v>
      </c>
      <c r="BL41" s="97">
        <f t="shared" si="14"/>
        <v>2264305</v>
      </c>
      <c r="BM41" s="118">
        <f>SUM(E41:BL41)</f>
        <v>78194670</v>
      </c>
      <c r="BN41" s="97">
        <f>BM39+BM38+BM35+BM34+BM10</f>
        <v>78194670</v>
      </c>
    </row>
    <row r="42" spans="2:66" x14ac:dyDescent="0.15">
      <c r="B42" s="14" t="s">
        <v>381</v>
      </c>
      <c r="E42" s="97">
        <f t="shared" ref="E42:AJ42" si="15">E21+E34+E35+E38+E39</f>
        <v>0</v>
      </c>
      <c r="F42" s="97">
        <f t="shared" si="15"/>
        <v>0</v>
      </c>
      <c r="G42" s="97">
        <f t="shared" si="15"/>
        <v>0</v>
      </c>
      <c r="H42" s="97">
        <f t="shared" si="15"/>
        <v>0</v>
      </c>
      <c r="I42" s="97">
        <f t="shared" si="15"/>
        <v>0</v>
      </c>
      <c r="J42" s="97">
        <f t="shared" si="15"/>
        <v>0</v>
      </c>
      <c r="K42" s="97">
        <f t="shared" si="15"/>
        <v>0</v>
      </c>
      <c r="L42" s="97">
        <f t="shared" si="15"/>
        <v>0</v>
      </c>
      <c r="M42" s="97">
        <f t="shared" si="15"/>
        <v>0</v>
      </c>
      <c r="N42" s="97">
        <f t="shared" si="15"/>
        <v>23054</v>
      </c>
      <c r="O42" s="97">
        <f t="shared" si="15"/>
        <v>23054</v>
      </c>
      <c r="P42" s="97">
        <f t="shared" si="15"/>
        <v>44892</v>
      </c>
      <c r="Q42" s="97">
        <f t="shared" si="15"/>
        <v>100967.6</v>
      </c>
      <c r="R42" s="97">
        <f t="shared" si="15"/>
        <v>135786.6</v>
      </c>
      <c r="S42" s="97">
        <f t="shared" si="15"/>
        <v>271573.2</v>
      </c>
      <c r="T42" s="97">
        <f t="shared" si="15"/>
        <v>271573.2</v>
      </c>
      <c r="U42" s="97">
        <f t="shared" si="15"/>
        <v>271573.2</v>
      </c>
      <c r="V42" s="97">
        <f t="shared" si="15"/>
        <v>271573.2</v>
      </c>
      <c r="W42" s="97">
        <f t="shared" si="15"/>
        <v>271573.2</v>
      </c>
      <c r="X42" s="97">
        <f t="shared" si="15"/>
        <v>306392.2</v>
      </c>
      <c r="Y42" s="97">
        <f t="shared" si="15"/>
        <v>341211.2</v>
      </c>
      <c r="Z42" s="97">
        <f t="shared" si="15"/>
        <v>342404.95</v>
      </c>
      <c r="AA42" s="97">
        <f t="shared" si="15"/>
        <v>408572.3</v>
      </c>
      <c r="AB42" s="97">
        <f t="shared" si="15"/>
        <v>409741.05</v>
      </c>
      <c r="AC42" s="97">
        <f t="shared" si="15"/>
        <v>546135.19999999995</v>
      </c>
      <c r="AD42" s="97">
        <f t="shared" si="15"/>
        <v>873082.32000000007</v>
      </c>
      <c r="AE42" s="97">
        <f t="shared" si="15"/>
        <v>985408.86</v>
      </c>
      <c r="AF42" s="97">
        <f t="shared" si="15"/>
        <v>985408.86</v>
      </c>
      <c r="AG42" s="97">
        <f t="shared" si="15"/>
        <v>1094100.3999999999</v>
      </c>
      <c r="AH42" s="97">
        <f t="shared" si="15"/>
        <v>1094100.3999999999</v>
      </c>
      <c r="AI42" s="97">
        <f t="shared" si="15"/>
        <v>1094100.3999999999</v>
      </c>
      <c r="AJ42" s="97">
        <f t="shared" si="15"/>
        <v>986323.86</v>
      </c>
      <c r="AK42" s="97">
        <f t="shared" ref="AK42:BL42" si="16">AK21+AK34+AK35+AK38+AK39</f>
        <v>987238.86</v>
      </c>
      <c r="AL42" s="97">
        <f t="shared" si="16"/>
        <v>879853.57000000007</v>
      </c>
      <c r="AM42" s="97">
        <f t="shared" si="16"/>
        <v>772822.03</v>
      </c>
      <c r="AN42" s="97">
        <f t="shared" si="16"/>
        <v>665411.74</v>
      </c>
      <c r="AO42" s="97">
        <f t="shared" si="16"/>
        <v>1024830.8319999999</v>
      </c>
      <c r="AP42" s="97">
        <f t="shared" si="16"/>
        <v>1634906.7</v>
      </c>
      <c r="AQ42" s="97">
        <f t="shared" si="16"/>
        <v>1845326.682</v>
      </c>
      <c r="AR42" s="97">
        <f t="shared" si="16"/>
        <v>1845326.682</v>
      </c>
      <c r="AS42" s="97">
        <f t="shared" si="16"/>
        <v>2046499.625</v>
      </c>
      <c r="AT42" s="97">
        <f t="shared" si="16"/>
        <v>2046499.625</v>
      </c>
      <c r="AU42" s="97">
        <f t="shared" si="16"/>
        <v>2046499.625</v>
      </c>
      <c r="AV42" s="97">
        <f t="shared" si="16"/>
        <v>1846346.682</v>
      </c>
      <c r="AW42" s="97">
        <f t="shared" si="16"/>
        <v>1847366.682</v>
      </c>
      <c r="AX42" s="97">
        <f t="shared" si="16"/>
        <v>1642494.2</v>
      </c>
      <c r="AY42" s="97">
        <f t="shared" si="16"/>
        <v>1442991.257</v>
      </c>
      <c r="AZ42" s="97">
        <f t="shared" si="16"/>
        <v>1238083.7749999999</v>
      </c>
      <c r="BA42" s="97">
        <f t="shared" si="16"/>
        <v>1742888.4269999999</v>
      </c>
      <c r="BB42" s="97">
        <f t="shared" si="16"/>
        <v>2787639.9832000001</v>
      </c>
      <c r="BC42" s="97">
        <f t="shared" si="16"/>
        <v>3139689.6686</v>
      </c>
      <c r="BD42" s="97">
        <f t="shared" si="16"/>
        <v>3139689.6686</v>
      </c>
      <c r="BE42" s="97">
        <f t="shared" si="16"/>
        <v>3487446.8539999998</v>
      </c>
      <c r="BF42" s="97">
        <f t="shared" si="16"/>
        <v>3487446.8539999998</v>
      </c>
      <c r="BG42" s="97">
        <f t="shared" si="16"/>
        <v>3487446.8539999998</v>
      </c>
      <c r="BH42" s="97">
        <f t="shared" si="16"/>
        <v>3140709.6686</v>
      </c>
      <c r="BI42" s="97">
        <f t="shared" si="16"/>
        <v>3141729.6686</v>
      </c>
      <c r="BJ42" s="97">
        <f t="shared" si="16"/>
        <v>2795227.4832000001</v>
      </c>
      <c r="BK42" s="97">
        <f t="shared" si="16"/>
        <v>2449140.2977999998</v>
      </c>
      <c r="BL42" s="97">
        <f t="shared" si="16"/>
        <v>2102603.1124</v>
      </c>
      <c r="BM42" s="118">
        <f>SUM(E42:BL42)</f>
        <v>69866759.306999996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BT144"/>
  <sheetViews>
    <sheetView zoomScaleNormal="100" workbookViewId="0">
      <pane xSplit="5" ySplit="3" topLeftCell="F4" activePane="bottomRight" state="frozen"/>
      <selection activeCell="C1" sqref="C1"/>
      <selection pane="topRight" activeCell="F1" sqref="F1"/>
      <selection pane="bottomLeft" activeCell="C4" sqref="C4"/>
      <selection pane="bottomRight" activeCell="G84" sqref="G84"/>
    </sheetView>
  </sheetViews>
  <sheetFormatPr baseColWidth="10" defaultColWidth="8.83203125" defaultRowHeight="14.25" customHeight="1" x14ac:dyDescent="0.15"/>
  <cols>
    <col min="1" max="1" width="11.5" hidden="1" customWidth="1"/>
    <col min="2" max="2" width="4.1640625" style="275" customWidth="1"/>
    <col min="3" max="3" width="16.83203125" customWidth="1"/>
    <col min="4" max="4" width="14.83203125" style="102" customWidth="1"/>
    <col min="5" max="5" width="8.5" customWidth="1"/>
    <col min="6" max="14" width="15.1640625" customWidth="1"/>
    <col min="15" max="28" width="11.5" customWidth="1"/>
    <col min="29" max="42" width="15.1640625" customWidth="1"/>
    <col min="43" max="65" width="14.83203125" customWidth="1"/>
    <col min="66" max="66" width="12.6640625" style="37" customWidth="1"/>
  </cols>
  <sheetData>
    <row r="1" spans="1:66" ht="14.25" hidden="1" customHeight="1" x14ac:dyDescent="0.2">
      <c r="H1" s="68" t="s">
        <v>354</v>
      </c>
      <c r="I1" s="68"/>
      <c r="J1" s="68"/>
      <c r="K1" s="68"/>
      <c r="L1" s="68"/>
      <c r="M1" s="68"/>
      <c r="N1" s="68"/>
    </row>
    <row r="2" spans="1:66" ht="14.25" hidden="1" customHeight="1" x14ac:dyDescent="0.15"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10"/>
      <c r="S2" s="363" t="s">
        <v>36</v>
      </c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10"/>
      <c r="AF2" s="363" t="s">
        <v>37</v>
      </c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10"/>
      <c r="AS2" s="363" t="s">
        <v>38</v>
      </c>
      <c r="AT2" s="363"/>
      <c r="AU2" s="363"/>
      <c r="AV2" s="363"/>
      <c r="AW2" s="363"/>
      <c r="AX2" s="363"/>
      <c r="AY2" s="363"/>
      <c r="AZ2" s="363"/>
      <c r="BA2" s="363"/>
      <c r="BB2" s="363"/>
      <c r="BC2" s="363"/>
      <c r="BD2" s="363"/>
      <c r="BE2" s="10"/>
      <c r="BF2" s="363" t="s">
        <v>39</v>
      </c>
      <c r="BG2" s="363"/>
      <c r="BH2" s="363"/>
      <c r="BI2" s="363"/>
      <c r="BJ2" s="363"/>
      <c r="BK2" s="363"/>
      <c r="BL2" s="363"/>
      <c r="BM2" s="363"/>
    </row>
    <row r="3" spans="1:66" ht="14.25" customHeight="1" x14ac:dyDescent="0.15">
      <c r="B3" s="302" t="s">
        <v>663</v>
      </c>
      <c r="C3" s="10" t="s">
        <v>1101</v>
      </c>
      <c r="D3" s="301" t="s">
        <v>215</v>
      </c>
      <c r="E3" s="58" t="s">
        <v>147</v>
      </c>
      <c r="F3" s="27" t="s">
        <v>40</v>
      </c>
      <c r="G3" s="27" t="s">
        <v>41</v>
      </c>
      <c r="H3" s="27" t="s">
        <v>42</v>
      </c>
      <c r="I3" s="10" t="s">
        <v>43</v>
      </c>
      <c r="J3" s="10" t="s">
        <v>44</v>
      </c>
      <c r="K3" s="10" t="s">
        <v>45</v>
      </c>
      <c r="L3" s="10" t="s">
        <v>46</v>
      </c>
      <c r="M3" s="10" t="s">
        <v>47</v>
      </c>
      <c r="N3" s="10" t="s">
        <v>48</v>
      </c>
      <c r="O3" s="10" t="s">
        <v>49</v>
      </c>
      <c r="P3" s="10" t="s">
        <v>50</v>
      </c>
      <c r="Q3" s="10" t="s">
        <v>51</v>
      </c>
      <c r="R3" s="10" t="s">
        <v>40</v>
      </c>
      <c r="S3" s="10" t="s">
        <v>41</v>
      </c>
      <c r="T3" s="10" t="s">
        <v>42</v>
      </c>
      <c r="U3" s="10" t="s">
        <v>43</v>
      </c>
      <c r="V3" s="10" t="s">
        <v>44</v>
      </c>
      <c r="W3" s="10" t="s">
        <v>45</v>
      </c>
      <c r="X3" s="10" t="s">
        <v>46</v>
      </c>
      <c r="Y3" s="10" t="s">
        <v>47</v>
      </c>
      <c r="Z3" s="10" t="s">
        <v>48</v>
      </c>
      <c r="AA3" s="10" t="s">
        <v>49</v>
      </c>
      <c r="AB3" s="10" t="s">
        <v>50</v>
      </c>
      <c r="AC3" s="10" t="s">
        <v>51</v>
      </c>
      <c r="AD3" s="10" t="s">
        <v>40</v>
      </c>
      <c r="AE3" s="10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  <c r="AN3" s="10" t="s">
        <v>50</v>
      </c>
      <c r="AO3" s="10" t="s">
        <v>51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40</v>
      </c>
      <c r="BC3" s="10" t="s">
        <v>41</v>
      </c>
      <c r="BD3" s="10" t="s">
        <v>42</v>
      </c>
      <c r="BE3" s="10" t="s">
        <v>43</v>
      </c>
      <c r="BF3" s="10" t="s">
        <v>44</v>
      </c>
      <c r="BG3" s="10" t="s">
        <v>45</v>
      </c>
      <c r="BH3" s="10" t="s">
        <v>46</v>
      </c>
      <c r="BI3" s="10" t="s">
        <v>47</v>
      </c>
      <c r="BJ3" s="10" t="s">
        <v>48</v>
      </c>
      <c r="BK3" s="10" t="s">
        <v>49</v>
      </c>
      <c r="BL3" s="10" t="s">
        <v>50</v>
      </c>
      <c r="BM3" s="10" t="s">
        <v>51</v>
      </c>
      <c r="BN3" s="37" t="s">
        <v>371</v>
      </c>
    </row>
    <row r="4" spans="1:66" ht="14.25" customHeight="1" x14ac:dyDescent="0.15">
      <c r="A4" s="33"/>
      <c r="D4" s="176"/>
      <c r="E4" s="6"/>
      <c r="F4" s="27"/>
      <c r="G4" s="27"/>
      <c r="H4" s="2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spans="1:66" ht="14.25" customHeight="1" x14ac:dyDescent="0.15">
      <c r="A5" s="34" t="s">
        <v>278</v>
      </c>
      <c r="B5" s="180" t="s">
        <v>663</v>
      </c>
      <c r="C5" s="34" t="s">
        <v>220</v>
      </c>
      <c r="D5" s="175"/>
      <c r="E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14.25" customHeight="1" x14ac:dyDescent="0.15">
      <c r="A6" s="34" t="s">
        <v>221</v>
      </c>
      <c r="B6" s="180">
        <v>1</v>
      </c>
      <c r="C6" s="33" t="s">
        <v>40</v>
      </c>
      <c r="D6" s="101">
        <f>'REV-REVCALC_CWS'!$E$27</f>
        <v>0</v>
      </c>
      <c r="E6" s="70"/>
      <c r="F6" s="101">
        <f>$D6</f>
        <v>0</v>
      </c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>
        <f>$D6</f>
        <v>0</v>
      </c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>
        <f>$D6</f>
        <v>0</v>
      </c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>
        <f>$D6</f>
        <v>0</v>
      </c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>
        <f>$D6</f>
        <v>0</v>
      </c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5">
        <f>SUM(BB6:BM6)</f>
        <v>0</v>
      </c>
    </row>
    <row r="7" spans="1:66" ht="14.25" customHeight="1" x14ac:dyDescent="0.15">
      <c r="A7" s="34" t="s">
        <v>222</v>
      </c>
      <c r="B7" s="180">
        <v>1</v>
      </c>
      <c r="C7" s="33" t="s">
        <v>41</v>
      </c>
      <c r="D7" s="101">
        <f>'REV-REVCALC_CWS'!$F$27</f>
        <v>0</v>
      </c>
      <c r="E7" s="67"/>
      <c r="F7" s="45"/>
      <c r="G7" s="101">
        <f>$D7</f>
        <v>0</v>
      </c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>
        <f>$D7</f>
        <v>0</v>
      </c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>
        <f>$D7</f>
        <v>0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>
        <f>$D7</f>
        <v>0</v>
      </c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>
        <f>$D7</f>
        <v>0</v>
      </c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5">
        <f t="shared" ref="BN7:BN65" si="0">SUM(BB7:BM7)</f>
        <v>0</v>
      </c>
    </row>
    <row r="8" spans="1:66" ht="14.25" customHeight="1" x14ac:dyDescent="0.15">
      <c r="A8" s="34" t="s">
        <v>223</v>
      </c>
      <c r="B8" s="180">
        <v>1</v>
      </c>
      <c r="C8" s="33" t="s">
        <v>42</v>
      </c>
      <c r="D8" s="101">
        <f>'REV-REVCALC_CWS'!$G$27</f>
        <v>0</v>
      </c>
      <c r="E8" s="67"/>
      <c r="F8" s="102"/>
      <c r="G8" s="45"/>
      <c r="H8" s="101">
        <f>$D8</f>
        <v>0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>
        <f>$D8</f>
        <v>0</v>
      </c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>
        <f>$D8</f>
        <v>0</v>
      </c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>
        <f>$D8</f>
        <v>0</v>
      </c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>
        <f>$D8</f>
        <v>0</v>
      </c>
      <c r="BE8" s="101"/>
      <c r="BF8" s="101"/>
      <c r="BG8" s="101"/>
      <c r="BH8" s="101"/>
      <c r="BI8" s="101"/>
      <c r="BJ8" s="101"/>
      <c r="BK8" s="101"/>
      <c r="BL8" s="101"/>
      <c r="BM8" s="101"/>
      <c r="BN8" s="105">
        <f t="shared" si="0"/>
        <v>0</v>
      </c>
    </row>
    <row r="9" spans="1:66" ht="14.25" customHeight="1" x14ac:dyDescent="0.15">
      <c r="A9" s="34" t="s">
        <v>224</v>
      </c>
      <c r="B9" s="180">
        <v>1</v>
      </c>
      <c r="C9" s="33" t="s">
        <v>43</v>
      </c>
      <c r="D9" s="101">
        <f>'REV-REVCALC_CWS'!$H$27</f>
        <v>0</v>
      </c>
      <c r="E9" s="67"/>
      <c r="F9" s="102"/>
      <c r="G9" s="102"/>
      <c r="H9" s="45"/>
      <c r="I9" s="101">
        <f>$D9</f>
        <v>0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>
        <f>$D9</f>
        <v>0</v>
      </c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>
        <f>$D9</f>
        <v>0</v>
      </c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>
        <f>$D9</f>
        <v>0</v>
      </c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>
        <f>$D9</f>
        <v>0</v>
      </c>
      <c r="BF9" s="101"/>
      <c r="BG9" s="101"/>
      <c r="BH9" s="101"/>
      <c r="BI9" s="101"/>
      <c r="BJ9" s="101"/>
      <c r="BK9" s="101"/>
      <c r="BL9" s="101"/>
      <c r="BM9" s="101"/>
      <c r="BN9" s="105">
        <f t="shared" si="0"/>
        <v>0</v>
      </c>
    </row>
    <row r="10" spans="1:66" ht="14.25" customHeight="1" x14ac:dyDescent="0.15">
      <c r="A10" s="34" t="s">
        <v>225</v>
      </c>
      <c r="B10" s="180">
        <v>1</v>
      </c>
      <c r="C10" s="33" t="s">
        <v>44</v>
      </c>
      <c r="D10" s="101">
        <f>'REV-REVCALC_CWS'!$I$27</f>
        <v>0</v>
      </c>
      <c r="E10" s="67"/>
      <c r="F10" s="102"/>
      <c r="G10" s="102"/>
      <c r="H10" s="102"/>
      <c r="I10" s="45"/>
      <c r="J10" s="101">
        <f>$D10</f>
        <v>0</v>
      </c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>
        <f>$D10</f>
        <v>0</v>
      </c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>
        <f>$D10</f>
        <v>0</v>
      </c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>
        <f>$D10</f>
        <v>0</v>
      </c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>
        <f>$D10</f>
        <v>0</v>
      </c>
      <c r="BG10" s="101"/>
      <c r="BH10" s="101"/>
      <c r="BI10" s="101"/>
      <c r="BJ10" s="101"/>
      <c r="BK10" s="101"/>
      <c r="BL10" s="101"/>
      <c r="BM10" s="101"/>
      <c r="BN10" s="105">
        <f t="shared" si="0"/>
        <v>0</v>
      </c>
    </row>
    <row r="11" spans="1:66" ht="14.25" customHeight="1" x14ac:dyDescent="0.15">
      <c r="A11" s="34" t="s">
        <v>226</v>
      </c>
      <c r="B11" s="180">
        <v>1</v>
      </c>
      <c r="C11" s="33" t="s">
        <v>45</v>
      </c>
      <c r="D11" s="101">
        <f>'REV-REVCALC_CWS'!$J$27</f>
        <v>0</v>
      </c>
      <c r="E11" s="67"/>
      <c r="F11" s="102"/>
      <c r="G11" s="102"/>
      <c r="H11" s="102"/>
      <c r="I11" s="102"/>
      <c r="J11" s="45"/>
      <c r="K11" s="101">
        <f>$D11</f>
        <v>0</v>
      </c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>
        <f>$D11</f>
        <v>0</v>
      </c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>
        <f>$D11</f>
        <v>0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>
        <f>$D11</f>
        <v>0</v>
      </c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>
        <f>$D11</f>
        <v>0</v>
      </c>
      <c r="BH11" s="101"/>
      <c r="BI11" s="101"/>
      <c r="BJ11" s="101"/>
      <c r="BK11" s="101"/>
      <c r="BL11" s="101"/>
      <c r="BM11" s="101"/>
      <c r="BN11" s="105">
        <f t="shared" si="0"/>
        <v>0</v>
      </c>
    </row>
    <row r="12" spans="1:66" ht="14.25" customHeight="1" x14ac:dyDescent="0.15">
      <c r="A12" s="34" t="s">
        <v>227</v>
      </c>
      <c r="B12" s="180">
        <v>1</v>
      </c>
      <c r="C12" s="33" t="s">
        <v>46</v>
      </c>
      <c r="D12" s="101">
        <f>'REV-REVCALC_CWS'!$K$27</f>
        <v>0</v>
      </c>
      <c r="E12" s="67"/>
      <c r="F12" s="102"/>
      <c r="G12" s="102"/>
      <c r="H12" s="102"/>
      <c r="I12" s="102"/>
      <c r="J12" s="102"/>
      <c r="K12" s="45"/>
      <c r="L12" s="101">
        <f>$D12</f>
        <v>0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>
        <f>$D12</f>
        <v>0</v>
      </c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>
        <f>$D12</f>
        <v>0</v>
      </c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>
        <f>$D12</f>
        <v>0</v>
      </c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>
        <f>$D12</f>
        <v>0</v>
      </c>
      <c r="BI12" s="101"/>
      <c r="BJ12" s="101"/>
      <c r="BK12" s="101"/>
      <c r="BL12" s="101"/>
      <c r="BM12" s="101"/>
      <c r="BN12" s="105">
        <f t="shared" si="0"/>
        <v>0</v>
      </c>
    </row>
    <row r="13" spans="1:66" ht="14.25" customHeight="1" x14ac:dyDescent="0.15">
      <c r="A13" s="34" t="s">
        <v>228</v>
      </c>
      <c r="B13" s="180">
        <v>1</v>
      </c>
      <c r="C13" s="33" t="s">
        <v>47</v>
      </c>
      <c r="D13" s="101">
        <f>'REV-REVCALC_CWS'!$L$27</f>
        <v>0</v>
      </c>
      <c r="E13" s="67"/>
      <c r="F13" s="102"/>
      <c r="G13" s="102"/>
      <c r="H13" s="102"/>
      <c r="I13" s="102"/>
      <c r="J13" s="102"/>
      <c r="K13" s="102"/>
      <c r="L13" s="45"/>
      <c r="M13" s="101">
        <f>$D13</f>
        <v>0</v>
      </c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>
        <f>$D13</f>
        <v>0</v>
      </c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>
        <f>$D13</f>
        <v>0</v>
      </c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>
        <f>$D13</f>
        <v>0</v>
      </c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>
        <f>$D13</f>
        <v>0</v>
      </c>
      <c r="BJ13" s="101"/>
      <c r="BK13" s="101"/>
      <c r="BL13" s="101"/>
      <c r="BM13" s="101"/>
      <c r="BN13" s="105">
        <f t="shared" si="0"/>
        <v>0</v>
      </c>
    </row>
    <row r="14" spans="1:66" ht="14.25" customHeight="1" x14ac:dyDescent="0.15">
      <c r="A14" s="34" t="s">
        <v>229</v>
      </c>
      <c r="B14" s="180">
        <v>1</v>
      </c>
      <c r="C14" s="33" t="s">
        <v>48</v>
      </c>
      <c r="D14" s="101">
        <f>'REV-REVCALC_CWS'!$M$27</f>
        <v>0</v>
      </c>
      <c r="E14" s="67"/>
      <c r="F14" s="102"/>
      <c r="G14" s="102"/>
      <c r="H14" s="102"/>
      <c r="I14" s="102"/>
      <c r="J14" s="102"/>
      <c r="K14" s="102"/>
      <c r="L14" s="102"/>
      <c r="M14" s="45"/>
      <c r="N14" s="101">
        <f>$D14</f>
        <v>0</v>
      </c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>
        <f>$D14</f>
        <v>0</v>
      </c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>
        <f>$D14</f>
        <v>0</v>
      </c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>
        <f>$D14</f>
        <v>0</v>
      </c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>
        <f>$D14</f>
        <v>0</v>
      </c>
      <c r="BK14" s="101"/>
      <c r="BL14" s="101"/>
      <c r="BM14" s="101"/>
      <c r="BN14" s="105">
        <f t="shared" si="0"/>
        <v>0</v>
      </c>
    </row>
    <row r="15" spans="1:66" ht="14.25" customHeight="1" x14ac:dyDescent="0.15">
      <c r="A15" s="34" t="s">
        <v>91</v>
      </c>
      <c r="B15" s="180">
        <v>1</v>
      </c>
      <c r="C15" s="33" t="s">
        <v>49</v>
      </c>
      <c r="D15" s="101">
        <f>'REV-REVCALC_CWS'!$N$27</f>
        <v>14</v>
      </c>
      <c r="E15" s="67"/>
      <c r="F15" s="102"/>
      <c r="G15" s="102"/>
      <c r="H15" s="102"/>
      <c r="I15" s="102"/>
      <c r="J15" s="102"/>
      <c r="K15" s="102"/>
      <c r="L15" s="102"/>
      <c r="M15" s="102"/>
      <c r="N15" s="45"/>
      <c r="O15" s="101">
        <f>$D15</f>
        <v>14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>
        <f>$D15</f>
        <v>14</v>
      </c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>
        <f>$D15</f>
        <v>14</v>
      </c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>
        <f>$D15</f>
        <v>14</v>
      </c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>
        <f>$D15</f>
        <v>14</v>
      </c>
      <c r="BL15" s="101"/>
      <c r="BM15" s="101"/>
      <c r="BN15" s="105">
        <f t="shared" si="0"/>
        <v>14</v>
      </c>
    </row>
    <row r="16" spans="1:66" ht="14.25" customHeight="1" x14ac:dyDescent="0.15">
      <c r="A16" s="34" t="s">
        <v>230</v>
      </c>
      <c r="B16" s="180">
        <v>1</v>
      </c>
      <c r="C16" s="33" t="s">
        <v>50</v>
      </c>
      <c r="D16" s="101">
        <f>'REV-REVCALC_CWS'!$O$27</f>
        <v>14</v>
      </c>
      <c r="E16" s="67"/>
      <c r="F16" s="102"/>
      <c r="G16" s="102"/>
      <c r="H16" s="102"/>
      <c r="I16" s="102"/>
      <c r="J16" s="102"/>
      <c r="K16" s="102"/>
      <c r="L16" s="102"/>
      <c r="M16" s="102"/>
      <c r="N16" s="102"/>
      <c r="O16" s="45"/>
      <c r="P16" s="101">
        <f>$D16</f>
        <v>14</v>
      </c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>
        <f>$D16</f>
        <v>14</v>
      </c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>
        <f>$D16</f>
        <v>14</v>
      </c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>
        <f>$D16</f>
        <v>14</v>
      </c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>
        <f>$D16</f>
        <v>14</v>
      </c>
      <c r="BM16" s="101"/>
      <c r="BN16" s="105">
        <f t="shared" si="0"/>
        <v>14</v>
      </c>
    </row>
    <row r="17" spans="1:66" ht="14.25" customHeight="1" x14ac:dyDescent="0.15">
      <c r="A17" s="34" t="s">
        <v>65</v>
      </c>
      <c r="B17" s="180">
        <v>1</v>
      </c>
      <c r="C17" s="33" t="s">
        <v>51</v>
      </c>
      <c r="D17" s="101">
        <f>'REV-REVCALC_CWS'!$P$27</f>
        <v>27</v>
      </c>
      <c r="E17" s="67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45"/>
      <c r="Q17" s="101">
        <f>$D17</f>
        <v>27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>
        <f>$D17</f>
        <v>27</v>
      </c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>
        <f>$D17</f>
        <v>27</v>
      </c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>
        <f>$D17</f>
        <v>27</v>
      </c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>
        <f>$D17</f>
        <v>27</v>
      </c>
      <c r="BN17" s="105">
        <f t="shared" si="0"/>
        <v>27</v>
      </c>
    </row>
    <row r="18" spans="1:66" ht="14.25" customHeight="1" x14ac:dyDescent="0.15">
      <c r="A18" s="34" t="s">
        <v>231</v>
      </c>
      <c r="B18" s="180">
        <v>2</v>
      </c>
      <c r="C18" s="33" t="s">
        <v>40</v>
      </c>
      <c r="D18" s="101">
        <f>'REV-REVCALC_CWS'!$Q$27</f>
        <v>17</v>
      </c>
      <c r="E18" s="67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45"/>
      <c r="R18" s="101">
        <f>$D18</f>
        <v>17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>
        <f>$D18</f>
        <v>17</v>
      </c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>
        <f>$D18</f>
        <v>17</v>
      </c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>
        <f>$D18</f>
        <v>17</v>
      </c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5">
        <f t="shared" si="0"/>
        <v>17</v>
      </c>
    </row>
    <row r="19" spans="1:66" ht="14.25" customHeight="1" x14ac:dyDescent="0.15">
      <c r="A19" s="34" t="s">
        <v>232</v>
      </c>
      <c r="B19" s="180">
        <v>2</v>
      </c>
      <c r="C19" s="33" t="s">
        <v>41</v>
      </c>
      <c r="D19" s="101">
        <f>'REV-REVCALC_CWS'!$R$27</f>
        <v>23</v>
      </c>
      <c r="E19" s="67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45"/>
      <c r="S19" s="101">
        <f>$D19</f>
        <v>23</v>
      </c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>
        <f>$D19</f>
        <v>23</v>
      </c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>
        <f>$D19</f>
        <v>23</v>
      </c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>
        <f>$D19</f>
        <v>23</v>
      </c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5">
        <f t="shared" si="0"/>
        <v>23</v>
      </c>
    </row>
    <row r="20" spans="1:66" ht="14.25" customHeight="1" x14ac:dyDescent="0.15">
      <c r="A20" s="34" t="s">
        <v>233</v>
      </c>
      <c r="B20" s="180">
        <v>2</v>
      </c>
      <c r="C20" s="33" t="s">
        <v>42</v>
      </c>
      <c r="D20" s="101">
        <f>'REV-REVCALC_CWS'!$S$27</f>
        <v>46</v>
      </c>
      <c r="E20" s="67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45"/>
      <c r="T20" s="101">
        <f>$D20</f>
        <v>46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>
        <f>$D20</f>
        <v>46</v>
      </c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>
        <f>$D20</f>
        <v>46</v>
      </c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>
        <f>$D20</f>
        <v>46</v>
      </c>
      <c r="BE20" s="101"/>
      <c r="BF20" s="101"/>
      <c r="BG20" s="101"/>
      <c r="BH20" s="101"/>
      <c r="BI20" s="101"/>
      <c r="BJ20" s="101"/>
      <c r="BK20" s="101"/>
      <c r="BL20" s="101"/>
      <c r="BM20" s="101"/>
      <c r="BN20" s="105">
        <f t="shared" si="0"/>
        <v>46</v>
      </c>
    </row>
    <row r="21" spans="1:66" ht="14.25" customHeight="1" x14ac:dyDescent="0.15">
      <c r="A21" s="34" t="s">
        <v>234</v>
      </c>
      <c r="B21" s="180">
        <v>2</v>
      </c>
      <c r="C21" s="33" t="s">
        <v>43</v>
      </c>
      <c r="D21" s="101">
        <f>'REV-REVCALC_CWS'!$T$27</f>
        <v>46</v>
      </c>
      <c r="E21" s="67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45"/>
      <c r="U21" s="101">
        <f>$D21</f>
        <v>46</v>
      </c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>
        <f>$D21</f>
        <v>46</v>
      </c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>
        <f>$D21</f>
        <v>46</v>
      </c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>
        <f>$D21</f>
        <v>46</v>
      </c>
      <c r="BF21" s="101"/>
      <c r="BG21" s="101"/>
      <c r="BH21" s="101"/>
      <c r="BI21" s="101"/>
      <c r="BJ21" s="101"/>
      <c r="BK21" s="101"/>
      <c r="BL21" s="101"/>
      <c r="BM21" s="101"/>
      <c r="BN21" s="105">
        <f t="shared" si="0"/>
        <v>46</v>
      </c>
    </row>
    <row r="22" spans="1:66" ht="14.25" customHeight="1" x14ac:dyDescent="0.15">
      <c r="A22" s="34" t="s">
        <v>235</v>
      </c>
      <c r="B22" s="180">
        <v>2</v>
      </c>
      <c r="C22" s="33" t="s">
        <v>44</v>
      </c>
      <c r="D22" s="101">
        <f>'REV-REVCALC_CWS'!$U$27</f>
        <v>46</v>
      </c>
      <c r="E22" s="67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45"/>
      <c r="V22" s="101">
        <f>$D22</f>
        <v>46</v>
      </c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>
        <f>$D22</f>
        <v>46</v>
      </c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>
        <f>$D22</f>
        <v>46</v>
      </c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>
        <f>$D22</f>
        <v>46</v>
      </c>
      <c r="BG22" s="101"/>
      <c r="BH22" s="101"/>
      <c r="BI22" s="101"/>
      <c r="BJ22" s="101"/>
      <c r="BK22" s="101"/>
      <c r="BL22" s="101"/>
      <c r="BM22" s="101"/>
      <c r="BN22" s="105">
        <f t="shared" si="0"/>
        <v>46</v>
      </c>
    </row>
    <row r="23" spans="1:66" ht="14.25" customHeight="1" x14ac:dyDescent="0.15">
      <c r="A23" s="34" t="s">
        <v>217</v>
      </c>
      <c r="B23" s="180">
        <v>2</v>
      </c>
      <c r="C23" s="33" t="s">
        <v>45</v>
      </c>
      <c r="D23" s="101">
        <f>'REV-REVCALC_CWS'!$V$27</f>
        <v>46</v>
      </c>
      <c r="E23" s="67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45"/>
      <c r="W23" s="101">
        <f>$D23</f>
        <v>46</v>
      </c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>
        <f>$D23</f>
        <v>46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>
        <f>$D23</f>
        <v>46</v>
      </c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>
        <f>$D23</f>
        <v>46</v>
      </c>
      <c r="BH23" s="101"/>
      <c r="BI23" s="101"/>
      <c r="BJ23" s="101"/>
      <c r="BK23" s="101"/>
      <c r="BL23" s="101"/>
      <c r="BM23" s="101"/>
      <c r="BN23" s="105">
        <f t="shared" si="0"/>
        <v>46</v>
      </c>
    </row>
    <row r="24" spans="1:66" ht="14.25" customHeight="1" x14ac:dyDescent="0.15">
      <c r="A24" s="34" t="s">
        <v>236</v>
      </c>
      <c r="B24" s="180">
        <v>2</v>
      </c>
      <c r="C24" s="33" t="s">
        <v>46</v>
      </c>
      <c r="D24" s="101">
        <f>'REV-REVCALC_CWS'!$W$27</f>
        <v>46</v>
      </c>
      <c r="E24" s="67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45"/>
      <c r="X24" s="101">
        <f>$D24</f>
        <v>46</v>
      </c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>
        <f>$D24</f>
        <v>46</v>
      </c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>
        <f>$D24</f>
        <v>46</v>
      </c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>
        <f>$D24</f>
        <v>46</v>
      </c>
      <c r="BI24" s="101"/>
      <c r="BJ24" s="101"/>
      <c r="BK24" s="101"/>
      <c r="BL24" s="101"/>
      <c r="BM24" s="101"/>
      <c r="BN24" s="105">
        <f t="shared" si="0"/>
        <v>46</v>
      </c>
    </row>
    <row r="25" spans="1:66" ht="14.25" customHeight="1" x14ac:dyDescent="0.15">
      <c r="A25" s="34" t="s">
        <v>237</v>
      </c>
      <c r="B25" s="180">
        <v>2</v>
      </c>
      <c r="C25" s="33" t="s">
        <v>47</v>
      </c>
      <c r="D25" s="101">
        <f>'REV-REVCALC_CWS'!$X$27</f>
        <v>52</v>
      </c>
      <c r="E25" s="67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45"/>
      <c r="Y25" s="101">
        <f>$D25</f>
        <v>52</v>
      </c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>
        <f>$D25</f>
        <v>52</v>
      </c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>
        <f>$D25</f>
        <v>52</v>
      </c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>
        <f>$D25</f>
        <v>52</v>
      </c>
      <c r="BJ25" s="101"/>
      <c r="BK25" s="101"/>
      <c r="BL25" s="101"/>
      <c r="BM25" s="101"/>
      <c r="BN25" s="105">
        <f t="shared" si="0"/>
        <v>52</v>
      </c>
    </row>
    <row r="26" spans="1:66" ht="14.25" customHeight="1" x14ac:dyDescent="0.15">
      <c r="A26" s="34" t="s">
        <v>64</v>
      </c>
      <c r="B26" s="180">
        <v>2</v>
      </c>
      <c r="C26" s="33" t="s">
        <v>48</v>
      </c>
      <c r="D26" s="101">
        <f>'REV-REVCALC_CWS'!$Y$27</f>
        <v>58</v>
      </c>
      <c r="E26" s="67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45"/>
      <c r="Z26" s="101">
        <f>$D26</f>
        <v>58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>
        <f>$D26</f>
        <v>58</v>
      </c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>
        <f>$D26</f>
        <v>58</v>
      </c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>
        <f>$D26</f>
        <v>58</v>
      </c>
      <c r="BK26" s="101"/>
      <c r="BL26" s="101"/>
      <c r="BM26" s="101"/>
      <c r="BN26" s="105">
        <f t="shared" si="0"/>
        <v>58</v>
      </c>
    </row>
    <row r="27" spans="1:66" ht="14.25" customHeight="1" x14ac:dyDescent="0.15">
      <c r="A27" s="34" t="s">
        <v>238</v>
      </c>
      <c r="B27" s="180">
        <v>2</v>
      </c>
      <c r="C27" s="33" t="s">
        <v>49</v>
      </c>
      <c r="D27" s="101">
        <f>'REV-REVCALC_CWS'!$Z$27</f>
        <v>58</v>
      </c>
      <c r="E27" s="67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45"/>
      <c r="AA27" s="101">
        <f>$D27</f>
        <v>58</v>
      </c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>
        <f>$D27</f>
        <v>58</v>
      </c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>
        <f>$D27</f>
        <v>58</v>
      </c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>
        <f>$D27</f>
        <v>58</v>
      </c>
      <c r="BL27" s="101"/>
      <c r="BM27" s="101"/>
      <c r="BN27" s="105">
        <f t="shared" si="0"/>
        <v>58</v>
      </c>
    </row>
    <row r="28" spans="1:66" ht="14.25" customHeight="1" x14ac:dyDescent="0.15">
      <c r="A28" s="34" t="s">
        <v>239</v>
      </c>
      <c r="B28" s="180">
        <v>2</v>
      </c>
      <c r="C28" s="33" t="s">
        <v>50</v>
      </c>
      <c r="D28" s="101">
        <f>'REV-REVCALC_CWS'!$AA$27</f>
        <v>70</v>
      </c>
      <c r="E28" s="67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5"/>
      <c r="AB28" s="101">
        <f>$D28</f>
        <v>70</v>
      </c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>
        <f>$D28</f>
        <v>70</v>
      </c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>
        <f>$D28</f>
        <v>70</v>
      </c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>
        <f>$D28</f>
        <v>70</v>
      </c>
      <c r="BM28" s="101"/>
      <c r="BN28" s="105">
        <f t="shared" si="0"/>
        <v>70</v>
      </c>
    </row>
    <row r="29" spans="1:66" ht="14.25" customHeight="1" x14ac:dyDescent="0.15">
      <c r="A29" s="34" t="s">
        <v>240</v>
      </c>
      <c r="B29" s="180">
        <v>2</v>
      </c>
      <c r="C29" s="33" t="s">
        <v>51</v>
      </c>
      <c r="D29" s="101">
        <f>'REV-REVCALC_CWS'!$AB$27</f>
        <v>70</v>
      </c>
      <c r="E29" s="67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45"/>
      <c r="AC29" s="101">
        <f>$D29</f>
        <v>70</v>
      </c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>
        <f>$D29</f>
        <v>70</v>
      </c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>
        <f>$D29</f>
        <v>70</v>
      </c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>
        <f>$D29</f>
        <v>70</v>
      </c>
      <c r="BN29" s="105">
        <f t="shared" si="0"/>
        <v>70</v>
      </c>
    </row>
    <row r="30" spans="1:66" ht="14.25" customHeight="1" x14ac:dyDescent="0.15">
      <c r="A30" s="34" t="s">
        <v>241</v>
      </c>
      <c r="B30" s="180">
        <v>3</v>
      </c>
      <c r="C30" s="33" t="s">
        <v>40</v>
      </c>
      <c r="D30" s="101">
        <f>'REV-REVCALC_CWS'!$AC$27</f>
        <v>48</v>
      </c>
      <c r="E30" s="67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45"/>
      <c r="AD30" s="101">
        <f>$D30</f>
        <v>48</v>
      </c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>
        <f>$D30</f>
        <v>48</v>
      </c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>
        <f>$D30</f>
        <v>48</v>
      </c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5">
        <f t="shared" si="0"/>
        <v>48</v>
      </c>
    </row>
    <row r="31" spans="1:66" ht="14.25" customHeight="1" x14ac:dyDescent="0.15">
      <c r="A31" s="34" t="s">
        <v>242</v>
      </c>
      <c r="B31" s="180">
        <v>3</v>
      </c>
      <c r="C31" s="33" t="s">
        <v>41</v>
      </c>
      <c r="D31" s="101">
        <f>'REV-REVCALC_CWS'!$AD$27</f>
        <v>76</v>
      </c>
      <c r="E31" s="67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45"/>
      <c r="AE31" s="101">
        <f>$D31</f>
        <v>76</v>
      </c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>
        <f>$D31</f>
        <v>76</v>
      </c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>
        <f>$D31</f>
        <v>76</v>
      </c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5">
        <f t="shared" si="0"/>
        <v>76</v>
      </c>
    </row>
    <row r="32" spans="1:66" ht="14.25" customHeight="1" x14ac:dyDescent="0.15">
      <c r="A32" s="34" t="s">
        <v>243</v>
      </c>
      <c r="B32" s="180">
        <v>3</v>
      </c>
      <c r="C32" s="33" t="s">
        <v>42</v>
      </c>
      <c r="D32" s="101">
        <f>'REV-REVCALC_CWS'!$AE$27</f>
        <v>86</v>
      </c>
      <c r="E32" s="67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45"/>
      <c r="AF32" s="101">
        <f>$D32</f>
        <v>86</v>
      </c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>
        <f>$D32</f>
        <v>86</v>
      </c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>
        <f>$D32</f>
        <v>86</v>
      </c>
      <c r="BE32" s="101"/>
      <c r="BF32" s="101"/>
      <c r="BG32" s="101"/>
      <c r="BH32" s="101"/>
      <c r="BI32" s="101"/>
      <c r="BJ32" s="101"/>
      <c r="BK32" s="101"/>
      <c r="BL32" s="101"/>
      <c r="BM32" s="101"/>
      <c r="BN32" s="105">
        <f t="shared" si="0"/>
        <v>86</v>
      </c>
    </row>
    <row r="33" spans="1:66" ht="14.25" customHeight="1" x14ac:dyDescent="0.15">
      <c r="A33" s="34" t="s">
        <v>244</v>
      </c>
      <c r="B33" s="180">
        <v>3</v>
      </c>
      <c r="C33" s="33" t="s">
        <v>43</v>
      </c>
      <c r="D33" s="101">
        <f>'REV-REVCALC_CWS'!$AF$27</f>
        <v>86</v>
      </c>
      <c r="E33" s="6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45"/>
      <c r="AG33" s="101">
        <f>$D33</f>
        <v>86</v>
      </c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>
        <f>$D33</f>
        <v>86</v>
      </c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>
        <f>$D33</f>
        <v>86</v>
      </c>
      <c r="BF33" s="101"/>
      <c r="BG33" s="101"/>
      <c r="BH33" s="101"/>
      <c r="BI33" s="101"/>
      <c r="BJ33" s="101"/>
      <c r="BK33" s="101"/>
      <c r="BL33" s="101"/>
      <c r="BM33" s="101"/>
      <c r="BN33" s="105">
        <f t="shared" si="0"/>
        <v>86</v>
      </c>
    </row>
    <row r="34" spans="1:66" ht="14.25" customHeight="1" x14ac:dyDescent="0.15">
      <c r="A34" s="34" t="s">
        <v>245</v>
      </c>
      <c r="B34" s="180">
        <v>3</v>
      </c>
      <c r="C34" s="33" t="s">
        <v>44</v>
      </c>
      <c r="D34" s="101">
        <f>'REV-REVCALC_CWS'!$AG$27</f>
        <v>96</v>
      </c>
      <c r="E34" s="67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45"/>
      <c r="AH34" s="101">
        <f>$D34</f>
        <v>96</v>
      </c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>
        <f>$D34</f>
        <v>96</v>
      </c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>
        <f>$D34</f>
        <v>96</v>
      </c>
      <c r="BG34" s="101"/>
      <c r="BH34" s="101"/>
      <c r="BI34" s="101"/>
      <c r="BJ34" s="101"/>
      <c r="BK34" s="101"/>
      <c r="BL34" s="101"/>
      <c r="BM34" s="101"/>
      <c r="BN34" s="105">
        <f t="shared" si="0"/>
        <v>96</v>
      </c>
    </row>
    <row r="35" spans="1:66" ht="14.25" customHeight="1" x14ac:dyDescent="0.15">
      <c r="A35" s="34" t="s">
        <v>246</v>
      </c>
      <c r="B35" s="180">
        <v>3</v>
      </c>
      <c r="C35" s="33" t="s">
        <v>45</v>
      </c>
      <c r="D35" s="101">
        <f>'REV-REVCALC_CWS'!$AH$27</f>
        <v>96</v>
      </c>
      <c r="E35" s="67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45"/>
      <c r="AI35" s="101">
        <f>$D35</f>
        <v>96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>
        <f>$D35</f>
        <v>96</v>
      </c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>
        <f>$D35</f>
        <v>96</v>
      </c>
      <c r="BH35" s="101"/>
      <c r="BI35" s="101"/>
      <c r="BJ35" s="101"/>
      <c r="BK35" s="101"/>
      <c r="BL35" s="101"/>
      <c r="BM35" s="101"/>
      <c r="BN35" s="105">
        <f t="shared" si="0"/>
        <v>96</v>
      </c>
    </row>
    <row r="36" spans="1:66" ht="14.25" customHeight="1" x14ac:dyDescent="0.15">
      <c r="A36" s="34" t="s">
        <v>247</v>
      </c>
      <c r="B36" s="180">
        <v>3</v>
      </c>
      <c r="C36" s="33" t="s">
        <v>46</v>
      </c>
      <c r="D36" s="101">
        <f>'REV-REVCALC_CWS'!$AI$27</f>
        <v>96</v>
      </c>
      <c r="E36" s="67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45"/>
      <c r="AJ36" s="101">
        <f>$D36</f>
        <v>96</v>
      </c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>
        <f>$D36</f>
        <v>96</v>
      </c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>
        <f>$D36</f>
        <v>96</v>
      </c>
      <c r="BI36" s="101"/>
      <c r="BJ36" s="101"/>
      <c r="BK36" s="101"/>
      <c r="BL36" s="101"/>
      <c r="BM36" s="101"/>
      <c r="BN36" s="105">
        <f t="shared" si="0"/>
        <v>96</v>
      </c>
    </row>
    <row r="37" spans="1:66" ht="14.25" customHeight="1" x14ac:dyDescent="0.15">
      <c r="A37" s="34" t="s">
        <v>248</v>
      </c>
      <c r="B37" s="180">
        <v>3</v>
      </c>
      <c r="C37" s="33" t="s">
        <v>47</v>
      </c>
      <c r="D37" s="101">
        <f>'REV-REVCALC_CWS'!$AJ$27</f>
        <v>86</v>
      </c>
      <c r="E37" s="67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45"/>
      <c r="AK37" s="101">
        <f>$D37</f>
        <v>86</v>
      </c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>
        <f>$D37</f>
        <v>86</v>
      </c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>
        <f>$D37</f>
        <v>86</v>
      </c>
      <c r="BJ37" s="101"/>
      <c r="BK37" s="101"/>
      <c r="BL37" s="101"/>
      <c r="BM37" s="101"/>
      <c r="BN37" s="105">
        <f t="shared" si="0"/>
        <v>86</v>
      </c>
    </row>
    <row r="38" spans="1:66" ht="14.25" customHeight="1" x14ac:dyDescent="0.15">
      <c r="A38" s="34" t="s">
        <v>249</v>
      </c>
      <c r="B38" s="180">
        <v>3</v>
      </c>
      <c r="C38" s="33" t="s">
        <v>48</v>
      </c>
      <c r="D38" s="101">
        <f>'REV-REVCALC_CWS'!$AK$27</f>
        <v>86</v>
      </c>
      <c r="E38" s="67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45"/>
      <c r="AL38" s="101">
        <f>$D38</f>
        <v>86</v>
      </c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>
        <f>$D38</f>
        <v>86</v>
      </c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>
        <f>$D38</f>
        <v>86</v>
      </c>
      <c r="BK38" s="101"/>
      <c r="BL38" s="101"/>
      <c r="BM38" s="101"/>
      <c r="BN38" s="105">
        <f t="shared" si="0"/>
        <v>86</v>
      </c>
    </row>
    <row r="39" spans="1:66" ht="14.25" customHeight="1" x14ac:dyDescent="0.15">
      <c r="A39" s="34" t="s">
        <v>250</v>
      </c>
      <c r="B39" s="180">
        <v>3</v>
      </c>
      <c r="C39" s="33" t="s">
        <v>49</v>
      </c>
      <c r="D39" s="101">
        <f>'REV-REVCALC_CWS'!$AL$27</f>
        <v>76</v>
      </c>
      <c r="E39" s="6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45"/>
      <c r="AM39" s="101">
        <f>$D39</f>
        <v>76</v>
      </c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>
        <f>$D39</f>
        <v>76</v>
      </c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>
        <f>$D39</f>
        <v>76</v>
      </c>
      <c r="BL39" s="101"/>
      <c r="BM39" s="101"/>
      <c r="BN39" s="105">
        <f t="shared" si="0"/>
        <v>76</v>
      </c>
    </row>
    <row r="40" spans="1:66" ht="14.25" customHeight="1" x14ac:dyDescent="0.15">
      <c r="A40" s="34" t="s">
        <v>251</v>
      </c>
      <c r="B40" s="180">
        <v>3</v>
      </c>
      <c r="C40" s="33" t="s">
        <v>50</v>
      </c>
      <c r="D40" s="101">
        <f>'REV-REVCALC_CWS'!$AM$27</f>
        <v>67</v>
      </c>
      <c r="E40" s="67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45"/>
      <c r="AN40" s="101">
        <f>$D40</f>
        <v>67</v>
      </c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>
        <f>$D40</f>
        <v>67</v>
      </c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>
        <f>$D40</f>
        <v>67</v>
      </c>
      <c r="BM40" s="101"/>
      <c r="BN40" s="105">
        <f t="shared" si="0"/>
        <v>67</v>
      </c>
    </row>
    <row r="41" spans="1:66" ht="14.25" customHeight="1" x14ac:dyDescent="0.15">
      <c r="A41" s="34" t="s">
        <v>252</v>
      </c>
      <c r="B41" s="180">
        <v>3</v>
      </c>
      <c r="C41" s="33" t="s">
        <v>51</v>
      </c>
      <c r="D41" s="101">
        <f>'REV-REVCALC_CWS'!$AN$27</f>
        <v>57</v>
      </c>
      <c r="E41" s="67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45"/>
      <c r="AO41" s="101">
        <f>$D41</f>
        <v>57</v>
      </c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>
        <f>$D41</f>
        <v>57</v>
      </c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>
        <f>$D41</f>
        <v>57</v>
      </c>
      <c r="BN41" s="105">
        <f t="shared" si="0"/>
        <v>57</v>
      </c>
    </row>
    <row r="42" spans="1:66" ht="14.25" customHeight="1" x14ac:dyDescent="0.15">
      <c r="A42" s="34" t="s">
        <v>253</v>
      </c>
      <c r="B42" s="180">
        <v>4</v>
      </c>
      <c r="C42" s="33" t="s">
        <v>40</v>
      </c>
      <c r="D42" s="101">
        <f>'REV-REVCALC_CWS'!$AO$27</f>
        <v>37</v>
      </c>
      <c r="E42" s="67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45"/>
      <c r="AP42" s="101">
        <f>$D42</f>
        <v>37</v>
      </c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>
        <f>$D42</f>
        <v>37</v>
      </c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5">
        <f t="shared" si="0"/>
        <v>37</v>
      </c>
    </row>
    <row r="43" spans="1:66" ht="14.25" customHeight="1" x14ac:dyDescent="0.15">
      <c r="A43" s="34" t="s">
        <v>254</v>
      </c>
      <c r="B43" s="180">
        <v>4</v>
      </c>
      <c r="C43" s="33" t="s">
        <v>41</v>
      </c>
      <c r="D43" s="101">
        <f>'REV-REVCALC_CWS'!$AP$27</f>
        <v>60</v>
      </c>
      <c r="E43" s="67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45"/>
      <c r="AQ43" s="101">
        <f>$D43</f>
        <v>60</v>
      </c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>
        <f>$D43</f>
        <v>60</v>
      </c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5">
        <f t="shared" si="0"/>
        <v>60</v>
      </c>
    </row>
    <row r="44" spans="1:66" ht="14.25" customHeight="1" x14ac:dyDescent="0.15">
      <c r="A44" s="34" t="s">
        <v>255</v>
      </c>
      <c r="B44" s="180">
        <v>4</v>
      </c>
      <c r="C44" s="33" t="s">
        <v>42</v>
      </c>
      <c r="D44" s="101">
        <f>'REV-REVCALC_CWS'!$AQ$27</f>
        <v>67</v>
      </c>
      <c r="E44" s="67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45"/>
      <c r="AR44" s="101">
        <f>$D44</f>
        <v>67</v>
      </c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>
        <f>$D44</f>
        <v>67</v>
      </c>
      <c r="BE44" s="101"/>
      <c r="BF44" s="101"/>
      <c r="BG44" s="101"/>
      <c r="BH44" s="101"/>
      <c r="BI44" s="101"/>
      <c r="BJ44" s="101"/>
      <c r="BK44" s="101"/>
      <c r="BL44" s="101"/>
      <c r="BM44" s="101"/>
      <c r="BN44" s="105">
        <f t="shared" si="0"/>
        <v>67</v>
      </c>
    </row>
    <row r="45" spans="1:66" ht="14.25" customHeight="1" x14ac:dyDescent="0.15">
      <c r="A45" s="34" t="s">
        <v>256</v>
      </c>
      <c r="B45" s="180">
        <v>4</v>
      </c>
      <c r="C45" s="33" t="s">
        <v>43</v>
      </c>
      <c r="D45" s="101">
        <f>'REV-REVCALC_CWS'!$AR$27</f>
        <v>67</v>
      </c>
      <c r="E45" s="67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45"/>
      <c r="AS45" s="101">
        <f>$D45</f>
        <v>67</v>
      </c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>
        <f>$D45</f>
        <v>67</v>
      </c>
      <c r="BF45" s="101"/>
      <c r="BG45" s="101"/>
      <c r="BH45" s="101"/>
      <c r="BI45" s="101"/>
      <c r="BJ45" s="101"/>
      <c r="BK45" s="101"/>
      <c r="BL45" s="101"/>
      <c r="BM45" s="101"/>
      <c r="BN45" s="105">
        <f t="shared" si="0"/>
        <v>67</v>
      </c>
    </row>
    <row r="46" spans="1:66" ht="14.25" customHeight="1" x14ac:dyDescent="0.15">
      <c r="A46" s="34" t="s">
        <v>257</v>
      </c>
      <c r="B46" s="180">
        <v>4</v>
      </c>
      <c r="C46" s="33" t="s">
        <v>44</v>
      </c>
      <c r="D46" s="101">
        <f>'REV-REVCALC_CWS'!$AS$27</f>
        <v>75</v>
      </c>
      <c r="E46" s="67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45"/>
      <c r="AT46" s="101">
        <f>$D46</f>
        <v>75</v>
      </c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>
        <f>$D46</f>
        <v>75</v>
      </c>
      <c r="BG46" s="101"/>
      <c r="BH46" s="101"/>
      <c r="BI46" s="101"/>
      <c r="BJ46" s="101"/>
      <c r="BK46" s="101"/>
      <c r="BL46" s="101"/>
      <c r="BM46" s="101"/>
      <c r="BN46" s="105">
        <f t="shared" si="0"/>
        <v>75</v>
      </c>
    </row>
    <row r="47" spans="1:66" ht="14.25" customHeight="1" x14ac:dyDescent="0.15">
      <c r="A47" s="34" t="s">
        <v>258</v>
      </c>
      <c r="B47" s="180">
        <v>4</v>
      </c>
      <c r="C47" s="33" t="s">
        <v>45</v>
      </c>
      <c r="D47" s="101">
        <f>'REV-REVCALC_CWS'!$AT$27</f>
        <v>75</v>
      </c>
      <c r="E47" s="67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45"/>
      <c r="AU47" s="101">
        <f>$D47</f>
        <v>75</v>
      </c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>
        <f>$D47</f>
        <v>75</v>
      </c>
      <c r="BH47" s="101"/>
      <c r="BI47" s="101"/>
      <c r="BJ47" s="101"/>
      <c r="BK47" s="101"/>
      <c r="BL47" s="101"/>
      <c r="BM47" s="101"/>
      <c r="BN47" s="105">
        <f t="shared" si="0"/>
        <v>75</v>
      </c>
    </row>
    <row r="48" spans="1:66" ht="14.25" customHeight="1" x14ac:dyDescent="0.15">
      <c r="A48" s="34" t="s">
        <v>259</v>
      </c>
      <c r="B48" s="180">
        <v>4</v>
      </c>
      <c r="C48" s="33" t="s">
        <v>46</v>
      </c>
      <c r="D48" s="101">
        <f>'REV-REVCALC_CWS'!$AU$27</f>
        <v>75</v>
      </c>
      <c r="E48" s="67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45"/>
      <c r="AV48" s="101">
        <f>$D48</f>
        <v>75</v>
      </c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>
        <f>$D48</f>
        <v>75</v>
      </c>
      <c r="BI48" s="101"/>
      <c r="BJ48" s="101"/>
      <c r="BK48" s="101"/>
      <c r="BL48" s="101"/>
      <c r="BM48" s="101"/>
      <c r="BN48" s="105">
        <f t="shared" si="0"/>
        <v>75</v>
      </c>
    </row>
    <row r="49" spans="1:71" ht="14.25" customHeight="1" x14ac:dyDescent="0.15">
      <c r="A49" s="34" t="s">
        <v>260</v>
      </c>
      <c r="B49" s="180">
        <v>4</v>
      </c>
      <c r="C49" s="33" t="s">
        <v>47</v>
      </c>
      <c r="D49" s="101">
        <f>'REV-REVCALC_CWS'!$AV$27</f>
        <v>67</v>
      </c>
      <c r="E49" s="67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45"/>
      <c r="AW49" s="101">
        <f>$D49</f>
        <v>67</v>
      </c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>
        <f>$D49</f>
        <v>67</v>
      </c>
      <c r="BJ49" s="101"/>
      <c r="BK49" s="101"/>
      <c r="BL49" s="101"/>
      <c r="BM49" s="101"/>
      <c r="BN49" s="105">
        <f t="shared" si="0"/>
        <v>67</v>
      </c>
    </row>
    <row r="50" spans="1:71" ht="14.25" customHeight="1" x14ac:dyDescent="0.15">
      <c r="A50" s="34" t="s">
        <v>261</v>
      </c>
      <c r="B50" s="180">
        <v>4</v>
      </c>
      <c r="C50" s="33" t="s">
        <v>48</v>
      </c>
      <c r="D50" s="101">
        <f>'REV-REVCALC_CWS'!$AW$27</f>
        <v>67</v>
      </c>
      <c r="E50" s="67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45"/>
      <c r="AX50" s="101">
        <f>$D50</f>
        <v>67</v>
      </c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>
        <f>$D50</f>
        <v>67</v>
      </c>
      <c r="BK50" s="101"/>
      <c r="BL50" s="101"/>
      <c r="BM50" s="101"/>
      <c r="BN50" s="105">
        <f t="shared" si="0"/>
        <v>67</v>
      </c>
    </row>
    <row r="51" spans="1:71" ht="14.25" customHeight="1" x14ac:dyDescent="0.15">
      <c r="A51" s="34" t="s">
        <v>262</v>
      </c>
      <c r="B51" s="180">
        <v>4</v>
      </c>
      <c r="C51" s="33" t="s">
        <v>49</v>
      </c>
      <c r="D51" s="101">
        <f>'REV-REVCALC_CWS'!$AX$27</f>
        <v>60</v>
      </c>
      <c r="E51" s="67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45"/>
      <c r="AY51" s="101">
        <f>$D51</f>
        <v>60</v>
      </c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>
        <f>$D51</f>
        <v>60</v>
      </c>
      <c r="BL51" s="101"/>
      <c r="BM51" s="101"/>
      <c r="BN51" s="105">
        <f t="shared" si="0"/>
        <v>60</v>
      </c>
    </row>
    <row r="52" spans="1:71" ht="14.25" customHeight="1" x14ac:dyDescent="0.15">
      <c r="A52" s="34" t="s">
        <v>263</v>
      </c>
      <c r="B52" s="180">
        <v>4</v>
      </c>
      <c r="C52" s="33" t="s">
        <v>50</v>
      </c>
      <c r="D52" s="101">
        <f>'REV-REVCALC_CWS'!$AY$27</f>
        <v>52</v>
      </c>
      <c r="E52" s="67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45"/>
      <c r="AZ52" s="101">
        <f>$D52</f>
        <v>52</v>
      </c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>
        <f>$D52</f>
        <v>52</v>
      </c>
      <c r="BM52" s="101"/>
      <c r="BN52" s="105">
        <f t="shared" si="0"/>
        <v>52</v>
      </c>
    </row>
    <row r="53" spans="1:71" ht="14.25" customHeight="1" x14ac:dyDescent="0.15">
      <c r="A53" s="34" t="s">
        <v>264</v>
      </c>
      <c r="B53" s="180">
        <v>4</v>
      </c>
      <c r="C53" s="33" t="s">
        <v>51</v>
      </c>
      <c r="D53" s="101">
        <f>'REV-REVCALC_CWS'!$AZ$27</f>
        <v>45</v>
      </c>
      <c r="E53" s="67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45"/>
      <c r="BA53" s="101">
        <f>$D53</f>
        <v>45</v>
      </c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>
        <f>$D53</f>
        <v>45</v>
      </c>
      <c r="BN53" s="105">
        <f t="shared" si="0"/>
        <v>45</v>
      </c>
    </row>
    <row r="54" spans="1:71" ht="14.25" customHeight="1" x14ac:dyDescent="0.15">
      <c r="A54" s="34" t="s">
        <v>265</v>
      </c>
      <c r="B54" s="180">
        <v>5</v>
      </c>
      <c r="C54" s="33" t="s">
        <v>40</v>
      </c>
      <c r="D54" s="101">
        <f>'REV-REVCALC_CWS'!$BA$27</f>
        <v>27</v>
      </c>
      <c r="E54" s="67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45"/>
      <c r="BB54" s="101">
        <f>$D54</f>
        <v>27</v>
      </c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5">
        <f t="shared" si="0"/>
        <v>27</v>
      </c>
    </row>
    <row r="55" spans="1:71" ht="14.25" customHeight="1" x14ac:dyDescent="0.15">
      <c r="A55" s="34" t="s">
        <v>266</v>
      </c>
      <c r="B55" s="180">
        <v>5</v>
      </c>
      <c r="C55" s="33" t="s">
        <v>41</v>
      </c>
      <c r="D55" s="101">
        <f>'REV-REVCALC_CWS'!$BB$27</f>
        <v>43</v>
      </c>
      <c r="E55" s="67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45"/>
      <c r="BC55" s="101">
        <f>$D55</f>
        <v>43</v>
      </c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5">
        <f t="shared" si="0"/>
        <v>43</v>
      </c>
    </row>
    <row r="56" spans="1:71" ht="14.25" customHeight="1" x14ac:dyDescent="0.15">
      <c r="A56" s="34" t="s">
        <v>267</v>
      </c>
      <c r="B56" s="180">
        <v>5</v>
      </c>
      <c r="C56" s="33" t="s">
        <v>42</v>
      </c>
      <c r="D56" s="101">
        <f>'REV-REVCALC_CWS'!$BC$27</f>
        <v>48</v>
      </c>
      <c r="E56" s="67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45"/>
      <c r="BD56" s="101">
        <f>$D56</f>
        <v>48</v>
      </c>
      <c r="BE56" s="101"/>
      <c r="BF56" s="101"/>
      <c r="BG56" s="101"/>
      <c r="BH56" s="101"/>
      <c r="BI56" s="101"/>
      <c r="BJ56" s="101"/>
      <c r="BK56" s="101"/>
      <c r="BL56" s="101"/>
      <c r="BM56" s="101"/>
      <c r="BN56" s="105">
        <f t="shared" si="0"/>
        <v>48</v>
      </c>
    </row>
    <row r="57" spans="1:71" ht="14.25" customHeight="1" x14ac:dyDescent="0.15">
      <c r="A57" s="34" t="s">
        <v>268</v>
      </c>
      <c r="B57" s="180">
        <v>5</v>
      </c>
      <c r="C57" s="33" t="s">
        <v>43</v>
      </c>
      <c r="D57" s="101">
        <f>'REV-REVCALC_CWS'!$BD$27</f>
        <v>48</v>
      </c>
      <c r="E57" s="67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45"/>
      <c r="BE57" s="101">
        <f>$D57</f>
        <v>48</v>
      </c>
      <c r="BF57" s="101"/>
      <c r="BG57" s="101"/>
      <c r="BH57" s="101"/>
      <c r="BI57" s="101"/>
      <c r="BJ57" s="101"/>
      <c r="BK57" s="101"/>
      <c r="BL57" s="101"/>
      <c r="BM57" s="101"/>
      <c r="BN57" s="105">
        <f t="shared" si="0"/>
        <v>48</v>
      </c>
    </row>
    <row r="58" spans="1:71" ht="14.25" customHeight="1" x14ac:dyDescent="0.15">
      <c r="A58" s="34" t="s">
        <v>269</v>
      </c>
      <c r="B58" s="180">
        <v>5</v>
      </c>
      <c r="C58" s="33" t="s">
        <v>44</v>
      </c>
      <c r="D58" s="101">
        <f>'REV-REVCALC_CWS'!$BE$27</f>
        <v>54</v>
      </c>
      <c r="E58" s="67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45"/>
      <c r="BF58" s="101">
        <f>$D58</f>
        <v>54</v>
      </c>
      <c r="BG58" s="101"/>
      <c r="BH58" s="101"/>
      <c r="BI58" s="101"/>
      <c r="BJ58" s="101"/>
      <c r="BK58" s="101"/>
      <c r="BL58" s="101"/>
      <c r="BM58" s="101"/>
      <c r="BN58" s="105">
        <f t="shared" si="0"/>
        <v>54</v>
      </c>
    </row>
    <row r="59" spans="1:71" ht="14.25" customHeight="1" x14ac:dyDescent="0.15">
      <c r="A59" s="34" t="s">
        <v>270</v>
      </c>
      <c r="B59" s="180">
        <v>5</v>
      </c>
      <c r="C59" s="33" t="s">
        <v>45</v>
      </c>
      <c r="D59" s="101">
        <f>'REV-REVCALC_CWS'!$BF$27</f>
        <v>54</v>
      </c>
      <c r="E59" s="67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45"/>
      <c r="BG59" s="101">
        <f>$D59</f>
        <v>54</v>
      </c>
      <c r="BH59" s="101"/>
      <c r="BI59" s="101"/>
      <c r="BJ59" s="101"/>
      <c r="BK59" s="101"/>
      <c r="BL59" s="101"/>
      <c r="BM59" s="101"/>
      <c r="BN59" s="105">
        <f t="shared" si="0"/>
        <v>54</v>
      </c>
    </row>
    <row r="60" spans="1:71" ht="14.25" customHeight="1" x14ac:dyDescent="0.15">
      <c r="A60" s="34" t="s">
        <v>271</v>
      </c>
      <c r="B60" s="180">
        <v>5</v>
      </c>
      <c r="C60" s="33" t="s">
        <v>46</v>
      </c>
      <c r="D60" s="101">
        <f>'REV-REVCALC_CWS'!$BG$27</f>
        <v>54</v>
      </c>
      <c r="E60" s="67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45"/>
      <c r="BH60" s="101">
        <f>$D60</f>
        <v>54</v>
      </c>
      <c r="BI60" s="101"/>
      <c r="BJ60" s="101"/>
      <c r="BK60" s="101"/>
      <c r="BL60" s="101"/>
      <c r="BM60" s="101"/>
      <c r="BN60" s="105">
        <f t="shared" si="0"/>
        <v>54</v>
      </c>
      <c r="BO60" s="63"/>
    </row>
    <row r="61" spans="1:71" ht="14.25" customHeight="1" x14ac:dyDescent="0.15">
      <c r="A61" s="34" t="s">
        <v>272</v>
      </c>
      <c r="B61" s="180">
        <v>5</v>
      </c>
      <c r="C61" s="33" t="s">
        <v>47</v>
      </c>
      <c r="D61" s="101">
        <f>'REV-REVCALC_CWS'!$BH$27</f>
        <v>48</v>
      </c>
      <c r="E61" s="67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45"/>
      <c r="BI61" s="101">
        <f>$D61</f>
        <v>48</v>
      </c>
      <c r="BJ61" s="101"/>
      <c r="BK61" s="101"/>
      <c r="BL61" s="101"/>
      <c r="BM61" s="101"/>
      <c r="BN61" s="105">
        <f t="shared" si="0"/>
        <v>48</v>
      </c>
      <c r="BO61" s="63"/>
      <c r="BP61" s="63"/>
    </row>
    <row r="62" spans="1:71" ht="14.25" customHeight="1" x14ac:dyDescent="0.15">
      <c r="A62" s="34" t="s">
        <v>273</v>
      </c>
      <c r="B62" s="180">
        <v>5</v>
      </c>
      <c r="C62" s="33" t="s">
        <v>48</v>
      </c>
      <c r="D62" s="101">
        <f>'REV-REVCALC_CWS'!$BI$27</f>
        <v>48</v>
      </c>
      <c r="E62" s="67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45"/>
      <c r="BJ62" s="101">
        <f>$D62</f>
        <v>48</v>
      </c>
      <c r="BK62" s="101"/>
      <c r="BL62" s="101"/>
      <c r="BM62" s="101"/>
      <c r="BN62" s="105">
        <f t="shared" si="0"/>
        <v>48</v>
      </c>
      <c r="BO62" s="63"/>
      <c r="BP62" s="63"/>
      <c r="BQ62" s="63"/>
    </row>
    <row r="63" spans="1:71" ht="14.25" customHeight="1" x14ac:dyDescent="0.15">
      <c r="A63" s="34" t="s">
        <v>274</v>
      </c>
      <c r="B63" s="180">
        <v>5</v>
      </c>
      <c r="C63" s="33" t="s">
        <v>49</v>
      </c>
      <c r="D63" s="101">
        <f>'REV-REVCALC_CWS'!$BJ$27</f>
        <v>43</v>
      </c>
      <c r="E63" s="67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45"/>
      <c r="BK63" s="101">
        <f>$D63</f>
        <v>43</v>
      </c>
      <c r="BL63" s="101"/>
      <c r="BM63" s="101"/>
      <c r="BN63" s="105">
        <f t="shared" si="0"/>
        <v>43</v>
      </c>
      <c r="BO63" s="63"/>
      <c r="BP63" s="63"/>
      <c r="BQ63" s="63"/>
      <c r="BR63" s="63"/>
    </row>
    <row r="64" spans="1:71" ht="14.25" customHeight="1" x14ac:dyDescent="0.15">
      <c r="A64" s="34" t="s">
        <v>275</v>
      </c>
      <c r="B64" s="180">
        <v>5</v>
      </c>
      <c r="C64" s="33" t="s">
        <v>50</v>
      </c>
      <c r="D64" s="101">
        <f>'REV-REVCALC_CWS'!$BK$27</f>
        <v>37</v>
      </c>
      <c r="E64" s="67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45"/>
      <c r="BL64" s="101">
        <f>$D64</f>
        <v>37</v>
      </c>
      <c r="BM64" s="101"/>
      <c r="BN64" s="105">
        <f t="shared" si="0"/>
        <v>37</v>
      </c>
      <c r="BO64" s="63"/>
      <c r="BP64" s="63"/>
      <c r="BQ64" s="63"/>
      <c r="BR64" s="63"/>
      <c r="BS64" s="63"/>
    </row>
    <row r="65" spans="1:72" ht="14.25" customHeight="1" x14ac:dyDescent="0.15">
      <c r="A65" s="34" t="s">
        <v>276</v>
      </c>
      <c r="B65" s="180">
        <v>5</v>
      </c>
      <c r="C65" s="33" t="s">
        <v>51</v>
      </c>
      <c r="D65" s="101">
        <f>'REV-REVCALC_CWS'!$BL$27</f>
        <v>32</v>
      </c>
      <c r="E65" s="67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45"/>
      <c r="BM65" s="101">
        <f>$D65</f>
        <v>32</v>
      </c>
      <c r="BN65" s="105">
        <f t="shared" si="0"/>
        <v>32</v>
      </c>
      <c r="BO65" s="63"/>
      <c r="BP65" s="63"/>
      <c r="BQ65" s="63"/>
      <c r="BR65" s="63"/>
      <c r="BS65" s="63"/>
      <c r="BT65" s="63"/>
    </row>
    <row r="66" spans="1:72" ht="14.25" customHeight="1" x14ac:dyDescent="0.15"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</row>
    <row r="67" spans="1:72" ht="14.25" customHeight="1" x14ac:dyDescent="0.15">
      <c r="A67" s="369" t="s">
        <v>658</v>
      </c>
      <c r="B67" s="369"/>
      <c r="C67" s="369"/>
      <c r="D67" s="369"/>
      <c r="E67" s="104" t="s">
        <v>215</v>
      </c>
      <c r="F67" s="102">
        <f>SUM(F6:F66)</f>
        <v>0</v>
      </c>
      <c r="G67" s="102">
        <f t="shared" ref="G67:BL67" si="1">SUM(G6:G66)</f>
        <v>0</v>
      </c>
      <c r="H67" s="102">
        <f t="shared" si="1"/>
        <v>0</v>
      </c>
      <c r="I67" s="102">
        <f t="shared" si="1"/>
        <v>0</v>
      </c>
      <c r="J67" s="102">
        <f t="shared" si="1"/>
        <v>0</v>
      </c>
      <c r="K67" s="102">
        <f t="shared" si="1"/>
        <v>0</v>
      </c>
      <c r="L67" s="102">
        <f t="shared" si="1"/>
        <v>0</v>
      </c>
      <c r="M67" s="102">
        <f t="shared" si="1"/>
        <v>0</v>
      </c>
      <c r="N67" s="102">
        <f t="shared" si="1"/>
        <v>0</v>
      </c>
      <c r="O67" s="102">
        <f t="shared" si="1"/>
        <v>14</v>
      </c>
      <c r="P67" s="102">
        <f t="shared" si="1"/>
        <v>14</v>
      </c>
      <c r="Q67" s="102">
        <f t="shared" si="1"/>
        <v>27</v>
      </c>
      <c r="R67" s="102">
        <f t="shared" si="1"/>
        <v>17</v>
      </c>
      <c r="S67" s="102">
        <f t="shared" si="1"/>
        <v>23</v>
      </c>
      <c r="T67" s="102">
        <f t="shared" si="1"/>
        <v>46</v>
      </c>
      <c r="U67" s="102">
        <f t="shared" si="1"/>
        <v>46</v>
      </c>
      <c r="V67" s="102">
        <f t="shared" si="1"/>
        <v>46</v>
      </c>
      <c r="W67" s="102">
        <f t="shared" si="1"/>
        <v>46</v>
      </c>
      <c r="X67" s="102">
        <f t="shared" si="1"/>
        <v>46</v>
      </c>
      <c r="Y67" s="102">
        <f t="shared" si="1"/>
        <v>52</v>
      </c>
      <c r="Z67" s="102">
        <f t="shared" si="1"/>
        <v>58</v>
      </c>
      <c r="AA67" s="102">
        <f t="shared" si="1"/>
        <v>72</v>
      </c>
      <c r="AB67" s="102">
        <f t="shared" si="1"/>
        <v>84</v>
      </c>
      <c r="AC67" s="102">
        <f t="shared" si="1"/>
        <v>97</v>
      </c>
      <c r="AD67" s="102">
        <f t="shared" si="1"/>
        <v>65</v>
      </c>
      <c r="AE67" s="102">
        <f t="shared" si="1"/>
        <v>99</v>
      </c>
      <c r="AF67" s="102">
        <f t="shared" si="1"/>
        <v>132</v>
      </c>
      <c r="AG67" s="102">
        <f t="shared" si="1"/>
        <v>132</v>
      </c>
      <c r="AH67" s="102">
        <f t="shared" si="1"/>
        <v>142</v>
      </c>
      <c r="AI67" s="102">
        <f t="shared" si="1"/>
        <v>142</v>
      </c>
      <c r="AJ67" s="102">
        <f t="shared" si="1"/>
        <v>142</v>
      </c>
      <c r="AK67" s="102">
        <f t="shared" si="1"/>
        <v>138</v>
      </c>
      <c r="AL67" s="102">
        <f t="shared" si="1"/>
        <v>144</v>
      </c>
      <c r="AM67" s="102">
        <f t="shared" si="1"/>
        <v>148</v>
      </c>
      <c r="AN67" s="102">
        <f t="shared" si="1"/>
        <v>151</v>
      </c>
      <c r="AO67" s="102">
        <f t="shared" si="1"/>
        <v>154</v>
      </c>
      <c r="AP67" s="102">
        <f t="shared" si="1"/>
        <v>102</v>
      </c>
      <c r="AQ67" s="102">
        <f t="shared" si="1"/>
        <v>159</v>
      </c>
      <c r="AR67" s="102">
        <f t="shared" si="1"/>
        <v>199</v>
      </c>
      <c r="AS67" s="102">
        <f t="shared" si="1"/>
        <v>199</v>
      </c>
      <c r="AT67" s="102">
        <f t="shared" si="1"/>
        <v>217</v>
      </c>
      <c r="AU67" s="102">
        <f t="shared" si="1"/>
        <v>217</v>
      </c>
      <c r="AV67" s="102">
        <f t="shared" si="1"/>
        <v>217</v>
      </c>
      <c r="AW67" s="102">
        <f t="shared" si="1"/>
        <v>205</v>
      </c>
      <c r="AX67" s="102">
        <f t="shared" si="1"/>
        <v>211</v>
      </c>
      <c r="AY67" s="102">
        <f t="shared" si="1"/>
        <v>208</v>
      </c>
      <c r="AZ67" s="102">
        <f t="shared" si="1"/>
        <v>203</v>
      </c>
      <c r="BA67" s="102">
        <f t="shared" si="1"/>
        <v>199</v>
      </c>
      <c r="BB67" s="102">
        <f t="shared" si="1"/>
        <v>129</v>
      </c>
      <c r="BC67" s="102">
        <f t="shared" si="1"/>
        <v>202</v>
      </c>
      <c r="BD67" s="102">
        <f t="shared" si="1"/>
        <v>247</v>
      </c>
      <c r="BE67" s="102">
        <f t="shared" si="1"/>
        <v>247</v>
      </c>
      <c r="BF67" s="102">
        <f t="shared" si="1"/>
        <v>271</v>
      </c>
      <c r="BG67" s="102">
        <f t="shared" si="1"/>
        <v>271</v>
      </c>
      <c r="BH67" s="102">
        <f t="shared" si="1"/>
        <v>271</v>
      </c>
      <c r="BI67" s="102">
        <f t="shared" si="1"/>
        <v>253</v>
      </c>
      <c r="BJ67" s="102">
        <f t="shared" si="1"/>
        <v>259</v>
      </c>
      <c r="BK67" s="102">
        <f t="shared" si="1"/>
        <v>251</v>
      </c>
      <c r="BL67" s="102">
        <f t="shared" si="1"/>
        <v>240</v>
      </c>
      <c r="BM67" s="102">
        <f>SUM(BM6:BM66)</f>
        <v>231</v>
      </c>
      <c r="BN67" s="105">
        <f>SUM(BN5:BN66)</f>
        <v>2872</v>
      </c>
    </row>
    <row r="68" spans="1:72" ht="14.25" customHeight="1" x14ac:dyDescent="0.15">
      <c r="A68" s="369" t="s">
        <v>660</v>
      </c>
      <c r="B68" s="369"/>
      <c r="C68" s="369"/>
      <c r="D68" s="369"/>
      <c r="E68" s="104"/>
      <c r="F68" s="102">
        <f>'COGS-PRICE-MARGIN_CWS'!$E13</f>
        <v>25</v>
      </c>
      <c r="G68" s="102">
        <f>'COGS-PRICE-MARGIN_CWS'!$E13</f>
        <v>25</v>
      </c>
      <c r="H68" s="102">
        <f>'COGS-PRICE-MARGIN_CWS'!$E13</f>
        <v>25</v>
      </c>
      <c r="I68" s="102">
        <f>'COGS-PRICE-MARGIN_CWS'!$E13</f>
        <v>25</v>
      </c>
      <c r="J68" s="102">
        <f>'COGS-PRICE-MARGIN_CWS'!$E13</f>
        <v>25</v>
      </c>
      <c r="K68" s="102">
        <f>'COGS-PRICE-MARGIN_CWS'!$E13</f>
        <v>25</v>
      </c>
      <c r="L68" s="102">
        <f>'COGS-PRICE-MARGIN_CWS'!$E13</f>
        <v>25</v>
      </c>
      <c r="M68" s="102">
        <f>'COGS-PRICE-MARGIN_CWS'!$E13</f>
        <v>25</v>
      </c>
      <c r="N68" s="102">
        <f>'COGS-PRICE-MARGIN_CWS'!$E13</f>
        <v>25</v>
      </c>
      <c r="O68" s="102">
        <f>'COGS-PRICE-MARGIN_CWS'!$E13</f>
        <v>25</v>
      </c>
      <c r="P68" s="102">
        <f>'COGS-PRICE-MARGIN_CWS'!$E13</f>
        <v>25</v>
      </c>
      <c r="Q68" s="102">
        <f>'COGS-PRICE-MARGIN_CWS'!$E13</f>
        <v>25</v>
      </c>
      <c r="R68" s="102">
        <f>'COGS-PRICE-MARGIN_CWS'!$E34</f>
        <v>25</v>
      </c>
      <c r="S68" s="102">
        <f>'COGS-PRICE-MARGIN_CWS'!$E34</f>
        <v>25</v>
      </c>
      <c r="T68" s="102">
        <f>'COGS-PRICE-MARGIN_CWS'!$E34</f>
        <v>25</v>
      </c>
      <c r="U68" s="102">
        <f>'COGS-PRICE-MARGIN_CWS'!$E34</f>
        <v>25</v>
      </c>
      <c r="V68" s="102">
        <f>'COGS-PRICE-MARGIN_CWS'!$E34</f>
        <v>25</v>
      </c>
      <c r="W68" s="102">
        <f>'COGS-PRICE-MARGIN_CWS'!$E34</f>
        <v>25</v>
      </c>
      <c r="X68" s="102">
        <f>'COGS-PRICE-MARGIN_CWS'!$E34</f>
        <v>25</v>
      </c>
      <c r="Y68" s="102">
        <f>'COGS-PRICE-MARGIN_CWS'!$E34</f>
        <v>25</v>
      </c>
      <c r="Z68" s="102">
        <f>'COGS-PRICE-MARGIN_CWS'!$E34</f>
        <v>25</v>
      </c>
      <c r="AA68" s="102">
        <f>'COGS-PRICE-MARGIN_CWS'!$E34</f>
        <v>25</v>
      </c>
      <c r="AB68" s="102">
        <f>'COGS-PRICE-MARGIN_CWS'!$E34</f>
        <v>25</v>
      </c>
      <c r="AC68" s="102">
        <f>'COGS-PRICE-MARGIN_CWS'!$E34</f>
        <v>25</v>
      </c>
      <c r="AD68" s="102">
        <f>'COGS-PRICE-MARGIN_CWS'!$E55</f>
        <v>25</v>
      </c>
      <c r="AE68" s="102">
        <f>'COGS-PRICE-MARGIN_CWS'!$E55</f>
        <v>25</v>
      </c>
      <c r="AF68" s="102">
        <f>'COGS-PRICE-MARGIN_CWS'!$E55</f>
        <v>25</v>
      </c>
      <c r="AG68" s="102">
        <f>'COGS-PRICE-MARGIN_CWS'!$E55</f>
        <v>25</v>
      </c>
      <c r="AH68" s="102">
        <f>'COGS-PRICE-MARGIN_CWS'!$E55</f>
        <v>25</v>
      </c>
      <c r="AI68" s="102">
        <f>'COGS-PRICE-MARGIN_CWS'!$E55</f>
        <v>25</v>
      </c>
      <c r="AJ68" s="102">
        <f>'COGS-PRICE-MARGIN_CWS'!$E55</f>
        <v>25</v>
      </c>
      <c r="AK68" s="102">
        <f>'COGS-PRICE-MARGIN_CWS'!$E55</f>
        <v>25</v>
      </c>
      <c r="AL68" s="102">
        <f>'COGS-PRICE-MARGIN_CWS'!$E55</f>
        <v>25</v>
      </c>
      <c r="AM68" s="102">
        <f>'COGS-PRICE-MARGIN_CWS'!$E55</f>
        <v>25</v>
      </c>
      <c r="AN68" s="102">
        <f>'COGS-PRICE-MARGIN_CWS'!$E55</f>
        <v>25</v>
      </c>
      <c r="AO68" s="102">
        <f>'COGS-PRICE-MARGIN_CWS'!$E55</f>
        <v>25</v>
      </c>
      <c r="AP68" s="102">
        <f>'COGS-PRICE-MARGIN_CWS'!$E76</f>
        <v>35</v>
      </c>
      <c r="AQ68" s="102">
        <f>'COGS-PRICE-MARGIN_CWS'!$E76</f>
        <v>35</v>
      </c>
      <c r="AR68" s="102">
        <f>'COGS-PRICE-MARGIN_CWS'!$E76</f>
        <v>35</v>
      </c>
      <c r="AS68" s="102">
        <f>'COGS-PRICE-MARGIN_CWS'!$E76</f>
        <v>35</v>
      </c>
      <c r="AT68" s="102">
        <f>'COGS-PRICE-MARGIN_CWS'!$E76</f>
        <v>35</v>
      </c>
      <c r="AU68" s="102">
        <f>'COGS-PRICE-MARGIN_CWS'!$E76</f>
        <v>35</v>
      </c>
      <c r="AV68" s="102">
        <f>'COGS-PRICE-MARGIN_CWS'!$E76</f>
        <v>35</v>
      </c>
      <c r="AW68" s="102">
        <f>'COGS-PRICE-MARGIN_CWS'!$E76</f>
        <v>35</v>
      </c>
      <c r="AX68" s="102">
        <f>'COGS-PRICE-MARGIN_CWS'!$E76</f>
        <v>35</v>
      </c>
      <c r="AY68" s="102">
        <f>'COGS-PRICE-MARGIN_CWS'!$E76</f>
        <v>35</v>
      </c>
      <c r="AZ68" s="102">
        <f>'COGS-PRICE-MARGIN_CWS'!$E76</f>
        <v>35</v>
      </c>
      <c r="BA68" s="102">
        <f>'COGS-PRICE-MARGIN_CWS'!$E76</f>
        <v>35</v>
      </c>
      <c r="BB68" s="102">
        <f>'COGS-PRICE-MARGIN_CWS'!$E97</f>
        <v>35</v>
      </c>
      <c r="BC68" s="102">
        <f>'COGS-PRICE-MARGIN_CWS'!$E97</f>
        <v>35</v>
      </c>
      <c r="BD68" s="102">
        <f>'COGS-PRICE-MARGIN_CWS'!$E97</f>
        <v>35</v>
      </c>
      <c r="BE68" s="102">
        <f>'COGS-PRICE-MARGIN_CWS'!$E97</f>
        <v>35</v>
      </c>
      <c r="BF68" s="102">
        <f>'COGS-PRICE-MARGIN_CWS'!$E97</f>
        <v>35</v>
      </c>
      <c r="BG68" s="102">
        <f>'COGS-PRICE-MARGIN_CWS'!$E97</f>
        <v>35</v>
      </c>
      <c r="BH68" s="102">
        <f>'COGS-PRICE-MARGIN_CWS'!$E97</f>
        <v>35</v>
      </c>
      <c r="BI68" s="102">
        <f>'COGS-PRICE-MARGIN_CWS'!$E97</f>
        <v>35</v>
      </c>
      <c r="BJ68" s="102">
        <f>'COGS-PRICE-MARGIN_CWS'!$E97</f>
        <v>35</v>
      </c>
      <c r="BK68" s="102">
        <f>'COGS-PRICE-MARGIN_CWS'!$E97</f>
        <v>35</v>
      </c>
      <c r="BL68" s="102">
        <f>'COGS-PRICE-MARGIN_CWS'!$E97</f>
        <v>35</v>
      </c>
      <c r="BM68" s="102">
        <f>'COGS-PRICE-MARGIN_CWS'!$E97</f>
        <v>35</v>
      </c>
    </row>
    <row r="69" spans="1:72" ht="14.25" customHeight="1" x14ac:dyDescent="0.15">
      <c r="A69" s="369" t="s">
        <v>659</v>
      </c>
      <c r="B69" s="369"/>
      <c r="C69" s="369"/>
      <c r="D69" s="369"/>
      <c r="E69" s="104" t="s">
        <v>324</v>
      </c>
      <c r="F69" s="102">
        <f t="shared" ref="F69:AK69" si="2">F68*F67</f>
        <v>0</v>
      </c>
      <c r="G69" s="102">
        <f t="shared" si="2"/>
        <v>0</v>
      </c>
      <c r="H69" s="102">
        <f t="shared" si="2"/>
        <v>0</v>
      </c>
      <c r="I69" s="102">
        <f t="shared" si="2"/>
        <v>0</v>
      </c>
      <c r="J69" s="102">
        <f t="shared" si="2"/>
        <v>0</v>
      </c>
      <c r="K69" s="102">
        <f t="shared" si="2"/>
        <v>0</v>
      </c>
      <c r="L69" s="102">
        <f t="shared" si="2"/>
        <v>0</v>
      </c>
      <c r="M69" s="102">
        <f t="shared" si="2"/>
        <v>0</v>
      </c>
      <c r="N69" s="102">
        <f t="shared" si="2"/>
        <v>0</v>
      </c>
      <c r="O69" s="102">
        <f t="shared" si="2"/>
        <v>350</v>
      </c>
      <c r="P69" s="102">
        <f t="shared" si="2"/>
        <v>350</v>
      </c>
      <c r="Q69" s="102">
        <f t="shared" si="2"/>
        <v>675</v>
      </c>
      <c r="R69" s="102">
        <f t="shared" si="2"/>
        <v>425</v>
      </c>
      <c r="S69" s="102">
        <f t="shared" si="2"/>
        <v>575</v>
      </c>
      <c r="T69" s="102">
        <f t="shared" si="2"/>
        <v>1150</v>
      </c>
      <c r="U69" s="102">
        <f t="shared" si="2"/>
        <v>1150</v>
      </c>
      <c r="V69" s="102">
        <f t="shared" si="2"/>
        <v>1150</v>
      </c>
      <c r="W69" s="102">
        <f t="shared" si="2"/>
        <v>1150</v>
      </c>
      <c r="X69" s="102">
        <f t="shared" si="2"/>
        <v>1150</v>
      </c>
      <c r="Y69" s="102">
        <f t="shared" si="2"/>
        <v>1300</v>
      </c>
      <c r="Z69" s="102">
        <f t="shared" si="2"/>
        <v>1450</v>
      </c>
      <c r="AA69" s="102">
        <f t="shared" si="2"/>
        <v>1800</v>
      </c>
      <c r="AB69" s="102">
        <f t="shared" si="2"/>
        <v>2100</v>
      </c>
      <c r="AC69" s="102">
        <f t="shared" si="2"/>
        <v>2425</v>
      </c>
      <c r="AD69" s="102">
        <f t="shared" si="2"/>
        <v>1625</v>
      </c>
      <c r="AE69" s="102">
        <f t="shared" si="2"/>
        <v>2475</v>
      </c>
      <c r="AF69" s="102">
        <f t="shared" si="2"/>
        <v>3300</v>
      </c>
      <c r="AG69" s="102">
        <f t="shared" si="2"/>
        <v>3300</v>
      </c>
      <c r="AH69" s="102">
        <f t="shared" si="2"/>
        <v>3550</v>
      </c>
      <c r="AI69" s="102">
        <f t="shared" si="2"/>
        <v>3550</v>
      </c>
      <c r="AJ69" s="102">
        <f t="shared" si="2"/>
        <v>3550</v>
      </c>
      <c r="AK69" s="102">
        <f t="shared" si="2"/>
        <v>3450</v>
      </c>
      <c r="AL69" s="102">
        <f t="shared" ref="AL69:BM69" si="3">AL68*AL67</f>
        <v>3600</v>
      </c>
      <c r="AM69" s="102">
        <f t="shared" si="3"/>
        <v>3700</v>
      </c>
      <c r="AN69" s="102">
        <f t="shared" si="3"/>
        <v>3775</v>
      </c>
      <c r="AO69" s="102">
        <f t="shared" si="3"/>
        <v>3850</v>
      </c>
      <c r="AP69" s="102">
        <f t="shared" si="3"/>
        <v>3570</v>
      </c>
      <c r="AQ69" s="102">
        <f t="shared" si="3"/>
        <v>5565</v>
      </c>
      <c r="AR69" s="102">
        <f t="shared" si="3"/>
        <v>6965</v>
      </c>
      <c r="AS69" s="102">
        <f t="shared" si="3"/>
        <v>6965</v>
      </c>
      <c r="AT69" s="102">
        <f t="shared" si="3"/>
        <v>7595</v>
      </c>
      <c r="AU69" s="102">
        <f t="shared" si="3"/>
        <v>7595</v>
      </c>
      <c r="AV69" s="102">
        <f t="shared" si="3"/>
        <v>7595</v>
      </c>
      <c r="AW69" s="102">
        <f t="shared" si="3"/>
        <v>7175</v>
      </c>
      <c r="AX69" s="102">
        <f t="shared" si="3"/>
        <v>7385</v>
      </c>
      <c r="AY69" s="102">
        <f t="shared" si="3"/>
        <v>7280</v>
      </c>
      <c r="AZ69" s="102">
        <f t="shared" si="3"/>
        <v>7105</v>
      </c>
      <c r="BA69" s="102">
        <f t="shared" si="3"/>
        <v>6965</v>
      </c>
      <c r="BB69" s="102">
        <f t="shared" si="3"/>
        <v>4515</v>
      </c>
      <c r="BC69" s="102">
        <f t="shared" si="3"/>
        <v>7070</v>
      </c>
      <c r="BD69" s="102">
        <f t="shared" si="3"/>
        <v>8645</v>
      </c>
      <c r="BE69" s="102">
        <f t="shared" si="3"/>
        <v>8645</v>
      </c>
      <c r="BF69" s="102">
        <f t="shared" si="3"/>
        <v>9485</v>
      </c>
      <c r="BG69" s="102">
        <f t="shared" si="3"/>
        <v>9485</v>
      </c>
      <c r="BH69" s="102">
        <f t="shared" si="3"/>
        <v>9485</v>
      </c>
      <c r="BI69" s="102">
        <f t="shared" si="3"/>
        <v>8855</v>
      </c>
      <c r="BJ69" s="102">
        <f t="shared" si="3"/>
        <v>9065</v>
      </c>
      <c r="BK69" s="102">
        <f t="shared" si="3"/>
        <v>8785</v>
      </c>
      <c r="BL69" s="102">
        <f t="shared" si="3"/>
        <v>8400</v>
      </c>
      <c r="BM69" s="102">
        <f t="shared" si="3"/>
        <v>8085</v>
      </c>
    </row>
    <row r="70" spans="1:72" s="37" customFormat="1" ht="14.25" customHeight="1" x14ac:dyDescent="0.15">
      <c r="B70" s="298"/>
      <c r="D70" s="177" t="s">
        <v>64</v>
      </c>
      <c r="E70" s="38" t="str">
        <f>E67</f>
        <v>Units</v>
      </c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>
        <f>SUM(F67:Q67)</f>
        <v>55</v>
      </c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>
        <f>SUM(R67:AC67)</f>
        <v>633</v>
      </c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>
        <f>SUM(AD67:AO67)</f>
        <v>1589</v>
      </c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>
        <f>SUM(AP67:BA67)</f>
        <v>2336</v>
      </c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>
        <f>SUM(BB67:BM67)</f>
        <v>2872</v>
      </c>
      <c r="BN70" s="105">
        <f>SUM(F70:BM70)</f>
        <v>7485</v>
      </c>
    </row>
    <row r="71" spans="1:72" ht="14.25" customHeight="1" x14ac:dyDescent="0.15">
      <c r="D71" s="177" t="s">
        <v>64</v>
      </c>
      <c r="E71" s="38">
        <f>E68</f>
        <v>0</v>
      </c>
      <c r="Q71" s="90">
        <f>SUM(F69:Q69)</f>
        <v>1375</v>
      </c>
      <c r="AC71" s="90">
        <f>SUM(R69:AC69)</f>
        <v>15825</v>
      </c>
      <c r="AO71" s="90">
        <f>SUM(AD69:AO69)</f>
        <v>39725</v>
      </c>
      <c r="BA71" s="90">
        <f>SUM(AP69:BA69)</f>
        <v>81760</v>
      </c>
      <c r="BM71" s="90">
        <f>SUM(BB69:BM69)</f>
        <v>100520</v>
      </c>
      <c r="BN71" s="105">
        <f>SUM(F71:BM71)</f>
        <v>239205</v>
      </c>
    </row>
    <row r="74" spans="1:72" ht="14.25" customHeight="1" x14ac:dyDescent="0.2">
      <c r="H74" s="68" t="s">
        <v>657</v>
      </c>
      <c r="I74" s="68"/>
      <c r="J74" s="68"/>
      <c r="K74" s="68"/>
      <c r="L74" s="68"/>
      <c r="M74" s="68"/>
      <c r="N74" s="68"/>
    </row>
    <row r="75" spans="1:72" ht="14.25" customHeight="1" x14ac:dyDescent="0.15"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10"/>
      <c r="S75" s="363" t="s">
        <v>36</v>
      </c>
      <c r="T75" s="363"/>
      <c r="U75" s="363"/>
      <c r="V75" s="363"/>
      <c r="W75" s="363"/>
      <c r="X75" s="363"/>
      <c r="Y75" s="363"/>
      <c r="Z75" s="363"/>
      <c r="AA75" s="363"/>
      <c r="AB75" s="363"/>
      <c r="AC75" s="363"/>
      <c r="AD75" s="363"/>
      <c r="AE75" s="10"/>
      <c r="AF75" s="363" t="s">
        <v>37</v>
      </c>
      <c r="AG75" s="363"/>
      <c r="AH75" s="363"/>
      <c r="AI75" s="363"/>
      <c r="AJ75" s="363"/>
      <c r="AK75" s="363"/>
      <c r="AL75" s="363"/>
      <c r="AM75" s="363"/>
      <c r="AN75" s="363"/>
      <c r="AO75" s="363"/>
      <c r="AP75" s="363"/>
      <c r="AQ75" s="363"/>
      <c r="AR75" s="10"/>
      <c r="AS75" s="363" t="s">
        <v>38</v>
      </c>
      <c r="AT75" s="363"/>
      <c r="AU75" s="363"/>
      <c r="AV75" s="363"/>
      <c r="AW75" s="363"/>
      <c r="AX75" s="363"/>
      <c r="AY75" s="363"/>
      <c r="AZ75" s="363"/>
      <c r="BA75" s="363"/>
      <c r="BB75" s="363"/>
      <c r="BC75" s="363"/>
      <c r="BD75" s="363"/>
      <c r="BE75" s="10"/>
      <c r="BF75" s="363" t="s">
        <v>39</v>
      </c>
      <c r="BG75" s="363"/>
      <c r="BH75" s="363"/>
      <c r="BI75" s="363"/>
      <c r="BJ75" s="363"/>
      <c r="BK75" s="363"/>
      <c r="BL75" s="363"/>
      <c r="BM75" s="363"/>
    </row>
    <row r="76" spans="1:72" ht="14.25" customHeight="1" x14ac:dyDescent="0.15">
      <c r="D76" s="176"/>
      <c r="E76" s="58" t="s">
        <v>147</v>
      </c>
      <c r="F76" s="27" t="s">
        <v>40</v>
      </c>
      <c r="G76" s="27" t="s">
        <v>41</v>
      </c>
      <c r="H76" s="27" t="s">
        <v>42</v>
      </c>
      <c r="I76" s="10" t="s">
        <v>43</v>
      </c>
      <c r="J76" s="10" t="s">
        <v>44</v>
      </c>
      <c r="K76" s="10" t="s">
        <v>45</v>
      </c>
      <c r="L76" s="10" t="s">
        <v>46</v>
      </c>
      <c r="M76" s="10" t="s">
        <v>47</v>
      </c>
      <c r="N76" s="10" t="s">
        <v>48</v>
      </c>
      <c r="O76" s="10" t="s">
        <v>49</v>
      </c>
      <c r="P76" s="10" t="s">
        <v>50</v>
      </c>
      <c r="Q76" s="10" t="s">
        <v>51</v>
      </c>
      <c r="R76" s="10" t="s">
        <v>40</v>
      </c>
      <c r="S76" s="10" t="s">
        <v>41</v>
      </c>
      <c r="T76" s="10" t="s">
        <v>42</v>
      </c>
      <c r="U76" s="10" t="s">
        <v>43</v>
      </c>
      <c r="V76" s="10" t="s">
        <v>44</v>
      </c>
      <c r="W76" s="10" t="s">
        <v>45</v>
      </c>
      <c r="X76" s="10" t="s">
        <v>46</v>
      </c>
      <c r="Y76" s="10" t="s">
        <v>47</v>
      </c>
      <c r="Z76" s="10" t="s">
        <v>48</v>
      </c>
      <c r="AA76" s="10" t="s">
        <v>49</v>
      </c>
      <c r="AB76" s="10" t="s">
        <v>50</v>
      </c>
      <c r="AC76" s="10" t="s">
        <v>51</v>
      </c>
      <c r="AD76" s="10" t="s">
        <v>40</v>
      </c>
      <c r="AE76" s="10" t="s">
        <v>41</v>
      </c>
      <c r="AF76" s="10" t="s">
        <v>42</v>
      </c>
      <c r="AG76" s="10" t="s">
        <v>43</v>
      </c>
      <c r="AH76" s="10" t="s">
        <v>44</v>
      </c>
      <c r="AI76" s="10" t="s">
        <v>45</v>
      </c>
      <c r="AJ76" s="10" t="s">
        <v>46</v>
      </c>
      <c r="AK76" s="10" t="s">
        <v>47</v>
      </c>
      <c r="AL76" s="10" t="s">
        <v>48</v>
      </c>
      <c r="AM76" s="10" t="s">
        <v>49</v>
      </c>
      <c r="AN76" s="10" t="s">
        <v>50</v>
      </c>
      <c r="AO76" s="10" t="s">
        <v>51</v>
      </c>
      <c r="AP76" s="10" t="s">
        <v>40</v>
      </c>
      <c r="AQ76" s="10" t="s">
        <v>41</v>
      </c>
      <c r="AR76" s="10" t="s">
        <v>42</v>
      </c>
      <c r="AS76" s="10" t="s">
        <v>43</v>
      </c>
      <c r="AT76" s="10" t="s">
        <v>44</v>
      </c>
      <c r="AU76" s="10" t="s">
        <v>45</v>
      </c>
      <c r="AV76" s="10" t="s">
        <v>46</v>
      </c>
      <c r="AW76" s="10" t="s">
        <v>47</v>
      </c>
      <c r="AX76" s="10" t="s">
        <v>48</v>
      </c>
      <c r="AY76" s="10" t="s">
        <v>49</v>
      </c>
      <c r="AZ76" s="10" t="s">
        <v>50</v>
      </c>
      <c r="BA76" s="10" t="s">
        <v>51</v>
      </c>
      <c r="BB76" s="10" t="s">
        <v>40</v>
      </c>
      <c r="BC76" s="10" t="s">
        <v>41</v>
      </c>
      <c r="BD76" s="10" t="s">
        <v>42</v>
      </c>
      <c r="BE76" s="10" t="s">
        <v>43</v>
      </c>
      <c r="BF76" s="10" t="s">
        <v>44</v>
      </c>
      <c r="BG76" s="10" t="s">
        <v>45</v>
      </c>
      <c r="BH76" s="10" t="s">
        <v>46</v>
      </c>
      <c r="BI76" s="10" t="s">
        <v>47</v>
      </c>
      <c r="BJ76" s="10" t="s">
        <v>48</v>
      </c>
      <c r="BK76" s="10" t="s">
        <v>49</v>
      </c>
      <c r="BL76" s="10" t="s">
        <v>50</v>
      </c>
      <c r="BM76" s="10" t="s">
        <v>51</v>
      </c>
    </row>
    <row r="77" spans="1:72" ht="14.25" customHeight="1" x14ac:dyDescent="0.15">
      <c r="A77" s="33"/>
      <c r="D77" s="176"/>
      <c r="E77" s="6"/>
      <c r="F77" s="27"/>
      <c r="G77" s="27"/>
      <c r="H77" s="2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72" ht="14.25" customHeight="1" x14ac:dyDescent="0.15">
      <c r="A78" s="34" t="s">
        <v>278</v>
      </c>
      <c r="B78" s="180" t="s">
        <v>219</v>
      </c>
      <c r="C78" s="33" t="s">
        <v>220</v>
      </c>
      <c r="D78" s="175"/>
      <c r="E78" s="27"/>
      <c r="G78" s="27"/>
      <c r="H78" s="2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</row>
    <row r="79" spans="1:72" ht="14.25" customHeight="1" x14ac:dyDescent="0.15">
      <c r="A79" s="34" t="s">
        <v>221</v>
      </c>
      <c r="B79" s="180">
        <v>1</v>
      </c>
      <c r="C79" s="33" t="s">
        <v>40</v>
      </c>
      <c r="D79" s="101">
        <f>'REV-REVCALC_CWS'!$E$28</f>
        <v>0</v>
      </c>
      <c r="E79" s="70"/>
      <c r="F79" s="101">
        <f>$D79</f>
        <v>0</v>
      </c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>
        <f>$D79</f>
        <v>0</v>
      </c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>
        <f>$D79</f>
        <v>0</v>
      </c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>
        <f>$D79</f>
        <v>0</v>
      </c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>
        <f>$D79</f>
        <v>0</v>
      </c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5">
        <f>SUM(BB79:BM79)</f>
        <v>0</v>
      </c>
    </row>
    <row r="80" spans="1:72" ht="14.25" customHeight="1" x14ac:dyDescent="0.15">
      <c r="A80" s="34" t="s">
        <v>222</v>
      </c>
      <c r="B80" s="180">
        <v>1</v>
      </c>
      <c r="C80" s="33" t="s">
        <v>41</v>
      </c>
      <c r="D80" s="101">
        <f>'REV-REVCALC_CWS'!$F$28</f>
        <v>0</v>
      </c>
      <c r="E80" s="67"/>
      <c r="F80" s="45"/>
      <c r="G80" s="101">
        <f>$D80</f>
        <v>0</v>
      </c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>
        <f>$D80</f>
        <v>0</v>
      </c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>
        <f>$D80</f>
        <v>0</v>
      </c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>
        <f>$D80</f>
        <v>0</v>
      </c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>
        <f>$D80</f>
        <v>0</v>
      </c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5">
        <f t="shared" ref="BN80:BN138" si="4">SUM(BB80:BM80)</f>
        <v>0</v>
      </c>
    </row>
    <row r="81" spans="1:66" ht="14.25" customHeight="1" x14ac:dyDescent="0.15">
      <c r="A81" s="34" t="s">
        <v>223</v>
      </c>
      <c r="B81" s="180">
        <v>1</v>
      </c>
      <c r="C81" s="33" t="s">
        <v>42</v>
      </c>
      <c r="D81" s="101">
        <f>'REV-REVCALC_CWS'!$G$28</f>
        <v>0</v>
      </c>
      <c r="E81" s="67"/>
      <c r="F81" s="102"/>
      <c r="G81" s="45"/>
      <c r="H81" s="101">
        <f>$D81</f>
        <v>0</v>
      </c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>
        <f>$D81</f>
        <v>0</v>
      </c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>
        <f>$D81</f>
        <v>0</v>
      </c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>
        <f>$D81</f>
        <v>0</v>
      </c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>
        <f>$D81</f>
        <v>0</v>
      </c>
      <c r="BE81" s="101"/>
      <c r="BF81" s="101"/>
      <c r="BG81" s="101"/>
      <c r="BH81" s="101"/>
      <c r="BI81" s="101"/>
      <c r="BJ81" s="101"/>
      <c r="BK81" s="101"/>
      <c r="BL81" s="101"/>
      <c r="BM81" s="101"/>
      <c r="BN81" s="105">
        <f t="shared" si="4"/>
        <v>0</v>
      </c>
    </row>
    <row r="82" spans="1:66" ht="14.25" customHeight="1" x14ac:dyDescent="0.15">
      <c r="A82" s="34" t="s">
        <v>224</v>
      </c>
      <c r="B82" s="180">
        <v>1</v>
      </c>
      <c r="C82" s="33" t="s">
        <v>43</v>
      </c>
      <c r="D82" s="101">
        <f>'REV-REVCALC_CWS'!$H$28</f>
        <v>0</v>
      </c>
      <c r="E82" s="67"/>
      <c r="F82" s="102"/>
      <c r="G82" s="102"/>
      <c r="H82" s="45"/>
      <c r="I82" s="101">
        <f>$D82</f>
        <v>0</v>
      </c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>
        <f>$D82</f>
        <v>0</v>
      </c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>
        <f>$D82</f>
        <v>0</v>
      </c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>
        <f>$D82</f>
        <v>0</v>
      </c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>
        <f>$D82</f>
        <v>0</v>
      </c>
      <c r="BF82" s="101"/>
      <c r="BG82" s="101"/>
      <c r="BH82" s="101"/>
      <c r="BI82" s="101"/>
      <c r="BJ82" s="101"/>
      <c r="BK82" s="101"/>
      <c r="BL82" s="101"/>
      <c r="BM82" s="101"/>
      <c r="BN82" s="105">
        <f t="shared" si="4"/>
        <v>0</v>
      </c>
    </row>
    <row r="83" spans="1:66" ht="14.25" customHeight="1" x14ac:dyDescent="0.15">
      <c r="A83" s="34" t="s">
        <v>225</v>
      </c>
      <c r="B83" s="180">
        <v>1</v>
      </c>
      <c r="C83" s="33" t="s">
        <v>44</v>
      </c>
      <c r="D83" s="101">
        <f>'REV-REVCALC_CWS'!$I$28</f>
        <v>0</v>
      </c>
      <c r="E83" s="67"/>
      <c r="F83" s="102"/>
      <c r="G83" s="102"/>
      <c r="H83" s="102"/>
      <c r="I83" s="45"/>
      <c r="J83" s="101">
        <f>$D83</f>
        <v>0</v>
      </c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>
        <f>$D83</f>
        <v>0</v>
      </c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>
        <f>$D83</f>
        <v>0</v>
      </c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>
        <f>$D83</f>
        <v>0</v>
      </c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>
        <f>$D83</f>
        <v>0</v>
      </c>
      <c r="BG83" s="101"/>
      <c r="BH83" s="101"/>
      <c r="BI83" s="101"/>
      <c r="BJ83" s="101"/>
      <c r="BK83" s="101"/>
      <c r="BL83" s="101"/>
      <c r="BM83" s="101"/>
      <c r="BN83" s="105">
        <f t="shared" si="4"/>
        <v>0</v>
      </c>
    </row>
    <row r="84" spans="1:66" ht="14.25" customHeight="1" x14ac:dyDescent="0.15">
      <c r="A84" s="34" t="s">
        <v>226</v>
      </c>
      <c r="B84" s="180">
        <v>1</v>
      </c>
      <c r="C84" s="33" t="s">
        <v>45</v>
      </c>
      <c r="D84" s="101">
        <f>'REV-REVCALC_CWS'!$J$28</f>
        <v>0</v>
      </c>
      <c r="E84" s="67"/>
      <c r="F84" s="102"/>
      <c r="G84" s="102"/>
      <c r="H84" s="102"/>
      <c r="I84" s="102"/>
      <c r="J84" s="45"/>
      <c r="K84" s="101">
        <f>$D84</f>
        <v>0</v>
      </c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>
        <f>$D84</f>
        <v>0</v>
      </c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>
        <f>$D84</f>
        <v>0</v>
      </c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>
        <f>$D84</f>
        <v>0</v>
      </c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>
        <f>$D84</f>
        <v>0</v>
      </c>
      <c r="BH84" s="101"/>
      <c r="BI84" s="101"/>
      <c r="BJ84" s="101"/>
      <c r="BK84" s="101"/>
      <c r="BL84" s="101"/>
      <c r="BM84" s="101"/>
      <c r="BN84" s="105">
        <f t="shared" si="4"/>
        <v>0</v>
      </c>
    </row>
    <row r="85" spans="1:66" ht="14.25" customHeight="1" x14ac:dyDescent="0.15">
      <c r="A85" s="34" t="s">
        <v>227</v>
      </c>
      <c r="B85" s="180">
        <v>1</v>
      </c>
      <c r="C85" s="33" t="s">
        <v>46</v>
      </c>
      <c r="D85" s="101">
        <f>'REV-REVCALC_CWS'!$K$28</f>
        <v>0</v>
      </c>
      <c r="E85" s="67"/>
      <c r="F85" s="102"/>
      <c r="G85" s="102"/>
      <c r="H85" s="102"/>
      <c r="I85" s="102"/>
      <c r="J85" s="102"/>
      <c r="K85" s="45"/>
      <c r="L85" s="101">
        <f>$D85</f>
        <v>0</v>
      </c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>
        <f>$D85</f>
        <v>0</v>
      </c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>
        <f>$D85</f>
        <v>0</v>
      </c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>
        <f>$D85</f>
        <v>0</v>
      </c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>
        <f>$D85</f>
        <v>0</v>
      </c>
      <c r="BI85" s="101"/>
      <c r="BJ85" s="101"/>
      <c r="BK85" s="101"/>
      <c r="BL85" s="101"/>
      <c r="BM85" s="101"/>
      <c r="BN85" s="105">
        <f t="shared" si="4"/>
        <v>0</v>
      </c>
    </row>
    <row r="86" spans="1:66" ht="14.25" customHeight="1" x14ac:dyDescent="0.15">
      <c r="A86" s="34" t="s">
        <v>228</v>
      </c>
      <c r="B86" s="180">
        <v>1</v>
      </c>
      <c r="C86" s="33" t="s">
        <v>47</v>
      </c>
      <c r="D86" s="101">
        <f>'REV-REVCALC_CWS'!$L$28</f>
        <v>0</v>
      </c>
      <c r="E86" s="67"/>
      <c r="F86" s="102"/>
      <c r="G86" s="102"/>
      <c r="H86" s="102"/>
      <c r="I86" s="102"/>
      <c r="J86" s="102"/>
      <c r="K86" s="102"/>
      <c r="L86" s="45"/>
      <c r="M86" s="101">
        <f>$D86</f>
        <v>0</v>
      </c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>
        <f>$D86</f>
        <v>0</v>
      </c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>
        <f>$D86</f>
        <v>0</v>
      </c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>
        <f>$D86</f>
        <v>0</v>
      </c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>
        <f>$D86</f>
        <v>0</v>
      </c>
      <c r="BJ86" s="101"/>
      <c r="BK86" s="101"/>
      <c r="BL86" s="101"/>
      <c r="BM86" s="101"/>
      <c r="BN86" s="105">
        <f t="shared" si="4"/>
        <v>0</v>
      </c>
    </row>
    <row r="87" spans="1:66" ht="14.25" customHeight="1" x14ac:dyDescent="0.15">
      <c r="A87" s="34" t="s">
        <v>229</v>
      </c>
      <c r="B87" s="180">
        <v>1</v>
      </c>
      <c r="C87" s="33" t="s">
        <v>48</v>
      </c>
      <c r="D87" s="101">
        <f>'REV-REVCALC_CWS'!$M$28</f>
        <v>0</v>
      </c>
      <c r="E87" s="67"/>
      <c r="F87" s="102"/>
      <c r="G87" s="102"/>
      <c r="H87" s="102"/>
      <c r="I87" s="102"/>
      <c r="J87" s="102"/>
      <c r="K87" s="102"/>
      <c r="L87" s="102"/>
      <c r="M87" s="45"/>
      <c r="N87" s="101">
        <f>$D87</f>
        <v>0</v>
      </c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>
        <f>$D87</f>
        <v>0</v>
      </c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>
        <f>$D87</f>
        <v>0</v>
      </c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>
        <f>$D87</f>
        <v>0</v>
      </c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>
        <f>$D87</f>
        <v>0</v>
      </c>
      <c r="BK87" s="101"/>
      <c r="BL87" s="101"/>
      <c r="BM87" s="101"/>
      <c r="BN87" s="105">
        <f t="shared" si="4"/>
        <v>0</v>
      </c>
    </row>
    <row r="88" spans="1:66" ht="14.25" customHeight="1" x14ac:dyDescent="0.15">
      <c r="A88" s="34" t="s">
        <v>91</v>
      </c>
      <c r="B88" s="180">
        <v>1</v>
      </c>
      <c r="C88" s="33" t="s">
        <v>49</v>
      </c>
      <c r="D88" s="101">
        <f>'REV-REVCALC_CWS'!$N$28</f>
        <v>5</v>
      </c>
      <c r="E88" s="67"/>
      <c r="F88" s="102"/>
      <c r="G88" s="102"/>
      <c r="H88" s="102"/>
      <c r="I88" s="102"/>
      <c r="J88" s="102"/>
      <c r="K88" s="102"/>
      <c r="L88" s="102"/>
      <c r="M88" s="102"/>
      <c r="N88" s="45"/>
      <c r="O88" s="101">
        <f>$D88</f>
        <v>5</v>
      </c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>
        <f>$D88</f>
        <v>5</v>
      </c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>
        <f>$D88</f>
        <v>5</v>
      </c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>
        <f>$D88</f>
        <v>5</v>
      </c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>
        <f>$D88</f>
        <v>5</v>
      </c>
      <c r="BL88" s="101"/>
      <c r="BM88" s="101"/>
      <c r="BN88" s="105">
        <f t="shared" si="4"/>
        <v>5</v>
      </c>
    </row>
    <row r="89" spans="1:66" ht="14.25" customHeight="1" x14ac:dyDescent="0.15">
      <c r="A89" s="34" t="s">
        <v>230</v>
      </c>
      <c r="B89" s="180">
        <v>1</v>
      </c>
      <c r="C89" s="33" t="s">
        <v>50</v>
      </c>
      <c r="D89" s="101">
        <f>'REV-REVCALC_CWS'!$O$28</f>
        <v>5</v>
      </c>
      <c r="E89" s="67"/>
      <c r="F89" s="102"/>
      <c r="G89" s="102"/>
      <c r="H89" s="102"/>
      <c r="I89" s="102"/>
      <c r="J89" s="102"/>
      <c r="K89" s="102"/>
      <c r="L89" s="102"/>
      <c r="M89" s="102"/>
      <c r="N89" s="102"/>
      <c r="O89" s="45"/>
      <c r="P89" s="101">
        <f>$D89</f>
        <v>5</v>
      </c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>
        <f>$D89</f>
        <v>5</v>
      </c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>
        <f>$D89</f>
        <v>5</v>
      </c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>
        <f>$D89</f>
        <v>5</v>
      </c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>
        <f>$D89</f>
        <v>5</v>
      </c>
      <c r="BM89" s="101"/>
      <c r="BN89" s="105">
        <f t="shared" si="4"/>
        <v>5</v>
      </c>
    </row>
    <row r="90" spans="1:66" ht="14.25" customHeight="1" x14ac:dyDescent="0.15">
      <c r="A90" s="34" t="s">
        <v>65</v>
      </c>
      <c r="B90" s="180">
        <v>2</v>
      </c>
      <c r="C90" s="33" t="s">
        <v>51</v>
      </c>
      <c r="D90" s="101">
        <f>'REV-REVCALC_CWS'!$P$28</f>
        <v>10</v>
      </c>
      <c r="E90" s="67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45"/>
      <c r="Q90" s="101">
        <f>$D90</f>
        <v>10</v>
      </c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>
        <f>$D90</f>
        <v>10</v>
      </c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>
        <f>$D90</f>
        <v>10</v>
      </c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>
        <f>$D90</f>
        <v>10</v>
      </c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>
        <f>$D90</f>
        <v>10</v>
      </c>
      <c r="BN90" s="105">
        <f t="shared" si="4"/>
        <v>10</v>
      </c>
    </row>
    <row r="91" spans="1:66" ht="14.25" customHeight="1" x14ac:dyDescent="0.15">
      <c r="A91" s="34" t="s">
        <v>231</v>
      </c>
      <c r="B91" s="180">
        <v>2</v>
      </c>
      <c r="C91" s="33" t="s">
        <v>40</v>
      </c>
      <c r="D91" s="101">
        <f>'REV-REVCALC_CWS'!$Q$28</f>
        <v>12</v>
      </c>
      <c r="E91" s="67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45"/>
      <c r="R91" s="101">
        <f>$D91</f>
        <v>12</v>
      </c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>
        <f>$D91</f>
        <v>12</v>
      </c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>
        <f>$D91</f>
        <v>12</v>
      </c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>
        <f>$D91</f>
        <v>12</v>
      </c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5">
        <f t="shared" si="4"/>
        <v>12</v>
      </c>
    </row>
    <row r="92" spans="1:66" ht="14.25" customHeight="1" x14ac:dyDescent="0.15">
      <c r="A92" s="34" t="s">
        <v>232</v>
      </c>
      <c r="B92" s="180">
        <v>2</v>
      </c>
      <c r="C92" s="33" t="s">
        <v>41</v>
      </c>
      <c r="D92" s="101">
        <f>'REV-REVCALC_CWS'!$R$28</f>
        <v>16</v>
      </c>
      <c r="E92" s="67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45"/>
      <c r="S92" s="101">
        <f>$D92</f>
        <v>16</v>
      </c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>
        <f>$D92</f>
        <v>16</v>
      </c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>
        <f>$D92</f>
        <v>16</v>
      </c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>
        <f>$D92</f>
        <v>16</v>
      </c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5">
        <f t="shared" si="4"/>
        <v>16</v>
      </c>
    </row>
    <row r="93" spans="1:66" ht="14.25" customHeight="1" x14ac:dyDescent="0.15">
      <c r="A93" s="34" t="s">
        <v>233</v>
      </c>
      <c r="B93" s="180">
        <v>2</v>
      </c>
      <c r="C93" s="33" t="s">
        <v>42</v>
      </c>
      <c r="D93" s="101">
        <f>'REV-REVCALC_CWS'!$S$28</f>
        <v>32</v>
      </c>
      <c r="E93" s="67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45"/>
      <c r="T93" s="101">
        <f>$D93</f>
        <v>32</v>
      </c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>
        <f>$D93</f>
        <v>32</v>
      </c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>
        <f>$D93</f>
        <v>32</v>
      </c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>
        <f>$D93</f>
        <v>32</v>
      </c>
      <c r="BE93" s="101"/>
      <c r="BF93" s="101"/>
      <c r="BG93" s="101"/>
      <c r="BH93" s="101"/>
      <c r="BI93" s="101"/>
      <c r="BJ93" s="101"/>
      <c r="BK93" s="101"/>
      <c r="BL93" s="101"/>
      <c r="BM93" s="101"/>
      <c r="BN93" s="105">
        <f t="shared" si="4"/>
        <v>32</v>
      </c>
    </row>
    <row r="94" spans="1:66" ht="14.25" customHeight="1" x14ac:dyDescent="0.15">
      <c r="A94" s="34" t="s">
        <v>234</v>
      </c>
      <c r="B94" s="180">
        <v>2</v>
      </c>
      <c r="C94" s="33" t="s">
        <v>43</v>
      </c>
      <c r="D94" s="101">
        <f>'REV-REVCALC_CWS'!$T$28</f>
        <v>32</v>
      </c>
      <c r="E94" s="67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45"/>
      <c r="U94" s="101">
        <f>$D94</f>
        <v>32</v>
      </c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>
        <f>$D94</f>
        <v>32</v>
      </c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>
        <f>$D94</f>
        <v>32</v>
      </c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>
        <f>$D94</f>
        <v>32</v>
      </c>
      <c r="BF94" s="101"/>
      <c r="BG94" s="101"/>
      <c r="BH94" s="101"/>
      <c r="BI94" s="101"/>
      <c r="BJ94" s="101"/>
      <c r="BK94" s="101"/>
      <c r="BL94" s="101"/>
      <c r="BM94" s="101"/>
      <c r="BN94" s="105">
        <f t="shared" si="4"/>
        <v>32</v>
      </c>
    </row>
    <row r="95" spans="1:66" ht="14.25" customHeight="1" x14ac:dyDescent="0.15">
      <c r="A95" s="34" t="s">
        <v>235</v>
      </c>
      <c r="B95" s="180">
        <v>2</v>
      </c>
      <c r="C95" s="33" t="s">
        <v>44</v>
      </c>
      <c r="D95" s="101">
        <f>'REV-REVCALC_CWS'!$U$28</f>
        <v>32</v>
      </c>
      <c r="E95" s="67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45"/>
      <c r="V95" s="101">
        <f>$D95</f>
        <v>32</v>
      </c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>
        <f>$D95</f>
        <v>32</v>
      </c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>
        <f>$D95</f>
        <v>32</v>
      </c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>
        <f>$D95</f>
        <v>32</v>
      </c>
      <c r="BG95" s="101"/>
      <c r="BH95" s="101"/>
      <c r="BI95" s="101"/>
      <c r="BJ95" s="101"/>
      <c r="BK95" s="101"/>
      <c r="BL95" s="101"/>
      <c r="BM95" s="101"/>
      <c r="BN95" s="105">
        <f t="shared" si="4"/>
        <v>32</v>
      </c>
    </row>
    <row r="96" spans="1:66" ht="14.25" customHeight="1" x14ac:dyDescent="0.15">
      <c r="A96" s="34" t="s">
        <v>217</v>
      </c>
      <c r="B96" s="180">
        <v>2</v>
      </c>
      <c r="C96" s="33" t="s">
        <v>45</v>
      </c>
      <c r="D96" s="101">
        <f>'REV-REVCALC_CWS'!$V$28</f>
        <v>32</v>
      </c>
      <c r="E96" s="67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45"/>
      <c r="W96" s="101">
        <f>$D96</f>
        <v>32</v>
      </c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>
        <f>$D96</f>
        <v>32</v>
      </c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>
        <f>$D96</f>
        <v>32</v>
      </c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>
        <f>$D96</f>
        <v>32</v>
      </c>
      <c r="BH96" s="101"/>
      <c r="BI96" s="101"/>
      <c r="BJ96" s="101"/>
      <c r="BK96" s="101"/>
      <c r="BL96" s="101"/>
      <c r="BM96" s="101"/>
      <c r="BN96" s="105">
        <f t="shared" si="4"/>
        <v>32</v>
      </c>
    </row>
    <row r="97" spans="1:66" ht="14.25" customHeight="1" x14ac:dyDescent="0.15">
      <c r="A97" s="34" t="s">
        <v>236</v>
      </c>
      <c r="B97" s="180">
        <v>2</v>
      </c>
      <c r="C97" s="33" t="s">
        <v>46</v>
      </c>
      <c r="D97" s="101">
        <f>'REV-REVCALC_CWS'!$W$28</f>
        <v>32</v>
      </c>
      <c r="E97" s="67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45"/>
      <c r="X97" s="101">
        <f>$D97</f>
        <v>32</v>
      </c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>
        <f>$D97</f>
        <v>32</v>
      </c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>
        <f>$D97</f>
        <v>32</v>
      </c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>
        <f>$D97</f>
        <v>32</v>
      </c>
      <c r="BI97" s="101"/>
      <c r="BJ97" s="101"/>
      <c r="BK97" s="101"/>
      <c r="BL97" s="101"/>
      <c r="BM97" s="101"/>
      <c r="BN97" s="105">
        <f t="shared" si="4"/>
        <v>32</v>
      </c>
    </row>
    <row r="98" spans="1:66" ht="14.25" customHeight="1" x14ac:dyDescent="0.15">
      <c r="A98" s="34" t="s">
        <v>237</v>
      </c>
      <c r="B98" s="180">
        <v>2</v>
      </c>
      <c r="C98" s="33" t="s">
        <v>47</v>
      </c>
      <c r="D98" s="101">
        <f>'REV-REVCALC_CWS'!$X$28</f>
        <v>36</v>
      </c>
      <c r="E98" s="67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45"/>
      <c r="Y98" s="101">
        <f>$D98</f>
        <v>36</v>
      </c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>
        <f>$D98</f>
        <v>36</v>
      </c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>
        <f>$D98</f>
        <v>36</v>
      </c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>
        <f>$D98</f>
        <v>36</v>
      </c>
      <c r="BJ98" s="101"/>
      <c r="BK98" s="101"/>
      <c r="BL98" s="101"/>
      <c r="BM98" s="101"/>
      <c r="BN98" s="105">
        <f t="shared" si="4"/>
        <v>36</v>
      </c>
    </row>
    <row r="99" spans="1:66" ht="14.25" customHeight="1" x14ac:dyDescent="0.15">
      <c r="A99" s="34" t="s">
        <v>64</v>
      </c>
      <c r="B99" s="180">
        <v>2</v>
      </c>
      <c r="C99" s="33" t="s">
        <v>48</v>
      </c>
      <c r="D99" s="101">
        <f>'REV-REVCALC_CWS'!$Y$28</f>
        <v>40</v>
      </c>
      <c r="E99" s="67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45"/>
      <c r="Z99" s="101">
        <f>$D99</f>
        <v>40</v>
      </c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>
        <f>$D99</f>
        <v>40</v>
      </c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>
        <f>$D99</f>
        <v>40</v>
      </c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>
        <f>$D99</f>
        <v>40</v>
      </c>
      <c r="BK99" s="101"/>
      <c r="BL99" s="101"/>
      <c r="BM99" s="101"/>
      <c r="BN99" s="105">
        <f t="shared" si="4"/>
        <v>40</v>
      </c>
    </row>
    <row r="100" spans="1:66" ht="14.25" customHeight="1" x14ac:dyDescent="0.15">
      <c r="A100" s="34" t="s">
        <v>238</v>
      </c>
      <c r="B100" s="180">
        <v>2</v>
      </c>
      <c r="C100" s="33" t="s">
        <v>49</v>
      </c>
      <c r="D100" s="101">
        <f>'REV-REVCALC_CWS'!$Z$28</f>
        <v>40</v>
      </c>
      <c r="E100" s="67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45"/>
      <c r="AA100" s="101">
        <f>$D100</f>
        <v>40</v>
      </c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>
        <f>$D100</f>
        <v>40</v>
      </c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>
        <f>$D100</f>
        <v>40</v>
      </c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>
        <f>$D100</f>
        <v>40</v>
      </c>
      <c r="BL100" s="101"/>
      <c r="BM100" s="101"/>
      <c r="BN100" s="105">
        <f t="shared" si="4"/>
        <v>40</v>
      </c>
    </row>
    <row r="101" spans="1:66" ht="14.25" customHeight="1" x14ac:dyDescent="0.15">
      <c r="A101" s="34" t="s">
        <v>239</v>
      </c>
      <c r="B101" s="180">
        <v>2</v>
      </c>
      <c r="C101" s="33" t="s">
        <v>50</v>
      </c>
      <c r="D101" s="101">
        <f>'REV-REVCALC_CWS'!$AA$28</f>
        <v>47</v>
      </c>
      <c r="E101" s="67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45"/>
      <c r="AB101" s="101">
        <f>$D101</f>
        <v>47</v>
      </c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>
        <f>$D101</f>
        <v>47</v>
      </c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>
        <f>$D101</f>
        <v>47</v>
      </c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>
        <f>$D101</f>
        <v>47</v>
      </c>
      <c r="BM101" s="101"/>
      <c r="BN101" s="105">
        <f t="shared" si="4"/>
        <v>47</v>
      </c>
    </row>
    <row r="102" spans="1:66" ht="14.25" customHeight="1" x14ac:dyDescent="0.15">
      <c r="A102" s="34" t="s">
        <v>240</v>
      </c>
      <c r="B102" s="180">
        <v>2</v>
      </c>
      <c r="C102" s="33" t="s">
        <v>51</v>
      </c>
      <c r="D102" s="101">
        <f>'REV-REVCALC_CWS'!$AB$28</f>
        <v>47</v>
      </c>
      <c r="E102" s="67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45"/>
      <c r="AC102" s="101">
        <f>$D102</f>
        <v>47</v>
      </c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>
        <f>$D102</f>
        <v>47</v>
      </c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>
        <f>$D102</f>
        <v>47</v>
      </c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>
        <f>$D102</f>
        <v>47</v>
      </c>
      <c r="BN102" s="105">
        <f t="shared" si="4"/>
        <v>47</v>
      </c>
    </row>
    <row r="103" spans="1:66" ht="14.25" customHeight="1" x14ac:dyDescent="0.15">
      <c r="A103" s="34" t="s">
        <v>241</v>
      </c>
      <c r="B103" s="180">
        <v>3</v>
      </c>
      <c r="C103" s="33" t="s">
        <v>40</v>
      </c>
      <c r="D103" s="101">
        <f>'REV-REVCALC_CWS'!$AC$28</f>
        <v>72</v>
      </c>
      <c r="E103" s="67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45"/>
      <c r="AD103" s="101">
        <f>$D103</f>
        <v>72</v>
      </c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>
        <f>$D103</f>
        <v>72</v>
      </c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>
        <f>$D103</f>
        <v>72</v>
      </c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5">
        <f t="shared" si="4"/>
        <v>72</v>
      </c>
    </row>
    <row r="104" spans="1:66" ht="14.25" customHeight="1" x14ac:dyDescent="0.15">
      <c r="A104" s="34" t="s">
        <v>242</v>
      </c>
      <c r="B104" s="180">
        <v>3</v>
      </c>
      <c r="C104" s="33" t="s">
        <v>41</v>
      </c>
      <c r="D104" s="101">
        <f>'REV-REVCALC_CWS'!$AD$28</f>
        <v>116</v>
      </c>
      <c r="E104" s="67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45"/>
      <c r="AE104" s="101">
        <f>$D104</f>
        <v>116</v>
      </c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>
        <f>$D104</f>
        <v>116</v>
      </c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>
        <f>$D104</f>
        <v>116</v>
      </c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5">
        <f t="shared" si="4"/>
        <v>116</v>
      </c>
    </row>
    <row r="105" spans="1:66" ht="14.25" customHeight="1" x14ac:dyDescent="0.15">
      <c r="A105" s="34" t="s">
        <v>243</v>
      </c>
      <c r="B105" s="180">
        <v>3</v>
      </c>
      <c r="C105" s="33" t="s">
        <v>42</v>
      </c>
      <c r="D105" s="101">
        <f>'REV-REVCALC_CWS'!$AE$28</f>
        <v>130</v>
      </c>
      <c r="E105" s="67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45"/>
      <c r="AF105" s="101">
        <f>$D105</f>
        <v>130</v>
      </c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>
        <f>$D105</f>
        <v>130</v>
      </c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>
        <f>$D105</f>
        <v>130</v>
      </c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5">
        <f t="shared" si="4"/>
        <v>130</v>
      </c>
    </row>
    <row r="106" spans="1:66" ht="14.25" customHeight="1" x14ac:dyDescent="0.15">
      <c r="A106" s="34" t="s">
        <v>244</v>
      </c>
      <c r="B106" s="180">
        <v>3</v>
      </c>
      <c r="C106" s="33" t="s">
        <v>43</v>
      </c>
      <c r="D106" s="101">
        <f>'REV-REVCALC_CWS'!$AF$28</f>
        <v>130</v>
      </c>
      <c r="E106" s="67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45"/>
      <c r="AG106" s="101">
        <f>$D106</f>
        <v>130</v>
      </c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>
        <f>$D106</f>
        <v>130</v>
      </c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>
        <f>$D106</f>
        <v>130</v>
      </c>
      <c r="BF106" s="101"/>
      <c r="BG106" s="101"/>
      <c r="BH106" s="101"/>
      <c r="BI106" s="101"/>
      <c r="BJ106" s="101"/>
      <c r="BK106" s="101"/>
      <c r="BL106" s="101"/>
      <c r="BM106" s="101"/>
      <c r="BN106" s="105">
        <f t="shared" si="4"/>
        <v>130</v>
      </c>
    </row>
    <row r="107" spans="1:66" ht="14.25" customHeight="1" x14ac:dyDescent="0.15">
      <c r="A107" s="34" t="s">
        <v>245</v>
      </c>
      <c r="B107" s="180">
        <v>3</v>
      </c>
      <c r="C107" s="33" t="s">
        <v>44</v>
      </c>
      <c r="D107" s="101">
        <f>'REV-REVCALC_CWS'!$AG$28</f>
        <v>144</v>
      </c>
      <c r="E107" s="67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45"/>
      <c r="AH107" s="101">
        <f>$D107</f>
        <v>144</v>
      </c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>
        <f>$D107</f>
        <v>144</v>
      </c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>
        <f>$D107</f>
        <v>144</v>
      </c>
      <c r="BG107" s="101"/>
      <c r="BH107" s="101"/>
      <c r="BI107" s="101"/>
      <c r="BJ107" s="101"/>
      <c r="BK107" s="101"/>
      <c r="BL107" s="101"/>
      <c r="BM107" s="101"/>
      <c r="BN107" s="105">
        <f t="shared" si="4"/>
        <v>144</v>
      </c>
    </row>
    <row r="108" spans="1:66" ht="14.25" customHeight="1" x14ac:dyDescent="0.15">
      <c r="A108" s="34" t="s">
        <v>246</v>
      </c>
      <c r="B108" s="180">
        <v>3</v>
      </c>
      <c r="C108" s="33" t="s">
        <v>45</v>
      </c>
      <c r="D108" s="101">
        <f>'REV-REVCALC_CWS'!$AH$28</f>
        <v>144</v>
      </c>
      <c r="E108" s="67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45"/>
      <c r="AI108" s="101">
        <f>$D108</f>
        <v>144</v>
      </c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>
        <f>$D108</f>
        <v>144</v>
      </c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>
        <f>$D108</f>
        <v>144</v>
      </c>
      <c r="BH108" s="101"/>
      <c r="BI108" s="101"/>
      <c r="BJ108" s="101"/>
      <c r="BK108" s="101"/>
      <c r="BL108" s="101"/>
      <c r="BM108" s="101"/>
      <c r="BN108" s="105">
        <f t="shared" si="4"/>
        <v>144</v>
      </c>
    </row>
    <row r="109" spans="1:66" ht="14.25" customHeight="1" x14ac:dyDescent="0.15">
      <c r="A109" s="34" t="s">
        <v>247</v>
      </c>
      <c r="B109" s="180">
        <v>3</v>
      </c>
      <c r="C109" s="33" t="s">
        <v>46</v>
      </c>
      <c r="D109" s="101">
        <f>'REV-REVCALC_CWS'!$AI$28</f>
        <v>144</v>
      </c>
      <c r="E109" s="67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45"/>
      <c r="AJ109" s="101">
        <f>$D109</f>
        <v>144</v>
      </c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>
        <f>$D109</f>
        <v>144</v>
      </c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>
        <f>$D109</f>
        <v>144</v>
      </c>
      <c r="BI109" s="101"/>
      <c r="BJ109" s="101"/>
      <c r="BK109" s="101"/>
      <c r="BL109" s="101"/>
      <c r="BM109" s="101"/>
      <c r="BN109" s="105">
        <f t="shared" si="4"/>
        <v>144</v>
      </c>
    </row>
    <row r="110" spans="1:66" ht="14.25" customHeight="1" x14ac:dyDescent="0.15">
      <c r="A110" s="34" t="s">
        <v>248</v>
      </c>
      <c r="B110" s="180">
        <v>3</v>
      </c>
      <c r="C110" s="33" t="s">
        <v>47</v>
      </c>
      <c r="D110" s="101">
        <f>'REV-REVCALC_CWS'!$AJ$28</f>
        <v>130</v>
      </c>
      <c r="E110" s="67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45"/>
      <c r="AK110" s="101">
        <f>$D110</f>
        <v>130</v>
      </c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>
        <f>$D110</f>
        <v>130</v>
      </c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>
        <f>$D110</f>
        <v>130</v>
      </c>
      <c r="BJ110" s="101"/>
      <c r="BK110" s="101"/>
      <c r="BL110" s="101"/>
      <c r="BM110" s="101"/>
      <c r="BN110" s="105">
        <f t="shared" si="4"/>
        <v>130</v>
      </c>
    </row>
    <row r="111" spans="1:66" ht="14.25" customHeight="1" x14ac:dyDescent="0.15">
      <c r="A111" s="34" t="s">
        <v>249</v>
      </c>
      <c r="B111" s="180">
        <v>3</v>
      </c>
      <c r="C111" s="33" t="s">
        <v>48</v>
      </c>
      <c r="D111" s="101">
        <f>'REV-REVCALC_CWS'!$AK$28</f>
        <v>130</v>
      </c>
      <c r="E111" s="67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45"/>
      <c r="AL111" s="101">
        <f>$D111</f>
        <v>130</v>
      </c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>
        <f>$D111</f>
        <v>130</v>
      </c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>
        <f>$D111</f>
        <v>130</v>
      </c>
      <c r="BK111" s="101"/>
      <c r="BL111" s="101"/>
      <c r="BM111" s="101"/>
      <c r="BN111" s="105">
        <f t="shared" si="4"/>
        <v>130</v>
      </c>
    </row>
    <row r="112" spans="1:66" ht="14.25" customHeight="1" x14ac:dyDescent="0.15">
      <c r="A112" s="34" t="s">
        <v>250</v>
      </c>
      <c r="B112" s="180">
        <v>3</v>
      </c>
      <c r="C112" s="33" t="s">
        <v>49</v>
      </c>
      <c r="D112" s="101">
        <f>'REV-REVCALC_CWS'!$AL$28</f>
        <v>116</v>
      </c>
      <c r="E112" s="67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45"/>
      <c r="AM112" s="101">
        <f>$D112</f>
        <v>116</v>
      </c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>
        <f>$D112</f>
        <v>116</v>
      </c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>
        <f>$D112</f>
        <v>116</v>
      </c>
      <c r="BL112" s="101"/>
      <c r="BM112" s="101"/>
      <c r="BN112" s="105">
        <f t="shared" si="4"/>
        <v>116</v>
      </c>
    </row>
    <row r="113" spans="1:66" ht="14.25" customHeight="1" x14ac:dyDescent="0.15">
      <c r="A113" s="34" t="s">
        <v>251</v>
      </c>
      <c r="B113" s="180">
        <v>3</v>
      </c>
      <c r="C113" s="33" t="s">
        <v>50</v>
      </c>
      <c r="D113" s="101">
        <f>'REV-REVCALC_CWS'!$AM$28</f>
        <v>101</v>
      </c>
      <c r="E113" s="67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45"/>
      <c r="AN113" s="101">
        <f>$D113</f>
        <v>101</v>
      </c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>
        <f>$D113</f>
        <v>101</v>
      </c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>
        <f>$D113</f>
        <v>101</v>
      </c>
      <c r="BM113" s="101"/>
      <c r="BN113" s="105">
        <f t="shared" si="4"/>
        <v>101</v>
      </c>
    </row>
    <row r="114" spans="1:66" ht="14.25" customHeight="1" x14ac:dyDescent="0.15">
      <c r="A114" s="34" t="s">
        <v>252</v>
      </c>
      <c r="B114" s="180">
        <v>3</v>
      </c>
      <c r="C114" s="33" t="s">
        <v>51</v>
      </c>
      <c r="D114" s="101">
        <f>'REV-REVCALC_CWS'!$AN$28</f>
        <v>87</v>
      </c>
      <c r="E114" s="67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45"/>
      <c r="AO114" s="101">
        <f>$D114</f>
        <v>87</v>
      </c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>
        <f>$D114</f>
        <v>87</v>
      </c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>
        <f>$D114</f>
        <v>87</v>
      </c>
      <c r="BN114" s="105">
        <f t="shared" si="4"/>
        <v>87</v>
      </c>
    </row>
    <row r="115" spans="1:66" ht="14.25" customHeight="1" x14ac:dyDescent="0.15">
      <c r="A115" s="34" t="s">
        <v>253</v>
      </c>
      <c r="B115" s="180">
        <v>4</v>
      </c>
      <c r="C115" s="33" t="s">
        <v>40</v>
      </c>
      <c r="D115" s="101">
        <f>'REV-REVCALC_CWS'!$AO$28</f>
        <v>151</v>
      </c>
      <c r="E115" s="67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45"/>
      <c r="AP115" s="101">
        <f>$D115</f>
        <v>151</v>
      </c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>
        <f>$D115</f>
        <v>151</v>
      </c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5">
        <f t="shared" si="4"/>
        <v>151</v>
      </c>
    </row>
    <row r="116" spans="1:66" ht="14.25" customHeight="1" x14ac:dyDescent="0.15">
      <c r="A116" s="34" t="s">
        <v>254</v>
      </c>
      <c r="B116" s="180">
        <v>4</v>
      </c>
      <c r="C116" s="33" t="s">
        <v>41</v>
      </c>
      <c r="D116" s="101">
        <f>'REV-REVCALC_CWS'!$AP$28</f>
        <v>240</v>
      </c>
      <c r="E116" s="67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45"/>
      <c r="AQ116" s="101">
        <f>$D116</f>
        <v>240</v>
      </c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>
        <f>$D116</f>
        <v>240</v>
      </c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5">
        <f t="shared" si="4"/>
        <v>240</v>
      </c>
    </row>
    <row r="117" spans="1:66" ht="14.25" customHeight="1" x14ac:dyDescent="0.15">
      <c r="A117" s="34" t="s">
        <v>255</v>
      </c>
      <c r="B117" s="180">
        <v>4</v>
      </c>
      <c r="C117" s="33" t="s">
        <v>42</v>
      </c>
      <c r="D117" s="101">
        <f>'REV-REVCALC_CWS'!$AQ$28</f>
        <v>271</v>
      </c>
      <c r="E117" s="67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45"/>
      <c r="AR117" s="101">
        <f>$D117</f>
        <v>271</v>
      </c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>
        <f>$D117</f>
        <v>271</v>
      </c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5">
        <f t="shared" si="4"/>
        <v>271</v>
      </c>
    </row>
    <row r="118" spans="1:66" ht="14.25" customHeight="1" x14ac:dyDescent="0.15">
      <c r="A118" s="34" t="s">
        <v>256</v>
      </c>
      <c r="B118" s="180">
        <v>4</v>
      </c>
      <c r="C118" s="33" t="s">
        <v>43</v>
      </c>
      <c r="D118" s="101">
        <f>'REV-REVCALC_CWS'!$AR$28</f>
        <v>271</v>
      </c>
      <c r="E118" s="67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45"/>
      <c r="AS118" s="101">
        <f>$D118</f>
        <v>271</v>
      </c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>
        <f>$D118</f>
        <v>271</v>
      </c>
      <c r="BF118" s="101"/>
      <c r="BG118" s="101"/>
      <c r="BH118" s="101"/>
      <c r="BI118" s="101"/>
      <c r="BJ118" s="101"/>
      <c r="BK118" s="101"/>
      <c r="BL118" s="101"/>
      <c r="BM118" s="101"/>
      <c r="BN118" s="105">
        <f t="shared" si="4"/>
        <v>271</v>
      </c>
    </row>
    <row r="119" spans="1:66" ht="14.25" customHeight="1" x14ac:dyDescent="0.15">
      <c r="A119" s="34" t="s">
        <v>257</v>
      </c>
      <c r="B119" s="180">
        <v>4</v>
      </c>
      <c r="C119" s="33" t="s">
        <v>44</v>
      </c>
      <c r="D119" s="101">
        <f>'REV-REVCALC_CWS'!$AS$28</f>
        <v>300</v>
      </c>
      <c r="E119" s="67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45"/>
      <c r="AT119" s="101">
        <f>$D119</f>
        <v>300</v>
      </c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>
        <f>$D119</f>
        <v>300</v>
      </c>
      <c r="BG119" s="101"/>
      <c r="BH119" s="101"/>
      <c r="BI119" s="101"/>
      <c r="BJ119" s="101"/>
      <c r="BK119" s="101"/>
      <c r="BL119" s="101"/>
      <c r="BM119" s="101"/>
      <c r="BN119" s="105">
        <f t="shared" si="4"/>
        <v>300</v>
      </c>
    </row>
    <row r="120" spans="1:66" ht="14.25" customHeight="1" x14ac:dyDescent="0.15">
      <c r="A120" s="34" t="s">
        <v>258</v>
      </c>
      <c r="B120" s="180">
        <v>4</v>
      </c>
      <c r="C120" s="33" t="s">
        <v>45</v>
      </c>
      <c r="D120" s="101">
        <f>'REV-REVCALC_CWS'!$AT$28</f>
        <v>300</v>
      </c>
      <c r="E120" s="67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45"/>
      <c r="AU120" s="101">
        <f>$D120</f>
        <v>300</v>
      </c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>
        <f>$D120</f>
        <v>300</v>
      </c>
      <c r="BH120" s="101"/>
      <c r="BI120" s="101"/>
      <c r="BJ120" s="101"/>
      <c r="BK120" s="101"/>
      <c r="BL120" s="101"/>
      <c r="BM120" s="101"/>
      <c r="BN120" s="105">
        <f t="shared" si="4"/>
        <v>300</v>
      </c>
    </row>
    <row r="121" spans="1:66" ht="14.25" customHeight="1" x14ac:dyDescent="0.15">
      <c r="A121" s="34" t="s">
        <v>259</v>
      </c>
      <c r="B121" s="180">
        <v>4</v>
      </c>
      <c r="C121" s="33" t="s">
        <v>46</v>
      </c>
      <c r="D121" s="101">
        <f>'REV-REVCALC_CWS'!$AU$28</f>
        <v>300</v>
      </c>
      <c r="E121" s="67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45"/>
      <c r="AV121" s="101">
        <f>$D121</f>
        <v>300</v>
      </c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>
        <f>$D121</f>
        <v>300</v>
      </c>
      <c r="BI121" s="101"/>
      <c r="BJ121" s="101"/>
      <c r="BK121" s="101"/>
      <c r="BL121" s="101"/>
      <c r="BM121" s="101"/>
      <c r="BN121" s="105">
        <f t="shared" si="4"/>
        <v>300</v>
      </c>
    </row>
    <row r="122" spans="1:66" ht="14.25" customHeight="1" x14ac:dyDescent="0.15">
      <c r="A122" s="34" t="s">
        <v>260</v>
      </c>
      <c r="B122" s="180">
        <v>4</v>
      </c>
      <c r="C122" s="33" t="s">
        <v>47</v>
      </c>
      <c r="D122" s="101">
        <f>'REV-REVCALC_CWS'!$AV$28</f>
        <v>271</v>
      </c>
      <c r="E122" s="67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45"/>
      <c r="AW122" s="101">
        <f>$D122</f>
        <v>271</v>
      </c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>
        <f>$D122</f>
        <v>271</v>
      </c>
      <c r="BJ122" s="101"/>
      <c r="BK122" s="101"/>
      <c r="BL122" s="101"/>
      <c r="BM122" s="101"/>
      <c r="BN122" s="105">
        <f t="shared" si="4"/>
        <v>271</v>
      </c>
    </row>
    <row r="123" spans="1:66" ht="14.25" customHeight="1" x14ac:dyDescent="0.15">
      <c r="A123" s="34" t="s">
        <v>261</v>
      </c>
      <c r="B123" s="180">
        <v>4</v>
      </c>
      <c r="C123" s="33" t="s">
        <v>48</v>
      </c>
      <c r="D123" s="101">
        <f>'REV-REVCALC_CWS'!$AW$28</f>
        <v>271</v>
      </c>
      <c r="E123" s="67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45"/>
      <c r="AX123" s="101">
        <f>$D123</f>
        <v>271</v>
      </c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>
        <f>$D123</f>
        <v>271</v>
      </c>
      <c r="BK123" s="101"/>
      <c r="BL123" s="101"/>
      <c r="BM123" s="101"/>
      <c r="BN123" s="105">
        <f t="shared" si="4"/>
        <v>271</v>
      </c>
    </row>
    <row r="124" spans="1:66" ht="14.25" customHeight="1" x14ac:dyDescent="0.15">
      <c r="A124" s="34" t="s">
        <v>262</v>
      </c>
      <c r="B124" s="180">
        <v>4</v>
      </c>
      <c r="C124" s="33" t="s">
        <v>49</v>
      </c>
      <c r="D124" s="101">
        <f>'REV-REVCALC_CWS'!$AX$28</f>
        <v>240</v>
      </c>
      <c r="E124" s="67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45"/>
      <c r="AY124" s="101">
        <f>$D124</f>
        <v>240</v>
      </c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>
        <f>$D124</f>
        <v>240</v>
      </c>
      <c r="BL124" s="101"/>
      <c r="BM124" s="101"/>
      <c r="BN124" s="105">
        <f t="shared" si="4"/>
        <v>240</v>
      </c>
    </row>
    <row r="125" spans="1:66" ht="14.25" customHeight="1" x14ac:dyDescent="0.15">
      <c r="A125" s="34" t="s">
        <v>263</v>
      </c>
      <c r="B125" s="180">
        <v>4</v>
      </c>
      <c r="C125" s="33" t="s">
        <v>50</v>
      </c>
      <c r="D125" s="101">
        <f>'REV-REVCALC_CWS'!$AY$28</f>
        <v>211</v>
      </c>
      <c r="E125" s="67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45"/>
      <c r="AZ125" s="101">
        <f>$D125</f>
        <v>211</v>
      </c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>
        <f>$D125</f>
        <v>211</v>
      </c>
      <c r="BM125" s="101"/>
      <c r="BN125" s="105">
        <f t="shared" si="4"/>
        <v>211</v>
      </c>
    </row>
    <row r="126" spans="1:66" ht="14.25" customHeight="1" x14ac:dyDescent="0.15">
      <c r="A126" s="34" t="s">
        <v>264</v>
      </c>
      <c r="B126" s="180">
        <v>4</v>
      </c>
      <c r="C126" s="33" t="s">
        <v>51</v>
      </c>
      <c r="D126" s="101">
        <f>'REV-REVCALC_CWS'!$AZ$28</f>
        <v>180</v>
      </c>
      <c r="E126" s="67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45"/>
      <c r="BA126" s="101">
        <f>$D126</f>
        <v>180</v>
      </c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>
        <f>$D126</f>
        <v>180</v>
      </c>
      <c r="BN126" s="105">
        <f t="shared" si="4"/>
        <v>180</v>
      </c>
    </row>
    <row r="127" spans="1:66" ht="14.25" customHeight="1" x14ac:dyDescent="0.15">
      <c r="A127" s="34" t="s">
        <v>265</v>
      </c>
      <c r="B127" s="180">
        <v>5</v>
      </c>
      <c r="C127" s="33" t="s">
        <v>40</v>
      </c>
      <c r="D127" s="101">
        <f>'REV-REVCALC_CWS'!$BA$28</f>
        <v>243</v>
      </c>
      <c r="E127" s="67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45"/>
      <c r="BB127" s="101">
        <f>$D127</f>
        <v>243</v>
      </c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5">
        <f t="shared" si="4"/>
        <v>243</v>
      </c>
    </row>
    <row r="128" spans="1:66" ht="14.25" customHeight="1" x14ac:dyDescent="0.15">
      <c r="A128" s="34" t="s">
        <v>266</v>
      </c>
      <c r="B128" s="180">
        <v>5</v>
      </c>
      <c r="C128" s="33" t="s">
        <v>41</v>
      </c>
      <c r="D128" s="101">
        <f>'REV-REVCALC_CWS'!$BB$28</f>
        <v>389</v>
      </c>
      <c r="E128" s="67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45"/>
      <c r="BC128" s="101">
        <f>$D128</f>
        <v>389</v>
      </c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5">
        <f t="shared" si="4"/>
        <v>389</v>
      </c>
    </row>
    <row r="129" spans="1:72" ht="14.25" customHeight="1" x14ac:dyDescent="0.15">
      <c r="A129" s="34" t="s">
        <v>267</v>
      </c>
      <c r="B129" s="180">
        <v>5</v>
      </c>
      <c r="C129" s="33" t="s">
        <v>42</v>
      </c>
      <c r="D129" s="101">
        <f>'REV-REVCALC_CWS'!$BC$28</f>
        <v>438</v>
      </c>
      <c r="E129" s="67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45"/>
      <c r="BD129" s="101">
        <f>$D129</f>
        <v>438</v>
      </c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5">
        <f t="shared" si="4"/>
        <v>438</v>
      </c>
    </row>
    <row r="130" spans="1:72" ht="14.25" customHeight="1" x14ac:dyDescent="0.15">
      <c r="A130" s="34" t="s">
        <v>268</v>
      </c>
      <c r="B130" s="180">
        <v>5</v>
      </c>
      <c r="C130" s="33" t="s">
        <v>43</v>
      </c>
      <c r="D130" s="101">
        <f>'REV-REVCALC_CWS'!$BD$28</f>
        <v>438</v>
      </c>
      <c r="E130" s="67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45"/>
      <c r="BE130" s="101">
        <f>$D130</f>
        <v>438</v>
      </c>
      <c r="BF130" s="101"/>
      <c r="BG130" s="101"/>
      <c r="BH130" s="101"/>
      <c r="BI130" s="101"/>
      <c r="BJ130" s="101"/>
      <c r="BK130" s="101"/>
      <c r="BL130" s="101"/>
      <c r="BM130" s="101"/>
      <c r="BN130" s="105">
        <f t="shared" si="4"/>
        <v>438</v>
      </c>
    </row>
    <row r="131" spans="1:72" ht="14.25" customHeight="1" x14ac:dyDescent="0.15">
      <c r="A131" s="34" t="s">
        <v>269</v>
      </c>
      <c r="B131" s="180">
        <v>5</v>
      </c>
      <c r="C131" s="33" t="s">
        <v>44</v>
      </c>
      <c r="D131" s="101">
        <f>'REV-REVCALC_CWS'!$BE$28</f>
        <v>486</v>
      </c>
      <c r="E131" s="67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45"/>
      <c r="BF131" s="101">
        <f>$D131</f>
        <v>486</v>
      </c>
      <c r="BG131" s="101"/>
      <c r="BH131" s="101"/>
      <c r="BI131" s="101"/>
      <c r="BJ131" s="101"/>
      <c r="BK131" s="101"/>
      <c r="BL131" s="101"/>
      <c r="BM131" s="101"/>
      <c r="BN131" s="105">
        <f t="shared" si="4"/>
        <v>486</v>
      </c>
    </row>
    <row r="132" spans="1:72" ht="14.25" customHeight="1" x14ac:dyDescent="0.15">
      <c r="A132" s="34" t="s">
        <v>270</v>
      </c>
      <c r="B132" s="180">
        <v>5</v>
      </c>
      <c r="C132" s="33" t="s">
        <v>45</v>
      </c>
      <c r="D132" s="101">
        <f>'REV-REVCALC_CWS'!$BF$28</f>
        <v>486</v>
      </c>
      <c r="E132" s="67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45"/>
      <c r="BG132" s="101">
        <f>$D132</f>
        <v>486</v>
      </c>
      <c r="BH132" s="101"/>
      <c r="BI132" s="101"/>
      <c r="BJ132" s="101"/>
      <c r="BK132" s="101"/>
      <c r="BL132" s="101"/>
      <c r="BM132" s="101"/>
      <c r="BN132" s="105">
        <f t="shared" si="4"/>
        <v>486</v>
      </c>
    </row>
    <row r="133" spans="1:72" ht="14.25" customHeight="1" x14ac:dyDescent="0.15">
      <c r="A133" s="34" t="s">
        <v>271</v>
      </c>
      <c r="B133" s="180">
        <v>5</v>
      </c>
      <c r="C133" s="33" t="s">
        <v>46</v>
      </c>
      <c r="D133" s="101">
        <f>'REV-REVCALC_CWS'!$BG$28</f>
        <v>486</v>
      </c>
      <c r="E133" s="67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45"/>
      <c r="BH133" s="101">
        <f>$D133</f>
        <v>486</v>
      </c>
      <c r="BI133" s="101"/>
      <c r="BJ133" s="101"/>
      <c r="BK133" s="101"/>
      <c r="BL133" s="101"/>
      <c r="BM133" s="101"/>
      <c r="BN133" s="105">
        <f t="shared" si="4"/>
        <v>486</v>
      </c>
      <c r="BO133" s="63"/>
    </row>
    <row r="134" spans="1:72" ht="14.25" customHeight="1" x14ac:dyDescent="0.15">
      <c r="A134" s="34" t="s">
        <v>272</v>
      </c>
      <c r="B134" s="180">
        <v>5</v>
      </c>
      <c r="C134" s="33" t="s">
        <v>47</v>
      </c>
      <c r="D134" s="101">
        <f>'REV-REVCALC_CWS'!$BH$28</f>
        <v>438</v>
      </c>
      <c r="E134" s="67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45"/>
      <c r="BI134" s="101">
        <f>$D134</f>
        <v>438</v>
      </c>
      <c r="BJ134" s="101"/>
      <c r="BK134" s="101"/>
      <c r="BL134" s="101"/>
      <c r="BM134" s="101"/>
      <c r="BN134" s="105">
        <f t="shared" si="4"/>
        <v>438</v>
      </c>
      <c r="BO134" s="63"/>
      <c r="BP134" s="63"/>
    </row>
    <row r="135" spans="1:72" ht="14.25" customHeight="1" x14ac:dyDescent="0.15">
      <c r="A135" s="34" t="s">
        <v>273</v>
      </c>
      <c r="B135" s="180">
        <v>5</v>
      </c>
      <c r="C135" s="33" t="s">
        <v>48</v>
      </c>
      <c r="D135" s="101">
        <f>'REV-REVCALC_CWS'!$BI$28</f>
        <v>438</v>
      </c>
      <c r="E135" s="67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45"/>
      <c r="BJ135" s="101">
        <f>$D135</f>
        <v>438</v>
      </c>
      <c r="BK135" s="101"/>
      <c r="BL135" s="101"/>
      <c r="BM135" s="101"/>
      <c r="BN135" s="105">
        <f t="shared" si="4"/>
        <v>438</v>
      </c>
      <c r="BO135" s="63"/>
      <c r="BP135" s="63"/>
      <c r="BQ135" s="63"/>
    </row>
    <row r="136" spans="1:72" ht="14.25" customHeight="1" x14ac:dyDescent="0.15">
      <c r="A136" s="34" t="s">
        <v>274</v>
      </c>
      <c r="B136" s="180">
        <v>5</v>
      </c>
      <c r="C136" s="33" t="s">
        <v>49</v>
      </c>
      <c r="D136" s="101">
        <f>'REV-REVCALC_CWS'!$BJ$28</f>
        <v>389</v>
      </c>
      <c r="E136" s="67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45"/>
      <c r="BK136" s="101">
        <f>$D136</f>
        <v>389</v>
      </c>
      <c r="BL136" s="101"/>
      <c r="BM136" s="101"/>
      <c r="BN136" s="105">
        <f t="shared" si="4"/>
        <v>389</v>
      </c>
      <c r="BO136" s="63"/>
      <c r="BP136" s="63"/>
      <c r="BQ136" s="63"/>
      <c r="BR136" s="63"/>
    </row>
    <row r="137" spans="1:72" ht="14.25" customHeight="1" x14ac:dyDescent="0.15">
      <c r="A137" s="34" t="s">
        <v>275</v>
      </c>
      <c r="B137" s="180">
        <v>5</v>
      </c>
      <c r="C137" s="33" t="s">
        <v>50</v>
      </c>
      <c r="D137" s="101">
        <f>'REV-REVCALC_CWS'!$BK$28</f>
        <v>341</v>
      </c>
      <c r="E137" s="67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45"/>
      <c r="BL137" s="101">
        <f>$D137</f>
        <v>341</v>
      </c>
      <c r="BM137" s="101"/>
      <c r="BN137" s="105">
        <f t="shared" si="4"/>
        <v>341</v>
      </c>
      <c r="BO137" s="63"/>
      <c r="BP137" s="63"/>
      <c r="BQ137" s="63"/>
      <c r="BR137" s="63"/>
      <c r="BS137" s="63"/>
    </row>
    <row r="138" spans="1:72" ht="14.25" customHeight="1" x14ac:dyDescent="0.15">
      <c r="A138" s="34" t="s">
        <v>276</v>
      </c>
      <c r="B138" s="180">
        <v>5</v>
      </c>
      <c r="C138" s="33" t="s">
        <v>51</v>
      </c>
      <c r="D138" s="101">
        <f>'REV-REVCALC_CWS'!$BL$28</f>
        <v>292</v>
      </c>
      <c r="E138" s="67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45"/>
      <c r="BM138" s="101">
        <f>$D138</f>
        <v>292</v>
      </c>
      <c r="BN138" s="105">
        <f t="shared" si="4"/>
        <v>292</v>
      </c>
      <c r="BO138" s="63"/>
      <c r="BP138" s="63"/>
      <c r="BQ138" s="63"/>
      <c r="BR138" s="63"/>
      <c r="BS138" s="63"/>
      <c r="BT138" s="63"/>
    </row>
    <row r="139" spans="1:72" ht="14.25" customHeight="1" x14ac:dyDescent="0.15"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</row>
    <row r="140" spans="1:72" ht="14.25" customHeight="1" x14ac:dyDescent="0.15">
      <c r="A140" s="369" t="s">
        <v>661</v>
      </c>
      <c r="B140" s="369"/>
      <c r="C140" s="369"/>
      <c r="D140" s="369"/>
      <c r="E140" s="104" t="s">
        <v>215</v>
      </c>
      <c r="F140" s="169">
        <f>SUM(F79:F139)</f>
        <v>0</v>
      </c>
      <c r="G140" s="169">
        <f t="shared" ref="G140:BM140" si="5">SUM(G79:G139)</f>
        <v>0</v>
      </c>
      <c r="H140" s="169">
        <f t="shared" si="5"/>
        <v>0</v>
      </c>
      <c r="I140" s="169">
        <f t="shared" si="5"/>
        <v>0</v>
      </c>
      <c r="J140" s="169">
        <f t="shared" si="5"/>
        <v>0</v>
      </c>
      <c r="K140" s="169">
        <f t="shared" si="5"/>
        <v>0</v>
      </c>
      <c r="L140" s="169">
        <f t="shared" si="5"/>
        <v>0</v>
      </c>
      <c r="M140" s="169">
        <f t="shared" si="5"/>
        <v>0</v>
      </c>
      <c r="N140" s="169">
        <f t="shared" si="5"/>
        <v>0</v>
      </c>
      <c r="O140" s="169">
        <f t="shared" si="5"/>
        <v>5</v>
      </c>
      <c r="P140" s="169">
        <f t="shared" si="5"/>
        <v>5</v>
      </c>
      <c r="Q140" s="169">
        <f t="shared" si="5"/>
        <v>10</v>
      </c>
      <c r="R140" s="169">
        <f t="shared" si="5"/>
        <v>12</v>
      </c>
      <c r="S140" s="169">
        <f t="shared" si="5"/>
        <v>16</v>
      </c>
      <c r="T140" s="169">
        <f t="shared" si="5"/>
        <v>32</v>
      </c>
      <c r="U140" s="169">
        <f t="shared" si="5"/>
        <v>32</v>
      </c>
      <c r="V140" s="169">
        <f t="shared" si="5"/>
        <v>32</v>
      </c>
      <c r="W140" s="169">
        <f t="shared" si="5"/>
        <v>32</v>
      </c>
      <c r="X140" s="169">
        <f t="shared" si="5"/>
        <v>32</v>
      </c>
      <c r="Y140" s="169">
        <f t="shared" si="5"/>
        <v>36</v>
      </c>
      <c r="Z140" s="169">
        <f t="shared" si="5"/>
        <v>40</v>
      </c>
      <c r="AA140" s="169">
        <f t="shared" si="5"/>
        <v>45</v>
      </c>
      <c r="AB140" s="169">
        <f t="shared" si="5"/>
        <v>52</v>
      </c>
      <c r="AC140" s="169">
        <f t="shared" si="5"/>
        <v>57</v>
      </c>
      <c r="AD140" s="169">
        <f t="shared" si="5"/>
        <v>84</v>
      </c>
      <c r="AE140" s="169">
        <f t="shared" si="5"/>
        <v>132</v>
      </c>
      <c r="AF140" s="169">
        <f t="shared" si="5"/>
        <v>162</v>
      </c>
      <c r="AG140" s="169">
        <f t="shared" si="5"/>
        <v>162</v>
      </c>
      <c r="AH140" s="169">
        <f t="shared" si="5"/>
        <v>176</v>
      </c>
      <c r="AI140" s="169">
        <f t="shared" si="5"/>
        <v>176</v>
      </c>
      <c r="AJ140" s="169">
        <f t="shared" si="5"/>
        <v>176</v>
      </c>
      <c r="AK140" s="169">
        <f t="shared" si="5"/>
        <v>166</v>
      </c>
      <c r="AL140" s="169">
        <f t="shared" si="5"/>
        <v>170</v>
      </c>
      <c r="AM140" s="169">
        <f t="shared" si="5"/>
        <v>161</v>
      </c>
      <c r="AN140" s="169">
        <f t="shared" si="5"/>
        <v>153</v>
      </c>
      <c r="AO140" s="169">
        <f t="shared" si="5"/>
        <v>144</v>
      </c>
      <c r="AP140" s="169">
        <f t="shared" si="5"/>
        <v>235</v>
      </c>
      <c r="AQ140" s="169">
        <f t="shared" si="5"/>
        <v>372</v>
      </c>
      <c r="AR140" s="169">
        <f t="shared" si="5"/>
        <v>433</v>
      </c>
      <c r="AS140" s="169">
        <f t="shared" si="5"/>
        <v>433</v>
      </c>
      <c r="AT140" s="169">
        <f t="shared" si="5"/>
        <v>476</v>
      </c>
      <c r="AU140" s="169">
        <f t="shared" si="5"/>
        <v>476</v>
      </c>
      <c r="AV140" s="169">
        <f t="shared" si="5"/>
        <v>476</v>
      </c>
      <c r="AW140" s="169">
        <f t="shared" si="5"/>
        <v>437</v>
      </c>
      <c r="AX140" s="169">
        <f t="shared" si="5"/>
        <v>441</v>
      </c>
      <c r="AY140" s="169">
        <f t="shared" si="5"/>
        <v>401</v>
      </c>
      <c r="AZ140" s="169">
        <f t="shared" si="5"/>
        <v>364</v>
      </c>
      <c r="BA140" s="169">
        <f t="shared" si="5"/>
        <v>324</v>
      </c>
      <c r="BB140" s="169">
        <f t="shared" si="5"/>
        <v>478</v>
      </c>
      <c r="BC140" s="169">
        <f t="shared" si="5"/>
        <v>761</v>
      </c>
      <c r="BD140" s="169">
        <f t="shared" si="5"/>
        <v>871</v>
      </c>
      <c r="BE140" s="169">
        <f t="shared" si="5"/>
        <v>871</v>
      </c>
      <c r="BF140" s="169">
        <f t="shared" si="5"/>
        <v>962</v>
      </c>
      <c r="BG140" s="169">
        <f t="shared" si="5"/>
        <v>962</v>
      </c>
      <c r="BH140" s="169">
        <f t="shared" si="5"/>
        <v>962</v>
      </c>
      <c r="BI140" s="169">
        <f t="shared" si="5"/>
        <v>875</v>
      </c>
      <c r="BJ140" s="169">
        <f t="shared" si="5"/>
        <v>879</v>
      </c>
      <c r="BK140" s="169">
        <f t="shared" si="5"/>
        <v>790</v>
      </c>
      <c r="BL140" s="169">
        <f t="shared" si="5"/>
        <v>705</v>
      </c>
      <c r="BM140" s="169">
        <f t="shared" si="5"/>
        <v>616</v>
      </c>
      <c r="BN140" s="105">
        <f>SUM(BN78:BN139)</f>
        <v>9732</v>
      </c>
    </row>
    <row r="141" spans="1:72" ht="14.25" customHeight="1" x14ac:dyDescent="0.15">
      <c r="A141" s="369" t="s">
        <v>368</v>
      </c>
      <c r="B141" s="369"/>
      <c r="C141" s="369"/>
      <c r="D141" s="369"/>
      <c r="E141" s="104" t="s">
        <v>324</v>
      </c>
      <c r="F141" s="102">
        <f>'COGS-PRICE-MARGIN_CWS'!$E19</f>
        <v>90</v>
      </c>
      <c r="G141" s="102">
        <f>'COGS-PRICE-MARGIN_CWS'!$E19</f>
        <v>90</v>
      </c>
      <c r="H141" s="102">
        <f>'COGS-PRICE-MARGIN_CWS'!$E19</f>
        <v>90</v>
      </c>
      <c r="I141" s="102">
        <f>'COGS-PRICE-MARGIN_CWS'!$E19</f>
        <v>90</v>
      </c>
      <c r="J141" s="102">
        <f>'COGS-PRICE-MARGIN_CWS'!$E19</f>
        <v>90</v>
      </c>
      <c r="K141" s="102">
        <f>'COGS-PRICE-MARGIN_CWS'!$E19</f>
        <v>90</v>
      </c>
      <c r="L141" s="102">
        <f>'COGS-PRICE-MARGIN_CWS'!$E19</f>
        <v>90</v>
      </c>
      <c r="M141" s="102">
        <f>'COGS-PRICE-MARGIN_CWS'!$E19</f>
        <v>90</v>
      </c>
      <c r="N141" s="102">
        <f>'COGS-PRICE-MARGIN_CWS'!$E19</f>
        <v>90</v>
      </c>
      <c r="O141" s="102">
        <f>'COGS-PRICE-MARGIN_CWS'!$E19</f>
        <v>90</v>
      </c>
      <c r="P141" s="102">
        <f>'COGS-PRICE-MARGIN_CWS'!$E19</f>
        <v>90</v>
      </c>
      <c r="Q141" s="102">
        <f>'COGS-PRICE-MARGIN_CWS'!$E19</f>
        <v>90</v>
      </c>
      <c r="R141" s="102">
        <f>'COGS-PRICE-MARGIN_CWS'!$E40</f>
        <v>168.75</v>
      </c>
      <c r="S141" s="102">
        <f>'COGS-PRICE-MARGIN_CWS'!$E40</f>
        <v>168.75</v>
      </c>
      <c r="T141" s="102">
        <f>'COGS-PRICE-MARGIN_CWS'!$E40</f>
        <v>168.75</v>
      </c>
      <c r="U141" s="102">
        <f>'COGS-PRICE-MARGIN_CWS'!$E40</f>
        <v>168.75</v>
      </c>
      <c r="V141" s="102">
        <f>'COGS-PRICE-MARGIN_CWS'!$E40</f>
        <v>168.75</v>
      </c>
      <c r="W141" s="102">
        <f>'COGS-PRICE-MARGIN_CWS'!$E40</f>
        <v>168.75</v>
      </c>
      <c r="X141" s="102">
        <f>'COGS-PRICE-MARGIN_CWS'!$E40</f>
        <v>168.75</v>
      </c>
      <c r="Y141" s="102">
        <f>'COGS-PRICE-MARGIN_CWS'!$E40</f>
        <v>168.75</v>
      </c>
      <c r="Z141" s="102">
        <f>'COGS-PRICE-MARGIN_CWS'!$E40</f>
        <v>168.75</v>
      </c>
      <c r="AA141" s="102">
        <f>'COGS-PRICE-MARGIN_CWS'!$E40</f>
        <v>168.75</v>
      </c>
      <c r="AB141" s="102">
        <f>'COGS-PRICE-MARGIN_CWS'!$E40</f>
        <v>168.75</v>
      </c>
      <c r="AC141" s="102">
        <f>'COGS-PRICE-MARGIN_CWS'!$E40</f>
        <v>168.75</v>
      </c>
      <c r="AD141" s="102">
        <f>'COGS-PRICE-MARGIN_CWS'!$E61</f>
        <v>191.25</v>
      </c>
      <c r="AE141" s="102">
        <f>'COGS-PRICE-MARGIN_CWS'!$E61</f>
        <v>191.25</v>
      </c>
      <c r="AF141" s="102">
        <f>'COGS-PRICE-MARGIN_CWS'!$E61</f>
        <v>191.25</v>
      </c>
      <c r="AG141" s="102">
        <f>'COGS-PRICE-MARGIN_CWS'!$E61</f>
        <v>191.25</v>
      </c>
      <c r="AH141" s="102">
        <f>'COGS-PRICE-MARGIN_CWS'!$E61</f>
        <v>191.25</v>
      </c>
      <c r="AI141" s="102">
        <f>'COGS-PRICE-MARGIN_CWS'!$E61</f>
        <v>191.25</v>
      </c>
      <c r="AJ141" s="102">
        <f>'COGS-PRICE-MARGIN_CWS'!$E61</f>
        <v>191.25</v>
      </c>
      <c r="AK141" s="102">
        <f>'COGS-PRICE-MARGIN_CWS'!$E61</f>
        <v>191.25</v>
      </c>
      <c r="AL141" s="102">
        <f>'COGS-PRICE-MARGIN_CWS'!$E61</f>
        <v>191.25</v>
      </c>
      <c r="AM141" s="102">
        <f>'COGS-PRICE-MARGIN_CWS'!$E61</f>
        <v>191.25</v>
      </c>
      <c r="AN141" s="102">
        <f>'COGS-PRICE-MARGIN_CWS'!$E61</f>
        <v>191.25</v>
      </c>
      <c r="AO141" s="300">
        <f>'COGS-PRICE-MARGIN_CWS'!$E61</f>
        <v>191.25</v>
      </c>
      <c r="AP141" s="300">
        <f>'COGS-PRICE-MARGIN_CWS'!$E82</f>
        <v>202.5</v>
      </c>
      <c r="AQ141" s="102">
        <f>'COGS-PRICE-MARGIN_CWS'!$E82</f>
        <v>202.5</v>
      </c>
      <c r="AR141" s="102">
        <f>'COGS-PRICE-MARGIN_CWS'!$E82</f>
        <v>202.5</v>
      </c>
      <c r="AS141" s="102">
        <f>'COGS-PRICE-MARGIN_CWS'!$E82</f>
        <v>202.5</v>
      </c>
      <c r="AT141" s="102">
        <f>'COGS-PRICE-MARGIN_CWS'!$E82</f>
        <v>202.5</v>
      </c>
      <c r="AU141" s="102">
        <f>'COGS-PRICE-MARGIN_CWS'!$E82</f>
        <v>202.5</v>
      </c>
      <c r="AV141" s="102">
        <f>'COGS-PRICE-MARGIN_CWS'!$E82</f>
        <v>202.5</v>
      </c>
      <c r="AW141" s="102">
        <f>'COGS-PRICE-MARGIN_CWS'!$E82</f>
        <v>202.5</v>
      </c>
      <c r="AX141" s="102">
        <f>'COGS-PRICE-MARGIN_CWS'!$E82</f>
        <v>202.5</v>
      </c>
      <c r="AY141" s="102">
        <f>'COGS-PRICE-MARGIN_CWS'!$E82</f>
        <v>202.5</v>
      </c>
      <c r="AZ141" s="102">
        <f>'COGS-PRICE-MARGIN_CWS'!$E82</f>
        <v>202.5</v>
      </c>
      <c r="BA141" s="102">
        <f>'COGS-PRICE-MARGIN_CWS'!$E82</f>
        <v>202.5</v>
      </c>
      <c r="BB141" s="102">
        <f>'COGS-PRICE-MARGIN_CWS'!$E103</f>
        <v>202.5</v>
      </c>
      <c r="BC141" s="102">
        <f>'COGS-PRICE-MARGIN_CWS'!$E103</f>
        <v>202.5</v>
      </c>
      <c r="BD141" s="102">
        <f>'COGS-PRICE-MARGIN_CWS'!$E103</f>
        <v>202.5</v>
      </c>
      <c r="BE141" s="102">
        <f>'COGS-PRICE-MARGIN_CWS'!$E103</f>
        <v>202.5</v>
      </c>
      <c r="BF141" s="102">
        <f>'COGS-PRICE-MARGIN_CWS'!$E103</f>
        <v>202.5</v>
      </c>
      <c r="BG141" s="102">
        <f>'COGS-PRICE-MARGIN_CWS'!$E103</f>
        <v>202.5</v>
      </c>
      <c r="BH141" s="102">
        <f>'COGS-PRICE-MARGIN_CWS'!$E103</f>
        <v>202.5</v>
      </c>
      <c r="BI141" s="102">
        <f>'COGS-PRICE-MARGIN_CWS'!$E103</f>
        <v>202.5</v>
      </c>
      <c r="BJ141" s="102">
        <f>'COGS-PRICE-MARGIN_CWS'!$E103</f>
        <v>202.5</v>
      </c>
      <c r="BK141" s="102">
        <f>'COGS-PRICE-MARGIN_CWS'!$E103</f>
        <v>202.5</v>
      </c>
      <c r="BL141" s="102">
        <f>'COGS-PRICE-MARGIN_CWS'!$E103</f>
        <v>202.5</v>
      </c>
      <c r="BM141" s="102">
        <f>'COGS-PRICE-MARGIN_CWS'!$E103</f>
        <v>202.5</v>
      </c>
    </row>
    <row r="142" spans="1:72" ht="14.25" customHeight="1" x14ac:dyDescent="0.15">
      <c r="A142" s="369" t="s">
        <v>662</v>
      </c>
      <c r="B142" s="369"/>
      <c r="C142" s="369"/>
      <c r="D142" s="369"/>
      <c r="E142" s="104" t="s">
        <v>324</v>
      </c>
      <c r="F142" s="102">
        <f t="shared" ref="F142:AK142" si="6">F141*F140</f>
        <v>0</v>
      </c>
      <c r="G142" s="102">
        <f t="shared" si="6"/>
        <v>0</v>
      </c>
      <c r="H142" s="102">
        <f t="shared" si="6"/>
        <v>0</v>
      </c>
      <c r="I142" s="102">
        <f t="shared" si="6"/>
        <v>0</v>
      </c>
      <c r="J142" s="102">
        <f t="shared" si="6"/>
        <v>0</v>
      </c>
      <c r="K142" s="102">
        <f t="shared" si="6"/>
        <v>0</v>
      </c>
      <c r="L142" s="102">
        <f t="shared" si="6"/>
        <v>0</v>
      </c>
      <c r="M142" s="102">
        <f t="shared" si="6"/>
        <v>0</v>
      </c>
      <c r="N142" s="102">
        <f t="shared" si="6"/>
        <v>0</v>
      </c>
      <c r="O142" s="102">
        <f t="shared" si="6"/>
        <v>450</v>
      </c>
      <c r="P142" s="102">
        <f t="shared" si="6"/>
        <v>450</v>
      </c>
      <c r="Q142" s="102">
        <f t="shared" si="6"/>
        <v>900</v>
      </c>
      <c r="R142" s="102">
        <f t="shared" si="6"/>
        <v>2025</v>
      </c>
      <c r="S142" s="102">
        <f t="shared" si="6"/>
        <v>2700</v>
      </c>
      <c r="T142" s="102">
        <f t="shared" si="6"/>
        <v>5400</v>
      </c>
      <c r="U142" s="102">
        <f t="shared" si="6"/>
        <v>5400</v>
      </c>
      <c r="V142" s="102">
        <f t="shared" si="6"/>
        <v>5400</v>
      </c>
      <c r="W142" s="102">
        <f t="shared" si="6"/>
        <v>5400</v>
      </c>
      <c r="X142" s="102">
        <f t="shared" si="6"/>
        <v>5400</v>
      </c>
      <c r="Y142" s="102">
        <f t="shared" si="6"/>
        <v>6075</v>
      </c>
      <c r="Z142" s="102">
        <f t="shared" si="6"/>
        <v>6750</v>
      </c>
      <c r="AA142" s="102">
        <f t="shared" si="6"/>
        <v>7593.75</v>
      </c>
      <c r="AB142" s="102">
        <f t="shared" si="6"/>
        <v>8775</v>
      </c>
      <c r="AC142" s="102">
        <f t="shared" si="6"/>
        <v>9618.75</v>
      </c>
      <c r="AD142" s="102">
        <f t="shared" si="6"/>
        <v>16065</v>
      </c>
      <c r="AE142" s="102">
        <f t="shared" si="6"/>
        <v>25245</v>
      </c>
      <c r="AF142" s="102">
        <f t="shared" si="6"/>
        <v>30982.5</v>
      </c>
      <c r="AG142" s="102">
        <f t="shared" si="6"/>
        <v>30982.5</v>
      </c>
      <c r="AH142" s="102">
        <f t="shared" si="6"/>
        <v>33660</v>
      </c>
      <c r="AI142" s="102">
        <f t="shared" si="6"/>
        <v>33660</v>
      </c>
      <c r="AJ142" s="102">
        <f t="shared" si="6"/>
        <v>33660</v>
      </c>
      <c r="AK142" s="102">
        <f t="shared" si="6"/>
        <v>31747.5</v>
      </c>
      <c r="AL142" s="102">
        <f t="shared" ref="AL142:BL142" si="7">AL141*AL140</f>
        <v>32512.5</v>
      </c>
      <c r="AM142" s="102">
        <f t="shared" si="7"/>
        <v>30791.25</v>
      </c>
      <c r="AN142" s="102">
        <f t="shared" si="7"/>
        <v>29261.25</v>
      </c>
      <c r="AO142" s="300">
        <f t="shared" si="7"/>
        <v>27540</v>
      </c>
      <c r="AP142" s="300">
        <f t="shared" si="7"/>
        <v>47587.5</v>
      </c>
      <c r="AQ142" s="102">
        <f t="shared" si="7"/>
        <v>75330</v>
      </c>
      <c r="AR142" s="102">
        <f t="shared" si="7"/>
        <v>87682.5</v>
      </c>
      <c r="AS142" s="102">
        <f t="shared" si="7"/>
        <v>87682.5</v>
      </c>
      <c r="AT142" s="102">
        <f t="shared" si="7"/>
        <v>96390</v>
      </c>
      <c r="AU142" s="102">
        <f t="shared" si="7"/>
        <v>96390</v>
      </c>
      <c r="AV142" s="102">
        <f t="shared" si="7"/>
        <v>96390</v>
      </c>
      <c r="AW142" s="102">
        <f t="shared" si="7"/>
        <v>88492.5</v>
      </c>
      <c r="AX142" s="102">
        <f t="shared" si="7"/>
        <v>89302.5</v>
      </c>
      <c r="AY142" s="102">
        <f t="shared" si="7"/>
        <v>81202.5</v>
      </c>
      <c r="AZ142" s="102">
        <f t="shared" si="7"/>
        <v>73710</v>
      </c>
      <c r="BA142" s="102">
        <f t="shared" si="7"/>
        <v>65610</v>
      </c>
      <c r="BB142" s="102">
        <f t="shared" si="7"/>
        <v>96795</v>
      </c>
      <c r="BC142" s="102">
        <f t="shared" si="7"/>
        <v>154102.5</v>
      </c>
      <c r="BD142" s="102">
        <f t="shared" si="7"/>
        <v>176377.5</v>
      </c>
      <c r="BE142" s="102">
        <f t="shared" si="7"/>
        <v>176377.5</v>
      </c>
      <c r="BF142" s="102">
        <f t="shared" si="7"/>
        <v>194805</v>
      </c>
      <c r="BG142" s="102">
        <f t="shared" si="7"/>
        <v>194805</v>
      </c>
      <c r="BH142" s="102">
        <f t="shared" si="7"/>
        <v>194805</v>
      </c>
      <c r="BI142" s="102">
        <f t="shared" si="7"/>
        <v>177187.5</v>
      </c>
      <c r="BJ142" s="102">
        <f t="shared" si="7"/>
        <v>177997.5</v>
      </c>
      <c r="BK142" s="102">
        <f t="shared" si="7"/>
        <v>159975</v>
      </c>
      <c r="BL142" s="102">
        <f t="shared" si="7"/>
        <v>142762.5</v>
      </c>
      <c r="BM142" s="102">
        <f>BM141*BM140</f>
        <v>124740</v>
      </c>
    </row>
    <row r="143" spans="1:72" s="37" customFormat="1" ht="14.25" customHeight="1" x14ac:dyDescent="0.15">
      <c r="A143" s="37" t="s">
        <v>359</v>
      </c>
      <c r="B143" s="298"/>
      <c r="D143" s="177" t="s">
        <v>64</v>
      </c>
      <c r="E143" s="38" t="str">
        <f>E140</f>
        <v>Units</v>
      </c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>
        <f>SUM(F140:Q140)</f>
        <v>20</v>
      </c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>
        <f>SUM(R140:AC140)</f>
        <v>418</v>
      </c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3"/>
      <c r="AO143" s="103">
        <f>SUM(AD140:AO140)</f>
        <v>1862</v>
      </c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>
        <f>SUM(AP140:BA140)</f>
        <v>4868</v>
      </c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>
        <f>SUM(BB140:BM140)</f>
        <v>9732</v>
      </c>
      <c r="BN143" s="105">
        <f>SUM(F143:BM143)</f>
        <v>16900</v>
      </c>
    </row>
    <row r="144" spans="1:72" ht="14.25" customHeight="1" x14ac:dyDescent="0.15">
      <c r="D144" s="177" t="s">
        <v>64</v>
      </c>
      <c r="E144" s="38" t="str">
        <f>E141</f>
        <v>$</v>
      </c>
      <c r="Q144" s="90">
        <f>SUM(F142:Q142)</f>
        <v>1800</v>
      </c>
      <c r="AC144" s="90">
        <f>SUM(R142:AC142)</f>
        <v>70537.5</v>
      </c>
      <c r="AO144" s="90">
        <f>SUM(AD142:AO142)</f>
        <v>356107.5</v>
      </c>
      <c r="BA144" s="90">
        <f>SUM(AP142:BA142)</f>
        <v>985770</v>
      </c>
      <c r="BM144" s="90">
        <f>SUM(BB142:BM142)</f>
        <v>1970730</v>
      </c>
      <c r="BN144" s="105">
        <f>SUM(F144:BM144)</f>
        <v>3384945</v>
      </c>
    </row>
  </sheetData>
  <mergeCells count="16">
    <mergeCell ref="A140:D140"/>
    <mergeCell ref="A141:D141"/>
    <mergeCell ref="A142:D142"/>
    <mergeCell ref="AF2:AQ2"/>
    <mergeCell ref="AS2:BD2"/>
    <mergeCell ref="A69:D69"/>
    <mergeCell ref="A67:D67"/>
    <mergeCell ref="A68:D68"/>
    <mergeCell ref="BF2:BM2"/>
    <mergeCell ref="F75:Q75"/>
    <mergeCell ref="S75:AD75"/>
    <mergeCell ref="AF75:AQ75"/>
    <mergeCell ref="AS75:BD75"/>
    <mergeCell ref="BF75:BM75"/>
    <mergeCell ref="F2:Q2"/>
    <mergeCell ref="S2:AD2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8"/>
  <sheetViews>
    <sheetView topLeftCell="A49" zoomScaleNormal="100" workbookViewId="0">
      <pane xSplit="2" ySplit="1" topLeftCell="C50" activePane="bottomRight" state="frozen"/>
      <selection activeCell="A49" sqref="A49"/>
      <selection pane="topRight" activeCell="C49" sqref="C49"/>
      <selection pane="bottomLeft" activeCell="A50" sqref="A50"/>
      <selection pane="bottomRight" activeCell="E90" sqref="E90"/>
    </sheetView>
  </sheetViews>
  <sheetFormatPr baseColWidth="10" defaultColWidth="9.1640625" defaultRowHeight="13" x14ac:dyDescent="0.15"/>
  <cols>
    <col min="1" max="1" width="20.1640625" style="180" customWidth="1"/>
    <col min="2" max="2" width="8.33203125" style="180" customWidth="1"/>
    <col min="3" max="3" width="9.5" style="33" customWidth="1"/>
    <col min="4" max="4" width="26.83203125" style="33" customWidth="1"/>
    <col min="5" max="5" width="46.5" style="33" customWidth="1"/>
    <col min="6" max="6" width="12.1640625" style="33" customWidth="1"/>
    <col min="7" max="7" width="9.5" style="171" customWidth="1"/>
    <col min="8" max="8" width="14.83203125" style="34" customWidth="1"/>
    <col min="9" max="9" width="11.1640625" style="34" customWidth="1"/>
    <col min="10" max="10" width="14.5" style="34" customWidth="1"/>
    <col min="11" max="11" width="10.83203125" style="33" customWidth="1"/>
    <col min="12" max="16384" width="9.1640625" style="33"/>
  </cols>
  <sheetData>
    <row r="1" spans="1:11" x14ac:dyDescent="0.15">
      <c r="A1" s="180" t="s">
        <v>806</v>
      </c>
      <c r="D1" s="33" t="s">
        <v>808</v>
      </c>
      <c r="E1" s="33" t="s">
        <v>810</v>
      </c>
      <c r="F1" s="33" t="s">
        <v>809</v>
      </c>
      <c r="H1" s="34" t="s">
        <v>811</v>
      </c>
      <c r="I1" s="34" t="s">
        <v>1045</v>
      </c>
      <c r="J1" s="34" t="s">
        <v>1046</v>
      </c>
      <c r="K1" s="34" t="s">
        <v>321</v>
      </c>
    </row>
    <row r="2" spans="1:11" x14ac:dyDescent="0.15">
      <c r="C2" s="33" t="s">
        <v>807</v>
      </c>
    </row>
    <row r="3" spans="1:11" x14ac:dyDescent="0.15">
      <c r="A3" s="272">
        <v>1</v>
      </c>
      <c r="B3" s="272">
        <v>1</v>
      </c>
      <c r="C3" s="185" t="s">
        <v>801</v>
      </c>
      <c r="D3" s="185" t="s">
        <v>624</v>
      </c>
      <c r="E3" s="185" t="s">
        <v>698</v>
      </c>
      <c r="F3" s="185" t="s">
        <v>789</v>
      </c>
      <c r="G3" s="273">
        <v>1</v>
      </c>
      <c r="H3" s="262" t="s">
        <v>1044</v>
      </c>
      <c r="I3" s="10"/>
      <c r="J3" s="10"/>
    </row>
    <row r="4" spans="1:11" x14ac:dyDescent="0.15">
      <c r="A4" s="272" t="s">
        <v>1048</v>
      </c>
      <c r="B4" s="272">
        <v>1</v>
      </c>
      <c r="C4" s="185" t="s">
        <v>801</v>
      </c>
      <c r="D4" s="185" t="s">
        <v>1047</v>
      </c>
      <c r="E4" s="185" t="s">
        <v>783</v>
      </c>
      <c r="F4" s="185" t="s">
        <v>789</v>
      </c>
      <c r="G4" s="273">
        <v>1</v>
      </c>
      <c r="H4" s="10"/>
      <c r="I4" s="10"/>
      <c r="J4" s="10"/>
    </row>
    <row r="5" spans="1:11" x14ac:dyDescent="0.15">
      <c r="A5" s="272">
        <v>0</v>
      </c>
      <c r="B5" s="272">
        <v>1</v>
      </c>
      <c r="C5" s="185" t="s">
        <v>801</v>
      </c>
      <c r="D5" s="185" t="s">
        <v>625</v>
      </c>
      <c r="E5" s="185" t="s">
        <v>782</v>
      </c>
      <c r="F5" s="185" t="s">
        <v>792</v>
      </c>
      <c r="G5" s="273">
        <v>2</v>
      </c>
      <c r="H5" s="10"/>
      <c r="I5" s="10"/>
      <c r="J5" s="10"/>
    </row>
    <row r="6" spans="1:11" x14ac:dyDescent="0.15">
      <c r="A6" s="272">
        <v>0</v>
      </c>
      <c r="B6" s="272">
        <v>1</v>
      </c>
      <c r="C6" s="185" t="s">
        <v>801</v>
      </c>
      <c r="D6" s="185" t="s">
        <v>623</v>
      </c>
      <c r="E6" s="185" t="s">
        <v>781</v>
      </c>
      <c r="F6" s="185" t="s">
        <v>790</v>
      </c>
      <c r="G6" s="273">
        <v>3</v>
      </c>
      <c r="H6" s="10"/>
      <c r="I6" s="10"/>
      <c r="J6" s="10"/>
    </row>
    <row r="7" spans="1:11" x14ac:dyDescent="0.15">
      <c r="A7" s="272">
        <v>5</v>
      </c>
      <c r="B7" s="272">
        <v>2</v>
      </c>
      <c r="C7" s="185" t="s">
        <v>802</v>
      </c>
      <c r="D7" s="185" t="s">
        <v>619</v>
      </c>
      <c r="E7" s="185" t="s">
        <v>633</v>
      </c>
      <c r="F7" s="185" t="s">
        <v>789</v>
      </c>
      <c r="G7" s="273">
        <v>1</v>
      </c>
      <c r="H7" s="10"/>
      <c r="I7" s="10" t="s">
        <v>1044</v>
      </c>
      <c r="J7" s="10" t="s">
        <v>1044</v>
      </c>
    </row>
    <row r="8" spans="1:11" x14ac:dyDescent="0.15">
      <c r="A8" s="272">
        <v>0</v>
      </c>
      <c r="B8" s="272">
        <v>2</v>
      </c>
      <c r="C8" s="185" t="s">
        <v>802</v>
      </c>
      <c r="D8" s="185" t="s">
        <v>621</v>
      </c>
      <c r="E8" s="185" t="s">
        <v>630</v>
      </c>
      <c r="F8" s="185" t="s">
        <v>789</v>
      </c>
      <c r="G8" s="273">
        <v>1</v>
      </c>
      <c r="H8" s="10"/>
      <c r="I8" s="10"/>
      <c r="J8" s="10"/>
    </row>
    <row r="9" spans="1:11" x14ac:dyDescent="0.15">
      <c r="A9" s="272">
        <v>1</v>
      </c>
      <c r="B9" s="272">
        <v>2</v>
      </c>
      <c r="C9" s="185" t="s">
        <v>802</v>
      </c>
      <c r="D9" s="185" t="s">
        <v>634</v>
      </c>
      <c r="E9" s="185" t="s">
        <v>635</v>
      </c>
      <c r="F9" s="185" t="s">
        <v>789</v>
      </c>
      <c r="G9" s="273">
        <v>1</v>
      </c>
      <c r="H9" s="262" t="s">
        <v>1044</v>
      </c>
      <c r="I9" s="10"/>
      <c r="J9" s="10"/>
    </row>
    <row r="10" spans="1:11" x14ac:dyDescent="0.15">
      <c r="A10" s="272">
        <v>0</v>
      </c>
      <c r="B10" s="272">
        <v>2</v>
      </c>
      <c r="C10" s="185" t="s">
        <v>802</v>
      </c>
      <c r="D10" s="185" t="s">
        <v>622</v>
      </c>
      <c r="E10" s="185" t="s">
        <v>628</v>
      </c>
      <c r="F10" s="185" t="s">
        <v>789</v>
      </c>
      <c r="G10" s="273">
        <v>1</v>
      </c>
      <c r="H10" s="10"/>
      <c r="I10" s="10"/>
      <c r="J10" s="10"/>
    </row>
    <row r="11" spans="1:11" x14ac:dyDescent="0.15">
      <c r="A11" s="272" t="s">
        <v>1048</v>
      </c>
      <c r="B11" s="272">
        <v>2</v>
      </c>
      <c r="C11" s="185" t="s">
        <v>802</v>
      </c>
      <c r="D11" s="185" t="s">
        <v>618</v>
      </c>
      <c r="E11" s="185" t="s">
        <v>632</v>
      </c>
      <c r="F11" s="185" t="s">
        <v>792</v>
      </c>
      <c r="G11" s="273">
        <v>2</v>
      </c>
      <c r="H11" s="10"/>
      <c r="I11" s="10"/>
      <c r="J11" s="10"/>
    </row>
    <row r="12" spans="1:11" x14ac:dyDescent="0.15">
      <c r="A12" s="272">
        <v>0</v>
      </c>
      <c r="B12" s="272">
        <v>2</v>
      </c>
      <c r="C12" s="185" t="s">
        <v>802</v>
      </c>
      <c r="D12" s="185" t="s">
        <v>620</v>
      </c>
      <c r="E12" s="185" t="s">
        <v>627</v>
      </c>
      <c r="F12" s="185" t="s">
        <v>790</v>
      </c>
      <c r="G12" s="273">
        <v>3</v>
      </c>
      <c r="H12" s="10"/>
      <c r="I12" s="10"/>
      <c r="J12" s="10"/>
    </row>
    <row r="13" spans="1:11" x14ac:dyDescent="0.15">
      <c r="A13" s="272" t="s">
        <v>1049</v>
      </c>
      <c r="B13" s="272">
        <v>2</v>
      </c>
      <c r="C13" s="185" t="s">
        <v>802</v>
      </c>
      <c r="D13" s="185" t="s">
        <v>787</v>
      </c>
      <c r="E13" s="185" t="s">
        <v>788</v>
      </c>
      <c r="F13" s="185" t="s">
        <v>794</v>
      </c>
      <c r="G13" s="273">
        <v>4</v>
      </c>
      <c r="H13" s="10"/>
      <c r="I13" s="10"/>
      <c r="J13" s="10"/>
    </row>
    <row r="14" spans="1:11" x14ac:dyDescent="0.15">
      <c r="A14" s="272">
        <v>5</v>
      </c>
      <c r="B14" s="272">
        <v>3</v>
      </c>
      <c r="C14" s="185" t="s">
        <v>344</v>
      </c>
      <c r="D14" s="185" t="s">
        <v>636</v>
      </c>
      <c r="E14" s="185" t="s">
        <v>631</v>
      </c>
      <c r="F14" s="185" t="s">
        <v>789</v>
      </c>
      <c r="G14" s="273">
        <v>1</v>
      </c>
      <c r="H14" s="10"/>
      <c r="I14" s="10" t="s">
        <v>1044</v>
      </c>
      <c r="J14" s="10" t="s">
        <v>1044</v>
      </c>
    </row>
    <row r="15" spans="1:11" x14ac:dyDescent="0.15">
      <c r="A15" s="272">
        <v>0</v>
      </c>
      <c r="B15" s="272">
        <v>3</v>
      </c>
      <c r="C15" s="185" t="s">
        <v>344</v>
      </c>
      <c r="D15" s="185" t="s">
        <v>637</v>
      </c>
      <c r="E15" s="185" t="s">
        <v>629</v>
      </c>
      <c r="F15" s="185" t="s">
        <v>789</v>
      </c>
      <c r="G15" s="273">
        <v>1</v>
      </c>
      <c r="H15" s="10"/>
      <c r="I15" s="10"/>
      <c r="J15" s="10"/>
    </row>
    <row r="16" spans="1:11" x14ac:dyDescent="0.15">
      <c r="A16" s="272">
        <v>0</v>
      </c>
      <c r="B16" s="272">
        <v>3</v>
      </c>
      <c r="C16" s="185" t="s">
        <v>344</v>
      </c>
      <c r="D16" s="185" t="s">
        <v>798</v>
      </c>
      <c r="E16" s="185" t="s">
        <v>799</v>
      </c>
      <c r="F16" s="185" t="s">
        <v>792</v>
      </c>
      <c r="G16" s="273">
        <v>3</v>
      </c>
      <c r="H16" s="10"/>
      <c r="I16" s="10"/>
      <c r="J16" s="10"/>
    </row>
    <row r="17" spans="1:10" x14ac:dyDescent="0.15">
      <c r="A17" s="272">
        <v>1</v>
      </c>
      <c r="B17" s="272">
        <v>4</v>
      </c>
      <c r="C17" s="185" t="s">
        <v>800</v>
      </c>
      <c r="D17" s="185" t="s">
        <v>607</v>
      </c>
      <c r="E17" s="185" t="s">
        <v>702</v>
      </c>
      <c r="F17" s="185" t="s">
        <v>789</v>
      </c>
      <c r="G17" s="273">
        <v>1</v>
      </c>
      <c r="H17" s="10" t="s">
        <v>1044</v>
      </c>
      <c r="I17" s="10"/>
      <c r="J17" s="10"/>
    </row>
    <row r="18" spans="1:10" x14ac:dyDescent="0.15">
      <c r="A18" s="272">
        <v>0</v>
      </c>
      <c r="B18" s="272">
        <v>4</v>
      </c>
      <c r="C18" s="185" t="s">
        <v>800</v>
      </c>
      <c r="D18" s="185" t="s">
        <v>626</v>
      </c>
      <c r="E18" s="185" t="s">
        <v>746</v>
      </c>
      <c r="F18" s="185" t="s">
        <v>789</v>
      </c>
      <c r="G18" s="273">
        <v>1</v>
      </c>
      <c r="H18" s="10"/>
      <c r="I18" s="10"/>
      <c r="J18" s="10"/>
    </row>
    <row r="19" spans="1:10" x14ac:dyDescent="0.15">
      <c r="A19" s="272">
        <v>0</v>
      </c>
      <c r="B19" s="272">
        <v>4</v>
      </c>
      <c r="C19" s="185" t="s">
        <v>800</v>
      </c>
      <c r="D19" s="185" t="s">
        <v>608</v>
      </c>
      <c r="E19" s="185" t="s">
        <v>700</v>
      </c>
      <c r="F19" s="185" t="s">
        <v>789</v>
      </c>
      <c r="G19" s="273">
        <v>1</v>
      </c>
      <c r="H19" s="10"/>
      <c r="I19" s="10"/>
      <c r="J19" s="10"/>
    </row>
    <row r="20" spans="1:10" x14ac:dyDescent="0.15">
      <c r="A20" s="272">
        <v>0</v>
      </c>
      <c r="B20" s="272">
        <v>4</v>
      </c>
      <c r="C20" s="185" t="s">
        <v>800</v>
      </c>
      <c r="D20" s="185" t="s">
        <v>609</v>
      </c>
      <c r="E20" s="185" t="s">
        <v>701</v>
      </c>
      <c r="F20" s="185" t="s">
        <v>789</v>
      </c>
      <c r="G20" s="273">
        <v>1</v>
      </c>
      <c r="H20" s="10"/>
      <c r="I20" s="10"/>
      <c r="J20" s="10"/>
    </row>
    <row r="21" spans="1:10" x14ac:dyDescent="0.15">
      <c r="A21" s="272">
        <v>0</v>
      </c>
      <c r="B21" s="272">
        <v>4</v>
      </c>
      <c r="C21" s="185" t="s">
        <v>800</v>
      </c>
      <c r="D21" s="185" t="s">
        <v>696</v>
      </c>
      <c r="E21" s="185" t="s">
        <v>697</v>
      </c>
      <c r="F21" s="185" t="s">
        <v>792</v>
      </c>
      <c r="G21" s="273">
        <v>2</v>
      </c>
      <c r="H21" s="10"/>
      <c r="I21" s="10"/>
      <c r="J21" s="10"/>
    </row>
    <row r="22" spans="1:10" x14ac:dyDescent="0.15">
      <c r="A22" s="272">
        <v>0</v>
      </c>
      <c r="B22" s="272">
        <v>4</v>
      </c>
      <c r="C22" s="185" t="s">
        <v>800</v>
      </c>
      <c r="D22" s="185" t="s">
        <v>747</v>
      </c>
      <c r="E22" s="185" t="s">
        <v>752</v>
      </c>
      <c r="F22" s="185" t="s">
        <v>790</v>
      </c>
      <c r="G22" s="273">
        <v>3</v>
      </c>
      <c r="H22" s="10"/>
      <c r="I22" s="10"/>
      <c r="J22" s="10"/>
    </row>
    <row r="23" spans="1:10" x14ac:dyDescent="0.15">
      <c r="A23" s="272">
        <v>1</v>
      </c>
      <c r="B23" s="272">
        <v>5</v>
      </c>
      <c r="C23" s="185" t="s">
        <v>805</v>
      </c>
      <c r="D23" s="185" t="s">
        <v>748</v>
      </c>
      <c r="E23" s="185" t="s">
        <v>751</v>
      </c>
      <c r="F23" s="185" t="s">
        <v>789</v>
      </c>
      <c r="G23" s="273">
        <v>1</v>
      </c>
      <c r="H23" s="10" t="s">
        <v>1044</v>
      </c>
      <c r="I23" s="10"/>
      <c r="J23" s="10"/>
    </row>
    <row r="24" spans="1:10" x14ac:dyDescent="0.15">
      <c r="A24" s="272">
        <v>0</v>
      </c>
      <c r="B24" s="272">
        <v>5</v>
      </c>
      <c r="C24" s="185" t="s">
        <v>805</v>
      </c>
      <c r="D24" s="185" t="s">
        <v>749</v>
      </c>
      <c r="E24" s="185" t="s">
        <v>750</v>
      </c>
      <c r="F24" s="185" t="s">
        <v>792</v>
      </c>
      <c r="G24" s="273">
        <v>2</v>
      </c>
      <c r="H24" s="10"/>
      <c r="I24" s="10"/>
      <c r="J24" s="10"/>
    </row>
    <row r="25" spans="1:10" x14ac:dyDescent="0.15">
      <c r="A25" s="272">
        <v>0</v>
      </c>
      <c r="B25" s="272">
        <v>5</v>
      </c>
      <c r="C25" s="185" t="s">
        <v>805</v>
      </c>
      <c r="D25" s="185" t="s">
        <v>773</v>
      </c>
      <c r="E25" s="185" t="s">
        <v>774</v>
      </c>
      <c r="F25" s="185" t="s">
        <v>790</v>
      </c>
      <c r="G25" s="273">
        <v>3</v>
      </c>
      <c r="H25" s="10"/>
      <c r="I25" s="10"/>
      <c r="J25" s="10"/>
    </row>
    <row r="26" spans="1:10" x14ac:dyDescent="0.15">
      <c r="A26" s="272" t="s">
        <v>1049</v>
      </c>
      <c r="B26" s="272">
        <v>5</v>
      </c>
      <c r="C26" s="185" t="s">
        <v>805</v>
      </c>
      <c r="D26" s="185" t="s">
        <v>785</v>
      </c>
      <c r="E26" s="185" t="s">
        <v>786</v>
      </c>
      <c r="F26" s="185" t="s">
        <v>795</v>
      </c>
      <c r="G26" s="273">
        <v>4</v>
      </c>
      <c r="H26" s="10"/>
      <c r="I26" s="10"/>
      <c r="J26" s="10"/>
    </row>
    <row r="27" spans="1:10" x14ac:dyDescent="0.15">
      <c r="A27" s="272">
        <v>0</v>
      </c>
      <c r="B27" s="272">
        <v>6</v>
      </c>
      <c r="C27" s="185" t="s">
        <v>803</v>
      </c>
      <c r="D27" s="185" t="s">
        <v>614</v>
      </c>
      <c r="E27" s="185" t="s">
        <v>778</v>
      </c>
      <c r="F27" s="185" t="s">
        <v>793</v>
      </c>
      <c r="G27" s="273">
        <v>1</v>
      </c>
      <c r="H27" s="10"/>
      <c r="I27" s="10"/>
      <c r="J27" s="10"/>
    </row>
    <row r="28" spans="1:10" x14ac:dyDescent="0.15">
      <c r="A28" s="272" t="s">
        <v>1051</v>
      </c>
      <c r="B28" s="272">
        <v>6</v>
      </c>
      <c r="C28" s="185" t="s">
        <v>803</v>
      </c>
      <c r="D28" s="185" t="s">
        <v>616</v>
      </c>
      <c r="E28" s="185" t="s">
        <v>778</v>
      </c>
      <c r="F28" s="185" t="s">
        <v>789</v>
      </c>
      <c r="G28" s="273">
        <v>1</v>
      </c>
      <c r="H28" s="10" t="s">
        <v>1044</v>
      </c>
      <c r="I28" s="10"/>
      <c r="J28" s="10"/>
    </row>
    <row r="29" spans="1:10" x14ac:dyDescent="0.15">
      <c r="A29" s="272">
        <v>2</v>
      </c>
      <c r="B29" s="272">
        <v>6</v>
      </c>
      <c r="C29" s="185" t="s">
        <v>803</v>
      </c>
      <c r="D29" s="185" t="s">
        <v>784</v>
      </c>
      <c r="E29" s="185" t="s">
        <v>635</v>
      </c>
      <c r="F29" s="185" t="s">
        <v>789</v>
      </c>
      <c r="G29" s="273">
        <v>1</v>
      </c>
      <c r="H29" s="10"/>
      <c r="I29" s="10"/>
      <c r="J29" s="10"/>
    </row>
    <row r="30" spans="1:10" x14ac:dyDescent="0.15">
      <c r="A30" s="272">
        <v>0</v>
      </c>
      <c r="B30" s="272">
        <v>6</v>
      </c>
      <c r="C30" s="185" t="s">
        <v>803</v>
      </c>
      <c r="D30" s="185" t="s">
        <v>617</v>
      </c>
      <c r="E30" s="185" t="s">
        <v>780</v>
      </c>
      <c r="F30" s="185" t="s">
        <v>792</v>
      </c>
      <c r="G30" s="273">
        <v>2</v>
      </c>
      <c r="H30" s="10"/>
      <c r="I30" s="10"/>
      <c r="J30" s="10"/>
    </row>
    <row r="31" spans="1:10" x14ac:dyDescent="0.15">
      <c r="A31" s="272">
        <v>0</v>
      </c>
      <c r="B31" s="272">
        <v>6</v>
      </c>
      <c r="C31" s="185" t="s">
        <v>803</v>
      </c>
      <c r="D31" s="185" t="s">
        <v>615</v>
      </c>
      <c r="E31" s="185" t="s">
        <v>779</v>
      </c>
      <c r="F31" s="185" t="s">
        <v>790</v>
      </c>
      <c r="G31" s="273">
        <v>3</v>
      </c>
      <c r="H31" s="10"/>
      <c r="I31" s="10"/>
      <c r="J31" s="10"/>
    </row>
    <row r="32" spans="1:10" x14ac:dyDescent="0.15">
      <c r="A32" s="272">
        <v>3</v>
      </c>
      <c r="B32" s="272">
        <v>7</v>
      </c>
      <c r="C32" s="185" t="s">
        <v>280</v>
      </c>
      <c r="D32" s="185" t="s">
        <v>604</v>
      </c>
      <c r="E32" s="185" t="s">
        <v>861</v>
      </c>
      <c r="F32" s="185" t="s">
        <v>789</v>
      </c>
      <c r="G32" s="273">
        <v>1</v>
      </c>
      <c r="H32" s="10"/>
      <c r="I32" s="10"/>
      <c r="J32" s="10"/>
    </row>
    <row r="33" spans="1:10" x14ac:dyDescent="0.15">
      <c r="A33" s="272">
        <v>4</v>
      </c>
      <c r="B33" s="272">
        <v>7</v>
      </c>
      <c r="C33" s="185" t="s">
        <v>280</v>
      </c>
      <c r="D33" s="185" t="s">
        <v>605</v>
      </c>
      <c r="E33" s="185" t="s">
        <v>775</v>
      </c>
      <c r="F33" s="185" t="s">
        <v>789</v>
      </c>
      <c r="G33" s="273">
        <v>1</v>
      </c>
      <c r="H33" s="10"/>
      <c r="I33" s="10"/>
      <c r="J33" s="10" t="s">
        <v>1044</v>
      </c>
    </row>
    <row r="34" spans="1:10" x14ac:dyDescent="0.15">
      <c r="A34" s="272">
        <v>0</v>
      </c>
      <c r="B34" s="272">
        <v>7</v>
      </c>
      <c r="C34" s="185" t="s">
        <v>280</v>
      </c>
      <c r="D34" s="185" t="s">
        <v>606</v>
      </c>
      <c r="E34" s="185" t="s">
        <v>776</v>
      </c>
      <c r="F34" s="185" t="s">
        <v>792</v>
      </c>
      <c r="G34" s="273">
        <v>2</v>
      </c>
      <c r="H34" s="10"/>
      <c r="I34" s="10"/>
      <c r="J34" s="10"/>
    </row>
    <row r="35" spans="1:10" x14ac:dyDescent="0.15">
      <c r="A35" s="272">
        <v>0</v>
      </c>
      <c r="B35" s="272">
        <v>7</v>
      </c>
      <c r="C35" s="185" t="s">
        <v>280</v>
      </c>
      <c r="D35" s="185" t="s">
        <v>798</v>
      </c>
      <c r="E35" s="185" t="s">
        <v>799</v>
      </c>
      <c r="F35" s="185" t="s">
        <v>792</v>
      </c>
      <c r="G35" s="273">
        <v>2</v>
      </c>
      <c r="H35" s="10"/>
      <c r="I35" s="10"/>
      <c r="J35" s="10"/>
    </row>
    <row r="36" spans="1:10" x14ac:dyDescent="0.15">
      <c r="A36" s="272">
        <v>0</v>
      </c>
      <c r="B36" s="272">
        <v>7</v>
      </c>
      <c r="C36" s="185" t="s">
        <v>280</v>
      </c>
      <c r="D36" s="185" t="s">
        <v>796</v>
      </c>
      <c r="E36" s="185" t="s">
        <v>797</v>
      </c>
      <c r="F36" s="185" t="s">
        <v>791</v>
      </c>
      <c r="G36" s="273">
        <v>4</v>
      </c>
      <c r="H36" s="10"/>
      <c r="I36" s="10"/>
      <c r="J36" s="10"/>
    </row>
    <row r="37" spans="1:10" x14ac:dyDescent="0.15">
      <c r="A37" s="272">
        <v>0</v>
      </c>
      <c r="B37" s="272">
        <v>8</v>
      </c>
      <c r="C37" s="185" t="s">
        <v>804</v>
      </c>
      <c r="D37" s="185" t="s">
        <v>610</v>
      </c>
      <c r="E37" s="185" t="s">
        <v>771</v>
      </c>
      <c r="F37" s="185" t="s">
        <v>789</v>
      </c>
      <c r="G37" s="273">
        <v>1</v>
      </c>
      <c r="H37" s="10"/>
      <c r="I37" s="10"/>
      <c r="J37" s="10" t="s">
        <v>1044</v>
      </c>
    </row>
    <row r="38" spans="1:10" x14ac:dyDescent="0.15">
      <c r="A38" s="272">
        <v>0</v>
      </c>
      <c r="B38" s="272">
        <v>8</v>
      </c>
      <c r="C38" s="185" t="s">
        <v>804</v>
      </c>
      <c r="D38" s="185" t="s">
        <v>611</v>
      </c>
      <c r="E38" s="185" t="s">
        <v>860</v>
      </c>
      <c r="F38" s="185" t="s">
        <v>789</v>
      </c>
      <c r="G38" s="273">
        <v>1</v>
      </c>
      <c r="H38" s="10"/>
      <c r="I38" s="10" t="s">
        <v>1044</v>
      </c>
      <c r="J38" s="10" t="s">
        <v>1044</v>
      </c>
    </row>
    <row r="39" spans="1:10" x14ac:dyDescent="0.15">
      <c r="A39" s="272">
        <v>5</v>
      </c>
      <c r="B39" s="272">
        <v>8</v>
      </c>
      <c r="C39" s="185" t="s">
        <v>804</v>
      </c>
      <c r="D39" s="185" t="s">
        <v>612</v>
      </c>
      <c r="E39" s="185" t="s">
        <v>772</v>
      </c>
      <c r="F39" s="185" t="s">
        <v>789</v>
      </c>
      <c r="G39" s="273">
        <v>1</v>
      </c>
      <c r="H39" s="10" t="s">
        <v>1044</v>
      </c>
      <c r="I39" s="10" t="s">
        <v>1044</v>
      </c>
      <c r="J39" s="10"/>
    </row>
    <row r="40" spans="1:10" x14ac:dyDescent="0.15">
      <c r="A40" s="272">
        <v>0</v>
      </c>
      <c r="B40" s="272">
        <v>8</v>
      </c>
      <c r="C40" s="185" t="s">
        <v>804</v>
      </c>
      <c r="D40" s="185" t="s">
        <v>812</v>
      </c>
      <c r="E40" s="185" t="s">
        <v>813</v>
      </c>
      <c r="F40" s="185" t="s">
        <v>789</v>
      </c>
      <c r="G40" s="273">
        <v>1</v>
      </c>
      <c r="H40" s="10"/>
      <c r="I40" s="10" t="s">
        <v>1044</v>
      </c>
      <c r="J40" s="10"/>
    </row>
    <row r="41" spans="1:10" x14ac:dyDescent="0.15">
      <c r="A41" s="272">
        <v>0</v>
      </c>
      <c r="B41" s="272">
        <v>8</v>
      </c>
      <c r="C41" s="185" t="s">
        <v>804</v>
      </c>
      <c r="D41" s="185" t="s">
        <v>814</v>
      </c>
      <c r="E41" s="185" t="s">
        <v>815</v>
      </c>
      <c r="F41" s="185" t="s">
        <v>789</v>
      </c>
      <c r="G41" s="273">
        <v>1</v>
      </c>
      <c r="H41" s="10"/>
      <c r="I41" s="10"/>
      <c r="J41" s="10"/>
    </row>
    <row r="42" spans="1:10" x14ac:dyDescent="0.15">
      <c r="A42" s="272">
        <v>0</v>
      </c>
      <c r="B42" s="272">
        <v>8</v>
      </c>
      <c r="C42" s="185" t="s">
        <v>804</v>
      </c>
      <c r="D42" s="185" t="s">
        <v>981</v>
      </c>
      <c r="E42" s="185" t="s">
        <v>982</v>
      </c>
      <c r="F42" s="185" t="s">
        <v>792</v>
      </c>
      <c r="G42" s="273">
        <v>2</v>
      </c>
      <c r="H42" s="10"/>
      <c r="I42" s="10"/>
      <c r="J42" s="10"/>
    </row>
    <row r="43" spans="1:10" x14ac:dyDescent="0.15">
      <c r="A43" s="272">
        <v>0</v>
      </c>
      <c r="B43" s="272">
        <v>8</v>
      </c>
      <c r="C43" s="185" t="s">
        <v>804</v>
      </c>
      <c r="D43" s="185" t="s">
        <v>1036</v>
      </c>
      <c r="E43" s="185" t="s">
        <v>1022</v>
      </c>
      <c r="F43" s="185" t="s">
        <v>790</v>
      </c>
      <c r="G43" s="273">
        <v>3</v>
      </c>
      <c r="H43" s="10"/>
      <c r="I43" s="10"/>
      <c r="J43" s="10"/>
    </row>
    <row r="44" spans="1:10" x14ac:dyDescent="0.15">
      <c r="A44" s="272">
        <v>0</v>
      </c>
      <c r="B44" s="272">
        <v>8</v>
      </c>
      <c r="C44" s="185" t="s">
        <v>804</v>
      </c>
      <c r="D44" s="185" t="s">
        <v>613</v>
      </c>
      <c r="E44" s="185" t="s">
        <v>777</v>
      </c>
      <c r="F44" s="185" t="s">
        <v>791</v>
      </c>
      <c r="G44" s="273">
        <v>4</v>
      </c>
      <c r="H44" s="10"/>
      <c r="I44" s="10"/>
      <c r="J44" s="10"/>
    </row>
    <row r="45" spans="1:10" x14ac:dyDescent="0.15">
      <c r="A45" s="272">
        <v>5</v>
      </c>
      <c r="B45" s="272"/>
      <c r="D45" s="185" t="s">
        <v>603</v>
      </c>
      <c r="E45" s="185" t="s">
        <v>699</v>
      </c>
      <c r="F45" s="185" t="s">
        <v>789</v>
      </c>
      <c r="G45" s="171">
        <v>1</v>
      </c>
      <c r="H45" s="10"/>
      <c r="I45" s="10" t="s">
        <v>1044</v>
      </c>
      <c r="J45" s="10"/>
    </row>
    <row r="46" spans="1:10" x14ac:dyDescent="0.15">
      <c r="B46" s="180">
        <v>1</v>
      </c>
      <c r="C46" s="185" t="s">
        <v>801</v>
      </c>
      <c r="G46" s="273"/>
    </row>
    <row r="47" spans="1:10" x14ac:dyDescent="0.15">
      <c r="E47" s="185" t="s">
        <v>1050</v>
      </c>
    </row>
    <row r="48" spans="1:10" x14ac:dyDescent="0.15">
      <c r="E48" s="185"/>
    </row>
    <row r="49" spans="3:6" x14ac:dyDescent="0.15">
      <c r="C49" s="274" t="s">
        <v>807</v>
      </c>
      <c r="D49" s="274" t="s">
        <v>1052</v>
      </c>
      <c r="E49" s="274" t="s">
        <v>810</v>
      </c>
      <c r="F49" s="274" t="s">
        <v>809</v>
      </c>
    </row>
    <row r="51" spans="3:6" x14ac:dyDescent="0.15">
      <c r="C51" s="185" t="s">
        <v>801</v>
      </c>
      <c r="D51" s="185" t="s">
        <v>624</v>
      </c>
      <c r="E51" s="185" t="s">
        <v>698</v>
      </c>
      <c r="F51" s="185" t="s">
        <v>789</v>
      </c>
    </row>
    <row r="52" spans="3:6" x14ac:dyDescent="0.15">
      <c r="C52" s="185" t="s">
        <v>801</v>
      </c>
      <c r="D52" s="185" t="s">
        <v>1047</v>
      </c>
      <c r="E52" s="185" t="s">
        <v>783</v>
      </c>
      <c r="F52" s="185" t="s">
        <v>789</v>
      </c>
    </row>
    <row r="53" spans="3:6" x14ac:dyDescent="0.15">
      <c r="C53" s="185" t="s">
        <v>801</v>
      </c>
      <c r="D53" s="185" t="s">
        <v>625</v>
      </c>
      <c r="E53" s="185" t="s">
        <v>782</v>
      </c>
      <c r="F53" s="185" t="s">
        <v>792</v>
      </c>
    </row>
    <row r="54" spans="3:6" x14ac:dyDescent="0.15">
      <c r="C54" s="185" t="s">
        <v>801</v>
      </c>
      <c r="D54" s="185" t="s">
        <v>623</v>
      </c>
      <c r="E54" s="185" t="s">
        <v>781</v>
      </c>
      <c r="F54" s="185" t="s">
        <v>790</v>
      </c>
    </row>
    <row r="55" spans="3:6" x14ac:dyDescent="0.15">
      <c r="C55" s="185"/>
      <c r="D55" s="185"/>
      <c r="E55" s="185"/>
      <c r="F55" s="185"/>
    </row>
    <row r="56" spans="3:6" x14ac:dyDescent="0.15">
      <c r="C56" s="185" t="s">
        <v>802</v>
      </c>
      <c r="D56" s="185" t="s">
        <v>619</v>
      </c>
      <c r="E56" s="185" t="s">
        <v>633</v>
      </c>
      <c r="F56" s="185" t="s">
        <v>789</v>
      </c>
    </row>
    <row r="57" spans="3:6" x14ac:dyDescent="0.15">
      <c r="C57" s="185" t="s">
        <v>802</v>
      </c>
      <c r="D57" s="185" t="s">
        <v>621</v>
      </c>
      <c r="E57" s="185" t="s">
        <v>630</v>
      </c>
      <c r="F57" s="185" t="s">
        <v>789</v>
      </c>
    </row>
    <row r="58" spans="3:6" x14ac:dyDescent="0.15">
      <c r="C58" s="185" t="s">
        <v>802</v>
      </c>
      <c r="D58" s="185" t="s">
        <v>634</v>
      </c>
      <c r="E58" s="185" t="s">
        <v>635</v>
      </c>
      <c r="F58" s="185" t="s">
        <v>789</v>
      </c>
    </row>
    <row r="59" spans="3:6" x14ac:dyDescent="0.15">
      <c r="C59" s="185" t="s">
        <v>802</v>
      </c>
      <c r="D59" s="185" t="s">
        <v>622</v>
      </c>
      <c r="E59" s="185" t="s">
        <v>628</v>
      </c>
      <c r="F59" s="185" t="s">
        <v>789</v>
      </c>
    </row>
    <row r="60" spans="3:6" x14ac:dyDescent="0.15">
      <c r="C60" s="185" t="s">
        <v>802</v>
      </c>
      <c r="D60" s="185" t="s">
        <v>618</v>
      </c>
      <c r="E60" s="185" t="s">
        <v>632</v>
      </c>
      <c r="F60" s="185" t="s">
        <v>792</v>
      </c>
    </row>
    <row r="61" spans="3:6" x14ac:dyDescent="0.15">
      <c r="C61" s="185" t="s">
        <v>802</v>
      </c>
      <c r="D61" s="185" t="s">
        <v>620</v>
      </c>
      <c r="E61" s="185" t="s">
        <v>627</v>
      </c>
      <c r="F61" s="185" t="s">
        <v>790</v>
      </c>
    </row>
    <row r="62" spans="3:6" x14ac:dyDescent="0.15">
      <c r="C62" s="185"/>
      <c r="D62" s="185"/>
      <c r="E62" s="185"/>
      <c r="F62" s="185"/>
    </row>
    <row r="63" spans="3:6" x14ac:dyDescent="0.15">
      <c r="C63" s="185" t="s">
        <v>344</v>
      </c>
      <c r="D63" s="185" t="s">
        <v>636</v>
      </c>
      <c r="E63" s="185" t="s">
        <v>631</v>
      </c>
      <c r="F63" s="185" t="s">
        <v>789</v>
      </c>
    </row>
    <row r="64" spans="3:6" x14ac:dyDescent="0.15">
      <c r="C64" s="185" t="s">
        <v>344</v>
      </c>
      <c r="D64" s="185" t="s">
        <v>637</v>
      </c>
      <c r="E64" s="185" t="s">
        <v>629</v>
      </c>
      <c r="F64" s="185" t="s">
        <v>789</v>
      </c>
    </row>
    <row r="65" spans="3:6" x14ac:dyDescent="0.15">
      <c r="C65" s="185" t="s">
        <v>344</v>
      </c>
      <c r="D65" s="185" t="s">
        <v>798</v>
      </c>
      <c r="E65" s="185" t="s">
        <v>799</v>
      </c>
      <c r="F65" s="185" t="s">
        <v>792</v>
      </c>
    </row>
    <row r="66" spans="3:6" x14ac:dyDescent="0.15">
      <c r="C66" s="185" t="s">
        <v>802</v>
      </c>
      <c r="D66" s="185" t="s">
        <v>620</v>
      </c>
      <c r="E66" s="185" t="s">
        <v>627</v>
      </c>
      <c r="F66" s="185" t="s">
        <v>790</v>
      </c>
    </row>
    <row r="67" spans="3:6" x14ac:dyDescent="0.15">
      <c r="C67" s="185"/>
      <c r="D67" s="185"/>
      <c r="E67" s="185"/>
      <c r="F67" s="185"/>
    </row>
    <row r="68" spans="3:6" x14ac:dyDescent="0.15">
      <c r="C68" s="185" t="s">
        <v>800</v>
      </c>
      <c r="D68" s="185" t="s">
        <v>607</v>
      </c>
      <c r="E68" s="185" t="s">
        <v>702</v>
      </c>
      <c r="F68" s="185" t="s">
        <v>789</v>
      </c>
    </row>
    <row r="69" spans="3:6" x14ac:dyDescent="0.15">
      <c r="C69" s="185" t="s">
        <v>800</v>
      </c>
      <c r="D69" s="185" t="s">
        <v>626</v>
      </c>
      <c r="E69" s="185" t="s">
        <v>746</v>
      </c>
      <c r="F69" s="185" t="s">
        <v>789</v>
      </c>
    </row>
    <row r="70" spans="3:6" x14ac:dyDescent="0.15">
      <c r="C70" s="185" t="s">
        <v>800</v>
      </c>
      <c r="D70" s="185" t="s">
        <v>608</v>
      </c>
      <c r="E70" s="185" t="s">
        <v>700</v>
      </c>
      <c r="F70" s="185" t="s">
        <v>789</v>
      </c>
    </row>
    <row r="71" spans="3:6" x14ac:dyDescent="0.15">
      <c r="C71" s="185" t="s">
        <v>800</v>
      </c>
      <c r="D71" s="185" t="s">
        <v>609</v>
      </c>
      <c r="E71" s="185" t="s">
        <v>701</v>
      </c>
      <c r="F71" s="185" t="s">
        <v>789</v>
      </c>
    </row>
    <row r="72" spans="3:6" x14ac:dyDescent="0.15">
      <c r="C72" s="185" t="s">
        <v>800</v>
      </c>
      <c r="D72" s="185" t="s">
        <v>696</v>
      </c>
      <c r="E72" s="185" t="s">
        <v>697</v>
      </c>
      <c r="F72" s="185" t="s">
        <v>792</v>
      </c>
    </row>
    <row r="73" spans="3:6" x14ac:dyDescent="0.15">
      <c r="C73" s="185" t="s">
        <v>800</v>
      </c>
      <c r="D73" s="185" t="s">
        <v>1125</v>
      </c>
      <c r="E73" s="185" t="s">
        <v>1126</v>
      </c>
      <c r="F73" s="185" t="s">
        <v>790</v>
      </c>
    </row>
    <row r="74" spans="3:6" x14ac:dyDescent="0.15">
      <c r="C74" s="185"/>
      <c r="D74" s="185"/>
      <c r="E74" s="185"/>
      <c r="F74" s="185"/>
    </row>
    <row r="75" spans="3:6" x14ac:dyDescent="0.15">
      <c r="C75" s="185" t="s">
        <v>805</v>
      </c>
      <c r="D75" s="185" t="s">
        <v>748</v>
      </c>
      <c r="E75" s="185" t="s">
        <v>751</v>
      </c>
      <c r="F75" s="185" t="s">
        <v>789</v>
      </c>
    </row>
    <row r="76" spans="3:6" x14ac:dyDescent="0.15">
      <c r="C76" s="185" t="s">
        <v>805</v>
      </c>
      <c r="D76" s="185" t="s">
        <v>749</v>
      </c>
      <c r="E76" s="185" t="s">
        <v>750</v>
      </c>
      <c r="F76" s="185" t="s">
        <v>792</v>
      </c>
    </row>
    <row r="77" spans="3:6" x14ac:dyDescent="0.15">
      <c r="C77" s="185" t="s">
        <v>805</v>
      </c>
      <c r="D77" s="185" t="s">
        <v>747</v>
      </c>
      <c r="E77" s="185" t="s">
        <v>752</v>
      </c>
      <c r="F77" s="185" t="s">
        <v>790</v>
      </c>
    </row>
    <row r="78" spans="3:6" x14ac:dyDescent="0.15">
      <c r="C78" s="185"/>
      <c r="D78" s="185"/>
      <c r="E78" s="185"/>
      <c r="F78" s="185"/>
    </row>
    <row r="79" spans="3:6" x14ac:dyDescent="0.15">
      <c r="C79" s="185" t="s">
        <v>803</v>
      </c>
      <c r="D79" s="185" t="s">
        <v>614</v>
      </c>
      <c r="E79" s="185" t="s">
        <v>778</v>
      </c>
      <c r="F79" s="185" t="s">
        <v>793</v>
      </c>
    </row>
    <row r="80" spans="3:6" x14ac:dyDescent="0.15">
      <c r="C80" s="185" t="s">
        <v>803</v>
      </c>
      <c r="D80" s="185" t="s">
        <v>1127</v>
      </c>
      <c r="E80" s="185" t="s">
        <v>778</v>
      </c>
      <c r="F80" s="185" t="s">
        <v>789</v>
      </c>
    </row>
    <row r="81" spans="3:6" x14ac:dyDescent="0.15">
      <c r="C81" s="185" t="s">
        <v>803</v>
      </c>
      <c r="D81" s="185" t="s">
        <v>617</v>
      </c>
      <c r="E81" s="185" t="s">
        <v>780</v>
      </c>
      <c r="F81" s="185" t="s">
        <v>792</v>
      </c>
    </row>
    <row r="82" spans="3:6" x14ac:dyDescent="0.15">
      <c r="C82" s="185" t="s">
        <v>803</v>
      </c>
      <c r="D82" s="185" t="s">
        <v>615</v>
      </c>
      <c r="E82" s="185" t="s">
        <v>779</v>
      </c>
      <c r="F82" s="185" t="s">
        <v>790</v>
      </c>
    </row>
    <row r="83" spans="3:6" x14ac:dyDescent="0.15">
      <c r="C83" s="185"/>
      <c r="D83" s="185"/>
      <c r="E83" s="185"/>
      <c r="F83" s="185"/>
    </row>
    <row r="84" spans="3:6" x14ac:dyDescent="0.15">
      <c r="C84" s="185" t="s">
        <v>280</v>
      </c>
      <c r="D84" s="185" t="s">
        <v>603</v>
      </c>
      <c r="E84" s="185" t="s">
        <v>699</v>
      </c>
      <c r="F84" s="185" t="s">
        <v>789</v>
      </c>
    </row>
    <row r="85" spans="3:6" x14ac:dyDescent="0.15">
      <c r="C85" s="185" t="s">
        <v>280</v>
      </c>
      <c r="D85" s="185" t="s">
        <v>604</v>
      </c>
      <c r="E85" s="185" t="s">
        <v>861</v>
      </c>
      <c r="F85" s="185" t="s">
        <v>789</v>
      </c>
    </row>
    <row r="86" spans="3:6" x14ac:dyDescent="0.15">
      <c r="C86" s="185" t="s">
        <v>280</v>
      </c>
      <c r="D86" s="185" t="s">
        <v>605</v>
      </c>
      <c r="E86" s="185" t="s">
        <v>775</v>
      </c>
      <c r="F86" s="185" t="s">
        <v>789</v>
      </c>
    </row>
    <row r="87" spans="3:6" x14ac:dyDescent="0.15">
      <c r="C87" s="185" t="s">
        <v>280</v>
      </c>
      <c r="D87" s="185" t="s">
        <v>606</v>
      </c>
      <c r="E87" s="185" t="s">
        <v>776</v>
      </c>
      <c r="F87" s="185" t="s">
        <v>792</v>
      </c>
    </row>
    <row r="88" spans="3:6" x14ac:dyDescent="0.15">
      <c r="C88" s="185" t="s">
        <v>280</v>
      </c>
      <c r="D88" s="185" t="s">
        <v>798</v>
      </c>
      <c r="E88" s="185" t="s">
        <v>799</v>
      </c>
      <c r="F88" s="185" t="s">
        <v>792</v>
      </c>
    </row>
    <row r="89" spans="3:6" x14ac:dyDescent="0.15">
      <c r="C89" s="185"/>
      <c r="D89" s="185"/>
      <c r="E89" s="185"/>
      <c r="F89" s="185"/>
    </row>
    <row r="90" spans="3:6" x14ac:dyDescent="0.15">
      <c r="C90" s="185" t="s">
        <v>804</v>
      </c>
      <c r="D90" s="185" t="s">
        <v>610</v>
      </c>
      <c r="E90" s="185" t="s">
        <v>771</v>
      </c>
      <c r="F90" s="185" t="s">
        <v>789</v>
      </c>
    </row>
    <row r="91" spans="3:6" x14ac:dyDescent="0.15">
      <c r="C91" s="185" t="s">
        <v>804</v>
      </c>
      <c r="D91" s="185" t="s">
        <v>611</v>
      </c>
      <c r="E91" s="185" t="s">
        <v>860</v>
      </c>
      <c r="F91" s="185" t="s">
        <v>789</v>
      </c>
    </row>
    <row r="92" spans="3:6" x14ac:dyDescent="0.15">
      <c r="C92" s="185" t="s">
        <v>804</v>
      </c>
      <c r="D92" s="185" t="s">
        <v>612</v>
      </c>
      <c r="E92" s="185" t="s">
        <v>772</v>
      </c>
      <c r="F92" s="185" t="s">
        <v>789</v>
      </c>
    </row>
    <row r="93" spans="3:6" x14ac:dyDescent="0.15">
      <c r="C93" s="185" t="s">
        <v>804</v>
      </c>
      <c r="D93" s="185" t="s">
        <v>812</v>
      </c>
      <c r="E93" s="185" t="s">
        <v>813</v>
      </c>
      <c r="F93" s="185" t="s">
        <v>789</v>
      </c>
    </row>
    <row r="94" spans="3:6" x14ac:dyDescent="0.15">
      <c r="C94" s="185" t="s">
        <v>804</v>
      </c>
      <c r="D94" s="185" t="s">
        <v>814</v>
      </c>
      <c r="E94" s="185" t="s">
        <v>815</v>
      </c>
      <c r="F94" s="185" t="s">
        <v>789</v>
      </c>
    </row>
    <row r="95" spans="3:6" x14ac:dyDescent="0.15">
      <c r="C95" s="185" t="s">
        <v>804</v>
      </c>
      <c r="D95" s="185" t="s">
        <v>981</v>
      </c>
      <c r="E95" s="185" t="s">
        <v>982</v>
      </c>
      <c r="F95" s="185" t="s">
        <v>792</v>
      </c>
    </row>
    <row r="96" spans="3:6" x14ac:dyDescent="0.15">
      <c r="C96" s="185" t="s">
        <v>804</v>
      </c>
      <c r="D96" s="185" t="s">
        <v>1036</v>
      </c>
      <c r="E96" s="185" t="s">
        <v>1022</v>
      </c>
      <c r="F96" s="185" t="s">
        <v>792</v>
      </c>
    </row>
    <row r="97" spans="3:6" x14ac:dyDescent="0.15">
      <c r="C97" s="185" t="s">
        <v>804</v>
      </c>
      <c r="D97" s="185" t="s">
        <v>1124</v>
      </c>
      <c r="E97" s="185" t="s">
        <v>774</v>
      </c>
      <c r="F97" s="185" t="s">
        <v>790</v>
      </c>
    </row>
    <row r="98" spans="3:6" x14ac:dyDescent="0.15">
      <c r="F98" s="185"/>
    </row>
  </sheetData>
  <sortState xmlns:xlrd2="http://schemas.microsoft.com/office/spreadsheetml/2017/richdata2" ref="A3:M45">
    <sortCondition ref="B3:B45"/>
    <sortCondition ref="G3:G45"/>
  </sortState>
  <printOptions gridLines="1"/>
  <pageMargins left="0.7" right="0.7" top="0.75" bottom="0.75" header="0.3" footer="0.3"/>
  <pageSetup scale="83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B2:BL23"/>
  <sheetViews>
    <sheetView topLeftCell="A12" workbookViewId="0">
      <pane xSplit="2" ySplit="1" topLeftCell="C13" activePane="bottomRight" state="frozen"/>
      <selection activeCell="B12" sqref="B12"/>
      <selection pane="topRight" activeCell="C12" sqref="C12"/>
      <selection pane="bottomLeft" activeCell="B13" sqref="B13"/>
      <selection pane="bottomRight" activeCell="E27" sqref="E27"/>
    </sheetView>
  </sheetViews>
  <sheetFormatPr baseColWidth="10" defaultColWidth="8.83203125" defaultRowHeight="13" x14ac:dyDescent="0.15"/>
  <cols>
    <col min="1" max="1" width="4.1640625" customWidth="1"/>
    <col min="2" max="2" width="21.83203125" customWidth="1"/>
    <col min="3" max="3" width="13.1640625" customWidth="1"/>
    <col min="4" max="4" width="13.33203125" customWidth="1"/>
    <col min="5" max="5" width="13.5" customWidth="1"/>
    <col min="6" max="9" width="12.33203125" customWidth="1"/>
    <col min="10" max="12" width="9.1640625" customWidth="1"/>
    <col min="13" max="13" width="12.83203125" customWidth="1"/>
    <col min="14" max="14" width="12.6640625" customWidth="1"/>
    <col min="15" max="16" width="12.5" customWidth="1"/>
    <col min="17" max="17" width="10.83203125" customWidth="1"/>
    <col min="18" max="18" width="10.5" customWidth="1"/>
    <col min="19" max="25" width="10.83203125" customWidth="1"/>
    <col min="26" max="63" width="11.5" customWidth="1"/>
    <col min="64" max="64" width="12.33203125" style="37" bestFit="1" customWidth="1"/>
  </cols>
  <sheetData>
    <row r="2" spans="2:64" x14ac:dyDescent="0.15">
      <c r="C2" s="74" t="s">
        <v>147</v>
      </c>
      <c r="D2" s="74" t="s">
        <v>35</v>
      </c>
      <c r="E2" s="74" t="s">
        <v>36</v>
      </c>
      <c r="F2" s="74" t="s">
        <v>37</v>
      </c>
      <c r="G2" s="74" t="s">
        <v>38</v>
      </c>
      <c r="H2" s="74" t="s">
        <v>39</v>
      </c>
    </row>
    <row r="3" spans="2:64" x14ac:dyDescent="0.15">
      <c r="C3" s="74"/>
      <c r="D3" s="74"/>
      <c r="E3" s="74"/>
      <c r="F3" s="74"/>
      <c r="G3" s="74"/>
      <c r="H3" s="74"/>
    </row>
    <row r="4" spans="2:64" x14ac:dyDescent="0.15">
      <c r="B4" t="s">
        <v>494</v>
      </c>
      <c r="C4" s="9">
        <f>SUM(C14)</f>
        <v>0</v>
      </c>
      <c r="D4" s="9">
        <f>SUM(D14:O14)</f>
        <v>159175</v>
      </c>
      <c r="E4" s="9">
        <f>SUM(P14:AA14)</f>
        <v>4230687.5</v>
      </c>
      <c r="F4" s="9">
        <f>SUM(AB14:AM14)</f>
        <v>12875082.5</v>
      </c>
      <c r="G4" s="9">
        <f>SUM(AN14:AY14)</f>
        <v>23333035</v>
      </c>
      <c r="H4" s="9">
        <f>SUM(AZ14:BK14)</f>
        <v>37596690</v>
      </c>
      <c r="I4" s="9">
        <f>SUM(E4:H4)</f>
        <v>78035495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38"/>
    </row>
    <row r="6" spans="2:64" x14ac:dyDescent="0.15">
      <c r="B6" t="s">
        <v>495</v>
      </c>
      <c r="C6" s="9">
        <f>C16</f>
        <v>0</v>
      </c>
      <c r="D6" s="66">
        <f>C9</f>
        <v>0</v>
      </c>
      <c r="E6" s="66">
        <f>D9</f>
        <v>78525</v>
      </c>
      <c r="F6" s="66">
        <f>E9</f>
        <v>508968.75</v>
      </c>
      <c r="G6" s="66">
        <f>F9</f>
        <v>780077.5</v>
      </c>
      <c r="H6" s="66">
        <f>G9</f>
        <v>1407500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</row>
    <row r="7" spans="2:64" x14ac:dyDescent="0.15">
      <c r="B7" s="139" t="s">
        <v>496</v>
      </c>
      <c r="C7" s="9">
        <f>C17</f>
        <v>0</v>
      </c>
      <c r="D7" s="9">
        <f>SUM(D17:O17)</f>
        <v>159175</v>
      </c>
      <c r="E7" s="9">
        <f>SUM(P17:AA17)</f>
        <v>4230687.5</v>
      </c>
      <c r="F7" s="9">
        <f>SUM(AB17:AM17)</f>
        <v>12875082.5</v>
      </c>
      <c r="G7" s="9">
        <f>SUM(AN17:AY17)</f>
        <v>23333035</v>
      </c>
      <c r="H7" s="9">
        <f>SUM(AZ17:BK17)</f>
        <v>37596690</v>
      </c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</row>
    <row r="8" spans="2:64" x14ac:dyDescent="0.15">
      <c r="B8" s="139" t="s">
        <v>497</v>
      </c>
      <c r="C8" s="9">
        <f>C18</f>
        <v>0</v>
      </c>
      <c r="D8" s="9">
        <f>SUM(D18:O18)</f>
        <v>80650</v>
      </c>
      <c r="E8" s="9">
        <f>SUM(P18:AA18)</f>
        <v>3800243.75</v>
      </c>
      <c r="F8" s="9">
        <f>SUM(AB18:AM18)</f>
        <v>12603973.75</v>
      </c>
      <c r="G8" s="9">
        <f>SUM(AN18:AY18)</f>
        <v>22705612.5</v>
      </c>
      <c r="H8" s="9">
        <f>SUM(AZ18:BK18)</f>
        <v>36739885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</row>
    <row r="9" spans="2:64" x14ac:dyDescent="0.15">
      <c r="B9" t="s">
        <v>498</v>
      </c>
      <c r="C9" s="9">
        <f>C19</f>
        <v>0</v>
      </c>
      <c r="D9" s="66">
        <f>D6+D7-D8</f>
        <v>78525</v>
      </c>
      <c r="E9" s="66">
        <f>E6+E7-E8</f>
        <v>508968.75</v>
      </c>
      <c r="F9" s="66">
        <f>F6+F7-F8</f>
        <v>780077.5</v>
      </c>
      <c r="G9" s="66">
        <f>G6+G7-G8</f>
        <v>1407500</v>
      </c>
      <c r="H9" s="66">
        <f>H6+H7-H8</f>
        <v>2264305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</row>
    <row r="10" spans="2:64" x14ac:dyDescent="0.15">
      <c r="B10" t="s">
        <v>499</v>
      </c>
      <c r="C10" s="9">
        <f>C20</f>
        <v>0</v>
      </c>
      <c r="D10" s="140">
        <f>D7-D8</f>
        <v>78525</v>
      </c>
      <c r="E10" s="140">
        <f>E7-E8</f>
        <v>430443.75</v>
      </c>
      <c r="F10" s="140">
        <f>F7-F8</f>
        <v>271108.75</v>
      </c>
      <c r="G10" s="140">
        <f>G7-G8</f>
        <v>627422.5</v>
      </c>
      <c r="H10" s="140">
        <f>H7-H8</f>
        <v>856805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</row>
    <row r="11" spans="2:64" x14ac:dyDescent="0.15">
      <c r="C11" s="75"/>
      <c r="D11" s="363" t="s">
        <v>35</v>
      </c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 t="s">
        <v>36</v>
      </c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 t="s">
        <v>37</v>
      </c>
      <c r="AC11" s="363"/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 t="s">
        <v>38</v>
      </c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3" t="s">
        <v>39</v>
      </c>
      <c r="BA11" s="363"/>
      <c r="BB11" s="363"/>
      <c r="BC11" s="363"/>
      <c r="BD11" s="363"/>
      <c r="BE11" s="363"/>
      <c r="BF11" s="363"/>
      <c r="BG11" s="363"/>
      <c r="BH11" s="363"/>
      <c r="BI11" s="363"/>
      <c r="BJ11" s="363"/>
      <c r="BK11" s="363"/>
    </row>
    <row r="12" spans="2:64" x14ac:dyDescent="0.15">
      <c r="C12" s="74" t="s">
        <v>147</v>
      </c>
      <c r="D12" s="27" t="s">
        <v>40</v>
      </c>
      <c r="E12" s="27" t="s">
        <v>41</v>
      </c>
      <c r="F12" s="27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0" t="s">
        <v>48</v>
      </c>
      <c r="M12" s="10" t="s">
        <v>49</v>
      </c>
      <c r="N12" s="10" t="s">
        <v>50</v>
      </c>
      <c r="O12" s="10" t="s">
        <v>51</v>
      </c>
      <c r="P12" s="10" t="s">
        <v>40</v>
      </c>
      <c r="Q12" s="10" t="s">
        <v>41</v>
      </c>
      <c r="R12" s="10" t="s">
        <v>42</v>
      </c>
      <c r="S12" s="10" t="s">
        <v>43</v>
      </c>
      <c r="T12" s="10" t="s">
        <v>44</v>
      </c>
      <c r="U12" s="10" t="s">
        <v>45</v>
      </c>
      <c r="V12" s="10" t="s">
        <v>46</v>
      </c>
      <c r="W12" s="10" t="s">
        <v>47</v>
      </c>
      <c r="X12" s="10" t="s">
        <v>48</v>
      </c>
      <c r="Y12" s="10" t="s">
        <v>49</v>
      </c>
      <c r="Z12" s="10" t="s">
        <v>50</v>
      </c>
      <c r="AA12" s="10" t="s">
        <v>51</v>
      </c>
      <c r="AB12" s="10" t="s">
        <v>40</v>
      </c>
      <c r="AC12" s="10" t="s">
        <v>41</v>
      </c>
      <c r="AD12" s="10" t="s">
        <v>42</v>
      </c>
      <c r="AE12" s="10" t="s">
        <v>43</v>
      </c>
      <c r="AF12" s="10" t="s">
        <v>44</v>
      </c>
      <c r="AG12" s="10" t="s">
        <v>45</v>
      </c>
      <c r="AH12" s="10" t="s">
        <v>46</v>
      </c>
      <c r="AI12" s="10" t="s">
        <v>47</v>
      </c>
      <c r="AJ12" s="10" t="s">
        <v>48</v>
      </c>
      <c r="AK12" s="10" t="s">
        <v>49</v>
      </c>
      <c r="AL12" s="10" t="s">
        <v>50</v>
      </c>
      <c r="AM12" s="10" t="s">
        <v>51</v>
      </c>
      <c r="AN12" s="10" t="s">
        <v>40</v>
      </c>
      <c r="AO12" s="10" t="s">
        <v>41</v>
      </c>
      <c r="AP12" s="10" t="s">
        <v>42</v>
      </c>
      <c r="AQ12" s="10" t="s">
        <v>43</v>
      </c>
      <c r="AR12" s="10" t="s">
        <v>44</v>
      </c>
      <c r="AS12" s="10" t="s">
        <v>45</v>
      </c>
      <c r="AT12" s="10" t="s">
        <v>46</v>
      </c>
      <c r="AU12" s="10" t="s">
        <v>47</v>
      </c>
      <c r="AV12" s="10" t="s">
        <v>48</v>
      </c>
      <c r="AW12" s="10" t="s">
        <v>49</v>
      </c>
      <c r="AX12" s="10" t="s">
        <v>50</v>
      </c>
      <c r="AY12" s="10" t="s">
        <v>51</v>
      </c>
      <c r="AZ12" s="10" t="s">
        <v>40</v>
      </c>
      <c r="BA12" s="10" t="s">
        <v>41</v>
      </c>
      <c r="BB12" s="10" t="s">
        <v>42</v>
      </c>
      <c r="BC12" s="10" t="s">
        <v>43</v>
      </c>
      <c r="BD12" s="10" t="s">
        <v>44</v>
      </c>
      <c r="BE12" s="10" t="s">
        <v>45</v>
      </c>
      <c r="BF12" s="10" t="s">
        <v>46</v>
      </c>
      <c r="BG12" s="10" t="s">
        <v>47</v>
      </c>
      <c r="BH12" s="10" t="s">
        <v>48</v>
      </c>
      <c r="BI12" s="10" t="s">
        <v>49</v>
      </c>
      <c r="BJ12" s="10" t="s">
        <v>50</v>
      </c>
      <c r="BK12" s="10" t="s">
        <v>51</v>
      </c>
      <c r="BL12" s="36" t="s">
        <v>309</v>
      </c>
    </row>
    <row r="13" spans="2:64" x14ac:dyDescent="0.15">
      <c r="C13" s="74"/>
      <c r="D13" s="27"/>
      <c r="E13" s="27"/>
      <c r="F13" s="2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2:64" x14ac:dyDescent="0.15">
      <c r="B14" t="s">
        <v>494</v>
      </c>
      <c r="C14" s="9">
        <f>'REV-REVCALC_CWS'!D41</f>
        <v>0</v>
      </c>
      <c r="D14" s="9">
        <f>'REV-REVCALC_CWS'!E41</f>
        <v>0</v>
      </c>
      <c r="E14" s="9">
        <f>'REV-REVCALC_CWS'!F41</f>
        <v>0</v>
      </c>
      <c r="F14" s="9">
        <f>'REV-REVCALC_CWS'!G41</f>
        <v>0</v>
      </c>
      <c r="G14" s="9">
        <f>'REV-REVCALC_CWS'!H41</f>
        <v>0</v>
      </c>
      <c r="H14" s="9">
        <f>'REV-REVCALC_CWS'!I41</f>
        <v>0</v>
      </c>
      <c r="I14" s="9">
        <f>'REV-REVCALC_CWS'!J41</f>
        <v>0</v>
      </c>
      <c r="J14" s="9">
        <f>'REV-REVCALC_CWS'!K41</f>
        <v>0</v>
      </c>
      <c r="K14" s="9">
        <f>'REV-REVCALC_CWS'!L41</f>
        <v>0</v>
      </c>
      <c r="L14" s="9">
        <f>'REV-REVCALC_CWS'!M41</f>
        <v>0</v>
      </c>
      <c r="M14" s="9">
        <f>'REV-REVCALC_CWS'!N41</f>
        <v>40325</v>
      </c>
      <c r="N14" s="9">
        <f>'REV-REVCALC_CWS'!O41</f>
        <v>40325</v>
      </c>
      <c r="O14" s="9">
        <f>'REV-REVCALC_CWS'!P41</f>
        <v>78525</v>
      </c>
      <c r="P14" s="9">
        <f>'REV-REVCALC_CWS'!Q41</f>
        <v>125562.5</v>
      </c>
      <c r="Q14" s="9">
        <f>'REV-REVCALC_CWS'!R41</f>
        <v>168862.5</v>
      </c>
      <c r="R14" s="9">
        <f>'REV-REVCALC_CWS'!S41</f>
        <v>337725</v>
      </c>
      <c r="S14" s="9">
        <f>'REV-REVCALC_CWS'!T41</f>
        <v>337725</v>
      </c>
      <c r="T14" s="9">
        <f>'REV-REVCALC_CWS'!U41</f>
        <v>337725</v>
      </c>
      <c r="U14" s="9">
        <f>'REV-REVCALC_CWS'!V41</f>
        <v>337725</v>
      </c>
      <c r="V14" s="9">
        <f>'REV-REVCALC_CWS'!W41</f>
        <v>337725</v>
      </c>
      <c r="W14" s="9">
        <f>'REV-REVCALC_CWS'!X41</f>
        <v>381025</v>
      </c>
      <c r="X14" s="9">
        <f>'REV-REVCALC_CWS'!Y41</f>
        <v>424325</v>
      </c>
      <c r="Y14" s="9">
        <f>'REV-REVCALC_CWS'!Z41</f>
        <v>425518.75</v>
      </c>
      <c r="Z14" s="9">
        <f>'REV-REVCALC_CWS'!AA41</f>
        <v>507800</v>
      </c>
      <c r="AA14" s="9">
        <f>'REV-REVCALC_CWS'!AB41</f>
        <v>508968.75</v>
      </c>
      <c r="AB14" s="9">
        <f>'REV-REVCALC_CWS'!AC41</f>
        <v>641690</v>
      </c>
      <c r="AC14" s="9">
        <f>'REV-REVCALC_CWS'!AD41</f>
        <v>1025970</v>
      </c>
      <c r="AD14" s="9">
        <f>'REV-REVCALC_CWS'!AE41</f>
        <v>1157407.5</v>
      </c>
      <c r="AE14" s="9">
        <f>'REV-REVCALC_CWS'!AF41</f>
        <v>1157407.5</v>
      </c>
      <c r="AF14" s="9">
        <f>'REV-REVCALC_CWS'!AG41</f>
        <v>1285210</v>
      </c>
      <c r="AG14" s="9">
        <f>'REV-REVCALC_CWS'!AH41</f>
        <v>1285210</v>
      </c>
      <c r="AH14" s="9">
        <f>'REV-REVCALC_CWS'!AI41</f>
        <v>1285210</v>
      </c>
      <c r="AI14" s="9">
        <f>'REV-REVCALC_CWS'!AJ41</f>
        <v>1158322.5</v>
      </c>
      <c r="AJ14" s="9">
        <f>'REV-REVCALC_CWS'!AK41</f>
        <v>1159237.5</v>
      </c>
      <c r="AK14" s="9">
        <f>'REV-REVCALC_CWS'!AL41</f>
        <v>1032741.25</v>
      </c>
      <c r="AL14" s="9">
        <f>'REV-REVCALC_CWS'!AM41</f>
        <v>906598.75</v>
      </c>
      <c r="AM14" s="9">
        <f>'REV-REVCALC_CWS'!AN41</f>
        <v>780077.5</v>
      </c>
      <c r="AN14" s="9">
        <f>'REV-REVCALC_CWS'!AO41</f>
        <v>1166387.5</v>
      </c>
      <c r="AO14" s="9">
        <f>'REV-REVCALC_CWS'!AP41</f>
        <v>1860795</v>
      </c>
      <c r="AP14" s="9">
        <f>'REV-REVCALC_CWS'!AQ41</f>
        <v>2099827.5</v>
      </c>
      <c r="AQ14" s="9">
        <f>'REV-REVCALC_CWS'!AR41</f>
        <v>2099827.5</v>
      </c>
      <c r="AR14" s="9">
        <f>'REV-REVCALC_CWS'!AS41</f>
        <v>2328860</v>
      </c>
      <c r="AS14" s="9">
        <f>'REV-REVCALC_CWS'!AT41</f>
        <v>2328860</v>
      </c>
      <c r="AT14" s="9">
        <f>'REV-REVCALC_CWS'!AU41</f>
        <v>2328860</v>
      </c>
      <c r="AU14" s="9">
        <f>'REV-REVCALC_CWS'!AV41</f>
        <v>2100847.5</v>
      </c>
      <c r="AV14" s="9">
        <f>'REV-REVCALC_CWS'!AW41</f>
        <v>2101867.5</v>
      </c>
      <c r="AW14" s="9">
        <f>'REV-REVCALC_CWS'!AX41</f>
        <v>1868382.5</v>
      </c>
      <c r="AX14" s="9">
        <f>'REV-REVCALC_CWS'!AY41</f>
        <v>1641020</v>
      </c>
      <c r="AY14" s="9">
        <f>'REV-REVCALC_CWS'!AZ41</f>
        <v>1407500</v>
      </c>
      <c r="AZ14" s="9">
        <f>'REV-REVCALC_CWS'!BA41</f>
        <v>1877640</v>
      </c>
      <c r="BA14" s="9">
        <f>'REV-REVCALC_CWS'!BB41</f>
        <v>3003242.5</v>
      </c>
      <c r="BB14" s="9">
        <f>'REV-REVCALC_CWS'!BC41</f>
        <v>3382242.5</v>
      </c>
      <c r="BC14" s="9">
        <f>'REV-REVCALC_CWS'!BD41</f>
        <v>3382242.5</v>
      </c>
      <c r="BD14" s="9">
        <f>'REV-REVCALC_CWS'!BE41</f>
        <v>3756950</v>
      </c>
      <c r="BE14" s="9">
        <f>'REV-REVCALC_CWS'!BF41</f>
        <v>3756950</v>
      </c>
      <c r="BF14" s="9">
        <f>'REV-REVCALC_CWS'!BG41</f>
        <v>3756950</v>
      </c>
      <c r="BG14" s="9">
        <f>'REV-REVCALC_CWS'!BH41</f>
        <v>3383262.5</v>
      </c>
      <c r="BH14" s="9">
        <f>'REV-REVCALC_CWS'!BI41</f>
        <v>3384282.5</v>
      </c>
      <c r="BI14" s="9">
        <f>'REV-REVCALC_CWS'!BJ41</f>
        <v>3010830</v>
      </c>
      <c r="BJ14" s="9">
        <f>'REV-REVCALC_CWS'!BK41</f>
        <v>2637792.5</v>
      </c>
      <c r="BK14" s="9">
        <f>'REV-REVCALC_CWS'!BL41</f>
        <v>2264305</v>
      </c>
      <c r="BL14" s="38">
        <f>SUM(C14:BK14)</f>
        <v>78194670</v>
      </c>
    </row>
    <row r="16" spans="2:64" x14ac:dyDescent="0.15">
      <c r="B16" t="s">
        <v>495</v>
      </c>
      <c r="C16" s="9">
        <v>0</v>
      </c>
      <c r="D16" s="66">
        <f t="shared" ref="D16:AI16" si="0">C19</f>
        <v>0</v>
      </c>
      <c r="E16" s="66">
        <f t="shared" si="0"/>
        <v>0</v>
      </c>
      <c r="F16" s="66">
        <f t="shared" si="0"/>
        <v>0</v>
      </c>
      <c r="G16" s="66">
        <f t="shared" si="0"/>
        <v>0</v>
      </c>
      <c r="H16" s="66">
        <f t="shared" si="0"/>
        <v>0</v>
      </c>
      <c r="I16" s="66">
        <f t="shared" si="0"/>
        <v>0</v>
      </c>
      <c r="J16" s="66">
        <f t="shared" si="0"/>
        <v>0</v>
      </c>
      <c r="K16" s="66">
        <f t="shared" si="0"/>
        <v>0</v>
      </c>
      <c r="L16" s="66">
        <f t="shared" si="0"/>
        <v>0</v>
      </c>
      <c r="M16" s="66">
        <f t="shared" si="0"/>
        <v>0</v>
      </c>
      <c r="N16" s="66">
        <f t="shared" si="0"/>
        <v>40325</v>
      </c>
      <c r="O16" s="66">
        <f t="shared" si="0"/>
        <v>40325</v>
      </c>
      <c r="P16" s="66">
        <f t="shared" si="0"/>
        <v>78525</v>
      </c>
      <c r="Q16" s="66">
        <f t="shared" si="0"/>
        <v>125562.5</v>
      </c>
      <c r="R16" s="66">
        <f t="shared" si="0"/>
        <v>168862.5</v>
      </c>
      <c r="S16" s="66">
        <f t="shared" si="0"/>
        <v>337725</v>
      </c>
      <c r="T16" s="66">
        <f t="shared" si="0"/>
        <v>337725</v>
      </c>
      <c r="U16" s="66">
        <f t="shared" si="0"/>
        <v>337725</v>
      </c>
      <c r="V16" s="66">
        <f t="shared" si="0"/>
        <v>337725</v>
      </c>
      <c r="W16" s="66">
        <f t="shared" si="0"/>
        <v>337725</v>
      </c>
      <c r="X16" s="66">
        <f t="shared" si="0"/>
        <v>381025</v>
      </c>
      <c r="Y16" s="66">
        <f t="shared" si="0"/>
        <v>424325</v>
      </c>
      <c r="Z16" s="66">
        <f t="shared" si="0"/>
        <v>425518.75</v>
      </c>
      <c r="AA16" s="66">
        <f t="shared" si="0"/>
        <v>507800</v>
      </c>
      <c r="AB16" s="66">
        <f t="shared" si="0"/>
        <v>508968.75</v>
      </c>
      <c r="AC16" s="66">
        <f t="shared" si="0"/>
        <v>641690</v>
      </c>
      <c r="AD16" s="66">
        <f t="shared" si="0"/>
        <v>1025970</v>
      </c>
      <c r="AE16" s="66">
        <f t="shared" si="0"/>
        <v>1157407.5</v>
      </c>
      <c r="AF16" s="66">
        <f t="shared" si="0"/>
        <v>1157407.5</v>
      </c>
      <c r="AG16" s="66">
        <f t="shared" si="0"/>
        <v>1285210</v>
      </c>
      <c r="AH16" s="66">
        <f t="shared" si="0"/>
        <v>1285210</v>
      </c>
      <c r="AI16" s="66">
        <f t="shared" si="0"/>
        <v>1285210</v>
      </c>
      <c r="AJ16" s="66">
        <f t="shared" ref="AJ16:BK16" si="1">AI19</f>
        <v>1158322.5</v>
      </c>
      <c r="AK16" s="66">
        <f t="shared" si="1"/>
        <v>1159237.5</v>
      </c>
      <c r="AL16" s="66">
        <f t="shared" si="1"/>
        <v>1032741.25</v>
      </c>
      <c r="AM16" s="66">
        <f t="shared" si="1"/>
        <v>906598.75</v>
      </c>
      <c r="AN16" s="66">
        <f t="shared" si="1"/>
        <v>780077.5</v>
      </c>
      <c r="AO16" s="66">
        <f t="shared" si="1"/>
        <v>1166387.5</v>
      </c>
      <c r="AP16" s="66">
        <f t="shared" si="1"/>
        <v>1860795</v>
      </c>
      <c r="AQ16" s="66">
        <f t="shared" si="1"/>
        <v>2099827.5</v>
      </c>
      <c r="AR16" s="66">
        <f t="shared" si="1"/>
        <v>2099827.5</v>
      </c>
      <c r="AS16" s="66">
        <f t="shared" si="1"/>
        <v>2328860</v>
      </c>
      <c r="AT16" s="66">
        <f t="shared" si="1"/>
        <v>2328860</v>
      </c>
      <c r="AU16" s="66">
        <f t="shared" si="1"/>
        <v>2328860</v>
      </c>
      <c r="AV16" s="66">
        <f t="shared" si="1"/>
        <v>2100847.5</v>
      </c>
      <c r="AW16" s="66">
        <f t="shared" si="1"/>
        <v>2101867.5</v>
      </c>
      <c r="AX16" s="66">
        <f t="shared" si="1"/>
        <v>1868382.5</v>
      </c>
      <c r="AY16" s="66">
        <f t="shared" si="1"/>
        <v>1641020</v>
      </c>
      <c r="AZ16" s="66">
        <f t="shared" si="1"/>
        <v>1407500</v>
      </c>
      <c r="BA16" s="66">
        <f t="shared" si="1"/>
        <v>1877640</v>
      </c>
      <c r="BB16" s="66">
        <f t="shared" si="1"/>
        <v>3003242.5</v>
      </c>
      <c r="BC16" s="66">
        <f t="shared" si="1"/>
        <v>3382242.5</v>
      </c>
      <c r="BD16" s="66">
        <f t="shared" si="1"/>
        <v>3382242.5</v>
      </c>
      <c r="BE16" s="66">
        <f t="shared" si="1"/>
        <v>3756950</v>
      </c>
      <c r="BF16" s="66">
        <f t="shared" si="1"/>
        <v>3756950</v>
      </c>
      <c r="BG16" s="66">
        <f t="shared" si="1"/>
        <v>3756950</v>
      </c>
      <c r="BH16" s="66">
        <f t="shared" si="1"/>
        <v>3383262.5</v>
      </c>
      <c r="BI16" s="66">
        <f t="shared" si="1"/>
        <v>3384282.5</v>
      </c>
      <c r="BJ16" s="66">
        <f t="shared" si="1"/>
        <v>3010830</v>
      </c>
      <c r="BK16" s="66">
        <f t="shared" si="1"/>
        <v>2637792.5</v>
      </c>
      <c r="BL16" s="35">
        <f>COLUMNS(D16:BK16)</f>
        <v>60</v>
      </c>
    </row>
    <row r="17" spans="2:63" x14ac:dyDescent="0.15">
      <c r="B17" s="139" t="s">
        <v>496</v>
      </c>
      <c r="C17" s="140">
        <f t="shared" ref="C17:AH17" si="2">C14</f>
        <v>0</v>
      </c>
      <c r="D17" s="140">
        <f t="shared" si="2"/>
        <v>0</v>
      </c>
      <c r="E17" s="140">
        <f t="shared" si="2"/>
        <v>0</v>
      </c>
      <c r="F17" s="140">
        <f t="shared" si="2"/>
        <v>0</v>
      </c>
      <c r="G17" s="140">
        <f t="shared" si="2"/>
        <v>0</v>
      </c>
      <c r="H17" s="140">
        <f t="shared" si="2"/>
        <v>0</v>
      </c>
      <c r="I17" s="140">
        <f t="shared" si="2"/>
        <v>0</v>
      </c>
      <c r="J17" s="140">
        <f t="shared" si="2"/>
        <v>0</v>
      </c>
      <c r="K17" s="140">
        <f t="shared" si="2"/>
        <v>0</v>
      </c>
      <c r="L17" s="140">
        <f t="shared" si="2"/>
        <v>0</v>
      </c>
      <c r="M17" s="140">
        <f t="shared" si="2"/>
        <v>40325</v>
      </c>
      <c r="N17" s="140">
        <f t="shared" si="2"/>
        <v>40325</v>
      </c>
      <c r="O17" s="140">
        <f t="shared" si="2"/>
        <v>78525</v>
      </c>
      <c r="P17" s="140">
        <f t="shared" si="2"/>
        <v>125562.5</v>
      </c>
      <c r="Q17" s="140">
        <f t="shared" si="2"/>
        <v>168862.5</v>
      </c>
      <c r="R17" s="140">
        <f t="shared" si="2"/>
        <v>337725</v>
      </c>
      <c r="S17" s="140">
        <f t="shared" si="2"/>
        <v>337725</v>
      </c>
      <c r="T17" s="140">
        <f t="shared" si="2"/>
        <v>337725</v>
      </c>
      <c r="U17" s="140">
        <f t="shared" si="2"/>
        <v>337725</v>
      </c>
      <c r="V17" s="140">
        <f t="shared" si="2"/>
        <v>337725</v>
      </c>
      <c r="W17" s="140">
        <f t="shared" si="2"/>
        <v>381025</v>
      </c>
      <c r="X17" s="140">
        <f t="shared" si="2"/>
        <v>424325</v>
      </c>
      <c r="Y17" s="140">
        <f t="shared" si="2"/>
        <v>425518.75</v>
      </c>
      <c r="Z17" s="140">
        <f t="shared" si="2"/>
        <v>507800</v>
      </c>
      <c r="AA17" s="140">
        <f t="shared" si="2"/>
        <v>508968.75</v>
      </c>
      <c r="AB17" s="140">
        <f t="shared" si="2"/>
        <v>641690</v>
      </c>
      <c r="AC17" s="140">
        <f t="shared" si="2"/>
        <v>1025970</v>
      </c>
      <c r="AD17" s="140">
        <f t="shared" si="2"/>
        <v>1157407.5</v>
      </c>
      <c r="AE17" s="140">
        <f t="shared" si="2"/>
        <v>1157407.5</v>
      </c>
      <c r="AF17" s="140">
        <f t="shared" si="2"/>
        <v>1285210</v>
      </c>
      <c r="AG17" s="140">
        <f t="shared" si="2"/>
        <v>1285210</v>
      </c>
      <c r="AH17" s="140">
        <f t="shared" si="2"/>
        <v>1285210</v>
      </c>
      <c r="AI17" s="140">
        <f t="shared" ref="AI17:BK17" si="3">AI14</f>
        <v>1158322.5</v>
      </c>
      <c r="AJ17" s="140">
        <f t="shared" si="3"/>
        <v>1159237.5</v>
      </c>
      <c r="AK17" s="140">
        <f t="shared" si="3"/>
        <v>1032741.25</v>
      </c>
      <c r="AL17" s="140">
        <f t="shared" si="3"/>
        <v>906598.75</v>
      </c>
      <c r="AM17" s="140">
        <f t="shared" si="3"/>
        <v>780077.5</v>
      </c>
      <c r="AN17" s="140">
        <f t="shared" si="3"/>
        <v>1166387.5</v>
      </c>
      <c r="AO17" s="140">
        <f t="shared" si="3"/>
        <v>1860795</v>
      </c>
      <c r="AP17" s="140">
        <f t="shared" si="3"/>
        <v>2099827.5</v>
      </c>
      <c r="AQ17" s="140">
        <f t="shared" si="3"/>
        <v>2099827.5</v>
      </c>
      <c r="AR17" s="140">
        <f t="shared" si="3"/>
        <v>2328860</v>
      </c>
      <c r="AS17" s="140">
        <f t="shared" si="3"/>
        <v>2328860</v>
      </c>
      <c r="AT17" s="140">
        <f t="shared" si="3"/>
        <v>2328860</v>
      </c>
      <c r="AU17" s="140">
        <f t="shared" si="3"/>
        <v>2100847.5</v>
      </c>
      <c r="AV17" s="140">
        <f t="shared" si="3"/>
        <v>2101867.5</v>
      </c>
      <c r="AW17" s="140">
        <f t="shared" si="3"/>
        <v>1868382.5</v>
      </c>
      <c r="AX17" s="140">
        <f t="shared" si="3"/>
        <v>1641020</v>
      </c>
      <c r="AY17" s="140">
        <f t="shared" si="3"/>
        <v>1407500</v>
      </c>
      <c r="AZ17" s="140">
        <f t="shared" si="3"/>
        <v>1877640</v>
      </c>
      <c r="BA17" s="140">
        <f t="shared" si="3"/>
        <v>3003242.5</v>
      </c>
      <c r="BB17" s="140">
        <f t="shared" si="3"/>
        <v>3382242.5</v>
      </c>
      <c r="BC17" s="140">
        <f t="shared" si="3"/>
        <v>3382242.5</v>
      </c>
      <c r="BD17" s="140">
        <f t="shared" si="3"/>
        <v>3756950</v>
      </c>
      <c r="BE17" s="140">
        <f t="shared" si="3"/>
        <v>3756950</v>
      </c>
      <c r="BF17" s="140">
        <f t="shared" si="3"/>
        <v>3756950</v>
      </c>
      <c r="BG17" s="140">
        <f t="shared" si="3"/>
        <v>3383262.5</v>
      </c>
      <c r="BH17" s="140">
        <f t="shared" si="3"/>
        <v>3384282.5</v>
      </c>
      <c r="BI17" s="140">
        <f t="shared" si="3"/>
        <v>3010830</v>
      </c>
      <c r="BJ17" s="140">
        <f t="shared" si="3"/>
        <v>2637792.5</v>
      </c>
      <c r="BK17" s="140">
        <f t="shared" si="3"/>
        <v>2264305</v>
      </c>
    </row>
    <row r="18" spans="2:63" x14ac:dyDescent="0.15">
      <c r="B18" s="139" t="s">
        <v>497</v>
      </c>
      <c r="C18" s="140">
        <v>0</v>
      </c>
      <c r="D18" s="140">
        <f t="shared" ref="D18:AI18" si="4">C17</f>
        <v>0</v>
      </c>
      <c r="E18" s="140">
        <f t="shared" si="4"/>
        <v>0</v>
      </c>
      <c r="F18" s="140">
        <f t="shared" si="4"/>
        <v>0</v>
      </c>
      <c r="G18" s="140">
        <f t="shared" si="4"/>
        <v>0</v>
      </c>
      <c r="H18" s="140">
        <f t="shared" si="4"/>
        <v>0</v>
      </c>
      <c r="I18" s="140">
        <f t="shared" si="4"/>
        <v>0</v>
      </c>
      <c r="J18" s="140">
        <f t="shared" si="4"/>
        <v>0</v>
      </c>
      <c r="K18" s="140">
        <f t="shared" si="4"/>
        <v>0</v>
      </c>
      <c r="L18" s="140">
        <f t="shared" si="4"/>
        <v>0</v>
      </c>
      <c r="M18" s="140">
        <f t="shared" si="4"/>
        <v>0</v>
      </c>
      <c r="N18" s="140">
        <f t="shared" si="4"/>
        <v>40325</v>
      </c>
      <c r="O18" s="140">
        <f t="shared" si="4"/>
        <v>40325</v>
      </c>
      <c r="P18" s="140">
        <f t="shared" si="4"/>
        <v>78525</v>
      </c>
      <c r="Q18" s="140">
        <f t="shared" si="4"/>
        <v>125562.5</v>
      </c>
      <c r="R18" s="140">
        <f t="shared" si="4"/>
        <v>168862.5</v>
      </c>
      <c r="S18" s="140">
        <f t="shared" si="4"/>
        <v>337725</v>
      </c>
      <c r="T18" s="140">
        <f t="shared" si="4"/>
        <v>337725</v>
      </c>
      <c r="U18" s="140">
        <f t="shared" si="4"/>
        <v>337725</v>
      </c>
      <c r="V18" s="140">
        <f t="shared" si="4"/>
        <v>337725</v>
      </c>
      <c r="W18" s="140">
        <f t="shared" si="4"/>
        <v>337725</v>
      </c>
      <c r="X18" s="140">
        <f t="shared" si="4"/>
        <v>381025</v>
      </c>
      <c r="Y18" s="140">
        <f t="shared" si="4"/>
        <v>424325</v>
      </c>
      <c r="Z18" s="140">
        <f t="shared" si="4"/>
        <v>425518.75</v>
      </c>
      <c r="AA18" s="140">
        <f t="shared" si="4"/>
        <v>507800</v>
      </c>
      <c r="AB18" s="140">
        <f t="shared" si="4"/>
        <v>508968.75</v>
      </c>
      <c r="AC18" s="140">
        <f t="shared" si="4"/>
        <v>641690</v>
      </c>
      <c r="AD18" s="140">
        <f t="shared" si="4"/>
        <v>1025970</v>
      </c>
      <c r="AE18" s="140">
        <f t="shared" si="4"/>
        <v>1157407.5</v>
      </c>
      <c r="AF18" s="140">
        <f t="shared" si="4"/>
        <v>1157407.5</v>
      </c>
      <c r="AG18" s="140">
        <f t="shared" si="4"/>
        <v>1285210</v>
      </c>
      <c r="AH18" s="140">
        <f t="shared" si="4"/>
        <v>1285210</v>
      </c>
      <c r="AI18" s="140">
        <f t="shared" si="4"/>
        <v>1285210</v>
      </c>
      <c r="AJ18" s="140">
        <f t="shared" ref="AJ18:BK18" si="5">AI17</f>
        <v>1158322.5</v>
      </c>
      <c r="AK18" s="140">
        <f t="shared" si="5"/>
        <v>1159237.5</v>
      </c>
      <c r="AL18" s="140">
        <f t="shared" si="5"/>
        <v>1032741.25</v>
      </c>
      <c r="AM18" s="140">
        <f t="shared" si="5"/>
        <v>906598.75</v>
      </c>
      <c r="AN18" s="140">
        <f t="shared" si="5"/>
        <v>780077.5</v>
      </c>
      <c r="AO18" s="140">
        <f t="shared" si="5"/>
        <v>1166387.5</v>
      </c>
      <c r="AP18" s="140">
        <f t="shared" si="5"/>
        <v>1860795</v>
      </c>
      <c r="AQ18" s="140">
        <f t="shared" si="5"/>
        <v>2099827.5</v>
      </c>
      <c r="AR18" s="140">
        <f t="shared" si="5"/>
        <v>2099827.5</v>
      </c>
      <c r="AS18" s="140">
        <f t="shared" si="5"/>
        <v>2328860</v>
      </c>
      <c r="AT18" s="140">
        <f t="shared" si="5"/>
        <v>2328860</v>
      </c>
      <c r="AU18" s="140">
        <f t="shared" si="5"/>
        <v>2328860</v>
      </c>
      <c r="AV18" s="140">
        <f t="shared" si="5"/>
        <v>2100847.5</v>
      </c>
      <c r="AW18" s="140">
        <f t="shared" si="5"/>
        <v>2101867.5</v>
      </c>
      <c r="AX18" s="140">
        <f t="shared" si="5"/>
        <v>1868382.5</v>
      </c>
      <c r="AY18" s="140">
        <f t="shared" si="5"/>
        <v>1641020</v>
      </c>
      <c r="AZ18" s="140">
        <f t="shared" si="5"/>
        <v>1407500</v>
      </c>
      <c r="BA18" s="140">
        <f t="shared" si="5"/>
        <v>1877640</v>
      </c>
      <c r="BB18" s="140">
        <f t="shared" si="5"/>
        <v>3003242.5</v>
      </c>
      <c r="BC18" s="140">
        <f t="shared" si="5"/>
        <v>3382242.5</v>
      </c>
      <c r="BD18" s="140">
        <f t="shared" si="5"/>
        <v>3382242.5</v>
      </c>
      <c r="BE18" s="140">
        <f t="shared" si="5"/>
        <v>3756950</v>
      </c>
      <c r="BF18" s="140">
        <f t="shared" si="5"/>
        <v>3756950</v>
      </c>
      <c r="BG18" s="140">
        <f t="shared" si="5"/>
        <v>3756950</v>
      </c>
      <c r="BH18" s="140">
        <f t="shared" si="5"/>
        <v>3383262.5</v>
      </c>
      <c r="BI18" s="140">
        <f t="shared" si="5"/>
        <v>3384282.5</v>
      </c>
      <c r="BJ18" s="140">
        <f t="shared" si="5"/>
        <v>3010830</v>
      </c>
      <c r="BK18" s="140">
        <f t="shared" si="5"/>
        <v>2637792.5</v>
      </c>
    </row>
    <row r="19" spans="2:63" x14ac:dyDescent="0.15">
      <c r="B19" t="s">
        <v>498</v>
      </c>
      <c r="C19" s="66">
        <f t="shared" ref="C19:AH19" si="6">C16+C17-C18</f>
        <v>0</v>
      </c>
      <c r="D19" s="66">
        <f t="shared" si="6"/>
        <v>0</v>
      </c>
      <c r="E19" s="66">
        <f t="shared" si="6"/>
        <v>0</v>
      </c>
      <c r="F19" s="66">
        <f t="shared" si="6"/>
        <v>0</v>
      </c>
      <c r="G19" s="66">
        <f t="shared" si="6"/>
        <v>0</v>
      </c>
      <c r="H19" s="66">
        <f t="shared" si="6"/>
        <v>0</v>
      </c>
      <c r="I19" s="66">
        <f t="shared" si="6"/>
        <v>0</v>
      </c>
      <c r="J19" s="66">
        <f t="shared" si="6"/>
        <v>0</v>
      </c>
      <c r="K19" s="66">
        <f t="shared" si="6"/>
        <v>0</v>
      </c>
      <c r="L19" s="66">
        <f t="shared" si="6"/>
        <v>0</v>
      </c>
      <c r="M19" s="66">
        <f t="shared" si="6"/>
        <v>40325</v>
      </c>
      <c r="N19" s="66">
        <f t="shared" si="6"/>
        <v>40325</v>
      </c>
      <c r="O19" s="66">
        <f t="shared" si="6"/>
        <v>78525</v>
      </c>
      <c r="P19" s="66">
        <f t="shared" si="6"/>
        <v>125562.5</v>
      </c>
      <c r="Q19" s="66">
        <f t="shared" si="6"/>
        <v>168862.5</v>
      </c>
      <c r="R19" s="66">
        <f t="shared" si="6"/>
        <v>337725</v>
      </c>
      <c r="S19" s="66">
        <f t="shared" si="6"/>
        <v>337725</v>
      </c>
      <c r="T19" s="66">
        <f t="shared" si="6"/>
        <v>337725</v>
      </c>
      <c r="U19" s="66">
        <f t="shared" si="6"/>
        <v>337725</v>
      </c>
      <c r="V19" s="66">
        <f t="shared" si="6"/>
        <v>337725</v>
      </c>
      <c r="W19" s="66">
        <f t="shared" si="6"/>
        <v>381025</v>
      </c>
      <c r="X19" s="66">
        <f t="shared" si="6"/>
        <v>424325</v>
      </c>
      <c r="Y19" s="66">
        <f t="shared" si="6"/>
        <v>425518.75</v>
      </c>
      <c r="Z19" s="66">
        <f t="shared" si="6"/>
        <v>507800</v>
      </c>
      <c r="AA19" s="66">
        <f t="shared" si="6"/>
        <v>508968.75</v>
      </c>
      <c r="AB19" s="66">
        <f t="shared" si="6"/>
        <v>641690</v>
      </c>
      <c r="AC19" s="66">
        <f t="shared" si="6"/>
        <v>1025970</v>
      </c>
      <c r="AD19" s="66">
        <f t="shared" si="6"/>
        <v>1157407.5</v>
      </c>
      <c r="AE19" s="66">
        <f t="shared" si="6"/>
        <v>1157407.5</v>
      </c>
      <c r="AF19" s="66">
        <f t="shared" si="6"/>
        <v>1285210</v>
      </c>
      <c r="AG19" s="66">
        <f t="shared" si="6"/>
        <v>1285210</v>
      </c>
      <c r="AH19" s="66">
        <f t="shared" si="6"/>
        <v>1285210</v>
      </c>
      <c r="AI19" s="66">
        <f t="shared" ref="AI19:BK19" si="7">AI16+AI17-AI18</f>
        <v>1158322.5</v>
      </c>
      <c r="AJ19" s="66">
        <f t="shared" si="7"/>
        <v>1159237.5</v>
      </c>
      <c r="AK19" s="66">
        <f t="shared" si="7"/>
        <v>1032741.25</v>
      </c>
      <c r="AL19" s="66">
        <f t="shared" si="7"/>
        <v>906598.75</v>
      </c>
      <c r="AM19" s="66">
        <f t="shared" si="7"/>
        <v>780077.5</v>
      </c>
      <c r="AN19" s="66">
        <f t="shared" si="7"/>
        <v>1166387.5</v>
      </c>
      <c r="AO19" s="66">
        <f t="shared" si="7"/>
        <v>1860795</v>
      </c>
      <c r="AP19" s="66">
        <f t="shared" si="7"/>
        <v>2099827.5</v>
      </c>
      <c r="AQ19" s="66">
        <f t="shared" si="7"/>
        <v>2099827.5</v>
      </c>
      <c r="AR19" s="66">
        <f t="shared" si="7"/>
        <v>2328860</v>
      </c>
      <c r="AS19" s="66">
        <f t="shared" si="7"/>
        <v>2328860</v>
      </c>
      <c r="AT19" s="66">
        <f t="shared" si="7"/>
        <v>2328860</v>
      </c>
      <c r="AU19" s="66">
        <f t="shared" si="7"/>
        <v>2100847.5</v>
      </c>
      <c r="AV19" s="66">
        <f t="shared" si="7"/>
        <v>2101867.5</v>
      </c>
      <c r="AW19" s="66">
        <f t="shared" si="7"/>
        <v>1868382.5</v>
      </c>
      <c r="AX19" s="66">
        <f t="shared" si="7"/>
        <v>1641020</v>
      </c>
      <c r="AY19" s="66">
        <f t="shared" si="7"/>
        <v>1407500</v>
      </c>
      <c r="AZ19" s="66">
        <f t="shared" si="7"/>
        <v>1877640</v>
      </c>
      <c r="BA19" s="66">
        <f t="shared" si="7"/>
        <v>3003242.5</v>
      </c>
      <c r="BB19" s="66">
        <f t="shared" si="7"/>
        <v>3382242.5</v>
      </c>
      <c r="BC19" s="66">
        <f t="shared" si="7"/>
        <v>3382242.5</v>
      </c>
      <c r="BD19" s="66">
        <f t="shared" si="7"/>
        <v>3756950</v>
      </c>
      <c r="BE19" s="66">
        <f t="shared" si="7"/>
        <v>3756950</v>
      </c>
      <c r="BF19" s="66">
        <f t="shared" si="7"/>
        <v>3756950</v>
      </c>
      <c r="BG19" s="66">
        <f t="shared" si="7"/>
        <v>3383262.5</v>
      </c>
      <c r="BH19" s="66">
        <f t="shared" si="7"/>
        <v>3384282.5</v>
      </c>
      <c r="BI19" s="66">
        <f t="shared" si="7"/>
        <v>3010830</v>
      </c>
      <c r="BJ19" s="66">
        <f t="shared" si="7"/>
        <v>2637792.5</v>
      </c>
      <c r="BK19" s="66">
        <f t="shared" si="7"/>
        <v>2264305</v>
      </c>
    </row>
    <row r="20" spans="2:63" x14ac:dyDescent="0.15">
      <c r="B20" t="s">
        <v>499</v>
      </c>
      <c r="C20" s="140">
        <f>C19-C16</f>
        <v>0</v>
      </c>
      <c r="D20" s="140">
        <f t="shared" ref="D20:AI20" si="8">D17-D18</f>
        <v>0</v>
      </c>
      <c r="E20" s="140">
        <f t="shared" si="8"/>
        <v>0</v>
      </c>
      <c r="F20" s="140">
        <f t="shared" si="8"/>
        <v>0</v>
      </c>
      <c r="G20" s="140">
        <f t="shared" si="8"/>
        <v>0</v>
      </c>
      <c r="H20" s="140">
        <f t="shared" si="8"/>
        <v>0</v>
      </c>
      <c r="I20" s="140">
        <f t="shared" si="8"/>
        <v>0</v>
      </c>
      <c r="J20" s="140">
        <f t="shared" si="8"/>
        <v>0</v>
      </c>
      <c r="K20" s="140">
        <f t="shared" si="8"/>
        <v>0</v>
      </c>
      <c r="L20" s="140">
        <f t="shared" si="8"/>
        <v>0</v>
      </c>
      <c r="M20" s="140">
        <f t="shared" si="8"/>
        <v>40325</v>
      </c>
      <c r="N20" s="140">
        <f t="shared" si="8"/>
        <v>0</v>
      </c>
      <c r="O20" s="140">
        <f t="shared" si="8"/>
        <v>38200</v>
      </c>
      <c r="P20" s="140">
        <f t="shared" si="8"/>
        <v>47037.5</v>
      </c>
      <c r="Q20" s="140">
        <f t="shared" si="8"/>
        <v>43300</v>
      </c>
      <c r="R20" s="140">
        <f t="shared" si="8"/>
        <v>168862.5</v>
      </c>
      <c r="S20" s="140">
        <f t="shared" si="8"/>
        <v>0</v>
      </c>
      <c r="T20" s="140">
        <f t="shared" si="8"/>
        <v>0</v>
      </c>
      <c r="U20" s="140">
        <f t="shared" si="8"/>
        <v>0</v>
      </c>
      <c r="V20" s="140">
        <f t="shared" si="8"/>
        <v>0</v>
      </c>
      <c r="W20" s="140">
        <f t="shared" si="8"/>
        <v>43300</v>
      </c>
      <c r="X20" s="140">
        <f t="shared" si="8"/>
        <v>43300</v>
      </c>
      <c r="Y20" s="140">
        <f t="shared" si="8"/>
        <v>1193.75</v>
      </c>
      <c r="Z20" s="140">
        <f t="shared" si="8"/>
        <v>82281.25</v>
      </c>
      <c r="AA20" s="140">
        <f t="shared" si="8"/>
        <v>1168.75</v>
      </c>
      <c r="AB20" s="140">
        <f t="shared" si="8"/>
        <v>132721.25</v>
      </c>
      <c r="AC20" s="140">
        <f t="shared" si="8"/>
        <v>384280</v>
      </c>
      <c r="AD20" s="140">
        <f t="shared" si="8"/>
        <v>131437.5</v>
      </c>
      <c r="AE20" s="140">
        <f t="shared" si="8"/>
        <v>0</v>
      </c>
      <c r="AF20" s="140">
        <f t="shared" si="8"/>
        <v>127802.5</v>
      </c>
      <c r="AG20" s="140">
        <f t="shared" si="8"/>
        <v>0</v>
      </c>
      <c r="AH20" s="140">
        <f t="shared" si="8"/>
        <v>0</v>
      </c>
      <c r="AI20" s="140">
        <f t="shared" si="8"/>
        <v>-126887.5</v>
      </c>
      <c r="AJ20" s="140">
        <f t="shared" ref="AJ20:BK20" si="9">AJ17-AJ18</f>
        <v>915</v>
      </c>
      <c r="AK20" s="140">
        <f t="shared" si="9"/>
        <v>-126496.25</v>
      </c>
      <c r="AL20" s="140">
        <f t="shared" si="9"/>
        <v>-126142.5</v>
      </c>
      <c r="AM20" s="140">
        <f t="shared" si="9"/>
        <v>-126521.25</v>
      </c>
      <c r="AN20" s="140">
        <f t="shared" si="9"/>
        <v>386310</v>
      </c>
      <c r="AO20" s="140">
        <f t="shared" si="9"/>
        <v>694407.5</v>
      </c>
      <c r="AP20" s="140">
        <f t="shared" si="9"/>
        <v>239032.5</v>
      </c>
      <c r="AQ20" s="140">
        <f t="shared" si="9"/>
        <v>0</v>
      </c>
      <c r="AR20" s="140">
        <f t="shared" si="9"/>
        <v>229032.5</v>
      </c>
      <c r="AS20" s="140">
        <f t="shared" si="9"/>
        <v>0</v>
      </c>
      <c r="AT20" s="140">
        <f t="shared" si="9"/>
        <v>0</v>
      </c>
      <c r="AU20" s="140">
        <f t="shared" si="9"/>
        <v>-228012.5</v>
      </c>
      <c r="AV20" s="140">
        <f t="shared" si="9"/>
        <v>1020</v>
      </c>
      <c r="AW20" s="140">
        <f t="shared" si="9"/>
        <v>-233485</v>
      </c>
      <c r="AX20" s="140">
        <f t="shared" si="9"/>
        <v>-227362.5</v>
      </c>
      <c r="AY20" s="140">
        <f t="shared" si="9"/>
        <v>-233520</v>
      </c>
      <c r="AZ20" s="140">
        <f t="shared" si="9"/>
        <v>470140</v>
      </c>
      <c r="BA20" s="140">
        <f t="shared" si="9"/>
        <v>1125602.5</v>
      </c>
      <c r="BB20" s="140">
        <f t="shared" si="9"/>
        <v>379000</v>
      </c>
      <c r="BC20" s="140">
        <f t="shared" si="9"/>
        <v>0</v>
      </c>
      <c r="BD20" s="140">
        <f t="shared" si="9"/>
        <v>374707.5</v>
      </c>
      <c r="BE20" s="140">
        <f t="shared" si="9"/>
        <v>0</v>
      </c>
      <c r="BF20" s="140">
        <f t="shared" si="9"/>
        <v>0</v>
      </c>
      <c r="BG20" s="140">
        <f t="shared" si="9"/>
        <v>-373687.5</v>
      </c>
      <c r="BH20" s="140">
        <f t="shared" si="9"/>
        <v>1020</v>
      </c>
      <c r="BI20" s="140">
        <f t="shared" si="9"/>
        <v>-373452.5</v>
      </c>
      <c r="BJ20" s="140">
        <f t="shared" si="9"/>
        <v>-373037.5</v>
      </c>
      <c r="BK20" s="140">
        <f t="shared" si="9"/>
        <v>-373487.5</v>
      </c>
    </row>
    <row r="22" spans="2:63" x14ac:dyDescent="0.15">
      <c r="D22" s="66"/>
    </row>
    <row r="23" spans="2:63" x14ac:dyDescent="0.15">
      <c r="B23" s="33"/>
    </row>
  </sheetData>
  <mergeCells count="5">
    <mergeCell ref="D11:O11"/>
    <mergeCell ref="P11:AA11"/>
    <mergeCell ref="AB11:AM11"/>
    <mergeCell ref="AN11:AY11"/>
    <mergeCell ref="AZ11:BK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BO104"/>
  <sheetViews>
    <sheetView zoomScaleNormal="100" workbookViewId="0">
      <selection activeCell="J44" sqref="J44"/>
    </sheetView>
  </sheetViews>
  <sheetFormatPr baseColWidth="10" defaultColWidth="8.83203125" defaultRowHeight="13" x14ac:dyDescent="0.15"/>
  <cols>
    <col min="1" max="1" width="3" customWidth="1"/>
    <col min="2" max="2" width="36.5" customWidth="1"/>
    <col min="3" max="3" width="12.5" hidden="1" customWidth="1"/>
    <col min="4" max="4" width="14" customWidth="1"/>
    <col min="5" max="5" width="11.5" style="6" customWidth="1"/>
    <col min="6" max="7" width="11.5" customWidth="1"/>
    <col min="8" max="8" width="10.5" customWidth="1"/>
    <col min="9" max="17" width="9.5" customWidth="1"/>
    <col min="18" max="18" width="11.33203125" customWidth="1"/>
    <col min="19" max="19" width="10.5" customWidth="1"/>
    <col min="20" max="29" width="9.5" customWidth="1"/>
    <col min="30" max="30" width="11.33203125" customWidth="1"/>
    <col min="31" max="31" width="10.5" customWidth="1"/>
    <col min="32" max="41" width="9.5" customWidth="1"/>
    <col min="42" max="42" width="11.33203125" customWidth="1"/>
    <col min="43" max="43" width="10.5" customWidth="1"/>
    <col min="44" max="65" width="9.5" customWidth="1"/>
    <col min="66" max="66" width="10.1640625" style="37" customWidth="1"/>
    <col min="67" max="67" width="9.6640625" bestFit="1" customWidth="1"/>
  </cols>
  <sheetData>
    <row r="1" spans="2:67" x14ac:dyDescent="0.15">
      <c r="F1" s="363" t="s">
        <v>35</v>
      </c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 t="s">
        <v>36</v>
      </c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 t="s">
        <v>37</v>
      </c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 t="s">
        <v>38</v>
      </c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 t="s">
        <v>39</v>
      </c>
      <c r="BC1" s="363"/>
      <c r="BD1" s="363"/>
      <c r="BE1" s="363"/>
      <c r="BF1" s="363"/>
      <c r="BG1" s="363"/>
      <c r="BH1" s="363"/>
      <c r="BI1" s="363"/>
      <c r="BJ1" s="363"/>
      <c r="BK1" s="363"/>
      <c r="BL1" s="363"/>
      <c r="BM1" s="363"/>
      <c r="BN1" s="35"/>
    </row>
    <row r="2" spans="2:67" x14ac:dyDescent="0.15">
      <c r="B2" s="16" t="s">
        <v>192</v>
      </c>
      <c r="E2" s="10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70" t="s">
        <v>292</v>
      </c>
      <c r="BO2" s="370"/>
    </row>
    <row r="3" spans="2:67" hidden="1" x14ac:dyDescent="0.15">
      <c r="C3" s="10" t="s">
        <v>314</v>
      </c>
      <c r="F3" s="27"/>
      <c r="G3" s="27"/>
      <c r="H3" s="27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36"/>
    </row>
    <row r="4" spans="2:67" hidden="1" x14ac:dyDescent="0.15">
      <c r="C4" s="10" t="s">
        <v>315</v>
      </c>
      <c r="D4" s="10" t="s">
        <v>215</v>
      </c>
      <c r="E4" s="10"/>
    </row>
    <row r="5" spans="2:67" x14ac:dyDescent="0.15">
      <c r="B5" s="33"/>
      <c r="C5" s="33"/>
      <c r="D5" s="33"/>
      <c r="E5" s="34"/>
    </row>
    <row r="6" spans="2:67" x14ac:dyDescent="0.15">
      <c r="B6" s="14" t="s">
        <v>529</v>
      </c>
      <c r="C6" s="33"/>
      <c r="D6" s="33"/>
      <c r="E6" s="34"/>
    </row>
    <row r="7" spans="2:67" x14ac:dyDescent="0.15">
      <c r="B7" s="47" t="s">
        <v>163</v>
      </c>
      <c r="C7" s="47" t="s">
        <v>214</v>
      </c>
      <c r="D7" s="33"/>
      <c r="E7" s="63">
        <f>'OPEX _CWS '!C47</f>
        <v>0</v>
      </c>
      <c r="F7" s="63">
        <f>'OPEX _CWS '!D47</f>
        <v>1500</v>
      </c>
      <c r="G7" s="63">
        <f>'OPEX _CWS '!E47</f>
        <v>0</v>
      </c>
      <c r="H7" s="63">
        <f>'OPEX _CWS '!F47</f>
        <v>0</v>
      </c>
      <c r="I7" s="63">
        <f>'OPEX _CWS '!G47</f>
        <v>0</v>
      </c>
      <c r="J7" s="63">
        <f>'OPEX _CWS '!H47</f>
        <v>0</v>
      </c>
      <c r="K7" s="63">
        <f>'OPEX _CWS '!I47</f>
        <v>0</v>
      </c>
      <c r="L7" s="63">
        <f>'OPEX _CWS '!J47</f>
        <v>0</v>
      </c>
      <c r="M7" s="63">
        <f>'OPEX _CWS '!K47</f>
        <v>0</v>
      </c>
      <c r="N7" s="63">
        <f>'OPEX _CWS '!L47</f>
        <v>0</v>
      </c>
      <c r="O7" s="63">
        <f>'OPEX _CWS '!M47</f>
        <v>0</v>
      </c>
      <c r="P7" s="63">
        <f>'OPEX _CWS '!N47</f>
        <v>0</v>
      </c>
      <c r="Q7" s="63">
        <f>'OPEX _CWS '!O47</f>
        <v>0</v>
      </c>
      <c r="R7" s="63">
        <f>'OPEX _CWS '!P47</f>
        <v>0</v>
      </c>
      <c r="S7" s="63">
        <f>'OPEX _CWS '!Q47</f>
        <v>0</v>
      </c>
      <c r="T7" s="63">
        <f>'OPEX _CWS '!R47</f>
        <v>0</v>
      </c>
      <c r="U7" s="63">
        <f>'OPEX _CWS '!S47</f>
        <v>0</v>
      </c>
      <c r="V7" s="63">
        <f>'OPEX _CWS '!T47</f>
        <v>0</v>
      </c>
      <c r="W7" s="63">
        <f>'OPEX _CWS '!U47</f>
        <v>0</v>
      </c>
      <c r="X7" s="63">
        <f>'OPEX _CWS '!V47</f>
        <v>0</v>
      </c>
      <c r="Y7" s="63">
        <f>'OPEX _CWS '!W47</f>
        <v>0</v>
      </c>
      <c r="Z7" s="63">
        <f>'OPEX _CWS '!X47</f>
        <v>0</v>
      </c>
      <c r="AA7" s="63">
        <f>'OPEX _CWS '!Y47</f>
        <v>0</v>
      </c>
      <c r="AB7" s="63">
        <f>'OPEX _CWS '!Z47</f>
        <v>0</v>
      </c>
      <c r="AC7" s="63">
        <f>'OPEX _CWS '!AA47</f>
        <v>0</v>
      </c>
      <c r="AD7" s="63">
        <f>'OPEX _CWS '!AB47</f>
        <v>-500</v>
      </c>
      <c r="AE7" s="63">
        <f>'OPEX _CWS '!AC47</f>
        <v>0</v>
      </c>
      <c r="AF7" s="63">
        <f>'OPEX _CWS '!AD47</f>
        <v>0</v>
      </c>
      <c r="AG7" s="63">
        <f>'OPEX _CWS '!AE47</f>
        <v>0</v>
      </c>
      <c r="AH7" s="63">
        <f>'OPEX _CWS '!AF47</f>
        <v>0</v>
      </c>
      <c r="AI7" s="63">
        <f>'OPEX _CWS '!AG47</f>
        <v>0</v>
      </c>
      <c r="AJ7" s="63">
        <f>'OPEX _CWS '!AH47</f>
        <v>0</v>
      </c>
      <c r="AK7" s="63">
        <f>'OPEX _CWS '!AI47</f>
        <v>0</v>
      </c>
      <c r="AL7" s="63">
        <f>'OPEX _CWS '!AJ47</f>
        <v>0</v>
      </c>
      <c r="AM7" s="63">
        <f>'OPEX _CWS '!AK47</f>
        <v>0</v>
      </c>
      <c r="AN7" s="63">
        <f>'OPEX _CWS '!AL47</f>
        <v>0</v>
      </c>
      <c r="AO7" s="63">
        <f>'OPEX _CWS '!AM47</f>
        <v>0</v>
      </c>
      <c r="AP7" s="63">
        <f>'OPEX _CWS '!AN47</f>
        <v>0</v>
      </c>
      <c r="AQ7" s="63">
        <f>'OPEX _CWS '!AO47</f>
        <v>0</v>
      </c>
      <c r="AR7" s="63">
        <f>'OPEX _CWS '!AP47</f>
        <v>0</v>
      </c>
      <c r="AS7" s="63">
        <f>'OPEX _CWS '!AQ47</f>
        <v>0</v>
      </c>
      <c r="AT7" s="63">
        <f>'OPEX _CWS '!AR47</f>
        <v>0</v>
      </c>
      <c r="AU7" s="63">
        <f>'OPEX _CWS '!AS47</f>
        <v>0</v>
      </c>
      <c r="AV7" s="63">
        <f>'OPEX _CWS '!AT47</f>
        <v>0</v>
      </c>
      <c r="AW7" s="63">
        <f>'OPEX _CWS '!AU47</f>
        <v>0</v>
      </c>
      <c r="AX7" s="63">
        <f>'OPEX _CWS '!AV47</f>
        <v>0</v>
      </c>
      <c r="AY7" s="63">
        <f>'OPEX _CWS '!AW47</f>
        <v>0</v>
      </c>
      <c r="AZ7" s="63">
        <f>'OPEX _CWS '!AX47</f>
        <v>0</v>
      </c>
      <c r="BA7" s="63">
        <f>'OPEX _CWS '!AY47</f>
        <v>0</v>
      </c>
      <c r="BB7" s="63">
        <f>'OPEX _CWS '!AZ47</f>
        <v>0</v>
      </c>
      <c r="BC7" s="63">
        <f>'OPEX _CWS '!BA47</f>
        <v>0</v>
      </c>
      <c r="BD7" s="63">
        <f>'OPEX _CWS '!BB47</f>
        <v>0</v>
      </c>
      <c r="BE7" s="63">
        <f>'OPEX _CWS '!BC47</f>
        <v>0</v>
      </c>
      <c r="BF7" s="63">
        <f>'OPEX _CWS '!BD47</f>
        <v>0</v>
      </c>
      <c r="BG7" s="63">
        <f>'OPEX _CWS '!BE47</f>
        <v>0</v>
      </c>
      <c r="BH7" s="63">
        <f>'OPEX _CWS '!BF47</f>
        <v>0</v>
      </c>
      <c r="BI7" s="63">
        <f>'OPEX _CWS '!BG47</f>
        <v>0</v>
      </c>
      <c r="BJ7" s="63">
        <f>'OPEX _CWS '!BH47</f>
        <v>0</v>
      </c>
      <c r="BK7" s="63">
        <f>'OPEX _CWS '!BI47</f>
        <v>0</v>
      </c>
      <c r="BL7" s="63">
        <f>'OPEX _CWS '!BJ47</f>
        <v>0</v>
      </c>
      <c r="BM7" s="63">
        <f>'OPEX _CWS '!BK47</f>
        <v>0</v>
      </c>
      <c r="BN7" s="38">
        <f>SUM(E7:BM7)</f>
        <v>1000</v>
      </c>
    </row>
    <row r="8" spans="2:67" x14ac:dyDescent="0.15">
      <c r="B8" s="47" t="s">
        <v>173</v>
      </c>
      <c r="C8" s="47" t="s">
        <v>214</v>
      </c>
      <c r="D8" s="62"/>
      <c r="E8" s="63">
        <f>'OPEX _CWS '!C38</f>
        <v>0</v>
      </c>
      <c r="F8" s="63">
        <f>'OPEX _CWS '!D38</f>
        <v>15000</v>
      </c>
      <c r="G8" s="63">
        <f>'OPEX _CWS '!E38</f>
        <v>0</v>
      </c>
      <c r="H8" s="63">
        <f>'OPEX _CWS '!F38</f>
        <v>0</v>
      </c>
      <c r="I8" s="63">
        <f>'OPEX _CWS '!G38</f>
        <v>0</v>
      </c>
      <c r="J8" s="63">
        <f>'OPEX _CWS '!H38</f>
        <v>0</v>
      </c>
      <c r="K8" s="63">
        <f>'OPEX _CWS '!I38</f>
        <v>0</v>
      </c>
      <c r="L8" s="63">
        <f>'OPEX _CWS '!J38</f>
        <v>0</v>
      </c>
      <c r="M8" s="63">
        <f>'OPEX _CWS '!K38</f>
        <v>0</v>
      </c>
      <c r="N8" s="63">
        <f>'OPEX _CWS '!L38</f>
        <v>0</v>
      </c>
      <c r="O8" s="63">
        <f>'OPEX _CWS '!M38</f>
        <v>0</v>
      </c>
      <c r="P8" s="63">
        <f>'OPEX _CWS '!N38</f>
        <v>0</v>
      </c>
      <c r="Q8" s="63">
        <f>'OPEX _CWS '!O38</f>
        <v>0</v>
      </c>
      <c r="R8" s="63">
        <f>'OPEX _CWS '!P38</f>
        <v>0</v>
      </c>
      <c r="S8" s="63">
        <f>'OPEX _CWS '!Q38</f>
        <v>0</v>
      </c>
      <c r="T8" s="63">
        <f>'OPEX _CWS '!R38</f>
        <v>0</v>
      </c>
      <c r="U8" s="63">
        <f>'OPEX _CWS '!S38</f>
        <v>0</v>
      </c>
      <c r="V8" s="63">
        <f>'OPEX _CWS '!T38</f>
        <v>0</v>
      </c>
      <c r="W8" s="63">
        <f>'OPEX _CWS '!U38</f>
        <v>0</v>
      </c>
      <c r="X8" s="63">
        <f>'OPEX _CWS '!V38</f>
        <v>0</v>
      </c>
      <c r="Y8" s="63">
        <f>'OPEX _CWS '!W38</f>
        <v>0</v>
      </c>
      <c r="Z8" s="63">
        <f>'OPEX _CWS '!X38</f>
        <v>0</v>
      </c>
      <c r="AA8" s="63">
        <f>'OPEX _CWS '!Y38</f>
        <v>0</v>
      </c>
      <c r="AB8" s="63">
        <f>'OPEX _CWS '!Z38</f>
        <v>0</v>
      </c>
      <c r="AC8" s="63">
        <f>'OPEX _CWS '!AA38</f>
        <v>0</v>
      </c>
      <c r="AD8" s="63">
        <f>'OPEX _CWS '!AB38</f>
        <v>-5000</v>
      </c>
      <c r="AE8" s="63">
        <f>'OPEX _CWS '!AC38</f>
        <v>0</v>
      </c>
      <c r="AF8" s="63">
        <f>'OPEX _CWS '!AD38</f>
        <v>0</v>
      </c>
      <c r="AG8" s="63">
        <f>'OPEX _CWS '!AE38</f>
        <v>0</v>
      </c>
      <c r="AH8" s="63">
        <f>'OPEX _CWS '!AF38</f>
        <v>0</v>
      </c>
      <c r="AI8" s="63">
        <f>'OPEX _CWS '!AG38</f>
        <v>0</v>
      </c>
      <c r="AJ8" s="63">
        <f>'OPEX _CWS '!AH38</f>
        <v>0</v>
      </c>
      <c r="AK8" s="63">
        <f>'OPEX _CWS '!AI38</f>
        <v>0</v>
      </c>
      <c r="AL8" s="63">
        <f>'OPEX _CWS '!AJ38</f>
        <v>0</v>
      </c>
      <c r="AM8" s="63">
        <f>'OPEX _CWS '!AK38</f>
        <v>0</v>
      </c>
      <c r="AN8" s="63">
        <f>'OPEX _CWS '!AL38</f>
        <v>0</v>
      </c>
      <c r="AO8" s="63">
        <f>'OPEX _CWS '!AM38</f>
        <v>0</v>
      </c>
      <c r="AP8" s="63">
        <f>'OPEX _CWS '!AN38</f>
        <v>0</v>
      </c>
      <c r="AQ8" s="63">
        <f>'OPEX _CWS '!AO38</f>
        <v>0</v>
      </c>
      <c r="AR8" s="63">
        <f>'OPEX _CWS '!AP38</f>
        <v>0</v>
      </c>
      <c r="AS8" s="63">
        <f>'OPEX _CWS '!AQ38</f>
        <v>0</v>
      </c>
      <c r="AT8" s="63">
        <f>'OPEX _CWS '!AR38</f>
        <v>0</v>
      </c>
      <c r="AU8" s="63">
        <f>'OPEX _CWS '!AS38</f>
        <v>0</v>
      </c>
      <c r="AV8" s="63">
        <f>'OPEX _CWS '!AT38</f>
        <v>0</v>
      </c>
      <c r="AW8" s="63">
        <f>'OPEX _CWS '!AU38</f>
        <v>0</v>
      </c>
      <c r="AX8" s="63">
        <f>'OPEX _CWS '!AV38</f>
        <v>0</v>
      </c>
      <c r="AY8" s="63">
        <f>'OPEX _CWS '!AW38</f>
        <v>0</v>
      </c>
      <c r="AZ8" s="63">
        <f>'OPEX _CWS '!AX38</f>
        <v>0</v>
      </c>
      <c r="BA8" s="63">
        <f>'OPEX _CWS '!AY38</f>
        <v>0</v>
      </c>
      <c r="BB8" s="63">
        <f>'OPEX _CWS '!AZ38</f>
        <v>0</v>
      </c>
      <c r="BC8" s="63">
        <f>'OPEX _CWS '!BA38</f>
        <v>0</v>
      </c>
      <c r="BD8" s="63">
        <f>'OPEX _CWS '!BB38</f>
        <v>0</v>
      </c>
      <c r="BE8" s="63">
        <f>'OPEX _CWS '!BC38</f>
        <v>0</v>
      </c>
      <c r="BF8" s="63">
        <f>'OPEX _CWS '!BD38</f>
        <v>0</v>
      </c>
      <c r="BG8" s="63">
        <f>'OPEX _CWS '!BE38</f>
        <v>0</v>
      </c>
      <c r="BH8" s="63">
        <f>'OPEX _CWS '!BF38</f>
        <v>0</v>
      </c>
      <c r="BI8" s="63">
        <f>'OPEX _CWS '!BG38</f>
        <v>0</v>
      </c>
      <c r="BJ8" s="63">
        <f>'OPEX _CWS '!BH38</f>
        <v>0</v>
      </c>
      <c r="BK8" s="63">
        <f>'OPEX _CWS '!BI38</f>
        <v>0</v>
      </c>
      <c r="BL8" s="63">
        <f>'OPEX _CWS '!BJ38</f>
        <v>0</v>
      </c>
      <c r="BM8" s="63">
        <f>'OPEX _CWS '!BK38</f>
        <v>0</v>
      </c>
      <c r="BN8" s="38">
        <f>SUM(E8:BM8)</f>
        <v>10000</v>
      </c>
    </row>
    <row r="9" spans="2:67" s="14" customFormat="1" x14ac:dyDescent="0.15">
      <c r="B9" s="14" t="s">
        <v>530</v>
      </c>
      <c r="C9" s="73"/>
      <c r="D9" s="143"/>
      <c r="E9" s="64">
        <f>SUM(E7:E8)</f>
        <v>0</v>
      </c>
      <c r="F9" s="64">
        <f t="shared" ref="F9:BM9" si="0">SUM(F7:F8)</f>
        <v>16500</v>
      </c>
      <c r="G9" s="64">
        <f t="shared" si="0"/>
        <v>0</v>
      </c>
      <c r="H9" s="64">
        <f t="shared" si="0"/>
        <v>0</v>
      </c>
      <c r="I9" s="64">
        <f t="shared" si="0"/>
        <v>0</v>
      </c>
      <c r="J9" s="64">
        <f t="shared" si="0"/>
        <v>0</v>
      </c>
      <c r="K9" s="64">
        <f t="shared" si="0"/>
        <v>0</v>
      </c>
      <c r="L9" s="64">
        <f t="shared" si="0"/>
        <v>0</v>
      </c>
      <c r="M9" s="64">
        <f t="shared" si="0"/>
        <v>0</v>
      </c>
      <c r="N9" s="64">
        <f t="shared" si="0"/>
        <v>0</v>
      </c>
      <c r="O9" s="64">
        <f t="shared" si="0"/>
        <v>0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-5500</v>
      </c>
      <c r="AE9" s="64">
        <f t="shared" si="0"/>
        <v>0</v>
      </c>
      <c r="AF9" s="64">
        <f t="shared" si="0"/>
        <v>0</v>
      </c>
      <c r="AG9" s="64">
        <f t="shared" si="0"/>
        <v>0</v>
      </c>
      <c r="AH9" s="64">
        <f t="shared" si="0"/>
        <v>0</v>
      </c>
      <c r="AI9" s="64">
        <f t="shared" si="0"/>
        <v>0</v>
      </c>
      <c r="AJ9" s="64">
        <f t="shared" si="0"/>
        <v>0</v>
      </c>
      <c r="AK9" s="64">
        <f t="shared" si="0"/>
        <v>0</v>
      </c>
      <c r="AL9" s="64">
        <f t="shared" si="0"/>
        <v>0</v>
      </c>
      <c r="AM9" s="64">
        <f t="shared" si="0"/>
        <v>0</v>
      </c>
      <c r="AN9" s="64">
        <f t="shared" si="0"/>
        <v>0</v>
      </c>
      <c r="AO9" s="64">
        <f t="shared" si="0"/>
        <v>0</v>
      </c>
      <c r="AP9" s="64">
        <f t="shared" si="0"/>
        <v>0</v>
      </c>
      <c r="AQ9" s="64">
        <f t="shared" si="0"/>
        <v>0</v>
      </c>
      <c r="AR9" s="64">
        <f t="shared" si="0"/>
        <v>0</v>
      </c>
      <c r="AS9" s="64">
        <f t="shared" si="0"/>
        <v>0</v>
      </c>
      <c r="AT9" s="64">
        <f t="shared" si="0"/>
        <v>0</v>
      </c>
      <c r="AU9" s="64">
        <f t="shared" si="0"/>
        <v>0</v>
      </c>
      <c r="AV9" s="64">
        <f t="shared" si="0"/>
        <v>0</v>
      </c>
      <c r="AW9" s="64">
        <f t="shared" si="0"/>
        <v>0</v>
      </c>
      <c r="AX9" s="64">
        <f t="shared" si="0"/>
        <v>0</v>
      </c>
      <c r="AY9" s="64">
        <f t="shared" si="0"/>
        <v>0</v>
      </c>
      <c r="AZ9" s="64">
        <f t="shared" si="0"/>
        <v>0</v>
      </c>
      <c r="BA9" s="64">
        <f t="shared" si="0"/>
        <v>0</v>
      </c>
      <c r="BB9" s="64">
        <f t="shared" si="0"/>
        <v>0</v>
      </c>
      <c r="BC9" s="64">
        <f t="shared" si="0"/>
        <v>0</v>
      </c>
      <c r="BD9" s="64">
        <f t="shared" si="0"/>
        <v>0</v>
      </c>
      <c r="BE9" s="64">
        <f t="shared" si="0"/>
        <v>0</v>
      </c>
      <c r="BF9" s="64">
        <f t="shared" si="0"/>
        <v>0</v>
      </c>
      <c r="BG9" s="64">
        <f t="shared" si="0"/>
        <v>0</v>
      </c>
      <c r="BH9" s="64">
        <f t="shared" si="0"/>
        <v>0</v>
      </c>
      <c r="BI9" s="64">
        <f t="shared" si="0"/>
        <v>0</v>
      </c>
      <c r="BJ9" s="64">
        <f t="shared" si="0"/>
        <v>0</v>
      </c>
      <c r="BK9" s="64">
        <f t="shared" si="0"/>
        <v>0</v>
      </c>
      <c r="BL9" s="64">
        <f t="shared" si="0"/>
        <v>0</v>
      </c>
      <c r="BM9" s="64">
        <f t="shared" si="0"/>
        <v>0</v>
      </c>
      <c r="BN9" s="144">
        <f>SUM(E9:BM9)</f>
        <v>11000</v>
      </c>
    </row>
    <row r="10" spans="2:67" x14ac:dyDescent="0.15">
      <c r="B10" s="14"/>
      <c r="C10" s="47"/>
      <c r="D10" s="62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2:67" x14ac:dyDescent="0.15">
      <c r="B11" s="14" t="s">
        <v>405</v>
      </c>
      <c r="C11" s="47"/>
      <c r="D11" s="62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2:67" x14ac:dyDescent="0.15">
      <c r="B12" s="47" t="s">
        <v>184</v>
      </c>
      <c r="C12" s="62">
        <v>10000</v>
      </c>
      <c r="D12" s="62" t="s">
        <v>216</v>
      </c>
      <c r="E12" s="63">
        <f>COSM_CWS!C46</f>
        <v>0</v>
      </c>
      <c r="F12" s="63">
        <f>COSM_CWS!D46</f>
        <v>0</v>
      </c>
      <c r="G12" s="63">
        <f>COSM_CWS!E46</f>
        <v>0</v>
      </c>
      <c r="H12" s="63">
        <f>COSM_CWS!F46</f>
        <v>0</v>
      </c>
      <c r="I12" s="63">
        <f>COSM_CWS!G46</f>
        <v>10000</v>
      </c>
      <c r="J12" s="63">
        <f>COSM_CWS!H46</f>
        <v>0</v>
      </c>
      <c r="K12" s="63">
        <f>COSM_CWS!I46</f>
        <v>0</v>
      </c>
      <c r="L12" s="63">
        <f>COSM_CWS!J46</f>
        <v>0</v>
      </c>
      <c r="M12" s="63">
        <f>COSM_CWS!K46</f>
        <v>0</v>
      </c>
      <c r="N12" s="63">
        <f>COSM_CWS!L46</f>
        <v>0</v>
      </c>
      <c r="O12" s="63">
        <f>COSM_CWS!M46</f>
        <v>0</v>
      </c>
      <c r="P12" s="63">
        <f>COSM_CWS!N46</f>
        <v>0</v>
      </c>
      <c r="Q12" s="63">
        <f>COSM_CWS!O46</f>
        <v>0</v>
      </c>
      <c r="R12" s="63">
        <f>COSM_CWS!P46</f>
        <v>0</v>
      </c>
      <c r="S12" s="63">
        <f>COSM_CWS!Q46</f>
        <v>0</v>
      </c>
      <c r="T12" s="63">
        <f>COSM_CWS!R46</f>
        <v>0</v>
      </c>
      <c r="U12" s="63">
        <f>COSM_CWS!S46</f>
        <v>0</v>
      </c>
      <c r="V12" s="63">
        <f>COSM_CWS!T46</f>
        <v>0</v>
      </c>
      <c r="W12" s="63">
        <f>COSM_CWS!U46</f>
        <v>0</v>
      </c>
      <c r="X12" s="63">
        <f>COSM_CWS!V46</f>
        <v>0</v>
      </c>
      <c r="Y12" s="63">
        <f>COSM_CWS!W46</f>
        <v>0</v>
      </c>
      <c r="Z12" s="63">
        <f>COSM_CWS!X46</f>
        <v>0</v>
      </c>
      <c r="AA12" s="63">
        <f>COSM_CWS!Y46</f>
        <v>0</v>
      </c>
      <c r="AB12" s="63">
        <f>COSM_CWS!Z46</f>
        <v>0</v>
      </c>
      <c r="AC12" s="63">
        <f>COSM_CWS!AA46</f>
        <v>0</v>
      </c>
      <c r="AD12" s="63">
        <f>COSM_CWS!AB46</f>
        <v>0</v>
      </c>
      <c r="AE12" s="63">
        <f>COSM_CWS!AC46</f>
        <v>0</v>
      </c>
      <c r="AF12" s="63">
        <f>COSM_CWS!AD46</f>
        <v>0</v>
      </c>
      <c r="AG12" s="63">
        <f>COSM_CWS!AE46</f>
        <v>0</v>
      </c>
      <c r="AH12" s="63">
        <f>COSM_CWS!AF46</f>
        <v>0</v>
      </c>
      <c r="AI12" s="63">
        <f>COSM_CWS!AG46</f>
        <v>0</v>
      </c>
      <c r="AJ12" s="63">
        <f>COSM_CWS!AH46</f>
        <v>0</v>
      </c>
      <c r="AK12" s="63">
        <f>COSM_CWS!AI46</f>
        <v>0</v>
      </c>
      <c r="AL12" s="63">
        <f>COSM_CWS!AJ46</f>
        <v>0</v>
      </c>
      <c r="AM12" s="63">
        <f>COSM_CWS!AK46</f>
        <v>0</v>
      </c>
      <c r="AN12" s="63">
        <f>COSM_CWS!AL46</f>
        <v>0</v>
      </c>
      <c r="AO12" s="63">
        <f>COSM_CWS!AM46</f>
        <v>0</v>
      </c>
      <c r="AP12" s="63">
        <f>COSM_CWS!AN46</f>
        <v>0</v>
      </c>
      <c r="AQ12" s="63">
        <f>COSM_CWS!AO46</f>
        <v>0</v>
      </c>
      <c r="AR12" s="63">
        <f>COSM_CWS!AP46</f>
        <v>0</v>
      </c>
      <c r="AS12" s="63">
        <f>COSM_CWS!AQ46</f>
        <v>0</v>
      </c>
      <c r="AT12" s="63">
        <f>COSM_CWS!AR46</f>
        <v>0</v>
      </c>
      <c r="AU12" s="63">
        <f>COSM_CWS!AS46</f>
        <v>0</v>
      </c>
      <c r="AV12" s="63">
        <f>COSM_CWS!AT46</f>
        <v>0</v>
      </c>
      <c r="AW12" s="63">
        <f>COSM_CWS!AU46</f>
        <v>0</v>
      </c>
      <c r="AX12" s="63">
        <f>COSM_CWS!AV46</f>
        <v>0</v>
      </c>
      <c r="AY12" s="63">
        <f>COSM_CWS!AW46</f>
        <v>0</v>
      </c>
      <c r="AZ12" s="63">
        <f>COSM_CWS!AX46</f>
        <v>0</v>
      </c>
      <c r="BA12" s="63">
        <f>COSM_CWS!AY46</f>
        <v>0</v>
      </c>
      <c r="BB12" s="63">
        <f>COSM_CWS!AZ46</f>
        <v>0</v>
      </c>
      <c r="BC12" s="63">
        <f>COSM_CWS!BA46</f>
        <v>0</v>
      </c>
      <c r="BD12" s="63">
        <f>COSM_CWS!BB46</f>
        <v>0</v>
      </c>
      <c r="BE12" s="63">
        <f>COSM_CWS!BC46</f>
        <v>0</v>
      </c>
      <c r="BF12" s="63">
        <f>COSM_CWS!BD46</f>
        <v>0</v>
      </c>
      <c r="BG12" s="63">
        <f>COSM_CWS!BE46</f>
        <v>0</v>
      </c>
      <c r="BH12" s="63">
        <f>COSM_CWS!BF46</f>
        <v>0</v>
      </c>
      <c r="BI12" s="63">
        <f>COSM_CWS!BG46</f>
        <v>0</v>
      </c>
      <c r="BJ12" s="63">
        <f>COSM_CWS!BH46</f>
        <v>0</v>
      </c>
      <c r="BK12" s="63">
        <f>COSM_CWS!BI46</f>
        <v>0</v>
      </c>
      <c r="BL12" s="63">
        <f>COSM_CWS!BJ46</f>
        <v>0</v>
      </c>
      <c r="BM12" s="63">
        <f>COSM_CWS!BK46</f>
        <v>0</v>
      </c>
      <c r="BN12" s="38">
        <f>SUM(E12:BM12)</f>
        <v>10000</v>
      </c>
    </row>
    <row r="13" spans="2:67" x14ac:dyDescent="0.15">
      <c r="B13" s="47" t="s">
        <v>445</v>
      </c>
      <c r="C13" s="62">
        <v>3500</v>
      </c>
      <c r="D13" s="62" t="s">
        <v>216</v>
      </c>
      <c r="E13" s="63">
        <f>COSM_CWS!C47</f>
        <v>0</v>
      </c>
      <c r="F13" s="63">
        <f>COSM_CWS!D47</f>
        <v>3500</v>
      </c>
      <c r="G13" s="63">
        <f>COSM_CWS!E47</f>
        <v>0</v>
      </c>
      <c r="H13" s="63">
        <f>COSM_CWS!F47</f>
        <v>0</v>
      </c>
      <c r="I13" s="63">
        <f>COSM_CWS!G47</f>
        <v>0</v>
      </c>
      <c r="J13" s="63">
        <f>COSM_CWS!H47</f>
        <v>0</v>
      </c>
      <c r="K13" s="63">
        <f>COSM_CWS!I47</f>
        <v>0</v>
      </c>
      <c r="L13" s="63">
        <f>COSM_CWS!J47</f>
        <v>0</v>
      </c>
      <c r="M13" s="63">
        <f>COSM_CWS!K47</f>
        <v>0</v>
      </c>
      <c r="N13" s="63">
        <f>COSM_CWS!L47</f>
        <v>0</v>
      </c>
      <c r="O13" s="63">
        <f>COSM_CWS!M47</f>
        <v>0</v>
      </c>
      <c r="P13" s="63">
        <f>COSM_CWS!N47</f>
        <v>0</v>
      </c>
      <c r="Q13" s="63">
        <f>COSM_CWS!O47</f>
        <v>0</v>
      </c>
      <c r="R13" s="63">
        <f>COSM_CWS!P47</f>
        <v>0</v>
      </c>
      <c r="S13" s="63">
        <f>COSM_CWS!Q47</f>
        <v>0</v>
      </c>
      <c r="T13" s="63">
        <f>COSM_CWS!R47</f>
        <v>0</v>
      </c>
      <c r="U13" s="63">
        <f>COSM_CWS!S47</f>
        <v>0</v>
      </c>
      <c r="V13" s="63">
        <f>COSM_CWS!T47</f>
        <v>0</v>
      </c>
      <c r="W13" s="63">
        <f>COSM_CWS!U47</f>
        <v>0</v>
      </c>
      <c r="X13" s="63">
        <f>COSM_CWS!V47</f>
        <v>0</v>
      </c>
      <c r="Y13" s="63">
        <f>COSM_CWS!W47</f>
        <v>0</v>
      </c>
      <c r="Z13" s="63">
        <f>COSM_CWS!X47</f>
        <v>0</v>
      </c>
      <c r="AA13" s="63">
        <f>COSM_CWS!Y47</f>
        <v>0</v>
      </c>
      <c r="AB13" s="63">
        <f>COSM_CWS!Z47</f>
        <v>0</v>
      </c>
      <c r="AC13" s="63">
        <f>COSM_CWS!AA47</f>
        <v>0</v>
      </c>
      <c r="AD13" s="63">
        <f>COSM_CWS!AB47</f>
        <v>0</v>
      </c>
      <c r="AE13" s="63">
        <f>COSM_CWS!AC47</f>
        <v>0</v>
      </c>
      <c r="AF13" s="63">
        <f>COSM_CWS!AD47</f>
        <v>0</v>
      </c>
      <c r="AG13" s="63">
        <f>COSM_CWS!AE47</f>
        <v>0</v>
      </c>
      <c r="AH13" s="63">
        <f>COSM_CWS!AF47</f>
        <v>0</v>
      </c>
      <c r="AI13" s="63">
        <f>COSM_CWS!AG47</f>
        <v>0</v>
      </c>
      <c r="AJ13" s="63">
        <f>COSM_CWS!AH47</f>
        <v>0</v>
      </c>
      <c r="AK13" s="63">
        <f>COSM_CWS!AI47</f>
        <v>0</v>
      </c>
      <c r="AL13" s="63">
        <f>COSM_CWS!AJ47</f>
        <v>0</v>
      </c>
      <c r="AM13" s="63">
        <f>COSM_CWS!AK47</f>
        <v>0</v>
      </c>
      <c r="AN13" s="63">
        <f>COSM_CWS!AL47</f>
        <v>0</v>
      </c>
      <c r="AO13" s="63">
        <f>COSM_CWS!AM47</f>
        <v>0</v>
      </c>
      <c r="AP13" s="63">
        <f>COSM_CWS!AN47</f>
        <v>0</v>
      </c>
      <c r="AQ13" s="63">
        <f>COSM_CWS!AO47</f>
        <v>0</v>
      </c>
      <c r="AR13" s="63">
        <f>COSM_CWS!AP47</f>
        <v>0</v>
      </c>
      <c r="AS13" s="63">
        <f>COSM_CWS!AQ47</f>
        <v>0</v>
      </c>
      <c r="AT13" s="63">
        <f>COSM_CWS!AR47</f>
        <v>0</v>
      </c>
      <c r="AU13" s="63">
        <f>COSM_CWS!AS47</f>
        <v>0</v>
      </c>
      <c r="AV13" s="63">
        <f>COSM_CWS!AT47</f>
        <v>0</v>
      </c>
      <c r="AW13" s="63">
        <f>COSM_CWS!AU47</f>
        <v>0</v>
      </c>
      <c r="AX13" s="63">
        <f>COSM_CWS!AV47</f>
        <v>0</v>
      </c>
      <c r="AY13" s="63">
        <f>COSM_CWS!AW47</f>
        <v>0</v>
      </c>
      <c r="AZ13" s="63">
        <f>COSM_CWS!AX47</f>
        <v>0</v>
      </c>
      <c r="BA13" s="63">
        <f>COSM_CWS!AY47</f>
        <v>0</v>
      </c>
      <c r="BB13" s="63">
        <f>COSM_CWS!AZ47</f>
        <v>0</v>
      </c>
      <c r="BC13" s="63">
        <f>COSM_CWS!BA47</f>
        <v>0</v>
      </c>
      <c r="BD13" s="63">
        <f>COSM_CWS!BB47</f>
        <v>0</v>
      </c>
      <c r="BE13" s="63">
        <f>COSM_CWS!BC47</f>
        <v>0</v>
      </c>
      <c r="BF13" s="63">
        <f>COSM_CWS!BD47</f>
        <v>0</v>
      </c>
      <c r="BG13" s="63">
        <f>COSM_CWS!BE47</f>
        <v>0</v>
      </c>
      <c r="BH13" s="63">
        <f>COSM_CWS!BF47</f>
        <v>0</v>
      </c>
      <c r="BI13" s="63">
        <f>COSM_CWS!BG47</f>
        <v>0</v>
      </c>
      <c r="BJ13" s="63">
        <f>COSM_CWS!BH47</f>
        <v>0</v>
      </c>
      <c r="BK13" s="63">
        <f>COSM_CWS!BI47</f>
        <v>0</v>
      </c>
      <c r="BL13" s="63">
        <f>COSM_CWS!BJ47</f>
        <v>0</v>
      </c>
      <c r="BM13" s="63">
        <f>COSM_CWS!BK47</f>
        <v>0</v>
      </c>
      <c r="BN13" s="38"/>
    </row>
    <row r="14" spans="2:67" s="14" customFormat="1" x14ac:dyDescent="0.15">
      <c r="B14" s="14" t="s">
        <v>531</v>
      </c>
      <c r="C14" s="143"/>
      <c r="D14" s="143"/>
      <c r="E14" s="64">
        <f>SUM(E12:E13)</f>
        <v>0</v>
      </c>
      <c r="F14" s="64">
        <f t="shared" ref="F14:BM14" si="1">SUM(F12:F13)</f>
        <v>3500</v>
      </c>
      <c r="G14" s="64">
        <f t="shared" si="1"/>
        <v>0</v>
      </c>
      <c r="H14" s="64">
        <f t="shared" si="1"/>
        <v>0</v>
      </c>
      <c r="I14" s="64">
        <f t="shared" si="1"/>
        <v>10000</v>
      </c>
      <c r="J14" s="64">
        <f t="shared" si="1"/>
        <v>0</v>
      </c>
      <c r="K14" s="64">
        <f t="shared" si="1"/>
        <v>0</v>
      </c>
      <c r="L14" s="64">
        <f t="shared" si="1"/>
        <v>0</v>
      </c>
      <c r="M14" s="64">
        <f t="shared" si="1"/>
        <v>0</v>
      </c>
      <c r="N14" s="64">
        <f t="shared" si="1"/>
        <v>0</v>
      </c>
      <c r="O14" s="64">
        <f t="shared" si="1"/>
        <v>0</v>
      </c>
      <c r="P14" s="64">
        <f t="shared" si="1"/>
        <v>0</v>
      </c>
      <c r="Q14" s="64">
        <f t="shared" si="1"/>
        <v>0</v>
      </c>
      <c r="R14" s="64">
        <f t="shared" si="1"/>
        <v>0</v>
      </c>
      <c r="S14" s="64">
        <f t="shared" si="1"/>
        <v>0</v>
      </c>
      <c r="T14" s="64">
        <f t="shared" si="1"/>
        <v>0</v>
      </c>
      <c r="U14" s="64">
        <f t="shared" si="1"/>
        <v>0</v>
      </c>
      <c r="V14" s="64">
        <f t="shared" si="1"/>
        <v>0</v>
      </c>
      <c r="W14" s="64">
        <f t="shared" si="1"/>
        <v>0</v>
      </c>
      <c r="X14" s="64">
        <f t="shared" si="1"/>
        <v>0</v>
      </c>
      <c r="Y14" s="64">
        <f t="shared" si="1"/>
        <v>0</v>
      </c>
      <c r="Z14" s="64">
        <f t="shared" si="1"/>
        <v>0</v>
      </c>
      <c r="AA14" s="64">
        <f t="shared" si="1"/>
        <v>0</v>
      </c>
      <c r="AB14" s="64">
        <f t="shared" si="1"/>
        <v>0</v>
      </c>
      <c r="AC14" s="64">
        <f t="shared" si="1"/>
        <v>0</v>
      </c>
      <c r="AD14" s="64">
        <f t="shared" si="1"/>
        <v>0</v>
      </c>
      <c r="AE14" s="64">
        <f t="shared" si="1"/>
        <v>0</v>
      </c>
      <c r="AF14" s="64">
        <f t="shared" si="1"/>
        <v>0</v>
      </c>
      <c r="AG14" s="64">
        <f t="shared" si="1"/>
        <v>0</v>
      </c>
      <c r="AH14" s="64">
        <f t="shared" si="1"/>
        <v>0</v>
      </c>
      <c r="AI14" s="64">
        <f t="shared" si="1"/>
        <v>0</v>
      </c>
      <c r="AJ14" s="64">
        <f t="shared" si="1"/>
        <v>0</v>
      </c>
      <c r="AK14" s="64">
        <f t="shared" si="1"/>
        <v>0</v>
      </c>
      <c r="AL14" s="64">
        <f t="shared" si="1"/>
        <v>0</v>
      </c>
      <c r="AM14" s="64">
        <f t="shared" si="1"/>
        <v>0</v>
      </c>
      <c r="AN14" s="64">
        <f t="shared" si="1"/>
        <v>0</v>
      </c>
      <c r="AO14" s="64">
        <f t="shared" si="1"/>
        <v>0</v>
      </c>
      <c r="AP14" s="64">
        <f t="shared" si="1"/>
        <v>0</v>
      </c>
      <c r="AQ14" s="64">
        <f t="shared" si="1"/>
        <v>0</v>
      </c>
      <c r="AR14" s="64">
        <f t="shared" si="1"/>
        <v>0</v>
      </c>
      <c r="AS14" s="64">
        <f t="shared" si="1"/>
        <v>0</v>
      </c>
      <c r="AT14" s="64">
        <f t="shared" si="1"/>
        <v>0</v>
      </c>
      <c r="AU14" s="64">
        <f t="shared" si="1"/>
        <v>0</v>
      </c>
      <c r="AV14" s="64">
        <f t="shared" si="1"/>
        <v>0</v>
      </c>
      <c r="AW14" s="64">
        <f t="shared" si="1"/>
        <v>0</v>
      </c>
      <c r="AX14" s="64">
        <f t="shared" si="1"/>
        <v>0</v>
      </c>
      <c r="AY14" s="64">
        <f t="shared" si="1"/>
        <v>0</v>
      </c>
      <c r="AZ14" s="64">
        <f t="shared" si="1"/>
        <v>0</v>
      </c>
      <c r="BA14" s="64">
        <f t="shared" si="1"/>
        <v>0</v>
      </c>
      <c r="BB14" s="64">
        <f t="shared" si="1"/>
        <v>0</v>
      </c>
      <c r="BC14" s="64">
        <f t="shared" si="1"/>
        <v>0</v>
      </c>
      <c r="BD14" s="64">
        <f t="shared" si="1"/>
        <v>0</v>
      </c>
      <c r="BE14" s="64">
        <f t="shared" si="1"/>
        <v>0</v>
      </c>
      <c r="BF14" s="64">
        <f t="shared" si="1"/>
        <v>0</v>
      </c>
      <c r="BG14" s="64">
        <f t="shared" si="1"/>
        <v>0</v>
      </c>
      <c r="BH14" s="64">
        <f t="shared" si="1"/>
        <v>0</v>
      </c>
      <c r="BI14" s="64">
        <f t="shared" si="1"/>
        <v>0</v>
      </c>
      <c r="BJ14" s="64">
        <f t="shared" si="1"/>
        <v>0</v>
      </c>
      <c r="BK14" s="64">
        <f t="shared" si="1"/>
        <v>0</v>
      </c>
      <c r="BL14" s="64">
        <f t="shared" si="1"/>
        <v>0</v>
      </c>
      <c r="BM14" s="64">
        <f t="shared" si="1"/>
        <v>0</v>
      </c>
      <c r="BN14" s="144">
        <f>SUM(E14:BM14)</f>
        <v>13500</v>
      </c>
    </row>
    <row r="15" spans="2:67" x14ac:dyDescent="0.15">
      <c r="B15" s="47"/>
      <c r="C15" s="62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38"/>
    </row>
    <row r="16" spans="2:67" x14ac:dyDescent="0.15">
      <c r="B16" s="14" t="s">
        <v>25</v>
      </c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38"/>
    </row>
    <row r="17" spans="1:66" x14ac:dyDescent="0.15">
      <c r="B17" s="14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38"/>
    </row>
    <row r="18" spans="1:66" s="48" customFormat="1" x14ac:dyDescent="0.15">
      <c r="A18" s="75"/>
      <c r="B18" s="14" t="s">
        <v>421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6" s="48" customFormat="1" x14ac:dyDescent="0.15">
      <c r="A19" s="75"/>
      <c r="B19" s="47" t="s">
        <v>191</v>
      </c>
      <c r="D19" s="121"/>
      <c r="E19" s="121">
        <f>DEV_CWS!D80</f>
        <v>0</v>
      </c>
      <c r="F19" s="121">
        <f>DEV_CWS!E80</f>
        <v>3500</v>
      </c>
      <c r="G19" s="121">
        <f>DEV_CWS!F80</f>
        <v>0</v>
      </c>
      <c r="H19" s="121">
        <f>DEV_CWS!G80</f>
        <v>0</v>
      </c>
      <c r="I19" s="121">
        <f>DEV_CWS!H80</f>
        <v>0</v>
      </c>
      <c r="J19" s="121">
        <f>DEV_CWS!I80</f>
        <v>0</v>
      </c>
      <c r="K19" s="121">
        <f>DEV_CWS!J80</f>
        <v>0</v>
      </c>
      <c r="L19" s="121">
        <f>DEV_CWS!K80</f>
        <v>0</v>
      </c>
      <c r="M19" s="121">
        <f>DEV_CWS!L80</f>
        <v>0</v>
      </c>
      <c r="N19" s="121">
        <f>DEV_CWS!M80</f>
        <v>0</v>
      </c>
      <c r="O19" s="121">
        <f>DEV_CWS!N80</f>
        <v>0</v>
      </c>
      <c r="P19" s="121">
        <f>DEV_CWS!O80</f>
        <v>0</v>
      </c>
      <c r="Q19" s="121">
        <f>DEV_CWS!P80</f>
        <v>0</v>
      </c>
      <c r="R19" s="121">
        <f>DEV_CWS!Q80</f>
        <v>0</v>
      </c>
      <c r="S19" s="121">
        <f>DEV_CWS!R80</f>
        <v>0</v>
      </c>
      <c r="T19" s="121">
        <f>DEV_CWS!S80</f>
        <v>0</v>
      </c>
      <c r="U19" s="121">
        <f>DEV_CWS!T80</f>
        <v>0</v>
      </c>
      <c r="V19" s="121">
        <f>DEV_CWS!U80</f>
        <v>0</v>
      </c>
      <c r="W19" s="121">
        <f>DEV_CWS!V80</f>
        <v>0</v>
      </c>
      <c r="X19" s="121">
        <f>DEV_CWS!W80</f>
        <v>3500</v>
      </c>
      <c r="Y19" s="121">
        <f>DEV_CWS!X80</f>
        <v>0</v>
      </c>
      <c r="Z19" s="121">
        <f>DEV_CWS!Y80</f>
        <v>0</v>
      </c>
      <c r="AA19" s="121">
        <f>DEV_CWS!Z80</f>
        <v>0</v>
      </c>
      <c r="AB19" s="121">
        <f>DEV_CWS!AA80</f>
        <v>0</v>
      </c>
      <c r="AC19" s="121">
        <f>DEV_CWS!AB80</f>
        <v>0</v>
      </c>
      <c r="AD19" s="121">
        <f>DEV_CWS!AC80</f>
        <v>0</v>
      </c>
      <c r="AE19" s="121">
        <f>DEV_CWS!AD80</f>
        <v>0</v>
      </c>
      <c r="AF19" s="121">
        <f>DEV_CWS!AE80</f>
        <v>0</v>
      </c>
      <c r="AG19" s="121">
        <f>DEV_CWS!AF80</f>
        <v>0</v>
      </c>
      <c r="AH19" s="121">
        <f>DEV_CWS!AG80</f>
        <v>0</v>
      </c>
      <c r="AI19" s="121">
        <f>DEV_CWS!AH80</f>
        <v>0</v>
      </c>
      <c r="AJ19" s="121">
        <f>DEV_CWS!AI80</f>
        <v>0</v>
      </c>
      <c r="AK19" s="121">
        <f>DEV_CWS!AJ80</f>
        <v>0</v>
      </c>
      <c r="AL19" s="121">
        <f>DEV_CWS!AK80</f>
        <v>0</v>
      </c>
      <c r="AM19" s="121">
        <f>DEV_CWS!AL80</f>
        <v>0</v>
      </c>
      <c r="AN19" s="121">
        <f>DEV_CWS!AM80</f>
        <v>0</v>
      </c>
      <c r="AO19" s="121">
        <f>DEV_CWS!AN80</f>
        <v>0</v>
      </c>
      <c r="AP19" s="121">
        <f>DEV_CWS!AO80</f>
        <v>0</v>
      </c>
      <c r="AQ19" s="121">
        <f>DEV_CWS!AP80</f>
        <v>0</v>
      </c>
      <c r="AR19" s="121">
        <f>DEV_CWS!AQ80</f>
        <v>0</v>
      </c>
      <c r="AS19" s="121">
        <f>DEV_CWS!AR80</f>
        <v>0</v>
      </c>
      <c r="AT19" s="121">
        <f>DEV_CWS!AS80</f>
        <v>0</v>
      </c>
      <c r="AU19" s="121">
        <f>DEV_CWS!AT80</f>
        <v>0</v>
      </c>
      <c r="AV19" s="121">
        <f>DEV_CWS!AU80</f>
        <v>0</v>
      </c>
      <c r="AW19" s="121">
        <f>DEV_CWS!AV80</f>
        <v>0</v>
      </c>
      <c r="AX19" s="121">
        <f>DEV_CWS!AW80</f>
        <v>0</v>
      </c>
      <c r="AY19" s="121">
        <f>DEV_CWS!AX80</f>
        <v>0</v>
      </c>
      <c r="AZ19" s="121">
        <f>DEV_CWS!AY80</f>
        <v>0</v>
      </c>
      <c r="BA19" s="121">
        <f>DEV_CWS!AZ80</f>
        <v>0</v>
      </c>
      <c r="BB19" s="121">
        <f>DEV_CWS!BA80</f>
        <v>0</v>
      </c>
      <c r="BC19" s="121">
        <f>DEV_CWS!BB80</f>
        <v>0</v>
      </c>
      <c r="BD19" s="121">
        <f>DEV_CWS!BC80</f>
        <v>0</v>
      </c>
      <c r="BE19" s="121">
        <f>DEV_CWS!BD80</f>
        <v>0</v>
      </c>
      <c r="BF19" s="121">
        <f>DEV_CWS!BE80</f>
        <v>0</v>
      </c>
      <c r="BG19" s="121">
        <f>DEV_CWS!BF80</f>
        <v>0</v>
      </c>
      <c r="BH19" s="121">
        <f>DEV_CWS!BG80</f>
        <v>0</v>
      </c>
      <c r="BI19" s="121">
        <f>DEV_CWS!BH80</f>
        <v>0</v>
      </c>
      <c r="BJ19" s="121">
        <f>DEV_CWS!BI80</f>
        <v>0</v>
      </c>
      <c r="BK19" s="121">
        <f>DEV_CWS!BJ80</f>
        <v>0</v>
      </c>
      <c r="BL19" s="121">
        <f>DEV_CWS!BK80</f>
        <v>0</v>
      </c>
      <c r="BM19" s="121">
        <f>DEV_CWS!BL80</f>
        <v>0</v>
      </c>
    </row>
    <row r="20" spans="1:66" s="48" customFormat="1" x14ac:dyDescent="0.15">
      <c r="A20" s="75"/>
      <c r="B20" s="47" t="s">
        <v>185</v>
      </c>
      <c r="E20" s="121">
        <f>DEV_CWS!D81</f>
        <v>0</v>
      </c>
      <c r="F20" s="121">
        <f>DEV_CWS!E81</f>
        <v>2500</v>
      </c>
      <c r="G20" s="121">
        <f>DEV_CWS!F81</f>
        <v>0</v>
      </c>
      <c r="H20" s="121">
        <f>DEV_CWS!G81</f>
        <v>0</v>
      </c>
      <c r="I20" s="121">
        <f>DEV_CWS!H81</f>
        <v>0</v>
      </c>
      <c r="J20" s="121">
        <f>DEV_CWS!I81</f>
        <v>0</v>
      </c>
      <c r="K20" s="121">
        <f>DEV_CWS!J81</f>
        <v>0</v>
      </c>
      <c r="L20" s="121">
        <f>DEV_CWS!K81</f>
        <v>0</v>
      </c>
      <c r="M20" s="121">
        <f>DEV_CWS!L81</f>
        <v>0</v>
      </c>
      <c r="N20" s="121">
        <f>DEV_CWS!M81</f>
        <v>0</v>
      </c>
      <c r="O20" s="121">
        <f>DEV_CWS!N81</f>
        <v>0</v>
      </c>
      <c r="P20" s="121">
        <f>DEV_CWS!O81</f>
        <v>0</v>
      </c>
      <c r="Q20" s="121">
        <f>DEV_CWS!P81</f>
        <v>0</v>
      </c>
      <c r="R20" s="121">
        <f>DEV_CWS!Q81</f>
        <v>0</v>
      </c>
      <c r="S20" s="121">
        <f>DEV_CWS!R81</f>
        <v>0</v>
      </c>
      <c r="T20" s="121">
        <f>DEV_CWS!S81</f>
        <v>0</v>
      </c>
      <c r="U20" s="121">
        <f>DEV_CWS!T81</f>
        <v>0</v>
      </c>
      <c r="V20" s="121">
        <f>DEV_CWS!U81</f>
        <v>0</v>
      </c>
      <c r="W20" s="121">
        <f>DEV_CWS!V81</f>
        <v>0</v>
      </c>
      <c r="X20" s="121">
        <f>DEV_CWS!W81</f>
        <v>0</v>
      </c>
      <c r="Y20" s="121">
        <f>DEV_CWS!X81</f>
        <v>0</v>
      </c>
      <c r="Z20" s="121">
        <f>DEV_CWS!Y81</f>
        <v>0</v>
      </c>
      <c r="AA20" s="121">
        <f>DEV_CWS!Z81</f>
        <v>0</v>
      </c>
      <c r="AB20" s="121">
        <f>DEV_CWS!AA81</f>
        <v>0</v>
      </c>
      <c r="AC20" s="121">
        <f>DEV_CWS!AB81</f>
        <v>0</v>
      </c>
      <c r="AD20" s="121">
        <f>DEV_CWS!AC81</f>
        <v>0</v>
      </c>
      <c r="AE20" s="121">
        <f>DEV_CWS!AD81</f>
        <v>0</v>
      </c>
      <c r="AF20" s="121">
        <f>DEV_CWS!AE81</f>
        <v>0</v>
      </c>
      <c r="AG20" s="121">
        <f>DEV_CWS!AF81</f>
        <v>0</v>
      </c>
      <c r="AH20" s="121">
        <f>DEV_CWS!AG81</f>
        <v>0</v>
      </c>
      <c r="AI20" s="121">
        <f>DEV_CWS!AH81</f>
        <v>0</v>
      </c>
      <c r="AJ20" s="121">
        <f>DEV_CWS!AI81</f>
        <v>0</v>
      </c>
      <c r="AK20" s="121">
        <f>DEV_CWS!AJ81</f>
        <v>0</v>
      </c>
      <c r="AL20" s="121">
        <f>DEV_CWS!AK81</f>
        <v>0</v>
      </c>
      <c r="AM20" s="121">
        <f>DEV_CWS!AL81</f>
        <v>0</v>
      </c>
      <c r="AN20" s="121">
        <f>DEV_CWS!AM81</f>
        <v>0</v>
      </c>
      <c r="AO20" s="121">
        <f>DEV_CWS!AN81</f>
        <v>0</v>
      </c>
      <c r="AP20" s="121">
        <f>DEV_CWS!AO81</f>
        <v>0</v>
      </c>
      <c r="AQ20" s="121">
        <f>DEV_CWS!AP81</f>
        <v>0</v>
      </c>
      <c r="AR20" s="121">
        <f>DEV_CWS!AQ81</f>
        <v>0</v>
      </c>
      <c r="AS20" s="121">
        <f>DEV_CWS!AR81</f>
        <v>0</v>
      </c>
      <c r="AT20" s="121">
        <f>DEV_CWS!AS81</f>
        <v>0</v>
      </c>
      <c r="AU20" s="121">
        <f>DEV_CWS!AT81</f>
        <v>0</v>
      </c>
      <c r="AV20" s="121">
        <f>DEV_CWS!AU81</f>
        <v>0</v>
      </c>
      <c r="AW20" s="121">
        <f>DEV_CWS!AV81</f>
        <v>0</v>
      </c>
      <c r="AX20" s="121">
        <f>DEV_CWS!AW81</f>
        <v>0</v>
      </c>
      <c r="AY20" s="121">
        <f>DEV_CWS!AX81</f>
        <v>0</v>
      </c>
      <c r="AZ20" s="121">
        <f>DEV_CWS!AY81</f>
        <v>0</v>
      </c>
      <c r="BA20" s="121">
        <f>DEV_CWS!AZ81</f>
        <v>0</v>
      </c>
      <c r="BB20" s="121">
        <f>DEV_CWS!BA81</f>
        <v>0</v>
      </c>
      <c r="BC20" s="121">
        <f>DEV_CWS!BB81</f>
        <v>0</v>
      </c>
      <c r="BD20" s="121">
        <f>DEV_CWS!BC81</f>
        <v>0</v>
      </c>
      <c r="BE20" s="121">
        <f>DEV_CWS!BD81</f>
        <v>0</v>
      </c>
      <c r="BF20" s="121">
        <f>DEV_CWS!BE81</f>
        <v>0</v>
      </c>
      <c r="BG20" s="121">
        <f>DEV_CWS!BF81</f>
        <v>0</v>
      </c>
      <c r="BH20" s="121">
        <f>DEV_CWS!BG81</f>
        <v>0</v>
      </c>
      <c r="BI20" s="121">
        <f>DEV_CWS!BH81</f>
        <v>0</v>
      </c>
      <c r="BJ20" s="121">
        <f>DEV_CWS!BI81</f>
        <v>0</v>
      </c>
      <c r="BK20" s="121">
        <f>DEV_CWS!BJ81</f>
        <v>0</v>
      </c>
      <c r="BL20" s="121">
        <f>DEV_CWS!BK81</f>
        <v>0</v>
      </c>
      <c r="BM20" s="121">
        <f>DEV_CWS!BL81</f>
        <v>0</v>
      </c>
    </row>
    <row r="21" spans="1:66" s="48" customFormat="1" x14ac:dyDescent="0.15">
      <c r="A21" s="75"/>
      <c r="B21" s="47" t="s">
        <v>190</v>
      </c>
      <c r="E21" s="121">
        <f>DEV_CWS!D82</f>
        <v>0</v>
      </c>
      <c r="F21" s="121">
        <f>DEV_CWS!E82</f>
        <v>0</v>
      </c>
      <c r="G21" s="121">
        <f>DEV_CWS!F82</f>
        <v>0</v>
      </c>
      <c r="H21" s="121">
        <f>DEV_CWS!G82</f>
        <v>0</v>
      </c>
      <c r="I21" s="121">
        <f>DEV_CWS!H82</f>
        <v>0</v>
      </c>
      <c r="J21" s="121">
        <f>DEV_CWS!I82</f>
        <v>0</v>
      </c>
      <c r="K21" s="121">
        <f>DEV_CWS!J82</f>
        <v>0</v>
      </c>
      <c r="L21" s="121">
        <f>DEV_CWS!K82</f>
        <v>0</v>
      </c>
      <c r="M21" s="121">
        <f>DEV_CWS!L82</f>
        <v>0</v>
      </c>
      <c r="N21" s="121">
        <f>DEV_CWS!M82</f>
        <v>0</v>
      </c>
      <c r="O21" s="121">
        <f>DEV_CWS!N82</f>
        <v>0</v>
      </c>
      <c r="P21" s="121">
        <f>DEV_CWS!O82</f>
        <v>0</v>
      </c>
      <c r="Q21" s="121">
        <f>DEV_CWS!P82</f>
        <v>0</v>
      </c>
      <c r="R21" s="121">
        <f>DEV_CWS!Q82</f>
        <v>0</v>
      </c>
      <c r="S21" s="121">
        <f>DEV_CWS!R82</f>
        <v>0</v>
      </c>
      <c r="T21" s="121">
        <f>DEV_CWS!S82</f>
        <v>0</v>
      </c>
      <c r="U21" s="121">
        <f>DEV_CWS!T82</f>
        <v>0</v>
      </c>
      <c r="V21" s="121">
        <f>DEV_CWS!U82</f>
        <v>0</v>
      </c>
      <c r="W21" s="121">
        <f>DEV_CWS!V82</f>
        <v>0</v>
      </c>
      <c r="X21" s="121">
        <f>DEV_CWS!W82</f>
        <v>3500</v>
      </c>
      <c r="Y21" s="121">
        <f>DEV_CWS!X82</f>
        <v>0</v>
      </c>
      <c r="Z21" s="121">
        <f>DEV_CWS!Y82</f>
        <v>0</v>
      </c>
      <c r="AA21" s="121">
        <f>DEV_CWS!Z82</f>
        <v>0</v>
      </c>
      <c r="AB21" s="121">
        <f>DEV_CWS!AA82</f>
        <v>0</v>
      </c>
      <c r="AC21" s="121">
        <f>DEV_CWS!AB82</f>
        <v>0</v>
      </c>
      <c r="AD21" s="121">
        <f>DEV_CWS!AC82</f>
        <v>0</v>
      </c>
      <c r="AE21" s="121">
        <f>DEV_CWS!AD82</f>
        <v>0</v>
      </c>
      <c r="AF21" s="121">
        <f>DEV_CWS!AE82</f>
        <v>0</v>
      </c>
      <c r="AG21" s="121">
        <f>DEV_CWS!AF82</f>
        <v>0</v>
      </c>
      <c r="AH21" s="121">
        <f>DEV_CWS!AG82</f>
        <v>0</v>
      </c>
      <c r="AI21" s="121">
        <f>DEV_CWS!AH82</f>
        <v>0</v>
      </c>
      <c r="AJ21" s="121">
        <f>DEV_CWS!AI82</f>
        <v>0</v>
      </c>
      <c r="AK21" s="121">
        <f>DEV_CWS!AJ82</f>
        <v>0</v>
      </c>
      <c r="AL21" s="121">
        <f>DEV_CWS!AK82</f>
        <v>0</v>
      </c>
      <c r="AM21" s="121">
        <f>DEV_CWS!AL82</f>
        <v>0</v>
      </c>
      <c r="AN21" s="121">
        <f>DEV_CWS!AM82</f>
        <v>0</v>
      </c>
      <c r="AO21" s="121">
        <f>DEV_CWS!AN82</f>
        <v>0</v>
      </c>
      <c r="AP21" s="121">
        <f>DEV_CWS!AO82</f>
        <v>0</v>
      </c>
      <c r="AQ21" s="121">
        <f>DEV_CWS!AP82</f>
        <v>0</v>
      </c>
      <c r="AR21" s="121">
        <f>DEV_CWS!AQ82</f>
        <v>0</v>
      </c>
      <c r="AS21" s="121">
        <f>DEV_CWS!AR82</f>
        <v>0</v>
      </c>
      <c r="AT21" s="121">
        <f>DEV_CWS!AS82</f>
        <v>0</v>
      </c>
      <c r="AU21" s="121">
        <f>DEV_CWS!AT82</f>
        <v>0</v>
      </c>
      <c r="AV21" s="121">
        <f>DEV_CWS!AU82</f>
        <v>0</v>
      </c>
      <c r="AW21" s="121">
        <f>DEV_CWS!AV82</f>
        <v>0</v>
      </c>
      <c r="AX21" s="121">
        <f>DEV_CWS!AW82</f>
        <v>0</v>
      </c>
      <c r="AY21" s="121">
        <f>DEV_CWS!AX82</f>
        <v>0</v>
      </c>
      <c r="AZ21" s="121">
        <f>DEV_CWS!AY82</f>
        <v>0</v>
      </c>
      <c r="BA21" s="121">
        <f>DEV_CWS!AZ82</f>
        <v>0</v>
      </c>
      <c r="BB21" s="121">
        <f>DEV_CWS!BA82</f>
        <v>0</v>
      </c>
      <c r="BC21" s="121">
        <f>DEV_CWS!BB82</f>
        <v>0</v>
      </c>
      <c r="BD21" s="121">
        <f>DEV_CWS!BC82</f>
        <v>0</v>
      </c>
      <c r="BE21" s="121">
        <f>DEV_CWS!BD82</f>
        <v>0</v>
      </c>
      <c r="BF21" s="121">
        <f>DEV_CWS!BE82</f>
        <v>0</v>
      </c>
      <c r="BG21" s="121">
        <f>DEV_CWS!BF82</f>
        <v>0</v>
      </c>
      <c r="BH21" s="121">
        <f>DEV_CWS!BG82</f>
        <v>0</v>
      </c>
      <c r="BI21" s="121">
        <f>DEV_CWS!BH82</f>
        <v>0</v>
      </c>
      <c r="BJ21" s="121">
        <f>DEV_CWS!BI82</f>
        <v>0</v>
      </c>
      <c r="BK21" s="121">
        <f>DEV_CWS!BJ82</f>
        <v>0</v>
      </c>
      <c r="BL21" s="121">
        <f>DEV_CWS!BK82</f>
        <v>0</v>
      </c>
      <c r="BM21" s="121">
        <f>DEV_CWS!BL82</f>
        <v>0</v>
      </c>
    </row>
    <row r="22" spans="1:66" s="48" customFormat="1" x14ac:dyDescent="0.15">
      <c r="A22" s="75"/>
      <c r="B22" s="47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6" s="48" customFormat="1" x14ac:dyDescent="0.15">
      <c r="A23" s="75"/>
      <c r="B23" s="14" t="s">
        <v>424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6" s="48" customFormat="1" x14ac:dyDescent="0.15">
      <c r="A24" s="75"/>
      <c r="B24" s="47" t="s">
        <v>187</v>
      </c>
      <c r="E24" s="121">
        <f>DEV_CWS!D85</f>
        <v>0</v>
      </c>
      <c r="F24" s="121">
        <f>DEV_CWS!E85</f>
        <v>0</v>
      </c>
      <c r="G24" s="121">
        <f>DEV_CWS!F85</f>
        <v>3500</v>
      </c>
      <c r="H24" s="121">
        <f>DEV_CWS!G85</f>
        <v>0</v>
      </c>
      <c r="I24" s="121">
        <f>DEV_CWS!H85</f>
        <v>0</v>
      </c>
      <c r="J24" s="121">
        <f>DEV_CWS!I85</f>
        <v>0</v>
      </c>
      <c r="K24" s="121">
        <f>DEV_CWS!J85</f>
        <v>0</v>
      </c>
      <c r="L24" s="121">
        <f>DEV_CWS!K85</f>
        <v>0</v>
      </c>
      <c r="M24" s="121">
        <f>DEV_CWS!L85</f>
        <v>0</v>
      </c>
      <c r="N24" s="121">
        <f>DEV_CWS!M85</f>
        <v>0</v>
      </c>
      <c r="O24" s="121">
        <f>DEV_CWS!N85</f>
        <v>0</v>
      </c>
      <c r="P24" s="121">
        <f>DEV_CWS!O85</f>
        <v>0</v>
      </c>
      <c r="Q24" s="121">
        <f>DEV_CWS!P85</f>
        <v>0</v>
      </c>
      <c r="R24" s="121">
        <f>DEV_CWS!Q85</f>
        <v>0</v>
      </c>
      <c r="S24" s="121">
        <f>DEV_CWS!R85</f>
        <v>0</v>
      </c>
      <c r="T24" s="121">
        <f>DEV_CWS!S85</f>
        <v>0</v>
      </c>
      <c r="U24" s="121">
        <f>DEV_CWS!T85</f>
        <v>0</v>
      </c>
      <c r="V24" s="121">
        <f>DEV_CWS!U85</f>
        <v>0</v>
      </c>
      <c r="W24" s="121">
        <f>DEV_CWS!V85</f>
        <v>0</v>
      </c>
      <c r="X24" s="121">
        <f>DEV_CWS!W85</f>
        <v>0</v>
      </c>
      <c r="Y24" s="121">
        <f>DEV_CWS!X85</f>
        <v>0</v>
      </c>
      <c r="Z24" s="121">
        <f>DEV_CWS!Y85</f>
        <v>0</v>
      </c>
      <c r="AA24" s="121">
        <f>DEV_CWS!Z85</f>
        <v>0</v>
      </c>
      <c r="AB24" s="121">
        <f>DEV_CWS!AA85</f>
        <v>0</v>
      </c>
      <c r="AC24" s="121">
        <f>DEV_CWS!AB85</f>
        <v>0</v>
      </c>
      <c r="AD24" s="121">
        <f>DEV_CWS!AC85</f>
        <v>0</v>
      </c>
      <c r="AE24" s="121">
        <f>DEV_CWS!AD85</f>
        <v>0</v>
      </c>
      <c r="AF24" s="121">
        <f>DEV_CWS!AE85</f>
        <v>0</v>
      </c>
      <c r="AG24" s="121">
        <f>DEV_CWS!AF85</f>
        <v>0</v>
      </c>
      <c r="AH24" s="121">
        <f>DEV_CWS!AG85</f>
        <v>0</v>
      </c>
      <c r="AI24" s="121">
        <f>DEV_CWS!AH85</f>
        <v>0</v>
      </c>
      <c r="AJ24" s="121">
        <f>DEV_CWS!AI85</f>
        <v>0</v>
      </c>
      <c r="AK24" s="121">
        <f>DEV_CWS!AJ85</f>
        <v>0</v>
      </c>
      <c r="AL24" s="121">
        <f>DEV_CWS!AK85</f>
        <v>0</v>
      </c>
      <c r="AM24" s="121">
        <f>DEV_CWS!AL85</f>
        <v>0</v>
      </c>
      <c r="AN24" s="121">
        <f>DEV_CWS!AM85</f>
        <v>0</v>
      </c>
      <c r="AO24" s="121">
        <f>DEV_CWS!AN85</f>
        <v>0</v>
      </c>
      <c r="AP24" s="121">
        <f>DEV_CWS!AO85</f>
        <v>0</v>
      </c>
      <c r="AQ24" s="121">
        <f>DEV_CWS!AP85</f>
        <v>0</v>
      </c>
      <c r="AR24" s="121">
        <f>DEV_CWS!AQ85</f>
        <v>0</v>
      </c>
      <c r="AS24" s="121">
        <f>DEV_CWS!AR85</f>
        <v>0</v>
      </c>
      <c r="AT24" s="121">
        <f>DEV_CWS!AS85</f>
        <v>0</v>
      </c>
      <c r="AU24" s="121">
        <f>DEV_CWS!AT85</f>
        <v>0</v>
      </c>
      <c r="AV24" s="121">
        <f>DEV_CWS!AU85</f>
        <v>0</v>
      </c>
      <c r="AW24" s="121">
        <f>DEV_CWS!AV85</f>
        <v>0</v>
      </c>
      <c r="AX24" s="121">
        <f>DEV_CWS!AW85</f>
        <v>0</v>
      </c>
      <c r="AY24" s="121">
        <f>DEV_CWS!AX85</f>
        <v>0</v>
      </c>
      <c r="AZ24" s="121">
        <f>DEV_CWS!AY85</f>
        <v>0</v>
      </c>
      <c r="BA24" s="121">
        <f>DEV_CWS!AZ85</f>
        <v>0</v>
      </c>
      <c r="BB24" s="121">
        <f>DEV_CWS!BA85</f>
        <v>0</v>
      </c>
      <c r="BC24" s="121">
        <f>DEV_CWS!BB85</f>
        <v>0</v>
      </c>
      <c r="BD24" s="121">
        <f>DEV_CWS!BC85</f>
        <v>0</v>
      </c>
      <c r="BE24" s="121">
        <f>DEV_CWS!BD85</f>
        <v>0</v>
      </c>
      <c r="BF24" s="121">
        <f>DEV_CWS!BE85</f>
        <v>0</v>
      </c>
      <c r="BG24" s="121">
        <f>DEV_CWS!BF85</f>
        <v>0</v>
      </c>
      <c r="BH24" s="121">
        <f>DEV_CWS!BG85</f>
        <v>0</v>
      </c>
      <c r="BI24" s="121">
        <f>DEV_CWS!BH85</f>
        <v>0</v>
      </c>
      <c r="BJ24" s="121">
        <f>DEV_CWS!BI85</f>
        <v>0</v>
      </c>
      <c r="BK24" s="121">
        <f>DEV_CWS!BJ85</f>
        <v>0</v>
      </c>
      <c r="BL24" s="121">
        <f>DEV_CWS!BK85</f>
        <v>0</v>
      </c>
      <c r="BM24" s="121">
        <f>DEV_CWS!BL85</f>
        <v>0</v>
      </c>
    </row>
    <row r="25" spans="1:66" s="48" customFormat="1" x14ac:dyDescent="0.15">
      <c r="A25" s="75"/>
      <c r="B25" s="47" t="s">
        <v>188</v>
      </c>
      <c r="E25" s="121">
        <f>DEV_CWS!D86</f>
        <v>0</v>
      </c>
      <c r="F25" s="121">
        <f>DEV_CWS!E86</f>
        <v>0</v>
      </c>
      <c r="G25" s="121">
        <f>DEV_CWS!F86</f>
        <v>3500</v>
      </c>
      <c r="H25" s="121">
        <f>DEV_CWS!G86</f>
        <v>0</v>
      </c>
      <c r="I25" s="121">
        <f>DEV_CWS!H86</f>
        <v>0</v>
      </c>
      <c r="J25" s="121">
        <f>DEV_CWS!I86</f>
        <v>0</v>
      </c>
      <c r="K25" s="121">
        <f>DEV_CWS!J86</f>
        <v>0</v>
      </c>
      <c r="L25" s="121">
        <f>DEV_CWS!K86</f>
        <v>0</v>
      </c>
      <c r="M25" s="121">
        <f>DEV_CWS!L86</f>
        <v>0</v>
      </c>
      <c r="N25" s="121">
        <f>DEV_CWS!M86</f>
        <v>0</v>
      </c>
      <c r="O25" s="121">
        <f>DEV_CWS!N86</f>
        <v>0</v>
      </c>
      <c r="P25" s="121">
        <f>DEV_CWS!O86</f>
        <v>0</v>
      </c>
      <c r="Q25" s="121">
        <f>DEV_CWS!P86</f>
        <v>0</v>
      </c>
      <c r="R25" s="121">
        <f>DEV_CWS!Q86</f>
        <v>0</v>
      </c>
      <c r="S25" s="121">
        <f>DEV_CWS!R86</f>
        <v>0</v>
      </c>
      <c r="T25" s="121">
        <f>DEV_CWS!S86</f>
        <v>0</v>
      </c>
      <c r="U25" s="121">
        <f>DEV_CWS!T86</f>
        <v>0</v>
      </c>
      <c r="V25" s="121">
        <f>DEV_CWS!U86</f>
        <v>0</v>
      </c>
      <c r="W25" s="121">
        <f>DEV_CWS!V86</f>
        <v>0</v>
      </c>
      <c r="X25" s="121">
        <f>DEV_CWS!W86</f>
        <v>0</v>
      </c>
      <c r="Y25" s="121">
        <f>DEV_CWS!X86</f>
        <v>0</v>
      </c>
      <c r="Z25" s="121">
        <f>DEV_CWS!Y86</f>
        <v>0</v>
      </c>
      <c r="AA25" s="121">
        <f>DEV_CWS!Z86</f>
        <v>0</v>
      </c>
      <c r="AB25" s="121">
        <f>DEV_CWS!AA86</f>
        <v>0</v>
      </c>
      <c r="AC25" s="121">
        <f>DEV_CWS!AB86</f>
        <v>0</v>
      </c>
      <c r="AD25" s="121">
        <f>DEV_CWS!AC86</f>
        <v>0</v>
      </c>
      <c r="AE25" s="121">
        <f>DEV_CWS!AD86</f>
        <v>0</v>
      </c>
      <c r="AF25" s="121">
        <f>DEV_CWS!AE86</f>
        <v>0</v>
      </c>
      <c r="AG25" s="121">
        <f>DEV_CWS!AF86</f>
        <v>0</v>
      </c>
      <c r="AH25" s="121">
        <f>DEV_CWS!AG86</f>
        <v>0</v>
      </c>
      <c r="AI25" s="121">
        <f>DEV_CWS!AH86</f>
        <v>0</v>
      </c>
      <c r="AJ25" s="121">
        <f>DEV_CWS!AI86</f>
        <v>0</v>
      </c>
      <c r="AK25" s="121">
        <f>DEV_CWS!AJ86</f>
        <v>0</v>
      </c>
      <c r="AL25" s="121">
        <f>DEV_CWS!AK86</f>
        <v>0</v>
      </c>
      <c r="AM25" s="121">
        <f>DEV_CWS!AL86</f>
        <v>0</v>
      </c>
      <c r="AN25" s="121">
        <f>DEV_CWS!AM86</f>
        <v>0</v>
      </c>
      <c r="AO25" s="121">
        <f>DEV_CWS!AN86</f>
        <v>0</v>
      </c>
      <c r="AP25" s="121">
        <f>DEV_CWS!AO86</f>
        <v>0</v>
      </c>
      <c r="AQ25" s="121">
        <f>DEV_CWS!AP86</f>
        <v>0</v>
      </c>
      <c r="AR25" s="121">
        <f>DEV_CWS!AQ86</f>
        <v>0</v>
      </c>
      <c r="AS25" s="121">
        <f>DEV_CWS!AR86</f>
        <v>0</v>
      </c>
      <c r="AT25" s="121">
        <f>DEV_CWS!AS86</f>
        <v>0</v>
      </c>
      <c r="AU25" s="121">
        <f>DEV_CWS!AT86</f>
        <v>0</v>
      </c>
      <c r="AV25" s="121">
        <f>DEV_CWS!AU86</f>
        <v>0</v>
      </c>
      <c r="AW25" s="121">
        <f>DEV_CWS!AV86</f>
        <v>0</v>
      </c>
      <c r="AX25" s="121">
        <f>DEV_CWS!AW86</f>
        <v>0</v>
      </c>
      <c r="AY25" s="121">
        <f>DEV_CWS!AX86</f>
        <v>0</v>
      </c>
      <c r="AZ25" s="121">
        <f>DEV_CWS!AY86</f>
        <v>0</v>
      </c>
      <c r="BA25" s="121">
        <f>DEV_CWS!AZ86</f>
        <v>0</v>
      </c>
      <c r="BB25" s="121">
        <f>DEV_CWS!BA86</f>
        <v>0</v>
      </c>
      <c r="BC25" s="121">
        <f>DEV_CWS!BB86</f>
        <v>0</v>
      </c>
      <c r="BD25" s="121">
        <f>DEV_CWS!BC86</f>
        <v>0</v>
      </c>
      <c r="BE25" s="121">
        <f>DEV_CWS!BD86</f>
        <v>0</v>
      </c>
      <c r="BF25" s="121">
        <f>DEV_CWS!BE86</f>
        <v>0</v>
      </c>
      <c r="BG25" s="121">
        <f>DEV_CWS!BF86</f>
        <v>0</v>
      </c>
      <c r="BH25" s="121">
        <f>DEV_CWS!BG86</f>
        <v>0</v>
      </c>
      <c r="BI25" s="121">
        <f>DEV_CWS!BH86</f>
        <v>0</v>
      </c>
      <c r="BJ25" s="121">
        <f>DEV_CWS!BI86</f>
        <v>0</v>
      </c>
      <c r="BK25" s="121">
        <f>DEV_CWS!BJ86</f>
        <v>0</v>
      </c>
      <c r="BL25" s="121">
        <f>DEV_CWS!BK86</f>
        <v>0</v>
      </c>
      <c r="BM25" s="121">
        <f>DEV_CWS!BL86</f>
        <v>0</v>
      </c>
    </row>
    <row r="26" spans="1:66" s="48" customFormat="1" x14ac:dyDescent="0.15">
      <c r="A26" s="75"/>
      <c r="B26" s="47" t="s">
        <v>189</v>
      </c>
      <c r="E26" s="121">
        <f>DEV_CWS!D87</f>
        <v>0</v>
      </c>
      <c r="F26" s="121">
        <f>DEV_CWS!E87</f>
        <v>0</v>
      </c>
      <c r="G26" s="121">
        <f>DEV_CWS!F87</f>
        <v>3500</v>
      </c>
      <c r="H26" s="121">
        <f>DEV_CWS!G87</f>
        <v>0</v>
      </c>
      <c r="I26" s="121">
        <f>DEV_CWS!H87</f>
        <v>0</v>
      </c>
      <c r="J26" s="121">
        <f>DEV_CWS!I87</f>
        <v>0</v>
      </c>
      <c r="K26" s="121">
        <f>DEV_CWS!J87</f>
        <v>0</v>
      </c>
      <c r="L26" s="121">
        <f>DEV_CWS!K87</f>
        <v>0</v>
      </c>
      <c r="M26" s="121">
        <f>DEV_CWS!L87</f>
        <v>0</v>
      </c>
      <c r="N26" s="121">
        <f>DEV_CWS!M87</f>
        <v>0</v>
      </c>
      <c r="O26" s="121">
        <f>DEV_CWS!N87</f>
        <v>0</v>
      </c>
      <c r="P26" s="121">
        <f>DEV_CWS!O87</f>
        <v>0</v>
      </c>
      <c r="Q26" s="121">
        <f>DEV_CWS!P87</f>
        <v>0</v>
      </c>
      <c r="R26" s="121">
        <f>DEV_CWS!Q87</f>
        <v>0</v>
      </c>
      <c r="S26" s="121">
        <f>DEV_CWS!R87</f>
        <v>0</v>
      </c>
      <c r="T26" s="121">
        <f>DEV_CWS!S87</f>
        <v>0</v>
      </c>
      <c r="U26" s="121">
        <f>DEV_CWS!T87</f>
        <v>0</v>
      </c>
      <c r="V26" s="121">
        <f>DEV_CWS!U87</f>
        <v>0</v>
      </c>
      <c r="W26" s="121">
        <f>DEV_CWS!V87</f>
        <v>0</v>
      </c>
      <c r="X26" s="121">
        <f>DEV_CWS!W87</f>
        <v>0</v>
      </c>
      <c r="Y26" s="121">
        <f>DEV_CWS!X87</f>
        <v>0</v>
      </c>
      <c r="Z26" s="121">
        <f>DEV_CWS!Y87</f>
        <v>0</v>
      </c>
      <c r="AA26" s="121">
        <f>DEV_CWS!Z87</f>
        <v>0</v>
      </c>
      <c r="AB26" s="121">
        <f>DEV_CWS!AA87</f>
        <v>0</v>
      </c>
      <c r="AC26" s="121">
        <f>DEV_CWS!AB87</f>
        <v>0</v>
      </c>
      <c r="AD26" s="121">
        <f>DEV_CWS!AC87</f>
        <v>0</v>
      </c>
      <c r="AE26" s="121">
        <f>DEV_CWS!AD87</f>
        <v>0</v>
      </c>
      <c r="AF26" s="121">
        <f>DEV_CWS!AE87</f>
        <v>0</v>
      </c>
      <c r="AG26" s="121">
        <f>DEV_CWS!AF87</f>
        <v>0</v>
      </c>
      <c r="AH26" s="121">
        <f>DEV_CWS!AG87</f>
        <v>0</v>
      </c>
      <c r="AI26" s="121">
        <f>DEV_CWS!AH87</f>
        <v>0</v>
      </c>
      <c r="AJ26" s="121">
        <f>DEV_CWS!AI87</f>
        <v>0</v>
      </c>
      <c r="AK26" s="121">
        <f>DEV_CWS!AJ87</f>
        <v>0</v>
      </c>
      <c r="AL26" s="121">
        <f>DEV_CWS!AK87</f>
        <v>0</v>
      </c>
      <c r="AM26" s="121">
        <f>DEV_CWS!AL87</f>
        <v>0</v>
      </c>
      <c r="AN26" s="121">
        <f>DEV_CWS!AM87</f>
        <v>0</v>
      </c>
      <c r="AO26" s="121">
        <f>DEV_CWS!AN87</f>
        <v>0</v>
      </c>
      <c r="AP26" s="121">
        <f>DEV_CWS!AO87</f>
        <v>0</v>
      </c>
      <c r="AQ26" s="121">
        <f>DEV_CWS!AP87</f>
        <v>0</v>
      </c>
      <c r="AR26" s="121">
        <f>DEV_CWS!AQ87</f>
        <v>0</v>
      </c>
      <c r="AS26" s="121">
        <f>DEV_CWS!AR87</f>
        <v>0</v>
      </c>
      <c r="AT26" s="121">
        <f>DEV_CWS!AS87</f>
        <v>0</v>
      </c>
      <c r="AU26" s="121">
        <f>DEV_CWS!AT87</f>
        <v>0</v>
      </c>
      <c r="AV26" s="121">
        <f>DEV_CWS!AU87</f>
        <v>0</v>
      </c>
      <c r="AW26" s="121">
        <f>DEV_CWS!AV87</f>
        <v>0</v>
      </c>
      <c r="AX26" s="121">
        <f>DEV_CWS!AW87</f>
        <v>0</v>
      </c>
      <c r="AY26" s="121">
        <f>DEV_CWS!AX87</f>
        <v>0</v>
      </c>
      <c r="AZ26" s="121">
        <f>DEV_CWS!AY87</f>
        <v>0</v>
      </c>
      <c r="BA26" s="121">
        <f>DEV_CWS!AZ87</f>
        <v>0</v>
      </c>
      <c r="BB26" s="121">
        <f>DEV_CWS!BA87</f>
        <v>0</v>
      </c>
      <c r="BC26" s="121">
        <f>DEV_CWS!BB87</f>
        <v>0</v>
      </c>
      <c r="BD26" s="121">
        <f>DEV_CWS!BC87</f>
        <v>0</v>
      </c>
      <c r="BE26" s="121">
        <f>DEV_CWS!BD87</f>
        <v>0</v>
      </c>
      <c r="BF26" s="121">
        <f>DEV_CWS!BE87</f>
        <v>0</v>
      </c>
      <c r="BG26" s="121">
        <f>DEV_CWS!BF87</f>
        <v>0</v>
      </c>
      <c r="BH26" s="121">
        <f>DEV_CWS!BG87</f>
        <v>0</v>
      </c>
      <c r="BI26" s="121">
        <f>DEV_CWS!BH87</f>
        <v>0</v>
      </c>
      <c r="BJ26" s="121">
        <f>DEV_CWS!BI87</f>
        <v>0</v>
      </c>
      <c r="BK26" s="121">
        <f>DEV_CWS!BJ87</f>
        <v>0</v>
      </c>
      <c r="BL26" s="121">
        <f>DEV_CWS!BK87</f>
        <v>0</v>
      </c>
      <c r="BM26" s="121">
        <f>DEV_CWS!BL87</f>
        <v>0</v>
      </c>
    </row>
    <row r="27" spans="1:66" s="48" customFormat="1" x14ac:dyDescent="0.15">
      <c r="A27" s="75"/>
      <c r="B27" s="47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6" s="48" customFormat="1" x14ac:dyDescent="0.15">
      <c r="A28" s="75"/>
      <c r="B28" s="14" t="s">
        <v>422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6" s="48" customFormat="1" x14ac:dyDescent="0.15">
      <c r="A29" s="75"/>
      <c r="B29" s="47" t="s">
        <v>439</v>
      </c>
      <c r="E29" s="121">
        <f>DEV_CWS!D90</f>
        <v>0</v>
      </c>
      <c r="F29" s="121">
        <f>DEV_CWS!E90</f>
        <v>3500</v>
      </c>
      <c r="G29" s="121">
        <f>DEV_CWS!F90</f>
        <v>0</v>
      </c>
      <c r="H29" s="121">
        <f>DEV_CWS!G90</f>
        <v>0</v>
      </c>
      <c r="I29" s="121">
        <f>DEV_CWS!H90</f>
        <v>0</v>
      </c>
      <c r="J29" s="121">
        <f>DEV_CWS!I90</f>
        <v>0</v>
      </c>
      <c r="K29" s="121">
        <f>DEV_CWS!J90</f>
        <v>0</v>
      </c>
      <c r="L29" s="121">
        <f>DEV_CWS!K90</f>
        <v>0</v>
      </c>
      <c r="M29" s="121">
        <f>DEV_CWS!L90</f>
        <v>0</v>
      </c>
      <c r="N29" s="121">
        <f>DEV_CWS!M90</f>
        <v>0</v>
      </c>
      <c r="O29" s="121">
        <f>DEV_CWS!N90</f>
        <v>0</v>
      </c>
      <c r="P29" s="121">
        <f>DEV_CWS!O90</f>
        <v>0</v>
      </c>
      <c r="Q29" s="121">
        <f>DEV_CWS!P90</f>
        <v>0</v>
      </c>
      <c r="R29" s="121">
        <f>DEV_CWS!Q90</f>
        <v>0</v>
      </c>
      <c r="S29" s="121">
        <f>DEV_CWS!R90</f>
        <v>0</v>
      </c>
      <c r="T29" s="121">
        <f>DEV_CWS!S90</f>
        <v>0</v>
      </c>
      <c r="U29" s="121">
        <f>DEV_CWS!T90</f>
        <v>0</v>
      </c>
      <c r="V29" s="121">
        <f>DEV_CWS!U90</f>
        <v>0</v>
      </c>
      <c r="W29" s="121">
        <f>DEV_CWS!V90</f>
        <v>0</v>
      </c>
      <c r="X29" s="121">
        <f>DEV_CWS!W90</f>
        <v>0</v>
      </c>
      <c r="Y29" s="121">
        <f>DEV_CWS!X90</f>
        <v>0</v>
      </c>
      <c r="Z29" s="121">
        <f>DEV_CWS!Y90</f>
        <v>0</v>
      </c>
      <c r="AA29" s="121">
        <f>DEV_CWS!Z90</f>
        <v>0</v>
      </c>
      <c r="AB29" s="121">
        <f>DEV_CWS!AA90</f>
        <v>0</v>
      </c>
      <c r="AC29" s="121">
        <f>DEV_CWS!AB90</f>
        <v>0</v>
      </c>
      <c r="AD29" s="121">
        <f>DEV_CWS!AC90</f>
        <v>0</v>
      </c>
      <c r="AE29" s="121">
        <f>DEV_CWS!AD90</f>
        <v>0</v>
      </c>
      <c r="AF29" s="121">
        <f>DEV_CWS!AE90</f>
        <v>0</v>
      </c>
      <c r="AG29" s="121">
        <f>DEV_CWS!AF90</f>
        <v>0</v>
      </c>
      <c r="AH29" s="121">
        <f>DEV_CWS!AG90</f>
        <v>0</v>
      </c>
      <c r="AI29" s="121">
        <f>DEV_CWS!AH90</f>
        <v>0</v>
      </c>
      <c r="AJ29" s="121">
        <f>DEV_CWS!AI90</f>
        <v>0</v>
      </c>
      <c r="AK29" s="121">
        <f>DEV_CWS!AJ90</f>
        <v>0</v>
      </c>
      <c r="AL29" s="121">
        <f>DEV_CWS!AK90</f>
        <v>0</v>
      </c>
      <c r="AM29" s="121">
        <f>DEV_CWS!AL90</f>
        <v>0</v>
      </c>
      <c r="AN29" s="121">
        <f>DEV_CWS!AM90</f>
        <v>0</v>
      </c>
      <c r="AO29" s="121">
        <f>DEV_CWS!AN90</f>
        <v>0</v>
      </c>
      <c r="AP29" s="121">
        <f>DEV_CWS!AO90</f>
        <v>0</v>
      </c>
      <c r="AQ29" s="121">
        <f>DEV_CWS!AP90</f>
        <v>0</v>
      </c>
      <c r="AR29" s="121">
        <f>DEV_CWS!AQ90</f>
        <v>0</v>
      </c>
      <c r="AS29" s="121">
        <f>DEV_CWS!AR90</f>
        <v>0</v>
      </c>
      <c r="AT29" s="121">
        <f>DEV_CWS!AS90</f>
        <v>0</v>
      </c>
      <c r="AU29" s="121">
        <f>DEV_CWS!AT90</f>
        <v>0</v>
      </c>
      <c r="AV29" s="121">
        <f>DEV_CWS!AU90</f>
        <v>0</v>
      </c>
      <c r="AW29" s="121">
        <f>DEV_CWS!AV90</f>
        <v>0</v>
      </c>
      <c r="AX29" s="121">
        <f>DEV_CWS!AW90</f>
        <v>0</v>
      </c>
      <c r="AY29" s="121">
        <f>DEV_CWS!AX90</f>
        <v>0</v>
      </c>
      <c r="AZ29" s="121">
        <f>DEV_CWS!AY90</f>
        <v>0</v>
      </c>
      <c r="BA29" s="121">
        <f>DEV_CWS!AZ90</f>
        <v>0</v>
      </c>
      <c r="BB29" s="121">
        <f>DEV_CWS!BA90</f>
        <v>0</v>
      </c>
      <c r="BC29" s="121">
        <f>DEV_CWS!BB90</f>
        <v>0</v>
      </c>
      <c r="BD29" s="121">
        <f>DEV_CWS!BC90</f>
        <v>0</v>
      </c>
      <c r="BE29" s="121">
        <f>DEV_CWS!BD90</f>
        <v>0</v>
      </c>
      <c r="BF29" s="121">
        <f>DEV_CWS!BE90</f>
        <v>0</v>
      </c>
      <c r="BG29" s="121">
        <f>DEV_CWS!BF90</f>
        <v>0</v>
      </c>
      <c r="BH29" s="121">
        <f>DEV_CWS!BG90</f>
        <v>0</v>
      </c>
      <c r="BI29" s="121">
        <f>DEV_CWS!BH90</f>
        <v>0</v>
      </c>
      <c r="BJ29" s="121">
        <f>DEV_CWS!BI90</f>
        <v>0</v>
      </c>
      <c r="BK29" s="121">
        <f>DEV_CWS!BJ90</f>
        <v>0</v>
      </c>
      <c r="BL29" s="121">
        <f>DEV_CWS!BK90</f>
        <v>0</v>
      </c>
      <c r="BM29" s="121">
        <f>DEV_CWS!BL90</f>
        <v>0</v>
      </c>
    </row>
    <row r="30" spans="1:66" s="48" customFormat="1" x14ac:dyDescent="0.15">
      <c r="A30" s="75"/>
      <c r="B30" s="47" t="s">
        <v>440</v>
      </c>
      <c r="E30" s="121">
        <f>DEV_CWS!D91</f>
        <v>0</v>
      </c>
      <c r="F30" s="121">
        <f>DEV_CWS!E91</f>
        <v>3500</v>
      </c>
      <c r="G30" s="121">
        <f>DEV_CWS!F91</f>
        <v>0</v>
      </c>
      <c r="H30" s="121">
        <f>DEV_CWS!G91</f>
        <v>0</v>
      </c>
      <c r="I30" s="121">
        <f>DEV_CWS!H91</f>
        <v>0</v>
      </c>
      <c r="J30" s="121">
        <f>DEV_CWS!I91</f>
        <v>0</v>
      </c>
      <c r="K30" s="121">
        <f>DEV_CWS!J91</f>
        <v>0</v>
      </c>
      <c r="L30" s="121">
        <f>DEV_CWS!K91</f>
        <v>0</v>
      </c>
      <c r="M30" s="121">
        <f>DEV_CWS!L91</f>
        <v>0</v>
      </c>
      <c r="N30" s="121">
        <f>DEV_CWS!M91</f>
        <v>0</v>
      </c>
      <c r="O30" s="121">
        <f>DEV_CWS!N91</f>
        <v>0</v>
      </c>
      <c r="P30" s="121">
        <f>DEV_CWS!O91</f>
        <v>0</v>
      </c>
      <c r="Q30" s="121">
        <f>DEV_CWS!P91</f>
        <v>0</v>
      </c>
      <c r="R30" s="121">
        <f>DEV_CWS!Q91</f>
        <v>0</v>
      </c>
      <c r="S30" s="121">
        <f>DEV_CWS!R91</f>
        <v>0</v>
      </c>
      <c r="T30" s="121">
        <f>DEV_CWS!S91</f>
        <v>0</v>
      </c>
      <c r="U30" s="121">
        <f>DEV_CWS!T91</f>
        <v>0</v>
      </c>
      <c r="V30" s="121">
        <f>DEV_CWS!U91</f>
        <v>0</v>
      </c>
      <c r="W30" s="121">
        <f>DEV_CWS!V91</f>
        <v>0</v>
      </c>
      <c r="X30" s="121">
        <f>DEV_CWS!W91</f>
        <v>0</v>
      </c>
      <c r="Y30" s="121">
        <f>DEV_CWS!X91</f>
        <v>0</v>
      </c>
      <c r="Z30" s="121">
        <f>DEV_CWS!Y91</f>
        <v>0</v>
      </c>
      <c r="AA30" s="121">
        <f>DEV_CWS!Z91</f>
        <v>0</v>
      </c>
      <c r="AB30" s="121">
        <f>DEV_CWS!AA91</f>
        <v>0</v>
      </c>
      <c r="AC30" s="121">
        <f>DEV_CWS!AB91</f>
        <v>0</v>
      </c>
      <c r="AD30" s="121">
        <f>DEV_CWS!AC91</f>
        <v>0</v>
      </c>
      <c r="AE30" s="121">
        <f>DEV_CWS!AD91</f>
        <v>0</v>
      </c>
      <c r="AF30" s="121">
        <f>DEV_CWS!AE91</f>
        <v>0</v>
      </c>
      <c r="AG30" s="121">
        <f>DEV_CWS!AF91</f>
        <v>0</v>
      </c>
      <c r="AH30" s="121">
        <f>DEV_CWS!AG91</f>
        <v>0</v>
      </c>
      <c r="AI30" s="121">
        <f>DEV_CWS!AH91</f>
        <v>0</v>
      </c>
      <c r="AJ30" s="121">
        <f>DEV_CWS!AI91</f>
        <v>0</v>
      </c>
      <c r="AK30" s="121">
        <f>DEV_CWS!AJ91</f>
        <v>0</v>
      </c>
      <c r="AL30" s="121">
        <f>DEV_CWS!AK91</f>
        <v>0</v>
      </c>
      <c r="AM30" s="121">
        <f>DEV_CWS!AL91</f>
        <v>0</v>
      </c>
      <c r="AN30" s="121">
        <f>DEV_CWS!AM91</f>
        <v>0</v>
      </c>
      <c r="AO30" s="121">
        <f>DEV_CWS!AN91</f>
        <v>0</v>
      </c>
      <c r="AP30" s="121">
        <f>DEV_CWS!AO91</f>
        <v>0</v>
      </c>
      <c r="AQ30" s="121">
        <f>DEV_CWS!AP91</f>
        <v>0</v>
      </c>
      <c r="AR30" s="121">
        <f>DEV_CWS!AQ91</f>
        <v>0</v>
      </c>
      <c r="AS30" s="121">
        <f>DEV_CWS!AR91</f>
        <v>0</v>
      </c>
      <c r="AT30" s="121">
        <f>DEV_CWS!AS91</f>
        <v>0</v>
      </c>
      <c r="AU30" s="121">
        <f>DEV_CWS!AT91</f>
        <v>0</v>
      </c>
      <c r="AV30" s="121">
        <f>DEV_CWS!AU91</f>
        <v>0</v>
      </c>
      <c r="AW30" s="121">
        <f>DEV_CWS!AV91</f>
        <v>0</v>
      </c>
      <c r="AX30" s="121">
        <f>DEV_CWS!AW91</f>
        <v>0</v>
      </c>
      <c r="AY30" s="121">
        <f>DEV_CWS!AX91</f>
        <v>0</v>
      </c>
      <c r="AZ30" s="121">
        <f>DEV_CWS!AY91</f>
        <v>0</v>
      </c>
      <c r="BA30" s="121">
        <f>DEV_CWS!AZ91</f>
        <v>0</v>
      </c>
      <c r="BB30" s="121">
        <f>DEV_CWS!BA91</f>
        <v>0</v>
      </c>
      <c r="BC30" s="121">
        <f>DEV_CWS!BB91</f>
        <v>0</v>
      </c>
      <c r="BD30" s="121">
        <f>DEV_CWS!BC91</f>
        <v>0</v>
      </c>
      <c r="BE30" s="121">
        <f>DEV_CWS!BD91</f>
        <v>0</v>
      </c>
      <c r="BF30" s="121">
        <f>DEV_CWS!BE91</f>
        <v>0</v>
      </c>
      <c r="BG30" s="121">
        <f>DEV_CWS!BF91</f>
        <v>0</v>
      </c>
      <c r="BH30" s="121">
        <f>DEV_CWS!BG91</f>
        <v>0</v>
      </c>
      <c r="BI30" s="121">
        <f>DEV_CWS!BH91</f>
        <v>0</v>
      </c>
      <c r="BJ30" s="121">
        <f>DEV_CWS!BI91</f>
        <v>0</v>
      </c>
      <c r="BK30" s="121">
        <f>DEV_CWS!BJ91</f>
        <v>0</v>
      </c>
      <c r="BL30" s="121">
        <f>DEV_CWS!BK91</f>
        <v>0</v>
      </c>
      <c r="BM30" s="121">
        <f>DEV_CWS!BL91</f>
        <v>0</v>
      </c>
    </row>
    <row r="31" spans="1:66" s="48" customFormat="1" x14ac:dyDescent="0.15">
      <c r="A31" s="75"/>
      <c r="B31" s="47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6" s="48" customFormat="1" ht="11.25" customHeight="1" x14ac:dyDescent="0.15">
      <c r="A32" s="75"/>
      <c r="B32" s="14" t="s">
        <v>423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 t="s">
        <v>441</v>
      </c>
      <c r="E33" s="121">
        <f>DEV_CWS!D94</f>
        <v>0</v>
      </c>
      <c r="F33" s="121">
        <f>DEV_CWS!E94</f>
        <v>0</v>
      </c>
      <c r="G33" s="121">
        <f>DEV_CWS!F94</f>
        <v>0</v>
      </c>
      <c r="H33" s="121">
        <f>DEV_CWS!G94</f>
        <v>0</v>
      </c>
      <c r="I33" s="121">
        <f>DEV_CWS!H94</f>
        <v>0</v>
      </c>
      <c r="J33" s="121">
        <f>DEV_CWS!I94</f>
        <v>0</v>
      </c>
      <c r="K33" s="121">
        <f>DEV_CWS!J94</f>
        <v>0</v>
      </c>
      <c r="L33" s="121">
        <f>DEV_CWS!K94</f>
        <v>0</v>
      </c>
      <c r="M33" s="121">
        <f>DEV_CWS!L94</f>
        <v>0</v>
      </c>
      <c r="N33" s="121">
        <f>DEV_CWS!M94</f>
        <v>0</v>
      </c>
      <c r="O33" s="121">
        <f>DEV_CWS!N94</f>
        <v>0</v>
      </c>
      <c r="P33" s="121">
        <f>DEV_CWS!O94</f>
        <v>0</v>
      </c>
      <c r="Q33" s="121">
        <f>DEV_CWS!P94</f>
        <v>0</v>
      </c>
      <c r="R33" s="121">
        <f>DEV_CWS!Q94</f>
        <v>0</v>
      </c>
      <c r="S33" s="121">
        <f>DEV_CWS!R94</f>
        <v>0</v>
      </c>
      <c r="T33" s="121">
        <f>DEV_CWS!S94</f>
        <v>0</v>
      </c>
      <c r="U33" s="121">
        <f>DEV_CWS!T94</f>
        <v>0</v>
      </c>
      <c r="V33" s="121">
        <f>DEV_CWS!U94</f>
        <v>0</v>
      </c>
      <c r="W33" s="121">
        <f>DEV_CWS!V94</f>
        <v>0</v>
      </c>
      <c r="X33" s="121">
        <f>DEV_CWS!W94</f>
        <v>0</v>
      </c>
      <c r="Y33" s="121">
        <f>DEV_CWS!X94</f>
        <v>0</v>
      </c>
      <c r="Z33" s="121">
        <f>DEV_CWS!Y94</f>
        <v>0</v>
      </c>
      <c r="AA33" s="121">
        <f>DEV_CWS!Z94</f>
        <v>0</v>
      </c>
      <c r="AB33" s="121">
        <f>DEV_CWS!AA94</f>
        <v>0</v>
      </c>
      <c r="AC33" s="121">
        <f>DEV_CWS!AB94</f>
        <v>0</v>
      </c>
      <c r="AD33" s="121">
        <f>DEV_CWS!AC94</f>
        <v>0</v>
      </c>
      <c r="AE33" s="121">
        <f>DEV_CWS!AD94</f>
        <v>0</v>
      </c>
      <c r="AF33" s="121">
        <f>DEV_CWS!AE94</f>
        <v>0</v>
      </c>
      <c r="AG33" s="121">
        <f>DEV_CWS!AF94</f>
        <v>0</v>
      </c>
      <c r="AH33" s="121">
        <f>DEV_CWS!AG94</f>
        <v>0</v>
      </c>
      <c r="AI33" s="121">
        <f>DEV_CWS!AH94</f>
        <v>0</v>
      </c>
      <c r="AJ33" s="121">
        <f>DEV_CWS!AI94</f>
        <v>0</v>
      </c>
      <c r="AK33" s="121">
        <f>DEV_CWS!AJ94</f>
        <v>0</v>
      </c>
      <c r="AL33" s="121">
        <f>DEV_CWS!AK94</f>
        <v>0</v>
      </c>
      <c r="AM33" s="121">
        <f>DEV_CWS!AL94</f>
        <v>0</v>
      </c>
      <c r="AN33" s="121">
        <f>DEV_CWS!AM94</f>
        <v>0</v>
      </c>
      <c r="AO33" s="121">
        <f>DEV_CWS!AN94</f>
        <v>0</v>
      </c>
      <c r="AP33" s="121">
        <f>DEV_CWS!AO94</f>
        <v>0</v>
      </c>
      <c r="AQ33" s="121">
        <f>DEV_CWS!AP94</f>
        <v>0</v>
      </c>
      <c r="AR33" s="121">
        <f>DEV_CWS!AQ94</f>
        <v>0</v>
      </c>
      <c r="AS33" s="121">
        <f>DEV_CWS!AR94</f>
        <v>0</v>
      </c>
      <c r="AT33" s="121">
        <f>DEV_CWS!AS94</f>
        <v>0</v>
      </c>
      <c r="AU33" s="121">
        <f>DEV_CWS!AT94</f>
        <v>0</v>
      </c>
      <c r="AV33" s="121">
        <f>DEV_CWS!AU94</f>
        <v>0</v>
      </c>
      <c r="AW33" s="121">
        <f>DEV_CWS!AV94</f>
        <v>0</v>
      </c>
      <c r="AX33" s="121">
        <f>DEV_CWS!AW94</f>
        <v>0</v>
      </c>
      <c r="AY33" s="121">
        <f>DEV_CWS!AX94</f>
        <v>0</v>
      </c>
      <c r="AZ33" s="121">
        <f>DEV_CWS!AY94</f>
        <v>0</v>
      </c>
      <c r="BA33" s="121">
        <f>DEV_CWS!AZ94</f>
        <v>0</v>
      </c>
      <c r="BB33" s="121">
        <f>DEV_CWS!BA94</f>
        <v>0</v>
      </c>
      <c r="BC33" s="121">
        <f>DEV_CWS!BB94</f>
        <v>0</v>
      </c>
      <c r="BD33" s="121">
        <f>DEV_CWS!BC94</f>
        <v>0</v>
      </c>
      <c r="BE33" s="121">
        <f>DEV_CWS!BD94</f>
        <v>0</v>
      </c>
      <c r="BF33" s="121">
        <f>DEV_CWS!BE94</f>
        <v>0</v>
      </c>
      <c r="BG33" s="121">
        <f>DEV_CWS!BF94</f>
        <v>0</v>
      </c>
      <c r="BH33" s="121">
        <f>DEV_CWS!BG94</f>
        <v>0</v>
      </c>
      <c r="BI33" s="121">
        <f>DEV_CWS!BH94</f>
        <v>0</v>
      </c>
      <c r="BJ33" s="121">
        <f>DEV_CWS!BI94</f>
        <v>0</v>
      </c>
      <c r="BK33" s="121">
        <f>DEV_CWS!BJ94</f>
        <v>0</v>
      </c>
      <c r="BL33" s="121">
        <f>DEV_CWS!BK94</f>
        <v>0</v>
      </c>
      <c r="BM33" s="121">
        <f>DEV_CWS!BL94</f>
        <v>0</v>
      </c>
    </row>
    <row r="34" spans="1:67" s="48" customFormat="1" x14ac:dyDescent="0.15">
      <c r="A34" s="75"/>
      <c r="B34" s="47" t="s">
        <v>186</v>
      </c>
      <c r="E34" s="121">
        <f>DEV_CWS!D95</f>
        <v>0</v>
      </c>
      <c r="F34" s="121">
        <f>DEV_CWS!E95</f>
        <v>10000</v>
      </c>
      <c r="G34" s="121">
        <f>DEV_CWS!F95</f>
        <v>25000</v>
      </c>
      <c r="H34" s="121">
        <f>DEV_CWS!G95</f>
        <v>10000</v>
      </c>
      <c r="I34" s="121">
        <f>DEV_CWS!H95</f>
        <v>0</v>
      </c>
      <c r="J34" s="121">
        <f>DEV_CWS!I95</f>
        <v>0</v>
      </c>
      <c r="K34" s="121">
        <f>DEV_CWS!J95</f>
        <v>0</v>
      </c>
      <c r="L34" s="121">
        <f>DEV_CWS!K95</f>
        <v>0</v>
      </c>
      <c r="M34" s="121">
        <f>DEV_CWS!L95</f>
        <v>0</v>
      </c>
      <c r="N34" s="121">
        <f>DEV_CWS!M95</f>
        <v>0</v>
      </c>
      <c r="O34" s="121">
        <f>DEV_CWS!N95</f>
        <v>0</v>
      </c>
      <c r="P34" s="121">
        <f>DEV_CWS!O95</f>
        <v>0</v>
      </c>
      <c r="Q34" s="121">
        <f>DEV_CWS!P95</f>
        <v>0</v>
      </c>
      <c r="R34" s="121">
        <f>DEV_CWS!Q95</f>
        <v>0</v>
      </c>
      <c r="S34" s="121">
        <f>DEV_CWS!R95</f>
        <v>0</v>
      </c>
      <c r="T34" s="121">
        <f>DEV_CWS!S95</f>
        <v>0</v>
      </c>
      <c r="U34" s="121">
        <f>DEV_CWS!T95</f>
        <v>0</v>
      </c>
      <c r="V34" s="121">
        <f>DEV_CWS!U95</f>
        <v>0</v>
      </c>
      <c r="W34" s="121">
        <f>DEV_CWS!V95</f>
        <v>0</v>
      </c>
      <c r="X34" s="121">
        <f>DEV_CWS!W95</f>
        <v>0</v>
      </c>
      <c r="Y34" s="121">
        <f>DEV_CWS!X95</f>
        <v>0</v>
      </c>
      <c r="Z34" s="121">
        <f>DEV_CWS!Y95</f>
        <v>0</v>
      </c>
      <c r="AA34" s="121">
        <f>DEV_CWS!Z95</f>
        <v>0</v>
      </c>
      <c r="AB34" s="121">
        <f>DEV_CWS!AA95</f>
        <v>0</v>
      </c>
      <c r="AC34" s="121">
        <f>DEV_CWS!AB95</f>
        <v>0</v>
      </c>
      <c r="AD34" s="121">
        <f>DEV_CWS!AC95</f>
        <v>0</v>
      </c>
      <c r="AE34" s="121">
        <f>DEV_CWS!AD95</f>
        <v>0</v>
      </c>
      <c r="AF34" s="121">
        <f>DEV_CWS!AE95</f>
        <v>0</v>
      </c>
      <c r="AG34" s="121">
        <f>DEV_CWS!AF95</f>
        <v>0</v>
      </c>
      <c r="AH34" s="121">
        <f>DEV_CWS!AG95</f>
        <v>0</v>
      </c>
      <c r="AI34" s="121">
        <f>DEV_CWS!AH95</f>
        <v>0</v>
      </c>
      <c r="AJ34" s="121">
        <f>DEV_CWS!AI95</f>
        <v>0</v>
      </c>
      <c r="AK34" s="121">
        <f>DEV_CWS!AJ95</f>
        <v>0</v>
      </c>
      <c r="AL34" s="121">
        <f>DEV_CWS!AK95</f>
        <v>0</v>
      </c>
      <c r="AM34" s="121">
        <f>DEV_CWS!AL95</f>
        <v>0</v>
      </c>
      <c r="AN34" s="121">
        <f>DEV_CWS!AM95</f>
        <v>0</v>
      </c>
      <c r="AO34" s="121">
        <f>DEV_CWS!AN95</f>
        <v>0</v>
      </c>
      <c r="AP34" s="121">
        <f>DEV_CWS!AO95</f>
        <v>0</v>
      </c>
      <c r="AQ34" s="121">
        <f>DEV_CWS!AP95</f>
        <v>0</v>
      </c>
      <c r="AR34" s="121">
        <f>DEV_CWS!AQ95</f>
        <v>0</v>
      </c>
      <c r="AS34" s="121">
        <f>DEV_CWS!AR95</f>
        <v>0</v>
      </c>
      <c r="AT34" s="121">
        <f>DEV_CWS!AS95</f>
        <v>0</v>
      </c>
      <c r="AU34" s="121">
        <f>DEV_CWS!AT95</f>
        <v>0</v>
      </c>
      <c r="AV34" s="121">
        <f>DEV_CWS!AU95</f>
        <v>0</v>
      </c>
      <c r="AW34" s="121">
        <f>DEV_CWS!AV95</f>
        <v>0</v>
      </c>
      <c r="AX34" s="121">
        <f>DEV_CWS!AW95</f>
        <v>0</v>
      </c>
      <c r="AY34" s="121">
        <f>DEV_CWS!AX95</f>
        <v>0</v>
      </c>
      <c r="AZ34" s="121">
        <f>DEV_CWS!AY95</f>
        <v>0</v>
      </c>
      <c r="BA34" s="121">
        <f>DEV_CWS!AZ95</f>
        <v>0</v>
      </c>
      <c r="BB34" s="121">
        <f>DEV_CWS!BA95</f>
        <v>0</v>
      </c>
      <c r="BC34" s="121">
        <f>DEV_CWS!BB95</f>
        <v>0</v>
      </c>
      <c r="BD34" s="121">
        <f>DEV_CWS!BC95</f>
        <v>0</v>
      </c>
      <c r="BE34" s="121">
        <f>DEV_CWS!BD95</f>
        <v>0</v>
      </c>
      <c r="BF34" s="121">
        <f>DEV_CWS!BE95</f>
        <v>0</v>
      </c>
      <c r="BG34" s="121">
        <f>DEV_CWS!BF95</f>
        <v>0</v>
      </c>
      <c r="BH34" s="121">
        <f>DEV_CWS!BG95</f>
        <v>0</v>
      </c>
      <c r="BI34" s="121">
        <f>DEV_CWS!BH95</f>
        <v>0</v>
      </c>
      <c r="BJ34" s="121">
        <f>DEV_CWS!BI95</f>
        <v>0</v>
      </c>
      <c r="BK34" s="121">
        <f>DEV_CWS!BJ95</f>
        <v>0</v>
      </c>
      <c r="BL34" s="121">
        <f>DEV_CWS!BK95</f>
        <v>0</v>
      </c>
      <c r="BM34" s="121">
        <f>DEV_CWS!BL95</f>
        <v>0</v>
      </c>
    </row>
    <row r="35" spans="1:67" s="48" customFormat="1" x14ac:dyDescent="0.15">
      <c r="A35" s="75"/>
      <c r="B35" s="47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</row>
    <row r="36" spans="1:67" s="48" customFormat="1" x14ac:dyDescent="0.15">
      <c r="A36" s="75"/>
      <c r="B36" s="14" t="s">
        <v>425</v>
      </c>
      <c r="E36" s="121">
        <f>DEV_CWS!D97</f>
        <v>0</v>
      </c>
      <c r="F36" s="121">
        <f>DEV_CWS!E97</f>
        <v>0</v>
      </c>
      <c r="G36" s="121">
        <f>DEV_CWS!F97</f>
        <v>0</v>
      </c>
      <c r="H36" s="121">
        <f>DEV_CWS!G97</f>
        <v>0</v>
      </c>
      <c r="I36" s="121">
        <f>DEV_CWS!H97</f>
        <v>0</v>
      </c>
      <c r="J36" s="121">
        <f>DEV_CWS!I97</f>
        <v>0</v>
      </c>
      <c r="K36" s="121">
        <f>DEV_CWS!J97</f>
        <v>0</v>
      </c>
      <c r="L36" s="121">
        <f>DEV_CWS!K97</f>
        <v>0</v>
      </c>
      <c r="M36" s="121">
        <f>DEV_CWS!L97</f>
        <v>0</v>
      </c>
      <c r="N36" s="121">
        <f>DEV_CWS!M97</f>
        <v>0</v>
      </c>
      <c r="O36" s="121">
        <f>DEV_CWS!N97</f>
        <v>0</v>
      </c>
      <c r="P36" s="121">
        <f>DEV_CWS!O97</f>
        <v>0</v>
      </c>
      <c r="Q36" s="121">
        <f>DEV_CWS!P97</f>
        <v>0</v>
      </c>
      <c r="R36" s="121">
        <f>DEV_CWS!Q97</f>
        <v>0</v>
      </c>
      <c r="S36" s="121">
        <f>DEV_CWS!R97</f>
        <v>0</v>
      </c>
      <c r="T36" s="121">
        <f>DEV_CWS!S97</f>
        <v>0</v>
      </c>
      <c r="U36" s="121">
        <f>DEV_CWS!T97</f>
        <v>0</v>
      </c>
      <c r="V36" s="121">
        <f>DEV_CWS!U97</f>
        <v>0</v>
      </c>
      <c r="W36" s="121">
        <f>DEV_CWS!V97</f>
        <v>0</v>
      </c>
      <c r="X36" s="121">
        <f>DEV_CWS!W97</f>
        <v>0</v>
      </c>
      <c r="Y36" s="121">
        <f>DEV_CWS!X97</f>
        <v>0</v>
      </c>
      <c r="Z36" s="121">
        <f>DEV_CWS!Y97</f>
        <v>0</v>
      </c>
      <c r="AA36" s="121">
        <f>DEV_CWS!Z97</f>
        <v>0</v>
      </c>
      <c r="AB36" s="121">
        <f>DEV_CWS!AA97</f>
        <v>0</v>
      </c>
      <c r="AC36" s="121">
        <f>DEV_CWS!AB97</f>
        <v>0</v>
      </c>
      <c r="AD36" s="121">
        <f>DEV_CWS!AC97</f>
        <v>0</v>
      </c>
      <c r="AE36" s="121">
        <f>DEV_CWS!AD97</f>
        <v>0</v>
      </c>
      <c r="AF36" s="121">
        <f>DEV_CWS!AE97</f>
        <v>0</v>
      </c>
      <c r="AG36" s="121">
        <f>DEV_CWS!AF97</f>
        <v>0</v>
      </c>
      <c r="AH36" s="121">
        <f>DEV_CWS!AG97</f>
        <v>0</v>
      </c>
      <c r="AI36" s="121">
        <f>DEV_CWS!AH97</f>
        <v>0</v>
      </c>
      <c r="AJ36" s="121">
        <f>DEV_CWS!AI97</f>
        <v>0</v>
      </c>
      <c r="AK36" s="121">
        <f>DEV_CWS!AJ97</f>
        <v>0</v>
      </c>
      <c r="AL36" s="121">
        <f>DEV_CWS!AK97</f>
        <v>0</v>
      </c>
      <c r="AM36" s="121">
        <f>DEV_CWS!AL97</f>
        <v>0</v>
      </c>
      <c r="AN36" s="121">
        <f>DEV_CWS!AM97</f>
        <v>0</v>
      </c>
      <c r="AO36" s="121">
        <f>DEV_CWS!AN97</f>
        <v>0</v>
      </c>
      <c r="AP36" s="121">
        <f>DEV_CWS!AO97</f>
        <v>0</v>
      </c>
      <c r="AQ36" s="121">
        <f>DEV_CWS!AP97</f>
        <v>0</v>
      </c>
      <c r="AR36" s="121">
        <f>DEV_CWS!AQ97</f>
        <v>0</v>
      </c>
      <c r="AS36" s="121">
        <f>DEV_CWS!AR97</f>
        <v>0</v>
      </c>
      <c r="AT36" s="121">
        <f>DEV_CWS!AS97</f>
        <v>0</v>
      </c>
      <c r="AU36" s="121">
        <f>DEV_CWS!AT97</f>
        <v>0</v>
      </c>
      <c r="AV36" s="121">
        <f>DEV_CWS!AU97</f>
        <v>0</v>
      </c>
      <c r="AW36" s="121">
        <f>DEV_CWS!AV97</f>
        <v>0</v>
      </c>
      <c r="AX36" s="121">
        <f>DEV_CWS!AW97</f>
        <v>0</v>
      </c>
      <c r="AY36" s="121">
        <f>DEV_CWS!AX97</f>
        <v>0</v>
      </c>
      <c r="AZ36" s="121">
        <f>DEV_CWS!AY97</f>
        <v>0</v>
      </c>
      <c r="BA36" s="121">
        <f>DEV_CWS!AZ97</f>
        <v>0</v>
      </c>
      <c r="BB36" s="121">
        <f>DEV_CWS!BA97</f>
        <v>0</v>
      </c>
      <c r="BC36" s="121">
        <f>DEV_CWS!BB97</f>
        <v>0</v>
      </c>
      <c r="BD36" s="121">
        <f>DEV_CWS!BC97</f>
        <v>0</v>
      </c>
      <c r="BE36" s="121">
        <f>DEV_CWS!BD97</f>
        <v>0</v>
      </c>
      <c r="BF36" s="121">
        <f>DEV_CWS!BE97</f>
        <v>0</v>
      </c>
      <c r="BG36" s="121">
        <f>DEV_CWS!BF97</f>
        <v>0</v>
      </c>
      <c r="BH36" s="121">
        <f>DEV_CWS!BG97</f>
        <v>0</v>
      </c>
      <c r="BI36" s="121">
        <f>DEV_CWS!BH97</f>
        <v>0</v>
      </c>
      <c r="BJ36" s="121">
        <f>DEV_CWS!BI97</f>
        <v>0</v>
      </c>
      <c r="BK36" s="121">
        <f>DEV_CWS!BJ97</f>
        <v>0</v>
      </c>
      <c r="BL36" s="121">
        <f>DEV_CWS!BK97</f>
        <v>0</v>
      </c>
      <c r="BM36" s="121">
        <f>DEV_CWS!BL97</f>
        <v>0</v>
      </c>
    </row>
    <row r="37" spans="1:67" s="48" customFormat="1" x14ac:dyDescent="0.15">
      <c r="A37" s="75"/>
      <c r="B37" s="14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</row>
    <row r="38" spans="1:67" s="14" customFormat="1" x14ac:dyDescent="0.15">
      <c r="B38" s="14" t="s">
        <v>26</v>
      </c>
      <c r="D38" s="69"/>
      <c r="E38" s="64">
        <f>SUM(E19:E37)</f>
        <v>0</v>
      </c>
      <c r="F38" s="64">
        <f t="shared" ref="F38:BM38" si="2">SUM(F19:F37)</f>
        <v>23000</v>
      </c>
      <c r="G38" s="64">
        <f t="shared" si="2"/>
        <v>35500</v>
      </c>
      <c r="H38" s="64">
        <f t="shared" si="2"/>
        <v>10000</v>
      </c>
      <c r="I38" s="64">
        <f t="shared" si="2"/>
        <v>0</v>
      </c>
      <c r="J38" s="64">
        <f t="shared" si="2"/>
        <v>0</v>
      </c>
      <c r="K38" s="64">
        <f t="shared" si="2"/>
        <v>0</v>
      </c>
      <c r="L38" s="64">
        <f t="shared" si="2"/>
        <v>0</v>
      </c>
      <c r="M38" s="64">
        <f t="shared" si="2"/>
        <v>0</v>
      </c>
      <c r="N38" s="64">
        <f t="shared" si="2"/>
        <v>0</v>
      </c>
      <c r="O38" s="64">
        <f t="shared" si="2"/>
        <v>0</v>
      </c>
      <c r="P38" s="64">
        <f t="shared" si="2"/>
        <v>0</v>
      </c>
      <c r="Q38" s="64">
        <f t="shared" si="2"/>
        <v>0</v>
      </c>
      <c r="R38" s="64">
        <f t="shared" si="2"/>
        <v>0</v>
      </c>
      <c r="S38" s="64">
        <f t="shared" si="2"/>
        <v>0</v>
      </c>
      <c r="T38" s="64">
        <f t="shared" si="2"/>
        <v>0</v>
      </c>
      <c r="U38" s="64">
        <f t="shared" si="2"/>
        <v>0</v>
      </c>
      <c r="V38" s="64">
        <f t="shared" si="2"/>
        <v>0</v>
      </c>
      <c r="W38" s="64">
        <f t="shared" si="2"/>
        <v>0</v>
      </c>
      <c r="X38" s="64">
        <f t="shared" si="2"/>
        <v>7000</v>
      </c>
      <c r="Y38" s="64">
        <f t="shared" si="2"/>
        <v>0</v>
      </c>
      <c r="Z38" s="64">
        <f t="shared" si="2"/>
        <v>0</v>
      </c>
      <c r="AA38" s="64">
        <f t="shared" si="2"/>
        <v>0</v>
      </c>
      <c r="AB38" s="64">
        <f t="shared" si="2"/>
        <v>0</v>
      </c>
      <c r="AC38" s="64">
        <f t="shared" si="2"/>
        <v>0</v>
      </c>
      <c r="AD38" s="64">
        <f t="shared" si="2"/>
        <v>0</v>
      </c>
      <c r="AE38" s="64">
        <f t="shared" si="2"/>
        <v>0</v>
      </c>
      <c r="AF38" s="64">
        <f t="shared" si="2"/>
        <v>0</v>
      </c>
      <c r="AG38" s="64">
        <f t="shared" si="2"/>
        <v>0</v>
      </c>
      <c r="AH38" s="64">
        <f t="shared" si="2"/>
        <v>0</v>
      </c>
      <c r="AI38" s="64">
        <f t="shared" si="2"/>
        <v>0</v>
      </c>
      <c r="AJ38" s="64">
        <f t="shared" si="2"/>
        <v>0</v>
      </c>
      <c r="AK38" s="64">
        <f t="shared" si="2"/>
        <v>0</v>
      </c>
      <c r="AL38" s="64">
        <f t="shared" si="2"/>
        <v>0</v>
      </c>
      <c r="AM38" s="64">
        <f t="shared" si="2"/>
        <v>0</v>
      </c>
      <c r="AN38" s="64">
        <f t="shared" si="2"/>
        <v>0</v>
      </c>
      <c r="AO38" s="64">
        <f t="shared" si="2"/>
        <v>0</v>
      </c>
      <c r="AP38" s="64">
        <f t="shared" si="2"/>
        <v>0</v>
      </c>
      <c r="AQ38" s="64">
        <f t="shared" si="2"/>
        <v>0</v>
      </c>
      <c r="AR38" s="64">
        <f t="shared" si="2"/>
        <v>0</v>
      </c>
      <c r="AS38" s="64">
        <f t="shared" si="2"/>
        <v>0</v>
      </c>
      <c r="AT38" s="64">
        <f t="shared" si="2"/>
        <v>0</v>
      </c>
      <c r="AU38" s="64">
        <f t="shared" si="2"/>
        <v>0</v>
      </c>
      <c r="AV38" s="64">
        <f t="shared" si="2"/>
        <v>0</v>
      </c>
      <c r="AW38" s="64">
        <f t="shared" si="2"/>
        <v>0</v>
      </c>
      <c r="AX38" s="64">
        <f t="shared" si="2"/>
        <v>0</v>
      </c>
      <c r="AY38" s="64">
        <f t="shared" si="2"/>
        <v>0</v>
      </c>
      <c r="AZ38" s="64">
        <f t="shared" si="2"/>
        <v>0</v>
      </c>
      <c r="BA38" s="64">
        <f t="shared" si="2"/>
        <v>0</v>
      </c>
      <c r="BB38" s="64">
        <f t="shared" si="2"/>
        <v>0</v>
      </c>
      <c r="BC38" s="64">
        <f t="shared" si="2"/>
        <v>0</v>
      </c>
      <c r="BD38" s="64">
        <f t="shared" si="2"/>
        <v>0</v>
      </c>
      <c r="BE38" s="64">
        <f t="shared" si="2"/>
        <v>0</v>
      </c>
      <c r="BF38" s="64">
        <f t="shared" si="2"/>
        <v>0</v>
      </c>
      <c r="BG38" s="64">
        <f t="shared" si="2"/>
        <v>0</v>
      </c>
      <c r="BH38" s="64">
        <f t="shared" si="2"/>
        <v>0</v>
      </c>
      <c r="BI38" s="64">
        <f t="shared" si="2"/>
        <v>0</v>
      </c>
      <c r="BJ38" s="64">
        <f t="shared" si="2"/>
        <v>0</v>
      </c>
      <c r="BK38" s="64">
        <f t="shared" si="2"/>
        <v>0</v>
      </c>
      <c r="BL38" s="64">
        <f t="shared" si="2"/>
        <v>0</v>
      </c>
      <c r="BM38" s="64">
        <f t="shared" si="2"/>
        <v>0</v>
      </c>
      <c r="BN38" s="144">
        <f>SUM(E38:BM38)</f>
        <v>75500</v>
      </c>
      <c r="BO38" s="144">
        <f>BN38+BN14+BN9</f>
        <v>100000</v>
      </c>
    </row>
    <row r="39" spans="1:67" x14ac:dyDescent="0.15">
      <c r="B39" s="47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7" s="14" customFormat="1" x14ac:dyDescent="0.15">
      <c r="B40" s="16" t="s">
        <v>193</v>
      </c>
      <c r="C40" s="10"/>
      <c r="D40" s="64"/>
      <c r="E40" s="64">
        <f t="shared" ref="E40:AJ40" si="3">E38+E14+E9</f>
        <v>0</v>
      </c>
      <c r="F40" s="64">
        <f t="shared" si="3"/>
        <v>43000</v>
      </c>
      <c r="G40" s="64">
        <f t="shared" si="3"/>
        <v>35500</v>
      </c>
      <c r="H40" s="64">
        <f t="shared" si="3"/>
        <v>10000</v>
      </c>
      <c r="I40" s="64">
        <f t="shared" si="3"/>
        <v>10000</v>
      </c>
      <c r="J40" s="64">
        <f t="shared" si="3"/>
        <v>0</v>
      </c>
      <c r="K40" s="64">
        <f t="shared" si="3"/>
        <v>0</v>
      </c>
      <c r="L40" s="64">
        <f t="shared" si="3"/>
        <v>0</v>
      </c>
      <c r="M40" s="64">
        <f t="shared" si="3"/>
        <v>0</v>
      </c>
      <c r="N40" s="64">
        <f t="shared" si="3"/>
        <v>0</v>
      </c>
      <c r="O40" s="64">
        <f t="shared" si="3"/>
        <v>0</v>
      </c>
      <c r="P40" s="64">
        <f t="shared" si="3"/>
        <v>0</v>
      </c>
      <c r="Q40" s="64">
        <f t="shared" si="3"/>
        <v>0</v>
      </c>
      <c r="R40" s="64">
        <f t="shared" si="3"/>
        <v>0</v>
      </c>
      <c r="S40" s="64">
        <f t="shared" si="3"/>
        <v>0</v>
      </c>
      <c r="T40" s="64">
        <f t="shared" si="3"/>
        <v>0</v>
      </c>
      <c r="U40" s="64">
        <f t="shared" si="3"/>
        <v>0</v>
      </c>
      <c r="V40" s="64">
        <f t="shared" si="3"/>
        <v>0</v>
      </c>
      <c r="W40" s="64">
        <f t="shared" si="3"/>
        <v>0</v>
      </c>
      <c r="X40" s="64">
        <f t="shared" si="3"/>
        <v>7000</v>
      </c>
      <c r="Y40" s="64">
        <f t="shared" si="3"/>
        <v>0</v>
      </c>
      <c r="Z40" s="64">
        <f t="shared" si="3"/>
        <v>0</v>
      </c>
      <c r="AA40" s="64">
        <f t="shared" si="3"/>
        <v>0</v>
      </c>
      <c r="AB40" s="64">
        <f t="shared" si="3"/>
        <v>0</v>
      </c>
      <c r="AC40" s="64">
        <f t="shared" si="3"/>
        <v>0</v>
      </c>
      <c r="AD40" s="64">
        <f t="shared" si="3"/>
        <v>-5500</v>
      </c>
      <c r="AE40" s="64">
        <f t="shared" si="3"/>
        <v>0</v>
      </c>
      <c r="AF40" s="64">
        <f t="shared" si="3"/>
        <v>0</v>
      </c>
      <c r="AG40" s="64">
        <f t="shared" si="3"/>
        <v>0</v>
      </c>
      <c r="AH40" s="64">
        <f t="shared" si="3"/>
        <v>0</v>
      </c>
      <c r="AI40" s="64">
        <f t="shared" si="3"/>
        <v>0</v>
      </c>
      <c r="AJ40" s="64">
        <f t="shared" si="3"/>
        <v>0</v>
      </c>
      <c r="AK40" s="64">
        <f t="shared" ref="AK40:BM40" si="4">AK38+AK14+AK9</f>
        <v>0</v>
      </c>
      <c r="AL40" s="64">
        <f t="shared" si="4"/>
        <v>0</v>
      </c>
      <c r="AM40" s="64">
        <f t="shared" si="4"/>
        <v>0</v>
      </c>
      <c r="AN40" s="64">
        <f t="shared" si="4"/>
        <v>0</v>
      </c>
      <c r="AO40" s="64">
        <f t="shared" si="4"/>
        <v>0</v>
      </c>
      <c r="AP40" s="64">
        <f t="shared" si="4"/>
        <v>0</v>
      </c>
      <c r="AQ40" s="64">
        <f t="shared" si="4"/>
        <v>0</v>
      </c>
      <c r="AR40" s="64">
        <f t="shared" si="4"/>
        <v>0</v>
      </c>
      <c r="AS40" s="64">
        <f t="shared" si="4"/>
        <v>0</v>
      </c>
      <c r="AT40" s="64">
        <f t="shared" si="4"/>
        <v>0</v>
      </c>
      <c r="AU40" s="64">
        <f t="shared" si="4"/>
        <v>0</v>
      </c>
      <c r="AV40" s="64">
        <f t="shared" si="4"/>
        <v>0</v>
      </c>
      <c r="AW40" s="64">
        <f t="shared" si="4"/>
        <v>0</v>
      </c>
      <c r="AX40" s="64">
        <f t="shared" si="4"/>
        <v>0</v>
      </c>
      <c r="AY40" s="64">
        <f t="shared" si="4"/>
        <v>0</v>
      </c>
      <c r="AZ40" s="64">
        <f t="shared" si="4"/>
        <v>0</v>
      </c>
      <c r="BA40" s="64">
        <f t="shared" si="4"/>
        <v>0</v>
      </c>
      <c r="BB40" s="64">
        <f t="shared" si="4"/>
        <v>0</v>
      </c>
      <c r="BC40" s="64">
        <f t="shared" si="4"/>
        <v>0</v>
      </c>
      <c r="BD40" s="64">
        <f t="shared" si="4"/>
        <v>0</v>
      </c>
      <c r="BE40" s="64">
        <f t="shared" si="4"/>
        <v>0</v>
      </c>
      <c r="BF40" s="64">
        <f t="shared" si="4"/>
        <v>0</v>
      </c>
      <c r="BG40" s="64">
        <f t="shared" si="4"/>
        <v>0</v>
      </c>
      <c r="BH40" s="64">
        <f t="shared" si="4"/>
        <v>0</v>
      </c>
      <c r="BI40" s="64">
        <f t="shared" si="4"/>
        <v>0</v>
      </c>
      <c r="BJ40" s="64">
        <f t="shared" si="4"/>
        <v>0</v>
      </c>
      <c r="BK40" s="64">
        <f t="shared" si="4"/>
        <v>0</v>
      </c>
      <c r="BL40" s="64">
        <f t="shared" si="4"/>
        <v>0</v>
      </c>
      <c r="BM40" s="64">
        <f t="shared" si="4"/>
        <v>0</v>
      </c>
      <c r="BN40" s="38">
        <f>SUM(E40:BM40)</f>
        <v>100000</v>
      </c>
    </row>
    <row r="41" spans="1:67" s="37" customFormat="1" x14ac:dyDescent="0.15">
      <c r="B41" s="41"/>
      <c r="D41" s="71" t="s">
        <v>64</v>
      </c>
      <c r="E41" s="72">
        <f>E40</f>
        <v>0</v>
      </c>
      <c r="Q41" s="38">
        <f>SUM(F40:Q40)</f>
        <v>98500</v>
      </c>
      <c r="AC41" s="38">
        <f>SUM(R40:AC40)</f>
        <v>7000</v>
      </c>
      <c r="AO41" s="38">
        <f>SUM(AD40:AO40)</f>
        <v>-5500</v>
      </c>
      <c r="BA41" s="38">
        <f>SUM(AP40:BA40)</f>
        <v>0</v>
      </c>
      <c r="BM41" s="38">
        <f>SUM(BB40:BM40)</f>
        <v>0</v>
      </c>
      <c r="BN41" s="65">
        <f>SUM(E41:BM41)</f>
        <v>100000</v>
      </c>
    </row>
    <row r="42" spans="1:67" x14ac:dyDescent="0.15">
      <c r="B42" s="47"/>
    </row>
    <row r="43" spans="1:67" x14ac:dyDescent="0.15">
      <c r="B43" s="47"/>
    </row>
    <row r="44" spans="1:67" x14ac:dyDescent="0.15">
      <c r="B44" s="47"/>
    </row>
    <row r="45" spans="1:67" x14ac:dyDescent="0.15">
      <c r="B45" s="47"/>
    </row>
    <row r="46" spans="1:67" x14ac:dyDescent="0.15">
      <c r="B46" s="47"/>
    </row>
    <row r="47" spans="1:67" x14ac:dyDescent="0.15">
      <c r="B47" s="47"/>
    </row>
    <row r="48" spans="1:67" x14ac:dyDescent="0.15">
      <c r="B48" s="47"/>
    </row>
    <row r="49" spans="2:2" x14ac:dyDescent="0.15">
      <c r="B49" s="47"/>
    </row>
    <row r="50" spans="2:2" x14ac:dyDescent="0.15">
      <c r="B50" s="47"/>
    </row>
    <row r="51" spans="2:2" x14ac:dyDescent="0.15">
      <c r="B51" s="47"/>
    </row>
    <row r="52" spans="2:2" x14ac:dyDescent="0.15">
      <c r="B52" s="47"/>
    </row>
    <row r="54" spans="2:2" x14ac:dyDescent="0.15">
      <c r="B54" s="14"/>
    </row>
    <row r="55" spans="2:2" x14ac:dyDescent="0.15">
      <c r="B55" s="47"/>
    </row>
    <row r="56" spans="2:2" x14ac:dyDescent="0.15">
      <c r="B56" s="14"/>
    </row>
    <row r="57" spans="2:2" x14ac:dyDescent="0.15">
      <c r="B57" s="14"/>
    </row>
    <row r="58" spans="2:2" x14ac:dyDescent="0.15">
      <c r="B58" s="14"/>
    </row>
    <row r="59" spans="2:2" x14ac:dyDescent="0.15">
      <c r="B59" s="33"/>
    </row>
    <row r="60" spans="2:2" x14ac:dyDescent="0.15">
      <c r="B60" s="47"/>
    </row>
    <row r="61" spans="2:2" x14ac:dyDescent="0.15">
      <c r="B61" s="47"/>
    </row>
    <row r="62" spans="2:2" x14ac:dyDescent="0.15">
      <c r="B62" s="47"/>
    </row>
    <row r="63" spans="2:2" x14ac:dyDescent="0.15">
      <c r="B63" s="47"/>
    </row>
    <row r="64" spans="2:2" x14ac:dyDescent="0.15">
      <c r="B64" s="47"/>
    </row>
    <row r="65" spans="2:2" x14ac:dyDescent="0.15">
      <c r="B65" s="47"/>
    </row>
    <row r="66" spans="2:2" x14ac:dyDescent="0.15">
      <c r="B66" s="47"/>
    </row>
    <row r="67" spans="2:2" x14ac:dyDescent="0.15">
      <c r="B67" s="47"/>
    </row>
    <row r="68" spans="2:2" x14ac:dyDescent="0.15">
      <c r="B68" s="47"/>
    </row>
    <row r="69" spans="2:2" x14ac:dyDescent="0.15">
      <c r="B69" s="47"/>
    </row>
    <row r="70" spans="2:2" x14ac:dyDescent="0.15">
      <c r="B70" s="47"/>
    </row>
    <row r="72" spans="2:2" x14ac:dyDescent="0.15">
      <c r="B72" s="14"/>
    </row>
    <row r="74" spans="2:2" x14ac:dyDescent="0.15">
      <c r="B74" s="14"/>
    </row>
    <row r="76" spans="2:2" x14ac:dyDescent="0.15">
      <c r="B76" s="14"/>
    </row>
    <row r="78" spans="2:2" x14ac:dyDescent="0.15">
      <c r="B78" s="14"/>
    </row>
    <row r="79" spans="2:2" x14ac:dyDescent="0.15">
      <c r="B79" s="14"/>
    </row>
    <row r="80" spans="2:2" x14ac:dyDescent="0.15">
      <c r="B80" s="14"/>
    </row>
    <row r="81" spans="2:2" x14ac:dyDescent="0.15">
      <c r="B81" s="14"/>
    </row>
    <row r="100" spans="3:5" x14ac:dyDescent="0.15">
      <c r="C100" s="14"/>
      <c r="E100" s="10"/>
    </row>
    <row r="101" spans="3:5" x14ac:dyDescent="0.15">
      <c r="C101" s="14"/>
    </row>
    <row r="102" spans="3:5" x14ac:dyDescent="0.15">
      <c r="C102" s="14"/>
    </row>
    <row r="103" spans="3:5" x14ac:dyDescent="0.15">
      <c r="C103" s="14"/>
    </row>
    <row r="104" spans="3:5" x14ac:dyDescent="0.15">
      <c r="C104" s="14"/>
    </row>
  </sheetData>
  <mergeCells count="6">
    <mergeCell ref="BN2:BO2"/>
    <mergeCell ref="BB1:BM1"/>
    <mergeCell ref="F1:Q1"/>
    <mergeCell ref="R1:AC1"/>
    <mergeCell ref="AD1:AO1"/>
    <mergeCell ref="AP1:BA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2:BL26"/>
  <sheetViews>
    <sheetView topLeftCell="B1" workbookViewId="0"/>
  </sheetViews>
  <sheetFormatPr baseColWidth="10" defaultColWidth="8.83203125" defaultRowHeight="13" x14ac:dyDescent="0.15"/>
  <cols>
    <col min="1" max="1" width="3.33203125" hidden="1" customWidth="1"/>
    <col min="2" max="2" width="27.5" customWidth="1"/>
    <col min="3" max="13" width="12.6640625" customWidth="1"/>
    <col min="14" max="63" width="10" customWidth="1"/>
  </cols>
  <sheetData>
    <row r="2" spans="1:63" ht="12.75" x14ac:dyDescent="0.15">
      <c r="A2" s="56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 t="s">
        <v>36</v>
      </c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 t="s">
        <v>37</v>
      </c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 t="s">
        <v>38</v>
      </c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 t="s">
        <v>39</v>
      </c>
      <c r="AY2" s="363"/>
      <c r="AZ2" s="363"/>
      <c r="BA2" s="363"/>
      <c r="BB2" s="363"/>
      <c r="BC2" s="363"/>
      <c r="BD2" s="363"/>
      <c r="BE2" s="363"/>
      <c r="BF2" s="363"/>
      <c r="BG2" s="363"/>
      <c r="BH2" s="363"/>
      <c r="BI2" s="363"/>
    </row>
    <row r="3" spans="1:63" ht="14" x14ac:dyDescent="0.15">
      <c r="C3" s="58" t="s">
        <v>147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3" ht="12.75" x14ac:dyDescent="0.15">
      <c r="C4" s="58"/>
      <c r="D4" s="27"/>
      <c r="E4" s="27"/>
      <c r="F4" s="2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  <c r="BK4" s="9"/>
    </row>
    <row r="5" spans="1:63" ht="12.75" x14ac:dyDescent="0.15">
      <c r="B5" t="str">
        <f>+B17</f>
        <v>Fixed Assets- Beginning</v>
      </c>
      <c r="C5" s="9">
        <f>C17</f>
        <v>0</v>
      </c>
      <c r="D5" s="9">
        <f>D17</f>
        <v>0</v>
      </c>
      <c r="E5" s="9">
        <f>P17</f>
        <v>98500</v>
      </c>
      <c r="F5" s="9">
        <f>E7</f>
        <v>105500</v>
      </c>
      <c r="G5" s="9">
        <f>F7</f>
        <v>100000</v>
      </c>
      <c r="H5" s="9">
        <f>G7</f>
        <v>100000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ht="12.75" x14ac:dyDescent="0.15">
      <c r="B6" t="str">
        <f t="shared" ref="B6:B10" si="0">+B18</f>
        <v>CAPEX</v>
      </c>
      <c r="C6" s="9">
        <f t="shared" ref="C6:C12" si="1">C18</f>
        <v>0</v>
      </c>
      <c r="D6" s="9">
        <f>SUM(D18:O18)</f>
        <v>98500</v>
      </c>
      <c r="E6" s="9">
        <f>SUM(P18:AA18)</f>
        <v>7000</v>
      </c>
      <c r="F6" s="9">
        <f>SUM(AB18:AM18)</f>
        <v>-5500</v>
      </c>
      <c r="G6" s="9">
        <f>SUM(AN18:AY18)</f>
        <v>0</v>
      </c>
      <c r="H6" s="9">
        <f>SUM(AZ18:BK18)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ht="12.75" x14ac:dyDescent="0.15">
      <c r="B7" t="str">
        <f t="shared" si="0"/>
        <v>Fixed Assets - Ending</v>
      </c>
      <c r="C7" s="9">
        <f t="shared" si="1"/>
        <v>0</v>
      </c>
      <c r="D7" s="9">
        <f>D6+D5</f>
        <v>98500</v>
      </c>
      <c r="E7" s="9">
        <f>E6+E5</f>
        <v>105500</v>
      </c>
      <c r="F7" s="9">
        <f>F6+F5</f>
        <v>100000</v>
      </c>
      <c r="G7" s="9">
        <f>G6+G5</f>
        <v>100000</v>
      </c>
      <c r="H7" s="9">
        <f>H6+H5</f>
        <v>100000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ht="12.75" x14ac:dyDescent="0.15">
      <c r="B8" t="str">
        <f t="shared" si="0"/>
        <v>Change in Assets</v>
      </c>
      <c r="C8" s="9">
        <f t="shared" si="1"/>
        <v>0</v>
      </c>
      <c r="D8" s="9">
        <f>D7-C7</f>
        <v>98500</v>
      </c>
      <c r="E8" s="9">
        <f>E7-D7</f>
        <v>7000</v>
      </c>
      <c r="F8" s="9">
        <f>F7-E7</f>
        <v>-5500</v>
      </c>
      <c r="G8" s="9">
        <f>G7-F7</f>
        <v>0</v>
      </c>
      <c r="H8" s="9">
        <f>H7-G7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ht="12.75" x14ac:dyDescent="0.15">
      <c r="B9" t="str">
        <f t="shared" si="0"/>
        <v>Depreciation</v>
      </c>
      <c r="C9" s="9">
        <f t="shared" si="1"/>
        <v>0</v>
      </c>
      <c r="D9" s="9">
        <f>SUM(D21:O21)</f>
        <v>-18275</v>
      </c>
      <c r="E9" s="9">
        <f>SUM(P21:AA21)</f>
        <v>-20400</v>
      </c>
      <c r="F9" s="9">
        <f>SUM(AB21:AM21)</f>
        <v>-21008.333333333336</v>
      </c>
      <c r="G9" s="9">
        <f>SUM(AN21:AY21)</f>
        <v>-21100</v>
      </c>
      <c r="H9" s="9">
        <f>SUM(AZ21:BK21)</f>
        <v>-21100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ht="12.75" x14ac:dyDescent="0.15">
      <c r="B10" t="str">
        <f t="shared" si="0"/>
        <v>Accumulated Depreciation</v>
      </c>
      <c r="C10" s="9">
        <f t="shared" si="1"/>
        <v>0</v>
      </c>
      <c r="D10" s="9">
        <f>D9+C10</f>
        <v>-18275</v>
      </c>
      <c r="E10" s="9">
        <f>E9+D10</f>
        <v>-38675</v>
      </c>
      <c r="F10" s="9">
        <f>F9+E10</f>
        <v>-59683.333333333336</v>
      </c>
      <c r="G10" s="9">
        <f>G9+F10</f>
        <v>-80783.333333333343</v>
      </c>
      <c r="H10" s="9">
        <f>H9+G10</f>
        <v>-101883.33333333334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ht="12.75" x14ac:dyDescent="0.15">
      <c r="C11" s="9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ht="12.75" x14ac:dyDescent="0.15">
      <c r="B12" t="s">
        <v>284</v>
      </c>
      <c r="C12" s="9">
        <f t="shared" si="1"/>
        <v>0</v>
      </c>
      <c r="D12" s="9">
        <f>D7+D10</f>
        <v>80225</v>
      </c>
      <c r="E12" s="9">
        <f>E7+E10</f>
        <v>66825</v>
      </c>
      <c r="F12" s="9">
        <f>F7+F10</f>
        <v>40316.666666666664</v>
      </c>
      <c r="G12" s="9">
        <f>G7+G10</f>
        <v>19216.666666666657</v>
      </c>
      <c r="H12" s="9">
        <f>H7+H10</f>
        <v>-1883.333333333343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ht="12.75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ht="12.75" x14ac:dyDescent="0.15">
      <c r="A14" s="56"/>
      <c r="B14" s="363" t="s">
        <v>35</v>
      </c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 t="s">
        <v>36</v>
      </c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 t="s">
        <v>37</v>
      </c>
      <c r="AA14" s="363"/>
      <c r="AB14" s="363"/>
      <c r="AC14" s="363"/>
      <c r="AD14" s="363"/>
      <c r="AE14" s="363"/>
      <c r="AF14" s="363"/>
      <c r="AG14" s="363"/>
      <c r="AH14" s="363"/>
      <c r="AI14" s="363"/>
      <c r="AJ14" s="363"/>
      <c r="AK14" s="363"/>
      <c r="AL14" s="363" t="s">
        <v>38</v>
      </c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 t="s">
        <v>39</v>
      </c>
      <c r="AY14" s="363"/>
      <c r="AZ14" s="363"/>
      <c r="BA14" s="363"/>
      <c r="BB14" s="363"/>
      <c r="BC14" s="363"/>
      <c r="BD14" s="363"/>
      <c r="BE14" s="363"/>
      <c r="BF14" s="363"/>
      <c r="BG14" s="363"/>
      <c r="BH14" s="363"/>
      <c r="BI14" s="363"/>
    </row>
    <row r="15" spans="1:63" ht="14" x14ac:dyDescent="0.15">
      <c r="C15" s="58" t="s">
        <v>147</v>
      </c>
      <c r="D15" s="27" t="s">
        <v>40</v>
      </c>
      <c r="E15" s="27" t="s">
        <v>41</v>
      </c>
      <c r="F15" s="27" t="s">
        <v>42</v>
      </c>
      <c r="G15" s="10" t="s">
        <v>43</v>
      </c>
      <c r="H15" s="10" t="s">
        <v>44</v>
      </c>
      <c r="I15" s="10" t="s">
        <v>45</v>
      </c>
      <c r="J15" s="10" t="s">
        <v>46</v>
      </c>
      <c r="K15" s="10" t="s">
        <v>47</v>
      </c>
      <c r="L15" s="10" t="s">
        <v>48</v>
      </c>
      <c r="M15" s="10" t="s">
        <v>49</v>
      </c>
      <c r="N15" s="10" t="s">
        <v>50</v>
      </c>
      <c r="O15" s="10" t="s">
        <v>51</v>
      </c>
      <c r="P15" s="10" t="s">
        <v>40</v>
      </c>
      <c r="Q15" s="10" t="s">
        <v>41</v>
      </c>
      <c r="R15" s="10" t="s">
        <v>42</v>
      </c>
      <c r="S15" s="10" t="s">
        <v>43</v>
      </c>
      <c r="T15" s="10" t="s">
        <v>44</v>
      </c>
      <c r="U15" s="10" t="s">
        <v>45</v>
      </c>
      <c r="V15" s="10" t="s">
        <v>46</v>
      </c>
      <c r="W15" s="10" t="s">
        <v>47</v>
      </c>
      <c r="X15" s="10" t="s">
        <v>48</v>
      </c>
      <c r="Y15" s="10" t="s">
        <v>49</v>
      </c>
      <c r="Z15" s="10" t="s">
        <v>50</v>
      </c>
      <c r="AA15" s="10" t="s">
        <v>51</v>
      </c>
      <c r="AB15" s="10" t="s">
        <v>40</v>
      </c>
      <c r="AC15" s="10" t="s">
        <v>41</v>
      </c>
      <c r="AD15" s="10" t="s">
        <v>42</v>
      </c>
      <c r="AE15" s="10" t="s">
        <v>43</v>
      </c>
      <c r="AF15" s="10" t="s">
        <v>44</v>
      </c>
      <c r="AG15" s="10" t="s">
        <v>45</v>
      </c>
      <c r="AH15" s="10" t="s">
        <v>46</v>
      </c>
      <c r="AI15" s="10" t="s">
        <v>47</v>
      </c>
      <c r="AJ15" s="10" t="s">
        <v>48</v>
      </c>
      <c r="AK15" s="10" t="s">
        <v>49</v>
      </c>
      <c r="AL15" s="10" t="s">
        <v>50</v>
      </c>
      <c r="AM15" s="10" t="s">
        <v>51</v>
      </c>
      <c r="AN15" s="10" t="s">
        <v>40</v>
      </c>
      <c r="AO15" s="10" t="s">
        <v>41</v>
      </c>
      <c r="AP15" s="10" t="s">
        <v>42</v>
      </c>
      <c r="AQ15" s="10" t="s">
        <v>43</v>
      </c>
      <c r="AR15" s="10" t="s">
        <v>44</v>
      </c>
      <c r="AS15" s="10" t="s">
        <v>45</v>
      </c>
      <c r="AT15" s="10" t="s">
        <v>46</v>
      </c>
      <c r="AU15" s="10" t="s">
        <v>47</v>
      </c>
      <c r="AV15" s="10" t="s">
        <v>48</v>
      </c>
      <c r="AW15" s="10" t="s">
        <v>49</v>
      </c>
      <c r="AX15" s="10" t="s">
        <v>50</v>
      </c>
      <c r="AY15" s="10" t="s">
        <v>51</v>
      </c>
      <c r="AZ15" s="10" t="s">
        <v>40</v>
      </c>
      <c r="BA15" s="10" t="s">
        <v>41</v>
      </c>
      <c r="BB15" s="10" t="s">
        <v>42</v>
      </c>
      <c r="BC15" s="10" t="s">
        <v>43</v>
      </c>
      <c r="BD15" s="10" t="s">
        <v>44</v>
      </c>
      <c r="BE15" s="10" t="s">
        <v>45</v>
      </c>
      <c r="BF15" s="10" t="s">
        <v>46</v>
      </c>
      <c r="BG15" s="10" t="s">
        <v>47</v>
      </c>
      <c r="BH15" s="10" t="s">
        <v>48</v>
      </c>
      <c r="BI15" s="10" t="s">
        <v>49</v>
      </c>
      <c r="BJ15" s="10" t="s">
        <v>50</v>
      </c>
      <c r="BK15" s="10" t="s">
        <v>51</v>
      </c>
    </row>
    <row r="16" spans="1:63" ht="12.75" x14ac:dyDescent="0.15">
      <c r="C16" s="58"/>
      <c r="D16" s="27"/>
      <c r="E16" s="27"/>
      <c r="F16" s="2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9"/>
      <c r="BK16" s="9"/>
    </row>
    <row r="17" spans="2:64" ht="12.75" x14ac:dyDescent="0.15">
      <c r="B17" s="33" t="s">
        <v>1094</v>
      </c>
      <c r="C17" s="9">
        <v>0</v>
      </c>
      <c r="D17" s="9">
        <f t="shared" ref="D17:AI17" si="2">C19</f>
        <v>0</v>
      </c>
      <c r="E17" s="9">
        <f t="shared" si="2"/>
        <v>43000</v>
      </c>
      <c r="F17" s="9">
        <f t="shared" si="2"/>
        <v>78500</v>
      </c>
      <c r="G17" s="9">
        <f t="shared" si="2"/>
        <v>88500</v>
      </c>
      <c r="H17" s="9">
        <f t="shared" si="2"/>
        <v>98500</v>
      </c>
      <c r="I17" s="9">
        <f t="shared" si="2"/>
        <v>98500</v>
      </c>
      <c r="J17" s="9">
        <f t="shared" si="2"/>
        <v>98500</v>
      </c>
      <c r="K17" s="9">
        <f t="shared" si="2"/>
        <v>98500</v>
      </c>
      <c r="L17" s="9">
        <f t="shared" si="2"/>
        <v>98500</v>
      </c>
      <c r="M17" s="9">
        <f t="shared" si="2"/>
        <v>98500</v>
      </c>
      <c r="N17" s="9">
        <f t="shared" si="2"/>
        <v>98500</v>
      </c>
      <c r="O17" s="9">
        <f t="shared" si="2"/>
        <v>98500</v>
      </c>
      <c r="P17" s="9">
        <f t="shared" si="2"/>
        <v>98500</v>
      </c>
      <c r="Q17" s="9">
        <f t="shared" si="2"/>
        <v>98500</v>
      </c>
      <c r="R17" s="9">
        <f t="shared" si="2"/>
        <v>98500</v>
      </c>
      <c r="S17" s="9">
        <f t="shared" si="2"/>
        <v>98500</v>
      </c>
      <c r="T17" s="9">
        <f t="shared" si="2"/>
        <v>98500</v>
      </c>
      <c r="U17" s="9">
        <f t="shared" si="2"/>
        <v>98500</v>
      </c>
      <c r="V17" s="9">
        <f t="shared" si="2"/>
        <v>98500</v>
      </c>
      <c r="W17" s="9">
        <f t="shared" si="2"/>
        <v>105500</v>
      </c>
      <c r="X17" s="9">
        <f t="shared" si="2"/>
        <v>105500</v>
      </c>
      <c r="Y17" s="9">
        <f t="shared" si="2"/>
        <v>105500</v>
      </c>
      <c r="Z17" s="9">
        <f t="shared" si="2"/>
        <v>105500</v>
      </c>
      <c r="AA17" s="9">
        <f t="shared" si="2"/>
        <v>105500</v>
      </c>
      <c r="AB17" s="9">
        <f t="shared" si="2"/>
        <v>105500</v>
      </c>
      <c r="AC17" s="9">
        <f t="shared" si="2"/>
        <v>100000</v>
      </c>
      <c r="AD17" s="9">
        <f t="shared" si="2"/>
        <v>100000</v>
      </c>
      <c r="AE17" s="9">
        <f t="shared" si="2"/>
        <v>100000</v>
      </c>
      <c r="AF17" s="9">
        <f t="shared" si="2"/>
        <v>100000</v>
      </c>
      <c r="AG17" s="9">
        <f t="shared" si="2"/>
        <v>100000</v>
      </c>
      <c r="AH17" s="9">
        <f t="shared" si="2"/>
        <v>100000</v>
      </c>
      <c r="AI17" s="9">
        <f t="shared" si="2"/>
        <v>100000</v>
      </c>
      <c r="AJ17" s="9">
        <f t="shared" ref="AJ17:BK17" si="3">AI19</f>
        <v>100000</v>
      </c>
      <c r="AK17" s="9">
        <f t="shared" si="3"/>
        <v>100000</v>
      </c>
      <c r="AL17" s="9">
        <f t="shared" si="3"/>
        <v>100000</v>
      </c>
      <c r="AM17" s="9">
        <f t="shared" si="3"/>
        <v>100000</v>
      </c>
      <c r="AN17" s="9">
        <f t="shared" si="3"/>
        <v>100000</v>
      </c>
      <c r="AO17" s="9">
        <f t="shared" si="3"/>
        <v>100000</v>
      </c>
      <c r="AP17" s="9">
        <f t="shared" si="3"/>
        <v>100000</v>
      </c>
      <c r="AQ17" s="9">
        <f t="shared" si="3"/>
        <v>100000</v>
      </c>
      <c r="AR17" s="9">
        <f t="shared" si="3"/>
        <v>100000</v>
      </c>
      <c r="AS17" s="9">
        <f t="shared" si="3"/>
        <v>100000</v>
      </c>
      <c r="AT17" s="9">
        <f t="shared" si="3"/>
        <v>100000</v>
      </c>
      <c r="AU17" s="9">
        <f t="shared" si="3"/>
        <v>100000</v>
      </c>
      <c r="AV17" s="9">
        <f t="shared" si="3"/>
        <v>100000</v>
      </c>
      <c r="AW17" s="9">
        <f t="shared" si="3"/>
        <v>100000</v>
      </c>
      <c r="AX17" s="9">
        <f t="shared" si="3"/>
        <v>100000</v>
      </c>
      <c r="AY17" s="9">
        <f t="shared" si="3"/>
        <v>100000</v>
      </c>
      <c r="AZ17" s="9">
        <f t="shared" si="3"/>
        <v>100000</v>
      </c>
      <c r="BA17" s="9">
        <f t="shared" si="3"/>
        <v>100000</v>
      </c>
      <c r="BB17" s="9">
        <f t="shared" si="3"/>
        <v>100000</v>
      </c>
      <c r="BC17" s="9">
        <f t="shared" si="3"/>
        <v>100000</v>
      </c>
      <c r="BD17" s="9">
        <f t="shared" si="3"/>
        <v>100000</v>
      </c>
      <c r="BE17" s="9">
        <f t="shared" si="3"/>
        <v>100000</v>
      </c>
      <c r="BF17" s="9">
        <f t="shared" si="3"/>
        <v>100000</v>
      </c>
      <c r="BG17" s="9">
        <f t="shared" si="3"/>
        <v>100000</v>
      </c>
      <c r="BH17" s="9">
        <f t="shared" si="3"/>
        <v>100000</v>
      </c>
      <c r="BI17" s="9">
        <f t="shared" si="3"/>
        <v>100000</v>
      </c>
      <c r="BJ17" s="9">
        <f t="shared" si="3"/>
        <v>100000</v>
      </c>
      <c r="BK17" s="9">
        <f t="shared" si="3"/>
        <v>100000</v>
      </c>
      <c r="BL17" s="35">
        <f>COLUMNS(D17:BK17)</f>
        <v>60</v>
      </c>
    </row>
    <row r="18" spans="2:64" ht="12.75" x14ac:dyDescent="0.15">
      <c r="B18" t="s">
        <v>280</v>
      </c>
      <c r="C18" s="9">
        <f>'CAPEX _CWS '!E40</f>
        <v>0</v>
      </c>
      <c r="D18" s="9">
        <f>'CAPEX _CWS '!F40</f>
        <v>43000</v>
      </c>
      <c r="E18" s="9">
        <f>'CAPEX _CWS '!G40</f>
        <v>35500</v>
      </c>
      <c r="F18" s="9">
        <f>'CAPEX _CWS '!H40</f>
        <v>10000</v>
      </c>
      <c r="G18" s="9">
        <f>'CAPEX _CWS '!I40</f>
        <v>10000</v>
      </c>
      <c r="H18" s="9">
        <f>'CAPEX _CWS '!J40</f>
        <v>0</v>
      </c>
      <c r="I18" s="9">
        <f>'CAPEX _CWS '!K40</f>
        <v>0</v>
      </c>
      <c r="J18" s="9">
        <f>'CAPEX _CWS '!L40</f>
        <v>0</v>
      </c>
      <c r="K18" s="9">
        <f>'CAPEX _CWS '!M40</f>
        <v>0</v>
      </c>
      <c r="L18" s="9">
        <f>'CAPEX _CWS '!N40</f>
        <v>0</v>
      </c>
      <c r="M18" s="9">
        <f>'CAPEX _CWS '!O40</f>
        <v>0</v>
      </c>
      <c r="N18" s="9">
        <f>'CAPEX _CWS '!P40</f>
        <v>0</v>
      </c>
      <c r="O18" s="9">
        <f>'CAPEX _CWS '!Q40</f>
        <v>0</v>
      </c>
      <c r="P18" s="9">
        <f>'CAPEX _CWS '!R40</f>
        <v>0</v>
      </c>
      <c r="Q18" s="9">
        <f>'CAPEX _CWS '!S40</f>
        <v>0</v>
      </c>
      <c r="R18" s="9">
        <f>'CAPEX _CWS '!T40</f>
        <v>0</v>
      </c>
      <c r="S18" s="9">
        <f>'CAPEX _CWS '!U40</f>
        <v>0</v>
      </c>
      <c r="T18" s="9">
        <f>'CAPEX _CWS '!V40</f>
        <v>0</v>
      </c>
      <c r="U18" s="9">
        <f>'CAPEX _CWS '!W40</f>
        <v>0</v>
      </c>
      <c r="V18" s="9">
        <f>'CAPEX _CWS '!X40</f>
        <v>7000</v>
      </c>
      <c r="W18" s="9">
        <f>'CAPEX _CWS '!Y40</f>
        <v>0</v>
      </c>
      <c r="X18" s="9">
        <f>'CAPEX _CWS '!Z40</f>
        <v>0</v>
      </c>
      <c r="Y18" s="9">
        <f>'CAPEX _CWS '!AA40</f>
        <v>0</v>
      </c>
      <c r="Z18" s="9">
        <f>'CAPEX _CWS '!AB40</f>
        <v>0</v>
      </c>
      <c r="AA18" s="9">
        <f>'CAPEX _CWS '!AC40</f>
        <v>0</v>
      </c>
      <c r="AB18" s="9">
        <f>'CAPEX _CWS '!AD40</f>
        <v>-5500</v>
      </c>
      <c r="AC18" s="9">
        <f>'CAPEX _CWS '!AE40</f>
        <v>0</v>
      </c>
      <c r="AD18" s="9">
        <f>'CAPEX _CWS '!AF40</f>
        <v>0</v>
      </c>
      <c r="AE18" s="9">
        <f>'CAPEX _CWS '!AG40</f>
        <v>0</v>
      </c>
      <c r="AF18" s="9">
        <f>'CAPEX _CWS '!AH40</f>
        <v>0</v>
      </c>
      <c r="AG18" s="9">
        <f>'CAPEX _CWS '!AI40</f>
        <v>0</v>
      </c>
      <c r="AH18" s="9">
        <f>'CAPEX _CWS '!AJ40</f>
        <v>0</v>
      </c>
      <c r="AI18" s="9">
        <f>'CAPEX _CWS '!AK40</f>
        <v>0</v>
      </c>
      <c r="AJ18" s="9">
        <f>'CAPEX _CWS '!AL40</f>
        <v>0</v>
      </c>
      <c r="AK18" s="9">
        <f>'CAPEX _CWS '!AM40</f>
        <v>0</v>
      </c>
      <c r="AL18" s="9">
        <f>'CAPEX _CWS '!AN40</f>
        <v>0</v>
      </c>
      <c r="AM18" s="9">
        <f>'CAPEX _CWS '!AO40</f>
        <v>0</v>
      </c>
      <c r="AN18" s="9">
        <f>'CAPEX _CWS '!AP40</f>
        <v>0</v>
      </c>
      <c r="AO18" s="9">
        <f>'CAPEX _CWS '!AQ40</f>
        <v>0</v>
      </c>
      <c r="AP18" s="9">
        <f>'CAPEX _CWS '!AR40</f>
        <v>0</v>
      </c>
      <c r="AQ18" s="9">
        <f>'CAPEX _CWS '!AS40</f>
        <v>0</v>
      </c>
      <c r="AR18" s="9">
        <f>'CAPEX _CWS '!AT40</f>
        <v>0</v>
      </c>
      <c r="AS18" s="9">
        <f>'CAPEX _CWS '!AU40</f>
        <v>0</v>
      </c>
      <c r="AT18" s="9">
        <f>'CAPEX _CWS '!AV40</f>
        <v>0</v>
      </c>
      <c r="AU18" s="9">
        <f>'CAPEX _CWS '!AW40</f>
        <v>0</v>
      </c>
      <c r="AV18" s="9">
        <f>'CAPEX _CWS '!AX40</f>
        <v>0</v>
      </c>
      <c r="AW18" s="9">
        <f>'CAPEX _CWS '!AY40</f>
        <v>0</v>
      </c>
      <c r="AX18" s="9">
        <f>'CAPEX _CWS '!AZ40</f>
        <v>0</v>
      </c>
      <c r="AY18" s="9">
        <f>'CAPEX _CWS '!BA40</f>
        <v>0</v>
      </c>
      <c r="AZ18" s="9">
        <f>'CAPEX _CWS '!BB40</f>
        <v>0</v>
      </c>
      <c r="BA18" s="9">
        <f>'CAPEX _CWS '!BC40</f>
        <v>0</v>
      </c>
      <c r="BB18" s="9">
        <f>'CAPEX _CWS '!BD40</f>
        <v>0</v>
      </c>
      <c r="BC18" s="9">
        <f>'CAPEX _CWS '!BE40</f>
        <v>0</v>
      </c>
      <c r="BD18" s="9">
        <f>'CAPEX _CWS '!BF40</f>
        <v>0</v>
      </c>
      <c r="BE18" s="9">
        <f>'CAPEX _CWS '!BG40</f>
        <v>0</v>
      </c>
      <c r="BF18" s="9">
        <f>'CAPEX _CWS '!BH40</f>
        <v>0</v>
      </c>
      <c r="BG18" s="9">
        <f>'CAPEX _CWS '!BI40</f>
        <v>0</v>
      </c>
      <c r="BH18" s="9">
        <f>'CAPEX _CWS '!BJ40</f>
        <v>0</v>
      </c>
      <c r="BI18" s="9">
        <f>'CAPEX _CWS '!BK40</f>
        <v>0</v>
      </c>
      <c r="BJ18" s="9">
        <f>'CAPEX _CWS '!BL40</f>
        <v>0</v>
      </c>
      <c r="BK18" s="9">
        <f>'CAPEX _CWS '!BM40</f>
        <v>0</v>
      </c>
    </row>
    <row r="19" spans="2:64" ht="12.75" x14ac:dyDescent="0.15">
      <c r="B19" s="33" t="s">
        <v>1095</v>
      </c>
      <c r="C19" s="9">
        <f>C17+C18</f>
        <v>0</v>
      </c>
      <c r="D19" s="9">
        <f t="shared" ref="D19:AI19" si="4">D18+D17</f>
        <v>43000</v>
      </c>
      <c r="E19" s="9">
        <f t="shared" si="4"/>
        <v>78500</v>
      </c>
      <c r="F19" s="9">
        <f t="shared" si="4"/>
        <v>88500</v>
      </c>
      <c r="G19" s="9">
        <f t="shared" si="4"/>
        <v>98500</v>
      </c>
      <c r="H19" s="9">
        <f t="shared" si="4"/>
        <v>98500</v>
      </c>
      <c r="I19" s="9">
        <f t="shared" si="4"/>
        <v>98500</v>
      </c>
      <c r="J19" s="9">
        <f t="shared" si="4"/>
        <v>98500</v>
      </c>
      <c r="K19" s="9">
        <f t="shared" si="4"/>
        <v>98500</v>
      </c>
      <c r="L19" s="9">
        <f t="shared" si="4"/>
        <v>98500</v>
      </c>
      <c r="M19" s="9">
        <f t="shared" si="4"/>
        <v>98500</v>
      </c>
      <c r="N19" s="9">
        <f t="shared" si="4"/>
        <v>98500</v>
      </c>
      <c r="O19" s="9">
        <f t="shared" si="4"/>
        <v>98500</v>
      </c>
      <c r="P19" s="9">
        <f t="shared" si="4"/>
        <v>98500</v>
      </c>
      <c r="Q19" s="9">
        <f t="shared" si="4"/>
        <v>98500</v>
      </c>
      <c r="R19" s="9">
        <f t="shared" si="4"/>
        <v>98500</v>
      </c>
      <c r="S19" s="9">
        <f t="shared" si="4"/>
        <v>98500</v>
      </c>
      <c r="T19" s="9">
        <f t="shared" si="4"/>
        <v>98500</v>
      </c>
      <c r="U19" s="9">
        <f t="shared" si="4"/>
        <v>98500</v>
      </c>
      <c r="V19" s="9">
        <f t="shared" si="4"/>
        <v>105500</v>
      </c>
      <c r="W19" s="9">
        <f t="shared" si="4"/>
        <v>105500</v>
      </c>
      <c r="X19" s="9">
        <f t="shared" si="4"/>
        <v>105500</v>
      </c>
      <c r="Y19" s="9">
        <f t="shared" si="4"/>
        <v>105500</v>
      </c>
      <c r="Z19" s="9">
        <f t="shared" si="4"/>
        <v>105500</v>
      </c>
      <c r="AA19" s="9">
        <f t="shared" si="4"/>
        <v>105500</v>
      </c>
      <c r="AB19" s="9">
        <f t="shared" si="4"/>
        <v>100000</v>
      </c>
      <c r="AC19" s="9">
        <f t="shared" si="4"/>
        <v>100000</v>
      </c>
      <c r="AD19" s="9">
        <f t="shared" si="4"/>
        <v>100000</v>
      </c>
      <c r="AE19" s="9">
        <f t="shared" si="4"/>
        <v>100000</v>
      </c>
      <c r="AF19" s="9">
        <f t="shared" si="4"/>
        <v>100000</v>
      </c>
      <c r="AG19" s="9">
        <f t="shared" si="4"/>
        <v>100000</v>
      </c>
      <c r="AH19" s="9">
        <f t="shared" si="4"/>
        <v>100000</v>
      </c>
      <c r="AI19" s="9">
        <f t="shared" si="4"/>
        <v>100000</v>
      </c>
      <c r="AJ19" s="9">
        <f t="shared" ref="AJ19:BK19" si="5">AJ18+AJ17</f>
        <v>100000</v>
      </c>
      <c r="AK19" s="9">
        <f t="shared" si="5"/>
        <v>100000</v>
      </c>
      <c r="AL19" s="9">
        <f t="shared" si="5"/>
        <v>100000</v>
      </c>
      <c r="AM19" s="9">
        <f t="shared" si="5"/>
        <v>100000</v>
      </c>
      <c r="AN19" s="9">
        <f t="shared" si="5"/>
        <v>100000</v>
      </c>
      <c r="AO19" s="9">
        <f t="shared" si="5"/>
        <v>100000</v>
      </c>
      <c r="AP19" s="9">
        <f t="shared" si="5"/>
        <v>100000</v>
      </c>
      <c r="AQ19" s="9">
        <f t="shared" si="5"/>
        <v>100000</v>
      </c>
      <c r="AR19" s="9">
        <f t="shared" si="5"/>
        <v>100000</v>
      </c>
      <c r="AS19" s="9">
        <f t="shared" si="5"/>
        <v>100000</v>
      </c>
      <c r="AT19" s="9">
        <f t="shared" si="5"/>
        <v>100000</v>
      </c>
      <c r="AU19" s="9">
        <f t="shared" si="5"/>
        <v>100000</v>
      </c>
      <c r="AV19" s="9">
        <f t="shared" si="5"/>
        <v>100000</v>
      </c>
      <c r="AW19" s="9">
        <f t="shared" si="5"/>
        <v>100000</v>
      </c>
      <c r="AX19" s="9">
        <f t="shared" si="5"/>
        <v>100000</v>
      </c>
      <c r="AY19" s="9">
        <f t="shared" si="5"/>
        <v>100000</v>
      </c>
      <c r="AZ19" s="9">
        <f t="shared" si="5"/>
        <v>100000</v>
      </c>
      <c r="BA19" s="9">
        <f t="shared" si="5"/>
        <v>100000</v>
      </c>
      <c r="BB19" s="9">
        <f t="shared" si="5"/>
        <v>100000</v>
      </c>
      <c r="BC19" s="9">
        <f t="shared" si="5"/>
        <v>100000</v>
      </c>
      <c r="BD19" s="9">
        <f t="shared" si="5"/>
        <v>100000</v>
      </c>
      <c r="BE19" s="9">
        <f t="shared" si="5"/>
        <v>100000</v>
      </c>
      <c r="BF19" s="9">
        <f t="shared" si="5"/>
        <v>100000</v>
      </c>
      <c r="BG19" s="9">
        <f t="shared" si="5"/>
        <v>100000</v>
      </c>
      <c r="BH19" s="9">
        <f t="shared" si="5"/>
        <v>100000</v>
      </c>
      <c r="BI19" s="9">
        <f t="shared" si="5"/>
        <v>100000</v>
      </c>
      <c r="BJ19" s="9">
        <f t="shared" si="5"/>
        <v>100000</v>
      </c>
      <c r="BK19" s="9">
        <f t="shared" si="5"/>
        <v>100000</v>
      </c>
    </row>
    <row r="20" spans="2:64" ht="12.75" x14ac:dyDescent="0.15">
      <c r="B20" t="s">
        <v>282</v>
      </c>
      <c r="C20" s="9">
        <f>C19-C17</f>
        <v>0</v>
      </c>
      <c r="D20" s="9">
        <f t="shared" ref="D20:AI20" si="6">D19-C19</f>
        <v>43000</v>
      </c>
      <c r="E20" s="9">
        <f t="shared" si="6"/>
        <v>35500</v>
      </c>
      <c r="F20" s="9">
        <f t="shared" si="6"/>
        <v>10000</v>
      </c>
      <c r="G20" s="9">
        <f t="shared" si="6"/>
        <v>10000</v>
      </c>
      <c r="H20" s="9">
        <f t="shared" si="6"/>
        <v>0</v>
      </c>
      <c r="I20" s="9">
        <f t="shared" si="6"/>
        <v>0</v>
      </c>
      <c r="J20" s="9">
        <f t="shared" si="6"/>
        <v>0</v>
      </c>
      <c r="K20" s="9">
        <f t="shared" si="6"/>
        <v>0</v>
      </c>
      <c r="L20" s="9">
        <f t="shared" si="6"/>
        <v>0</v>
      </c>
      <c r="M20" s="9">
        <f t="shared" si="6"/>
        <v>0</v>
      </c>
      <c r="N20" s="9">
        <f t="shared" si="6"/>
        <v>0</v>
      </c>
      <c r="O20" s="9">
        <f t="shared" si="6"/>
        <v>0</v>
      </c>
      <c r="P20" s="9">
        <f t="shared" si="6"/>
        <v>0</v>
      </c>
      <c r="Q20" s="9">
        <f t="shared" si="6"/>
        <v>0</v>
      </c>
      <c r="R20" s="9">
        <f t="shared" si="6"/>
        <v>0</v>
      </c>
      <c r="S20" s="9">
        <f t="shared" si="6"/>
        <v>0</v>
      </c>
      <c r="T20" s="9">
        <f t="shared" si="6"/>
        <v>0</v>
      </c>
      <c r="U20" s="9">
        <f t="shared" si="6"/>
        <v>0</v>
      </c>
      <c r="V20" s="9">
        <f t="shared" si="6"/>
        <v>7000</v>
      </c>
      <c r="W20" s="9">
        <f t="shared" si="6"/>
        <v>0</v>
      </c>
      <c r="X20" s="9">
        <f t="shared" si="6"/>
        <v>0</v>
      </c>
      <c r="Y20" s="9">
        <f t="shared" si="6"/>
        <v>0</v>
      </c>
      <c r="Z20" s="9">
        <f t="shared" si="6"/>
        <v>0</v>
      </c>
      <c r="AA20" s="9">
        <f t="shared" si="6"/>
        <v>0</v>
      </c>
      <c r="AB20" s="9">
        <f t="shared" si="6"/>
        <v>-5500</v>
      </c>
      <c r="AC20" s="9">
        <f t="shared" si="6"/>
        <v>0</v>
      </c>
      <c r="AD20" s="9">
        <f t="shared" si="6"/>
        <v>0</v>
      </c>
      <c r="AE20" s="9">
        <f t="shared" si="6"/>
        <v>0</v>
      </c>
      <c r="AF20" s="9">
        <f t="shared" si="6"/>
        <v>0</v>
      </c>
      <c r="AG20" s="9">
        <f t="shared" si="6"/>
        <v>0</v>
      </c>
      <c r="AH20" s="9">
        <f t="shared" si="6"/>
        <v>0</v>
      </c>
      <c r="AI20" s="9">
        <f t="shared" si="6"/>
        <v>0</v>
      </c>
      <c r="AJ20" s="9">
        <f t="shared" ref="AJ20:BK20" si="7">AJ19-AI19</f>
        <v>0</v>
      </c>
      <c r="AK20" s="9">
        <f t="shared" si="7"/>
        <v>0</v>
      </c>
      <c r="AL20" s="9">
        <f t="shared" si="7"/>
        <v>0</v>
      </c>
      <c r="AM20" s="9">
        <f t="shared" si="7"/>
        <v>0</v>
      </c>
      <c r="AN20" s="9">
        <f t="shared" si="7"/>
        <v>0</v>
      </c>
      <c r="AO20" s="9">
        <f t="shared" si="7"/>
        <v>0</v>
      </c>
      <c r="AP20" s="9">
        <f t="shared" si="7"/>
        <v>0</v>
      </c>
      <c r="AQ20" s="9">
        <f t="shared" si="7"/>
        <v>0</v>
      </c>
      <c r="AR20" s="9">
        <f t="shared" si="7"/>
        <v>0</v>
      </c>
      <c r="AS20" s="9">
        <f t="shared" si="7"/>
        <v>0</v>
      </c>
      <c r="AT20" s="9">
        <f t="shared" si="7"/>
        <v>0</v>
      </c>
      <c r="AU20" s="9">
        <f t="shared" si="7"/>
        <v>0</v>
      </c>
      <c r="AV20" s="9">
        <f t="shared" si="7"/>
        <v>0</v>
      </c>
      <c r="AW20" s="9">
        <f t="shared" si="7"/>
        <v>0</v>
      </c>
      <c r="AX20" s="9">
        <f t="shared" si="7"/>
        <v>0</v>
      </c>
      <c r="AY20" s="9">
        <f t="shared" si="7"/>
        <v>0</v>
      </c>
      <c r="AZ20" s="9">
        <f t="shared" si="7"/>
        <v>0</v>
      </c>
      <c r="BA20" s="9">
        <f t="shared" si="7"/>
        <v>0</v>
      </c>
      <c r="BB20" s="9">
        <f t="shared" si="7"/>
        <v>0</v>
      </c>
      <c r="BC20" s="9">
        <f t="shared" si="7"/>
        <v>0</v>
      </c>
      <c r="BD20" s="9">
        <f t="shared" si="7"/>
        <v>0</v>
      </c>
      <c r="BE20" s="9">
        <f t="shared" si="7"/>
        <v>0</v>
      </c>
      <c r="BF20" s="9">
        <f t="shared" si="7"/>
        <v>0</v>
      </c>
      <c r="BG20" s="9">
        <f t="shared" si="7"/>
        <v>0</v>
      </c>
      <c r="BH20" s="9">
        <f t="shared" si="7"/>
        <v>0</v>
      </c>
      <c r="BI20" s="9">
        <f t="shared" si="7"/>
        <v>0</v>
      </c>
      <c r="BJ20" s="9">
        <f t="shared" si="7"/>
        <v>0</v>
      </c>
      <c r="BK20" s="9">
        <f t="shared" si="7"/>
        <v>0</v>
      </c>
    </row>
    <row r="21" spans="2:64" ht="12.75" x14ac:dyDescent="0.15">
      <c r="B21" t="s">
        <v>167</v>
      </c>
      <c r="C21" s="9">
        <f>-'CAPEX-DEP_CWS '!E69</f>
        <v>0</v>
      </c>
      <c r="D21" s="9">
        <f>-'CAPEX-DEP_CWS '!F69</f>
        <v>-716.66666666666663</v>
      </c>
      <c r="E21" s="9">
        <f>-'CAPEX-DEP_CWS '!G69</f>
        <v>-1308.3333333333333</v>
      </c>
      <c r="F21" s="9">
        <f>-'CAPEX-DEP_CWS '!H69</f>
        <v>-1475</v>
      </c>
      <c r="G21" s="9">
        <f>-'CAPEX-DEP_CWS '!I69</f>
        <v>-1641.6666666666667</v>
      </c>
      <c r="H21" s="9">
        <f>-'CAPEX-DEP_CWS '!J69</f>
        <v>-1641.6666666666667</v>
      </c>
      <c r="I21" s="9">
        <f>-'CAPEX-DEP_CWS '!K69</f>
        <v>-1641.6666666666667</v>
      </c>
      <c r="J21" s="9">
        <f>-'CAPEX-DEP_CWS '!L69</f>
        <v>-1641.6666666666667</v>
      </c>
      <c r="K21" s="9">
        <f>-'CAPEX-DEP_CWS '!M69</f>
        <v>-1641.6666666666667</v>
      </c>
      <c r="L21" s="9">
        <f>-'CAPEX-DEP_CWS '!N69</f>
        <v>-1641.6666666666667</v>
      </c>
      <c r="M21" s="9">
        <f>-'CAPEX-DEP_CWS '!O69</f>
        <v>-1641.6666666666667</v>
      </c>
      <c r="N21" s="9">
        <f>-'CAPEX-DEP_CWS '!P69</f>
        <v>-1641.6666666666667</v>
      </c>
      <c r="O21" s="9">
        <f>-'CAPEX-DEP_CWS '!Q69</f>
        <v>-1641.6666666666667</v>
      </c>
      <c r="P21" s="9">
        <f>-'CAPEX-DEP_CWS '!R69</f>
        <v>-1641.6666666666667</v>
      </c>
      <c r="Q21" s="9">
        <f>-'CAPEX-DEP_CWS '!S69</f>
        <v>-1641.6666666666667</v>
      </c>
      <c r="R21" s="9">
        <f>-'CAPEX-DEP_CWS '!T69</f>
        <v>-1641.6666666666667</v>
      </c>
      <c r="S21" s="9">
        <f>-'CAPEX-DEP_CWS '!U69</f>
        <v>-1641.6666666666667</v>
      </c>
      <c r="T21" s="9">
        <f>-'CAPEX-DEP_CWS '!V69</f>
        <v>-1641.6666666666667</v>
      </c>
      <c r="U21" s="9">
        <f>-'CAPEX-DEP_CWS '!W69</f>
        <v>-1641.6666666666667</v>
      </c>
      <c r="V21" s="9">
        <f>-'CAPEX-DEP_CWS '!X69</f>
        <v>-1758.3333333333335</v>
      </c>
      <c r="W21" s="9">
        <f>-'CAPEX-DEP_CWS '!Y69</f>
        <v>-1758.3333333333335</v>
      </c>
      <c r="X21" s="9">
        <f>-'CAPEX-DEP_CWS '!Z69</f>
        <v>-1758.3333333333335</v>
      </c>
      <c r="Y21" s="9">
        <f>-'CAPEX-DEP_CWS '!AA69</f>
        <v>-1758.3333333333335</v>
      </c>
      <c r="Z21" s="9">
        <f>-'CAPEX-DEP_CWS '!AB69</f>
        <v>-1758.3333333333335</v>
      </c>
      <c r="AA21" s="9">
        <f>-'CAPEX-DEP_CWS '!AC69</f>
        <v>-1758.3333333333335</v>
      </c>
      <c r="AB21" s="9">
        <f>-'CAPEX-DEP_CWS '!AD69</f>
        <v>-1666.6666666666667</v>
      </c>
      <c r="AC21" s="9">
        <f>-'CAPEX-DEP_CWS '!AE69</f>
        <v>-1758.3333333333335</v>
      </c>
      <c r="AD21" s="9">
        <f>-'CAPEX-DEP_CWS '!AF69</f>
        <v>-1758.3333333333335</v>
      </c>
      <c r="AE21" s="9">
        <f>-'CAPEX-DEP_CWS '!AG69</f>
        <v>-1758.3333333333335</v>
      </c>
      <c r="AF21" s="9">
        <f>-'CAPEX-DEP_CWS '!AH69</f>
        <v>-1758.3333333333335</v>
      </c>
      <c r="AG21" s="9">
        <f>-'CAPEX-DEP_CWS '!AI69</f>
        <v>-1758.3333333333335</v>
      </c>
      <c r="AH21" s="9">
        <f>-'CAPEX-DEP_CWS '!AJ69</f>
        <v>-1758.3333333333335</v>
      </c>
      <c r="AI21" s="9">
        <f>-'CAPEX-DEP_CWS '!AK69</f>
        <v>-1758.3333333333335</v>
      </c>
      <c r="AJ21" s="9">
        <f>-'CAPEX-DEP_CWS '!AL69</f>
        <v>-1758.3333333333335</v>
      </c>
      <c r="AK21" s="9">
        <f>-'CAPEX-DEP_CWS '!AM69</f>
        <v>-1758.3333333333335</v>
      </c>
      <c r="AL21" s="9">
        <f>-'CAPEX-DEP_CWS '!AN69</f>
        <v>-1758.3333333333335</v>
      </c>
      <c r="AM21" s="9">
        <f>-'CAPEX-DEP_CWS '!AO69</f>
        <v>-1758.3333333333335</v>
      </c>
      <c r="AN21" s="9">
        <f>-'CAPEX-DEP_CWS '!AP69</f>
        <v>-1758.3333333333335</v>
      </c>
      <c r="AO21" s="9">
        <f>-'CAPEX-DEP_CWS '!AQ69</f>
        <v>-1758.3333333333335</v>
      </c>
      <c r="AP21" s="9">
        <f>-'CAPEX-DEP_CWS '!AR69</f>
        <v>-1758.3333333333335</v>
      </c>
      <c r="AQ21" s="9">
        <f>-'CAPEX-DEP_CWS '!AS69</f>
        <v>-1758.3333333333335</v>
      </c>
      <c r="AR21" s="9">
        <f>-'CAPEX-DEP_CWS '!AT69</f>
        <v>-1758.3333333333335</v>
      </c>
      <c r="AS21" s="9">
        <f>-'CAPEX-DEP_CWS '!AU69</f>
        <v>-1758.3333333333335</v>
      </c>
      <c r="AT21" s="9">
        <f>-'CAPEX-DEP_CWS '!AV69</f>
        <v>-1758.3333333333335</v>
      </c>
      <c r="AU21" s="9">
        <f>-'CAPEX-DEP_CWS '!AW69</f>
        <v>-1758.3333333333335</v>
      </c>
      <c r="AV21" s="9">
        <f>-'CAPEX-DEP_CWS '!AX69</f>
        <v>-1758.3333333333335</v>
      </c>
      <c r="AW21" s="9">
        <f>-'CAPEX-DEP_CWS '!AY69</f>
        <v>-1758.3333333333335</v>
      </c>
      <c r="AX21" s="9">
        <f>-'CAPEX-DEP_CWS '!AZ69</f>
        <v>-1758.3333333333335</v>
      </c>
      <c r="AY21" s="9">
        <f>-'CAPEX-DEP_CWS '!BA69</f>
        <v>-1758.3333333333335</v>
      </c>
      <c r="AZ21" s="9">
        <f>-'CAPEX-DEP_CWS '!BB69</f>
        <v>-1758.3333333333335</v>
      </c>
      <c r="BA21" s="9">
        <f>-'CAPEX-DEP_CWS '!BC69</f>
        <v>-1758.3333333333335</v>
      </c>
      <c r="BB21" s="9">
        <f>-'CAPEX-DEP_CWS '!BD69</f>
        <v>-1758.3333333333335</v>
      </c>
      <c r="BC21" s="9">
        <f>-'CAPEX-DEP_CWS '!BE69</f>
        <v>-1758.3333333333335</v>
      </c>
      <c r="BD21" s="9">
        <f>-'CAPEX-DEP_CWS '!BF69</f>
        <v>-1758.3333333333335</v>
      </c>
      <c r="BE21" s="9">
        <f>-'CAPEX-DEP_CWS '!BG69</f>
        <v>-1758.3333333333335</v>
      </c>
      <c r="BF21" s="9">
        <f>-'CAPEX-DEP_CWS '!BH69</f>
        <v>-1758.3333333333335</v>
      </c>
      <c r="BG21" s="9">
        <f>-'CAPEX-DEP_CWS '!BI69</f>
        <v>-1758.3333333333335</v>
      </c>
      <c r="BH21" s="9">
        <f>-'CAPEX-DEP_CWS '!BJ69</f>
        <v>-1758.3333333333335</v>
      </c>
      <c r="BI21" s="9">
        <f>-'CAPEX-DEP_CWS '!BK69</f>
        <v>-1758.3333333333335</v>
      </c>
      <c r="BJ21" s="9">
        <f>-'CAPEX-DEP_CWS '!BL69</f>
        <v>-1758.3333333333335</v>
      </c>
      <c r="BK21" s="9">
        <f>-'CAPEX-DEP_CWS '!BM69</f>
        <v>-1758.3333333333335</v>
      </c>
    </row>
    <row r="22" spans="2:64" ht="12.75" x14ac:dyDescent="0.15">
      <c r="B22" t="s">
        <v>283</v>
      </c>
      <c r="C22" s="9">
        <f>C21</f>
        <v>0</v>
      </c>
      <c r="D22" s="9">
        <f t="shared" ref="D22:AI22" si="8">D21+C22</f>
        <v>-716.66666666666663</v>
      </c>
      <c r="E22" s="9">
        <f t="shared" si="8"/>
        <v>-2025</v>
      </c>
      <c r="F22" s="9">
        <f t="shared" si="8"/>
        <v>-3500</v>
      </c>
      <c r="G22" s="9">
        <f t="shared" si="8"/>
        <v>-5141.666666666667</v>
      </c>
      <c r="H22" s="9">
        <f t="shared" si="8"/>
        <v>-6783.3333333333339</v>
      </c>
      <c r="I22" s="9">
        <f t="shared" si="8"/>
        <v>-8425</v>
      </c>
      <c r="J22" s="9">
        <f t="shared" si="8"/>
        <v>-10066.666666666666</v>
      </c>
      <c r="K22" s="9">
        <f t="shared" si="8"/>
        <v>-11708.333333333332</v>
      </c>
      <c r="L22" s="9">
        <f t="shared" si="8"/>
        <v>-13349.999999999998</v>
      </c>
      <c r="M22" s="9">
        <f t="shared" si="8"/>
        <v>-14991.666666666664</v>
      </c>
      <c r="N22" s="9">
        <f t="shared" si="8"/>
        <v>-16633.333333333332</v>
      </c>
      <c r="O22" s="9">
        <f t="shared" si="8"/>
        <v>-18275</v>
      </c>
      <c r="P22" s="9">
        <f t="shared" si="8"/>
        <v>-19916.666666666668</v>
      </c>
      <c r="Q22" s="9">
        <f t="shared" si="8"/>
        <v>-21558.333333333336</v>
      </c>
      <c r="R22" s="9">
        <f t="shared" si="8"/>
        <v>-23200.000000000004</v>
      </c>
      <c r="S22" s="9">
        <f t="shared" si="8"/>
        <v>-24841.666666666672</v>
      </c>
      <c r="T22" s="9">
        <f t="shared" si="8"/>
        <v>-26483.333333333339</v>
      </c>
      <c r="U22" s="9">
        <f t="shared" si="8"/>
        <v>-28125.000000000007</v>
      </c>
      <c r="V22" s="9">
        <f t="shared" si="8"/>
        <v>-29883.333333333339</v>
      </c>
      <c r="W22" s="9">
        <f t="shared" si="8"/>
        <v>-31641.666666666672</v>
      </c>
      <c r="X22" s="9">
        <f t="shared" si="8"/>
        <v>-33400.000000000007</v>
      </c>
      <c r="Y22" s="9">
        <f t="shared" si="8"/>
        <v>-35158.333333333343</v>
      </c>
      <c r="Z22" s="9">
        <f t="shared" si="8"/>
        <v>-36916.666666666679</v>
      </c>
      <c r="AA22" s="9">
        <f t="shared" si="8"/>
        <v>-38675.000000000015</v>
      </c>
      <c r="AB22" s="9">
        <f t="shared" si="8"/>
        <v>-40341.666666666679</v>
      </c>
      <c r="AC22" s="9">
        <f t="shared" si="8"/>
        <v>-42100.000000000015</v>
      </c>
      <c r="AD22" s="9">
        <f t="shared" si="8"/>
        <v>-43858.33333333335</v>
      </c>
      <c r="AE22" s="9">
        <f t="shared" si="8"/>
        <v>-45616.666666666686</v>
      </c>
      <c r="AF22" s="9">
        <f t="shared" si="8"/>
        <v>-47375.000000000022</v>
      </c>
      <c r="AG22" s="9">
        <f t="shared" si="8"/>
        <v>-49133.333333333358</v>
      </c>
      <c r="AH22" s="9">
        <f t="shared" si="8"/>
        <v>-50891.666666666693</v>
      </c>
      <c r="AI22" s="9">
        <f t="shared" si="8"/>
        <v>-52650.000000000029</v>
      </c>
      <c r="AJ22" s="9">
        <f t="shared" ref="AJ22:BK22" si="9">AJ21+AI22</f>
        <v>-54408.333333333365</v>
      </c>
      <c r="AK22" s="9">
        <f t="shared" si="9"/>
        <v>-56166.666666666701</v>
      </c>
      <c r="AL22" s="9">
        <f t="shared" si="9"/>
        <v>-57925.000000000036</v>
      </c>
      <c r="AM22" s="9">
        <f t="shared" si="9"/>
        <v>-59683.333333333372</v>
      </c>
      <c r="AN22" s="9">
        <f t="shared" si="9"/>
        <v>-61441.666666666708</v>
      </c>
      <c r="AO22" s="9">
        <f t="shared" si="9"/>
        <v>-63200.000000000044</v>
      </c>
      <c r="AP22" s="9">
        <f t="shared" si="9"/>
        <v>-64958.333333333379</v>
      </c>
      <c r="AQ22" s="9">
        <f t="shared" si="9"/>
        <v>-66716.666666666715</v>
      </c>
      <c r="AR22" s="9">
        <f t="shared" si="9"/>
        <v>-68475.000000000044</v>
      </c>
      <c r="AS22" s="9">
        <f t="shared" si="9"/>
        <v>-70233.333333333372</v>
      </c>
      <c r="AT22" s="9">
        <f t="shared" si="9"/>
        <v>-71991.666666666701</v>
      </c>
      <c r="AU22" s="9">
        <f t="shared" si="9"/>
        <v>-73750.000000000029</v>
      </c>
      <c r="AV22" s="9">
        <f t="shared" si="9"/>
        <v>-75508.333333333358</v>
      </c>
      <c r="AW22" s="9">
        <f t="shared" si="9"/>
        <v>-77266.666666666686</v>
      </c>
      <c r="AX22" s="9">
        <f t="shared" si="9"/>
        <v>-79025.000000000015</v>
      </c>
      <c r="AY22" s="9">
        <f t="shared" si="9"/>
        <v>-80783.333333333343</v>
      </c>
      <c r="AZ22" s="9">
        <f t="shared" si="9"/>
        <v>-82541.666666666672</v>
      </c>
      <c r="BA22" s="9">
        <f t="shared" si="9"/>
        <v>-84300</v>
      </c>
      <c r="BB22" s="9">
        <f t="shared" si="9"/>
        <v>-86058.333333333328</v>
      </c>
      <c r="BC22" s="9">
        <f t="shared" si="9"/>
        <v>-87816.666666666657</v>
      </c>
      <c r="BD22" s="9">
        <f t="shared" si="9"/>
        <v>-89574.999999999985</v>
      </c>
      <c r="BE22" s="9">
        <f t="shared" si="9"/>
        <v>-91333.333333333314</v>
      </c>
      <c r="BF22" s="9">
        <f t="shared" si="9"/>
        <v>-93091.666666666642</v>
      </c>
      <c r="BG22" s="9">
        <f t="shared" si="9"/>
        <v>-94849.999999999971</v>
      </c>
      <c r="BH22" s="9">
        <f t="shared" si="9"/>
        <v>-96608.333333333299</v>
      </c>
      <c r="BI22" s="9">
        <f t="shared" si="9"/>
        <v>-98366.666666666628</v>
      </c>
      <c r="BJ22" s="9">
        <f t="shared" si="9"/>
        <v>-100124.99999999996</v>
      </c>
      <c r="BK22" s="9">
        <f t="shared" si="9"/>
        <v>-101883.33333333328</v>
      </c>
    </row>
    <row r="23" spans="2:64" ht="12.75" x14ac:dyDescent="0.1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2:64" ht="12.75" x14ac:dyDescent="0.15">
      <c r="B24" t="s">
        <v>284</v>
      </c>
      <c r="C24" s="9">
        <f t="shared" ref="C24:AH24" si="10">C19+C22</f>
        <v>0</v>
      </c>
      <c r="D24" s="9">
        <f t="shared" si="10"/>
        <v>42283.333333333336</v>
      </c>
      <c r="E24" s="9">
        <f t="shared" si="10"/>
        <v>76475</v>
      </c>
      <c r="F24" s="9">
        <f t="shared" si="10"/>
        <v>85000</v>
      </c>
      <c r="G24" s="9">
        <f t="shared" si="10"/>
        <v>93358.333333333328</v>
      </c>
      <c r="H24" s="9">
        <f t="shared" si="10"/>
        <v>91716.666666666672</v>
      </c>
      <c r="I24" s="9">
        <f t="shared" si="10"/>
        <v>90075</v>
      </c>
      <c r="J24" s="9">
        <f t="shared" si="10"/>
        <v>88433.333333333328</v>
      </c>
      <c r="K24" s="9">
        <f t="shared" si="10"/>
        <v>86791.666666666672</v>
      </c>
      <c r="L24" s="9">
        <f t="shared" si="10"/>
        <v>85150</v>
      </c>
      <c r="M24" s="9">
        <f t="shared" si="10"/>
        <v>83508.333333333343</v>
      </c>
      <c r="N24" s="9">
        <f t="shared" si="10"/>
        <v>81866.666666666672</v>
      </c>
      <c r="O24" s="9">
        <f t="shared" si="10"/>
        <v>80225</v>
      </c>
      <c r="P24" s="9">
        <f t="shared" si="10"/>
        <v>78583.333333333328</v>
      </c>
      <c r="Q24" s="9">
        <f t="shared" si="10"/>
        <v>76941.666666666657</v>
      </c>
      <c r="R24" s="9">
        <f t="shared" si="10"/>
        <v>75300</v>
      </c>
      <c r="S24" s="9">
        <f t="shared" si="10"/>
        <v>73658.333333333328</v>
      </c>
      <c r="T24" s="9">
        <f t="shared" si="10"/>
        <v>72016.666666666657</v>
      </c>
      <c r="U24" s="9">
        <f t="shared" si="10"/>
        <v>70375</v>
      </c>
      <c r="V24" s="9">
        <f t="shared" si="10"/>
        <v>75616.666666666657</v>
      </c>
      <c r="W24" s="9">
        <f t="shared" si="10"/>
        <v>73858.333333333328</v>
      </c>
      <c r="X24" s="9">
        <f t="shared" si="10"/>
        <v>72100</v>
      </c>
      <c r="Y24" s="9">
        <f t="shared" si="10"/>
        <v>70341.666666666657</v>
      </c>
      <c r="Z24" s="9">
        <f t="shared" si="10"/>
        <v>68583.333333333314</v>
      </c>
      <c r="AA24" s="9">
        <f t="shared" si="10"/>
        <v>66824.999999999985</v>
      </c>
      <c r="AB24" s="9">
        <f t="shared" si="10"/>
        <v>59658.333333333321</v>
      </c>
      <c r="AC24" s="9">
        <f t="shared" si="10"/>
        <v>57899.999999999985</v>
      </c>
      <c r="AD24" s="9">
        <f t="shared" si="10"/>
        <v>56141.66666666665</v>
      </c>
      <c r="AE24" s="9">
        <f t="shared" si="10"/>
        <v>54383.333333333314</v>
      </c>
      <c r="AF24" s="9">
        <f t="shared" si="10"/>
        <v>52624.999999999978</v>
      </c>
      <c r="AG24" s="9">
        <f t="shared" si="10"/>
        <v>50866.666666666642</v>
      </c>
      <c r="AH24" s="9">
        <f t="shared" si="10"/>
        <v>49108.333333333307</v>
      </c>
      <c r="AI24" s="9">
        <f t="shared" ref="AI24:BK24" si="11">AI19+AI22</f>
        <v>47349.999999999971</v>
      </c>
      <c r="AJ24" s="9">
        <f t="shared" si="11"/>
        <v>45591.666666666635</v>
      </c>
      <c r="AK24" s="9">
        <f t="shared" si="11"/>
        <v>43833.333333333299</v>
      </c>
      <c r="AL24" s="9">
        <f t="shared" si="11"/>
        <v>42074.999999999964</v>
      </c>
      <c r="AM24" s="9">
        <f t="shared" si="11"/>
        <v>40316.666666666628</v>
      </c>
      <c r="AN24" s="9">
        <f t="shared" si="11"/>
        <v>38558.333333333292</v>
      </c>
      <c r="AO24" s="9">
        <f t="shared" si="11"/>
        <v>36799.999999999956</v>
      </c>
      <c r="AP24" s="9">
        <f t="shared" si="11"/>
        <v>35041.666666666621</v>
      </c>
      <c r="AQ24" s="9">
        <f t="shared" si="11"/>
        <v>33283.333333333285</v>
      </c>
      <c r="AR24" s="9">
        <f t="shared" si="11"/>
        <v>31524.999999999956</v>
      </c>
      <c r="AS24" s="9">
        <f t="shared" si="11"/>
        <v>29766.666666666628</v>
      </c>
      <c r="AT24" s="9">
        <f t="shared" si="11"/>
        <v>28008.333333333299</v>
      </c>
      <c r="AU24" s="9">
        <f t="shared" si="11"/>
        <v>26249.999999999971</v>
      </c>
      <c r="AV24" s="9">
        <f t="shared" si="11"/>
        <v>24491.666666666642</v>
      </c>
      <c r="AW24" s="9">
        <f t="shared" si="11"/>
        <v>22733.333333333314</v>
      </c>
      <c r="AX24" s="9">
        <f t="shared" si="11"/>
        <v>20974.999999999985</v>
      </c>
      <c r="AY24" s="9">
        <f t="shared" si="11"/>
        <v>19216.666666666657</v>
      </c>
      <c r="AZ24" s="9">
        <f t="shared" si="11"/>
        <v>17458.333333333328</v>
      </c>
      <c r="BA24" s="9">
        <f t="shared" si="11"/>
        <v>15700</v>
      </c>
      <c r="BB24" s="9">
        <f t="shared" si="11"/>
        <v>13941.666666666672</v>
      </c>
      <c r="BC24" s="9">
        <f t="shared" si="11"/>
        <v>12183.333333333343</v>
      </c>
      <c r="BD24" s="9">
        <f t="shared" si="11"/>
        <v>10425.000000000015</v>
      </c>
      <c r="BE24" s="9">
        <f t="shared" si="11"/>
        <v>8666.6666666666861</v>
      </c>
      <c r="BF24" s="9">
        <f t="shared" si="11"/>
        <v>6908.3333333333576</v>
      </c>
      <c r="BG24" s="9">
        <f t="shared" si="11"/>
        <v>5150.0000000000291</v>
      </c>
      <c r="BH24" s="9">
        <f t="shared" si="11"/>
        <v>3391.6666666667006</v>
      </c>
      <c r="BI24" s="9">
        <f t="shared" si="11"/>
        <v>1633.3333333333721</v>
      </c>
      <c r="BJ24" s="9">
        <f t="shared" si="11"/>
        <v>-124.99999999995634</v>
      </c>
      <c r="BK24" s="9">
        <f t="shared" si="11"/>
        <v>-1883.3333333332848</v>
      </c>
    </row>
    <row r="25" spans="2:64" ht="12.75" x14ac:dyDescent="0.1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64" ht="12.75" x14ac:dyDescent="0.1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</sheetData>
  <mergeCells count="10">
    <mergeCell ref="B14:M14"/>
    <mergeCell ref="N14:Y14"/>
    <mergeCell ref="Z14:AK14"/>
    <mergeCell ref="AL14:AW14"/>
    <mergeCell ref="AX14:BI14"/>
    <mergeCell ref="B2:M2"/>
    <mergeCell ref="N2:Y2"/>
    <mergeCell ref="Z2:AK2"/>
    <mergeCell ref="AL2:AW2"/>
    <mergeCell ref="AX2:BI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2:BO50"/>
  <sheetViews>
    <sheetView zoomScaleNormal="100" workbookViewId="0">
      <selection activeCell="B1" sqref="B1"/>
    </sheetView>
  </sheetViews>
  <sheetFormatPr baseColWidth="10" defaultColWidth="8.83203125" defaultRowHeight="13" x14ac:dyDescent="0.15"/>
  <cols>
    <col min="1" max="1" width="3" customWidth="1"/>
    <col min="2" max="2" width="34.5" customWidth="1"/>
    <col min="3" max="3" width="12.83203125" style="6" customWidth="1"/>
    <col min="4" max="5" width="12.1640625" style="6" customWidth="1"/>
    <col min="6" max="6" width="12.6640625" style="6" customWidth="1"/>
    <col min="7" max="7" width="12.33203125" style="6" customWidth="1"/>
    <col min="8" max="8" width="12.5" style="6" customWidth="1"/>
    <col min="9" max="9" width="10.33203125" bestFit="1" customWidth="1"/>
  </cols>
  <sheetData>
    <row r="2" spans="1:66" x14ac:dyDescent="0.15">
      <c r="B2" s="16" t="s">
        <v>192</v>
      </c>
      <c r="C2" s="10" t="s">
        <v>147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</row>
    <row r="3" spans="1:66" x14ac:dyDescent="0.15">
      <c r="B3" s="33"/>
      <c r="C3" s="34"/>
      <c r="D3" s="34"/>
      <c r="E3" s="34"/>
      <c r="F3" s="34"/>
      <c r="G3" s="34"/>
      <c r="H3" s="34"/>
    </row>
    <row r="4" spans="1:66" x14ac:dyDescent="0.15">
      <c r="B4" s="14" t="s">
        <v>529</v>
      </c>
      <c r="C4" s="33"/>
      <c r="D4" s="33"/>
      <c r="E4" s="34"/>
      <c r="F4"/>
      <c r="G4"/>
      <c r="H4"/>
      <c r="BN4" s="37"/>
    </row>
    <row r="5" spans="1:66" x14ac:dyDescent="0.15">
      <c r="B5" s="47" t="s">
        <v>163</v>
      </c>
      <c r="C5" s="62">
        <f>'CAPEX _CWS '!E7</f>
        <v>0</v>
      </c>
      <c r="D5" s="62">
        <f>SUM('CAPEX _CWS '!F7:Q7)</f>
        <v>1500</v>
      </c>
      <c r="E5" s="62">
        <f>SUM('CAPEX _CWS '!R7:AC7)</f>
        <v>0</v>
      </c>
      <c r="F5" s="62">
        <f>SUM('CAPEX _CWS '!AD7:AO7)</f>
        <v>-500</v>
      </c>
      <c r="G5" s="62">
        <f>SUM('CAPEX _CWS '!AP7:BA7)</f>
        <v>0</v>
      </c>
      <c r="H5" s="62">
        <f>SUM('CAPEX _CWS '!BB7:BM7)</f>
        <v>0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38"/>
    </row>
    <row r="6" spans="1:66" x14ac:dyDescent="0.15">
      <c r="B6" s="47" t="s">
        <v>173</v>
      </c>
      <c r="C6" s="62">
        <f>'CAPEX _CWS '!E8</f>
        <v>0</v>
      </c>
      <c r="D6" s="62">
        <f>SUM('CAPEX _CWS '!F8:Q8)</f>
        <v>15000</v>
      </c>
      <c r="E6" s="62">
        <f>SUM('CAPEX _CWS '!R8:AC8)</f>
        <v>0</v>
      </c>
      <c r="F6" s="62">
        <f>SUM('CAPEX _CWS '!AD8:AO8)</f>
        <v>-5000</v>
      </c>
      <c r="G6" s="62">
        <f>SUM('CAPEX _CWS '!AP8:BA8)</f>
        <v>0</v>
      </c>
      <c r="H6" s="62">
        <f>SUM('CAPEX _CWS '!BB8:BM8)</f>
        <v>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38"/>
    </row>
    <row r="7" spans="1:66" s="14" customFormat="1" x14ac:dyDescent="0.15">
      <c r="B7" s="14" t="s">
        <v>530</v>
      </c>
      <c r="C7" s="62">
        <f>'CAPEX _CWS '!E9</f>
        <v>0</v>
      </c>
      <c r="D7" s="62">
        <f>SUM('CAPEX _CWS '!F9:Q9)</f>
        <v>16500</v>
      </c>
      <c r="E7" s="62">
        <f>SUM('CAPEX _CWS '!R9:AC9)</f>
        <v>0</v>
      </c>
      <c r="F7" s="62">
        <f>SUM('CAPEX _CWS '!AD9:AO9)</f>
        <v>-5500</v>
      </c>
      <c r="G7" s="62">
        <f>SUM('CAPEX _CWS '!AP9:BA9)</f>
        <v>0</v>
      </c>
      <c r="H7" s="62">
        <f>SUM('CAPEX _CWS '!BB9:BM9)</f>
        <v>0</v>
      </c>
      <c r="I7" s="64">
        <f>SUM(C7:H7)</f>
        <v>11000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144"/>
    </row>
    <row r="8" spans="1:66" x14ac:dyDescent="0.15">
      <c r="B8" s="14"/>
      <c r="C8" s="62"/>
      <c r="D8" s="62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38"/>
    </row>
    <row r="9" spans="1:66" x14ac:dyDescent="0.15">
      <c r="B9" s="14" t="s">
        <v>405</v>
      </c>
      <c r="C9" s="62"/>
      <c r="D9" s="62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38"/>
    </row>
    <row r="10" spans="1:66" x14ac:dyDescent="0.15">
      <c r="B10" s="47" t="s">
        <v>184</v>
      </c>
      <c r="C10" s="62">
        <f>'CAPEX _CWS '!E12</f>
        <v>0</v>
      </c>
      <c r="D10" s="62">
        <f>SUM('CAPEX _CWS '!F12:Q12)</f>
        <v>10000</v>
      </c>
      <c r="E10" s="62">
        <f>SUM('CAPEX _CWS '!R12:AC12)</f>
        <v>0</v>
      </c>
      <c r="F10" s="62">
        <f>SUM('CAPEX _CWS '!AD12:AO12)</f>
        <v>0</v>
      </c>
      <c r="G10" s="62">
        <f>SUM('CAPEX _CWS '!AP12:BA12)</f>
        <v>0</v>
      </c>
      <c r="H10" s="62">
        <f>SUM('CAPEX _CWS '!BB12:BM12)</f>
        <v>0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1:66" x14ac:dyDescent="0.15">
      <c r="B11" s="47" t="s">
        <v>445</v>
      </c>
      <c r="C11" s="62">
        <f>'CAPEX _CWS '!E13</f>
        <v>0</v>
      </c>
      <c r="D11" s="62">
        <f>SUM('CAPEX _CWS '!F13:Q13)</f>
        <v>3500</v>
      </c>
      <c r="E11" s="62">
        <f>SUM('CAPEX _CWS '!R13:AC13)</f>
        <v>0</v>
      </c>
      <c r="F11" s="62">
        <f>SUM('CAPEX _CWS '!AD13:AO13)</f>
        <v>0</v>
      </c>
      <c r="G11" s="62">
        <f>SUM('CAPEX _CWS '!AP13:BA13)</f>
        <v>0</v>
      </c>
      <c r="H11" s="62">
        <f>SUM('CAPEX _CWS '!BB13:BM13)</f>
        <v>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1:66" s="14" customFormat="1" x14ac:dyDescent="0.15">
      <c r="B12" s="14" t="s">
        <v>531</v>
      </c>
      <c r="C12" s="62">
        <f>'CAPEX _CWS '!E14</f>
        <v>0</v>
      </c>
      <c r="D12" s="62">
        <f>SUM('CAPEX _CWS '!F14:Q14)</f>
        <v>13500</v>
      </c>
      <c r="E12" s="62">
        <f>SUM('CAPEX _CWS '!R14:AC14)</f>
        <v>0</v>
      </c>
      <c r="F12" s="62">
        <f>SUM('CAPEX _CWS '!AD14:AO14)</f>
        <v>0</v>
      </c>
      <c r="G12" s="62">
        <f>SUM('CAPEX _CWS '!AP14:BA14)</f>
        <v>0</v>
      </c>
      <c r="H12" s="62">
        <f>SUM('CAPEX _CWS '!BB14:BM14)</f>
        <v>0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144"/>
    </row>
    <row r="13" spans="1:66" x14ac:dyDescent="0.15">
      <c r="B13" s="47"/>
      <c r="C13" s="62"/>
      <c r="D13" s="62"/>
      <c r="E13" s="6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38"/>
    </row>
    <row r="14" spans="1:66" x14ac:dyDescent="0.15">
      <c r="B14" s="14" t="s">
        <v>25</v>
      </c>
      <c r="C14" s="62"/>
      <c r="D14" s="62"/>
      <c r="E14" s="6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8"/>
    </row>
    <row r="15" spans="1:66" x14ac:dyDescent="0.15">
      <c r="B15" s="14"/>
      <c r="C15" s="62"/>
      <c r="D15" s="62"/>
      <c r="E15" s="6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38"/>
    </row>
    <row r="16" spans="1:66" s="48" customFormat="1" x14ac:dyDescent="0.15">
      <c r="A16" s="75"/>
      <c r="B16" s="14" t="s">
        <v>421</v>
      </c>
      <c r="C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1:65" s="48" customFormat="1" x14ac:dyDescent="0.15">
      <c r="A17" s="75"/>
      <c r="B17" s="47" t="s">
        <v>191</v>
      </c>
      <c r="C17" s="62">
        <f>'CAPEX _CWS '!E19</f>
        <v>0</v>
      </c>
      <c r="D17" s="62">
        <f>SUM('CAPEX _CWS '!F19:Q19)</f>
        <v>3500</v>
      </c>
      <c r="E17" s="62">
        <f>SUM('CAPEX _CWS '!R19:AC19)</f>
        <v>3500</v>
      </c>
      <c r="F17" s="62">
        <f>SUM('CAPEX _CWS '!AD19:AO19)</f>
        <v>0</v>
      </c>
      <c r="G17" s="62">
        <f>SUM('CAPEX _CWS '!AP19:BA19)</f>
        <v>0</v>
      </c>
      <c r="H17" s="62">
        <f>SUM('CAPEX _CWS '!BB19:BM19)</f>
        <v>0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</row>
    <row r="18" spans="1:65" s="48" customFormat="1" x14ac:dyDescent="0.15">
      <c r="A18" s="75"/>
      <c r="B18" s="47" t="s">
        <v>185</v>
      </c>
      <c r="C18" s="62">
        <f>'CAPEX _CWS '!E20</f>
        <v>0</v>
      </c>
      <c r="D18" s="62">
        <f>SUM('CAPEX _CWS '!F20:Q20)</f>
        <v>2500</v>
      </c>
      <c r="E18" s="62">
        <f>SUM('CAPEX _CWS '!R20:AC20)</f>
        <v>0</v>
      </c>
      <c r="F18" s="62">
        <f>SUM('CAPEX _CWS '!AD20:AO20)</f>
        <v>0</v>
      </c>
      <c r="G18" s="62">
        <f>SUM('CAPEX _CWS '!AP20:BA20)</f>
        <v>0</v>
      </c>
      <c r="H18" s="62">
        <f>SUM('CAPEX _CWS '!BB20:BM20)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5" s="48" customFormat="1" x14ac:dyDescent="0.15">
      <c r="A19" s="75"/>
      <c r="B19" s="47" t="s">
        <v>190</v>
      </c>
      <c r="C19" s="62">
        <f>'CAPEX _CWS '!E21</f>
        <v>0</v>
      </c>
      <c r="D19" s="62">
        <f>SUM('CAPEX _CWS '!F21:Q21)</f>
        <v>0</v>
      </c>
      <c r="E19" s="62">
        <f>SUM('CAPEX _CWS '!R21:AC21)</f>
        <v>3500</v>
      </c>
      <c r="F19" s="62">
        <f>SUM('CAPEX _CWS '!AD21:AO21)</f>
        <v>0</v>
      </c>
      <c r="G19" s="62">
        <f>SUM('CAPEX _CWS '!AP21:BA21)</f>
        <v>0</v>
      </c>
      <c r="H19" s="62">
        <f>SUM('CAPEX _CWS '!BB21:BM21)</f>
        <v>0</v>
      </c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</row>
    <row r="20" spans="1:65" s="48" customFormat="1" x14ac:dyDescent="0.15">
      <c r="A20" s="75"/>
      <c r="B20" s="47"/>
      <c r="C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</row>
    <row r="21" spans="1:65" s="48" customFormat="1" x14ac:dyDescent="0.15">
      <c r="A21" s="75"/>
      <c r="B21" s="14" t="s">
        <v>424</v>
      </c>
      <c r="C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</row>
    <row r="22" spans="1:65" s="48" customFormat="1" x14ac:dyDescent="0.15">
      <c r="A22" s="75"/>
      <c r="B22" s="47" t="s">
        <v>187</v>
      </c>
      <c r="C22" s="62">
        <f>'CAPEX _CWS '!E24</f>
        <v>0</v>
      </c>
      <c r="D22" s="62">
        <f>SUM('CAPEX _CWS '!F24:Q24)</f>
        <v>3500</v>
      </c>
      <c r="E22" s="62">
        <f>SUM('CAPEX _CWS '!R24:AC24)</f>
        <v>0</v>
      </c>
      <c r="F22" s="62">
        <f>SUM('CAPEX _CWS '!AD24:AO24)</f>
        <v>0</v>
      </c>
      <c r="G22" s="62">
        <f>SUM('CAPEX _CWS '!AP24:BA24)</f>
        <v>0</v>
      </c>
      <c r="H22" s="62">
        <f>SUM('CAPEX _CWS '!BB24:BM24)</f>
        <v>0</v>
      </c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5" s="48" customFormat="1" x14ac:dyDescent="0.15">
      <c r="A23" s="75"/>
      <c r="B23" s="47" t="s">
        <v>188</v>
      </c>
      <c r="C23" s="62">
        <f>'CAPEX _CWS '!E25</f>
        <v>0</v>
      </c>
      <c r="D23" s="62">
        <f>SUM('CAPEX _CWS '!F25:Q25)</f>
        <v>3500</v>
      </c>
      <c r="E23" s="62">
        <f>SUM('CAPEX _CWS '!R25:AC25)</f>
        <v>0</v>
      </c>
      <c r="F23" s="62">
        <f>SUM('CAPEX _CWS '!AD25:AO25)</f>
        <v>0</v>
      </c>
      <c r="G23" s="62">
        <f>SUM('CAPEX _CWS '!AP25:BA25)</f>
        <v>0</v>
      </c>
      <c r="H23" s="62">
        <f>SUM('CAPEX _CWS '!BB25:BM25)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5" s="48" customFormat="1" x14ac:dyDescent="0.15">
      <c r="A24" s="75"/>
      <c r="B24" s="47" t="s">
        <v>189</v>
      </c>
      <c r="C24" s="62">
        <f>'CAPEX _CWS '!E26</f>
        <v>0</v>
      </c>
      <c r="D24" s="62">
        <f>SUM('CAPEX _CWS '!F26:Q26)</f>
        <v>3500</v>
      </c>
      <c r="E24" s="62">
        <f>SUM('CAPEX _CWS '!R26:AC26)</f>
        <v>0</v>
      </c>
      <c r="F24" s="62">
        <f>SUM('CAPEX _CWS '!AD26:AO26)</f>
        <v>0</v>
      </c>
      <c r="G24" s="62">
        <f>SUM('CAPEX _CWS '!AP26:BA26)</f>
        <v>0</v>
      </c>
      <c r="H24" s="62">
        <f>SUM('CAPEX _CWS '!BB26:BM26)</f>
        <v>0</v>
      </c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</row>
    <row r="25" spans="1:65" s="48" customFormat="1" x14ac:dyDescent="0.15">
      <c r="A25" s="75"/>
      <c r="B25" s="47"/>
      <c r="C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</row>
    <row r="26" spans="1:65" s="48" customFormat="1" x14ac:dyDescent="0.15">
      <c r="A26" s="75"/>
      <c r="B26" s="14" t="s">
        <v>422</v>
      </c>
      <c r="C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</row>
    <row r="27" spans="1:65" s="48" customFormat="1" x14ac:dyDescent="0.15">
      <c r="A27" s="75"/>
      <c r="B27" s="47" t="s">
        <v>439</v>
      </c>
      <c r="C27" s="62">
        <f>'CAPEX _CWS '!E29</f>
        <v>0</v>
      </c>
      <c r="D27" s="62">
        <f>SUM('CAPEX _CWS '!F29:Q29)</f>
        <v>3500</v>
      </c>
      <c r="E27" s="62">
        <f>SUM('CAPEX _CWS '!R29:AC29)</f>
        <v>0</v>
      </c>
      <c r="F27" s="62">
        <f>SUM('CAPEX _CWS '!AD29:AO29)</f>
        <v>0</v>
      </c>
      <c r="G27" s="62">
        <f>SUM('CAPEX _CWS '!AP29:BA29)</f>
        <v>0</v>
      </c>
      <c r="H27" s="62">
        <f>SUM('CAPEX _CWS '!BB29:BM29)</f>
        <v>0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5" s="48" customFormat="1" x14ac:dyDescent="0.15">
      <c r="A28" s="75"/>
      <c r="B28" s="47" t="s">
        <v>440</v>
      </c>
      <c r="C28" s="62">
        <f>'CAPEX _CWS '!E30</f>
        <v>0</v>
      </c>
      <c r="D28" s="62">
        <f>SUM('CAPEX _CWS '!F30:Q30)</f>
        <v>3500</v>
      </c>
      <c r="E28" s="62">
        <f>SUM('CAPEX _CWS '!R30:AC30)</f>
        <v>0</v>
      </c>
      <c r="F28" s="62">
        <f>SUM('CAPEX _CWS '!AD30:AO30)</f>
        <v>0</v>
      </c>
      <c r="G28" s="62">
        <f>SUM('CAPEX _CWS '!AP30:BA30)</f>
        <v>0</v>
      </c>
      <c r="H28" s="62">
        <f>SUM('CAPEX _CWS '!BB30:BM30)</f>
        <v>0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5" s="48" customFormat="1" x14ac:dyDescent="0.15">
      <c r="A29" s="75"/>
      <c r="B29" s="47"/>
      <c r="C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</row>
    <row r="30" spans="1:65" s="48" customFormat="1" ht="11.25" customHeight="1" x14ac:dyDescent="0.15">
      <c r="A30" s="75"/>
      <c r="B30" s="14" t="s">
        <v>423</v>
      </c>
      <c r="C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</row>
    <row r="31" spans="1:65" s="48" customFormat="1" x14ac:dyDescent="0.15">
      <c r="A31" s="75"/>
      <c r="B31" s="47" t="s">
        <v>441</v>
      </c>
      <c r="C31" s="62">
        <f>'CAPEX _CWS '!E33</f>
        <v>0</v>
      </c>
      <c r="D31" s="62">
        <f>SUM('CAPEX _CWS '!F33:Q33)</f>
        <v>0</v>
      </c>
      <c r="E31" s="62">
        <f>SUM('CAPEX _CWS '!R33:AC33)</f>
        <v>0</v>
      </c>
      <c r="F31" s="62">
        <f>SUM('CAPEX _CWS '!AD33:AO33)</f>
        <v>0</v>
      </c>
      <c r="G31" s="62">
        <f>SUM('CAPEX _CWS '!AP33:BA33)</f>
        <v>0</v>
      </c>
      <c r="H31" s="62">
        <f>SUM('CAPEX _CWS '!BB33:BM33)</f>
        <v>0</v>
      </c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5" s="48" customFormat="1" x14ac:dyDescent="0.15">
      <c r="A32" s="75"/>
      <c r="B32" s="47" t="s">
        <v>186</v>
      </c>
      <c r="C32" s="62">
        <f>'CAPEX _CWS '!E34</f>
        <v>0</v>
      </c>
      <c r="D32" s="62">
        <f>SUM('CAPEX _CWS '!F34:Q34)</f>
        <v>45000</v>
      </c>
      <c r="E32" s="62">
        <f>SUM('CAPEX _CWS '!R34:AC34)</f>
        <v>0</v>
      </c>
      <c r="F32" s="62">
        <f>SUM('CAPEX _CWS '!AD34:AO34)</f>
        <v>0</v>
      </c>
      <c r="G32" s="62">
        <f>SUM('CAPEX _CWS '!AP34:BA34)</f>
        <v>0</v>
      </c>
      <c r="H32" s="62">
        <f>SUM('CAPEX _CWS '!BB34:BM34)</f>
        <v>0</v>
      </c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/>
      <c r="C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</row>
    <row r="34" spans="1:67" s="48" customFormat="1" x14ac:dyDescent="0.15">
      <c r="A34" s="75"/>
      <c r="B34" s="14" t="s">
        <v>425</v>
      </c>
      <c r="C34" s="62">
        <f>'CAPEX _CWS '!E36</f>
        <v>0</v>
      </c>
      <c r="D34" s="62">
        <f>SUM('CAPEX _CWS '!F36:Q36)</f>
        <v>0</v>
      </c>
      <c r="E34" s="62">
        <f>SUM('CAPEX _CWS '!R36:AC36)</f>
        <v>0</v>
      </c>
      <c r="F34" s="62">
        <f>SUM('CAPEX _CWS '!AD36:AO36)</f>
        <v>0</v>
      </c>
      <c r="G34" s="62">
        <f>SUM('CAPEX _CWS '!AP36:BA36)</f>
        <v>0</v>
      </c>
      <c r="H34" s="62">
        <f>SUM('CAPEX _CWS '!BB36:BM36)</f>
        <v>0</v>
      </c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</row>
    <row r="35" spans="1:67" s="48" customFormat="1" x14ac:dyDescent="0.15">
      <c r="A35" s="75"/>
      <c r="B35" s="14"/>
      <c r="C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1:67" s="14" customFormat="1" x14ac:dyDescent="0.15">
      <c r="B36" s="14" t="s">
        <v>26</v>
      </c>
      <c r="C36" s="62">
        <f>'CAPEX _CWS '!E38</f>
        <v>0</v>
      </c>
      <c r="D36" s="62">
        <f>SUM('CAPEX _CWS '!F38:Q38)</f>
        <v>68500</v>
      </c>
      <c r="E36" s="62">
        <f>SUM('CAPEX _CWS '!R38:AC38)</f>
        <v>7000</v>
      </c>
      <c r="F36" s="62">
        <f>SUM('CAPEX _CWS '!AD38:AO38)</f>
        <v>0</v>
      </c>
      <c r="G36" s="62">
        <f>SUM('CAPEX _CWS '!AP38:BA38)</f>
        <v>0</v>
      </c>
      <c r="H36" s="62">
        <f>SUM('CAPEX _CWS '!BB38:BM38)</f>
        <v>0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144"/>
      <c r="BO36" s="144"/>
    </row>
    <row r="37" spans="1:67" x14ac:dyDescent="0.15">
      <c r="B37" s="47"/>
      <c r="C37" s="9"/>
      <c r="D37" s="9"/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37"/>
    </row>
    <row r="38" spans="1:67" s="14" customFormat="1" x14ac:dyDescent="0.15">
      <c r="B38" s="16" t="s">
        <v>193</v>
      </c>
      <c r="C38" s="62">
        <f>'CAPEX _CWS '!E40</f>
        <v>0</v>
      </c>
      <c r="D38" s="62">
        <f>SUM('CAPEX _CWS '!F40:Q40)</f>
        <v>98500</v>
      </c>
      <c r="E38" s="62">
        <f>SUM('CAPEX _CWS '!R40:AC40)</f>
        <v>7000</v>
      </c>
      <c r="F38" s="62">
        <f>SUM('CAPEX _CWS '!AD40:AO40)</f>
        <v>-5500</v>
      </c>
      <c r="G38" s="62">
        <f>SUM('CAPEX _CWS '!AP40:BA40)</f>
        <v>0</v>
      </c>
      <c r="H38" s="62">
        <f>SUM('CAPEX _CWS '!BB40:BM40)</f>
        <v>0</v>
      </c>
      <c r="I38" s="64">
        <f>SUM(C38:H38)</f>
        <v>100000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38"/>
    </row>
    <row r="39" spans="1:67" s="37" customFormat="1" x14ac:dyDescent="0.15">
      <c r="B39" s="41"/>
      <c r="D39" s="71"/>
      <c r="E39" s="72"/>
      <c r="Q39" s="38"/>
      <c r="AC39" s="38"/>
      <c r="AO39" s="38"/>
      <c r="BA39" s="38"/>
      <c r="BM39" s="38"/>
      <c r="BN39" s="65"/>
    </row>
    <row r="41" spans="1:67" x14ac:dyDescent="0.15">
      <c r="B41" s="73" t="s">
        <v>293</v>
      </c>
      <c r="C41" s="10" t="s">
        <v>147</v>
      </c>
      <c r="D41" s="10" t="s">
        <v>35</v>
      </c>
      <c r="E41" s="10" t="s">
        <v>36</v>
      </c>
      <c r="F41" s="10" t="s">
        <v>37</v>
      </c>
      <c r="G41" s="10" t="s">
        <v>38</v>
      </c>
      <c r="H41" s="10" t="s">
        <v>39</v>
      </c>
    </row>
    <row r="42" spans="1:67" x14ac:dyDescent="0.15">
      <c r="B42" s="73"/>
    </row>
    <row r="43" spans="1:67" x14ac:dyDescent="0.15">
      <c r="B43" s="17" t="str">
        <f>+'CAPEX-FA_CWS '!B17</f>
        <v>Fixed Assets- Beginning</v>
      </c>
      <c r="C43" s="3">
        <f>'CAPEX-FA_CWS '!C5</f>
        <v>0</v>
      </c>
      <c r="D43" s="3">
        <f>'CAPEX-FA_CWS '!D5</f>
        <v>0</v>
      </c>
      <c r="E43" s="3">
        <f>'CAPEX-FA_CWS '!E5</f>
        <v>98500</v>
      </c>
      <c r="F43" s="3">
        <f>'CAPEX-FA_CWS '!F5</f>
        <v>105500</v>
      </c>
      <c r="G43" s="3">
        <f>'CAPEX-FA_CWS '!G5</f>
        <v>100000</v>
      </c>
      <c r="H43" s="3">
        <f>'CAPEX-FA_CWS '!H5</f>
        <v>100000</v>
      </c>
    </row>
    <row r="44" spans="1:67" x14ac:dyDescent="0.15">
      <c r="B44" s="17" t="str">
        <f>+'CAPEX-FA_CWS '!B18</f>
        <v>CAPEX</v>
      </c>
      <c r="C44" s="3">
        <f>'CAPEX-FA_CWS '!C6</f>
        <v>0</v>
      </c>
      <c r="D44" s="3">
        <f>'CAPEX-FA_CWS '!D6</f>
        <v>98500</v>
      </c>
      <c r="E44" s="3">
        <f>'CAPEX-FA_CWS '!E6</f>
        <v>7000</v>
      </c>
      <c r="F44" s="3">
        <f>'CAPEX-FA_CWS '!F6</f>
        <v>-5500</v>
      </c>
      <c r="G44" s="3">
        <f>'CAPEX-FA_CWS '!G6</f>
        <v>0</v>
      </c>
      <c r="H44" s="3">
        <f>'CAPEX-FA_CWS '!H6</f>
        <v>0</v>
      </c>
      <c r="I44" s="66"/>
    </row>
    <row r="45" spans="1:67" x14ac:dyDescent="0.15">
      <c r="B45" s="17" t="str">
        <f>+'CAPEX-FA_CWS '!B19</f>
        <v>Fixed Assets - Ending</v>
      </c>
      <c r="C45" s="3">
        <f>'CAPEX-FA_CWS '!C7</f>
        <v>0</v>
      </c>
      <c r="D45" s="3">
        <f>'CAPEX-FA_CWS '!D7</f>
        <v>98500</v>
      </c>
      <c r="E45" s="3">
        <f>'CAPEX-FA_CWS '!E7</f>
        <v>105500</v>
      </c>
      <c r="F45" s="3">
        <f>'CAPEX-FA_CWS '!F7</f>
        <v>100000</v>
      </c>
      <c r="G45" s="3">
        <f>'CAPEX-FA_CWS '!G7</f>
        <v>100000</v>
      </c>
      <c r="H45" s="3">
        <f>'CAPEX-FA_CWS '!H7</f>
        <v>100000</v>
      </c>
    </row>
    <row r="46" spans="1:67" x14ac:dyDescent="0.15">
      <c r="B46" s="17" t="str">
        <f>+'CAPEX-FA_CWS '!B20</f>
        <v>Change in Assets</v>
      </c>
      <c r="C46" s="3">
        <f>'CAPEX-FA_CWS '!C8</f>
        <v>0</v>
      </c>
      <c r="D46" s="3">
        <f>'CAPEX-FA_CWS '!D8</f>
        <v>98500</v>
      </c>
      <c r="E46" s="3">
        <f>'CAPEX-FA_CWS '!E8</f>
        <v>7000</v>
      </c>
      <c r="F46" s="3">
        <f>'CAPEX-FA_CWS '!F8</f>
        <v>-5500</v>
      </c>
      <c r="G46" s="3">
        <f>'CAPEX-FA_CWS '!G8</f>
        <v>0</v>
      </c>
      <c r="H46" s="3">
        <f>'CAPEX-FA_CWS '!H8</f>
        <v>0</v>
      </c>
    </row>
    <row r="47" spans="1:67" x14ac:dyDescent="0.15">
      <c r="B47" s="17" t="str">
        <f>+'CAPEX-FA_CWS '!B21</f>
        <v>Depreciation</v>
      </c>
      <c r="C47" s="3">
        <f>'CAPEX-FA_CWS '!C9</f>
        <v>0</v>
      </c>
      <c r="D47" s="3">
        <f>'CAPEX-FA_CWS '!D9</f>
        <v>-18275</v>
      </c>
      <c r="E47" s="3">
        <f>'CAPEX-FA_CWS '!E9</f>
        <v>-20400</v>
      </c>
      <c r="F47" s="3">
        <f>'CAPEX-FA_CWS '!F9</f>
        <v>-21008.333333333336</v>
      </c>
      <c r="G47" s="3">
        <f>'CAPEX-FA_CWS '!G9</f>
        <v>-21100</v>
      </c>
      <c r="H47" s="3">
        <f>'CAPEX-FA_CWS '!H9</f>
        <v>-21100</v>
      </c>
      <c r="I47" s="66"/>
    </row>
    <row r="48" spans="1:67" x14ac:dyDescent="0.15">
      <c r="B48" s="17" t="str">
        <f>+'CAPEX-FA_CWS '!B22</f>
        <v>Accumulated Depreciation</v>
      </c>
      <c r="C48" s="3">
        <f>'CAPEX-FA_CWS '!C10</f>
        <v>0</v>
      </c>
      <c r="D48" s="3">
        <f>'CAPEX-FA_CWS '!D10</f>
        <v>-18275</v>
      </c>
      <c r="E48" s="3">
        <f>'CAPEX-FA_CWS '!E10</f>
        <v>-38675</v>
      </c>
      <c r="F48" s="3">
        <f>'CAPEX-FA_CWS '!F10</f>
        <v>-59683.333333333336</v>
      </c>
      <c r="G48" s="3">
        <f>'CAPEX-FA_CWS '!G10</f>
        <v>-80783.333333333343</v>
      </c>
      <c r="H48" s="3">
        <f>'CAPEX-FA_CWS '!H10</f>
        <v>-101883.33333333334</v>
      </c>
    </row>
    <row r="49" spans="2:8" x14ac:dyDescent="0.15">
      <c r="B49" s="17"/>
      <c r="C49" s="3">
        <f>'CAPEX-FA_CWS '!C11</f>
        <v>0</v>
      </c>
      <c r="D49" s="3">
        <f>'CAPEX-FA_CWS '!D11</f>
        <v>0</v>
      </c>
      <c r="E49" s="3">
        <f>'CAPEX-FA_CWS '!E11</f>
        <v>0</v>
      </c>
      <c r="F49" s="3">
        <f>'CAPEX-FA_CWS '!F11</f>
        <v>0</v>
      </c>
      <c r="G49" s="3">
        <f>'CAPEX-FA_CWS '!G11</f>
        <v>0</v>
      </c>
      <c r="H49" s="3">
        <f>'CAPEX-FA_CWS '!H11</f>
        <v>0</v>
      </c>
    </row>
    <row r="50" spans="2:8" s="14" customFormat="1" x14ac:dyDescent="0.15">
      <c r="B50" s="73" t="s">
        <v>284</v>
      </c>
      <c r="C50" s="64">
        <f>'CAPEX-FA_CWS '!C12</f>
        <v>0</v>
      </c>
      <c r="D50" s="64">
        <f>'CAPEX-FA_CWS '!D12</f>
        <v>80225</v>
      </c>
      <c r="E50" s="64">
        <f>'CAPEX-FA_CWS '!E12</f>
        <v>66825</v>
      </c>
      <c r="F50" s="64">
        <f>'CAPEX-FA_CWS '!F12</f>
        <v>40316.666666666664</v>
      </c>
      <c r="G50" s="64">
        <f>'CAPEX-FA_CWS '!G12</f>
        <v>19216.666666666657</v>
      </c>
      <c r="H50" s="64">
        <f>'CAPEX-FA_CWS '!H12</f>
        <v>-1883.333333333343</v>
      </c>
    </row>
  </sheetData>
  <printOptions gridLines="1"/>
  <pageMargins left="0.7" right="0.7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pageSetUpPr fitToPage="1"/>
  </sheetPr>
  <dimension ref="A1:BN70"/>
  <sheetViews>
    <sheetView zoomScaleNormal="100" workbookViewId="0"/>
  </sheetViews>
  <sheetFormatPr baseColWidth="10" defaultColWidth="8.83203125" defaultRowHeight="13" x14ac:dyDescent="0.15"/>
  <cols>
    <col min="1" max="1" width="10.5" customWidth="1"/>
    <col min="2" max="2" width="5.33203125" style="6" customWidth="1"/>
    <col min="3" max="3" width="6.6640625" customWidth="1"/>
    <col min="4" max="4" width="12.5" customWidth="1"/>
    <col min="5" max="9" width="9.1640625" customWidth="1"/>
    <col min="66" max="66" width="9.6640625" bestFit="1" customWidth="1"/>
  </cols>
  <sheetData>
    <row r="1" spans="1:66" ht="16" x14ac:dyDescent="0.2">
      <c r="H1" s="371" t="s">
        <v>287</v>
      </c>
      <c r="I1" s="371"/>
      <c r="J1" s="371"/>
      <c r="K1" s="371"/>
      <c r="L1" s="68"/>
      <c r="M1" s="293" t="s">
        <v>290</v>
      </c>
      <c r="N1" s="293" t="s">
        <v>291</v>
      </c>
    </row>
    <row r="2" spans="1:66" ht="16" x14ac:dyDescent="0.2">
      <c r="H2" s="293" t="s">
        <v>288</v>
      </c>
      <c r="I2" s="68"/>
      <c r="J2" s="68"/>
      <c r="K2" s="68"/>
      <c r="L2" s="68"/>
      <c r="M2" s="290">
        <v>5</v>
      </c>
      <c r="N2" s="290">
        <f>M2*12</f>
        <v>60</v>
      </c>
      <c r="O2" s="291" t="s">
        <v>289</v>
      </c>
      <c r="P2" s="268"/>
      <c r="Q2" s="268"/>
    </row>
    <row r="3" spans="1:66" x14ac:dyDescent="0.15"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10"/>
      <c r="S3" s="363" t="s">
        <v>36</v>
      </c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10"/>
      <c r="AF3" s="363" t="s">
        <v>37</v>
      </c>
      <c r="AG3" s="363"/>
      <c r="AH3" s="363"/>
      <c r="AI3" s="363"/>
      <c r="AJ3" s="363"/>
      <c r="AK3" s="363"/>
      <c r="AL3" s="363"/>
      <c r="AM3" s="363"/>
      <c r="AN3" s="363"/>
      <c r="AO3" s="363"/>
      <c r="AP3" s="363"/>
      <c r="AQ3" s="363"/>
      <c r="AR3" s="10"/>
      <c r="AS3" s="363" t="s">
        <v>38</v>
      </c>
      <c r="AT3" s="363"/>
      <c r="AU3" s="363"/>
      <c r="AV3" s="363"/>
      <c r="AW3" s="363"/>
      <c r="AX3" s="363"/>
      <c r="AY3" s="363"/>
      <c r="AZ3" s="363"/>
      <c r="BA3" s="363"/>
      <c r="BB3" s="363"/>
      <c r="BC3" s="363"/>
      <c r="BD3" s="363"/>
      <c r="BE3" s="10"/>
      <c r="BF3" s="363" t="s">
        <v>39</v>
      </c>
      <c r="BG3" s="363"/>
      <c r="BH3" s="363"/>
      <c r="BI3" s="363"/>
      <c r="BJ3" s="363"/>
      <c r="BK3" s="363"/>
      <c r="BL3" s="363"/>
      <c r="BM3" s="363"/>
    </row>
    <row r="4" spans="1:66" ht="14" x14ac:dyDescent="0.15">
      <c r="D4" s="6"/>
      <c r="E4" s="58" t="s">
        <v>147</v>
      </c>
      <c r="F4" s="27" t="s">
        <v>40</v>
      </c>
      <c r="G4" s="27" t="s">
        <v>41</v>
      </c>
      <c r="H4" s="27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O4" s="10" t="s">
        <v>49</v>
      </c>
      <c r="P4" s="10" t="s">
        <v>50</v>
      </c>
      <c r="Q4" s="10" t="s">
        <v>51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10" t="s">
        <v>50</v>
      </c>
      <c r="AC4" s="10" t="s">
        <v>51</v>
      </c>
      <c r="AD4" s="10" t="s">
        <v>40</v>
      </c>
      <c r="AE4" s="10" t="s">
        <v>41</v>
      </c>
      <c r="AF4" s="10" t="s">
        <v>42</v>
      </c>
      <c r="AG4" s="10" t="s">
        <v>43</v>
      </c>
      <c r="AH4" s="10" t="s">
        <v>44</v>
      </c>
      <c r="AI4" s="10" t="s">
        <v>45</v>
      </c>
      <c r="AJ4" s="10" t="s">
        <v>46</v>
      </c>
      <c r="AK4" s="10" t="s">
        <v>47</v>
      </c>
      <c r="AL4" s="10" t="s">
        <v>48</v>
      </c>
      <c r="AM4" s="10" t="s">
        <v>49</v>
      </c>
      <c r="AN4" s="10" t="s">
        <v>50</v>
      </c>
      <c r="AO4" s="10" t="s">
        <v>51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40</v>
      </c>
      <c r="BC4" s="10" t="s">
        <v>41</v>
      </c>
      <c r="BD4" s="10" t="s">
        <v>42</v>
      </c>
      <c r="BE4" s="10" t="s">
        <v>43</v>
      </c>
      <c r="BF4" s="10" t="s">
        <v>44</v>
      </c>
      <c r="BG4" s="10" t="s">
        <v>45</v>
      </c>
      <c r="BH4" s="10" t="s">
        <v>46</v>
      </c>
      <c r="BI4" s="10" t="s">
        <v>47</v>
      </c>
      <c r="BJ4" s="10" t="s">
        <v>48</v>
      </c>
      <c r="BK4" s="10" t="s">
        <v>49</v>
      </c>
      <c r="BL4" s="10" t="s">
        <v>50</v>
      </c>
      <c r="BM4" s="10" t="s">
        <v>51</v>
      </c>
    </row>
    <row r="5" spans="1:66" x14ac:dyDescent="0.15">
      <c r="A5" s="33" t="s">
        <v>285</v>
      </c>
      <c r="D5" s="6"/>
      <c r="E5" s="6"/>
      <c r="F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x14ac:dyDescent="0.15">
      <c r="A6" s="34" t="s">
        <v>278</v>
      </c>
      <c r="B6" s="34" t="s">
        <v>219</v>
      </c>
      <c r="C6" s="33" t="s">
        <v>220</v>
      </c>
      <c r="D6" s="27"/>
      <c r="E6" s="27"/>
      <c r="G6" s="27"/>
      <c r="H6" s="27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6" x14ac:dyDescent="0.15">
      <c r="A7" s="34" t="s">
        <v>221</v>
      </c>
      <c r="B7" s="180">
        <v>0</v>
      </c>
      <c r="C7" s="33" t="s">
        <v>147</v>
      </c>
      <c r="D7" s="67">
        <f>'CAPEX _CWS '!$E$40</f>
        <v>0</v>
      </c>
      <c r="E7" s="70">
        <f>$D7/$N$2</f>
        <v>0</v>
      </c>
      <c r="F7" s="63">
        <f>IF(SUM(E7)&lt;$D7,$D7/$N$2,0)</f>
        <v>0</v>
      </c>
      <c r="G7" s="63">
        <f>IF(SUM($E7:F7)&lt;$D7,$D7/$N$2,0)</f>
        <v>0</v>
      </c>
      <c r="H7" s="63">
        <f>IF(SUM($E7:G7)&lt;$D7,$D7/$N$2,0)</f>
        <v>0</v>
      </c>
      <c r="I7" s="63">
        <f>IF(SUM($E7:H7)&lt;$D7,$D7/$N$2,0)</f>
        <v>0</v>
      </c>
      <c r="J7" s="63">
        <f>IF(SUM($E7:I7)&lt;$D7,$D7/$N$2,0)</f>
        <v>0</v>
      </c>
      <c r="K7" s="63">
        <f>IF(SUM($E7:J7)&lt;$D7,$D7/$N$2,0)</f>
        <v>0</v>
      </c>
      <c r="L7" s="63">
        <f>IF(SUM($E7:K7)&lt;$D7,$D7/$N$2,0)</f>
        <v>0</v>
      </c>
      <c r="M7" s="63">
        <f>IF(SUM($E7:L7)&lt;$D7,$D7/$N$2,0)</f>
        <v>0</v>
      </c>
      <c r="N7" s="63">
        <f>IF(SUM($E7:M7)&lt;$D7,$D7/$N$2,0)</f>
        <v>0</v>
      </c>
      <c r="O7" s="63">
        <f>IF(SUM($E7:N7)&lt;$D7,$D7/$N$2,0)</f>
        <v>0</v>
      </c>
      <c r="P7" s="63">
        <f>IF(SUM($E7:O7)&lt;$D7,$D7/$N$2,0)</f>
        <v>0</v>
      </c>
      <c r="Q7" s="63">
        <f>IF(SUM($E7:P7)&lt;$D7,$D7/$N$2,0)</f>
        <v>0</v>
      </c>
      <c r="R7" s="63">
        <f>IF(SUM($E7:Q7)&lt;$D7,$D7/$N$2,0)</f>
        <v>0</v>
      </c>
      <c r="S7" s="63">
        <f>IF(SUM($E7:R7)&lt;$D7,$D7/$N$2,0)</f>
        <v>0</v>
      </c>
      <c r="T7" s="63">
        <f>IF(SUM($E7:S7)&lt;$D7,$D7/$N$2,0)</f>
        <v>0</v>
      </c>
      <c r="U7" s="63">
        <f>IF(SUM($E7:T7)&lt;$D7,$D7/$N$2,0)</f>
        <v>0</v>
      </c>
      <c r="V7" s="63">
        <f>IF(SUM($E7:U7)&lt;$D7,$D7/$N$2,0)</f>
        <v>0</v>
      </c>
      <c r="W7" s="63">
        <f>IF(SUM($E7:V7)&lt;$D7,$D7/$N$2,0)</f>
        <v>0</v>
      </c>
      <c r="X7" s="63">
        <f>IF(SUM($E7:W7)&lt;$D7,$D7/$N$2,0)</f>
        <v>0</v>
      </c>
      <c r="Y7" s="63">
        <f>IF(SUM($E7:X7)&lt;$D7,$D7/$N$2,0)</f>
        <v>0</v>
      </c>
      <c r="Z7" s="63">
        <f>IF(SUM($E7:Y7)&lt;$D7,$D7/$N$2,0)</f>
        <v>0</v>
      </c>
      <c r="AA7" s="63">
        <f>IF(SUM($E7:Z7)&lt;$D7,$D7/$N$2,0)</f>
        <v>0</v>
      </c>
      <c r="AB7" s="63">
        <f>IF(SUM($E7:AA7)&lt;$D7,$D7/$N$2,0)</f>
        <v>0</v>
      </c>
      <c r="AC7" s="63">
        <f>IF(SUM($E7:AB7)&lt;$D7,$D7/$N$2,0)</f>
        <v>0</v>
      </c>
      <c r="AD7" s="63">
        <f>IF(SUM($E7:AC7)&lt;$D7,$D7/$N$2,0)</f>
        <v>0</v>
      </c>
      <c r="AE7" s="63">
        <f>IF(SUM($E7:AD7)&lt;$D7,$D7/$N$2,0)</f>
        <v>0</v>
      </c>
      <c r="AF7" s="63">
        <f>IF(SUM($E7:AE7)&lt;$D7,$D7/$N$2,0)</f>
        <v>0</v>
      </c>
      <c r="AG7" s="63">
        <f>IF(SUM($E7:AF7)&lt;$D7,$D7/$N$2,0)</f>
        <v>0</v>
      </c>
      <c r="AH7" s="63">
        <f>IF(SUM($E7:AG7)&lt;$D7,$D7/$N$2,0)</f>
        <v>0</v>
      </c>
      <c r="AI7" s="63">
        <f>IF(SUM($E7:AH7)&lt;$D7,$D7/$N$2,0)</f>
        <v>0</v>
      </c>
      <c r="AJ7" s="63">
        <f>IF(SUM($E7:AI7)&lt;$D7,$D7/$N$2,0)</f>
        <v>0</v>
      </c>
      <c r="AK7" s="63">
        <f>IF(SUM($E7:AJ7)&lt;$D7,$D7/$N$2,0)</f>
        <v>0</v>
      </c>
      <c r="AL7" s="63">
        <f>IF(SUM($E7:AK7)&lt;$D7,$D7/$N$2,0)</f>
        <v>0</v>
      </c>
      <c r="AM7" s="63">
        <f>IF(SUM($E7:AL7)&lt;$D7,$D7/$N$2,0)</f>
        <v>0</v>
      </c>
      <c r="AN7" s="63">
        <f>IF(SUM($E7:AM7)&lt;$D7,$D7/$N$2,0)</f>
        <v>0</v>
      </c>
      <c r="AO7" s="63">
        <f>IF(SUM($E7:AN7)&lt;$D7,$D7/$N$2,0)</f>
        <v>0</v>
      </c>
      <c r="AP7" s="63">
        <f>IF(SUM($E7:AO7)&lt;$D7,$D7/$N$2,0)</f>
        <v>0</v>
      </c>
      <c r="AQ7" s="63">
        <f>IF(SUM($E7:AP7)&lt;$D7,$D7/$N$2,0)</f>
        <v>0</v>
      </c>
      <c r="AR7" s="63">
        <f>IF(SUM($E7:AQ7)&lt;$D7,$D7/$N$2,0)</f>
        <v>0</v>
      </c>
      <c r="AS7" s="63">
        <f>IF(SUM($E7:AR7)&lt;$D7,$D7/$N$2,0)</f>
        <v>0</v>
      </c>
      <c r="AT7" s="63">
        <f>IF(SUM($E7:AS7)&lt;$D7,$D7/$N$2,0)</f>
        <v>0</v>
      </c>
      <c r="AU7" s="63">
        <f>IF(SUM($E7:AT7)&lt;$D7,$D7/$N$2,0)</f>
        <v>0</v>
      </c>
      <c r="AV7" s="63">
        <f>IF(SUM($E7:AU7)&lt;$D7,$D7/$N$2,0)</f>
        <v>0</v>
      </c>
      <c r="AW7" s="63">
        <f>IF(SUM($E7:AV7)&lt;$D7,$D7/$N$2,0)</f>
        <v>0</v>
      </c>
      <c r="AX7" s="63">
        <f>IF(SUM($E7:AW7)&lt;$D7,$D7/$N$2,0)</f>
        <v>0</v>
      </c>
      <c r="AY7" s="63">
        <f>IF(SUM($E7:AX7)&lt;$D7,$D7/$N$2,0)</f>
        <v>0</v>
      </c>
      <c r="AZ7" s="63">
        <f>IF(SUM($E7:AY7)&lt;$D7,$D7/$N$2,0)</f>
        <v>0</v>
      </c>
      <c r="BA7" s="63">
        <f>IF(SUM($E7:AZ7)&lt;$D7,$D7/$N$2,0)</f>
        <v>0</v>
      </c>
      <c r="BB7" s="63">
        <f>IF(SUM($E7:BA7)&lt;$D7,$D7/$N$2,0)</f>
        <v>0</v>
      </c>
      <c r="BC7" s="63">
        <f>IF(SUM($E7:BB7)&lt;$D7,$D7/$N$2,0)</f>
        <v>0</v>
      </c>
      <c r="BD7" s="63">
        <f>IF(SUM($E7:BC7)&lt;$D7,$D7/$N$2,0)</f>
        <v>0</v>
      </c>
      <c r="BE7" s="63">
        <f>IF(SUM($E7:BD7)&lt;$D7,$D7/$N$2,0)</f>
        <v>0</v>
      </c>
      <c r="BF7" s="63">
        <f>IF(SUM($E7:BE7)&lt;$D7,$D7/$N$2,0)</f>
        <v>0</v>
      </c>
      <c r="BG7" s="63">
        <f>IF(SUM($E7:BF7)&lt;$D7,$D7/$N$2,0)</f>
        <v>0</v>
      </c>
      <c r="BH7" s="63">
        <f>IF(SUM($E7:BG7)&lt;$D7,$D7/$N$2,0)</f>
        <v>0</v>
      </c>
      <c r="BI7" s="63">
        <f>IF(SUM($E7:BH7)&lt;$D7,$D7/$N$2,0)</f>
        <v>0</v>
      </c>
      <c r="BJ7" s="63">
        <f>IF(SUM($E7:BI7)&lt;$D7,$D7/$N$2,0)</f>
        <v>0</v>
      </c>
      <c r="BK7" s="63">
        <f>IF(SUM($E7:BJ7)&lt;$D7,$D7/$N$2,0)</f>
        <v>0</v>
      </c>
      <c r="BL7" s="63">
        <f>IF(SUM($E7:BK7)&lt;$D7,$D7/$N$2,0)</f>
        <v>0</v>
      </c>
      <c r="BM7" s="63">
        <f>IF(SUM($E7:BL7)&lt;$D7,$D7/$N$2,0)</f>
        <v>0</v>
      </c>
      <c r="BN7" s="35">
        <f>COLUMNS(F7:BM7)</f>
        <v>60</v>
      </c>
    </row>
    <row r="8" spans="1:66" x14ac:dyDescent="0.15">
      <c r="A8" s="34" t="s">
        <v>222</v>
      </c>
      <c r="B8" s="180">
        <v>1</v>
      </c>
      <c r="C8" s="33" t="s">
        <v>40</v>
      </c>
      <c r="D8" s="67">
        <f>'CAPEX _CWS '!$F$40</f>
        <v>43000</v>
      </c>
      <c r="E8" s="67"/>
      <c r="F8" s="70">
        <f>$D8/$N$2</f>
        <v>716.66666666666663</v>
      </c>
      <c r="G8" s="63">
        <f>IF(SUM(F8)&lt;$D8,$D8/$N$2,0)</f>
        <v>716.66666666666663</v>
      </c>
      <c r="H8" s="63">
        <f>IF(SUM($E8:G8)&lt;$D8,$D8/$N$2,0)</f>
        <v>716.66666666666663</v>
      </c>
      <c r="I8" s="63">
        <f>IF(SUM($E8:H8)&lt;$D8,$D8/$N$2,0)</f>
        <v>716.66666666666663</v>
      </c>
      <c r="J8" s="63">
        <f>IF(SUM($E8:I8)&lt;$D8,$D8/$N$2,0)</f>
        <v>716.66666666666663</v>
      </c>
      <c r="K8" s="63">
        <f>IF(SUM($E8:J8)&lt;$D8,$D8/$N$2,0)</f>
        <v>716.66666666666663</v>
      </c>
      <c r="L8" s="63">
        <f>IF(SUM($E8:K8)&lt;$D8,$D8/$N$2,0)</f>
        <v>716.66666666666663</v>
      </c>
      <c r="M8" s="63">
        <f>IF(SUM($E8:L8)&lt;$D8,$D8/$N$2,0)</f>
        <v>716.66666666666663</v>
      </c>
      <c r="N8" s="63">
        <f>IF(SUM($E8:M8)&lt;$D8,$D8/$N$2,0)</f>
        <v>716.66666666666663</v>
      </c>
      <c r="O8" s="63">
        <f>IF(SUM($E8:N8)&lt;$D8,$D8/$N$2,0)</f>
        <v>716.66666666666663</v>
      </c>
      <c r="P8" s="63">
        <f>IF(SUM($E8:O8)&lt;$D8,$D8/$N$2,0)</f>
        <v>716.66666666666663</v>
      </c>
      <c r="Q8" s="63">
        <f>IF(SUM($E8:P8)&lt;$D8,$D8/$N$2,0)</f>
        <v>716.66666666666663</v>
      </c>
      <c r="R8" s="63">
        <f>IF(SUM($E8:Q8)&lt;$D8,$D8/$N$2,0)</f>
        <v>716.66666666666663</v>
      </c>
      <c r="S8" s="63">
        <f>IF(SUM($E8:R8)&lt;$D8,$D8/$N$2,0)</f>
        <v>716.66666666666663</v>
      </c>
      <c r="T8" s="63">
        <f>IF(SUM($E8:S8)&lt;$D8,$D8/$N$2,0)</f>
        <v>716.66666666666663</v>
      </c>
      <c r="U8" s="63">
        <f>IF(SUM($E8:T8)&lt;$D8,$D8/$N$2,0)</f>
        <v>716.66666666666663</v>
      </c>
      <c r="V8" s="63">
        <f>IF(SUM($E8:U8)&lt;$D8,$D8/$N$2,0)</f>
        <v>716.66666666666663</v>
      </c>
      <c r="W8" s="63">
        <f>IF(SUM($E8:V8)&lt;$D8,$D8/$N$2,0)</f>
        <v>716.66666666666663</v>
      </c>
      <c r="X8" s="63">
        <f>IF(SUM($E8:W8)&lt;$D8,$D8/$N$2,0)</f>
        <v>716.66666666666663</v>
      </c>
      <c r="Y8" s="63">
        <f>IF(SUM($E8:X8)&lt;$D8,$D8/$N$2,0)</f>
        <v>716.66666666666663</v>
      </c>
      <c r="Z8" s="63">
        <f>IF(SUM($E8:Y8)&lt;$D8,$D8/$N$2,0)</f>
        <v>716.66666666666663</v>
      </c>
      <c r="AA8" s="63">
        <f>IF(SUM($E8:Z8)&lt;$D8,$D8/$N$2,0)</f>
        <v>716.66666666666663</v>
      </c>
      <c r="AB8" s="63">
        <f>IF(SUM($E8:AA8)&lt;$D8,$D8/$N$2,0)</f>
        <v>716.66666666666663</v>
      </c>
      <c r="AC8" s="63">
        <f>IF(SUM($E8:AB8)&lt;$D8,$D8/$N$2,0)</f>
        <v>716.66666666666663</v>
      </c>
      <c r="AD8" s="63">
        <f>IF(SUM($E8:AC8)&lt;$D8,$D8/$N$2,0)</f>
        <v>716.66666666666663</v>
      </c>
      <c r="AE8" s="63">
        <f>IF(SUM($E8:AD8)&lt;$D8,$D8/$N$2,0)</f>
        <v>716.66666666666663</v>
      </c>
      <c r="AF8" s="63">
        <f>IF(SUM($E8:AE8)&lt;$D8,$D8/$N$2,0)</f>
        <v>716.66666666666663</v>
      </c>
      <c r="AG8" s="63">
        <f>IF(SUM($E8:AF8)&lt;$D8,$D8/$N$2,0)</f>
        <v>716.66666666666663</v>
      </c>
      <c r="AH8" s="63">
        <f>IF(SUM($E8:AG8)&lt;$D8,$D8/$N$2,0)</f>
        <v>716.66666666666663</v>
      </c>
      <c r="AI8" s="63">
        <f>IF(SUM($E8:AH8)&lt;$D8,$D8/$N$2,0)</f>
        <v>716.66666666666663</v>
      </c>
      <c r="AJ8" s="63">
        <f>IF(SUM($E8:AI8)&lt;$D8,$D8/$N$2,0)</f>
        <v>716.66666666666663</v>
      </c>
      <c r="AK8" s="63">
        <f>IF(SUM($E8:AJ8)&lt;$D8,$D8/$N$2,0)</f>
        <v>716.66666666666663</v>
      </c>
      <c r="AL8" s="63">
        <f>IF(SUM($E8:AK8)&lt;$D8,$D8/$N$2,0)</f>
        <v>716.66666666666663</v>
      </c>
      <c r="AM8" s="63">
        <f>IF(SUM($E8:AL8)&lt;$D8,$D8/$N$2,0)</f>
        <v>716.66666666666663</v>
      </c>
      <c r="AN8" s="63">
        <f>IF(SUM($E8:AM8)&lt;$D8,$D8/$N$2,0)</f>
        <v>716.66666666666663</v>
      </c>
      <c r="AO8" s="63">
        <f>IF(SUM($E8:AN8)&lt;$D8,$D8/$N$2,0)</f>
        <v>716.66666666666663</v>
      </c>
      <c r="AP8" s="63">
        <f>IF(SUM($E8:AO8)&lt;$D8,$D8/$N$2,0)</f>
        <v>716.66666666666663</v>
      </c>
      <c r="AQ8" s="63">
        <f>IF(SUM($E8:AP8)&lt;$D8,$D8/$N$2,0)</f>
        <v>716.66666666666663</v>
      </c>
      <c r="AR8" s="63">
        <f>IF(SUM($E8:AQ8)&lt;$D8,$D8/$N$2,0)</f>
        <v>716.66666666666663</v>
      </c>
      <c r="AS8" s="63">
        <f>IF(SUM($E8:AR8)&lt;$D8,$D8/$N$2,0)</f>
        <v>716.66666666666663</v>
      </c>
      <c r="AT8" s="63">
        <f>IF(SUM($E8:AS8)&lt;$D8,$D8/$N$2,0)</f>
        <v>716.66666666666663</v>
      </c>
      <c r="AU8" s="63">
        <f>IF(SUM($E8:AT8)&lt;$D8,$D8/$N$2,0)</f>
        <v>716.66666666666663</v>
      </c>
      <c r="AV8" s="63">
        <f>IF(SUM($E8:AU8)&lt;$D8,$D8/$N$2,0)</f>
        <v>716.66666666666663</v>
      </c>
      <c r="AW8" s="63">
        <f>IF(SUM($E8:AV8)&lt;$D8,$D8/$N$2,0)</f>
        <v>716.66666666666663</v>
      </c>
      <c r="AX8" s="63">
        <f>IF(SUM($E8:AW8)&lt;$D8,$D8/$N$2,0)</f>
        <v>716.66666666666663</v>
      </c>
      <c r="AY8" s="63">
        <f>IF(SUM($E8:AX8)&lt;$D8,$D8/$N$2,0)</f>
        <v>716.66666666666663</v>
      </c>
      <c r="AZ8" s="63">
        <f>IF(SUM($E8:AY8)&lt;$D8,$D8/$N$2,0)</f>
        <v>716.66666666666663</v>
      </c>
      <c r="BA8" s="63">
        <f>IF(SUM($E8:AZ8)&lt;$D8,$D8/$N$2,0)</f>
        <v>716.66666666666663</v>
      </c>
      <c r="BB8" s="63">
        <f>IF(SUM($E8:BA8)&lt;$D8,$D8/$N$2,0)</f>
        <v>716.66666666666663</v>
      </c>
      <c r="BC8" s="63">
        <f>IF(SUM($E8:BB8)&lt;$D8,$D8/$N$2,0)</f>
        <v>716.66666666666663</v>
      </c>
      <c r="BD8" s="63">
        <f>IF(SUM($E8:BC8)&lt;$D8,$D8/$N$2,0)</f>
        <v>716.66666666666663</v>
      </c>
      <c r="BE8" s="63">
        <f>IF(SUM($E8:BD8)&lt;$D8,$D8/$N$2,0)</f>
        <v>716.66666666666663</v>
      </c>
      <c r="BF8" s="63">
        <f>IF(SUM($E8:BE8)&lt;$D8,$D8/$N$2,0)</f>
        <v>716.66666666666663</v>
      </c>
      <c r="BG8" s="63">
        <f>IF(SUM($E8:BF8)&lt;$D8,$D8/$N$2,0)</f>
        <v>716.66666666666663</v>
      </c>
      <c r="BH8" s="63">
        <f>IF(SUM($E8:BG8)&lt;$D8,$D8/$N$2,0)</f>
        <v>716.66666666666663</v>
      </c>
      <c r="BI8" s="63">
        <f>IF(SUM($E8:BH8)&lt;$D8,$D8/$N$2,0)</f>
        <v>716.66666666666663</v>
      </c>
      <c r="BJ8" s="63">
        <f>IF(SUM($E8:BI8)&lt;$D8,$D8/$N$2,0)</f>
        <v>716.66666666666663</v>
      </c>
      <c r="BK8" s="63">
        <f>IF(SUM($E8:BJ8)&lt;$D8,$D8/$N$2,0)</f>
        <v>716.66666666666663</v>
      </c>
      <c r="BL8" s="63">
        <f>IF(SUM($E8:BK8)&lt;$D8,$D8/$N$2,0)</f>
        <v>716.66666666666663</v>
      </c>
      <c r="BM8" s="63">
        <f>IF(SUM($E8:BL8)&lt;$D8,$D8/$N$2,0)</f>
        <v>716.66666666666663</v>
      </c>
    </row>
    <row r="9" spans="1:66" x14ac:dyDescent="0.15">
      <c r="A9" s="34" t="s">
        <v>223</v>
      </c>
      <c r="B9" s="180">
        <v>1</v>
      </c>
      <c r="C9" s="33" t="s">
        <v>41</v>
      </c>
      <c r="D9" s="67">
        <f>'CAPEX _CWS '!$G$40</f>
        <v>35500</v>
      </c>
      <c r="E9" s="67"/>
      <c r="G9" s="70">
        <f>$D9/$N$2</f>
        <v>591.66666666666663</v>
      </c>
      <c r="H9" s="63">
        <f>IF(SUM(G9)&lt;$D9,$D9/$N$2,0)</f>
        <v>591.66666666666663</v>
      </c>
      <c r="I9" s="63">
        <f>IF(SUM($E9:H9)&lt;$D9,$D9/$N$2,0)</f>
        <v>591.66666666666663</v>
      </c>
      <c r="J9" s="63">
        <f>IF(SUM($E9:I9)&lt;$D9,$D9/$N$2,0)</f>
        <v>591.66666666666663</v>
      </c>
      <c r="K9" s="63">
        <f>IF(SUM($E9:J9)&lt;$D9,$D9/$N$2,0)</f>
        <v>591.66666666666663</v>
      </c>
      <c r="L9" s="63">
        <f>IF(SUM($E9:K9)&lt;$D9,$D9/$N$2,0)</f>
        <v>591.66666666666663</v>
      </c>
      <c r="M9" s="63">
        <f>IF(SUM($E9:L9)&lt;$D9,$D9/$N$2,0)</f>
        <v>591.66666666666663</v>
      </c>
      <c r="N9" s="63">
        <f>IF(SUM($E9:M9)&lt;$D9,$D9/$N$2,0)</f>
        <v>591.66666666666663</v>
      </c>
      <c r="O9" s="63">
        <f>IF(SUM($E9:N9)&lt;$D9,$D9/$N$2,0)</f>
        <v>591.66666666666663</v>
      </c>
      <c r="P9" s="63">
        <f>IF(SUM($E9:O9)&lt;$D9,$D9/$N$2,0)</f>
        <v>591.66666666666663</v>
      </c>
      <c r="Q9" s="63">
        <f>IF(SUM($E9:P9)&lt;$D9,$D9/$N$2,0)</f>
        <v>591.66666666666663</v>
      </c>
      <c r="R9" s="63">
        <f>IF(SUM($E9:Q9)&lt;$D9,$D9/$N$2,0)</f>
        <v>591.66666666666663</v>
      </c>
      <c r="S9" s="63">
        <f>IF(SUM($E9:R9)&lt;$D9,$D9/$N$2,0)</f>
        <v>591.66666666666663</v>
      </c>
      <c r="T9" s="63">
        <f>IF(SUM($E9:S9)&lt;$D9,$D9/$N$2,0)</f>
        <v>591.66666666666663</v>
      </c>
      <c r="U9" s="63">
        <f>IF(SUM($E9:T9)&lt;$D9,$D9/$N$2,0)</f>
        <v>591.66666666666663</v>
      </c>
      <c r="V9" s="63">
        <f>IF(SUM($E9:U9)&lt;$D9,$D9/$N$2,0)</f>
        <v>591.66666666666663</v>
      </c>
      <c r="W9" s="63">
        <f>IF(SUM($E9:V9)&lt;$D9,$D9/$N$2,0)</f>
        <v>591.66666666666663</v>
      </c>
      <c r="X9" s="63">
        <f>IF(SUM($E9:W9)&lt;$D9,$D9/$N$2,0)</f>
        <v>591.66666666666663</v>
      </c>
      <c r="Y9" s="63">
        <f>IF(SUM($E9:X9)&lt;$D9,$D9/$N$2,0)</f>
        <v>591.66666666666663</v>
      </c>
      <c r="Z9" s="63">
        <f>IF(SUM($E9:Y9)&lt;$D9,$D9/$N$2,0)</f>
        <v>591.66666666666663</v>
      </c>
      <c r="AA9" s="63">
        <f>IF(SUM($E9:Z9)&lt;$D9,$D9/$N$2,0)</f>
        <v>591.66666666666663</v>
      </c>
      <c r="AB9" s="63">
        <f>IF(SUM($E9:AA9)&lt;$D9,$D9/$N$2,0)</f>
        <v>591.66666666666663</v>
      </c>
      <c r="AC9" s="63">
        <f>IF(SUM($E9:AB9)&lt;$D9,$D9/$N$2,0)</f>
        <v>591.66666666666663</v>
      </c>
      <c r="AD9" s="63">
        <f>IF(SUM($E9:AC9)&lt;$D9,$D9/$N$2,0)</f>
        <v>591.66666666666663</v>
      </c>
      <c r="AE9" s="63">
        <f>IF(SUM($E9:AD9)&lt;$D9,$D9/$N$2,0)</f>
        <v>591.66666666666663</v>
      </c>
      <c r="AF9" s="63">
        <f>IF(SUM($E9:AE9)&lt;$D9,$D9/$N$2,0)</f>
        <v>591.66666666666663</v>
      </c>
      <c r="AG9" s="63">
        <f>IF(SUM($E9:AF9)&lt;$D9,$D9/$N$2,0)</f>
        <v>591.66666666666663</v>
      </c>
      <c r="AH9" s="63">
        <f>IF(SUM($E9:AG9)&lt;$D9,$D9/$N$2,0)</f>
        <v>591.66666666666663</v>
      </c>
      <c r="AI9" s="63">
        <f>IF(SUM($E9:AH9)&lt;$D9,$D9/$N$2,0)</f>
        <v>591.66666666666663</v>
      </c>
      <c r="AJ9" s="63">
        <f>IF(SUM($E9:AI9)&lt;$D9,$D9/$N$2,0)</f>
        <v>591.66666666666663</v>
      </c>
      <c r="AK9" s="63">
        <f>IF(SUM($E9:AJ9)&lt;$D9,$D9/$N$2,0)</f>
        <v>591.66666666666663</v>
      </c>
      <c r="AL9" s="63">
        <f>IF(SUM($E9:AK9)&lt;$D9,$D9/$N$2,0)</f>
        <v>591.66666666666663</v>
      </c>
      <c r="AM9" s="63">
        <f>IF(SUM($E9:AL9)&lt;$D9,$D9/$N$2,0)</f>
        <v>591.66666666666663</v>
      </c>
      <c r="AN9" s="63">
        <f>IF(SUM($E9:AM9)&lt;$D9,$D9/$N$2,0)</f>
        <v>591.66666666666663</v>
      </c>
      <c r="AO9" s="63">
        <f>IF(SUM($E9:AN9)&lt;$D9,$D9/$N$2,0)</f>
        <v>591.66666666666663</v>
      </c>
      <c r="AP9" s="63">
        <f>IF(SUM($E9:AO9)&lt;$D9,$D9/$N$2,0)</f>
        <v>591.66666666666663</v>
      </c>
      <c r="AQ9" s="63">
        <f>IF(SUM($E9:AP9)&lt;$D9,$D9/$N$2,0)</f>
        <v>591.66666666666663</v>
      </c>
      <c r="AR9" s="63">
        <f>IF(SUM($E9:AQ9)&lt;$D9,$D9/$N$2,0)</f>
        <v>591.66666666666663</v>
      </c>
      <c r="AS9" s="63">
        <f>IF(SUM($E9:AR9)&lt;$D9,$D9/$N$2,0)</f>
        <v>591.66666666666663</v>
      </c>
      <c r="AT9" s="63">
        <f>IF(SUM($E9:AS9)&lt;$D9,$D9/$N$2,0)</f>
        <v>591.66666666666663</v>
      </c>
      <c r="AU9" s="63">
        <f>IF(SUM($E9:AT9)&lt;$D9,$D9/$N$2,0)</f>
        <v>591.66666666666663</v>
      </c>
      <c r="AV9" s="63">
        <f>IF(SUM($E9:AU9)&lt;$D9,$D9/$N$2,0)</f>
        <v>591.66666666666663</v>
      </c>
      <c r="AW9" s="63">
        <f>IF(SUM($E9:AV9)&lt;$D9,$D9/$N$2,0)</f>
        <v>591.66666666666663</v>
      </c>
      <c r="AX9" s="63">
        <f>IF(SUM($E9:AW9)&lt;$D9,$D9/$N$2,0)</f>
        <v>591.66666666666663</v>
      </c>
      <c r="AY9" s="63">
        <f>IF(SUM($E9:AX9)&lt;$D9,$D9/$N$2,0)</f>
        <v>591.66666666666663</v>
      </c>
      <c r="AZ9" s="63">
        <f>IF(SUM($E9:AY9)&lt;$D9,$D9/$N$2,0)</f>
        <v>591.66666666666663</v>
      </c>
      <c r="BA9" s="63">
        <f>IF(SUM($E9:AZ9)&lt;$D9,$D9/$N$2,0)</f>
        <v>591.66666666666663</v>
      </c>
      <c r="BB9" s="63">
        <f>IF(SUM($E9:BA9)&lt;$D9,$D9/$N$2,0)</f>
        <v>591.66666666666663</v>
      </c>
      <c r="BC9" s="63">
        <f>IF(SUM($E9:BB9)&lt;$D9,$D9/$N$2,0)</f>
        <v>591.66666666666663</v>
      </c>
      <c r="BD9" s="63">
        <f>IF(SUM($E9:BC9)&lt;$D9,$D9/$N$2,0)</f>
        <v>591.66666666666663</v>
      </c>
      <c r="BE9" s="63">
        <f>IF(SUM($E9:BD9)&lt;$D9,$D9/$N$2,0)</f>
        <v>591.66666666666663</v>
      </c>
      <c r="BF9" s="63">
        <f>IF(SUM($E9:BE9)&lt;$D9,$D9/$N$2,0)</f>
        <v>591.66666666666663</v>
      </c>
      <c r="BG9" s="63">
        <f>IF(SUM($E9:BF9)&lt;$D9,$D9/$N$2,0)</f>
        <v>591.66666666666663</v>
      </c>
      <c r="BH9" s="63">
        <f>IF(SUM($E9:BG9)&lt;$D9,$D9/$N$2,0)</f>
        <v>591.66666666666663</v>
      </c>
      <c r="BI9" s="63">
        <f>IF(SUM($E9:BH9)&lt;$D9,$D9/$N$2,0)</f>
        <v>591.66666666666663</v>
      </c>
      <c r="BJ9" s="63">
        <f>IF(SUM($E9:BI9)&lt;$D9,$D9/$N$2,0)</f>
        <v>591.66666666666663</v>
      </c>
      <c r="BK9" s="63">
        <f>IF(SUM($E9:BJ9)&lt;$D9,$D9/$N$2,0)</f>
        <v>591.66666666666663</v>
      </c>
      <c r="BL9" s="63">
        <f>IF(SUM($E9:BK9)&lt;$D9,$D9/$N$2,0)</f>
        <v>591.66666666666663</v>
      </c>
      <c r="BM9" s="63">
        <f>IF(SUM($E9:BL9)&lt;$D9,$D9/$N$2,0)</f>
        <v>591.66666666666663</v>
      </c>
    </row>
    <row r="10" spans="1:66" x14ac:dyDescent="0.15">
      <c r="A10" s="34" t="s">
        <v>224</v>
      </c>
      <c r="B10" s="180">
        <v>1</v>
      </c>
      <c r="C10" s="33" t="s">
        <v>42</v>
      </c>
      <c r="D10" s="67">
        <f>'CAPEX _CWS '!$H$40</f>
        <v>10000</v>
      </c>
      <c r="E10" s="67"/>
      <c r="H10" s="70">
        <f>$D10/$N$2</f>
        <v>166.66666666666666</v>
      </c>
      <c r="I10" s="63">
        <f>IF(SUM(H10)&lt;$D10,$D10/$N$2,0)</f>
        <v>166.66666666666666</v>
      </c>
      <c r="J10" s="63">
        <f>IF(SUM($E10:I10)&lt;$D10,$D10/$N$2,0)</f>
        <v>166.66666666666666</v>
      </c>
      <c r="K10" s="63">
        <f>IF(SUM($E10:J10)&lt;$D10,$D10/$N$2,0)</f>
        <v>166.66666666666666</v>
      </c>
      <c r="L10" s="63">
        <f>IF(SUM($E10:K10)&lt;$D10,$D10/$N$2,0)</f>
        <v>166.66666666666666</v>
      </c>
      <c r="M10" s="63">
        <f>IF(SUM($E10:L10)&lt;$D10,$D10/$N$2,0)</f>
        <v>166.66666666666666</v>
      </c>
      <c r="N10" s="63">
        <f>IF(SUM($E10:M10)&lt;$D10,$D10/$N$2,0)</f>
        <v>166.66666666666666</v>
      </c>
      <c r="O10" s="63">
        <f>IF(SUM($E10:N10)&lt;$D10,$D10/$N$2,0)</f>
        <v>166.66666666666666</v>
      </c>
      <c r="P10" s="63">
        <f>IF(SUM($E10:O10)&lt;$D10,$D10/$N$2,0)</f>
        <v>166.66666666666666</v>
      </c>
      <c r="Q10" s="63">
        <f>IF(SUM($E10:P10)&lt;$D10,$D10/$N$2,0)</f>
        <v>166.66666666666666</v>
      </c>
      <c r="R10" s="63">
        <f>IF(SUM($E10:Q10)&lt;$D10,$D10/$N$2,0)</f>
        <v>166.66666666666666</v>
      </c>
      <c r="S10" s="63">
        <f>IF(SUM($E10:R10)&lt;$D10,$D10/$N$2,0)</f>
        <v>166.66666666666666</v>
      </c>
      <c r="T10" s="63">
        <f>IF(SUM($E10:S10)&lt;$D10,$D10/$N$2,0)</f>
        <v>166.66666666666666</v>
      </c>
      <c r="U10" s="63">
        <f>IF(SUM($E10:T10)&lt;$D10,$D10/$N$2,0)</f>
        <v>166.66666666666666</v>
      </c>
      <c r="V10" s="63">
        <f>IF(SUM($E10:U10)&lt;$D10,$D10/$N$2,0)</f>
        <v>166.66666666666666</v>
      </c>
      <c r="W10" s="63">
        <f>IF(SUM($E10:V10)&lt;$D10,$D10/$N$2,0)</f>
        <v>166.66666666666666</v>
      </c>
      <c r="X10" s="63">
        <f>IF(SUM($E10:W10)&lt;$D10,$D10/$N$2,0)</f>
        <v>166.66666666666666</v>
      </c>
      <c r="Y10" s="63">
        <f>IF(SUM($E10:X10)&lt;$D10,$D10/$N$2,0)</f>
        <v>166.66666666666666</v>
      </c>
      <c r="Z10" s="63">
        <f>IF(SUM($E10:Y10)&lt;$D10,$D10/$N$2,0)</f>
        <v>166.66666666666666</v>
      </c>
      <c r="AA10" s="63">
        <f>IF(SUM($E10:Z10)&lt;$D10,$D10/$N$2,0)</f>
        <v>166.66666666666666</v>
      </c>
      <c r="AB10" s="63">
        <f>IF(SUM($E10:AA10)&lt;$D10,$D10/$N$2,0)</f>
        <v>166.66666666666666</v>
      </c>
      <c r="AC10" s="63">
        <f>IF(SUM($E10:AB10)&lt;$D10,$D10/$N$2,0)</f>
        <v>166.66666666666666</v>
      </c>
      <c r="AD10" s="63">
        <f>IF(SUM($E10:AC10)&lt;$D10,$D10/$N$2,0)</f>
        <v>166.66666666666666</v>
      </c>
      <c r="AE10" s="63">
        <f>IF(SUM($E10:AD10)&lt;$D10,$D10/$N$2,0)</f>
        <v>166.66666666666666</v>
      </c>
      <c r="AF10" s="63">
        <f>IF(SUM($E10:AE10)&lt;$D10,$D10/$N$2,0)</f>
        <v>166.66666666666666</v>
      </c>
      <c r="AG10" s="63">
        <f>IF(SUM($E10:AF10)&lt;$D10,$D10/$N$2,0)</f>
        <v>166.66666666666666</v>
      </c>
      <c r="AH10" s="63">
        <f>IF(SUM($E10:AG10)&lt;$D10,$D10/$N$2,0)</f>
        <v>166.66666666666666</v>
      </c>
      <c r="AI10" s="63">
        <f>IF(SUM($E10:AH10)&lt;$D10,$D10/$N$2,0)</f>
        <v>166.66666666666666</v>
      </c>
      <c r="AJ10" s="63">
        <f>IF(SUM($E10:AI10)&lt;$D10,$D10/$N$2,0)</f>
        <v>166.66666666666666</v>
      </c>
      <c r="AK10" s="63">
        <f>IF(SUM($E10:AJ10)&lt;$D10,$D10/$N$2,0)</f>
        <v>166.66666666666666</v>
      </c>
      <c r="AL10" s="63">
        <f>IF(SUM($E10:AK10)&lt;$D10,$D10/$N$2,0)</f>
        <v>166.66666666666666</v>
      </c>
      <c r="AM10" s="63">
        <f>IF(SUM($E10:AL10)&lt;$D10,$D10/$N$2,0)</f>
        <v>166.66666666666666</v>
      </c>
      <c r="AN10" s="63">
        <f>IF(SUM($E10:AM10)&lt;$D10,$D10/$N$2,0)</f>
        <v>166.66666666666666</v>
      </c>
      <c r="AO10" s="63">
        <f>IF(SUM($E10:AN10)&lt;$D10,$D10/$N$2,0)</f>
        <v>166.66666666666666</v>
      </c>
      <c r="AP10" s="63">
        <f>IF(SUM($E10:AO10)&lt;$D10,$D10/$N$2,0)</f>
        <v>166.66666666666666</v>
      </c>
      <c r="AQ10" s="63">
        <f>IF(SUM($E10:AP10)&lt;$D10,$D10/$N$2,0)</f>
        <v>166.66666666666666</v>
      </c>
      <c r="AR10" s="63">
        <f>IF(SUM($E10:AQ10)&lt;$D10,$D10/$N$2,0)</f>
        <v>166.66666666666666</v>
      </c>
      <c r="AS10" s="63">
        <f>IF(SUM($E10:AR10)&lt;$D10,$D10/$N$2,0)</f>
        <v>166.66666666666666</v>
      </c>
      <c r="AT10" s="63">
        <f>IF(SUM($E10:AS10)&lt;$D10,$D10/$N$2,0)</f>
        <v>166.66666666666666</v>
      </c>
      <c r="AU10" s="63">
        <f>IF(SUM($E10:AT10)&lt;$D10,$D10/$N$2,0)</f>
        <v>166.66666666666666</v>
      </c>
      <c r="AV10" s="63">
        <f>IF(SUM($E10:AU10)&lt;$D10,$D10/$N$2,0)</f>
        <v>166.66666666666666</v>
      </c>
      <c r="AW10" s="63">
        <f>IF(SUM($E10:AV10)&lt;$D10,$D10/$N$2,0)</f>
        <v>166.66666666666666</v>
      </c>
      <c r="AX10" s="63">
        <f>IF(SUM($E10:AW10)&lt;$D10,$D10/$N$2,0)</f>
        <v>166.66666666666666</v>
      </c>
      <c r="AY10" s="63">
        <f>IF(SUM($E10:AX10)&lt;$D10,$D10/$N$2,0)</f>
        <v>166.66666666666666</v>
      </c>
      <c r="AZ10" s="63">
        <f>IF(SUM($E10:AY10)&lt;$D10,$D10/$N$2,0)</f>
        <v>166.66666666666666</v>
      </c>
      <c r="BA10" s="63">
        <f>IF(SUM($E10:AZ10)&lt;$D10,$D10/$N$2,0)</f>
        <v>166.66666666666666</v>
      </c>
      <c r="BB10" s="63">
        <f>IF(SUM($E10:BA10)&lt;$D10,$D10/$N$2,0)</f>
        <v>166.66666666666666</v>
      </c>
      <c r="BC10" s="63">
        <f>IF(SUM($E10:BB10)&lt;$D10,$D10/$N$2,0)</f>
        <v>166.66666666666666</v>
      </c>
      <c r="BD10" s="63">
        <f>IF(SUM($E10:BC10)&lt;$D10,$D10/$N$2,0)</f>
        <v>166.66666666666666</v>
      </c>
      <c r="BE10" s="63">
        <f>IF(SUM($E10:BD10)&lt;$D10,$D10/$N$2,0)</f>
        <v>166.66666666666666</v>
      </c>
      <c r="BF10" s="63">
        <f>IF(SUM($E10:BE10)&lt;$D10,$D10/$N$2,0)</f>
        <v>166.66666666666666</v>
      </c>
      <c r="BG10" s="63">
        <f>IF(SUM($E10:BF10)&lt;$D10,$D10/$N$2,0)</f>
        <v>166.66666666666666</v>
      </c>
      <c r="BH10" s="63">
        <f>IF(SUM($E10:BG10)&lt;$D10,$D10/$N$2,0)</f>
        <v>166.66666666666666</v>
      </c>
      <c r="BI10" s="63">
        <f>IF(SUM($E10:BH10)&lt;$D10,$D10/$N$2,0)</f>
        <v>166.66666666666666</v>
      </c>
      <c r="BJ10" s="63">
        <f>IF(SUM($E10:BI10)&lt;$D10,$D10/$N$2,0)</f>
        <v>166.66666666666666</v>
      </c>
      <c r="BK10" s="63">
        <f>IF(SUM($E10:BJ10)&lt;$D10,$D10/$N$2,0)</f>
        <v>166.66666666666666</v>
      </c>
      <c r="BL10" s="63">
        <f>IF(SUM($E10:BK10)&lt;$D10,$D10/$N$2,0)</f>
        <v>166.66666666666666</v>
      </c>
      <c r="BM10" s="63">
        <f>IF(SUM($E10:BL10)&lt;$D10,$D10/$N$2,0)</f>
        <v>166.66666666666666</v>
      </c>
    </row>
    <row r="11" spans="1:66" x14ac:dyDescent="0.15">
      <c r="A11" s="34" t="s">
        <v>225</v>
      </c>
      <c r="B11" s="180">
        <v>1</v>
      </c>
      <c r="C11" s="33" t="s">
        <v>43</v>
      </c>
      <c r="D11" s="67">
        <f>'CAPEX _CWS '!$I$40</f>
        <v>10000</v>
      </c>
      <c r="E11" s="67"/>
      <c r="I11" s="70">
        <f>$D11/$N$2</f>
        <v>166.66666666666666</v>
      </c>
      <c r="J11" s="63">
        <f>IF(SUM(I11)&lt;$D11,$D11/$N$2,0)</f>
        <v>166.66666666666666</v>
      </c>
      <c r="K11" s="63">
        <f>IF(SUM($E11:J11)&lt;$D11,$D11/$N$2,0)</f>
        <v>166.66666666666666</v>
      </c>
      <c r="L11" s="63">
        <f>IF(SUM($E11:K11)&lt;$D11,$D11/$N$2,0)</f>
        <v>166.66666666666666</v>
      </c>
      <c r="M11" s="63">
        <f>IF(SUM($E11:L11)&lt;$D11,$D11/$N$2,0)</f>
        <v>166.66666666666666</v>
      </c>
      <c r="N11" s="63">
        <f>IF(SUM($E11:M11)&lt;$D11,$D11/$N$2,0)</f>
        <v>166.66666666666666</v>
      </c>
      <c r="O11" s="63">
        <f>IF(SUM($E11:N11)&lt;$D11,$D11/$N$2,0)</f>
        <v>166.66666666666666</v>
      </c>
      <c r="P11" s="63">
        <f>IF(SUM($E11:O11)&lt;$D11,$D11/$N$2,0)</f>
        <v>166.66666666666666</v>
      </c>
      <c r="Q11" s="63">
        <f>IF(SUM($E11:P11)&lt;$D11,$D11/$N$2,0)</f>
        <v>166.66666666666666</v>
      </c>
      <c r="R11" s="63">
        <f>IF(SUM($E11:Q11)&lt;$D11,$D11/$N$2,0)</f>
        <v>166.66666666666666</v>
      </c>
      <c r="S11" s="63">
        <f>IF(SUM($E11:R11)&lt;$D11,$D11/$N$2,0)</f>
        <v>166.66666666666666</v>
      </c>
      <c r="T11" s="63">
        <f>IF(SUM($E11:S11)&lt;$D11,$D11/$N$2,0)</f>
        <v>166.66666666666666</v>
      </c>
      <c r="U11" s="63">
        <f>IF(SUM($E11:T11)&lt;$D11,$D11/$N$2,0)</f>
        <v>166.66666666666666</v>
      </c>
      <c r="V11" s="63">
        <f>IF(SUM($E11:U11)&lt;$D11,$D11/$N$2,0)</f>
        <v>166.66666666666666</v>
      </c>
      <c r="W11" s="63">
        <f>IF(SUM($E11:V11)&lt;$D11,$D11/$N$2,0)</f>
        <v>166.66666666666666</v>
      </c>
      <c r="X11" s="63">
        <f>IF(SUM($E11:W11)&lt;$D11,$D11/$N$2,0)</f>
        <v>166.66666666666666</v>
      </c>
      <c r="Y11" s="63">
        <f>IF(SUM($E11:X11)&lt;$D11,$D11/$N$2,0)</f>
        <v>166.66666666666666</v>
      </c>
      <c r="Z11" s="63">
        <f>IF(SUM($E11:Y11)&lt;$D11,$D11/$N$2,0)</f>
        <v>166.66666666666666</v>
      </c>
      <c r="AA11" s="63">
        <f>IF(SUM($E11:Z11)&lt;$D11,$D11/$N$2,0)</f>
        <v>166.66666666666666</v>
      </c>
      <c r="AB11" s="63">
        <f>IF(SUM($E11:AA11)&lt;$D11,$D11/$N$2,0)</f>
        <v>166.66666666666666</v>
      </c>
      <c r="AC11" s="63">
        <f>IF(SUM($E11:AB11)&lt;$D11,$D11/$N$2,0)</f>
        <v>166.66666666666666</v>
      </c>
      <c r="AD11" s="63">
        <f>IF(SUM($E11:AC11)&lt;$D11,$D11/$N$2,0)</f>
        <v>166.66666666666666</v>
      </c>
      <c r="AE11" s="63">
        <f>IF(SUM($E11:AD11)&lt;$D11,$D11/$N$2,0)</f>
        <v>166.66666666666666</v>
      </c>
      <c r="AF11" s="63">
        <f>IF(SUM($E11:AE11)&lt;$D11,$D11/$N$2,0)</f>
        <v>166.66666666666666</v>
      </c>
      <c r="AG11" s="63">
        <f>IF(SUM($E11:AF11)&lt;$D11,$D11/$N$2,0)</f>
        <v>166.66666666666666</v>
      </c>
      <c r="AH11" s="63">
        <f>IF(SUM($E11:AG11)&lt;$D11,$D11/$N$2,0)</f>
        <v>166.66666666666666</v>
      </c>
      <c r="AI11" s="63">
        <f>IF(SUM($E11:AH11)&lt;$D11,$D11/$N$2,0)</f>
        <v>166.66666666666666</v>
      </c>
      <c r="AJ11" s="63">
        <f>IF(SUM($E11:AI11)&lt;$D11,$D11/$N$2,0)</f>
        <v>166.66666666666666</v>
      </c>
      <c r="AK11" s="63">
        <f>IF(SUM($E11:AJ11)&lt;$D11,$D11/$N$2,0)</f>
        <v>166.66666666666666</v>
      </c>
      <c r="AL11" s="63">
        <f>IF(SUM($E11:AK11)&lt;$D11,$D11/$N$2,0)</f>
        <v>166.66666666666666</v>
      </c>
      <c r="AM11" s="63">
        <f>IF(SUM($E11:AL11)&lt;$D11,$D11/$N$2,0)</f>
        <v>166.66666666666666</v>
      </c>
      <c r="AN11" s="63">
        <f>IF(SUM($E11:AM11)&lt;$D11,$D11/$N$2,0)</f>
        <v>166.66666666666666</v>
      </c>
      <c r="AO11" s="63">
        <f>IF(SUM($E11:AN11)&lt;$D11,$D11/$N$2,0)</f>
        <v>166.66666666666666</v>
      </c>
      <c r="AP11" s="63">
        <f>IF(SUM($E11:AO11)&lt;$D11,$D11/$N$2,0)</f>
        <v>166.66666666666666</v>
      </c>
      <c r="AQ11" s="63">
        <f>IF(SUM($E11:AP11)&lt;$D11,$D11/$N$2,0)</f>
        <v>166.66666666666666</v>
      </c>
      <c r="AR11" s="63">
        <f>IF(SUM($E11:AQ11)&lt;$D11,$D11/$N$2,0)</f>
        <v>166.66666666666666</v>
      </c>
      <c r="AS11" s="63">
        <f>IF(SUM($E11:AR11)&lt;$D11,$D11/$N$2,0)</f>
        <v>166.66666666666666</v>
      </c>
      <c r="AT11" s="63">
        <f>IF(SUM($E11:AS11)&lt;$D11,$D11/$N$2,0)</f>
        <v>166.66666666666666</v>
      </c>
      <c r="AU11" s="63">
        <f>IF(SUM($E11:AT11)&lt;$D11,$D11/$N$2,0)</f>
        <v>166.66666666666666</v>
      </c>
      <c r="AV11" s="63">
        <f>IF(SUM($E11:AU11)&lt;$D11,$D11/$N$2,0)</f>
        <v>166.66666666666666</v>
      </c>
      <c r="AW11" s="63">
        <f>IF(SUM($E11:AV11)&lt;$D11,$D11/$N$2,0)</f>
        <v>166.66666666666666</v>
      </c>
      <c r="AX11" s="63">
        <f>IF(SUM($E11:AW11)&lt;$D11,$D11/$N$2,0)</f>
        <v>166.66666666666666</v>
      </c>
      <c r="AY11" s="63">
        <f>IF(SUM($E11:AX11)&lt;$D11,$D11/$N$2,0)</f>
        <v>166.66666666666666</v>
      </c>
      <c r="AZ11" s="63">
        <f>IF(SUM($E11:AY11)&lt;$D11,$D11/$N$2,0)</f>
        <v>166.66666666666666</v>
      </c>
      <c r="BA11" s="63">
        <f>IF(SUM($E11:AZ11)&lt;$D11,$D11/$N$2,0)</f>
        <v>166.66666666666666</v>
      </c>
      <c r="BB11" s="63">
        <f>IF(SUM($E11:BA11)&lt;$D11,$D11/$N$2,0)</f>
        <v>166.66666666666666</v>
      </c>
      <c r="BC11" s="63">
        <f>IF(SUM($E11:BB11)&lt;$D11,$D11/$N$2,0)</f>
        <v>166.66666666666666</v>
      </c>
      <c r="BD11" s="63">
        <f>IF(SUM($E11:BC11)&lt;$D11,$D11/$N$2,0)</f>
        <v>166.66666666666666</v>
      </c>
      <c r="BE11" s="63">
        <f>IF(SUM($E11:BD11)&lt;$D11,$D11/$N$2,0)</f>
        <v>166.66666666666666</v>
      </c>
      <c r="BF11" s="63">
        <f>IF(SUM($E11:BE11)&lt;$D11,$D11/$N$2,0)</f>
        <v>166.66666666666666</v>
      </c>
      <c r="BG11" s="63">
        <f>IF(SUM($E11:BF11)&lt;$D11,$D11/$N$2,0)</f>
        <v>166.66666666666666</v>
      </c>
      <c r="BH11" s="63">
        <f>IF(SUM($E11:BG11)&lt;$D11,$D11/$N$2,0)</f>
        <v>166.66666666666666</v>
      </c>
      <c r="BI11" s="63">
        <f>IF(SUM($E11:BH11)&lt;$D11,$D11/$N$2,0)</f>
        <v>166.66666666666666</v>
      </c>
      <c r="BJ11" s="63">
        <f>IF(SUM($E11:BI11)&lt;$D11,$D11/$N$2,0)</f>
        <v>166.66666666666666</v>
      </c>
      <c r="BK11" s="63">
        <f>IF(SUM($E11:BJ11)&lt;$D11,$D11/$N$2,0)</f>
        <v>166.66666666666666</v>
      </c>
      <c r="BL11" s="63">
        <f>IF(SUM($E11:BK11)&lt;$D11,$D11/$N$2,0)</f>
        <v>166.66666666666666</v>
      </c>
      <c r="BM11" s="63">
        <f>IF(SUM($E11:BL11)&lt;$D11,$D11/$N$2,0)</f>
        <v>166.66666666666666</v>
      </c>
    </row>
    <row r="12" spans="1:66" x14ac:dyDescent="0.15">
      <c r="A12" s="34" t="s">
        <v>226</v>
      </c>
      <c r="B12" s="180">
        <v>1</v>
      </c>
      <c r="C12" s="33" t="s">
        <v>44</v>
      </c>
      <c r="D12" s="67">
        <f>'CAPEX _CWS '!$J$40</f>
        <v>0</v>
      </c>
      <c r="E12" s="67"/>
      <c r="J12" s="70">
        <f>$D12/$N$2</f>
        <v>0</v>
      </c>
      <c r="K12" s="63">
        <f>IF(SUM(J12)&lt;$D12,$D12/$N$2,0)</f>
        <v>0</v>
      </c>
      <c r="L12" s="63">
        <f>IF(SUM($E12:K12)&lt;$D12,$D12/$N$2,0)</f>
        <v>0</v>
      </c>
      <c r="M12" s="63">
        <f>IF(SUM($E12:L12)&lt;$D12,$D12/$N$2,0)</f>
        <v>0</v>
      </c>
      <c r="N12" s="63">
        <f>IF(SUM($E12:M12)&lt;$D12,$D12/$N$2,0)</f>
        <v>0</v>
      </c>
      <c r="O12" s="63">
        <f>IF(SUM($E12:N12)&lt;$D12,$D12/$N$2,0)</f>
        <v>0</v>
      </c>
      <c r="P12" s="63">
        <f>IF(SUM($E12:O12)&lt;$D12,$D12/$N$2,0)</f>
        <v>0</v>
      </c>
      <c r="Q12" s="63">
        <f>IF(SUM($E12:P12)&lt;$D12,$D12/$N$2,0)</f>
        <v>0</v>
      </c>
      <c r="R12" s="63">
        <f>IF(SUM($E12:Q12)&lt;$D12,$D12/$N$2,0)</f>
        <v>0</v>
      </c>
      <c r="S12" s="63">
        <f>IF(SUM($E12:R12)&lt;$D12,$D12/$N$2,0)</f>
        <v>0</v>
      </c>
      <c r="T12" s="63">
        <f>IF(SUM($E12:S12)&lt;$D12,$D12/$N$2,0)</f>
        <v>0</v>
      </c>
      <c r="U12" s="63">
        <f>IF(SUM($E12:T12)&lt;$D12,$D12/$N$2,0)</f>
        <v>0</v>
      </c>
      <c r="V12" s="63">
        <f>IF(SUM($E12:U12)&lt;$D12,$D12/$N$2,0)</f>
        <v>0</v>
      </c>
      <c r="W12" s="63">
        <f>IF(SUM($E12:V12)&lt;$D12,$D12/$N$2,0)</f>
        <v>0</v>
      </c>
      <c r="X12" s="63">
        <f>IF(SUM($E12:W12)&lt;$D12,$D12/$N$2,0)</f>
        <v>0</v>
      </c>
      <c r="Y12" s="63">
        <f>IF(SUM($E12:X12)&lt;$D12,$D12/$N$2,0)</f>
        <v>0</v>
      </c>
      <c r="Z12" s="63">
        <f>IF(SUM($E12:Y12)&lt;$D12,$D12/$N$2,0)</f>
        <v>0</v>
      </c>
      <c r="AA12" s="63">
        <f>IF(SUM($E12:Z12)&lt;$D12,$D12/$N$2,0)</f>
        <v>0</v>
      </c>
      <c r="AB12" s="63">
        <f>IF(SUM($E12:AA12)&lt;$D12,$D12/$N$2,0)</f>
        <v>0</v>
      </c>
      <c r="AC12" s="63">
        <f>IF(SUM($E12:AB12)&lt;$D12,$D12/$N$2,0)</f>
        <v>0</v>
      </c>
      <c r="AD12" s="63">
        <f>IF(SUM($E12:AC12)&lt;$D12,$D12/$N$2,0)</f>
        <v>0</v>
      </c>
      <c r="AE12" s="63">
        <f>IF(SUM($E12:AD12)&lt;$D12,$D12/$N$2,0)</f>
        <v>0</v>
      </c>
      <c r="AF12" s="63">
        <f>IF(SUM($E12:AE12)&lt;$D12,$D12/$N$2,0)</f>
        <v>0</v>
      </c>
      <c r="AG12" s="63">
        <f>IF(SUM($E12:AF12)&lt;$D12,$D12/$N$2,0)</f>
        <v>0</v>
      </c>
      <c r="AH12" s="63">
        <f>IF(SUM($E12:AG12)&lt;$D12,$D12/$N$2,0)</f>
        <v>0</v>
      </c>
      <c r="AI12" s="63">
        <f>IF(SUM($E12:AH12)&lt;$D12,$D12/$N$2,0)</f>
        <v>0</v>
      </c>
      <c r="AJ12" s="63">
        <f>IF(SUM($E12:AI12)&lt;$D12,$D12/$N$2,0)</f>
        <v>0</v>
      </c>
      <c r="AK12" s="63">
        <f>IF(SUM($E12:AJ12)&lt;$D12,$D12/$N$2,0)</f>
        <v>0</v>
      </c>
      <c r="AL12" s="63">
        <f>IF(SUM($E12:AK12)&lt;$D12,$D12/$N$2,0)</f>
        <v>0</v>
      </c>
      <c r="AM12" s="63">
        <f>IF(SUM($E12:AL12)&lt;$D12,$D12/$N$2,0)</f>
        <v>0</v>
      </c>
      <c r="AN12" s="63">
        <f>IF(SUM($E12:AM12)&lt;$D12,$D12/$N$2,0)</f>
        <v>0</v>
      </c>
      <c r="AO12" s="63">
        <f>IF(SUM($E12:AN12)&lt;$D12,$D12/$N$2,0)</f>
        <v>0</v>
      </c>
      <c r="AP12" s="63">
        <f>IF(SUM($E12:AO12)&lt;$D12,$D12/$N$2,0)</f>
        <v>0</v>
      </c>
      <c r="AQ12" s="63">
        <f>IF(SUM($E12:AP12)&lt;$D12,$D12/$N$2,0)</f>
        <v>0</v>
      </c>
      <c r="AR12" s="63">
        <f>IF(SUM($E12:AQ12)&lt;$D12,$D12/$N$2,0)</f>
        <v>0</v>
      </c>
      <c r="AS12" s="63">
        <f>IF(SUM($E12:AR12)&lt;$D12,$D12/$N$2,0)</f>
        <v>0</v>
      </c>
      <c r="AT12" s="63">
        <f>IF(SUM($E12:AS12)&lt;$D12,$D12/$N$2,0)</f>
        <v>0</v>
      </c>
      <c r="AU12" s="63">
        <f>IF(SUM($E12:AT12)&lt;$D12,$D12/$N$2,0)</f>
        <v>0</v>
      </c>
      <c r="AV12" s="63">
        <f>IF(SUM($E12:AU12)&lt;$D12,$D12/$N$2,0)</f>
        <v>0</v>
      </c>
      <c r="AW12" s="63">
        <f>IF(SUM($E12:AV12)&lt;$D12,$D12/$N$2,0)</f>
        <v>0</v>
      </c>
      <c r="AX12" s="63">
        <f>IF(SUM($E12:AW12)&lt;$D12,$D12/$N$2,0)</f>
        <v>0</v>
      </c>
      <c r="AY12" s="63">
        <f>IF(SUM($E12:AX12)&lt;$D12,$D12/$N$2,0)</f>
        <v>0</v>
      </c>
      <c r="AZ12" s="63">
        <f>IF(SUM($E12:AY12)&lt;$D12,$D12/$N$2,0)</f>
        <v>0</v>
      </c>
      <c r="BA12" s="63">
        <f>IF(SUM($E12:AZ12)&lt;$D12,$D12/$N$2,0)</f>
        <v>0</v>
      </c>
      <c r="BB12" s="63">
        <f>IF(SUM($E12:BA12)&lt;$D12,$D12/$N$2,0)</f>
        <v>0</v>
      </c>
      <c r="BC12" s="63">
        <f>IF(SUM($E12:BB12)&lt;$D12,$D12/$N$2,0)</f>
        <v>0</v>
      </c>
      <c r="BD12" s="63">
        <f>IF(SUM($E12:BC12)&lt;$D12,$D12/$N$2,0)</f>
        <v>0</v>
      </c>
      <c r="BE12" s="63">
        <f>IF(SUM($E12:BD12)&lt;$D12,$D12/$N$2,0)</f>
        <v>0</v>
      </c>
      <c r="BF12" s="63">
        <f>IF(SUM($E12:BE12)&lt;$D12,$D12/$N$2,0)</f>
        <v>0</v>
      </c>
      <c r="BG12" s="63">
        <f>IF(SUM($E12:BF12)&lt;$D12,$D12/$N$2,0)</f>
        <v>0</v>
      </c>
      <c r="BH12" s="63">
        <f>IF(SUM($E12:BG12)&lt;$D12,$D12/$N$2,0)</f>
        <v>0</v>
      </c>
      <c r="BI12" s="63">
        <f>IF(SUM($E12:BH12)&lt;$D12,$D12/$N$2,0)</f>
        <v>0</v>
      </c>
      <c r="BJ12" s="63">
        <f>IF(SUM($E12:BI12)&lt;$D12,$D12/$N$2,0)</f>
        <v>0</v>
      </c>
      <c r="BK12" s="63">
        <f>IF(SUM($E12:BJ12)&lt;$D12,$D12/$N$2,0)</f>
        <v>0</v>
      </c>
      <c r="BL12" s="63">
        <f>IF(SUM($E12:BK12)&lt;$D12,$D12/$N$2,0)</f>
        <v>0</v>
      </c>
      <c r="BM12" s="63">
        <f>IF(SUM($E12:BL12)&lt;$D12,$D12/$N$2,0)</f>
        <v>0</v>
      </c>
    </row>
    <row r="13" spans="1:66" x14ac:dyDescent="0.15">
      <c r="A13" s="34" t="s">
        <v>227</v>
      </c>
      <c r="B13" s="180">
        <v>1</v>
      </c>
      <c r="C13" s="33" t="s">
        <v>45</v>
      </c>
      <c r="D13" s="67">
        <f>'CAPEX _CWS '!$K$40</f>
        <v>0</v>
      </c>
      <c r="E13" s="67"/>
      <c r="K13" s="70">
        <f>$D13/$N$2</f>
        <v>0</v>
      </c>
      <c r="L13" s="63">
        <f>IF(SUM(K13)&lt;$D13,$D13/$N$2,0)</f>
        <v>0</v>
      </c>
      <c r="M13" s="63">
        <f>IF(SUM($E13:L13)&lt;$D13,$D13/$N$2,0)</f>
        <v>0</v>
      </c>
      <c r="N13" s="63">
        <f>IF(SUM($E13:M13)&lt;$D13,$D13/$N$2,0)</f>
        <v>0</v>
      </c>
      <c r="O13" s="63">
        <f>IF(SUM($E13:N13)&lt;$D13,$D13/$N$2,0)</f>
        <v>0</v>
      </c>
      <c r="P13" s="63">
        <f>IF(SUM($E13:O13)&lt;$D13,$D13/$N$2,0)</f>
        <v>0</v>
      </c>
      <c r="Q13" s="63">
        <f>IF(SUM($E13:P13)&lt;$D13,$D13/$N$2,0)</f>
        <v>0</v>
      </c>
      <c r="R13" s="63">
        <f>IF(SUM($E13:Q13)&lt;$D13,$D13/$N$2,0)</f>
        <v>0</v>
      </c>
      <c r="S13" s="63">
        <f>IF(SUM($E13:R13)&lt;$D13,$D13/$N$2,0)</f>
        <v>0</v>
      </c>
      <c r="T13" s="63">
        <f>IF(SUM($E13:S13)&lt;$D13,$D13/$N$2,0)</f>
        <v>0</v>
      </c>
      <c r="U13" s="63">
        <f>IF(SUM($E13:T13)&lt;$D13,$D13/$N$2,0)</f>
        <v>0</v>
      </c>
      <c r="V13" s="63">
        <f>IF(SUM($E13:U13)&lt;$D13,$D13/$N$2,0)</f>
        <v>0</v>
      </c>
      <c r="W13" s="63">
        <f>IF(SUM($E13:V13)&lt;$D13,$D13/$N$2,0)</f>
        <v>0</v>
      </c>
      <c r="X13" s="63">
        <f>IF(SUM($E13:W13)&lt;$D13,$D13/$N$2,0)</f>
        <v>0</v>
      </c>
      <c r="Y13" s="63">
        <f>IF(SUM($E13:X13)&lt;$D13,$D13/$N$2,0)</f>
        <v>0</v>
      </c>
      <c r="Z13" s="63">
        <f>IF(SUM($E13:Y13)&lt;$D13,$D13/$N$2,0)</f>
        <v>0</v>
      </c>
      <c r="AA13" s="63">
        <f>IF(SUM($E13:Z13)&lt;$D13,$D13/$N$2,0)</f>
        <v>0</v>
      </c>
      <c r="AB13" s="63">
        <f>IF(SUM($E13:AA13)&lt;$D13,$D13/$N$2,0)</f>
        <v>0</v>
      </c>
      <c r="AC13" s="63">
        <f>IF(SUM($E13:AB13)&lt;$D13,$D13/$N$2,0)</f>
        <v>0</v>
      </c>
      <c r="AD13" s="63">
        <f>IF(SUM($E13:AC13)&lt;$D13,$D13/$N$2,0)</f>
        <v>0</v>
      </c>
      <c r="AE13" s="63">
        <f>IF(SUM($E13:AD13)&lt;$D13,$D13/$N$2,0)</f>
        <v>0</v>
      </c>
      <c r="AF13" s="63">
        <f>IF(SUM($E13:AE13)&lt;$D13,$D13/$N$2,0)</f>
        <v>0</v>
      </c>
      <c r="AG13" s="63">
        <f>IF(SUM($E13:AF13)&lt;$D13,$D13/$N$2,0)</f>
        <v>0</v>
      </c>
      <c r="AH13" s="63">
        <f>IF(SUM($E13:AG13)&lt;$D13,$D13/$N$2,0)</f>
        <v>0</v>
      </c>
      <c r="AI13" s="63">
        <f>IF(SUM($E13:AH13)&lt;$D13,$D13/$N$2,0)</f>
        <v>0</v>
      </c>
      <c r="AJ13" s="63">
        <f>IF(SUM($E13:AI13)&lt;$D13,$D13/$N$2,0)</f>
        <v>0</v>
      </c>
      <c r="AK13" s="63">
        <f>IF(SUM($E13:AJ13)&lt;$D13,$D13/$N$2,0)</f>
        <v>0</v>
      </c>
      <c r="AL13" s="63">
        <f>IF(SUM($E13:AK13)&lt;$D13,$D13/$N$2,0)</f>
        <v>0</v>
      </c>
      <c r="AM13" s="63">
        <f>IF(SUM($E13:AL13)&lt;$D13,$D13/$N$2,0)</f>
        <v>0</v>
      </c>
      <c r="AN13" s="63">
        <f>IF(SUM($E13:AM13)&lt;$D13,$D13/$N$2,0)</f>
        <v>0</v>
      </c>
      <c r="AO13" s="63">
        <f>IF(SUM($E13:AN13)&lt;$D13,$D13/$N$2,0)</f>
        <v>0</v>
      </c>
      <c r="AP13" s="63">
        <f>IF(SUM($E13:AO13)&lt;$D13,$D13/$N$2,0)</f>
        <v>0</v>
      </c>
      <c r="AQ13" s="63">
        <f>IF(SUM($E13:AP13)&lt;$D13,$D13/$N$2,0)</f>
        <v>0</v>
      </c>
      <c r="AR13" s="63">
        <f>IF(SUM($E13:AQ13)&lt;$D13,$D13/$N$2,0)</f>
        <v>0</v>
      </c>
      <c r="AS13" s="63">
        <f>IF(SUM($E13:AR13)&lt;$D13,$D13/$N$2,0)</f>
        <v>0</v>
      </c>
      <c r="AT13" s="63">
        <f>IF(SUM($E13:AS13)&lt;$D13,$D13/$N$2,0)</f>
        <v>0</v>
      </c>
      <c r="AU13" s="63">
        <f>IF(SUM($E13:AT13)&lt;$D13,$D13/$N$2,0)</f>
        <v>0</v>
      </c>
      <c r="AV13" s="63">
        <f>IF(SUM($E13:AU13)&lt;$D13,$D13/$N$2,0)</f>
        <v>0</v>
      </c>
      <c r="AW13" s="63">
        <f>IF(SUM($E13:AV13)&lt;$D13,$D13/$N$2,0)</f>
        <v>0</v>
      </c>
      <c r="AX13" s="63">
        <f>IF(SUM($E13:AW13)&lt;$D13,$D13/$N$2,0)</f>
        <v>0</v>
      </c>
      <c r="AY13" s="63">
        <f>IF(SUM($E13:AX13)&lt;$D13,$D13/$N$2,0)</f>
        <v>0</v>
      </c>
      <c r="AZ13" s="63">
        <f>IF(SUM($E13:AY13)&lt;$D13,$D13/$N$2,0)</f>
        <v>0</v>
      </c>
      <c r="BA13" s="63">
        <f>IF(SUM($E13:AZ13)&lt;$D13,$D13/$N$2,0)</f>
        <v>0</v>
      </c>
      <c r="BB13" s="63">
        <f>IF(SUM($E13:BA13)&lt;$D13,$D13/$N$2,0)</f>
        <v>0</v>
      </c>
      <c r="BC13" s="63">
        <f>IF(SUM($E13:BB13)&lt;$D13,$D13/$N$2,0)</f>
        <v>0</v>
      </c>
      <c r="BD13" s="63">
        <f>IF(SUM($E13:BC13)&lt;$D13,$D13/$N$2,0)</f>
        <v>0</v>
      </c>
      <c r="BE13" s="63">
        <f>IF(SUM($E13:BD13)&lt;$D13,$D13/$N$2,0)</f>
        <v>0</v>
      </c>
      <c r="BF13" s="63">
        <f>IF(SUM($E13:BE13)&lt;$D13,$D13/$N$2,0)</f>
        <v>0</v>
      </c>
      <c r="BG13" s="63">
        <f>IF(SUM($E13:BF13)&lt;$D13,$D13/$N$2,0)</f>
        <v>0</v>
      </c>
      <c r="BH13" s="63">
        <f>IF(SUM($E13:BG13)&lt;$D13,$D13/$N$2,0)</f>
        <v>0</v>
      </c>
      <c r="BI13" s="63">
        <f>IF(SUM($E13:BH13)&lt;$D13,$D13/$N$2,0)</f>
        <v>0</v>
      </c>
      <c r="BJ13" s="63">
        <f>IF(SUM($E13:BI13)&lt;$D13,$D13/$N$2,0)</f>
        <v>0</v>
      </c>
      <c r="BK13" s="63">
        <f>IF(SUM($E13:BJ13)&lt;$D13,$D13/$N$2,0)</f>
        <v>0</v>
      </c>
      <c r="BL13" s="63">
        <f>IF(SUM($E13:BK13)&lt;$D13,$D13/$N$2,0)</f>
        <v>0</v>
      </c>
      <c r="BM13" s="63">
        <f>IF(SUM($E13:BL13)&lt;$D13,$D13/$N$2,0)</f>
        <v>0</v>
      </c>
    </row>
    <row r="14" spans="1:66" x14ac:dyDescent="0.15">
      <c r="A14" s="34" t="s">
        <v>228</v>
      </c>
      <c r="B14" s="180">
        <v>1</v>
      </c>
      <c r="C14" s="33" t="s">
        <v>46</v>
      </c>
      <c r="D14" s="67">
        <f>'CAPEX _CWS '!$L$40</f>
        <v>0</v>
      </c>
      <c r="E14" s="67"/>
      <c r="L14" s="70">
        <f>$D14/$N$2</f>
        <v>0</v>
      </c>
      <c r="M14" s="63">
        <f>IF(SUM(L14)&lt;$D14,$D14/$N$2,0)</f>
        <v>0</v>
      </c>
      <c r="N14" s="63">
        <f>IF(SUM($E14:M14)&lt;$D14,$D14/$N$2,0)</f>
        <v>0</v>
      </c>
      <c r="O14" s="63">
        <f>IF(SUM($E14:N14)&lt;$D14,$D14/$N$2,0)</f>
        <v>0</v>
      </c>
      <c r="P14" s="63">
        <f>IF(SUM($E14:O14)&lt;$D14,$D14/$N$2,0)</f>
        <v>0</v>
      </c>
      <c r="Q14" s="63">
        <f>IF(SUM($E14:P14)&lt;$D14,$D14/$N$2,0)</f>
        <v>0</v>
      </c>
      <c r="R14" s="63">
        <f>IF(SUM($E14:Q14)&lt;$D14,$D14/$N$2,0)</f>
        <v>0</v>
      </c>
      <c r="S14" s="63">
        <f>IF(SUM($E14:R14)&lt;$D14,$D14/$N$2,0)</f>
        <v>0</v>
      </c>
      <c r="T14" s="63">
        <f>IF(SUM($E14:S14)&lt;$D14,$D14/$N$2,0)</f>
        <v>0</v>
      </c>
      <c r="U14" s="63">
        <f>IF(SUM($E14:T14)&lt;$D14,$D14/$N$2,0)</f>
        <v>0</v>
      </c>
      <c r="V14" s="63">
        <f>IF(SUM($E14:U14)&lt;$D14,$D14/$N$2,0)</f>
        <v>0</v>
      </c>
      <c r="W14" s="63">
        <f>IF(SUM($E14:V14)&lt;$D14,$D14/$N$2,0)</f>
        <v>0</v>
      </c>
      <c r="X14" s="63">
        <f>IF(SUM($E14:W14)&lt;$D14,$D14/$N$2,0)</f>
        <v>0</v>
      </c>
      <c r="Y14" s="63">
        <f>IF(SUM($E14:X14)&lt;$D14,$D14/$N$2,0)</f>
        <v>0</v>
      </c>
      <c r="Z14" s="63">
        <f>IF(SUM($E14:Y14)&lt;$D14,$D14/$N$2,0)</f>
        <v>0</v>
      </c>
      <c r="AA14" s="63">
        <f>IF(SUM($E14:Z14)&lt;$D14,$D14/$N$2,0)</f>
        <v>0</v>
      </c>
      <c r="AB14" s="63">
        <f>IF(SUM($E14:AA14)&lt;$D14,$D14/$N$2,0)</f>
        <v>0</v>
      </c>
      <c r="AC14" s="63">
        <f>IF(SUM($E14:AB14)&lt;$D14,$D14/$N$2,0)</f>
        <v>0</v>
      </c>
      <c r="AD14" s="63">
        <f>IF(SUM($E14:AC14)&lt;$D14,$D14/$N$2,0)</f>
        <v>0</v>
      </c>
      <c r="AE14" s="63">
        <f>IF(SUM($E14:AD14)&lt;$D14,$D14/$N$2,0)</f>
        <v>0</v>
      </c>
      <c r="AF14" s="63">
        <f>IF(SUM($E14:AE14)&lt;$D14,$D14/$N$2,0)</f>
        <v>0</v>
      </c>
      <c r="AG14" s="63">
        <f>IF(SUM($E14:AF14)&lt;$D14,$D14/$N$2,0)</f>
        <v>0</v>
      </c>
      <c r="AH14" s="63">
        <f>IF(SUM($E14:AG14)&lt;$D14,$D14/$N$2,0)</f>
        <v>0</v>
      </c>
      <c r="AI14" s="63">
        <f>IF(SUM($E14:AH14)&lt;$D14,$D14/$N$2,0)</f>
        <v>0</v>
      </c>
      <c r="AJ14" s="63">
        <f>IF(SUM($E14:AI14)&lt;$D14,$D14/$N$2,0)</f>
        <v>0</v>
      </c>
      <c r="AK14" s="63">
        <f>IF(SUM($E14:AJ14)&lt;$D14,$D14/$N$2,0)</f>
        <v>0</v>
      </c>
      <c r="AL14" s="63">
        <f>IF(SUM($E14:AK14)&lt;$D14,$D14/$N$2,0)</f>
        <v>0</v>
      </c>
      <c r="AM14" s="63">
        <f>IF(SUM($E14:AL14)&lt;$D14,$D14/$N$2,0)</f>
        <v>0</v>
      </c>
      <c r="AN14" s="63">
        <f>IF(SUM($E14:AM14)&lt;$D14,$D14/$N$2,0)</f>
        <v>0</v>
      </c>
      <c r="AO14" s="63">
        <f>IF(SUM($E14:AN14)&lt;$D14,$D14/$N$2,0)</f>
        <v>0</v>
      </c>
      <c r="AP14" s="63">
        <f>IF(SUM($E14:AO14)&lt;$D14,$D14/$N$2,0)</f>
        <v>0</v>
      </c>
      <c r="AQ14" s="63">
        <f>IF(SUM($E14:AP14)&lt;$D14,$D14/$N$2,0)</f>
        <v>0</v>
      </c>
      <c r="AR14" s="63">
        <f>IF(SUM($E14:AQ14)&lt;$D14,$D14/$N$2,0)</f>
        <v>0</v>
      </c>
      <c r="AS14" s="63">
        <f>IF(SUM($E14:AR14)&lt;$D14,$D14/$N$2,0)</f>
        <v>0</v>
      </c>
      <c r="AT14" s="63">
        <f>IF(SUM($E14:AS14)&lt;$D14,$D14/$N$2,0)</f>
        <v>0</v>
      </c>
      <c r="AU14" s="63">
        <f>IF(SUM($E14:AT14)&lt;$D14,$D14/$N$2,0)</f>
        <v>0</v>
      </c>
      <c r="AV14" s="63">
        <f>IF(SUM($E14:AU14)&lt;$D14,$D14/$N$2,0)</f>
        <v>0</v>
      </c>
      <c r="AW14" s="63">
        <f>IF(SUM($E14:AV14)&lt;$D14,$D14/$N$2,0)</f>
        <v>0</v>
      </c>
      <c r="AX14" s="63">
        <f>IF(SUM($E14:AW14)&lt;$D14,$D14/$N$2,0)</f>
        <v>0</v>
      </c>
      <c r="AY14" s="63">
        <f>IF(SUM($E14:AX14)&lt;$D14,$D14/$N$2,0)</f>
        <v>0</v>
      </c>
      <c r="AZ14" s="63">
        <f>IF(SUM($E14:AY14)&lt;$D14,$D14/$N$2,0)</f>
        <v>0</v>
      </c>
      <c r="BA14" s="63">
        <f>IF(SUM($E14:AZ14)&lt;$D14,$D14/$N$2,0)</f>
        <v>0</v>
      </c>
      <c r="BB14" s="63">
        <f>IF(SUM($E14:BA14)&lt;$D14,$D14/$N$2,0)</f>
        <v>0</v>
      </c>
      <c r="BC14" s="63">
        <f>IF(SUM($E14:BB14)&lt;$D14,$D14/$N$2,0)</f>
        <v>0</v>
      </c>
      <c r="BD14" s="63">
        <f>IF(SUM($E14:BC14)&lt;$D14,$D14/$N$2,0)</f>
        <v>0</v>
      </c>
      <c r="BE14" s="63">
        <f>IF(SUM($E14:BD14)&lt;$D14,$D14/$N$2,0)</f>
        <v>0</v>
      </c>
      <c r="BF14" s="63">
        <f>IF(SUM($E14:BE14)&lt;$D14,$D14/$N$2,0)</f>
        <v>0</v>
      </c>
      <c r="BG14" s="63">
        <f>IF(SUM($E14:BF14)&lt;$D14,$D14/$N$2,0)</f>
        <v>0</v>
      </c>
      <c r="BH14" s="63">
        <f>IF(SUM($E14:BG14)&lt;$D14,$D14/$N$2,0)</f>
        <v>0</v>
      </c>
      <c r="BI14" s="63">
        <f>IF(SUM($E14:BH14)&lt;$D14,$D14/$N$2,0)</f>
        <v>0</v>
      </c>
      <c r="BJ14" s="63">
        <f>IF(SUM($E14:BI14)&lt;$D14,$D14/$N$2,0)</f>
        <v>0</v>
      </c>
      <c r="BK14" s="63">
        <f>IF(SUM($E14:BJ14)&lt;$D14,$D14/$N$2,0)</f>
        <v>0</v>
      </c>
      <c r="BL14" s="63">
        <f>IF(SUM($E14:BK14)&lt;$D14,$D14/$N$2,0)</f>
        <v>0</v>
      </c>
      <c r="BM14" s="63">
        <f>IF(SUM($E14:BL14)&lt;$D14,$D14/$N$2,0)</f>
        <v>0</v>
      </c>
    </row>
    <row r="15" spans="1:66" x14ac:dyDescent="0.15">
      <c r="A15" s="34" t="s">
        <v>229</v>
      </c>
      <c r="B15" s="180">
        <v>1</v>
      </c>
      <c r="C15" s="33" t="s">
        <v>47</v>
      </c>
      <c r="D15" s="67">
        <f>'CAPEX _CWS '!$M$40</f>
        <v>0</v>
      </c>
      <c r="E15" s="67"/>
      <c r="M15" s="70">
        <f>$D15/$N$2</f>
        <v>0</v>
      </c>
      <c r="N15" s="63">
        <f>IF(SUM(M15)&lt;$D15,$D15/$N$2,0)</f>
        <v>0</v>
      </c>
      <c r="O15" s="63">
        <f>IF(SUM($E15:N15)&lt;$D15,$D15/$N$2,0)</f>
        <v>0</v>
      </c>
      <c r="P15" s="63">
        <f>IF(SUM($E15:O15)&lt;$D15,$D15/$N$2,0)</f>
        <v>0</v>
      </c>
      <c r="Q15" s="63">
        <f>IF(SUM($E15:P15)&lt;$D15,$D15/$N$2,0)</f>
        <v>0</v>
      </c>
      <c r="R15" s="63">
        <f>IF(SUM($E15:Q15)&lt;$D15,$D15/$N$2,0)</f>
        <v>0</v>
      </c>
      <c r="S15" s="63">
        <f>IF(SUM($E15:R15)&lt;$D15,$D15/$N$2,0)</f>
        <v>0</v>
      </c>
      <c r="T15" s="63">
        <f>IF(SUM($E15:S15)&lt;$D15,$D15/$N$2,0)</f>
        <v>0</v>
      </c>
      <c r="U15" s="63">
        <f>IF(SUM($E15:T15)&lt;$D15,$D15/$N$2,0)</f>
        <v>0</v>
      </c>
      <c r="V15" s="63">
        <f>IF(SUM($E15:U15)&lt;$D15,$D15/$N$2,0)</f>
        <v>0</v>
      </c>
      <c r="W15" s="63">
        <f>IF(SUM($E15:V15)&lt;$D15,$D15/$N$2,0)</f>
        <v>0</v>
      </c>
      <c r="X15" s="63">
        <f>IF(SUM($E15:W15)&lt;$D15,$D15/$N$2,0)</f>
        <v>0</v>
      </c>
      <c r="Y15" s="63">
        <f>IF(SUM($E15:X15)&lt;$D15,$D15/$N$2,0)</f>
        <v>0</v>
      </c>
      <c r="Z15" s="63">
        <f>IF(SUM($E15:Y15)&lt;$D15,$D15/$N$2,0)</f>
        <v>0</v>
      </c>
      <c r="AA15" s="63">
        <f>IF(SUM($E15:Z15)&lt;$D15,$D15/$N$2,0)</f>
        <v>0</v>
      </c>
      <c r="AB15" s="63">
        <f>IF(SUM($E15:AA15)&lt;$D15,$D15/$N$2,0)</f>
        <v>0</v>
      </c>
      <c r="AC15" s="63">
        <f>IF(SUM($E15:AB15)&lt;$D15,$D15/$N$2,0)</f>
        <v>0</v>
      </c>
      <c r="AD15" s="63">
        <f>IF(SUM($E15:AC15)&lt;$D15,$D15/$N$2,0)</f>
        <v>0</v>
      </c>
      <c r="AE15" s="63">
        <f>IF(SUM($E15:AD15)&lt;$D15,$D15/$N$2,0)</f>
        <v>0</v>
      </c>
      <c r="AF15" s="63">
        <f>IF(SUM($E15:AE15)&lt;$D15,$D15/$N$2,0)</f>
        <v>0</v>
      </c>
      <c r="AG15" s="63">
        <f>IF(SUM($E15:AF15)&lt;$D15,$D15/$N$2,0)</f>
        <v>0</v>
      </c>
      <c r="AH15" s="63">
        <f>IF(SUM($E15:AG15)&lt;$D15,$D15/$N$2,0)</f>
        <v>0</v>
      </c>
      <c r="AI15" s="63">
        <f>IF(SUM($E15:AH15)&lt;$D15,$D15/$N$2,0)</f>
        <v>0</v>
      </c>
      <c r="AJ15" s="63">
        <f>IF(SUM($E15:AI15)&lt;$D15,$D15/$N$2,0)</f>
        <v>0</v>
      </c>
      <c r="AK15" s="63">
        <f>IF(SUM($E15:AJ15)&lt;$D15,$D15/$N$2,0)</f>
        <v>0</v>
      </c>
      <c r="AL15" s="63">
        <f>IF(SUM($E15:AK15)&lt;$D15,$D15/$N$2,0)</f>
        <v>0</v>
      </c>
      <c r="AM15" s="63">
        <f>IF(SUM($E15:AL15)&lt;$D15,$D15/$N$2,0)</f>
        <v>0</v>
      </c>
      <c r="AN15" s="63">
        <f>IF(SUM($E15:AM15)&lt;$D15,$D15/$N$2,0)</f>
        <v>0</v>
      </c>
      <c r="AO15" s="63">
        <f>IF(SUM($E15:AN15)&lt;$D15,$D15/$N$2,0)</f>
        <v>0</v>
      </c>
      <c r="AP15" s="63">
        <f>IF(SUM($E15:AO15)&lt;$D15,$D15/$N$2,0)</f>
        <v>0</v>
      </c>
      <c r="AQ15" s="63">
        <f>IF(SUM($E15:AP15)&lt;$D15,$D15/$N$2,0)</f>
        <v>0</v>
      </c>
      <c r="AR15" s="63">
        <f>IF(SUM($E15:AQ15)&lt;$D15,$D15/$N$2,0)</f>
        <v>0</v>
      </c>
      <c r="AS15" s="63">
        <f>IF(SUM($E15:AR15)&lt;$D15,$D15/$N$2,0)</f>
        <v>0</v>
      </c>
      <c r="AT15" s="63">
        <f>IF(SUM($E15:AS15)&lt;$D15,$D15/$N$2,0)</f>
        <v>0</v>
      </c>
      <c r="AU15" s="63">
        <f>IF(SUM($E15:AT15)&lt;$D15,$D15/$N$2,0)</f>
        <v>0</v>
      </c>
      <c r="AV15" s="63">
        <f>IF(SUM($E15:AU15)&lt;$D15,$D15/$N$2,0)</f>
        <v>0</v>
      </c>
      <c r="AW15" s="63">
        <f>IF(SUM($E15:AV15)&lt;$D15,$D15/$N$2,0)</f>
        <v>0</v>
      </c>
      <c r="AX15" s="63">
        <f>IF(SUM($E15:AW15)&lt;$D15,$D15/$N$2,0)</f>
        <v>0</v>
      </c>
      <c r="AY15" s="63">
        <f>IF(SUM($E15:AX15)&lt;$D15,$D15/$N$2,0)</f>
        <v>0</v>
      </c>
      <c r="AZ15" s="63">
        <f>IF(SUM($E15:AY15)&lt;$D15,$D15/$N$2,0)</f>
        <v>0</v>
      </c>
      <c r="BA15" s="63">
        <f>IF(SUM($E15:AZ15)&lt;$D15,$D15/$N$2,0)</f>
        <v>0</v>
      </c>
      <c r="BB15" s="63">
        <f>IF(SUM($E15:BA15)&lt;$D15,$D15/$N$2,0)</f>
        <v>0</v>
      </c>
      <c r="BC15" s="63">
        <f>IF(SUM($E15:BB15)&lt;$D15,$D15/$N$2,0)</f>
        <v>0</v>
      </c>
      <c r="BD15" s="63">
        <f>IF(SUM($E15:BC15)&lt;$D15,$D15/$N$2,0)</f>
        <v>0</v>
      </c>
      <c r="BE15" s="63">
        <f>IF(SUM($E15:BD15)&lt;$D15,$D15/$N$2,0)</f>
        <v>0</v>
      </c>
      <c r="BF15" s="63">
        <f>IF(SUM($E15:BE15)&lt;$D15,$D15/$N$2,0)</f>
        <v>0</v>
      </c>
      <c r="BG15" s="63">
        <f>IF(SUM($E15:BF15)&lt;$D15,$D15/$N$2,0)</f>
        <v>0</v>
      </c>
      <c r="BH15" s="63">
        <f>IF(SUM($E15:BG15)&lt;$D15,$D15/$N$2,0)</f>
        <v>0</v>
      </c>
      <c r="BI15" s="63">
        <f>IF(SUM($E15:BH15)&lt;$D15,$D15/$N$2,0)</f>
        <v>0</v>
      </c>
      <c r="BJ15" s="63">
        <f>IF(SUM($E15:BI15)&lt;$D15,$D15/$N$2,0)</f>
        <v>0</v>
      </c>
      <c r="BK15" s="63">
        <f>IF(SUM($E15:BJ15)&lt;$D15,$D15/$N$2,0)</f>
        <v>0</v>
      </c>
      <c r="BL15" s="63">
        <f>IF(SUM($E15:BK15)&lt;$D15,$D15/$N$2,0)</f>
        <v>0</v>
      </c>
      <c r="BM15" s="63">
        <f>IF(SUM($E15:BL15)&lt;$D15,$D15/$N$2,0)</f>
        <v>0</v>
      </c>
    </row>
    <row r="16" spans="1:66" x14ac:dyDescent="0.15">
      <c r="A16" s="34" t="s">
        <v>91</v>
      </c>
      <c r="B16" s="180">
        <v>1</v>
      </c>
      <c r="C16" s="33" t="s">
        <v>48</v>
      </c>
      <c r="D16" s="67">
        <f>'CAPEX _CWS '!$N$40</f>
        <v>0</v>
      </c>
      <c r="E16" s="67"/>
      <c r="N16" s="70">
        <f>$D16/$N$2</f>
        <v>0</v>
      </c>
      <c r="O16" s="63">
        <f>IF(SUM(N16)&lt;$D16,$D16/$N$2,0)</f>
        <v>0</v>
      </c>
      <c r="P16" s="63">
        <f>IF(SUM($E16:O16)&lt;$D16,$D16/$N$2,0)</f>
        <v>0</v>
      </c>
      <c r="Q16" s="63">
        <f>IF(SUM($E16:P16)&lt;$D16,$D16/$N$2,0)</f>
        <v>0</v>
      </c>
      <c r="R16" s="63">
        <f>IF(SUM($E16:Q16)&lt;$D16,$D16/$N$2,0)</f>
        <v>0</v>
      </c>
      <c r="S16" s="63">
        <f>IF(SUM($E16:R16)&lt;$D16,$D16/$N$2,0)</f>
        <v>0</v>
      </c>
      <c r="T16" s="63">
        <f>IF(SUM($E16:S16)&lt;$D16,$D16/$N$2,0)</f>
        <v>0</v>
      </c>
      <c r="U16" s="63">
        <f>IF(SUM($E16:T16)&lt;$D16,$D16/$N$2,0)</f>
        <v>0</v>
      </c>
      <c r="V16" s="63">
        <f>IF(SUM($E16:U16)&lt;$D16,$D16/$N$2,0)</f>
        <v>0</v>
      </c>
      <c r="W16" s="63">
        <f>IF(SUM($E16:V16)&lt;$D16,$D16/$N$2,0)</f>
        <v>0</v>
      </c>
      <c r="X16" s="63">
        <f>IF(SUM($E16:W16)&lt;$D16,$D16/$N$2,0)</f>
        <v>0</v>
      </c>
      <c r="Y16" s="63">
        <f>IF(SUM($E16:X16)&lt;$D16,$D16/$N$2,0)</f>
        <v>0</v>
      </c>
      <c r="Z16" s="63">
        <f>IF(SUM($E16:Y16)&lt;$D16,$D16/$N$2,0)</f>
        <v>0</v>
      </c>
      <c r="AA16" s="63">
        <f>IF(SUM($E16:Z16)&lt;$D16,$D16/$N$2,0)</f>
        <v>0</v>
      </c>
      <c r="AB16" s="63">
        <f>IF(SUM($E16:AA16)&lt;$D16,$D16/$N$2,0)</f>
        <v>0</v>
      </c>
      <c r="AC16" s="63">
        <f>IF(SUM($E16:AB16)&lt;$D16,$D16/$N$2,0)</f>
        <v>0</v>
      </c>
      <c r="AD16" s="63">
        <f>IF(SUM($E16:AC16)&lt;$D16,$D16/$N$2,0)</f>
        <v>0</v>
      </c>
      <c r="AE16" s="63">
        <f>IF(SUM($E16:AD16)&lt;$D16,$D16/$N$2,0)</f>
        <v>0</v>
      </c>
      <c r="AF16" s="63">
        <f>IF(SUM($E16:AE16)&lt;$D16,$D16/$N$2,0)</f>
        <v>0</v>
      </c>
      <c r="AG16" s="63">
        <f>IF(SUM($E16:AF16)&lt;$D16,$D16/$N$2,0)</f>
        <v>0</v>
      </c>
      <c r="AH16" s="63">
        <f>IF(SUM($E16:AG16)&lt;$D16,$D16/$N$2,0)</f>
        <v>0</v>
      </c>
      <c r="AI16" s="63">
        <f>IF(SUM($E16:AH16)&lt;$D16,$D16/$N$2,0)</f>
        <v>0</v>
      </c>
      <c r="AJ16" s="63">
        <f>IF(SUM($E16:AI16)&lt;$D16,$D16/$N$2,0)</f>
        <v>0</v>
      </c>
      <c r="AK16" s="63">
        <f>IF(SUM($E16:AJ16)&lt;$D16,$D16/$N$2,0)</f>
        <v>0</v>
      </c>
      <c r="AL16" s="63">
        <f>IF(SUM($E16:AK16)&lt;$D16,$D16/$N$2,0)</f>
        <v>0</v>
      </c>
      <c r="AM16" s="63">
        <f>IF(SUM($E16:AL16)&lt;$D16,$D16/$N$2,0)</f>
        <v>0</v>
      </c>
      <c r="AN16" s="63">
        <f>IF(SUM($E16:AM16)&lt;$D16,$D16/$N$2,0)</f>
        <v>0</v>
      </c>
      <c r="AO16" s="63">
        <f>IF(SUM($E16:AN16)&lt;$D16,$D16/$N$2,0)</f>
        <v>0</v>
      </c>
      <c r="AP16" s="63">
        <f>IF(SUM($E16:AO16)&lt;$D16,$D16/$N$2,0)</f>
        <v>0</v>
      </c>
      <c r="AQ16" s="63">
        <f>IF(SUM($E16:AP16)&lt;$D16,$D16/$N$2,0)</f>
        <v>0</v>
      </c>
      <c r="AR16" s="63">
        <f>IF(SUM($E16:AQ16)&lt;$D16,$D16/$N$2,0)</f>
        <v>0</v>
      </c>
      <c r="AS16" s="63">
        <f>IF(SUM($E16:AR16)&lt;$D16,$D16/$N$2,0)</f>
        <v>0</v>
      </c>
      <c r="AT16" s="63">
        <f>IF(SUM($E16:AS16)&lt;$D16,$D16/$N$2,0)</f>
        <v>0</v>
      </c>
      <c r="AU16" s="63">
        <f>IF(SUM($E16:AT16)&lt;$D16,$D16/$N$2,0)</f>
        <v>0</v>
      </c>
      <c r="AV16" s="63">
        <f>IF(SUM($E16:AU16)&lt;$D16,$D16/$N$2,0)</f>
        <v>0</v>
      </c>
      <c r="AW16" s="63">
        <f>IF(SUM($E16:AV16)&lt;$D16,$D16/$N$2,0)</f>
        <v>0</v>
      </c>
      <c r="AX16" s="63">
        <f>IF(SUM($E16:AW16)&lt;$D16,$D16/$N$2,0)</f>
        <v>0</v>
      </c>
      <c r="AY16" s="63">
        <f>IF(SUM($E16:AX16)&lt;$D16,$D16/$N$2,0)</f>
        <v>0</v>
      </c>
      <c r="AZ16" s="63">
        <f>IF(SUM($E16:AY16)&lt;$D16,$D16/$N$2,0)</f>
        <v>0</v>
      </c>
      <c r="BA16" s="63">
        <f>IF(SUM($E16:AZ16)&lt;$D16,$D16/$N$2,0)</f>
        <v>0</v>
      </c>
      <c r="BB16" s="63">
        <f>IF(SUM($E16:BA16)&lt;$D16,$D16/$N$2,0)</f>
        <v>0</v>
      </c>
      <c r="BC16" s="63">
        <f>IF(SUM($E16:BB16)&lt;$D16,$D16/$N$2,0)</f>
        <v>0</v>
      </c>
      <c r="BD16" s="63">
        <f>IF(SUM($E16:BC16)&lt;$D16,$D16/$N$2,0)</f>
        <v>0</v>
      </c>
      <c r="BE16" s="63">
        <f>IF(SUM($E16:BD16)&lt;$D16,$D16/$N$2,0)</f>
        <v>0</v>
      </c>
      <c r="BF16" s="63">
        <f>IF(SUM($E16:BE16)&lt;$D16,$D16/$N$2,0)</f>
        <v>0</v>
      </c>
      <c r="BG16" s="63">
        <f>IF(SUM($E16:BF16)&lt;$D16,$D16/$N$2,0)</f>
        <v>0</v>
      </c>
      <c r="BH16" s="63">
        <f>IF(SUM($E16:BG16)&lt;$D16,$D16/$N$2,0)</f>
        <v>0</v>
      </c>
      <c r="BI16" s="63">
        <f>IF(SUM($E16:BH16)&lt;$D16,$D16/$N$2,0)</f>
        <v>0</v>
      </c>
      <c r="BJ16" s="63">
        <f>IF(SUM($E16:BI16)&lt;$D16,$D16/$N$2,0)</f>
        <v>0</v>
      </c>
      <c r="BK16" s="63">
        <f>IF(SUM($E16:BJ16)&lt;$D16,$D16/$N$2,0)</f>
        <v>0</v>
      </c>
      <c r="BL16" s="63">
        <f>IF(SUM($E16:BK16)&lt;$D16,$D16/$N$2,0)</f>
        <v>0</v>
      </c>
      <c r="BM16" s="63">
        <f>IF(SUM($E16:BL16)&lt;$D16,$D16/$N$2,0)</f>
        <v>0</v>
      </c>
    </row>
    <row r="17" spans="1:65" x14ac:dyDescent="0.15">
      <c r="A17" s="34" t="s">
        <v>230</v>
      </c>
      <c r="B17" s="180">
        <v>1</v>
      </c>
      <c r="C17" s="33" t="s">
        <v>49</v>
      </c>
      <c r="D17" s="67">
        <f>'CAPEX _CWS '!$O$40</f>
        <v>0</v>
      </c>
      <c r="E17" s="67"/>
      <c r="O17" s="70">
        <f>$D17/$N$2</f>
        <v>0</v>
      </c>
      <c r="P17" s="63">
        <f>IF(SUM(O17)&lt;$D17,$D17/$N$2,0)</f>
        <v>0</v>
      </c>
      <c r="Q17" s="63">
        <f>IF(SUM($E17:P17)&lt;$D17,$D17/$N$2,0)</f>
        <v>0</v>
      </c>
      <c r="R17" s="63">
        <f>IF(SUM($E17:Q17)&lt;$D17,$D17/$N$2,0)</f>
        <v>0</v>
      </c>
      <c r="S17" s="63">
        <f>IF(SUM($E17:R17)&lt;$D17,$D17/$N$2,0)</f>
        <v>0</v>
      </c>
      <c r="T17" s="63">
        <f>IF(SUM($E17:S17)&lt;$D17,$D17/$N$2,0)</f>
        <v>0</v>
      </c>
      <c r="U17" s="63">
        <f>IF(SUM($E17:T17)&lt;$D17,$D17/$N$2,0)</f>
        <v>0</v>
      </c>
      <c r="V17" s="63">
        <f>IF(SUM($E17:U17)&lt;$D17,$D17/$N$2,0)</f>
        <v>0</v>
      </c>
      <c r="W17" s="63">
        <f>IF(SUM($E17:V17)&lt;$D17,$D17/$N$2,0)</f>
        <v>0</v>
      </c>
      <c r="X17" s="63">
        <f>IF(SUM($E17:W17)&lt;$D17,$D17/$N$2,0)</f>
        <v>0</v>
      </c>
      <c r="Y17" s="63">
        <f>IF(SUM($E17:X17)&lt;$D17,$D17/$N$2,0)</f>
        <v>0</v>
      </c>
      <c r="Z17" s="63">
        <f>IF(SUM($E17:Y17)&lt;$D17,$D17/$N$2,0)</f>
        <v>0</v>
      </c>
      <c r="AA17" s="63">
        <f>IF(SUM($E17:Z17)&lt;$D17,$D17/$N$2,0)</f>
        <v>0</v>
      </c>
      <c r="AB17" s="63">
        <f>IF(SUM($E17:AA17)&lt;$D17,$D17/$N$2,0)</f>
        <v>0</v>
      </c>
      <c r="AC17" s="63">
        <f>IF(SUM($E17:AB17)&lt;$D17,$D17/$N$2,0)</f>
        <v>0</v>
      </c>
      <c r="AD17" s="63">
        <f>IF(SUM($E17:AC17)&lt;$D17,$D17/$N$2,0)</f>
        <v>0</v>
      </c>
      <c r="AE17" s="63">
        <f>IF(SUM($E17:AD17)&lt;$D17,$D17/$N$2,0)</f>
        <v>0</v>
      </c>
      <c r="AF17" s="63">
        <f>IF(SUM($E17:AE17)&lt;$D17,$D17/$N$2,0)</f>
        <v>0</v>
      </c>
      <c r="AG17" s="63">
        <f>IF(SUM($E17:AF17)&lt;$D17,$D17/$N$2,0)</f>
        <v>0</v>
      </c>
      <c r="AH17" s="63">
        <f>IF(SUM($E17:AG17)&lt;$D17,$D17/$N$2,0)</f>
        <v>0</v>
      </c>
      <c r="AI17" s="63">
        <f>IF(SUM($E17:AH17)&lt;$D17,$D17/$N$2,0)</f>
        <v>0</v>
      </c>
      <c r="AJ17" s="63">
        <f>IF(SUM($E17:AI17)&lt;$D17,$D17/$N$2,0)</f>
        <v>0</v>
      </c>
      <c r="AK17" s="63">
        <f>IF(SUM($E17:AJ17)&lt;$D17,$D17/$N$2,0)</f>
        <v>0</v>
      </c>
      <c r="AL17" s="63">
        <f>IF(SUM($E17:AK17)&lt;$D17,$D17/$N$2,0)</f>
        <v>0</v>
      </c>
      <c r="AM17" s="63">
        <f>IF(SUM($E17:AL17)&lt;$D17,$D17/$N$2,0)</f>
        <v>0</v>
      </c>
      <c r="AN17" s="63">
        <f>IF(SUM($E17:AM17)&lt;$D17,$D17/$N$2,0)</f>
        <v>0</v>
      </c>
      <c r="AO17" s="63">
        <f>IF(SUM($E17:AN17)&lt;$D17,$D17/$N$2,0)</f>
        <v>0</v>
      </c>
      <c r="AP17" s="63">
        <f>IF(SUM($E17:AO17)&lt;$D17,$D17/$N$2,0)</f>
        <v>0</v>
      </c>
      <c r="AQ17" s="63">
        <f>IF(SUM($E17:AP17)&lt;$D17,$D17/$N$2,0)</f>
        <v>0</v>
      </c>
      <c r="AR17" s="63">
        <f>IF(SUM($E17:AQ17)&lt;$D17,$D17/$N$2,0)</f>
        <v>0</v>
      </c>
      <c r="AS17" s="63">
        <f>IF(SUM($E17:AR17)&lt;$D17,$D17/$N$2,0)</f>
        <v>0</v>
      </c>
      <c r="AT17" s="63">
        <f>IF(SUM($E17:AS17)&lt;$D17,$D17/$N$2,0)</f>
        <v>0</v>
      </c>
      <c r="AU17" s="63">
        <f>IF(SUM($E17:AT17)&lt;$D17,$D17/$N$2,0)</f>
        <v>0</v>
      </c>
      <c r="AV17" s="63">
        <f>IF(SUM($E17:AU17)&lt;$D17,$D17/$N$2,0)</f>
        <v>0</v>
      </c>
      <c r="AW17" s="63">
        <f>IF(SUM($E17:AV17)&lt;$D17,$D17/$N$2,0)</f>
        <v>0</v>
      </c>
      <c r="AX17" s="63">
        <f>IF(SUM($E17:AW17)&lt;$D17,$D17/$N$2,0)</f>
        <v>0</v>
      </c>
      <c r="AY17" s="63">
        <f>IF(SUM($E17:AX17)&lt;$D17,$D17/$N$2,0)</f>
        <v>0</v>
      </c>
      <c r="AZ17" s="63">
        <f>IF(SUM($E17:AY17)&lt;$D17,$D17/$N$2,0)</f>
        <v>0</v>
      </c>
      <c r="BA17" s="63">
        <f>IF(SUM($E17:AZ17)&lt;$D17,$D17/$N$2,0)</f>
        <v>0</v>
      </c>
      <c r="BB17" s="63">
        <f>IF(SUM($E17:BA17)&lt;$D17,$D17/$N$2,0)</f>
        <v>0</v>
      </c>
      <c r="BC17" s="63">
        <f>IF(SUM($E17:BB17)&lt;$D17,$D17/$N$2,0)</f>
        <v>0</v>
      </c>
      <c r="BD17" s="63">
        <f>IF(SUM($E17:BC17)&lt;$D17,$D17/$N$2,0)</f>
        <v>0</v>
      </c>
      <c r="BE17" s="63">
        <f>IF(SUM($E17:BD17)&lt;$D17,$D17/$N$2,0)</f>
        <v>0</v>
      </c>
      <c r="BF17" s="63">
        <f>IF(SUM($E17:BE17)&lt;$D17,$D17/$N$2,0)</f>
        <v>0</v>
      </c>
      <c r="BG17" s="63">
        <f>IF(SUM($E17:BF17)&lt;$D17,$D17/$N$2,0)</f>
        <v>0</v>
      </c>
      <c r="BH17" s="63">
        <f>IF(SUM($E17:BG17)&lt;$D17,$D17/$N$2,0)</f>
        <v>0</v>
      </c>
      <c r="BI17" s="63">
        <f>IF(SUM($E17:BH17)&lt;$D17,$D17/$N$2,0)</f>
        <v>0</v>
      </c>
      <c r="BJ17" s="63">
        <f>IF(SUM($E17:BI17)&lt;$D17,$D17/$N$2,0)</f>
        <v>0</v>
      </c>
      <c r="BK17" s="63">
        <f>IF(SUM($E17:BJ17)&lt;$D17,$D17/$N$2,0)</f>
        <v>0</v>
      </c>
      <c r="BL17" s="63">
        <f>IF(SUM($E17:BK17)&lt;$D17,$D17/$N$2,0)</f>
        <v>0</v>
      </c>
      <c r="BM17" s="63">
        <f>IF(SUM($E17:BL17)&lt;$D17,$D17/$N$2,0)</f>
        <v>0</v>
      </c>
    </row>
    <row r="18" spans="1:65" x14ac:dyDescent="0.15">
      <c r="A18" s="34" t="s">
        <v>65</v>
      </c>
      <c r="B18" s="180">
        <v>1</v>
      </c>
      <c r="C18" s="33" t="s">
        <v>50</v>
      </c>
      <c r="D18" s="67">
        <f>'CAPEX _CWS '!$P$40</f>
        <v>0</v>
      </c>
      <c r="E18" s="67"/>
      <c r="P18" s="70">
        <f>$D18/$N$2</f>
        <v>0</v>
      </c>
      <c r="Q18" s="63">
        <f>IF(SUM(P18)&lt;$D18,$D18/$N$2,0)</f>
        <v>0</v>
      </c>
      <c r="R18" s="63">
        <f>IF(SUM($E18:Q18)&lt;$D18,$D18/$N$2,0)</f>
        <v>0</v>
      </c>
      <c r="S18" s="63">
        <f>IF(SUM($E18:R18)&lt;$D18,$D18/$N$2,0)</f>
        <v>0</v>
      </c>
      <c r="T18" s="63">
        <f>IF(SUM($E18:S18)&lt;$D18,$D18/$N$2,0)</f>
        <v>0</v>
      </c>
      <c r="U18" s="63">
        <f>IF(SUM($E18:T18)&lt;$D18,$D18/$N$2,0)</f>
        <v>0</v>
      </c>
      <c r="V18" s="63">
        <f>IF(SUM($E18:U18)&lt;$D18,$D18/$N$2,0)</f>
        <v>0</v>
      </c>
      <c r="W18" s="63">
        <f>IF(SUM($E18:V18)&lt;$D18,$D18/$N$2,0)</f>
        <v>0</v>
      </c>
      <c r="X18" s="63">
        <f>IF(SUM($E18:W18)&lt;$D18,$D18/$N$2,0)</f>
        <v>0</v>
      </c>
      <c r="Y18" s="63">
        <f>IF(SUM($E18:X18)&lt;$D18,$D18/$N$2,0)</f>
        <v>0</v>
      </c>
      <c r="Z18" s="63">
        <f>IF(SUM($E18:Y18)&lt;$D18,$D18/$N$2,0)</f>
        <v>0</v>
      </c>
      <c r="AA18" s="63">
        <f>IF(SUM($E18:Z18)&lt;$D18,$D18/$N$2,0)</f>
        <v>0</v>
      </c>
      <c r="AB18" s="63">
        <f>IF(SUM($E18:AA18)&lt;$D18,$D18/$N$2,0)</f>
        <v>0</v>
      </c>
      <c r="AC18" s="63">
        <f>IF(SUM($E18:AB18)&lt;$D18,$D18/$N$2,0)</f>
        <v>0</v>
      </c>
      <c r="AD18" s="63">
        <f>IF(SUM($E18:AC18)&lt;$D18,$D18/$N$2,0)</f>
        <v>0</v>
      </c>
      <c r="AE18" s="63">
        <f>IF(SUM($E18:AD18)&lt;$D18,$D18/$N$2,0)</f>
        <v>0</v>
      </c>
      <c r="AF18" s="63">
        <f>IF(SUM($E18:AE18)&lt;$D18,$D18/$N$2,0)</f>
        <v>0</v>
      </c>
      <c r="AG18" s="63">
        <f>IF(SUM($E18:AF18)&lt;$D18,$D18/$N$2,0)</f>
        <v>0</v>
      </c>
      <c r="AH18" s="63">
        <f>IF(SUM($E18:AG18)&lt;$D18,$D18/$N$2,0)</f>
        <v>0</v>
      </c>
      <c r="AI18" s="63">
        <f>IF(SUM($E18:AH18)&lt;$D18,$D18/$N$2,0)</f>
        <v>0</v>
      </c>
      <c r="AJ18" s="63">
        <f>IF(SUM($E18:AI18)&lt;$D18,$D18/$N$2,0)</f>
        <v>0</v>
      </c>
      <c r="AK18" s="63">
        <f>IF(SUM($E18:AJ18)&lt;$D18,$D18/$N$2,0)</f>
        <v>0</v>
      </c>
      <c r="AL18" s="63">
        <f>IF(SUM($E18:AK18)&lt;$D18,$D18/$N$2,0)</f>
        <v>0</v>
      </c>
      <c r="AM18" s="63">
        <f>IF(SUM($E18:AL18)&lt;$D18,$D18/$N$2,0)</f>
        <v>0</v>
      </c>
      <c r="AN18" s="63">
        <f>IF(SUM($E18:AM18)&lt;$D18,$D18/$N$2,0)</f>
        <v>0</v>
      </c>
      <c r="AO18" s="63">
        <f>IF(SUM($E18:AN18)&lt;$D18,$D18/$N$2,0)</f>
        <v>0</v>
      </c>
      <c r="AP18" s="63">
        <f>IF(SUM($E18:AO18)&lt;$D18,$D18/$N$2,0)</f>
        <v>0</v>
      </c>
      <c r="AQ18" s="63">
        <f>IF(SUM($E18:AP18)&lt;$D18,$D18/$N$2,0)</f>
        <v>0</v>
      </c>
      <c r="AR18" s="63">
        <f>IF(SUM($E18:AQ18)&lt;$D18,$D18/$N$2,0)</f>
        <v>0</v>
      </c>
      <c r="AS18" s="63">
        <f>IF(SUM($E18:AR18)&lt;$D18,$D18/$N$2,0)</f>
        <v>0</v>
      </c>
      <c r="AT18" s="63">
        <f>IF(SUM($E18:AS18)&lt;$D18,$D18/$N$2,0)</f>
        <v>0</v>
      </c>
      <c r="AU18" s="63">
        <f>IF(SUM($E18:AT18)&lt;$D18,$D18/$N$2,0)</f>
        <v>0</v>
      </c>
      <c r="AV18" s="63">
        <f>IF(SUM($E18:AU18)&lt;$D18,$D18/$N$2,0)</f>
        <v>0</v>
      </c>
      <c r="AW18" s="63">
        <f>IF(SUM($E18:AV18)&lt;$D18,$D18/$N$2,0)</f>
        <v>0</v>
      </c>
      <c r="AX18" s="63">
        <f>IF(SUM($E18:AW18)&lt;$D18,$D18/$N$2,0)</f>
        <v>0</v>
      </c>
      <c r="AY18" s="63">
        <f>IF(SUM($E18:AX18)&lt;$D18,$D18/$N$2,0)</f>
        <v>0</v>
      </c>
      <c r="AZ18" s="63">
        <f>IF(SUM($E18:AY18)&lt;$D18,$D18/$N$2,0)</f>
        <v>0</v>
      </c>
      <c r="BA18" s="63">
        <f>IF(SUM($E18:AZ18)&lt;$D18,$D18/$N$2,0)</f>
        <v>0</v>
      </c>
      <c r="BB18" s="63">
        <f>IF(SUM($E18:BA18)&lt;$D18,$D18/$N$2,0)</f>
        <v>0</v>
      </c>
      <c r="BC18" s="63">
        <f>IF(SUM($E18:BB18)&lt;$D18,$D18/$N$2,0)</f>
        <v>0</v>
      </c>
      <c r="BD18" s="63">
        <f>IF(SUM($E18:BC18)&lt;$D18,$D18/$N$2,0)</f>
        <v>0</v>
      </c>
      <c r="BE18" s="63">
        <f>IF(SUM($E18:BD18)&lt;$D18,$D18/$N$2,0)</f>
        <v>0</v>
      </c>
      <c r="BF18" s="63">
        <f>IF(SUM($E18:BE18)&lt;$D18,$D18/$N$2,0)</f>
        <v>0</v>
      </c>
      <c r="BG18" s="63">
        <f>IF(SUM($E18:BF18)&lt;$D18,$D18/$N$2,0)</f>
        <v>0</v>
      </c>
      <c r="BH18" s="63">
        <f>IF(SUM($E18:BG18)&lt;$D18,$D18/$N$2,0)</f>
        <v>0</v>
      </c>
      <c r="BI18" s="63">
        <f>IF(SUM($E18:BH18)&lt;$D18,$D18/$N$2,0)</f>
        <v>0</v>
      </c>
      <c r="BJ18" s="63">
        <f>IF(SUM($E18:BI18)&lt;$D18,$D18/$N$2,0)</f>
        <v>0</v>
      </c>
      <c r="BK18" s="63">
        <f>IF(SUM($E18:BJ18)&lt;$D18,$D18/$N$2,0)</f>
        <v>0</v>
      </c>
      <c r="BL18" s="63">
        <f>IF(SUM($E18:BK18)&lt;$D18,$D18/$N$2,0)</f>
        <v>0</v>
      </c>
      <c r="BM18" s="63">
        <f>IF(SUM($E18:BL18)&lt;$D18,$D18/$N$2,0)</f>
        <v>0</v>
      </c>
    </row>
    <row r="19" spans="1:65" x14ac:dyDescent="0.15">
      <c r="A19" s="34" t="s">
        <v>231</v>
      </c>
      <c r="B19" s="180">
        <v>2</v>
      </c>
      <c r="C19" s="33" t="s">
        <v>51</v>
      </c>
      <c r="D19" s="67">
        <f>'CAPEX _CWS '!$Q$40</f>
        <v>0</v>
      </c>
      <c r="E19" s="67"/>
      <c r="Q19" s="70">
        <f>$D19/$N$2</f>
        <v>0</v>
      </c>
      <c r="R19" s="63">
        <f>IF(SUM(Q19)&lt;$D19,$D19/$N$2,0)</f>
        <v>0</v>
      </c>
      <c r="S19" s="63">
        <f>IF(SUM($E19:R19)&lt;$D19,$D19/$N$2,0)</f>
        <v>0</v>
      </c>
      <c r="T19" s="63">
        <f>IF(SUM($E19:S19)&lt;$D19,$D19/$N$2,0)</f>
        <v>0</v>
      </c>
      <c r="U19" s="63">
        <f>IF(SUM($E19:T19)&lt;$D19,$D19/$N$2,0)</f>
        <v>0</v>
      </c>
      <c r="V19" s="63">
        <f>IF(SUM($E19:U19)&lt;$D19,$D19/$N$2,0)</f>
        <v>0</v>
      </c>
      <c r="W19" s="63">
        <f>IF(SUM($E19:V19)&lt;$D19,$D19/$N$2,0)</f>
        <v>0</v>
      </c>
      <c r="X19" s="63">
        <f>IF(SUM($E19:W19)&lt;$D19,$D19/$N$2,0)</f>
        <v>0</v>
      </c>
      <c r="Y19" s="63">
        <f>IF(SUM($E19:X19)&lt;$D19,$D19/$N$2,0)</f>
        <v>0</v>
      </c>
      <c r="Z19" s="63">
        <f>IF(SUM($E19:Y19)&lt;$D19,$D19/$N$2,0)</f>
        <v>0</v>
      </c>
      <c r="AA19" s="63">
        <f>IF(SUM($E19:Z19)&lt;$D19,$D19/$N$2,0)</f>
        <v>0</v>
      </c>
      <c r="AB19" s="63">
        <f>IF(SUM($E19:AA19)&lt;$D19,$D19/$N$2,0)</f>
        <v>0</v>
      </c>
      <c r="AC19" s="63">
        <f>IF(SUM($E19:AB19)&lt;$D19,$D19/$N$2,0)</f>
        <v>0</v>
      </c>
      <c r="AD19" s="63">
        <f>IF(SUM($E19:AC19)&lt;$D19,$D19/$N$2,0)</f>
        <v>0</v>
      </c>
      <c r="AE19" s="63">
        <f>IF(SUM($E19:AD19)&lt;$D19,$D19/$N$2,0)</f>
        <v>0</v>
      </c>
      <c r="AF19" s="63">
        <f>IF(SUM($E19:AE19)&lt;$D19,$D19/$N$2,0)</f>
        <v>0</v>
      </c>
      <c r="AG19" s="63">
        <f>IF(SUM($E19:AF19)&lt;$D19,$D19/$N$2,0)</f>
        <v>0</v>
      </c>
      <c r="AH19" s="63">
        <f>IF(SUM($E19:AG19)&lt;$D19,$D19/$N$2,0)</f>
        <v>0</v>
      </c>
      <c r="AI19" s="63">
        <f>IF(SUM($E19:AH19)&lt;$D19,$D19/$N$2,0)</f>
        <v>0</v>
      </c>
      <c r="AJ19" s="63">
        <f>IF(SUM($E19:AI19)&lt;$D19,$D19/$N$2,0)</f>
        <v>0</v>
      </c>
      <c r="AK19" s="63">
        <f>IF(SUM($E19:AJ19)&lt;$D19,$D19/$N$2,0)</f>
        <v>0</v>
      </c>
      <c r="AL19" s="63">
        <f>IF(SUM($E19:AK19)&lt;$D19,$D19/$N$2,0)</f>
        <v>0</v>
      </c>
      <c r="AM19" s="63">
        <f>IF(SUM($E19:AL19)&lt;$D19,$D19/$N$2,0)</f>
        <v>0</v>
      </c>
      <c r="AN19" s="63">
        <f>IF(SUM($E19:AM19)&lt;$D19,$D19/$N$2,0)</f>
        <v>0</v>
      </c>
      <c r="AO19" s="63">
        <f>IF(SUM($E19:AN19)&lt;$D19,$D19/$N$2,0)</f>
        <v>0</v>
      </c>
      <c r="AP19" s="63">
        <f>IF(SUM($E19:AO19)&lt;$D19,$D19/$N$2,0)</f>
        <v>0</v>
      </c>
      <c r="AQ19" s="63">
        <f>IF(SUM($E19:AP19)&lt;$D19,$D19/$N$2,0)</f>
        <v>0</v>
      </c>
      <c r="AR19" s="63">
        <f>IF(SUM($E19:AQ19)&lt;$D19,$D19/$N$2,0)</f>
        <v>0</v>
      </c>
      <c r="AS19" s="63">
        <f>IF(SUM($E19:AR19)&lt;$D19,$D19/$N$2,0)</f>
        <v>0</v>
      </c>
      <c r="AT19" s="63">
        <f>IF(SUM($E19:AS19)&lt;$D19,$D19/$N$2,0)</f>
        <v>0</v>
      </c>
      <c r="AU19" s="63">
        <f>IF(SUM($E19:AT19)&lt;$D19,$D19/$N$2,0)</f>
        <v>0</v>
      </c>
      <c r="AV19" s="63">
        <f>IF(SUM($E19:AU19)&lt;$D19,$D19/$N$2,0)</f>
        <v>0</v>
      </c>
      <c r="AW19" s="63">
        <f>IF(SUM($E19:AV19)&lt;$D19,$D19/$N$2,0)</f>
        <v>0</v>
      </c>
      <c r="AX19" s="63">
        <f>IF(SUM($E19:AW19)&lt;$D19,$D19/$N$2,0)</f>
        <v>0</v>
      </c>
      <c r="AY19" s="63">
        <f>IF(SUM($E19:AX19)&lt;$D19,$D19/$N$2,0)</f>
        <v>0</v>
      </c>
      <c r="AZ19" s="63">
        <f>IF(SUM($E19:AY19)&lt;$D19,$D19/$N$2,0)</f>
        <v>0</v>
      </c>
      <c r="BA19" s="63">
        <f>IF(SUM($E19:AZ19)&lt;$D19,$D19/$N$2,0)</f>
        <v>0</v>
      </c>
      <c r="BB19" s="63">
        <f>IF(SUM($E19:BA19)&lt;$D19,$D19/$N$2,0)</f>
        <v>0</v>
      </c>
      <c r="BC19" s="63">
        <f>IF(SUM($E19:BB19)&lt;$D19,$D19/$N$2,0)</f>
        <v>0</v>
      </c>
      <c r="BD19" s="63">
        <f>IF(SUM($E19:BC19)&lt;$D19,$D19/$N$2,0)</f>
        <v>0</v>
      </c>
      <c r="BE19" s="63">
        <f>IF(SUM($E19:BD19)&lt;$D19,$D19/$N$2,0)</f>
        <v>0</v>
      </c>
      <c r="BF19" s="63">
        <f>IF(SUM($E19:BE19)&lt;$D19,$D19/$N$2,0)</f>
        <v>0</v>
      </c>
      <c r="BG19" s="63">
        <f>IF(SUM($E19:BF19)&lt;$D19,$D19/$N$2,0)</f>
        <v>0</v>
      </c>
      <c r="BH19" s="63">
        <f>IF(SUM($E19:BG19)&lt;$D19,$D19/$N$2,0)</f>
        <v>0</v>
      </c>
      <c r="BI19" s="63">
        <f>IF(SUM($E19:BH19)&lt;$D19,$D19/$N$2,0)</f>
        <v>0</v>
      </c>
      <c r="BJ19" s="63">
        <f>IF(SUM($E19:BI19)&lt;$D19,$D19/$N$2,0)</f>
        <v>0</v>
      </c>
      <c r="BK19" s="63">
        <f>IF(SUM($E19:BJ19)&lt;$D19,$D19/$N$2,0)</f>
        <v>0</v>
      </c>
      <c r="BL19" s="63">
        <f>IF(SUM($E19:BK19)&lt;$D19,$D19/$N$2,0)</f>
        <v>0</v>
      </c>
      <c r="BM19" s="63">
        <f>IF(SUM($E19:BL19)&lt;$D19,$D19/$N$2,0)</f>
        <v>0</v>
      </c>
    </row>
    <row r="20" spans="1:65" x14ac:dyDescent="0.15">
      <c r="A20" s="34" t="s">
        <v>232</v>
      </c>
      <c r="B20" s="180">
        <v>2</v>
      </c>
      <c r="C20" s="33" t="s">
        <v>40</v>
      </c>
      <c r="D20" s="67">
        <f>'CAPEX _CWS '!$R$40</f>
        <v>0</v>
      </c>
      <c r="E20" s="67"/>
      <c r="R20" s="70">
        <f>$D20/$N$2</f>
        <v>0</v>
      </c>
      <c r="S20" s="63">
        <f>IF(SUM(R20)&lt;$D20,$D20/$N$2,0)</f>
        <v>0</v>
      </c>
      <c r="T20" s="63">
        <f>IF(SUM($E20:S20)&lt;$D20,$D20/$N$2,0)</f>
        <v>0</v>
      </c>
      <c r="U20" s="63">
        <f>IF(SUM($E20:T20)&lt;$D20,$D20/$N$2,0)</f>
        <v>0</v>
      </c>
      <c r="V20" s="63">
        <f>IF(SUM($E20:U20)&lt;$D20,$D20/$N$2,0)</f>
        <v>0</v>
      </c>
      <c r="W20" s="63">
        <f>IF(SUM($E20:V20)&lt;$D20,$D20/$N$2,0)</f>
        <v>0</v>
      </c>
      <c r="X20" s="63">
        <f>IF(SUM($E20:W20)&lt;$D20,$D20/$N$2,0)</f>
        <v>0</v>
      </c>
      <c r="Y20" s="63">
        <f>IF(SUM($E20:X20)&lt;$D20,$D20/$N$2,0)</f>
        <v>0</v>
      </c>
      <c r="Z20" s="63">
        <f>IF(SUM($E20:Y20)&lt;$D20,$D20/$N$2,0)</f>
        <v>0</v>
      </c>
      <c r="AA20" s="63">
        <f>IF(SUM($E20:Z20)&lt;$D20,$D20/$N$2,0)</f>
        <v>0</v>
      </c>
      <c r="AB20" s="63">
        <f>IF(SUM($E20:AA20)&lt;$D20,$D20/$N$2,0)</f>
        <v>0</v>
      </c>
      <c r="AC20" s="63">
        <f>IF(SUM($E20:AB20)&lt;$D20,$D20/$N$2,0)</f>
        <v>0</v>
      </c>
      <c r="AD20" s="63">
        <f>IF(SUM($E20:AC20)&lt;$D20,$D20/$N$2,0)</f>
        <v>0</v>
      </c>
      <c r="AE20" s="63">
        <f>IF(SUM($E20:AD20)&lt;$D20,$D20/$N$2,0)</f>
        <v>0</v>
      </c>
      <c r="AF20" s="63">
        <f>IF(SUM($E20:AE20)&lt;$D20,$D20/$N$2,0)</f>
        <v>0</v>
      </c>
      <c r="AG20" s="63">
        <f>IF(SUM($E20:AF20)&lt;$D20,$D20/$N$2,0)</f>
        <v>0</v>
      </c>
      <c r="AH20" s="63">
        <f>IF(SUM($E20:AG20)&lt;$D20,$D20/$N$2,0)</f>
        <v>0</v>
      </c>
      <c r="AI20" s="63">
        <f>IF(SUM($E20:AH20)&lt;$D20,$D20/$N$2,0)</f>
        <v>0</v>
      </c>
      <c r="AJ20" s="63">
        <f>IF(SUM($E20:AI20)&lt;$D20,$D20/$N$2,0)</f>
        <v>0</v>
      </c>
      <c r="AK20" s="63">
        <f>IF(SUM($E20:AJ20)&lt;$D20,$D20/$N$2,0)</f>
        <v>0</v>
      </c>
      <c r="AL20" s="63">
        <f>IF(SUM($E20:AK20)&lt;$D20,$D20/$N$2,0)</f>
        <v>0</v>
      </c>
      <c r="AM20" s="63">
        <f>IF(SUM($E20:AL20)&lt;$D20,$D20/$N$2,0)</f>
        <v>0</v>
      </c>
      <c r="AN20" s="63">
        <f>IF(SUM($E20:AM20)&lt;$D20,$D20/$N$2,0)</f>
        <v>0</v>
      </c>
      <c r="AO20" s="63">
        <f>IF(SUM($E20:AN20)&lt;$D20,$D20/$N$2,0)</f>
        <v>0</v>
      </c>
      <c r="AP20" s="63">
        <f>IF(SUM($E20:AO20)&lt;$D20,$D20/$N$2,0)</f>
        <v>0</v>
      </c>
      <c r="AQ20" s="63">
        <f>IF(SUM($E20:AP20)&lt;$D20,$D20/$N$2,0)</f>
        <v>0</v>
      </c>
      <c r="AR20" s="63">
        <f>IF(SUM($E20:AQ20)&lt;$D20,$D20/$N$2,0)</f>
        <v>0</v>
      </c>
      <c r="AS20" s="63">
        <f>IF(SUM($E20:AR20)&lt;$D20,$D20/$N$2,0)</f>
        <v>0</v>
      </c>
      <c r="AT20" s="63">
        <f>IF(SUM($E20:AS20)&lt;$D20,$D20/$N$2,0)</f>
        <v>0</v>
      </c>
      <c r="AU20" s="63">
        <f>IF(SUM($E20:AT20)&lt;$D20,$D20/$N$2,0)</f>
        <v>0</v>
      </c>
      <c r="AV20" s="63">
        <f>IF(SUM($E20:AU20)&lt;$D20,$D20/$N$2,0)</f>
        <v>0</v>
      </c>
      <c r="AW20" s="63">
        <f>IF(SUM($E20:AV20)&lt;$D20,$D20/$N$2,0)</f>
        <v>0</v>
      </c>
      <c r="AX20" s="63">
        <f>IF(SUM($E20:AW20)&lt;$D20,$D20/$N$2,0)</f>
        <v>0</v>
      </c>
      <c r="AY20" s="63">
        <f>IF(SUM($E20:AX20)&lt;$D20,$D20/$N$2,0)</f>
        <v>0</v>
      </c>
      <c r="AZ20" s="63">
        <f>IF(SUM($E20:AY20)&lt;$D20,$D20/$N$2,0)</f>
        <v>0</v>
      </c>
      <c r="BA20" s="63">
        <f>IF(SUM($E20:AZ20)&lt;$D20,$D20/$N$2,0)</f>
        <v>0</v>
      </c>
      <c r="BB20" s="63">
        <f>IF(SUM($E20:BA20)&lt;$D20,$D20/$N$2,0)</f>
        <v>0</v>
      </c>
      <c r="BC20" s="63">
        <f>IF(SUM($E20:BB20)&lt;$D20,$D20/$N$2,0)</f>
        <v>0</v>
      </c>
      <c r="BD20" s="63">
        <f>IF(SUM($E20:BC20)&lt;$D20,$D20/$N$2,0)</f>
        <v>0</v>
      </c>
      <c r="BE20" s="63">
        <f>IF(SUM($E20:BD20)&lt;$D20,$D20/$N$2,0)</f>
        <v>0</v>
      </c>
      <c r="BF20" s="63">
        <f>IF(SUM($E20:BE20)&lt;$D20,$D20/$N$2,0)</f>
        <v>0</v>
      </c>
      <c r="BG20" s="63">
        <f>IF(SUM($E20:BF20)&lt;$D20,$D20/$N$2,0)</f>
        <v>0</v>
      </c>
      <c r="BH20" s="63">
        <f>IF(SUM($E20:BG20)&lt;$D20,$D20/$N$2,0)</f>
        <v>0</v>
      </c>
      <c r="BI20" s="63">
        <f>IF(SUM($E20:BH20)&lt;$D20,$D20/$N$2,0)</f>
        <v>0</v>
      </c>
      <c r="BJ20" s="63">
        <f>IF(SUM($E20:BI20)&lt;$D20,$D20/$N$2,0)</f>
        <v>0</v>
      </c>
      <c r="BK20" s="63">
        <f>IF(SUM($E20:BJ20)&lt;$D20,$D20/$N$2,0)</f>
        <v>0</v>
      </c>
      <c r="BL20" s="63">
        <f>IF(SUM($E20:BK20)&lt;$D20,$D20/$N$2,0)</f>
        <v>0</v>
      </c>
      <c r="BM20" s="63">
        <f>IF(SUM($E20:BL20)&lt;$D20,$D20/$N$2,0)</f>
        <v>0</v>
      </c>
    </row>
    <row r="21" spans="1:65" x14ac:dyDescent="0.15">
      <c r="A21" s="34" t="s">
        <v>233</v>
      </c>
      <c r="B21" s="180">
        <v>2</v>
      </c>
      <c r="C21" s="33" t="s">
        <v>41</v>
      </c>
      <c r="D21" s="67">
        <f>'CAPEX _CWS '!$S$40</f>
        <v>0</v>
      </c>
      <c r="E21" s="67"/>
      <c r="S21" s="70">
        <f>$D21/$N$2</f>
        <v>0</v>
      </c>
      <c r="T21" s="63">
        <f>IF(SUM(S21)&lt;$D21,$D21/$N$2,0)</f>
        <v>0</v>
      </c>
      <c r="U21" s="63">
        <f>IF(SUM($E21:T21)&lt;$D21,$D21/$N$2,0)</f>
        <v>0</v>
      </c>
      <c r="V21" s="63">
        <f>IF(SUM($E21:U21)&lt;$D21,$D21/$N$2,0)</f>
        <v>0</v>
      </c>
      <c r="W21" s="63">
        <f>IF(SUM($E21:V21)&lt;$D21,$D21/$N$2,0)</f>
        <v>0</v>
      </c>
      <c r="X21" s="63">
        <f>IF(SUM($E21:W21)&lt;$D21,$D21/$N$2,0)</f>
        <v>0</v>
      </c>
      <c r="Y21" s="63">
        <f>IF(SUM($E21:X21)&lt;$D21,$D21/$N$2,0)</f>
        <v>0</v>
      </c>
      <c r="Z21" s="63">
        <f>IF(SUM($E21:Y21)&lt;$D21,$D21/$N$2,0)</f>
        <v>0</v>
      </c>
      <c r="AA21" s="63">
        <f>IF(SUM($E21:Z21)&lt;$D21,$D21/$N$2,0)</f>
        <v>0</v>
      </c>
      <c r="AB21" s="63">
        <f>IF(SUM($E21:AA21)&lt;$D21,$D21/$N$2,0)</f>
        <v>0</v>
      </c>
      <c r="AC21" s="63">
        <f>IF(SUM($E21:AB21)&lt;$D21,$D21/$N$2,0)</f>
        <v>0</v>
      </c>
      <c r="AD21" s="63">
        <f>IF(SUM($E21:AC21)&lt;$D21,$D21/$N$2,0)</f>
        <v>0</v>
      </c>
      <c r="AE21" s="63">
        <f>IF(SUM($E21:AD21)&lt;$D21,$D21/$N$2,0)</f>
        <v>0</v>
      </c>
      <c r="AF21" s="63">
        <f>IF(SUM($E21:AE21)&lt;$D21,$D21/$N$2,0)</f>
        <v>0</v>
      </c>
      <c r="AG21" s="63">
        <f>IF(SUM($E21:AF21)&lt;$D21,$D21/$N$2,0)</f>
        <v>0</v>
      </c>
      <c r="AH21" s="63">
        <f>IF(SUM($E21:AG21)&lt;$D21,$D21/$N$2,0)</f>
        <v>0</v>
      </c>
      <c r="AI21" s="63">
        <f>IF(SUM($E21:AH21)&lt;$D21,$D21/$N$2,0)</f>
        <v>0</v>
      </c>
      <c r="AJ21" s="63">
        <f>IF(SUM($E21:AI21)&lt;$D21,$D21/$N$2,0)</f>
        <v>0</v>
      </c>
      <c r="AK21" s="63">
        <f>IF(SUM($E21:AJ21)&lt;$D21,$D21/$N$2,0)</f>
        <v>0</v>
      </c>
      <c r="AL21" s="63">
        <f>IF(SUM($E21:AK21)&lt;$D21,$D21/$N$2,0)</f>
        <v>0</v>
      </c>
      <c r="AM21" s="63">
        <f>IF(SUM($E21:AL21)&lt;$D21,$D21/$N$2,0)</f>
        <v>0</v>
      </c>
      <c r="AN21" s="63">
        <f>IF(SUM($E21:AM21)&lt;$D21,$D21/$N$2,0)</f>
        <v>0</v>
      </c>
      <c r="AO21" s="63">
        <f>IF(SUM($E21:AN21)&lt;$D21,$D21/$N$2,0)</f>
        <v>0</v>
      </c>
      <c r="AP21" s="63">
        <f>IF(SUM($E21:AO21)&lt;$D21,$D21/$N$2,0)</f>
        <v>0</v>
      </c>
      <c r="AQ21" s="63">
        <f>IF(SUM($E21:AP21)&lt;$D21,$D21/$N$2,0)</f>
        <v>0</v>
      </c>
      <c r="AR21" s="63">
        <f>IF(SUM($E21:AQ21)&lt;$D21,$D21/$N$2,0)</f>
        <v>0</v>
      </c>
      <c r="AS21" s="63">
        <f>IF(SUM($E21:AR21)&lt;$D21,$D21/$N$2,0)</f>
        <v>0</v>
      </c>
      <c r="AT21" s="63">
        <f>IF(SUM($E21:AS21)&lt;$D21,$D21/$N$2,0)</f>
        <v>0</v>
      </c>
      <c r="AU21" s="63">
        <f>IF(SUM($E21:AT21)&lt;$D21,$D21/$N$2,0)</f>
        <v>0</v>
      </c>
      <c r="AV21" s="63">
        <f>IF(SUM($E21:AU21)&lt;$D21,$D21/$N$2,0)</f>
        <v>0</v>
      </c>
      <c r="AW21" s="63">
        <f>IF(SUM($E21:AV21)&lt;$D21,$D21/$N$2,0)</f>
        <v>0</v>
      </c>
      <c r="AX21" s="63">
        <f>IF(SUM($E21:AW21)&lt;$D21,$D21/$N$2,0)</f>
        <v>0</v>
      </c>
      <c r="AY21" s="63">
        <f>IF(SUM($E21:AX21)&lt;$D21,$D21/$N$2,0)</f>
        <v>0</v>
      </c>
      <c r="AZ21" s="63">
        <f>IF(SUM($E21:AY21)&lt;$D21,$D21/$N$2,0)</f>
        <v>0</v>
      </c>
      <c r="BA21" s="63">
        <f>IF(SUM($E21:AZ21)&lt;$D21,$D21/$N$2,0)</f>
        <v>0</v>
      </c>
      <c r="BB21" s="63">
        <f>IF(SUM($E21:BA21)&lt;$D21,$D21/$N$2,0)</f>
        <v>0</v>
      </c>
      <c r="BC21" s="63">
        <f>IF(SUM($E21:BB21)&lt;$D21,$D21/$N$2,0)</f>
        <v>0</v>
      </c>
      <c r="BD21" s="63">
        <f>IF(SUM($E21:BC21)&lt;$D21,$D21/$N$2,0)</f>
        <v>0</v>
      </c>
      <c r="BE21" s="63">
        <f>IF(SUM($E21:BD21)&lt;$D21,$D21/$N$2,0)</f>
        <v>0</v>
      </c>
      <c r="BF21" s="63">
        <f>IF(SUM($E21:BE21)&lt;$D21,$D21/$N$2,0)</f>
        <v>0</v>
      </c>
      <c r="BG21" s="63">
        <f>IF(SUM($E21:BF21)&lt;$D21,$D21/$N$2,0)</f>
        <v>0</v>
      </c>
      <c r="BH21" s="63">
        <f>IF(SUM($E21:BG21)&lt;$D21,$D21/$N$2,0)</f>
        <v>0</v>
      </c>
      <c r="BI21" s="63">
        <f>IF(SUM($E21:BH21)&lt;$D21,$D21/$N$2,0)</f>
        <v>0</v>
      </c>
      <c r="BJ21" s="63">
        <f>IF(SUM($E21:BI21)&lt;$D21,$D21/$N$2,0)</f>
        <v>0</v>
      </c>
      <c r="BK21" s="63">
        <f>IF(SUM($E21:BJ21)&lt;$D21,$D21/$N$2,0)</f>
        <v>0</v>
      </c>
      <c r="BL21" s="63">
        <f>IF(SUM($E21:BK21)&lt;$D21,$D21/$N$2,0)</f>
        <v>0</v>
      </c>
      <c r="BM21" s="63">
        <f>IF(SUM($E21:BL21)&lt;$D21,$D21/$N$2,0)</f>
        <v>0</v>
      </c>
    </row>
    <row r="22" spans="1:65" x14ac:dyDescent="0.15">
      <c r="A22" s="34" t="s">
        <v>234</v>
      </c>
      <c r="B22" s="180">
        <v>2</v>
      </c>
      <c r="C22" s="33" t="s">
        <v>42</v>
      </c>
      <c r="D22" s="67">
        <f>'CAPEX _CWS '!$T$40</f>
        <v>0</v>
      </c>
      <c r="E22" s="67"/>
      <c r="T22" s="70">
        <f>$D22/$N$2</f>
        <v>0</v>
      </c>
      <c r="U22" s="63">
        <f>IF(SUM(T22)&lt;$D22,$D22/$N$2,0)</f>
        <v>0</v>
      </c>
      <c r="V22" s="63">
        <f>IF(SUM($E22:U22)&lt;$D22,$D22/$N$2,0)</f>
        <v>0</v>
      </c>
      <c r="W22" s="63">
        <f>IF(SUM($E22:V22)&lt;$D22,$D22/$N$2,0)</f>
        <v>0</v>
      </c>
      <c r="X22" s="63">
        <f>IF(SUM($E22:W22)&lt;$D22,$D22/$N$2,0)</f>
        <v>0</v>
      </c>
      <c r="Y22" s="63">
        <f>IF(SUM($E22:X22)&lt;$D22,$D22/$N$2,0)</f>
        <v>0</v>
      </c>
      <c r="Z22" s="63">
        <f>IF(SUM($E22:Y22)&lt;$D22,$D22/$N$2,0)</f>
        <v>0</v>
      </c>
      <c r="AA22" s="63">
        <f>IF(SUM($E22:Z22)&lt;$D22,$D22/$N$2,0)</f>
        <v>0</v>
      </c>
      <c r="AB22" s="63">
        <f>IF(SUM($E22:AA22)&lt;$D22,$D22/$N$2,0)</f>
        <v>0</v>
      </c>
      <c r="AC22" s="63">
        <f>IF(SUM($E22:AB22)&lt;$D22,$D22/$N$2,0)</f>
        <v>0</v>
      </c>
      <c r="AD22" s="63">
        <f>IF(SUM($E22:AC22)&lt;$D22,$D22/$N$2,0)</f>
        <v>0</v>
      </c>
      <c r="AE22" s="63">
        <f>IF(SUM($E22:AD22)&lt;$D22,$D22/$N$2,0)</f>
        <v>0</v>
      </c>
      <c r="AF22" s="63">
        <f>IF(SUM($E22:AE22)&lt;$D22,$D22/$N$2,0)</f>
        <v>0</v>
      </c>
      <c r="AG22" s="63">
        <f>IF(SUM($E22:AF22)&lt;$D22,$D22/$N$2,0)</f>
        <v>0</v>
      </c>
      <c r="AH22" s="63">
        <f>IF(SUM($E22:AG22)&lt;$D22,$D22/$N$2,0)</f>
        <v>0</v>
      </c>
      <c r="AI22" s="63">
        <f>IF(SUM($E22:AH22)&lt;$D22,$D22/$N$2,0)</f>
        <v>0</v>
      </c>
      <c r="AJ22" s="63">
        <f>IF(SUM($E22:AI22)&lt;$D22,$D22/$N$2,0)</f>
        <v>0</v>
      </c>
      <c r="AK22" s="63">
        <f>IF(SUM($E22:AJ22)&lt;$D22,$D22/$N$2,0)</f>
        <v>0</v>
      </c>
      <c r="AL22" s="63">
        <f>IF(SUM($E22:AK22)&lt;$D22,$D22/$N$2,0)</f>
        <v>0</v>
      </c>
      <c r="AM22" s="63">
        <f>IF(SUM($E22:AL22)&lt;$D22,$D22/$N$2,0)</f>
        <v>0</v>
      </c>
      <c r="AN22" s="63">
        <f>IF(SUM($E22:AM22)&lt;$D22,$D22/$N$2,0)</f>
        <v>0</v>
      </c>
      <c r="AO22" s="63">
        <f>IF(SUM($E22:AN22)&lt;$D22,$D22/$N$2,0)</f>
        <v>0</v>
      </c>
      <c r="AP22" s="63">
        <f>IF(SUM($E22:AO22)&lt;$D22,$D22/$N$2,0)</f>
        <v>0</v>
      </c>
      <c r="AQ22" s="63">
        <f>IF(SUM($E22:AP22)&lt;$D22,$D22/$N$2,0)</f>
        <v>0</v>
      </c>
      <c r="AR22" s="63">
        <f>IF(SUM($E22:AQ22)&lt;$D22,$D22/$N$2,0)</f>
        <v>0</v>
      </c>
      <c r="AS22" s="63">
        <f>IF(SUM($E22:AR22)&lt;$D22,$D22/$N$2,0)</f>
        <v>0</v>
      </c>
      <c r="AT22" s="63">
        <f>IF(SUM($E22:AS22)&lt;$D22,$D22/$N$2,0)</f>
        <v>0</v>
      </c>
      <c r="AU22" s="63">
        <f>IF(SUM($E22:AT22)&lt;$D22,$D22/$N$2,0)</f>
        <v>0</v>
      </c>
      <c r="AV22" s="63">
        <f>IF(SUM($E22:AU22)&lt;$D22,$D22/$N$2,0)</f>
        <v>0</v>
      </c>
      <c r="AW22" s="63">
        <f>IF(SUM($E22:AV22)&lt;$D22,$D22/$N$2,0)</f>
        <v>0</v>
      </c>
      <c r="AX22" s="63">
        <f>IF(SUM($E22:AW22)&lt;$D22,$D22/$N$2,0)</f>
        <v>0</v>
      </c>
      <c r="AY22" s="63">
        <f>IF(SUM($E22:AX22)&lt;$D22,$D22/$N$2,0)</f>
        <v>0</v>
      </c>
      <c r="AZ22" s="63">
        <f>IF(SUM($E22:AY22)&lt;$D22,$D22/$N$2,0)</f>
        <v>0</v>
      </c>
      <c r="BA22" s="63">
        <f>IF(SUM($E22:AZ22)&lt;$D22,$D22/$N$2,0)</f>
        <v>0</v>
      </c>
      <c r="BB22" s="63">
        <f>IF(SUM($E22:BA22)&lt;$D22,$D22/$N$2,0)</f>
        <v>0</v>
      </c>
      <c r="BC22" s="63">
        <f>IF(SUM($E22:BB22)&lt;$D22,$D22/$N$2,0)</f>
        <v>0</v>
      </c>
      <c r="BD22" s="63">
        <f>IF(SUM($E22:BC22)&lt;$D22,$D22/$N$2,0)</f>
        <v>0</v>
      </c>
      <c r="BE22" s="63">
        <f>IF(SUM($E22:BD22)&lt;$D22,$D22/$N$2,0)</f>
        <v>0</v>
      </c>
      <c r="BF22" s="63">
        <f>IF(SUM($E22:BE22)&lt;$D22,$D22/$N$2,0)</f>
        <v>0</v>
      </c>
      <c r="BG22" s="63">
        <f>IF(SUM($E22:BF22)&lt;$D22,$D22/$N$2,0)</f>
        <v>0</v>
      </c>
      <c r="BH22" s="63">
        <f>IF(SUM($E22:BG22)&lt;$D22,$D22/$N$2,0)</f>
        <v>0</v>
      </c>
      <c r="BI22" s="63">
        <f>IF(SUM($E22:BH22)&lt;$D22,$D22/$N$2,0)</f>
        <v>0</v>
      </c>
      <c r="BJ22" s="63">
        <f>IF(SUM($E22:BI22)&lt;$D22,$D22/$N$2,0)</f>
        <v>0</v>
      </c>
      <c r="BK22" s="63">
        <f>IF(SUM($E22:BJ22)&lt;$D22,$D22/$N$2,0)</f>
        <v>0</v>
      </c>
      <c r="BL22" s="63">
        <f>IF(SUM($E22:BK22)&lt;$D22,$D22/$N$2,0)</f>
        <v>0</v>
      </c>
      <c r="BM22" s="63">
        <f>IF(SUM($E22:BL22)&lt;$D22,$D22/$N$2,0)</f>
        <v>0</v>
      </c>
    </row>
    <row r="23" spans="1:65" x14ac:dyDescent="0.15">
      <c r="A23" s="34" t="s">
        <v>235</v>
      </c>
      <c r="B23" s="180">
        <v>2</v>
      </c>
      <c r="C23" s="33" t="s">
        <v>43</v>
      </c>
      <c r="D23" s="67">
        <f>'CAPEX _CWS '!$U$40</f>
        <v>0</v>
      </c>
      <c r="E23" s="67"/>
      <c r="U23" s="70">
        <f>$D23/$N$2</f>
        <v>0</v>
      </c>
      <c r="V23" s="63">
        <f>IF(SUM(U23)&lt;$D23,$D23/$N$2,0)</f>
        <v>0</v>
      </c>
      <c r="W23" s="63">
        <f>IF(SUM($E23:V23)&lt;$D23,$D23/$N$2,0)</f>
        <v>0</v>
      </c>
      <c r="X23" s="63">
        <f>IF(SUM($E23:W23)&lt;$D23,$D23/$N$2,0)</f>
        <v>0</v>
      </c>
      <c r="Y23" s="63">
        <f>IF(SUM($E23:X23)&lt;$D23,$D23/$N$2,0)</f>
        <v>0</v>
      </c>
      <c r="Z23" s="63">
        <f>IF(SUM($E23:Y23)&lt;$D23,$D23/$N$2,0)</f>
        <v>0</v>
      </c>
      <c r="AA23" s="63">
        <f>IF(SUM($E23:Z23)&lt;$D23,$D23/$N$2,0)</f>
        <v>0</v>
      </c>
      <c r="AB23" s="63">
        <f>IF(SUM($E23:AA23)&lt;$D23,$D23/$N$2,0)</f>
        <v>0</v>
      </c>
      <c r="AC23" s="63">
        <f>IF(SUM($E23:AB23)&lt;$D23,$D23/$N$2,0)</f>
        <v>0</v>
      </c>
      <c r="AD23" s="63">
        <f>IF(SUM($E23:AC23)&lt;$D23,$D23/$N$2,0)</f>
        <v>0</v>
      </c>
      <c r="AE23" s="63">
        <f>IF(SUM($E23:AD23)&lt;$D23,$D23/$N$2,0)</f>
        <v>0</v>
      </c>
      <c r="AF23" s="63">
        <f>IF(SUM($E23:AE23)&lt;$D23,$D23/$N$2,0)</f>
        <v>0</v>
      </c>
      <c r="AG23" s="63">
        <f>IF(SUM($E23:AF23)&lt;$D23,$D23/$N$2,0)</f>
        <v>0</v>
      </c>
      <c r="AH23" s="63">
        <f>IF(SUM($E23:AG23)&lt;$D23,$D23/$N$2,0)</f>
        <v>0</v>
      </c>
      <c r="AI23" s="63">
        <f>IF(SUM($E23:AH23)&lt;$D23,$D23/$N$2,0)</f>
        <v>0</v>
      </c>
      <c r="AJ23" s="63">
        <f>IF(SUM($E23:AI23)&lt;$D23,$D23/$N$2,0)</f>
        <v>0</v>
      </c>
      <c r="AK23" s="63">
        <f>IF(SUM($E23:AJ23)&lt;$D23,$D23/$N$2,0)</f>
        <v>0</v>
      </c>
      <c r="AL23" s="63">
        <f>IF(SUM($E23:AK23)&lt;$D23,$D23/$N$2,0)</f>
        <v>0</v>
      </c>
      <c r="AM23" s="63">
        <f>IF(SUM($E23:AL23)&lt;$D23,$D23/$N$2,0)</f>
        <v>0</v>
      </c>
      <c r="AN23" s="63">
        <f>IF(SUM($E23:AM23)&lt;$D23,$D23/$N$2,0)</f>
        <v>0</v>
      </c>
      <c r="AO23" s="63">
        <f>IF(SUM($E23:AN23)&lt;$D23,$D23/$N$2,0)</f>
        <v>0</v>
      </c>
      <c r="AP23" s="63">
        <f>IF(SUM($E23:AO23)&lt;$D23,$D23/$N$2,0)</f>
        <v>0</v>
      </c>
      <c r="AQ23" s="63">
        <f>IF(SUM($E23:AP23)&lt;$D23,$D23/$N$2,0)</f>
        <v>0</v>
      </c>
      <c r="AR23" s="63">
        <f>IF(SUM($E23:AQ23)&lt;$D23,$D23/$N$2,0)</f>
        <v>0</v>
      </c>
      <c r="AS23" s="63">
        <f>IF(SUM($E23:AR23)&lt;$D23,$D23/$N$2,0)</f>
        <v>0</v>
      </c>
      <c r="AT23" s="63">
        <f>IF(SUM($E23:AS23)&lt;$D23,$D23/$N$2,0)</f>
        <v>0</v>
      </c>
      <c r="AU23" s="63">
        <f>IF(SUM($E23:AT23)&lt;$D23,$D23/$N$2,0)</f>
        <v>0</v>
      </c>
      <c r="AV23" s="63">
        <f>IF(SUM($E23:AU23)&lt;$D23,$D23/$N$2,0)</f>
        <v>0</v>
      </c>
      <c r="AW23" s="63">
        <f>IF(SUM($E23:AV23)&lt;$D23,$D23/$N$2,0)</f>
        <v>0</v>
      </c>
      <c r="AX23" s="63">
        <f>IF(SUM($E23:AW23)&lt;$D23,$D23/$N$2,0)</f>
        <v>0</v>
      </c>
      <c r="AY23" s="63">
        <f>IF(SUM($E23:AX23)&lt;$D23,$D23/$N$2,0)</f>
        <v>0</v>
      </c>
      <c r="AZ23" s="63">
        <f>IF(SUM($E23:AY23)&lt;$D23,$D23/$N$2,0)</f>
        <v>0</v>
      </c>
      <c r="BA23" s="63">
        <f>IF(SUM($E23:AZ23)&lt;$D23,$D23/$N$2,0)</f>
        <v>0</v>
      </c>
      <c r="BB23" s="63">
        <f>IF(SUM($E23:BA23)&lt;$D23,$D23/$N$2,0)</f>
        <v>0</v>
      </c>
      <c r="BC23" s="63">
        <f>IF(SUM($E23:BB23)&lt;$D23,$D23/$N$2,0)</f>
        <v>0</v>
      </c>
      <c r="BD23" s="63">
        <f>IF(SUM($E23:BC23)&lt;$D23,$D23/$N$2,0)</f>
        <v>0</v>
      </c>
      <c r="BE23" s="63">
        <f>IF(SUM($E23:BD23)&lt;$D23,$D23/$N$2,0)</f>
        <v>0</v>
      </c>
      <c r="BF23" s="63">
        <f>IF(SUM($E23:BE23)&lt;$D23,$D23/$N$2,0)</f>
        <v>0</v>
      </c>
      <c r="BG23" s="63">
        <f>IF(SUM($E23:BF23)&lt;$D23,$D23/$N$2,0)</f>
        <v>0</v>
      </c>
      <c r="BH23" s="63">
        <f>IF(SUM($E23:BG23)&lt;$D23,$D23/$N$2,0)</f>
        <v>0</v>
      </c>
      <c r="BI23" s="63">
        <f>IF(SUM($E23:BH23)&lt;$D23,$D23/$N$2,0)</f>
        <v>0</v>
      </c>
      <c r="BJ23" s="63">
        <f>IF(SUM($E23:BI23)&lt;$D23,$D23/$N$2,0)</f>
        <v>0</v>
      </c>
      <c r="BK23" s="63">
        <f>IF(SUM($E23:BJ23)&lt;$D23,$D23/$N$2,0)</f>
        <v>0</v>
      </c>
      <c r="BL23" s="63">
        <f>IF(SUM($E23:BK23)&lt;$D23,$D23/$N$2,0)</f>
        <v>0</v>
      </c>
      <c r="BM23" s="63">
        <f>IF(SUM($E23:BL23)&lt;$D23,$D23/$N$2,0)</f>
        <v>0</v>
      </c>
    </row>
    <row r="24" spans="1:65" x14ac:dyDescent="0.15">
      <c r="A24" s="34" t="s">
        <v>217</v>
      </c>
      <c r="B24" s="180">
        <v>2</v>
      </c>
      <c r="C24" s="33" t="s">
        <v>44</v>
      </c>
      <c r="D24" s="67">
        <f>'CAPEX _CWS '!$V$40</f>
        <v>0</v>
      </c>
      <c r="E24" s="67"/>
      <c r="V24" s="70">
        <f>$D24/$N$2</f>
        <v>0</v>
      </c>
      <c r="W24" s="63">
        <f>IF(SUM(V24)&lt;$D24,$D24/$N$2,0)</f>
        <v>0</v>
      </c>
      <c r="X24" s="63">
        <f>IF(SUM($E24:W24)&lt;$D24,$D24/$N$2,0)</f>
        <v>0</v>
      </c>
      <c r="Y24" s="63">
        <f>IF(SUM($E24:X24)&lt;$D24,$D24/$N$2,0)</f>
        <v>0</v>
      </c>
      <c r="Z24" s="63">
        <f>IF(SUM($E24:Y24)&lt;$D24,$D24/$N$2,0)</f>
        <v>0</v>
      </c>
      <c r="AA24" s="63">
        <f>IF(SUM($E24:Z24)&lt;$D24,$D24/$N$2,0)</f>
        <v>0</v>
      </c>
      <c r="AB24" s="63">
        <f>IF(SUM($E24:AA24)&lt;$D24,$D24/$N$2,0)</f>
        <v>0</v>
      </c>
      <c r="AC24" s="63">
        <f>IF(SUM($E24:AB24)&lt;$D24,$D24/$N$2,0)</f>
        <v>0</v>
      </c>
      <c r="AD24" s="63">
        <f>IF(SUM($E24:AC24)&lt;$D24,$D24/$N$2,0)</f>
        <v>0</v>
      </c>
      <c r="AE24" s="63">
        <f>IF(SUM($E24:AD24)&lt;$D24,$D24/$N$2,0)</f>
        <v>0</v>
      </c>
      <c r="AF24" s="63">
        <f>IF(SUM($E24:AE24)&lt;$D24,$D24/$N$2,0)</f>
        <v>0</v>
      </c>
      <c r="AG24" s="63">
        <f>IF(SUM($E24:AF24)&lt;$D24,$D24/$N$2,0)</f>
        <v>0</v>
      </c>
      <c r="AH24" s="63">
        <f>IF(SUM($E24:AG24)&lt;$D24,$D24/$N$2,0)</f>
        <v>0</v>
      </c>
      <c r="AI24" s="63">
        <f>IF(SUM($E24:AH24)&lt;$D24,$D24/$N$2,0)</f>
        <v>0</v>
      </c>
      <c r="AJ24" s="63">
        <f>IF(SUM($E24:AI24)&lt;$D24,$D24/$N$2,0)</f>
        <v>0</v>
      </c>
      <c r="AK24" s="63">
        <f>IF(SUM($E24:AJ24)&lt;$D24,$D24/$N$2,0)</f>
        <v>0</v>
      </c>
      <c r="AL24" s="63">
        <f>IF(SUM($E24:AK24)&lt;$D24,$D24/$N$2,0)</f>
        <v>0</v>
      </c>
      <c r="AM24" s="63">
        <f>IF(SUM($E24:AL24)&lt;$D24,$D24/$N$2,0)</f>
        <v>0</v>
      </c>
      <c r="AN24" s="63">
        <f>IF(SUM($E24:AM24)&lt;$D24,$D24/$N$2,0)</f>
        <v>0</v>
      </c>
      <c r="AO24" s="63">
        <f>IF(SUM($E24:AN24)&lt;$D24,$D24/$N$2,0)</f>
        <v>0</v>
      </c>
      <c r="AP24" s="63">
        <f>IF(SUM($E24:AO24)&lt;$D24,$D24/$N$2,0)</f>
        <v>0</v>
      </c>
      <c r="AQ24" s="63">
        <f>IF(SUM($E24:AP24)&lt;$D24,$D24/$N$2,0)</f>
        <v>0</v>
      </c>
      <c r="AR24" s="63">
        <f>IF(SUM($E24:AQ24)&lt;$D24,$D24/$N$2,0)</f>
        <v>0</v>
      </c>
      <c r="AS24" s="63">
        <f>IF(SUM($E24:AR24)&lt;$D24,$D24/$N$2,0)</f>
        <v>0</v>
      </c>
      <c r="AT24" s="63">
        <f>IF(SUM($E24:AS24)&lt;$D24,$D24/$N$2,0)</f>
        <v>0</v>
      </c>
      <c r="AU24" s="63">
        <f>IF(SUM($E24:AT24)&lt;$D24,$D24/$N$2,0)</f>
        <v>0</v>
      </c>
      <c r="AV24" s="63">
        <f>IF(SUM($E24:AU24)&lt;$D24,$D24/$N$2,0)</f>
        <v>0</v>
      </c>
      <c r="AW24" s="63">
        <f>IF(SUM($E24:AV24)&lt;$D24,$D24/$N$2,0)</f>
        <v>0</v>
      </c>
      <c r="AX24" s="63">
        <f>IF(SUM($E24:AW24)&lt;$D24,$D24/$N$2,0)</f>
        <v>0</v>
      </c>
      <c r="AY24" s="63">
        <f>IF(SUM($E24:AX24)&lt;$D24,$D24/$N$2,0)</f>
        <v>0</v>
      </c>
      <c r="AZ24" s="63">
        <f>IF(SUM($E24:AY24)&lt;$D24,$D24/$N$2,0)</f>
        <v>0</v>
      </c>
      <c r="BA24" s="63">
        <f>IF(SUM($E24:AZ24)&lt;$D24,$D24/$N$2,0)</f>
        <v>0</v>
      </c>
      <c r="BB24" s="63">
        <f>IF(SUM($E24:BA24)&lt;$D24,$D24/$N$2,0)</f>
        <v>0</v>
      </c>
      <c r="BC24" s="63">
        <f>IF(SUM($E24:BB24)&lt;$D24,$D24/$N$2,0)</f>
        <v>0</v>
      </c>
      <c r="BD24" s="63">
        <f>IF(SUM($E24:BC24)&lt;$D24,$D24/$N$2,0)</f>
        <v>0</v>
      </c>
      <c r="BE24" s="63">
        <f>IF(SUM($E24:BD24)&lt;$D24,$D24/$N$2,0)</f>
        <v>0</v>
      </c>
      <c r="BF24" s="63">
        <f>IF(SUM($E24:BE24)&lt;$D24,$D24/$N$2,0)</f>
        <v>0</v>
      </c>
      <c r="BG24" s="63">
        <f>IF(SUM($E24:BF24)&lt;$D24,$D24/$N$2,0)</f>
        <v>0</v>
      </c>
      <c r="BH24" s="63">
        <f>IF(SUM($E24:BG24)&lt;$D24,$D24/$N$2,0)</f>
        <v>0</v>
      </c>
      <c r="BI24" s="63">
        <f>IF(SUM($E24:BH24)&lt;$D24,$D24/$N$2,0)</f>
        <v>0</v>
      </c>
      <c r="BJ24" s="63">
        <f>IF(SUM($E24:BI24)&lt;$D24,$D24/$N$2,0)</f>
        <v>0</v>
      </c>
      <c r="BK24" s="63">
        <f>IF(SUM($E24:BJ24)&lt;$D24,$D24/$N$2,0)</f>
        <v>0</v>
      </c>
      <c r="BL24" s="63">
        <f>IF(SUM($E24:BK24)&lt;$D24,$D24/$N$2,0)</f>
        <v>0</v>
      </c>
      <c r="BM24" s="63">
        <f>IF(SUM($E24:BL24)&lt;$D24,$D24/$N$2,0)</f>
        <v>0</v>
      </c>
    </row>
    <row r="25" spans="1:65" x14ac:dyDescent="0.15">
      <c r="A25" s="34" t="s">
        <v>236</v>
      </c>
      <c r="B25" s="180">
        <v>2</v>
      </c>
      <c r="C25" s="33" t="s">
        <v>45</v>
      </c>
      <c r="D25" s="67">
        <f>'CAPEX _CWS '!$W$40</f>
        <v>0</v>
      </c>
      <c r="E25" s="67"/>
      <c r="W25" s="70">
        <f>$D25/$N$2</f>
        <v>0</v>
      </c>
      <c r="X25" s="63">
        <f>IF(SUM(W25)&lt;$D25,$D25/$N$2,0)</f>
        <v>0</v>
      </c>
      <c r="Y25" s="63">
        <f>IF(SUM($E25:X25)&lt;$D25,$D25/$N$2,0)</f>
        <v>0</v>
      </c>
      <c r="Z25" s="63">
        <f>IF(SUM($E25:Y25)&lt;$D25,$D25/$N$2,0)</f>
        <v>0</v>
      </c>
      <c r="AA25" s="63">
        <f>IF(SUM($E25:Z25)&lt;$D25,$D25/$N$2,0)</f>
        <v>0</v>
      </c>
      <c r="AB25" s="63">
        <f>IF(SUM($E25:AA25)&lt;$D25,$D25/$N$2,0)</f>
        <v>0</v>
      </c>
      <c r="AC25" s="63">
        <f>IF(SUM($E25:AB25)&lt;$D25,$D25/$N$2,0)</f>
        <v>0</v>
      </c>
      <c r="AD25" s="63">
        <f>IF(SUM($E25:AC25)&lt;$D25,$D25/$N$2,0)</f>
        <v>0</v>
      </c>
      <c r="AE25" s="63">
        <f>IF(SUM($E25:AD25)&lt;$D25,$D25/$N$2,0)</f>
        <v>0</v>
      </c>
      <c r="AF25" s="63">
        <f>IF(SUM($E25:AE25)&lt;$D25,$D25/$N$2,0)</f>
        <v>0</v>
      </c>
      <c r="AG25" s="63">
        <f>IF(SUM($E25:AF25)&lt;$D25,$D25/$N$2,0)</f>
        <v>0</v>
      </c>
      <c r="AH25" s="63">
        <f>IF(SUM($E25:AG25)&lt;$D25,$D25/$N$2,0)</f>
        <v>0</v>
      </c>
      <c r="AI25" s="63">
        <f>IF(SUM($E25:AH25)&lt;$D25,$D25/$N$2,0)</f>
        <v>0</v>
      </c>
      <c r="AJ25" s="63">
        <f>IF(SUM($E25:AI25)&lt;$D25,$D25/$N$2,0)</f>
        <v>0</v>
      </c>
      <c r="AK25" s="63">
        <f>IF(SUM($E25:AJ25)&lt;$D25,$D25/$N$2,0)</f>
        <v>0</v>
      </c>
      <c r="AL25" s="63">
        <f>IF(SUM($E25:AK25)&lt;$D25,$D25/$N$2,0)</f>
        <v>0</v>
      </c>
      <c r="AM25" s="63">
        <f>IF(SUM($E25:AL25)&lt;$D25,$D25/$N$2,0)</f>
        <v>0</v>
      </c>
      <c r="AN25" s="63">
        <f>IF(SUM($E25:AM25)&lt;$D25,$D25/$N$2,0)</f>
        <v>0</v>
      </c>
      <c r="AO25" s="63">
        <f>IF(SUM($E25:AN25)&lt;$D25,$D25/$N$2,0)</f>
        <v>0</v>
      </c>
      <c r="AP25" s="63">
        <f>IF(SUM($E25:AO25)&lt;$D25,$D25/$N$2,0)</f>
        <v>0</v>
      </c>
      <c r="AQ25" s="63">
        <f>IF(SUM($E25:AP25)&lt;$D25,$D25/$N$2,0)</f>
        <v>0</v>
      </c>
      <c r="AR25" s="63">
        <f>IF(SUM($E25:AQ25)&lt;$D25,$D25/$N$2,0)</f>
        <v>0</v>
      </c>
      <c r="AS25" s="63">
        <f>IF(SUM($E25:AR25)&lt;$D25,$D25/$N$2,0)</f>
        <v>0</v>
      </c>
      <c r="AT25" s="63">
        <f>IF(SUM($E25:AS25)&lt;$D25,$D25/$N$2,0)</f>
        <v>0</v>
      </c>
      <c r="AU25" s="63">
        <f>IF(SUM($E25:AT25)&lt;$D25,$D25/$N$2,0)</f>
        <v>0</v>
      </c>
      <c r="AV25" s="63">
        <f>IF(SUM($E25:AU25)&lt;$D25,$D25/$N$2,0)</f>
        <v>0</v>
      </c>
      <c r="AW25" s="63">
        <f>IF(SUM($E25:AV25)&lt;$D25,$D25/$N$2,0)</f>
        <v>0</v>
      </c>
      <c r="AX25" s="63">
        <f>IF(SUM($E25:AW25)&lt;$D25,$D25/$N$2,0)</f>
        <v>0</v>
      </c>
      <c r="AY25" s="63">
        <f>IF(SUM($E25:AX25)&lt;$D25,$D25/$N$2,0)</f>
        <v>0</v>
      </c>
      <c r="AZ25" s="63">
        <f>IF(SUM($E25:AY25)&lt;$D25,$D25/$N$2,0)</f>
        <v>0</v>
      </c>
      <c r="BA25" s="63">
        <f>IF(SUM($E25:AZ25)&lt;$D25,$D25/$N$2,0)</f>
        <v>0</v>
      </c>
      <c r="BB25" s="63">
        <f>IF(SUM($E25:BA25)&lt;$D25,$D25/$N$2,0)</f>
        <v>0</v>
      </c>
      <c r="BC25" s="63">
        <f>IF(SUM($E25:BB25)&lt;$D25,$D25/$N$2,0)</f>
        <v>0</v>
      </c>
      <c r="BD25" s="63">
        <f>IF(SUM($E25:BC25)&lt;$D25,$D25/$N$2,0)</f>
        <v>0</v>
      </c>
      <c r="BE25" s="63">
        <f>IF(SUM($E25:BD25)&lt;$D25,$D25/$N$2,0)</f>
        <v>0</v>
      </c>
      <c r="BF25" s="63">
        <f>IF(SUM($E25:BE25)&lt;$D25,$D25/$N$2,0)</f>
        <v>0</v>
      </c>
      <c r="BG25" s="63">
        <f>IF(SUM($E25:BF25)&lt;$D25,$D25/$N$2,0)</f>
        <v>0</v>
      </c>
      <c r="BH25" s="63">
        <f>IF(SUM($E25:BG25)&lt;$D25,$D25/$N$2,0)</f>
        <v>0</v>
      </c>
      <c r="BI25" s="63">
        <f>IF(SUM($E25:BH25)&lt;$D25,$D25/$N$2,0)</f>
        <v>0</v>
      </c>
      <c r="BJ25" s="63">
        <f>IF(SUM($E25:BI25)&lt;$D25,$D25/$N$2,0)</f>
        <v>0</v>
      </c>
      <c r="BK25" s="63">
        <f>IF(SUM($E25:BJ25)&lt;$D25,$D25/$N$2,0)</f>
        <v>0</v>
      </c>
      <c r="BL25" s="63">
        <f>IF(SUM($E25:BK25)&lt;$D25,$D25/$N$2,0)</f>
        <v>0</v>
      </c>
      <c r="BM25" s="63">
        <f>IF(SUM($E25:BL25)&lt;$D25,$D25/$N$2,0)</f>
        <v>0</v>
      </c>
    </row>
    <row r="26" spans="1:65" x14ac:dyDescent="0.15">
      <c r="A26" s="34" t="s">
        <v>237</v>
      </c>
      <c r="B26" s="180">
        <v>2</v>
      </c>
      <c r="C26" s="33" t="s">
        <v>46</v>
      </c>
      <c r="D26" s="67">
        <f>'CAPEX _CWS '!$X$40</f>
        <v>7000</v>
      </c>
      <c r="E26" s="67"/>
      <c r="X26" s="70">
        <f>$D26/$N$2</f>
        <v>116.66666666666667</v>
      </c>
      <c r="Y26" s="63">
        <f>IF(SUM(X26)&lt;$D26,$D26/$N$2,0)</f>
        <v>116.66666666666667</v>
      </c>
      <c r="Z26" s="63">
        <f>IF(SUM($E26:Y26)&lt;$D26,$D26/$N$2,0)</f>
        <v>116.66666666666667</v>
      </c>
      <c r="AA26" s="63">
        <f>IF(SUM($E26:Z26)&lt;$D26,$D26/$N$2,0)</f>
        <v>116.66666666666667</v>
      </c>
      <c r="AB26" s="63">
        <f>IF(SUM($E26:AA26)&lt;$D26,$D26/$N$2,0)</f>
        <v>116.66666666666667</v>
      </c>
      <c r="AC26" s="63">
        <f>IF(SUM($E26:AB26)&lt;$D26,$D26/$N$2,0)</f>
        <v>116.66666666666667</v>
      </c>
      <c r="AD26" s="63">
        <f>IF(SUM($E26:AC26)&lt;$D26,$D26/$N$2,0)</f>
        <v>116.66666666666667</v>
      </c>
      <c r="AE26" s="63">
        <f>IF(SUM($E26:AD26)&lt;$D26,$D26/$N$2,0)</f>
        <v>116.66666666666667</v>
      </c>
      <c r="AF26" s="63">
        <f>IF(SUM($E26:AE26)&lt;$D26,$D26/$N$2,0)</f>
        <v>116.66666666666667</v>
      </c>
      <c r="AG26" s="63">
        <f>IF(SUM($E26:AF26)&lt;$D26,$D26/$N$2,0)</f>
        <v>116.66666666666667</v>
      </c>
      <c r="AH26" s="63">
        <f>IF(SUM($E26:AG26)&lt;$D26,$D26/$N$2,0)</f>
        <v>116.66666666666667</v>
      </c>
      <c r="AI26" s="63">
        <f>IF(SUM($E26:AH26)&lt;$D26,$D26/$N$2,0)</f>
        <v>116.66666666666667</v>
      </c>
      <c r="AJ26" s="63">
        <f>IF(SUM($E26:AI26)&lt;$D26,$D26/$N$2,0)</f>
        <v>116.66666666666667</v>
      </c>
      <c r="AK26" s="63">
        <f>IF(SUM($E26:AJ26)&lt;$D26,$D26/$N$2,0)</f>
        <v>116.66666666666667</v>
      </c>
      <c r="AL26" s="63">
        <f>IF(SUM($E26:AK26)&lt;$D26,$D26/$N$2,0)</f>
        <v>116.66666666666667</v>
      </c>
      <c r="AM26" s="63">
        <f>IF(SUM($E26:AL26)&lt;$D26,$D26/$N$2,0)</f>
        <v>116.66666666666667</v>
      </c>
      <c r="AN26" s="63">
        <f>IF(SUM($E26:AM26)&lt;$D26,$D26/$N$2,0)</f>
        <v>116.66666666666667</v>
      </c>
      <c r="AO26" s="63">
        <f>IF(SUM($E26:AN26)&lt;$D26,$D26/$N$2,0)</f>
        <v>116.66666666666667</v>
      </c>
      <c r="AP26" s="63">
        <f>IF(SUM($E26:AO26)&lt;$D26,$D26/$N$2,0)</f>
        <v>116.66666666666667</v>
      </c>
      <c r="AQ26" s="63">
        <f>IF(SUM($E26:AP26)&lt;$D26,$D26/$N$2,0)</f>
        <v>116.66666666666667</v>
      </c>
      <c r="AR26" s="63">
        <f>IF(SUM($E26:AQ26)&lt;$D26,$D26/$N$2,0)</f>
        <v>116.66666666666667</v>
      </c>
      <c r="AS26" s="63">
        <f>IF(SUM($E26:AR26)&lt;$D26,$D26/$N$2,0)</f>
        <v>116.66666666666667</v>
      </c>
      <c r="AT26" s="63">
        <f>IF(SUM($E26:AS26)&lt;$D26,$D26/$N$2,0)</f>
        <v>116.66666666666667</v>
      </c>
      <c r="AU26" s="63">
        <f>IF(SUM($E26:AT26)&lt;$D26,$D26/$N$2,0)</f>
        <v>116.66666666666667</v>
      </c>
      <c r="AV26" s="63">
        <f>IF(SUM($E26:AU26)&lt;$D26,$D26/$N$2,0)</f>
        <v>116.66666666666667</v>
      </c>
      <c r="AW26" s="63">
        <f>IF(SUM($E26:AV26)&lt;$D26,$D26/$N$2,0)</f>
        <v>116.66666666666667</v>
      </c>
      <c r="AX26" s="63">
        <f>IF(SUM($E26:AW26)&lt;$D26,$D26/$N$2,0)</f>
        <v>116.66666666666667</v>
      </c>
      <c r="AY26" s="63">
        <f>IF(SUM($E26:AX26)&lt;$D26,$D26/$N$2,0)</f>
        <v>116.66666666666667</v>
      </c>
      <c r="AZ26" s="63">
        <f>IF(SUM($E26:AY26)&lt;$D26,$D26/$N$2,0)</f>
        <v>116.66666666666667</v>
      </c>
      <c r="BA26" s="63">
        <f>IF(SUM($E26:AZ26)&lt;$D26,$D26/$N$2,0)</f>
        <v>116.66666666666667</v>
      </c>
      <c r="BB26" s="63">
        <f>IF(SUM($E26:BA26)&lt;$D26,$D26/$N$2,0)</f>
        <v>116.66666666666667</v>
      </c>
      <c r="BC26" s="63">
        <f>IF(SUM($E26:BB26)&lt;$D26,$D26/$N$2,0)</f>
        <v>116.66666666666667</v>
      </c>
      <c r="BD26" s="63">
        <f>IF(SUM($E26:BC26)&lt;$D26,$D26/$N$2,0)</f>
        <v>116.66666666666667</v>
      </c>
      <c r="BE26" s="63">
        <f>IF(SUM($E26:BD26)&lt;$D26,$D26/$N$2,0)</f>
        <v>116.66666666666667</v>
      </c>
      <c r="BF26" s="63">
        <f>IF(SUM($E26:BE26)&lt;$D26,$D26/$N$2,0)</f>
        <v>116.66666666666667</v>
      </c>
      <c r="BG26" s="63">
        <f>IF(SUM($E26:BF26)&lt;$D26,$D26/$N$2,0)</f>
        <v>116.66666666666667</v>
      </c>
      <c r="BH26" s="63">
        <f>IF(SUM($E26:BG26)&lt;$D26,$D26/$N$2,0)</f>
        <v>116.66666666666667</v>
      </c>
      <c r="BI26" s="63">
        <f>IF(SUM($E26:BH26)&lt;$D26,$D26/$N$2,0)</f>
        <v>116.66666666666667</v>
      </c>
      <c r="BJ26" s="63">
        <f>IF(SUM($E26:BI26)&lt;$D26,$D26/$N$2,0)</f>
        <v>116.66666666666667</v>
      </c>
      <c r="BK26" s="63">
        <f>IF(SUM($E26:BJ26)&lt;$D26,$D26/$N$2,0)</f>
        <v>116.66666666666667</v>
      </c>
      <c r="BL26" s="63">
        <f>IF(SUM($E26:BK26)&lt;$D26,$D26/$N$2,0)</f>
        <v>116.66666666666667</v>
      </c>
      <c r="BM26" s="63">
        <f>IF(SUM($E26:BL26)&lt;$D26,$D26/$N$2,0)</f>
        <v>116.66666666666667</v>
      </c>
    </row>
    <row r="27" spans="1:65" x14ac:dyDescent="0.15">
      <c r="A27" s="34" t="s">
        <v>64</v>
      </c>
      <c r="B27" s="180">
        <v>2</v>
      </c>
      <c r="C27" s="33" t="s">
        <v>47</v>
      </c>
      <c r="D27" s="67">
        <f>'CAPEX _CWS '!$Y$40</f>
        <v>0</v>
      </c>
      <c r="E27" s="67"/>
      <c r="Y27" s="70">
        <f>$D27/$N$2</f>
        <v>0</v>
      </c>
      <c r="Z27" s="63">
        <f>IF(SUM(Y27)&lt;$D27,$D27/$N$2,0)</f>
        <v>0</v>
      </c>
      <c r="AA27" s="63">
        <f>IF(SUM($E27:Z27)&lt;$D27,$D27/$N$2,0)</f>
        <v>0</v>
      </c>
      <c r="AB27" s="63">
        <f>IF(SUM($E27:AA27)&lt;$D27,$D27/$N$2,0)</f>
        <v>0</v>
      </c>
      <c r="AC27" s="63">
        <f>IF(SUM($E27:AB27)&lt;$D27,$D27/$N$2,0)</f>
        <v>0</v>
      </c>
      <c r="AD27" s="63">
        <f>IF(SUM($E27:AC27)&lt;$D27,$D27/$N$2,0)</f>
        <v>0</v>
      </c>
      <c r="AE27" s="63">
        <f>IF(SUM($E27:AD27)&lt;$D27,$D27/$N$2,0)</f>
        <v>0</v>
      </c>
      <c r="AF27" s="63">
        <f>IF(SUM($E27:AE27)&lt;$D27,$D27/$N$2,0)</f>
        <v>0</v>
      </c>
      <c r="AG27" s="63">
        <f>IF(SUM($E27:AF27)&lt;$D27,$D27/$N$2,0)</f>
        <v>0</v>
      </c>
      <c r="AH27" s="63">
        <f>IF(SUM($E27:AG27)&lt;$D27,$D27/$N$2,0)</f>
        <v>0</v>
      </c>
      <c r="AI27" s="63">
        <f>IF(SUM($E27:AH27)&lt;$D27,$D27/$N$2,0)</f>
        <v>0</v>
      </c>
      <c r="AJ27" s="63">
        <f>IF(SUM($E27:AI27)&lt;$D27,$D27/$N$2,0)</f>
        <v>0</v>
      </c>
      <c r="AK27" s="63">
        <f>IF(SUM($E27:AJ27)&lt;$D27,$D27/$N$2,0)</f>
        <v>0</v>
      </c>
      <c r="AL27" s="63">
        <f>IF(SUM($E27:AK27)&lt;$D27,$D27/$N$2,0)</f>
        <v>0</v>
      </c>
      <c r="AM27" s="63">
        <f>IF(SUM($E27:AL27)&lt;$D27,$D27/$N$2,0)</f>
        <v>0</v>
      </c>
      <c r="AN27" s="63">
        <f>IF(SUM($E27:AM27)&lt;$D27,$D27/$N$2,0)</f>
        <v>0</v>
      </c>
      <c r="AO27" s="63">
        <f>IF(SUM($E27:AN27)&lt;$D27,$D27/$N$2,0)</f>
        <v>0</v>
      </c>
      <c r="AP27" s="63">
        <f>IF(SUM($E27:AO27)&lt;$D27,$D27/$N$2,0)</f>
        <v>0</v>
      </c>
      <c r="AQ27" s="63">
        <f>IF(SUM($E27:AP27)&lt;$D27,$D27/$N$2,0)</f>
        <v>0</v>
      </c>
      <c r="AR27" s="63">
        <f>IF(SUM($E27:AQ27)&lt;$D27,$D27/$N$2,0)</f>
        <v>0</v>
      </c>
      <c r="AS27" s="63">
        <f>IF(SUM($E27:AR27)&lt;$D27,$D27/$N$2,0)</f>
        <v>0</v>
      </c>
      <c r="AT27" s="63">
        <f>IF(SUM($E27:AS27)&lt;$D27,$D27/$N$2,0)</f>
        <v>0</v>
      </c>
      <c r="AU27" s="63">
        <f>IF(SUM($E27:AT27)&lt;$D27,$D27/$N$2,0)</f>
        <v>0</v>
      </c>
      <c r="AV27" s="63">
        <f>IF(SUM($E27:AU27)&lt;$D27,$D27/$N$2,0)</f>
        <v>0</v>
      </c>
      <c r="AW27" s="63">
        <f>IF(SUM($E27:AV27)&lt;$D27,$D27/$N$2,0)</f>
        <v>0</v>
      </c>
      <c r="AX27" s="63">
        <f>IF(SUM($E27:AW27)&lt;$D27,$D27/$N$2,0)</f>
        <v>0</v>
      </c>
      <c r="AY27" s="63">
        <f>IF(SUM($E27:AX27)&lt;$D27,$D27/$N$2,0)</f>
        <v>0</v>
      </c>
      <c r="AZ27" s="63">
        <f>IF(SUM($E27:AY27)&lt;$D27,$D27/$N$2,0)</f>
        <v>0</v>
      </c>
      <c r="BA27" s="63">
        <f>IF(SUM($E27:AZ27)&lt;$D27,$D27/$N$2,0)</f>
        <v>0</v>
      </c>
      <c r="BB27" s="63">
        <f>IF(SUM($E27:BA27)&lt;$D27,$D27/$N$2,0)</f>
        <v>0</v>
      </c>
      <c r="BC27" s="63">
        <f>IF(SUM($E27:BB27)&lt;$D27,$D27/$N$2,0)</f>
        <v>0</v>
      </c>
      <c r="BD27" s="63">
        <f>IF(SUM($E27:BC27)&lt;$D27,$D27/$N$2,0)</f>
        <v>0</v>
      </c>
      <c r="BE27" s="63">
        <f>IF(SUM($E27:BD27)&lt;$D27,$D27/$N$2,0)</f>
        <v>0</v>
      </c>
      <c r="BF27" s="63">
        <f>IF(SUM($E27:BE27)&lt;$D27,$D27/$N$2,0)</f>
        <v>0</v>
      </c>
      <c r="BG27" s="63">
        <f>IF(SUM($E27:BF27)&lt;$D27,$D27/$N$2,0)</f>
        <v>0</v>
      </c>
      <c r="BH27" s="63">
        <f>IF(SUM($E27:BG27)&lt;$D27,$D27/$N$2,0)</f>
        <v>0</v>
      </c>
      <c r="BI27" s="63">
        <f>IF(SUM($E27:BH27)&lt;$D27,$D27/$N$2,0)</f>
        <v>0</v>
      </c>
      <c r="BJ27" s="63">
        <f>IF(SUM($E27:BI27)&lt;$D27,$D27/$N$2,0)</f>
        <v>0</v>
      </c>
      <c r="BK27" s="63">
        <f>IF(SUM($E27:BJ27)&lt;$D27,$D27/$N$2,0)</f>
        <v>0</v>
      </c>
      <c r="BL27" s="63">
        <f>IF(SUM($E27:BK27)&lt;$D27,$D27/$N$2,0)</f>
        <v>0</v>
      </c>
      <c r="BM27" s="63">
        <f>IF(SUM($E27:BL27)&lt;$D27,$D27/$N$2,0)</f>
        <v>0</v>
      </c>
    </row>
    <row r="28" spans="1:65" x14ac:dyDescent="0.15">
      <c r="A28" s="34" t="s">
        <v>238</v>
      </c>
      <c r="B28" s="180">
        <v>2</v>
      </c>
      <c r="C28" s="33" t="s">
        <v>48</v>
      </c>
      <c r="D28" s="67">
        <f>'CAPEX _CWS '!$Z$40</f>
        <v>0</v>
      </c>
      <c r="E28" s="67"/>
      <c r="Z28" s="70">
        <f>$D28/$N$2</f>
        <v>0</v>
      </c>
      <c r="AA28" s="63">
        <f>IF(SUM(Z28)&lt;$D28,$D28/$N$2,0)</f>
        <v>0</v>
      </c>
      <c r="AB28" s="63">
        <f>IF(SUM($E28:AA28)&lt;$D28,$D28/$N$2,0)</f>
        <v>0</v>
      </c>
      <c r="AC28" s="63">
        <f>IF(SUM($E28:AB28)&lt;$D28,$D28/$N$2,0)</f>
        <v>0</v>
      </c>
      <c r="AD28" s="63">
        <f>IF(SUM($E28:AC28)&lt;$D28,$D28/$N$2,0)</f>
        <v>0</v>
      </c>
      <c r="AE28" s="63">
        <f>IF(SUM($E28:AD28)&lt;$D28,$D28/$N$2,0)</f>
        <v>0</v>
      </c>
      <c r="AF28" s="63">
        <f>IF(SUM($E28:AE28)&lt;$D28,$D28/$N$2,0)</f>
        <v>0</v>
      </c>
      <c r="AG28" s="63">
        <f>IF(SUM($E28:AF28)&lt;$D28,$D28/$N$2,0)</f>
        <v>0</v>
      </c>
      <c r="AH28" s="63">
        <f>IF(SUM($E28:AG28)&lt;$D28,$D28/$N$2,0)</f>
        <v>0</v>
      </c>
      <c r="AI28" s="63">
        <f>IF(SUM($E28:AH28)&lt;$D28,$D28/$N$2,0)</f>
        <v>0</v>
      </c>
      <c r="AJ28" s="63">
        <f>IF(SUM($E28:AI28)&lt;$D28,$D28/$N$2,0)</f>
        <v>0</v>
      </c>
      <c r="AK28" s="63">
        <f>IF(SUM($E28:AJ28)&lt;$D28,$D28/$N$2,0)</f>
        <v>0</v>
      </c>
      <c r="AL28" s="63">
        <f>IF(SUM($E28:AK28)&lt;$D28,$D28/$N$2,0)</f>
        <v>0</v>
      </c>
      <c r="AM28" s="63">
        <f>IF(SUM($E28:AL28)&lt;$D28,$D28/$N$2,0)</f>
        <v>0</v>
      </c>
      <c r="AN28" s="63">
        <f>IF(SUM($E28:AM28)&lt;$D28,$D28/$N$2,0)</f>
        <v>0</v>
      </c>
      <c r="AO28" s="63">
        <f>IF(SUM($E28:AN28)&lt;$D28,$D28/$N$2,0)</f>
        <v>0</v>
      </c>
      <c r="AP28" s="63">
        <f>IF(SUM($E28:AO28)&lt;$D28,$D28/$N$2,0)</f>
        <v>0</v>
      </c>
      <c r="AQ28" s="63">
        <f>IF(SUM($E28:AP28)&lt;$D28,$D28/$N$2,0)</f>
        <v>0</v>
      </c>
      <c r="AR28" s="63">
        <f>IF(SUM($E28:AQ28)&lt;$D28,$D28/$N$2,0)</f>
        <v>0</v>
      </c>
      <c r="AS28" s="63">
        <f>IF(SUM($E28:AR28)&lt;$D28,$D28/$N$2,0)</f>
        <v>0</v>
      </c>
      <c r="AT28" s="63">
        <f>IF(SUM($E28:AS28)&lt;$D28,$D28/$N$2,0)</f>
        <v>0</v>
      </c>
      <c r="AU28" s="63">
        <f>IF(SUM($E28:AT28)&lt;$D28,$D28/$N$2,0)</f>
        <v>0</v>
      </c>
      <c r="AV28" s="63">
        <f>IF(SUM($E28:AU28)&lt;$D28,$D28/$N$2,0)</f>
        <v>0</v>
      </c>
      <c r="AW28" s="63">
        <f>IF(SUM($E28:AV28)&lt;$D28,$D28/$N$2,0)</f>
        <v>0</v>
      </c>
      <c r="AX28" s="63">
        <f>IF(SUM($E28:AW28)&lt;$D28,$D28/$N$2,0)</f>
        <v>0</v>
      </c>
      <c r="AY28" s="63">
        <f>IF(SUM($E28:AX28)&lt;$D28,$D28/$N$2,0)</f>
        <v>0</v>
      </c>
      <c r="AZ28" s="63">
        <f>IF(SUM($E28:AY28)&lt;$D28,$D28/$N$2,0)</f>
        <v>0</v>
      </c>
      <c r="BA28" s="63">
        <f>IF(SUM($E28:AZ28)&lt;$D28,$D28/$N$2,0)</f>
        <v>0</v>
      </c>
      <c r="BB28" s="63">
        <f>IF(SUM($E28:BA28)&lt;$D28,$D28/$N$2,0)</f>
        <v>0</v>
      </c>
      <c r="BC28" s="63">
        <f>IF(SUM($E28:BB28)&lt;$D28,$D28/$N$2,0)</f>
        <v>0</v>
      </c>
      <c r="BD28" s="63">
        <f>IF(SUM($E28:BC28)&lt;$D28,$D28/$N$2,0)</f>
        <v>0</v>
      </c>
      <c r="BE28" s="63">
        <f>IF(SUM($E28:BD28)&lt;$D28,$D28/$N$2,0)</f>
        <v>0</v>
      </c>
      <c r="BF28" s="63">
        <f>IF(SUM($E28:BE28)&lt;$D28,$D28/$N$2,0)</f>
        <v>0</v>
      </c>
      <c r="BG28" s="63">
        <f>IF(SUM($E28:BF28)&lt;$D28,$D28/$N$2,0)</f>
        <v>0</v>
      </c>
      <c r="BH28" s="63">
        <f>IF(SUM($E28:BG28)&lt;$D28,$D28/$N$2,0)</f>
        <v>0</v>
      </c>
      <c r="BI28" s="63">
        <f>IF(SUM($E28:BH28)&lt;$D28,$D28/$N$2,0)</f>
        <v>0</v>
      </c>
      <c r="BJ28" s="63">
        <f>IF(SUM($E28:BI28)&lt;$D28,$D28/$N$2,0)</f>
        <v>0</v>
      </c>
      <c r="BK28" s="63">
        <f>IF(SUM($E28:BJ28)&lt;$D28,$D28/$N$2,0)</f>
        <v>0</v>
      </c>
      <c r="BL28" s="63">
        <f>IF(SUM($E28:BK28)&lt;$D28,$D28/$N$2,0)</f>
        <v>0</v>
      </c>
      <c r="BM28" s="63">
        <f>IF(SUM($E28:BL28)&lt;$D28,$D28/$N$2,0)</f>
        <v>0</v>
      </c>
    </row>
    <row r="29" spans="1:65" x14ac:dyDescent="0.15">
      <c r="A29" s="34" t="s">
        <v>239</v>
      </c>
      <c r="B29" s="180">
        <v>2</v>
      </c>
      <c r="C29" s="33" t="s">
        <v>49</v>
      </c>
      <c r="D29" s="67">
        <f>'CAPEX _CWS '!$AA$40</f>
        <v>0</v>
      </c>
      <c r="E29" s="67"/>
      <c r="AA29" s="70">
        <f>$D29/$N$2</f>
        <v>0</v>
      </c>
      <c r="AB29" s="63">
        <f>IF(SUM(AA29)&lt;$D29,$D29/$N$2,0)</f>
        <v>0</v>
      </c>
      <c r="AC29" s="63">
        <f>IF(SUM($E29:AB29)&lt;$D29,$D29/$N$2,0)</f>
        <v>0</v>
      </c>
      <c r="AD29" s="63">
        <f>IF(SUM($E29:AC29)&lt;$D29,$D29/$N$2,0)</f>
        <v>0</v>
      </c>
      <c r="AE29" s="63">
        <f>IF(SUM($E29:AD29)&lt;$D29,$D29/$N$2,0)</f>
        <v>0</v>
      </c>
      <c r="AF29" s="63">
        <f>IF(SUM($E29:AE29)&lt;$D29,$D29/$N$2,0)</f>
        <v>0</v>
      </c>
      <c r="AG29" s="63">
        <f>IF(SUM($E29:AF29)&lt;$D29,$D29/$N$2,0)</f>
        <v>0</v>
      </c>
      <c r="AH29" s="63">
        <f>IF(SUM($E29:AG29)&lt;$D29,$D29/$N$2,0)</f>
        <v>0</v>
      </c>
      <c r="AI29" s="63">
        <f>IF(SUM($E29:AH29)&lt;$D29,$D29/$N$2,0)</f>
        <v>0</v>
      </c>
      <c r="AJ29" s="63">
        <f>IF(SUM($E29:AI29)&lt;$D29,$D29/$N$2,0)</f>
        <v>0</v>
      </c>
      <c r="AK29" s="63">
        <f>IF(SUM($E29:AJ29)&lt;$D29,$D29/$N$2,0)</f>
        <v>0</v>
      </c>
      <c r="AL29" s="63">
        <f>IF(SUM($E29:AK29)&lt;$D29,$D29/$N$2,0)</f>
        <v>0</v>
      </c>
      <c r="AM29" s="63">
        <f>IF(SUM($E29:AL29)&lt;$D29,$D29/$N$2,0)</f>
        <v>0</v>
      </c>
      <c r="AN29" s="63">
        <f>IF(SUM($E29:AM29)&lt;$D29,$D29/$N$2,0)</f>
        <v>0</v>
      </c>
      <c r="AO29" s="63">
        <f>IF(SUM($E29:AN29)&lt;$D29,$D29/$N$2,0)</f>
        <v>0</v>
      </c>
      <c r="AP29" s="63">
        <f>IF(SUM($E29:AO29)&lt;$D29,$D29/$N$2,0)</f>
        <v>0</v>
      </c>
      <c r="AQ29" s="63">
        <f>IF(SUM($E29:AP29)&lt;$D29,$D29/$N$2,0)</f>
        <v>0</v>
      </c>
      <c r="AR29" s="63">
        <f>IF(SUM($E29:AQ29)&lt;$D29,$D29/$N$2,0)</f>
        <v>0</v>
      </c>
      <c r="AS29" s="63">
        <f>IF(SUM($E29:AR29)&lt;$D29,$D29/$N$2,0)</f>
        <v>0</v>
      </c>
      <c r="AT29" s="63">
        <f>IF(SUM($E29:AS29)&lt;$D29,$D29/$N$2,0)</f>
        <v>0</v>
      </c>
      <c r="AU29" s="63">
        <f>IF(SUM($E29:AT29)&lt;$D29,$D29/$N$2,0)</f>
        <v>0</v>
      </c>
      <c r="AV29" s="63">
        <f>IF(SUM($E29:AU29)&lt;$D29,$D29/$N$2,0)</f>
        <v>0</v>
      </c>
      <c r="AW29" s="63">
        <f>IF(SUM($E29:AV29)&lt;$D29,$D29/$N$2,0)</f>
        <v>0</v>
      </c>
      <c r="AX29" s="63">
        <f>IF(SUM($E29:AW29)&lt;$D29,$D29/$N$2,0)</f>
        <v>0</v>
      </c>
      <c r="AY29" s="63">
        <f>IF(SUM($E29:AX29)&lt;$D29,$D29/$N$2,0)</f>
        <v>0</v>
      </c>
      <c r="AZ29" s="63">
        <f>IF(SUM($E29:AY29)&lt;$D29,$D29/$N$2,0)</f>
        <v>0</v>
      </c>
      <c r="BA29" s="63">
        <f>IF(SUM($E29:AZ29)&lt;$D29,$D29/$N$2,0)</f>
        <v>0</v>
      </c>
      <c r="BB29" s="63">
        <f>IF(SUM($E29:BA29)&lt;$D29,$D29/$N$2,0)</f>
        <v>0</v>
      </c>
      <c r="BC29" s="63">
        <f>IF(SUM($E29:BB29)&lt;$D29,$D29/$N$2,0)</f>
        <v>0</v>
      </c>
      <c r="BD29" s="63">
        <f>IF(SUM($E29:BC29)&lt;$D29,$D29/$N$2,0)</f>
        <v>0</v>
      </c>
      <c r="BE29" s="63">
        <f>IF(SUM($E29:BD29)&lt;$D29,$D29/$N$2,0)</f>
        <v>0</v>
      </c>
      <c r="BF29" s="63">
        <f>IF(SUM($E29:BE29)&lt;$D29,$D29/$N$2,0)</f>
        <v>0</v>
      </c>
      <c r="BG29" s="63">
        <f>IF(SUM($E29:BF29)&lt;$D29,$D29/$N$2,0)</f>
        <v>0</v>
      </c>
      <c r="BH29" s="63">
        <f>IF(SUM($E29:BG29)&lt;$D29,$D29/$N$2,0)</f>
        <v>0</v>
      </c>
      <c r="BI29" s="63">
        <f>IF(SUM($E29:BH29)&lt;$D29,$D29/$N$2,0)</f>
        <v>0</v>
      </c>
      <c r="BJ29" s="63">
        <f>IF(SUM($E29:BI29)&lt;$D29,$D29/$N$2,0)</f>
        <v>0</v>
      </c>
      <c r="BK29" s="63">
        <f>IF(SUM($E29:BJ29)&lt;$D29,$D29/$N$2,0)</f>
        <v>0</v>
      </c>
      <c r="BL29" s="63">
        <f>IF(SUM($E29:BK29)&lt;$D29,$D29/$N$2,0)</f>
        <v>0</v>
      </c>
      <c r="BM29" s="63">
        <f>IF(SUM($E29:BL29)&lt;$D29,$D29/$N$2,0)</f>
        <v>0</v>
      </c>
    </row>
    <row r="30" spans="1:65" x14ac:dyDescent="0.15">
      <c r="A30" s="34" t="s">
        <v>240</v>
      </c>
      <c r="B30" s="180">
        <v>2</v>
      </c>
      <c r="C30" s="33" t="s">
        <v>50</v>
      </c>
      <c r="D30" s="67">
        <f>'CAPEX _CWS '!$AB$40</f>
        <v>0</v>
      </c>
      <c r="E30" s="67"/>
      <c r="AB30" s="70">
        <f>$D30/$N$2</f>
        <v>0</v>
      </c>
      <c r="AC30" s="63">
        <f>IF(SUM(AB30)&lt;$D30,$D30/$N$2,0)</f>
        <v>0</v>
      </c>
      <c r="AD30" s="63">
        <f>IF(SUM($E30:AC30)&lt;$D30,$D30/$N$2,0)</f>
        <v>0</v>
      </c>
      <c r="AE30" s="63">
        <f>IF(SUM($E30:AD30)&lt;$D30,$D30/$N$2,0)</f>
        <v>0</v>
      </c>
      <c r="AF30" s="63">
        <f>IF(SUM($E30:AE30)&lt;$D30,$D30/$N$2,0)</f>
        <v>0</v>
      </c>
      <c r="AG30" s="63">
        <f>IF(SUM($E30:AF30)&lt;$D30,$D30/$N$2,0)</f>
        <v>0</v>
      </c>
      <c r="AH30" s="63">
        <f>IF(SUM($E30:AG30)&lt;$D30,$D30/$N$2,0)</f>
        <v>0</v>
      </c>
      <c r="AI30" s="63">
        <f>IF(SUM($E30:AH30)&lt;$D30,$D30/$N$2,0)</f>
        <v>0</v>
      </c>
      <c r="AJ30" s="63">
        <f>IF(SUM($E30:AI30)&lt;$D30,$D30/$N$2,0)</f>
        <v>0</v>
      </c>
      <c r="AK30" s="63">
        <f>IF(SUM($E30:AJ30)&lt;$D30,$D30/$N$2,0)</f>
        <v>0</v>
      </c>
      <c r="AL30" s="63">
        <f>IF(SUM($E30:AK30)&lt;$D30,$D30/$N$2,0)</f>
        <v>0</v>
      </c>
      <c r="AM30" s="63">
        <f>IF(SUM($E30:AL30)&lt;$D30,$D30/$N$2,0)</f>
        <v>0</v>
      </c>
      <c r="AN30" s="63">
        <f>IF(SUM($E30:AM30)&lt;$D30,$D30/$N$2,0)</f>
        <v>0</v>
      </c>
      <c r="AO30" s="63">
        <f>IF(SUM($E30:AN30)&lt;$D30,$D30/$N$2,0)</f>
        <v>0</v>
      </c>
      <c r="AP30" s="63">
        <f>IF(SUM($E30:AO30)&lt;$D30,$D30/$N$2,0)</f>
        <v>0</v>
      </c>
      <c r="AQ30" s="63">
        <f>IF(SUM($E30:AP30)&lt;$D30,$D30/$N$2,0)</f>
        <v>0</v>
      </c>
      <c r="AR30" s="63">
        <f>IF(SUM($E30:AQ30)&lt;$D30,$D30/$N$2,0)</f>
        <v>0</v>
      </c>
      <c r="AS30" s="63">
        <f>IF(SUM($E30:AR30)&lt;$D30,$D30/$N$2,0)</f>
        <v>0</v>
      </c>
      <c r="AT30" s="63">
        <f>IF(SUM($E30:AS30)&lt;$D30,$D30/$N$2,0)</f>
        <v>0</v>
      </c>
      <c r="AU30" s="63">
        <f>IF(SUM($E30:AT30)&lt;$D30,$D30/$N$2,0)</f>
        <v>0</v>
      </c>
      <c r="AV30" s="63">
        <f>IF(SUM($E30:AU30)&lt;$D30,$D30/$N$2,0)</f>
        <v>0</v>
      </c>
      <c r="AW30" s="63">
        <f>IF(SUM($E30:AV30)&lt;$D30,$D30/$N$2,0)</f>
        <v>0</v>
      </c>
      <c r="AX30" s="63">
        <f>IF(SUM($E30:AW30)&lt;$D30,$D30/$N$2,0)</f>
        <v>0</v>
      </c>
      <c r="AY30" s="63">
        <f>IF(SUM($E30:AX30)&lt;$D30,$D30/$N$2,0)</f>
        <v>0</v>
      </c>
      <c r="AZ30" s="63">
        <f>IF(SUM($E30:AY30)&lt;$D30,$D30/$N$2,0)</f>
        <v>0</v>
      </c>
      <c r="BA30" s="63">
        <f>IF(SUM($E30:AZ30)&lt;$D30,$D30/$N$2,0)</f>
        <v>0</v>
      </c>
      <c r="BB30" s="63">
        <f>IF(SUM($E30:BA30)&lt;$D30,$D30/$N$2,0)</f>
        <v>0</v>
      </c>
      <c r="BC30" s="63">
        <f>IF(SUM($E30:BB30)&lt;$D30,$D30/$N$2,0)</f>
        <v>0</v>
      </c>
      <c r="BD30" s="63">
        <f>IF(SUM($E30:BC30)&lt;$D30,$D30/$N$2,0)</f>
        <v>0</v>
      </c>
      <c r="BE30" s="63">
        <f>IF(SUM($E30:BD30)&lt;$D30,$D30/$N$2,0)</f>
        <v>0</v>
      </c>
      <c r="BF30" s="63">
        <f>IF(SUM($E30:BE30)&lt;$D30,$D30/$N$2,0)</f>
        <v>0</v>
      </c>
      <c r="BG30" s="63">
        <f>IF(SUM($E30:BF30)&lt;$D30,$D30/$N$2,0)</f>
        <v>0</v>
      </c>
      <c r="BH30" s="63">
        <f>IF(SUM($E30:BG30)&lt;$D30,$D30/$N$2,0)</f>
        <v>0</v>
      </c>
      <c r="BI30" s="63">
        <f>IF(SUM($E30:BH30)&lt;$D30,$D30/$N$2,0)</f>
        <v>0</v>
      </c>
      <c r="BJ30" s="63">
        <f>IF(SUM($E30:BI30)&lt;$D30,$D30/$N$2,0)</f>
        <v>0</v>
      </c>
      <c r="BK30" s="63">
        <f>IF(SUM($E30:BJ30)&lt;$D30,$D30/$N$2,0)</f>
        <v>0</v>
      </c>
      <c r="BL30" s="63">
        <f>IF(SUM($E30:BK30)&lt;$D30,$D30/$N$2,0)</f>
        <v>0</v>
      </c>
      <c r="BM30" s="63">
        <f>IF(SUM($E30:BL30)&lt;$D30,$D30/$N$2,0)</f>
        <v>0</v>
      </c>
    </row>
    <row r="31" spans="1:65" x14ac:dyDescent="0.15">
      <c r="A31" s="34" t="s">
        <v>241</v>
      </c>
      <c r="B31" s="180">
        <v>2</v>
      </c>
      <c r="C31" s="33" t="s">
        <v>51</v>
      </c>
      <c r="D31" s="67">
        <f>'CAPEX _CWS '!$AC$40</f>
        <v>0</v>
      </c>
      <c r="E31" s="67"/>
      <c r="AC31" s="70">
        <f>$D31/$N$2</f>
        <v>0</v>
      </c>
      <c r="AD31" s="63">
        <f>IF(SUM(AC31)&lt;$D31,$D31/$N$2,0)</f>
        <v>0</v>
      </c>
      <c r="AE31" s="63">
        <f>IF(SUM($E31:AD31)&lt;$D31,$D31/$N$2,0)</f>
        <v>0</v>
      </c>
      <c r="AF31" s="63">
        <f>IF(SUM($E31:AE31)&lt;$D31,$D31/$N$2,0)</f>
        <v>0</v>
      </c>
      <c r="AG31" s="63">
        <f>IF(SUM($E31:AF31)&lt;$D31,$D31/$N$2,0)</f>
        <v>0</v>
      </c>
      <c r="AH31" s="63">
        <f>IF(SUM($E31:AG31)&lt;$D31,$D31/$N$2,0)</f>
        <v>0</v>
      </c>
      <c r="AI31" s="63">
        <f>IF(SUM($E31:AH31)&lt;$D31,$D31/$N$2,0)</f>
        <v>0</v>
      </c>
      <c r="AJ31" s="63">
        <f>IF(SUM($E31:AI31)&lt;$D31,$D31/$N$2,0)</f>
        <v>0</v>
      </c>
      <c r="AK31" s="63">
        <f>IF(SUM($E31:AJ31)&lt;$D31,$D31/$N$2,0)</f>
        <v>0</v>
      </c>
      <c r="AL31" s="63">
        <f>IF(SUM($E31:AK31)&lt;$D31,$D31/$N$2,0)</f>
        <v>0</v>
      </c>
      <c r="AM31" s="63">
        <f>IF(SUM($E31:AL31)&lt;$D31,$D31/$N$2,0)</f>
        <v>0</v>
      </c>
      <c r="AN31" s="63">
        <f>IF(SUM($E31:AM31)&lt;$D31,$D31/$N$2,0)</f>
        <v>0</v>
      </c>
      <c r="AO31" s="63">
        <f>IF(SUM($E31:AN31)&lt;$D31,$D31/$N$2,0)</f>
        <v>0</v>
      </c>
      <c r="AP31" s="63">
        <f>IF(SUM($E31:AO31)&lt;$D31,$D31/$N$2,0)</f>
        <v>0</v>
      </c>
      <c r="AQ31" s="63">
        <f>IF(SUM($E31:AP31)&lt;$D31,$D31/$N$2,0)</f>
        <v>0</v>
      </c>
      <c r="AR31" s="63">
        <f>IF(SUM($E31:AQ31)&lt;$D31,$D31/$N$2,0)</f>
        <v>0</v>
      </c>
      <c r="AS31" s="63">
        <f>IF(SUM($E31:AR31)&lt;$D31,$D31/$N$2,0)</f>
        <v>0</v>
      </c>
      <c r="AT31" s="63">
        <f>IF(SUM($E31:AS31)&lt;$D31,$D31/$N$2,0)</f>
        <v>0</v>
      </c>
      <c r="AU31" s="63">
        <f>IF(SUM($E31:AT31)&lt;$D31,$D31/$N$2,0)</f>
        <v>0</v>
      </c>
      <c r="AV31" s="63">
        <f>IF(SUM($E31:AU31)&lt;$D31,$D31/$N$2,0)</f>
        <v>0</v>
      </c>
      <c r="AW31" s="63">
        <f>IF(SUM($E31:AV31)&lt;$D31,$D31/$N$2,0)</f>
        <v>0</v>
      </c>
      <c r="AX31" s="63">
        <f>IF(SUM($E31:AW31)&lt;$D31,$D31/$N$2,0)</f>
        <v>0</v>
      </c>
      <c r="AY31" s="63">
        <f>IF(SUM($E31:AX31)&lt;$D31,$D31/$N$2,0)</f>
        <v>0</v>
      </c>
      <c r="AZ31" s="63">
        <f>IF(SUM($E31:AY31)&lt;$D31,$D31/$N$2,0)</f>
        <v>0</v>
      </c>
      <c r="BA31" s="63">
        <f>IF(SUM($E31:AZ31)&lt;$D31,$D31/$N$2,0)</f>
        <v>0</v>
      </c>
      <c r="BB31" s="63">
        <f>IF(SUM($E31:BA31)&lt;$D31,$D31/$N$2,0)</f>
        <v>0</v>
      </c>
      <c r="BC31" s="63">
        <f>IF(SUM($E31:BB31)&lt;$D31,$D31/$N$2,0)</f>
        <v>0</v>
      </c>
      <c r="BD31" s="63">
        <f>IF(SUM($E31:BC31)&lt;$D31,$D31/$N$2,0)</f>
        <v>0</v>
      </c>
      <c r="BE31" s="63">
        <f>IF(SUM($E31:BD31)&lt;$D31,$D31/$N$2,0)</f>
        <v>0</v>
      </c>
      <c r="BF31" s="63">
        <f>IF(SUM($E31:BE31)&lt;$D31,$D31/$N$2,0)</f>
        <v>0</v>
      </c>
      <c r="BG31" s="63">
        <f>IF(SUM($E31:BF31)&lt;$D31,$D31/$N$2,0)</f>
        <v>0</v>
      </c>
      <c r="BH31" s="63">
        <f>IF(SUM($E31:BG31)&lt;$D31,$D31/$N$2,0)</f>
        <v>0</v>
      </c>
      <c r="BI31" s="63">
        <f>IF(SUM($E31:BH31)&lt;$D31,$D31/$N$2,0)</f>
        <v>0</v>
      </c>
      <c r="BJ31" s="63">
        <f>IF(SUM($E31:BI31)&lt;$D31,$D31/$N$2,0)</f>
        <v>0</v>
      </c>
      <c r="BK31" s="63">
        <f>IF(SUM($E31:BJ31)&lt;$D31,$D31/$N$2,0)</f>
        <v>0</v>
      </c>
      <c r="BL31" s="63">
        <f>IF(SUM($E31:BK31)&lt;$D31,$D31/$N$2,0)</f>
        <v>0</v>
      </c>
      <c r="BM31" s="63">
        <f>IF(SUM($E31:BL31)&lt;$D31,$D31/$N$2,0)</f>
        <v>0</v>
      </c>
    </row>
    <row r="32" spans="1:65" x14ac:dyDescent="0.15">
      <c r="A32" s="34" t="s">
        <v>242</v>
      </c>
      <c r="B32" s="180">
        <v>3</v>
      </c>
      <c r="C32" s="33" t="s">
        <v>40</v>
      </c>
      <c r="D32" s="67">
        <f>'CAPEX _CWS '!$AD$40</f>
        <v>-5500</v>
      </c>
      <c r="E32" s="67"/>
      <c r="AD32" s="70">
        <f>$D32/$N$2</f>
        <v>-91.666666666666671</v>
      </c>
      <c r="AE32" s="63">
        <f>IF(SUM(AD32)&lt;$D32,$D32/$N$2,0)</f>
        <v>0</v>
      </c>
      <c r="AF32" s="63">
        <f>IF(SUM($E32:AE32)&lt;$D32,$D32/$N$2,0)</f>
        <v>0</v>
      </c>
      <c r="AG32" s="63">
        <f>IF(SUM($E32:AF32)&lt;$D32,$D32/$N$2,0)</f>
        <v>0</v>
      </c>
      <c r="AH32" s="63">
        <f>IF(SUM($E32:AG32)&lt;$D32,$D32/$N$2,0)</f>
        <v>0</v>
      </c>
      <c r="AI32" s="63">
        <f>IF(SUM($E32:AH32)&lt;$D32,$D32/$N$2,0)</f>
        <v>0</v>
      </c>
      <c r="AJ32" s="63">
        <f>IF(SUM($E32:AI32)&lt;$D32,$D32/$N$2,0)</f>
        <v>0</v>
      </c>
      <c r="AK32" s="63">
        <f>IF(SUM($E32:AJ32)&lt;$D32,$D32/$N$2,0)</f>
        <v>0</v>
      </c>
      <c r="AL32" s="63">
        <f>IF(SUM($E32:AK32)&lt;$D32,$D32/$N$2,0)</f>
        <v>0</v>
      </c>
      <c r="AM32" s="63">
        <f>IF(SUM($E32:AL32)&lt;$D32,$D32/$N$2,0)</f>
        <v>0</v>
      </c>
      <c r="AN32" s="63">
        <f>IF(SUM($E32:AM32)&lt;$D32,$D32/$N$2,0)</f>
        <v>0</v>
      </c>
      <c r="AO32" s="63">
        <f>IF(SUM($E32:AN32)&lt;$D32,$D32/$N$2,0)</f>
        <v>0</v>
      </c>
      <c r="AP32" s="63">
        <f>IF(SUM($E32:AO32)&lt;$D32,$D32/$N$2,0)</f>
        <v>0</v>
      </c>
      <c r="AQ32" s="63">
        <f>IF(SUM($E32:AP32)&lt;$D32,$D32/$N$2,0)</f>
        <v>0</v>
      </c>
      <c r="AR32" s="63">
        <f>IF(SUM($E32:AQ32)&lt;$D32,$D32/$N$2,0)</f>
        <v>0</v>
      </c>
      <c r="AS32" s="63">
        <f>IF(SUM($E32:AR32)&lt;$D32,$D32/$N$2,0)</f>
        <v>0</v>
      </c>
      <c r="AT32" s="63">
        <f>IF(SUM($E32:AS32)&lt;$D32,$D32/$N$2,0)</f>
        <v>0</v>
      </c>
      <c r="AU32" s="63">
        <f>IF(SUM($E32:AT32)&lt;$D32,$D32/$N$2,0)</f>
        <v>0</v>
      </c>
      <c r="AV32" s="63">
        <f>IF(SUM($E32:AU32)&lt;$D32,$D32/$N$2,0)</f>
        <v>0</v>
      </c>
      <c r="AW32" s="63">
        <f>IF(SUM($E32:AV32)&lt;$D32,$D32/$N$2,0)</f>
        <v>0</v>
      </c>
      <c r="AX32" s="63">
        <f>IF(SUM($E32:AW32)&lt;$D32,$D32/$N$2,0)</f>
        <v>0</v>
      </c>
      <c r="AY32" s="63">
        <f>IF(SUM($E32:AX32)&lt;$D32,$D32/$N$2,0)</f>
        <v>0</v>
      </c>
      <c r="AZ32" s="63">
        <f>IF(SUM($E32:AY32)&lt;$D32,$D32/$N$2,0)</f>
        <v>0</v>
      </c>
      <c r="BA32" s="63">
        <f>IF(SUM($E32:AZ32)&lt;$D32,$D32/$N$2,0)</f>
        <v>0</v>
      </c>
      <c r="BB32" s="63">
        <f>IF(SUM($E32:BA32)&lt;$D32,$D32/$N$2,0)</f>
        <v>0</v>
      </c>
      <c r="BC32" s="63">
        <f>IF(SUM($E32:BB32)&lt;$D32,$D32/$N$2,0)</f>
        <v>0</v>
      </c>
      <c r="BD32" s="63">
        <f>IF(SUM($E32:BC32)&lt;$D32,$D32/$N$2,0)</f>
        <v>0</v>
      </c>
      <c r="BE32" s="63">
        <f>IF(SUM($E32:BD32)&lt;$D32,$D32/$N$2,0)</f>
        <v>0</v>
      </c>
      <c r="BF32" s="63">
        <f>IF(SUM($E32:BE32)&lt;$D32,$D32/$N$2,0)</f>
        <v>0</v>
      </c>
      <c r="BG32" s="63">
        <f>IF(SUM($E32:BF32)&lt;$D32,$D32/$N$2,0)</f>
        <v>0</v>
      </c>
      <c r="BH32" s="63">
        <f>IF(SUM($E32:BG32)&lt;$D32,$D32/$N$2,0)</f>
        <v>0</v>
      </c>
      <c r="BI32" s="63">
        <f>IF(SUM($E32:BH32)&lt;$D32,$D32/$N$2,0)</f>
        <v>0</v>
      </c>
      <c r="BJ32" s="63">
        <f>IF(SUM($E32:BI32)&lt;$D32,$D32/$N$2,0)</f>
        <v>0</v>
      </c>
      <c r="BK32" s="63">
        <f>IF(SUM($E32:BJ32)&lt;$D32,$D32/$N$2,0)</f>
        <v>0</v>
      </c>
      <c r="BL32" s="63">
        <f>IF(SUM($E32:BK32)&lt;$D32,$D32/$N$2,0)</f>
        <v>0</v>
      </c>
      <c r="BM32" s="63">
        <f>IF(SUM($E32:BL32)&lt;$D32,$D32/$N$2,0)</f>
        <v>0</v>
      </c>
    </row>
    <row r="33" spans="1:65" x14ac:dyDescent="0.15">
      <c r="A33" s="34" t="s">
        <v>243</v>
      </c>
      <c r="B33" s="180">
        <v>3</v>
      </c>
      <c r="C33" s="33" t="s">
        <v>41</v>
      </c>
      <c r="D33" s="67">
        <f>'CAPEX _CWS '!$AE$40</f>
        <v>0</v>
      </c>
      <c r="E33" s="67"/>
      <c r="AE33" s="70">
        <f>$D33/$N$2</f>
        <v>0</v>
      </c>
      <c r="AF33" s="63">
        <f>IF(SUM(AE33)&lt;$D33,$D33/$N$2,0)</f>
        <v>0</v>
      </c>
      <c r="AG33" s="63">
        <f>IF(SUM($E33:AF33)&lt;$D33,$D33/$N$2,0)</f>
        <v>0</v>
      </c>
      <c r="AH33" s="63">
        <f>IF(SUM($E33:AG33)&lt;$D33,$D33/$N$2,0)</f>
        <v>0</v>
      </c>
      <c r="AI33" s="63">
        <f>IF(SUM($E33:AH33)&lt;$D33,$D33/$N$2,0)</f>
        <v>0</v>
      </c>
      <c r="AJ33" s="63">
        <f>IF(SUM($E33:AI33)&lt;$D33,$D33/$N$2,0)</f>
        <v>0</v>
      </c>
      <c r="AK33" s="63">
        <f>IF(SUM($E33:AJ33)&lt;$D33,$D33/$N$2,0)</f>
        <v>0</v>
      </c>
      <c r="AL33" s="63">
        <f>IF(SUM($E33:AK33)&lt;$D33,$D33/$N$2,0)</f>
        <v>0</v>
      </c>
      <c r="AM33" s="63">
        <f>IF(SUM($E33:AL33)&lt;$D33,$D33/$N$2,0)</f>
        <v>0</v>
      </c>
      <c r="AN33" s="63">
        <f>IF(SUM($E33:AM33)&lt;$D33,$D33/$N$2,0)</f>
        <v>0</v>
      </c>
      <c r="AO33" s="63">
        <f>IF(SUM($E33:AN33)&lt;$D33,$D33/$N$2,0)</f>
        <v>0</v>
      </c>
      <c r="AP33" s="63">
        <f>IF(SUM($E33:AO33)&lt;$D33,$D33/$N$2,0)</f>
        <v>0</v>
      </c>
      <c r="AQ33" s="63">
        <f>IF(SUM($E33:AP33)&lt;$D33,$D33/$N$2,0)</f>
        <v>0</v>
      </c>
      <c r="AR33" s="63">
        <f>IF(SUM($E33:AQ33)&lt;$D33,$D33/$N$2,0)</f>
        <v>0</v>
      </c>
      <c r="AS33" s="63">
        <f>IF(SUM($E33:AR33)&lt;$D33,$D33/$N$2,0)</f>
        <v>0</v>
      </c>
      <c r="AT33" s="63">
        <f>IF(SUM($E33:AS33)&lt;$D33,$D33/$N$2,0)</f>
        <v>0</v>
      </c>
      <c r="AU33" s="63">
        <f>IF(SUM($E33:AT33)&lt;$D33,$D33/$N$2,0)</f>
        <v>0</v>
      </c>
      <c r="AV33" s="63">
        <f>IF(SUM($E33:AU33)&lt;$D33,$D33/$N$2,0)</f>
        <v>0</v>
      </c>
      <c r="AW33" s="63">
        <f>IF(SUM($E33:AV33)&lt;$D33,$D33/$N$2,0)</f>
        <v>0</v>
      </c>
      <c r="AX33" s="63">
        <f>IF(SUM($E33:AW33)&lt;$D33,$D33/$N$2,0)</f>
        <v>0</v>
      </c>
      <c r="AY33" s="63">
        <f>IF(SUM($E33:AX33)&lt;$D33,$D33/$N$2,0)</f>
        <v>0</v>
      </c>
      <c r="AZ33" s="63">
        <f>IF(SUM($E33:AY33)&lt;$D33,$D33/$N$2,0)</f>
        <v>0</v>
      </c>
      <c r="BA33" s="63">
        <f>IF(SUM($E33:AZ33)&lt;$D33,$D33/$N$2,0)</f>
        <v>0</v>
      </c>
      <c r="BB33" s="63">
        <f>IF(SUM($E33:BA33)&lt;$D33,$D33/$N$2,0)</f>
        <v>0</v>
      </c>
      <c r="BC33" s="63">
        <f>IF(SUM($E33:BB33)&lt;$D33,$D33/$N$2,0)</f>
        <v>0</v>
      </c>
      <c r="BD33" s="63">
        <f>IF(SUM($E33:BC33)&lt;$D33,$D33/$N$2,0)</f>
        <v>0</v>
      </c>
      <c r="BE33" s="63">
        <f>IF(SUM($E33:BD33)&lt;$D33,$D33/$N$2,0)</f>
        <v>0</v>
      </c>
      <c r="BF33" s="63">
        <f>IF(SUM($E33:BE33)&lt;$D33,$D33/$N$2,0)</f>
        <v>0</v>
      </c>
      <c r="BG33" s="63">
        <f>IF(SUM($E33:BF33)&lt;$D33,$D33/$N$2,0)</f>
        <v>0</v>
      </c>
      <c r="BH33" s="63">
        <f>IF(SUM($E33:BG33)&lt;$D33,$D33/$N$2,0)</f>
        <v>0</v>
      </c>
      <c r="BI33" s="63">
        <f>IF(SUM($E33:BH33)&lt;$D33,$D33/$N$2,0)</f>
        <v>0</v>
      </c>
      <c r="BJ33" s="63">
        <f>IF(SUM($E33:BI33)&lt;$D33,$D33/$N$2,0)</f>
        <v>0</v>
      </c>
      <c r="BK33" s="63">
        <f>IF(SUM($E33:BJ33)&lt;$D33,$D33/$N$2,0)</f>
        <v>0</v>
      </c>
      <c r="BL33" s="63">
        <f>IF(SUM($E33:BK33)&lt;$D33,$D33/$N$2,0)</f>
        <v>0</v>
      </c>
      <c r="BM33" s="63">
        <f>IF(SUM($E33:BL33)&lt;$D33,$D33/$N$2,0)</f>
        <v>0</v>
      </c>
    </row>
    <row r="34" spans="1:65" x14ac:dyDescent="0.15">
      <c r="A34" s="34" t="s">
        <v>244</v>
      </c>
      <c r="B34" s="180">
        <v>3</v>
      </c>
      <c r="C34" s="33" t="s">
        <v>42</v>
      </c>
      <c r="D34" s="67">
        <f>'CAPEX _CWS '!$AF$40</f>
        <v>0</v>
      </c>
      <c r="E34" s="67"/>
      <c r="AF34" s="70">
        <f>$D34/$N$2</f>
        <v>0</v>
      </c>
      <c r="AG34" s="63">
        <f>IF(SUM(AF34)&lt;$D34,$D34/$N$2,0)</f>
        <v>0</v>
      </c>
      <c r="AH34" s="63">
        <f>IF(SUM($E34:AG34)&lt;$D34,$D34/$N$2,0)</f>
        <v>0</v>
      </c>
      <c r="AI34" s="63">
        <f>IF(SUM($E34:AH34)&lt;$D34,$D34/$N$2,0)</f>
        <v>0</v>
      </c>
      <c r="AJ34" s="63">
        <f>IF(SUM($E34:AI34)&lt;$D34,$D34/$N$2,0)</f>
        <v>0</v>
      </c>
      <c r="AK34" s="63">
        <f>IF(SUM($E34:AJ34)&lt;$D34,$D34/$N$2,0)</f>
        <v>0</v>
      </c>
      <c r="AL34" s="63">
        <f>IF(SUM($E34:AK34)&lt;$D34,$D34/$N$2,0)</f>
        <v>0</v>
      </c>
      <c r="AM34" s="63">
        <f>IF(SUM($E34:AL34)&lt;$D34,$D34/$N$2,0)</f>
        <v>0</v>
      </c>
      <c r="AN34" s="63">
        <f>IF(SUM($E34:AM34)&lt;$D34,$D34/$N$2,0)</f>
        <v>0</v>
      </c>
      <c r="AO34" s="63">
        <f>IF(SUM($E34:AN34)&lt;$D34,$D34/$N$2,0)</f>
        <v>0</v>
      </c>
      <c r="AP34" s="63">
        <f>IF(SUM($E34:AO34)&lt;$D34,$D34/$N$2,0)</f>
        <v>0</v>
      </c>
      <c r="AQ34" s="63">
        <f>IF(SUM($E34:AP34)&lt;$D34,$D34/$N$2,0)</f>
        <v>0</v>
      </c>
      <c r="AR34" s="63">
        <f>IF(SUM($E34:AQ34)&lt;$D34,$D34/$N$2,0)</f>
        <v>0</v>
      </c>
      <c r="AS34" s="63">
        <f>IF(SUM($E34:AR34)&lt;$D34,$D34/$N$2,0)</f>
        <v>0</v>
      </c>
      <c r="AT34" s="63">
        <f>IF(SUM($E34:AS34)&lt;$D34,$D34/$N$2,0)</f>
        <v>0</v>
      </c>
      <c r="AU34" s="63">
        <f>IF(SUM($E34:AT34)&lt;$D34,$D34/$N$2,0)</f>
        <v>0</v>
      </c>
      <c r="AV34" s="63">
        <f>IF(SUM($E34:AU34)&lt;$D34,$D34/$N$2,0)</f>
        <v>0</v>
      </c>
      <c r="AW34" s="63">
        <f>IF(SUM($E34:AV34)&lt;$D34,$D34/$N$2,0)</f>
        <v>0</v>
      </c>
      <c r="AX34" s="63">
        <f>IF(SUM($E34:AW34)&lt;$D34,$D34/$N$2,0)</f>
        <v>0</v>
      </c>
      <c r="AY34" s="63">
        <f>IF(SUM($E34:AX34)&lt;$D34,$D34/$N$2,0)</f>
        <v>0</v>
      </c>
      <c r="AZ34" s="63">
        <f>IF(SUM($E34:AY34)&lt;$D34,$D34/$N$2,0)</f>
        <v>0</v>
      </c>
      <c r="BA34" s="63">
        <f>IF(SUM($E34:AZ34)&lt;$D34,$D34/$N$2,0)</f>
        <v>0</v>
      </c>
      <c r="BB34" s="63">
        <f>IF(SUM($E34:BA34)&lt;$D34,$D34/$N$2,0)</f>
        <v>0</v>
      </c>
      <c r="BC34" s="63">
        <f>IF(SUM($E34:BB34)&lt;$D34,$D34/$N$2,0)</f>
        <v>0</v>
      </c>
      <c r="BD34" s="63">
        <f>IF(SUM($E34:BC34)&lt;$D34,$D34/$N$2,0)</f>
        <v>0</v>
      </c>
      <c r="BE34" s="63">
        <f>IF(SUM($E34:BD34)&lt;$D34,$D34/$N$2,0)</f>
        <v>0</v>
      </c>
      <c r="BF34" s="63">
        <f>IF(SUM($E34:BE34)&lt;$D34,$D34/$N$2,0)</f>
        <v>0</v>
      </c>
      <c r="BG34" s="63">
        <f>IF(SUM($E34:BF34)&lt;$D34,$D34/$N$2,0)</f>
        <v>0</v>
      </c>
      <c r="BH34" s="63">
        <f>IF(SUM($E34:BG34)&lt;$D34,$D34/$N$2,0)</f>
        <v>0</v>
      </c>
      <c r="BI34" s="63">
        <f>IF(SUM($E34:BH34)&lt;$D34,$D34/$N$2,0)</f>
        <v>0</v>
      </c>
      <c r="BJ34" s="63">
        <f>IF(SUM($E34:BI34)&lt;$D34,$D34/$N$2,0)</f>
        <v>0</v>
      </c>
      <c r="BK34" s="63">
        <f>IF(SUM($E34:BJ34)&lt;$D34,$D34/$N$2,0)</f>
        <v>0</v>
      </c>
      <c r="BL34" s="63">
        <f>IF(SUM($E34:BK34)&lt;$D34,$D34/$N$2,0)</f>
        <v>0</v>
      </c>
      <c r="BM34" s="63">
        <f>IF(SUM($E34:BL34)&lt;$D34,$D34/$N$2,0)</f>
        <v>0</v>
      </c>
    </row>
    <row r="35" spans="1:65" x14ac:dyDescent="0.15">
      <c r="A35" s="34" t="s">
        <v>245</v>
      </c>
      <c r="B35" s="180">
        <v>3</v>
      </c>
      <c r="C35" s="33" t="s">
        <v>43</v>
      </c>
      <c r="D35" s="67">
        <f>'CAPEX _CWS '!$AG$40</f>
        <v>0</v>
      </c>
      <c r="E35" s="67"/>
      <c r="AG35" s="70">
        <f>$D35/$N$2</f>
        <v>0</v>
      </c>
      <c r="AH35" s="63">
        <f>IF(SUM(AG35)&lt;$D35,$D35/$N$2,0)</f>
        <v>0</v>
      </c>
      <c r="AI35" s="63">
        <f>IF(SUM($E35:AH35)&lt;$D35,$D35/$N$2,0)</f>
        <v>0</v>
      </c>
      <c r="AJ35" s="63">
        <f>IF(SUM($E35:AI35)&lt;$D35,$D35/$N$2,0)</f>
        <v>0</v>
      </c>
      <c r="AK35" s="63">
        <f>IF(SUM($E35:AJ35)&lt;$D35,$D35/$N$2,0)</f>
        <v>0</v>
      </c>
      <c r="AL35" s="63">
        <f>IF(SUM($E35:AK35)&lt;$D35,$D35/$N$2,0)</f>
        <v>0</v>
      </c>
      <c r="AM35" s="63">
        <f>IF(SUM($E35:AL35)&lt;$D35,$D35/$N$2,0)</f>
        <v>0</v>
      </c>
      <c r="AN35" s="63">
        <f>IF(SUM($E35:AM35)&lt;$D35,$D35/$N$2,0)</f>
        <v>0</v>
      </c>
      <c r="AO35" s="63">
        <f>IF(SUM($E35:AN35)&lt;$D35,$D35/$N$2,0)</f>
        <v>0</v>
      </c>
      <c r="AP35" s="63">
        <f>IF(SUM($E35:AO35)&lt;$D35,$D35/$N$2,0)</f>
        <v>0</v>
      </c>
      <c r="AQ35" s="63">
        <f>IF(SUM($E35:AP35)&lt;$D35,$D35/$N$2,0)</f>
        <v>0</v>
      </c>
      <c r="AR35" s="63">
        <f>IF(SUM($E35:AQ35)&lt;$D35,$D35/$N$2,0)</f>
        <v>0</v>
      </c>
      <c r="AS35" s="63">
        <f>IF(SUM($E35:AR35)&lt;$D35,$D35/$N$2,0)</f>
        <v>0</v>
      </c>
      <c r="AT35" s="63">
        <f>IF(SUM($E35:AS35)&lt;$D35,$D35/$N$2,0)</f>
        <v>0</v>
      </c>
      <c r="AU35" s="63">
        <f>IF(SUM($E35:AT35)&lt;$D35,$D35/$N$2,0)</f>
        <v>0</v>
      </c>
      <c r="AV35" s="63">
        <f>IF(SUM($E35:AU35)&lt;$D35,$D35/$N$2,0)</f>
        <v>0</v>
      </c>
      <c r="AW35" s="63">
        <f>IF(SUM($E35:AV35)&lt;$D35,$D35/$N$2,0)</f>
        <v>0</v>
      </c>
      <c r="AX35" s="63">
        <f>IF(SUM($E35:AW35)&lt;$D35,$D35/$N$2,0)</f>
        <v>0</v>
      </c>
      <c r="AY35" s="63">
        <f>IF(SUM($E35:AX35)&lt;$D35,$D35/$N$2,0)</f>
        <v>0</v>
      </c>
      <c r="AZ35" s="63">
        <f>IF(SUM($E35:AY35)&lt;$D35,$D35/$N$2,0)</f>
        <v>0</v>
      </c>
      <c r="BA35" s="63">
        <f>IF(SUM($E35:AZ35)&lt;$D35,$D35/$N$2,0)</f>
        <v>0</v>
      </c>
      <c r="BB35" s="63">
        <f>IF(SUM($E35:BA35)&lt;$D35,$D35/$N$2,0)</f>
        <v>0</v>
      </c>
      <c r="BC35" s="63">
        <f>IF(SUM($E35:BB35)&lt;$D35,$D35/$N$2,0)</f>
        <v>0</v>
      </c>
      <c r="BD35" s="63">
        <f>IF(SUM($E35:BC35)&lt;$D35,$D35/$N$2,0)</f>
        <v>0</v>
      </c>
      <c r="BE35" s="63">
        <f>IF(SUM($E35:BD35)&lt;$D35,$D35/$N$2,0)</f>
        <v>0</v>
      </c>
      <c r="BF35" s="63">
        <f>IF(SUM($E35:BE35)&lt;$D35,$D35/$N$2,0)</f>
        <v>0</v>
      </c>
      <c r="BG35" s="63">
        <f>IF(SUM($E35:BF35)&lt;$D35,$D35/$N$2,0)</f>
        <v>0</v>
      </c>
      <c r="BH35" s="63">
        <f>IF(SUM($E35:BG35)&lt;$D35,$D35/$N$2,0)</f>
        <v>0</v>
      </c>
      <c r="BI35" s="63">
        <f>IF(SUM($E35:BH35)&lt;$D35,$D35/$N$2,0)</f>
        <v>0</v>
      </c>
      <c r="BJ35" s="63">
        <f>IF(SUM($E35:BI35)&lt;$D35,$D35/$N$2,0)</f>
        <v>0</v>
      </c>
      <c r="BK35" s="63">
        <f>IF(SUM($E35:BJ35)&lt;$D35,$D35/$N$2,0)</f>
        <v>0</v>
      </c>
      <c r="BL35" s="63">
        <f>IF(SUM($E35:BK35)&lt;$D35,$D35/$N$2,0)</f>
        <v>0</v>
      </c>
      <c r="BM35" s="63">
        <f>IF(SUM($E35:BL35)&lt;$D35,$D35/$N$2,0)</f>
        <v>0</v>
      </c>
    </row>
    <row r="36" spans="1:65" x14ac:dyDescent="0.15">
      <c r="A36" s="34" t="s">
        <v>246</v>
      </c>
      <c r="B36" s="180">
        <v>3</v>
      </c>
      <c r="C36" s="33" t="s">
        <v>44</v>
      </c>
      <c r="D36" s="67">
        <f>'CAPEX _CWS '!$AH$40</f>
        <v>0</v>
      </c>
      <c r="E36" s="67"/>
      <c r="AH36" s="70">
        <f>$D36/$N$2</f>
        <v>0</v>
      </c>
      <c r="AI36" s="63">
        <f>IF(SUM(AH36)&lt;$D36,$D36/$N$2,0)</f>
        <v>0</v>
      </c>
      <c r="AJ36" s="63">
        <f>IF(SUM($E36:AI36)&lt;$D36,$D36/$N$2,0)</f>
        <v>0</v>
      </c>
      <c r="AK36" s="63">
        <f>IF(SUM($E36:AJ36)&lt;$D36,$D36/$N$2,0)</f>
        <v>0</v>
      </c>
      <c r="AL36" s="63">
        <f>IF(SUM($E36:AK36)&lt;$D36,$D36/$N$2,0)</f>
        <v>0</v>
      </c>
      <c r="AM36" s="63">
        <f>IF(SUM($E36:AL36)&lt;$D36,$D36/$N$2,0)</f>
        <v>0</v>
      </c>
      <c r="AN36" s="63">
        <f>IF(SUM($E36:AM36)&lt;$D36,$D36/$N$2,0)</f>
        <v>0</v>
      </c>
      <c r="AO36" s="63">
        <f>IF(SUM($E36:AN36)&lt;$D36,$D36/$N$2,0)</f>
        <v>0</v>
      </c>
      <c r="AP36" s="63">
        <f>IF(SUM($E36:AO36)&lt;$D36,$D36/$N$2,0)</f>
        <v>0</v>
      </c>
      <c r="AQ36" s="63">
        <f>IF(SUM($E36:AP36)&lt;$D36,$D36/$N$2,0)</f>
        <v>0</v>
      </c>
      <c r="AR36" s="63">
        <f>IF(SUM($E36:AQ36)&lt;$D36,$D36/$N$2,0)</f>
        <v>0</v>
      </c>
      <c r="AS36" s="63">
        <f>IF(SUM($E36:AR36)&lt;$D36,$D36/$N$2,0)</f>
        <v>0</v>
      </c>
      <c r="AT36" s="63">
        <f>IF(SUM($E36:AS36)&lt;$D36,$D36/$N$2,0)</f>
        <v>0</v>
      </c>
      <c r="AU36" s="63">
        <f>IF(SUM($E36:AT36)&lt;$D36,$D36/$N$2,0)</f>
        <v>0</v>
      </c>
      <c r="AV36" s="63">
        <f>IF(SUM($E36:AU36)&lt;$D36,$D36/$N$2,0)</f>
        <v>0</v>
      </c>
      <c r="AW36" s="63">
        <f>IF(SUM($E36:AV36)&lt;$D36,$D36/$N$2,0)</f>
        <v>0</v>
      </c>
      <c r="AX36" s="63">
        <f>IF(SUM($E36:AW36)&lt;$D36,$D36/$N$2,0)</f>
        <v>0</v>
      </c>
      <c r="AY36" s="63">
        <f>IF(SUM($E36:AX36)&lt;$D36,$D36/$N$2,0)</f>
        <v>0</v>
      </c>
      <c r="AZ36" s="63">
        <f>IF(SUM($E36:AY36)&lt;$D36,$D36/$N$2,0)</f>
        <v>0</v>
      </c>
      <c r="BA36" s="63">
        <f>IF(SUM($E36:AZ36)&lt;$D36,$D36/$N$2,0)</f>
        <v>0</v>
      </c>
      <c r="BB36" s="63">
        <f>IF(SUM($E36:BA36)&lt;$D36,$D36/$N$2,0)</f>
        <v>0</v>
      </c>
      <c r="BC36" s="63">
        <f>IF(SUM($E36:BB36)&lt;$D36,$D36/$N$2,0)</f>
        <v>0</v>
      </c>
      <c r="BD36" s="63">
        <f>IF(SUM($E36:BC36)&lt;$D36,$D36/$N$2,0)</f>
        <v>0</v>
      </c>
      <c r="BE36" s="63">
        <f>IF(SUM($E36:BD36)&lt;$D36,$D36/$N$2,0)</f>
        <v>0</v>
      </c>
      <c r="BF36" s="63">
        <f>IF(SUM($E36:BE36)&lt;$D36,$D36/$N$2,0)</f>
        <v>0</v>
      </c>
      <c r="BG36" s="63">
        <f>IF(SUM($E36:BF36)&lt;$D36,$D36/$N$2,0)</f>
        <v>0</v>
      </c>
      <c r="BH36" s="63">
        <f>IF(SUM($E36:BG36)&lt;$D36,$D36/$N$2,0)</f>
        <v>0</v>
      </c>
      <c r="BI36" s="63">
        <f>IF(SUM($E36:BH36)&lt;$D36,$D36/$N$2,0)</f>
        <v>0</v>
      </c>
      <c r="BJ36" s="63">
        <f>IF(SUM($E36:BI36)&lt;$D36,$D36/$N$2,0)</f>
        <v>0</v>
      </c>
      <c r="BK36" s="63">
        <f>IF(SUM($E36:BJ36)&lt;$D36,$D36/$N$2,0)</f>
        <v>0</v>
      </c>
      <c r="BL36" s="63">
        <f>IF(SUM($E36:BK36)&lt;$D36,$D36/$N$2,0)</f>
        <v>0</v>
      </c>
      <c r="BM36" s="63">
        <f>IF(SUM($E36:BL36)&lt;$D36,$D36/$N$2,0)</f>
        <v>0</v>
      </c>
    </row>
    <row r="37" spans="1:65" x14ac:dyDescent="0.15">
      <c r="A37" s="34" t="s">
        <v>247</v>
      </c>
      <c r="B37" s="180">
        <v>3</v>
      </c>
      <c r="C37" s="33" t="s">
        <v>45</v>
      </c>
      <c r="D37" s="67">
        <f>'CAPEX _CWS '!$AI$40</f>
        <v>0</v>
      </c>
      <c r="E37" s="67"/>
      <c r="AI37" s="70">
        <f>$D37/$N$2</f>
        <v>0</v>
      </c>
      <c r="AJ37" s="63">
        <f>IF(SUM(AI37)&lt;$D37,$D37/$N$2,0)</f>
        <v>0</v>
      </c>
      <c r="AK37" s="63">
        <f>IF(SUM($E37:AJ37)&lt;$D37,$D37/$N$2,0)</f>
        <v>0</v>
      </c>
      <c r="AL37" s="63">
        <f>IF(SUM($E37:AK37)&lt;$D37,$D37/$N$2,0)</f>
        <v>0</v>
      </c>
      <c r="AM37" s="63">
        <f>IF(SUM($E37:AL37)&lt;$D37,$D37/$N$2,0)</f>
        <v>0</v>
      </c>
      <c r="AN37" s="63">
        <f>IF(SUM($E37:AM37)&lt;$D37,$D37/$N$2,0)</f>
        <v>0</v>
      </c>
      <c r="AO37" s="63">
        <f>IF(SUM($E37:AN37)&lt;$D37,$D37/$N$2,0)</f>
        <v>0</v>
      </c>
      <c r="AP37" s="63">
        <f>IF(SUM($E37:AO37)&lt;$D37,$D37/$N$2,0)</f>
        <v>0</v>
      </c>
      <c r="AQ37" s="63">
        <f>IF(SUM($E37:AP37)&lt;$D37,$D37/$N$2,0)</f>
        <v>0</v>
      </c>
      <c r="AR37" s="63">
        <f>IF(SUM($E37:AQ37)&lt;$D37,$D37/$N$2,0)</f>
        <v>0</v>
      </c>
      <c r="AS37" s="63">
        <f>IF(SUM($E37:AR37)&lt;$D37,$D37/$N$2,0)</f>
        <v>0</v>
      </c>
      <c r="AT37" s="63">
        <f>IF(SUM($E37:AS37)&lt;$D37,$D37/$N$2,0)</f>
        <v>0</v>
      </c>
      <c r="AU37" s="63">
        <f>IF(SUM($E37:AT37)&lt;$D37,$D37/$N$2,0)</f>
        <v>0</v>
      </c>
      <c r="AV37" s="63">
        <f>IF(SUM($E37:AU37)&lt;$D37,$D37/$N$2,0)</f>
        <v>0</v>
      </c>
      <c r="AW37" s="63">
        <f>IF(SUM($E37:AV37)&lt;$D37,$D37/$N$2,0)</f>
        <v>0</v>
      </c>
      <c r="AX37" s="63">
        <f>IF(SUM($E37:AW37)&lt;$D37,$D37/$N$2,0)</f>
        <v>0</v>
      </c>
      <c r="AY37" s="63">
        <f>IF(SUM($E37:AX37)&lt;$D37,$D37/$N$2,0)</f>
        <v>0</v>
      </c>
      <c r="AZ37" s="63">
        <f>IF(SUM($E37:AY37)&lt;$D37,$D37/$N$2,0)</f>
        <v>0</v>
      </c>
      <c r="BA37" s="63">
        <f>IF(SUM($E37:AZ37)&lt;$D37,$D37/$N$2,0)</f>
        <v>0</v>
      </c>
      <c r="BB37" s="63">
        <f>IF(SUM($E37:BA37)&lt;$D37,$D37/$N$2,0)</f>
        <v>0</v>
      </c>
      <c r="BC37" s="63">
        <f>IF(SUM($E37:BB37)&lt;$D37,$D37/$N$2,0)</f>
        <v>0</v>
      </c>
      <c r="BD37" s="63">
        <f>IF(SUM($E37:BC37)&lt;$D37,$D37/$N$2,0)</f>
        <v>0</v>
      </c>
      <c r="BE37" s="63">
        <f>IF(SUM($E37:BD37)&lt;$D37,$D37/$N$2,0)</f>
        <v>0</v>
      </c>
      <c r="BF37" s="63">
        <f>IF(SUM($E37:BE37)&lt;$D37,$D37/$N$2,0)</f>
        <v>0</v>
      </c>
      <c r="BG37" s="63">
        <f>IF(SUM($E37:BF37)&lt;$D37,$D37/$N$2,0)</f>
        <v>0</v>
      </c>
      <c r="BH37" s="63">
        <f>IF(SUM($E37:BG37)&lt;$D37,$D37/$N$2,0)</f>
        <v>0</v>
      </c>
      <c r="BI37" s="63">
        <f>IF(SUM($E37:BH37)&lt;$D37,$D37/$N$2,0)</f>
        <v>0</v>
      </c>
      <c r="BJ37" s="63">
        <f>IF(SUM($E37:BI37)&lt;$D37,$D37/$N$2,0)</f>
        <v>0</v>
      </c>
      <c r="BK37" s="63">
        <f>IF(SUM($E37:BJ37)&lt;$D37,$D37/$N$2,0)</f>
        <v>0</v>
      </c>
      <c r="BL37" s="63">
        <f>IF(SUM($E37:BK37)&lt;$D37,$D37/$N$2,0)</f>
        <v>0</v>
      </c>
      <c r="BM37" s="63">
        <f>IF(SUM($E37:BL37)&lt;$D37,$D37/$N$2,0)</f>
        <v>0</v>
      </c>
    </row>
    <row r="38" spans="1:65" x14ac:dyDescent="0.15">
      <c r="A38" s="34" t="s">
        <v>248</v>
      </c>
      <c r="B38" s="180">
        <v>3</v>
      </c>
      <c r="C38" s="33" t="s">
        <v>46</v>
      </c>
      <c r="D38" s="67">
        <f>'CAPEX _CWS '!$AJ$40</f>
        <v>0</v>
      </c>
      <c r="E38" s="67"/>
      <c r="AJ38" s="70">
        <f>$D38/$N$2</f>
        <v>0</v>
      </c>
      <c r="AK38" s="63">
        <f>IF(SUM(AJ38)&lt;$D38,$D38/$N$2,0)</f>
        <v>0</v>
      </c>
      <c r="AL38" s="63">
        <f>IF(SUM($E38:AK38)&lt;$D38,$D38/$N$2,0)</f>
        <v>0</v>
      </c>
      <c r="AM38" s="63">
        <f>IF(SUM($E38:AL38)&lt;$D38,$D38/$N$2,0)</f>
        <v>0</v>
      </c>
      <c r="AN38" s="63">
        <f>IF(SUM($E38:AM38)&lt;$D38,$D38/$N$2,0)</f>
        <v>0</v>
      </c>
      <c r="AO38" s="63">
        <f>IF(SUM($E38:AN38)&lt;$D38,$D38/$N$2,0)</f>
        <v>0</v>
      </c>
      <c r="AP38" s="63">
        <f>IF(SUM($E38:AO38)&lt;$D38,$D38/$N$2,0)</f>
        <v>0</v>
      </c>
      <c r="AQ38" s="63">
        <f>IF(SUM($E38:AP38)&lt;$D38,$D38/$N$2,0)</f>
        <v>0</v>
      </c>
      <c r="AR38" s="63">
        <f>IF(SUM($E38:AQ38)&lt;$D38,$D38/$N$2,0)</f>
        <v>0</v>
      </c>
      <c r="AS38" s="63">
        <f>IF(SUM($E38:AR38)&lt;$D38,$D38/$N$2,0)</f>
        <v>0</v>
      </c>
      <c r="AT38" s="63">
        <f>IF(SUM($E38:AS38)&lt;$D38,$D38/$N$2,0)</f>
        <v>0</v>
      </c>
      <c r="AU38" s="63">
        <f>IF(SUM($E38:AT38)&lt;$D38,$D38/$N$2,0)</f>
        <v>0</v>
      </c>
      <c r="AV38" s="63">
        <f>IF(SUM($E38:AU38)&lt;$D38,$D38/$N$2,0)</f>
        <v>0</v>
      </c>
      <c r="AW38" s="63">
        <f>IF(SUM($E38:AV38)&lt;$D38,$D38/$N$2,0)</f>
        <v>0</v>
      </c>
      <c r="AX38" s="63">
        <f>IF(SUM($E38:AW38)&lt;$D38,$D38/$N$2,0)</f>
        <v>0</v>
      </c>
      <c r="AY38" s="63">
        <f>IF(SUM($E38:AX38)&lt;$D38,$D38/$N$2,0)</f>
        <v>0</v>
      </c>
      <c r="AZ38" s="63">
        <f>IF(SUM($E38:AY38)&lt;$D38,$D38/$N$2,0)</f>
        <v>0</v>
      </c>
      <c r="BA38" s="63">
        <f>IF(SUM($E38:AZ38)&lt;$D38,$D38/$N$2,0)</f>
        <v>0</v>
      </c>
      <c r="BB38" s="63">
        <f>IF(SUM($E38:BA38)&lt;$D38,$D38/$N$2,0)</f>
        <v>0</v>
      </c>
      <c r="BC38" s="63">
        <f>IF(SUM($E38:BB38)&lt;$D38,$D38/$N$2,0)</f>
        <v>0</v>
      </c>
      <c r="BD38" s="63">
        <f>IF(SUM($E38:BC38)&lt;$D38,$D38/$N$2,0)</f>
        <v>0</v>
      </c>
      <c r="BE38" s="63">
        <f>IF(SUM($E38:BD38)&lt;$D38,$D38/$N$2,0)</f>
        <v>0</v>
      </c>
      <c r="BF38" s="63">
        <f>IF(SUM($E38:BE38)&lt;$D38,$D38/$N$2,0)</f>
        <v>0</v>
      </c>
      <c r="BG38" s="63">
        <f>IF(SUM($E38:BF38)&lt;$D38,$D38/$N$2,0)</f>
        <v>0</v>
      </c>
      <c r="BH38" s="63">
        <f>IF(SUM($E38:BG38)&lt;$D38,$D38/$N$2,0)</f>
        <v>0</v>
      </c>
      <c r="BI38" s="63">
        <f>IF(SUM($E38:BH38)&lt;$D38,$D38/$N$2,0)</f>
        <v>0</v>
      </c>
      <c r="BJ38" s="63">
        <f>IF(SUM($E38:BI38)&lt;$D38,$D38/$N$2,0)</f>
        <v>0</v>
      </c>
      <c r="BK38" s="63">
        <f>IF(SUM($E38:BJ38)&lt;$D38,$D38/$N$2,0)</f>
        <v>0</v>
      </c>
      <c r="BL38" s="63">
        <f>IF(SUM($E38:BK38)&lt;$D38,$D38/$N$2,0)</f>
        <v>0</v>
      </c>
      <c r="BM38" s="63">
        <f>IF(SUM($E38:BL38)&lt;$D38,$D38/$N$2,0)</f>
        <v>0</v>
      </c>
    </row>
    <row r="39" spans="1:65" x14ac:dyDescent="0.15">
      <c r="A39" s="34" t="s">
        <v>249</v>
      </c>
      <c r="B39" s="180">
        <v>3</v>
      </c>
      <c r="C39" s="33" t="s">
        <v>47</v>
      </c>
      <c r="D39" s="67">
        <f>'CAPEX _CWS '!$AK$40</f>
        <v>0</v>
      </c>
      <c r="E39" s="67"/>
      <c r="AK39" s="70">
        <f>$D39/$N$2</f>
        <v>0</v>
      </c>
      <c r="AL39" s="63">
        <f>IF(SUM(AK39)&lt;$D39,$D39/$N$2,0)</f>
        <v>0</v>
      </c>
      <c r="AM39" s="63">
        <f>IF(SUM($E39:AL39)&lt;$D39,$D39/$N$2,0)</f>
        <v>0</v>
      </c>
      <c r="AN39" s="63">
        <f>IF(SUM($E39:AM39)&lt;$D39,$D39/$N$2,0)</f>
        <v>0</v>
      </c>
      <c r="AO39" s="63">
        <f>IF(SUM($E39:AN39)&lt;$D39,$D39/$N$2,0)</f>
        <v>0</v>
      </c>
      <c r="AP39" s="63">
        <f>IF(SUM($E39:AO39)&lt;$D39,$D39/$N$2,0)</f>
        <v>0</v>
      </c>
      <c r="AQ39" s="63">
        <f>IF(SUM($E39:AP39)&lt;$D39,$D39/$N$2,0)</f>
        <v>0</v>
      </c>
      <c r="AR39" s="63">
        <f>IF(SUM($E39:AQ39)&lt;$D39,$D39/$N$2,0)</f>
        <v>0</v>
      </c>
      <c r="AS39" s="63">
        <f>IF(SUM($E39:AR39)&lt;$D39,$D39/$N$2,0)</f>
        <v>0</v>
      </c>
      <c r="AT39" s="63">
        <f>IF(SUM($E39:AS39)&lt;$D39,$D39/$N$2,0)</f>
        <v>0</v>
      </c>
      <c r="AU39" s="63">
        <f>IF(SUM($E39:AT39)&lt;$D39,$D39/$N$2,0)</f>
        <v>0</v>
      </c>
      <c r="AV39" s="63">
        <f>IF(SUM($E39:AU39)&lt;$D39,$D39/$N$2,0)</f>
        <v>0</v>
      </c>
      <c r="AW39" s="63">
        <f>IF(SUM($E39:AV39)&lt;$D39,$D39/$N$2,0)</f>
        <v>0</v>
      </c>
      <c r="AX39" s="63">
        <f>IF(SUM($E39:AW39)&lt;$D39,$D39/$N$2,0)</f>
        <v>0</v>
      </c>
      <c r="AY39" s="63">
        <f>IF(SUM($E39:AX39)&lt;$D39,$D39/$N$2,0)</f>
        <v>0</v>
      </c>
      <c r="AZ39" s="63">
        <f>IF(SUM($E39:AY39)&lt;$D39,$D39/$N$2,0)</f>
        <v>0</v>
      </c>
      <c r="BA39" s="63">
        <f>IF(SUM($E39:AZ39)&lt;$D39,$D39/$N$2,0)</f>
        <v>0</v>
      </c>
      <c r="BB39" s="63">
        <f>IF(SUM($E39:BA39)&lt;$D39,$D39/$N$2,0)</f>
        <v>0</v>
      </c>
      <c r="BC39" s="63">
        <f>IF(SUM($E39:BB39)&lt;$D39,$D39/$N$2,0)</f>
        <v>0</v>
      </c>
      <c r="BD39" s="63">
        <f>IF(SUM($E39:BC39)&lt;$D39,$D39/$N$2,0)</f>
        <v>0</v>
      </c>
      <c r="BE39" s="63">
        <f>IF(SUM($E39:BD39)&lt;$D39,$D39/$N$2,0)</f>
        <v>0</v>
      </c>
      <c r="BF39" s="63">
        <f>IF(SUM($E39:BE39)&lt;$D39,$D39/$N$2,0)</f>
        <v>0</v>
      </c>
      <c r="BG39" s="63">
        <f>IF(SUM($E39:BF39)&lt;$D39,$D39/$N$2,0)</f>
        <v>0</v>
      </c>
      <c r="BH39" s="63">
        <f>IF(SUM($E39:BG39)&lt;$D39,$D39/$N$2,0)</f>
        <v>0</v>
      </c>
      <c r="BI39" s="63">
        <f>IF(SUM($E39:BH39)&lt;$D39,$D39/$N$2,0)</f>
        <v>0</v>
      </c>
      <c r="BJ39" s="63">
        <f>IF(SUM($E39:BI39)&lt;$D39,$D39/$N$2,0)</f>
        <v>0</v>
      </c>
      <c r="BK39" s="63">
        <f>IF(SUM($E39:BJ39)&lt;$D39,$D39/$N$2,0)</f>
        <v>0</v>
      </c>
      <c r="BL39" s="63">
        <f>IF(SUM($E39:BK39)&lt;$D39,$D39/$N$2,0)</f>
        <v>0</v>
      </c>
      <c r="BM39" s="63">
        <f>IF(SUM($E39:BL39)&lt;$D39,$D39/$N$2,0)</f>
        <v>0</v>
      </c>
    </row>
    <row r="40" spans="1:65" x14ac:dyDescent="0.15">
      <c r="A40" s="34" t="s">
        <v>250</v>
      </c>
      <c r="B40" s="180">
        <v>3</v>
      </c>
      <c r="C40" s="33" t="s">
        <v>48</v>
      </c>
      <c r="D40" s="67">
        <f>'CAPEX _CWS '!$AL$40</f>
        <v>0</v>
      </c>
      <c r="E40" s="67"/>
      <c r="AL40" s="70">
        <f>$D40/$N$2</f>
        <v>0</v>
      </c>
      <c r="AM40" s="63">
        <f>IF(SUM(AL40)&lt;$D40,$D40/$N$2,0)</f>
        <v>0</v>
      </c>
      <c r="AN40" s="63">
        <f>IF(SUM($E40:AM40)&lt;$D40,$D40/$N$2,0)</f>
        <v>0</v>
      </c>
      <c r="AO40" s="63">
        <f>IF(SUM($E40:AN40)&lt;$D40,$D40/$N$2,0)</f>
        <v>0</v>
      </c>
      <c r="AP40" s="63">
        <f>IF(SUM($E40:AO40)&lt;$D40,$D40/$N$2,0)</f>
        <v>0</v>
      </c>
      <c r="AQ40" s="63">
        <f>IF(SUM($E40:AP40)&lt;$D40,$D40/$N$2,0)</f>
        <v>0</v>
      </c>
      <c r="AR40" s="63">
        <f>IF(SUM($E40:AQ40)&lt;$D40,$D40/$N$2,0)</f>
        <v>0</v>
      </c>
      <c r="AS40" s="63">
        <f>IF(SUM($E40:AR40)&lt;$D40,$D40/$N$2,0)</f>
        <v>0</v>
      </c>
      <c r="AT40" s="63">
        <f>IF(SUM($E40:AS40)&lt;$D40,$D40/$N$2,0)</f>
        <v>0</v>
      </c>
      <c r="AU40" s="63">
        <f>IF(SUM($E40:AT40)&lt;$D40,$D40/$N$2,0)</f>
        <v>0</v>
      </c>
      <c r="AV40" s="63">
        <f>IF(SUM($E40:AU40)&lt;$D40,$D40/$N$2,0)</f>
        <v>0</v>
      </c>
      <c r="AW40" s="63">
        <f>IF(SUM($E40:AV40)&lt;$D40,$D40/$N$2,0)</f>
        <v>0</v>
      </c>
      <c r="AX40" s="63">
        <f>IF(SUM($E40:AW40)&lt;$D40,$D40/$N$2,0)</f>
        <v>0</v>
      </c>
      <c r="AY40" s="63">
        <f>IF(SUM($E40:AX40)&lt;$D40,$D40/$N$2,0)</f>
        <v>0</v>
      </c>
      <c r="AZ40" s="63">
        <f>IF(SUM($E40:AY40)&lt;$D40,$D40/$N$2,0)</f>
        <v>0</v>
      </c>
      <c r="BA40" s="63">
        <f>IF(SUM($E40:AZ40)&lt;$D40,$D40/$N$2,0)</f>
        <v>0</v>
      </c>
      <c r="BB40" s="63">
        <f>IF(SUM($E40:BA40)&lt;$D40,$D40/$N$2,0)</f>
        <v>0</v>
      </c>
      <c r="BC40" s="63">
        <f>IF(SUM($E40:BB40)&lt;$D40,$D40/$N$2,0)</f>
        <v>0</v>
      </c>
      <c r="BD40" s="63">
        <f>IF(SUM($E40:BC40)&lt;$D40,$D40/$N$2,0)</f>
        <v>0</v>
      </c>
      <c r="BE40" s="63">
        <f>IF(SUM($E40:BD40)&lt;$D40,$D40/$N$2,0)</f>
        <v>0</v>
      </c>
      <c r="BF40" s="63">
        <f>IF(SUM($E40:BE40)&lt;$D40,$D40/$N$2,0)</f>
        <v>0</v>
      </c>
      <c r="BG40" s="63">
        <f>IF(SUM($E40:BF40)&lt;$D40,$D40/$N$2,0)</f>
        <v>0</v>
      </c>
      <c r="BH40" s="63">
        <f>IF(SUM($E40:BG40)&lt;$D40,$D40/$N$2,0)</f>
        <v>0</v>
      </c>
      <c r="BI40" s="63">
        <f>IF(SUM($E40:BH40)&lt;$D40,$D40/$N$2,0)</f>
        <v>0</v>
      </c>
      <c r="BJ40" s="63">
        <f>IF(SUM($E40:BI40)&lt;$D40,$D40/$N$2,0)</f>
        <v>0</v>
      </c>
      <c r="BK40" s="63">
        <f>IF(SUM($E40:BJ40)&lt;$D40,$D40/$N$2,0)</f>
        <v>0</v>
      </c>
      <c r="BL40" s="63">
        <f>IF(SUM($E40:BK40)&lt;$D40,$D40/$N$2,0)</f>
        <v>0</v>
      </c>
      <c r="BM40" s="63">
        <f>IF(SUM($E40:BL40)&lt;$D40,$D40/$N$2,0)</f>
        <v>0</v>
      </c>
    </row>
    <row r="41" spans="1:65" x14ac:dyDescent="0.15">
      <c r="A41" s="34" t="s">
        <v>251</v>
      </c>
      <c r="B41" s="180">
        <v>3</v>
      </c>
      <c r="C41" s="33" t="s">
        <v>49</v>
      </c>
      <c r="D41" s="67">
        <f>'CAPEX _CWS '!$AM$40</f>
        <v>0</v>
      </c>
      <c r="E41" s="67"/>
      <c r="AM41" s="70">
        <f>$D41/$N$2</f>
        <v>0</v>
      </c>
      <c r="AN41" s="63">
        <f>IF(SUM(AM41)&lt;$D41,$D41/$N$2,0)</f>
        <v>0</v>
      </c>
      <c r="AO41" s="63">
        <f>IF(SUM($E41:AN41)&lt;$D41,$D41/$N$2,0)</f>
        <v>0</v>
      </c>
      <c r="AP41" s="63">
        <f>IF(SUM($E41:AO41)&lt;$D41,$D41/$N$2,0)</f>
        <v>0</v>
      </c>
      <c r="AQ41" s="63">
        <f>IF(SUM($E41:AP41)&lt;$D41,$D41/$N$2,0)</f>
        <v>0</v>
      </c>
      <c r="AR41" s="63">
        <f>IF(SUM($E41:AQ41)&lt;$D41,$D41/$N$2,0)</f>
        <v>0</v>
      </c>
      <c r="AS41" s="63">
        <f>IF(SUM($E41:AR41)&lt;$D41,$D41/$N$2,0)</f>
        <v>0</v>
      </c>
      <c r="AT41" s="63">
        <f>IF(SUM($E41:AS41)&lt;$D41,$D41/$N$2,0)</f>
        <v>0</v>
      </c>
      <c r="AU41" s="63">
        <f>IF(SUM($E41:AT41)&lt;$D41,$D41/$N$2,0)</f>
        <v>0</v>
      </c>
      <c r="AV41" s="63">
        <f>IF(SUM($E41:AU41)&lt;$D41,$D41/$N$2,0)</f>
        <v>0</v>
      </c>
      <c r="AW41" s="63">
        <f>IF(SUM($E41:AV41)&lt;$D41,$D41/$N$2,0)</f>
        <v>0</v>
      </c>
      <c r="AX41" s="63">
        <f>IF(SUM($E41:AW41)&lt;$D41,$D41/$N$2,0)</f>
        <v>0</v>
      </c>
      <c r="AY41" s="63">
        <f>IF(SUM($E41:AX41)&lt;$D41,$D41/$N$2,0)</f>
        <v>0</v>
      </c>
      <c r="AZ41" s="63">
        <f>IF(SUM($E41:AY41)&lt;$D41,$D41/$N$2,0)</f>
        <v>0</v>
      </c>
      <c r="BA41" s="63">
        <f>IF(SUM($E41:AZ41)&lt;$D41,$D41/$N$2,0)</f>
        <v>0</v>
      </c>
      <c r="BB41" s="63">
        <f>IF(SUM($E41:BA41)&lt;$D41,$D41/$N$2,0)</f>
        <v>0</v>
      </c>
      <c r="BC41" s="63">
        <f>IF(SUM($E41:BB41)&lt;$D41,$D41/$N$2,0)</f>
        <v>0</v>
      </c>
      <c r="BD41" s="63">
        <f>IF(SUM($E41:BC41)&lt;$D41,$D41/$N$2,0)</f>
        <v>0</v>
      </c>
      <c r="BE41" s="63">
        <f>IF(SUM($E41:BD41)&lt;$D41,$D41/$N$2,0)</f>
        <v>0</v>
      </c>
      <c r="BF41" s="63">
        <f>IF(SUM($E41:BE41)&lt;$D41,$D41/$N$2,0)</f>
        <v>0</v>
      </c>
      <c r="BG41" s="63">
        <f>IF(SUM($E41:BF41)&lt;$D41,$D41/$N$2,0)</f>
        <v>0</v>
      </c>
      <c r="BH41" s="63">
        <f>IF(SUM($E41:BG41)&lt;$D41,$D41/$N$2,0)</f>
        <v>0</v>
      </c>
      <c r="BI41" s="63">
        <f>IF(SUM($E41:BH41)&lt;$D41,$D41/$N$2,0)</f>
        <v>0</v>
      </c>
      <c r="BJ41" s="63">
        <f>IF(SUM($E41:BI41)&lt;$D41,$D41/$N$2,0)</f>
        <v>0</v>
      </c>
      <c r="BK41" s="63">
        <f>IF(SUM($E41:BJ41)&lt;$D41,$D41/$N$2,0)</f>
        <v>0</v>
      </c>
      <c r="BL41" s="63">
        <f>IF(SUM($E41:BK41)&lt;$D41,$D41/$N$2,0)</f>
        <v>0</v>
      </c>
      <c r="BM41" s="63">
        <f>IF(SUM($E41:BL41)&lt;$D41,$D41/$N$2,0)</f>
        <v>0</v>
      </c>
    </row>
    <row r="42" spans="1:65" x14ac:dyDescent="0.15">
      <c r="A42" s="34" t="s">
        <v>252</v>
      </c>
      <c r="B42" s="180">
        <v>3</v>
      </c>
      <c r="C42" s="33" t="s">
        <v>50</v>
      </c>
      <c r="D42" s="67">
        <f>'CAPEX _CWS '!$AN$40</f>
        <v>0</v>
      </c>
      <c r="E42" s="67"/>
      <c r="AN42" s="70">
        <f>$D42/$N$2</f>
        <v>0</v>
      </c>
      <c r="AO42" s="63">
        <f>IF(SUM(AN42)&lt;$D42,$D42/$N$2,0)</f>
        <v>0</v>
      </c>
      <c r="AP42" s="63">
        <f>IF(SUM($E42:AO42)&lt;$D42,$D42/$N$2,0)</f>
        <v>0</v>
      </c>
      <c r="AQ42" s="63">
        <f>IF(SUM($E42:AP42)&lt;$D42,$D42/$N$2,0)</f>
        <v>0</v>
      </c>
      <c r="AR42" s="63">
        <f>IF(SUM($E42:AQ42)&lt;$D42,$D42/$N$2,0)</f>
        <v>0</v>
      </c>
      <c r="AS42" s="63">
        <f>IF(SUM($E42:AR42)&lt;$D42,$D42/$N$2,0)</f>
        <v>0</v>
      </c>
      <c r="AT42" s="63">
        <f>IF(SUM($E42:AS42)&lt;$D42,$D42/$N$2,0)</f>
        <v>0</v>
      </c>
      <c r="AU42" s="63">
        <f>IF(SUM($E42:AT42)&lt;$D42,$D42/$N$2,0)</f>
        <v>0</v>
      </c>
      <c r="AV42" s="63">
        <f>IF(SUM($E42:AU42)&lt;$D42,$D42/$N$2,0)</f>
        <v>0</v>
      </c>
      <c r="AW42" s="63">
        <f>IF(SUM($E42:AV42)&lt;$D42,$D42/$N$2,0)</f>
        <v>0</v>
      </c>
      <c r="AX42" s="63">
        <f>IF(SUM($E42:AW42)&lt;$D42,$D42/$N$2,0)</f>
        <v>0</v>
      </c>
      <c r="AY42" s="63">
        <f>IF(SUM($E42:AX42)&lt;$D42,$D42/$N$2,0)</f>
        <v>0</v>
      </c>
      <c r="AZ42" s="63">
        <f>IF(SUM($E42:AY42)&lt;$D42,$D42/$N$2,0)</f>
        <v>0</v>
      </c>
      <c r="BA42" s="63">
        <f>IF(SUM($E42:AZ42)&lt;$D42,$D42/$N$2,0)</f>
        <v>0</v>
      </c>
      <c r="BB42" s="63">
        <f>IF(SUM($E42:BA42)&lt;$D42,$D42/$N$2,0)</f>
        <v>0</v>
      </c>
      <c r="BC42" s="63">
        <f>IF(SUM($E42:BB42)&lt;$D42,$D42/$N$2,0)</f>
        <v>0</v>
      </c>
      <c r="BD42" s="63">
        <f>IF(SUM($E42:BC42)&lt;$D42,$D42/$N$2,0)</f>
        <v>0</v>
      </c>
      <c r="BE42" s="63">
        <f>IF(SUM($E42:BD42)&lt;$D42,$D42/$N$2,0)</f>
        <v>0</v>
      </c>
      <c r="BF42" s="63">
        <f>IF(SUM($E42:BE42)&lt;$D42,$D42/$N$2,0)</f>
        <v>0</v>
      </c>
      <c r="BG42" s="63">
        <f>IF(SUM($E42:BF42)&lt;$D42,$D42/$N$2,0)</f>
        <v>0</v>
      </c>
      <c r="BH42" s="63">
        <f>IF(SUM($E42:BG42)&lt;$D42,$D42/$N$2,0)</f>
        <v>0</v>
      </c>
      <c r="BI42" s="63">
        <f>IF(SUM($E42:BH42)&lt;$D42,$D42/$N$2,0)</f>
        <v>0</v>
      </c>
      <c r="BJ42" s="63">
        <f>IF(SUM($E42:BI42)&lt;$D42,$D42/$N$2,0)</f>
        <v>0</v>
      </c>
      <c r="BK42" s="63">
        <f>IF(SUM($E42:BJ42)&lt;$D42,$D42/$N$2,0)</f>
        <v>0</v>
      </c>
      <c r="BL42" s="63">
        <f>IF(SUM($E42:BK42)&lt;$D42,$D42/$N$2,0)</f>
        <v>0</v>
      </c>
      <c r="BM42" s="63">
        <f>IF(SUM($E42:BL42)&lt;$D42,$D42/$N$2,0)</f>
        <v>0</v>
      </c>
    </row>
    <row r="43" spans="1:65" x14ac:dyDescent="0.15">
      <c r="A43" s="34" t="s">
        <v>253</v>
      </c>
      <c r="B43" s="180">
        <v>3</v>
      </c>
      <c r="C43" s="33" t="s">
        <v>51</v>
      </c>
      <c r="D43" s="67">
        <f>'CAPEX _CWS '!$AO$40</f>
        <v>0</v>
      </c>
      <c r="E43" s="67"/>
      <c r="AO43" s="70">
        <f>$D43/$N$2</f>
        <v>0</v>
      </c>
      <c r="AP43" s="63">
        <f>IF(SUM(AO43)&lt;$D43,$D43/$N$2,0)</f>
        <v>0</v>
      </c>
      <c r="AQ43" s="63">
        <f>IF(SUM($E43:AP43)&lt;$D43,$D43/$N$2,0)</f>
        <v>0</v>
      </c>
      <c r="AR43" s="63">
        <f>IF(SUM($E43:AQ43)&lt;$D43,$D43/$N$2,0)</f>
        <v>0</v>
      </c>
      <c r="AS43" s="63">
        <f>IF(SUM($E43:AR43)&lt;$D43,$D43/$N$2,0)</f>
        <v>0</v>
      </c>
      <c r="AT43" s="63">
        <f>IF(SUM($E43:AS43)&lt;$D43,$D43/$N$2,0)</f>
        <v>0</v>
      </c>
      <c r="AU43" s="63">
        <f>IF(SUM($E43:AT43)&lt;$D43,$D43/$N$2,0)</f>
        <v>0</v>
      </c>
      <c r="AV43" s="63">
        <f>IF(SUM($E43:AU43)&lt;$D43,$D43/$N$2,0)</f>
        <v>0</v>
      </c>
      <c r="AW43" s="63">
        <f>IF(SUM($E43:AV43)&lt;$D43,$D43/$N$2,0)</f>
        <v>0</v>
      </c>
      <c r="AX43" s="63">
        <f>IF(SUM($E43:AW43)&lt;$D43,$D43/$N$2,0)</f>
        <v>0</v>
      </c>
      <c r="AY43" s="63">
        <f>IF(SUM($E43:AX43)&lt;$D43,$D43/$N$2,0)</f>
        <v>0</v>
      </c>
      <c r="AZ43" s="63">
        <f>IF(SUM($E43:AY43)&lt;$D43,$D43/$N$2,0)</f>
        <v>0</v>
      </c>
      <c r="BA43" s="63">
        <f>IF(SUM($E43:AZ43)&lt;$D43,$D43/$N$2,0)</f>
        <v>0</v>
      </c>
      <c r="BB43" s="63">
        <f>IF(SUM($E43:BA43)&lt;$D43,$D43/$N$2,0)</f>
        <v>0</v>
      </c>
      <c r="BC43" s="63">
        <f>IF(SUM($E43:BB43)&lt;$D43,$D43/$N$2,0)</f>
        <v>0</v>
      </c>
      <c r="BD43" s="63">
        <f>IF(SUM($E43:BC43)&lt;$D43,$D43/$N$2,0)</f>
        <v>0</v>
      </c>
      <c r="BE43" s="63">
        <f>IF(SUM($E43:BD43)&lt;$D43,$D43/$N$2,0)</f>
        <v>0</v>
      </c>
      <c r="BF43" s="63">
        <f>IF(SUM($E43:BE43)&lt;$D43,$D43/$N$2,0)</f>
        <v>0</v>
      </c>
      <c r="BG43" s="63">
        <f>IF(SUM($E43:BF43)&lt;$D43,$D43/$N$2,0)</f>
        <v>0</v>
      </c>
      <c r="BH43" s="63">
        <f>IF(SUM($E43:BG43)&lt;$D43,$D43/$N$2,0)</f>
        <v>0</v>
      </c>
      <c r="BI43" s="63">
        <f>IF(SUM($E43:BH43)&lt;$D43,$D43/$N$2,0)</f>
        <v>0</v>
      </c>
      <c r="BJ43" s="63">
        <f>IF(SUM($E43:BI43)&lt;$D43,$D43/$N$2,0)</f>
        <v>0</v>
      </c>
      <c r="BK43" s="63">
        <f>IF(SUM($E43:BJ43)&lt;$D43,$D43/$N$2,0)</f>
        <v>0</v>
      </c>
      <c r="BL43" s="63">
        <f>IF(SUM($E43:BK43)&lt;$D43,$D43/$N$2,0)</f>
        <v>0</v>
      </c>
      <c r="BM43" s="63">
        <f>IF(SUM($E43:BL43)&lt;$D43,$D43/$N$2,0)</f>
        <v>0</v>
      </c>
    </row>
    <row r="44" spans="1:65" x14ac:dyDescent="0.15">
      <c r="A44" s="34" t="s">
        <v>254</v>
      </c>
      <c r="B44" s="180">
        <v>4</v>
      </c>
      <c r="C44" s="33" t="s">
        <v>40</v>
      </c>
      <c r="D44" s="67">
        <f>'CAPEX _CWS '!$AP$40</f>
        <v>0</v>
      </c>
      <c r="E44" s="67"/>
      <c r="AP44" s="70">
        <f>$D44/$N$2</f>
        <v>0</v>
      </c>
      <c r="AQ44" s="63">
        <f>IF(SUM(AP44)&lt;$D44,$D44/$N$2,0)</f>
        <v>0</v>
      </c>
      <c r="AR44" s="63">
        <f>IF(SUM($E44:AQ44)&lt;$D44,$D44/$N$2,0)</f>
        <v>0</v>
      </c>
      <c r="AS44" s="63">
        <f>IF(SUM($E44:AR44)&lt;$D44,$D44/$N$2,0)</f>
        <v>0</v>
      </c>
      <c r="AT44" s="63">
        <f>IF(SUM($E44:AS44)&lt;$D44,$D44/$N$2,0)</f>
        <v>0</v>
      </c>
      <c r="AU44" s="63">
        <f>IF(SUM($E44:AT44)&lt;$D44,$D44/$N$2,0)</f>
        <v>0</v>
      </c>
      <c r="AV44" s="63">
        <f>IF(SUM($E44:AU44)&lt;$D44,$D44/$N$2,0)</f>
        <v>0</v>
      </c>
      <c r="AW44" s="63">
        <f>IF(SUM($E44:AV44)&lt;$D44,$D44/$N$2,0)</f>
        <v>0</v>
      </c>
      <c r="AX44" s="63">
        <f>IF(SUM($E44:AW44)&lt;$D44,$D44/$N$2,0)</f>
        <v>0</v>
      </c>
      <c r="AY44" s="63">
        <f>IF(SUM($E44:AX44)&lt;$D44,$D44/$N$2,0)</f>
        <v>0</v>
      </c>
      <c r="AZ44" s="63">
        <f>IF(SUM($E44:AY44)&lt;$D44,$D44/$N$2,0)</f>
        <v>0</v>
      </c>
      <c r="BA44" s="63">
        <f>IF(SUM($E44:AZ44)&lt;$D44,$D44/$N$2,0)</f>
        <v>0</v>
      </c>
      <c r="BB44" s="63">
        <f>IF(SUM($E44:BA44)&lt;$D44,$D44/$N$2,0)</f>
        <v>0</v>
      </c>
      <c r="BC44" s="63">
        <f>IF(SUM($E44:BB44)&lt;$D44,$D44/$N$2,0)</f>
        <v>0</v>
      </c>
      <c r="BD44" s="63">
        <f>IF(SUM($E44:BC44)&lt;$D44,$D44/$N$2,0)</f>
        <v>0</v>
      </c>
      <c r="BE44" s="63">
        <f>IF(SUM($E44:BD44)&lt;$D44,$D44/$N$2,0)</f>
        <v>0</v>
      </c>
      <c r="BF44" s="63">
        <f>IF(SUM($E44:BE44)&lt;$D44,$D44/$N$2,0)</f>
        <v>0</v>
      </c>
      <c r="BG44" s="63">
        <f>IF(SUM($E44:BF44)&lt;$D44,$D44/$N$2,0)</f>
        <v>0</v>
      </c>
      <c r="BH44" s="63">
        <f>IF(SUM($E44:BG44)&lt;$D44,$D44/$N$2,0)</f>
        <v>0</v>
      </c>
      <c r="BI44" s="63">
        <f>IF(SUM($E44:BH44)&lt;$D44,$D44/$N$2,0)</f>
        <v>0</v>
      </c>
      <c r="BJ44" s="63">
        <f>IF(SUM($E44:BI44)&lt;$D44,$D44/$N$2,0)</f>
        <v>0</v>
      </c>
      <c r="BK44" s="63">
        <f>IF(SUM($E44:BJ44)&lt;$D44,$D44/$N$2,0)</f>
        <v>0</v>
      </c>
      <c r="BL44" s="63">
        <f>IF(SUM($E44:BK44)&lt;$D44,$D44/$N$2,0)</f>
        <v>0</v>
      </c>
      <c r="BM44" s="63">
        <f>IF(SUM($E44:BL44)&lt;$D44,$D44/$N$2,0)</f>
        <v>0</v>
      </c>
    </row>
    <row r="45" spans="1:65" x14ac:dyDescent="0.15">
      <c r="A45" s="34" t="s">
        <v>255</v>
      </c>
      <c r="B45" s="180">
        <v>4</v>
      </c>
      <c r="C45" s="33" t="s">
        <v>41</v>
      </c>
      <c r="D45" s="67">
        <f>'CAPEX _CWS '!$AQ$40</f>
        <v>0</v>
      </c>
      <c r="E45" s="67"/>
      <c r="AQ45" s="70">
        <f>$D45/$N$2</f>
        <v>0</v>
      </c>
      <c r="AR45" s="63">
        <f>IF(SUM(AQ45)&lt;$D45,$D45/$N$2,0)</f>
        <v>0</v>
      </c>
      <c r="AS45" s="63">
        <f>IF(SUM($E45:AR45)&lt;$D45,$D45/$N$2,0)</f>
        <v>0</v>
      </c>
      <c r="AT45" s="63">
        <f>IF(SUM($E45:AS45)&lt;$D45,$D45/$N$2,0)</f>
        <v>0</v>
      </c>
      <c r="AU45" s="63">
        <f>IF(SUM($E45:AT45)&lt;$D45,$D45/$N$2,0)</f>
        <v>0</v>
      </c>
      <c r="AV45" s="63">
        <f>IF(SUM($E45:AU45)&lt;$D45,$D45/$N$2,0)</f>
        <v>0</v>
      </c>
      <c r="AW45" s="63">
        <f>IF(SUM($E45:AV45)&lt;$D45,$D45/$N$2,0)</f>
        <v>0</v>
      </c>
      <c r="AX45" s="63">
        <f>IF(SUM($E45:AW45)&lt;$D45,$D45/$N$2,0)</f>
        <v>0</v>
      </c>
      <c r="AY45" s="63">
        <f>IF(SUM($E45:AX45)&lt;$D45,$D45/$N$2,0)</f>
        <v>0</v>
      </c>
      <c r="AZ45" s="63">
        <f>IF(SUM($E45:AY45)&lt;$D45,$D45/$N$2,0)</f>
        <v>0</v>
      </c>
      <c r="BA45" s="63">
        <f>IF(SUM($E45:AZ45)&lt;$D45,$D45/$N$2,0)</f>
        <v>0</v>
      </c>
      <c r="BB45" s="63">
        <f>IF(SUM($E45:BA45)&lt;$D45,$D45/$N$2,0)</f>
        <v>0</v>
      </c>
      <c r="BC45" s="63">
        <f>IF(SUM($E45:BB45)&lt;$D45,$D45/$N$2,0)</f>
        <v>0</v>
      </c>
      <c r="BD45" s="63">
        <f>IF(SUM($E45:BC45)&lt;$D45,$D45/$N$2,0)</f>
        <v>0</v>
      </c>
      <c r="BE45" s="63">
        <f>IF(SUM($E45:BD45)&lt;$D45,$D45/$N$2,0)</f>
        <v>0</v>
      </c>
      <c r="BF45" s="63">
        <f>IF(SUM($E45:BE45)&lt;$D45,$D45/$N$2,0)</f>
        <v>0</v>
      </c>
      <c r="BG45" s="63">
        <f>IF(SUM($E45:BF45)&lt;$D45,$D45/$N$2,0)</f>
        <v>0</v>
      </c>
      <c r="BH45" s="63">
        <f>IF(SUM($E45:BG45)&lt;$D45,$D45/$N$2,0)</f>
        <v>0</v>
      </c>
      <c r="BI45" s="63">
        <f>IF(SUM($E45:BH45)&lt;$D45,$D45/$N$2,0)</f>
        <v>0</v>
      </c>
      <c r="BJ45" s="63">
        <f>IF(SUM($E45:BI45)&lt;$D45,$D45/$N$2,0)</f>
        <v>0</v>
      </c>
      <c r="BK45" s="63">
        <f>IF(SUM($E45:BJ45)&lt;$D45,$D45/$N$2,0)</f>
        <v>0</v>
      </c>
      <c r="BL45" s="63">
        <f>IF(SUM($E45:BK45)&lt;$D45,$D45/$N$2,0)</f>
        <v>0</v>
      </c>
      <c r="BM45" s="63">
        <f>IF(SUM($E45:BL45)&lt;$D45,$D45/$N$2,0)</f>
        <v>0</v>
      </c>
    </row>
    <row r="46" spans="1:65" x14ac:dyDescent="0.15">
      <c r="A46" s="34" t="s">
        <v>256</v>
      </c>
      <c r="B46" s="180">
        <v>4</v>
      </c>
      <c r="C46" s="33" t="s">
        <v>42</v>
      </c>
      <c r="D46" s="67">
        <f>'CAPEX _CWS '!$AR$40</f>
        <v>0</v>
      </c>
      <c r="E46" s="67"/>
      <c r="AR46" s="70">
        <f>$D46/$N$2</f>
        <v>0</v>
      </c>
      <c r="AS46" s="63">
        <f>IF(SUM(AR46)&lt;$D46,$D46/$N$2,0)</f>
        <v>0</v>
      </c>
      <c r="AT46" s="63">
        <f>IF(SUM($E46:AS46)&lt;$D46,$D46/$N$2,0)</f>
        <v>0</v>
      </c>
      <c r="AU46" s="63">
        <f>IF(SUM($E46:AT46)&lt;$D46,$D46/$N$2,0)</f>
        <v>0</v>
      </c>
      <c r="AV46" s="63">
        <f>IF(SUM($E46:AU46)&lt;$D46,$D46/$N$2,0)</f>
        <v>0</v>
      </c>
      <c r="AW46" s="63">
        <f>IF(SUM($E46:AV46)&lt;$D46,$D46/$N$2,0)</f>
        <v>0</v>
      </c>
      <c r="AX46" s="63">
        <f>IF(SUM($E46:AW46)&lt;$D46,$D46/$N$2,0)</f>
        <v>0</v>
      </c>
      <c r="AY46" s="63">
        <f>IF(SUM($E46:AX46)&lt;$D46,$D46/$N$2,0)</f>
        <v>0</v>
      </c>
      <c r="AZ46" s="63">
        <f>IF(SUM($E46:AY46)&lt;$D46,$D46/$N$2,0)</f>
        <v>0</v>
      </c>
      <c r="BA46" s="63">
        <f>IF(SUM($E46:AZ46)&lt;$D46,$D46/$N$2,0)</f>
        <v>0</v>
      </c>
      <c r="BB46" s="63">
        <f>IF(SUM($E46:BA46)&lt;$D46,$D46/$N$2,0)</f>
        <v>0</v>
      </c>
      <c r="BC46" s="63">
        <f>IF(SUM($E46:BB46)&lt;$D46,$D46/$N$2,0)</f>
        <v>0</v>
      </c>
      <c r="BD46" s="63">
        <f>IF(SUM($E46:BC46)&lt;$D46,$D46/$N$2,0)</f>
        <v>0</v>
      </c>
      <c r="BE46" s="63">
        <f>IF(SUM($E46:BD46)&lt;$D46,$D46/$N$2,0)</f>
        <v>0</v>
      </c>
      <c r="BF46" s="63">
        <f>IF(SUM($E46:BE46)&lt;$D46,$D46/$N$2,0)</f>
        <v>0</v>
      </c>
      <c r="BG46" s="63">
        <f>IF(SUM($E46:BF46)&lt;$D46,$D46/$N$2,0)</f>
        <v>0</v>
      </c>
      <c r="BH46" s="63">
        <f>IF(SUM($E46:BG46)&lt;$D46,$D46/$N$2,0)</f>
        <v>0</v>
      </c>
      <c r="BI46" s="63">
        <f>IF(SUM($E46:BH46)&lt;$D46,$D46/$N$2,0)</f>
        <v>0</v>
      </c>
      <c r="BJ46" s="63">
        <f>IF(SUM($E46:BI46)&lt;$D46,$D46/$N$2,0)</f>
        <v>0</v>
      </c>
      <c r="BK46" s="63">
        <f>IF(SUM($E46:BJ46)&lt;$D46,$D46/$N$2,0)</f>
        <v>0</v>
      </c>
      <c r="BL46" s="63">
        <f>IF(SUM($E46:BK46)&lt;$D46,$D46/$N$2,0)</f>
        <v>0</v>
      </c>
      <c r="BM46" s="63">
        <f>IF(SUM($E46:BL46)&lt;$D46,$D46/$N$2,0)</f>
        <v>0</v>
      </c>
    </row>
    <row r="47" spans="1:65" x14ac:dyDescent="0.15">
      <c r="A47" s="34" t="s">
        <v>257</v>
      </c>
      <c r="B47" s="180">
        <v>4</v>
      </c>
      <c r="C47" s="33" t="s">
        <v>43</v>
      </c>
      <c r="D47" s="67">
        <f>'CAPEX _CWS '!$AS$40</f>
        <v>0</v>
      </c>
      <c r="E47" s="67"/>
      <c r="AS47" s="70">
        <f>$D47/$N$2</f>
        <v>0</v>
      </c>
      <c r="AT47" s="63">
        <f>IF(SUM(AS47)&lt;$D47,$D47/$N$2,0)</f>
        <v>0</v>
      </c>
      <c r="AU47" s="63">
        <f>IF(SUM($E47:AT47)&lt;$D47,$D47/$N$2,0)</f>
        <v>0</v>
      </c>
      <c r="AV47" s="63">
        <f>IF(SUM($E47:AU47)&lt;$D47,$D47/$N$2,0)</f>
        <v>0</v>
      </c>
      <c r="AW47" s="63">
        <f>IF(SUM($E47:AV47)&lt;$D47,$D47/$N$2,0)</f>
        <v>0</v>
      </c>
      <c r="AX47" s="63">
        <f>IF(SUM($E47:AW47)&lt;$D47,$D47/$N$2,0)</f>
        <v>0</v>
      </c>
      <c r="AY47" s="63">
        <f>IF(SUM($E47:AX47)&lt;$D47,$D47/$N$2,0)</f>
        <v>0</v>
      </c>
      <c r="AZ47" s="63">
        <f>IF(SUM($E47:AY47)&lt;$D47,$D47/$N$2,0)</f>
        <v>0</v>
      </c>
      <c r="BA47" s="63">
        <f>IF(SUM($E47:AZ47)&lt;$D47,$D47/$N$2,0)</f>
        <v>0</v>
      </c>
      <c r="BB47" s="63">
        <f>IF(SUM($E47:BA47)&lt;$D47,$D47/$N$2,0)</f>
        <v>0</v>
      </c>
      <c r="BC47" s="63">
        <f>IF(SUM($E47:BB47)&lt;$D47,$D47/$N$2,0)</f>
        <v>0</v>
      </c>
      <c r="BD47" s="63">
        <f>IF(SUM($E47:BC47)&lt;$D47,$D47/$N$2,0)</f>
        <v>0</v>
      </c>
      <c r="BE47" s="63">
        <f>IF(SUM($E47:BD47)&lt;$D47,$D47/$N$2,0)</f>
        <v>0</v>
      </c>
      <c r="BF47" s="63">
        <f>IF(SUM($E47:BE47)&lt;$D47,$D47/$N$2,0)</f>
        <v>0</v>
      </c>
      <c r="BG47" s="63">
        <f>IF(SUM($E47:BF47)&lt;$D47,$D47/$N$2,0)</f>
        <v>0</v>
      </c>
      <c r="BH47" s="63">
        <f>IF(SUM($E47:BG47)&lt;$D47,$D47/$N$2,0)</f>
        <v>0</v>
      </c>
      <c r="BI47" s="63">
        <f>IF(SUM($E47:BH47)&lt;$D47,$D47/$N$2,0)</f>
        <v>0</v>
      </c>
      <c r="BJ47" s="63">
        <f>IF(SUM($E47:BI47)&lt;$D47,$D47/$N$2,0)</f>
        <v>0</v>
      </c>
      <c r="BK47" s="63">
        <f>IF(SUM($E47:BJ47)&lt;$D47,$D47/$N$2,0)</f>
        <v>0</v>
      </c>
      <c r="BL47" s="63">
        <f>IF(SUM($E47:BK47)&lt;$D47,$D47/$N$2,0)</f>
        <v>0</v>
      </c>
      <c r="BM47" s="63">
        <f>IF(SUM($E47:BL47)&lt;$D47,$D47/$N$2,0)</f>
        <v>0</v>
      </c>
    </row>
    <row r="48" spans="1:65" x14ac:dyDescent="0.15">
      <c r="A48" s="34" t="s">
        <v>258</v>
      </c>
      <c r="B48" s="180">
        <v>4</v>
      </c>
      <c r="C48" s="33" t="s">
        <v>44</v>
      </c>
      <c r="D48" s="67">
        <f>'CAPEX _CWS '!$AT$40</f>
        <v>0</v>
      </c>
      <c r="E48" s="67"/>
      <c r="AT48" s="70">
        <f>$D48/$N$2</f>
        <v>0</v>
      </c>
      <c r="AU48" s="63">
        <f>IF(SUM(AT48)&lt;$D48,$D48/$N$2,0)</f>
        <v>0</v>
      </c>
      <c r="AV48" s="63">
        <f>IF(SUM($E48:AU48)&lt;$D48,$D48/$N$2,0)</f>
        <v>0</v>
      </c>
      <c r="AW48" s="63">
        <f>IF(SUM($E48:AV48)&lt;$D48,$D48/$N$2,0)</f>
        <v>0</v>
      </c>
      <c r="AX48" s="63">
        <f>IF(SUM($E48:AW48)&lt;$D48,$D48/$N$2,0)</f>
        <v>0</v>
      </c>
      <c r="AY48" s="63">
        <f>IF(SUM($E48:AX48)&lt;$D48,$D48/$N$2,0)</f>
        <v>0</v>
      </c>
      <c r="AZ48" s="63">
        <f>IF(SUM($E48:AY48)&lt;$D48,$D48/$N$2,0)</f>
        <v>0</v>
      </c>
      <c r="BA48" s="63">
        <f>IF(SUM($E48:AZ48)&lt;$D48,$D48/$N$2,0)</f>
        <v>0</v>
      </c>
      <c r="BB48" s="63">
        <f>IF(SUM($E48:BA48)&lt;$D48,$D48/$N$2,0)</f>
        <v>0</v>
      </c>
      <c r="BC48" s="63">
        <f>IF(SUM($E48:BB48)&lt;$D48,$D48/$N$2,0)</f>
        <v>0</v>
      </c>
      <c r="BD48" s="63">
        <f>IF(SUM($E48:BC48)&lt;$D48,$D48/$N$2,0)</f>
        <v>0</v>
      </c>
      <c r="BE48" s="63">
        <f>IF(SUM($E48:BD48)&lt;$D48,$D48/$N$2,0)</f>
        <v>0</v>
      </c>
      <c r="BF48" s="63">
        <f>IF(SUM($E48:BE48)&lt;$D48,$D48/$N$2,0)</f>
        <v>0</v>
      </c>
      <c r="BG48" s="63">
        <f>IF(SUM($E48:BF48)&lt;$D48,$D48/$N$2,0)</f>
        <v>0</v>
      </c>
      <c r="BH48" s="63">
        <f>IF(SUM($E48:BG48)&lt;$D48,$D48/$N$2,0)</f>
        <v>0</v>
      </c>
      <c r="BI48" s="63">
        <f>IF(SUM($E48:BH48)&lt;$D48,$D48/$N$2,0)</f>
        <v>0</v>
      </c>
      <c r="BJ48" s="63">
        <f>IF(SUM($E48:BI48)&lt;$D48,$D48/$N$2,0)</f>
        <v>0</v>
      </c>
      <c r="BK48" s="63">
        <f>IF(SUM($E48:BJ48)&lt;$D48,$D48/$N$2,0)</f>
        <v>0</v>
      </c>
      <c r="BL48" s="63">
        <f>IF(SUM($E48:BK48)&lt;$D48,$D48/$N$2,0)</f>
        <v>0</v>
      </c>
      <c r="BM48" s="63">
        <f>IF(SUM($E48:BL48)&lt;$D48,$D48/$N$2,0)</f>
        <v>0</v>
      </c>
    </row>
    <row r="49" spans="1:65" x14ac:dyDescent="0.15">
      <c r="A49" s="34" t="s">
        <v>259</v>
      </c>
      <c r="B49" s="180">
        <v>4</v>
      </c>
      <c r="C49" s="33" t="s">
        <v>45</v>
      </c>
      <c r="D49" s="67">
        <f>'CAPEX _CWS '!$AU$40</f>
        <v>0</v>
      </c>
      <c r="E49" s="67"/>
      <c r="AU49" s="70">
        <f>$D49/$N$2</f>
        <v>0</v>
      </c>
      <c r="AV49" s="63">
        <f>IF(SUM(AU49)&lt;$D49,$D49/$N$2,0)</f>
        <v>0</v>
      </c>
      <c r="AW49" s="63">
        <f>IF(SUM($E49:AV49)&lt;$D49,$D49/$N$2,0)</f>
        <v>0</v>
      </c>
      <c r="AX49" s="63">
        <f>IF(SUM($E49:AW49)&lt;$D49,$D49/$N$2,0)</f>
        <v>0</v>
      </c>
      <c r="AY49" s="63">
        <f>IF(SUM($E49:AX49)&lt;$D49,$D49/$N$2,0)</f>
        <v>0</v>
      </c>
      <c r="AZ49" s="63">
        <f>IF(SUM($E49:AY49)&lt;$D49,$D49/$N$2,0)</f>
        <v>0</v>
      </c>
      <c r="BA49" s="63">
        <f>IF(SUM($E49:AZ49)&lt;$D49,$D49/$N$2,0)</f>
        <v>0</v>
      </c>
      <c r="BB49" s="63">
        <f>IF(SUM($E49:BA49)&lt;$D49,$D49/$N$2,0)</f>
        <v>0</v>
      </c>
      <c r="BC49" s="63">
        <f>IF(SUM($E49:BB49)&lt;$D49,$D49/$N$2,0)</f>
        <v>0</v>
      </c>
      <c r="BD49" s="63">
        <f>IF(SUM($E49:BC49)&lt;$D49,$D49/$N$2,0)</f>
        <v>0</v>
      </c>
      <c r="BE49" s="63">
        <f>IF(SUM($E49:BD49)&lt;$D49,$D49/$N$2,0)</f>
        <v>0</v>
      </c>
      <c r="BF49" s="63">
        <f>IF(SUM($E49:BE49)&lt;$D49,$D49/$N$2,0)</f>
        <v>0</v>
      </c>
      <c r="BG49" s="63">
        <f>IF(SUM($E49:BF49)&lt;$D49,$D49/$N$2,0)</f>
        <v>0</v>
      </c>
      <c r="BH49" s="63">
        <f>IF(SUM($E49:BG49)&lt;$D49,$D49/$N$2,0)</f>
        <v>0</v>
      </c>
      <c r="BI49" s="63">
        <f>IF(SUM($E49:BH49)&lt;$D49,$D49/$N$2,0)</f>
        <v>0</v>
      </c>
      <c r="BJ49" s="63">
        <f>IF(SUM($E49:BI49)&lt;$D49,$D49/$N$2,0)</f>
        <v>0</v>
      </c>
      <c r="BK49" s="63">
        <f>IF(SUM($E49:BJ49)&lt;$D49,$D49/$N$2,0)</f>
        <v>0</v>
      </c>
      <c r="BL49" s="63">
        <f>IF(SUM($E49:BK49)&lt;$D49,$D49/$N$2,0)</f>
        <v>0</v>
      </c>
      <c r="BM49" s="63">
        <f>IF(SUM($E49:BL49)&lt;$D49,$D49/$N$2,0)</f>
        <v>0</v>
      </c>
    </row>
    <row r="50" spans="1:65" x14ac:dyDescent="0.15">
      <c r="A50" s="34" t="s">
        <v>260</v>
      </c>
      <c r="B50" s="180">
        <v>4</v>
      </c>
      <c r="C50" s="33" t="s">
        <v>46</v>
      </c>
      <c r="D50" s="67">
        <f>'CAPEX _CWS '!$AV$40</f>
        <v>0</v>
      </c>
      <c r="E50" s="67"/>
      <c r="AV50" s="70">
        <f>$D50/$N$2</f>
        <v>0</v>
      </c>
      <c r="AW50" s="63">
        <f>IF(SUM(AV50)&lt;$D50,$D50/$N$2,0)</f>
        <v>0</v>
      </c>
      <c r="AX50" s="63">
        <f>IF(SUM($E50:AW50)&lt;$D50,$D50/$N$2,0)</f>
        <v>0</v>
      </c>
      <c r="AY50" s="63">
        <f>IF(SUM($E50:AX50)&lt;$D50,$D50/$N$2,0)</f>
        <v>0</v>
      </c>
      <c r="AZ50" s="63">
        <f>IF(SUM($E50:AY50)&lt;$D50,$D50/$N$2,0)</f>
        <v>0</v>
      </c>
      <c r="BA50" s="63">
        <f>IF(SUM($E50:AZ50)&lt;$D50,$D50/$N$2,0)</f>
        <v>0</v>
      </c>
      <c r="BB50" s="63">
        <f>IF(SUM($E50:BA50)&lt;$D50,$D50/$N$2,0)</f>
        <v>0</v>
      </c>
      <c r="BC50" s="63">
        <f>IF(SUM($E50:BB50)&lt;$D50,$D50/$N$2,0)</f>
        <v>0</v>
      </c>
      <c r="BD50" s="63">
        <f>IF(SUM($E50:BC50)&lt;$D50,$D50/$N$2,0)</f>
        <v>0</v>
      </c>
      <c r="BE50" s="63">
        <f>IF(SUM($E50:BD50)&lt;$D50,$D50/$N$2,0)</f>
        <v>0</v>
      </c>
      <c r="BF50" s="63">
        <f>IF(SUM($E50:BE50)&lt;$D50,$D50/$N$2,0)</f>
        <v>0</v>
      </c>
      <c r="BG50" s="63">
        <f>IF(SUM($E50:BF50)&lt;$D50,$D50/$N$2,0)</f>
        <v>0</v>
      </c>
      <c r="BH50" s="63">
        <f>IF(SUM($E50:BG50)&lt;$D50,$D50/$N$2,0)</f>
        <v>0</v>
      </c>
      <c r="BI50" s="63">
        <f>IF(SUM($E50:BH50)&lt;$D50,$D50/$N$2,0)</f>
        <v>0</v>
      </c>
      <c r="BJ50" s="63">
        <f>IF(SUM($E50:BI50)&lt;$D50,$D50/$N$2,0)</f>
        <v>0</v>
      </c>
      <c r="BK50" s="63">
        <f>IF(SUM($E50:BJ50)&lt;$D50,$D50/$N$2,0)</f>
        <v>0</v>
      </c>
      <c r="BL50" s="63">
        <f>IF(SUM($E50:BK50)&lt;$D50,$D50/$N$2,0)</f>
        <v>0</v>
      </c>
      <c r="BM50" s="63">
        <f>IF(SUM($E50:BL50)&lt;$D50,$D50/$N$2,0)</f>
        <v>0</v>
      </c>
    </row>
    <row r="51" spans="1:65" x14ac:dyDescent="0.15">
      <c r="A51" s="34" t="s">
        <v>261</v>
      </c>
      <c r="B51" s="180">
        <v>4</v>
      </c>
      <c r="C51" s="33" t="s">
        <v>47</v>
      </c>
      <c r="D51" s="67">
        <f>'CAPEX _CWS '!$AW$40</f>
        <v>0</v>
      </c>
      <c r="E51" s="67"/>
      <c r="AW51" s="70">
        <f>$D51/$N$2</f>
        <v>0</v>
      </c>
      <c r="AX51" s="63">
        <f>IF(SUM(AW51)&lt;$D51,$D51/$N$2,0)</f>
        <v>0</v>
      </c>
      <c r="AY51" s="63">
        <f>IF(SUM($E51:AX51)&lt;$D51,$D51/$N$2,0)</f>
        <v>0</v>
      </c>
      <c r="AZ51" s="63">
        <f>IF(SUM($E51:AY51)&lt;$D51,$D51/$N$2,0)</f>
        <v>0</v>
      </c>
      <c r="BA51" s="63">
        <f>IF(SUM($E51:AZ51)&lt;$D51,$D51/$N$2,0)</f>
        <v>0</v>
      </c>
      <c r="BB51" s="63">
        <f>IF(SUM($E51:BA51)&lt;$D51,$D51/$N$2,0)</f>
        <v>0</v>
      </c>
      <c r="BC51" s="63">
        <f>IF(SUM($E51:BB51)&lt;$D51,$D51/$N$2,0)</f>
        <v>0</v>
      </c>
      <c r="BD51" s="63">
        <f>IF(SUM($E51:BC51)&lt;$D51,$D51/$N$2,0)</f>
        <v>0</v>
      </c>
      <c r="BE51" s="63">
        <f>IF(SUM($E51:BD51)&lt;$D51,$D51/$N$2,0)</f>
        <v>0</v>
      </c>
      <c r="BF51" s="63">
        <f>IF(SUM($E51:BE51)&lt;$D51,$D51/$N$2,0)</f>
        <v>0</v>
      </c>
      <c r="BG51" s="63">
        <f>IF(SUM($E51:BF51)&lt;$D51,$D51/$N$2,0)</f>
        <v>0</v>
      </c>
      <c r="BH51" s="63">
        <f>IF(SUM($E51:BG51)&lt;$D51,$D51/$N$2,0)</f>
        <v>0</v>
      </c>
      <c r="BI51" s="63">
        <f>IF(SUM($E51:BH51)&lt;$D51,$D51/$N$2,0)</f>
        <v>0</v>
      </c>
      <c r="BJ51" s="63">
        <f>IF(SUM($E51:BI51)&lt;$D51,$D51/$N$2,0)</f>
        <v>0</v>
      </c>
      <c r="BK51" s="63">
        <f>IF(SUM($E51:BJ51)&lt;$D51,$D51/$N$2,0)</f>
        <v>0</v>
      </c>
      <c r="BL51" s="63">
        <f>IF(SUM($E51:BK51)&lt;$D51,$D51/$N$2,0)</f>
        <v>0</v>
      </c>
      <c r="BM51" s="63">
        <f>IF(SUM($E51:BL51)&lt;$D51,$D51/$N$2,0)</f>
        <v>0</v>
      </c>
    </row>
    <row r="52" spans="1:65" x14ac:dyDescent="0.15">
      <c r="A52" s="34" t="s">
        <v>262</v>
      </c>
      <c r="B52" s="180">
        <v>4</v>
      </c>
      <c r="C52" s="33" t="s">
        <v>48</v>
      </c>
      <c r="D52" s="67">
        <f>'CAPEX _CWS '!$AX$40</f>
        <v>0</v>
      </c>
      <c r="E52" s="67"/>
      <c r="AX52" s="70">
        <f>$D52/$N$2</f>
        <v>0</v>
      </c>
      <c r="AY52" s="63">
        <f>IF(SUM(AX52)&lt;$D52,$D52/$N$2,0)</f>
        <v>0</v>
      </c>
      <c r="AZ52" s="63">
        <f>IF(SUM($E52:AY52)&lt;$D52,$D52/$N$2,0)</f>
        <v>0</v>
      </c>
      <c r="BA52" s="63">
        <f>IF(SUM($E52:AZ52)&lt;$D52,$D52/$N$2,0)</f>
        <v>0</v>
      </c>
      <c r="BB52" s="63">
        <f>IF(SUM($E52:BA52)&lt;$D52,$D52/$N$2,0)</f>
        <v>0</v>
      </c>
      <c r="BC52" s="63">
        <f>IF(SUM($E52:BB52)&lt;$D52,$D52/$N$2,0)</f>
        <v>0</v>
      </c>
      <c r="BD52" s="63">
        <f>IF(SUM($E52:BC52)&lt;$D52,$D52/$N$2,0)</f>
        <v>0</v>
      </c>
      <c r="BE52" s="63">
        <f>IF(SUM($E52:BD52)&lt;$D52,$D52/$N$2,0)</f>
        <v>0</v>
      </c>
      <c r="BF52" s="63">
        <f>IF(SUM($E52:BE52)&lt;$D52,$D52/$N$2,0)</f>
        <v>0</v>
      </c>
      <c r="BG52" s="63">
        <f>IF(SUM($E52:BF52)&lt;$D52,$D52/$N$2,0)</f>
        <v>0</v>
      </c>
      <c r="BH52" s="63">
        <f>IF(SUM($E52:BG52)&lt;$D52,$D52/$N$2,0)</f>
        <v>0</v>
      </c>
      <c r="BI52" s="63">
        <f>IF(SUM($E52:BH52)&lt;$D52,$D52/$N$2,0)</f>
        <v>0</v>
      </c>
      <c r="BJ52" s="63">
        <f>IF(SUM($E52:BI52)&lt;$D52,$D52/$N$2,0)</f>
        <v>0</v>
      </c>
      <c r="BK52" s="63">
        <f>IF(SUM($E52:BJ52)&lt;$D52,$D52/$N$2,0)</f>
        <v>0</v>
      </c>
      <c r="BL52" s="63">
        <f>IF(SUM($E52:BK52)&lt;$D52,$D52/$N$2,0)</f>
        <v>0</v>
      </c>
      <c r="BM52" s="63">
        <f>IF(SUM($E52:BL52)&lt;$D52,$D52/$N$2,0)</f>
        <v>0</v>
      </c>
    </row>
    <row r="53" spans="1:65" x14ac:dyDescent="0.15">
      <c r="A53" s="34" t="s">
        <v>263</v>
      </c>
      <c r="B53" s="180">
        <v>4</v>
      </c>
      <c r="C53" s="33" t="s">
        <v>49</v>
      </c>
      <c r="D53" s="67">
        <f>'CAPEX _CWS '!$AY$40</f>
        <v>0</v>
      </c>
      <c r="E53" s="67"/>
      <c r="AY53" s="70">
        <f>$D53/$N$2</f>
        <v>0</v>
      </c>
      <c r="AZ53" s="63">
        <f>IF(SUM(AY53)&lt;$D53,$D53/$N$2,0)</f>
        <v>0</v>
      </c>
      <c r="BA53" s="63">
        <f>IF(SUM($E53:AZ53)&lt;$D53,$D53/$N$2,0)</f>
        <v>0</v>
      </c>
      <c r="BB53" s="63">
        <f>IF(SUM($E53:BA53)&lt;$D53,$D53/$N$2,0)</f>
        <v>0</v>
      </c>
      <c r="BC53" s="63">
        <f>IF(SUM($E53:BB53)&lt;$D53,$D53/$N$2,0)</f>
        <v>0</v>
      </c>
      <c r="BD53" s="63">
        <f>IF(SUM($E53:BC53)&lt;$D53,$D53/$N$2,0)</f>
        <v>0</v>
      </c>
      <c r="BE53" s="63">
        <f>IF(SUM($E53:BD53)&lt;$D53,$D53/$N$2,0)</f>
        <v>0</v>
      </c>
      <c r="BF53" s="63">
        <f>IF(SUM($E53:BE53)&lt;$D53,$D53/$N$2,0)</f>
        <v>0</v>
      </c>
      <c r="BG53" s="63">
        <f>IF(SUM($E53:BF53)&lt;$D53,$D53/$N$2,0)</f>
        <v>0</v>
      </c>
      <c r="BH53" s="63">
        <f>IF(SUM($E53:BG53)&lt;$D53,$D53/$N$2,0)</f>
        <v>0</v>
      </c>
      <c r="BI53" s="63">
        <f>IF(SUM($E53:BH53)&lt;$D53,$D53/$N$2,0)</f>
        <v>0</v>
      </c>
      <c r="BJ53" s="63">
        <f>IF(SUM($E53:BI53)&lt;$D53,$D53/$N$2,0)</f>
        <v>0</v>
      </c>
      <c r="BK53" s="63">
        <f>IF(SUM($E53:BJ53)&lt;$D53,$D53/$N$2,0)</f>
        <v>0</v>
      </c>
      <c r="BL53" s="63">
        <f>IF(SUM($E53:BK53)&lt;$D53,$D53/$N$2,0)</f>
        <v>0</v>
      </c>
      <c r="BM53" s="63">
        <f>IF(SUM($E53:BL53)&lt;$D53,$D53/$N$2,0)</f>
        <v>0</v>
      </c>
    </row>
    <row r="54" spans="1:65" x14ac:dyDescent="0.15">
      <c r="A54" s="34" t="s">
        <v>264</v>
      </c>
      <c r="B54" s="180">
        <v>4</v>
      </c>
      <c r="C54" s="33" t="s">
        <v>50</v>
      </c>
      <c r="D54" s="67">
        <f>'CAPEX _CWS '!$AZ$40</f>
        <v>0</v>
      </c>
      <c r="E54" s="67"/>
      <c r="AZ54" s="70">
        <f>$D54/$N$2</f>
        <v>0</v>
      </c>
      <c r="BA54" s="63">
        <f>IF(SUM(AZ54)&lt;$D54,$D54/$N$2,0)</f>
        <v>0</v>
      </c>
      <c r="BB54" s="63">
        <f>IF(SUM($E54:BA54)&lt;$D54,$D54/$N$2,0)</f>
        <v>0</v>
      </c>
      <c r="BC54" s="63">
        <f>IF(SUM($E54:BB54)&lt;$D54,$D54/$N$2,0)</f>
        <v>0</v>
      </c>
      <c r="BD54" s="63">
        <f>IF(SUM($E54:BC54)&lt;$D54,$D54/$N$2,0)</f>
        <v>0</v>
      </c>
      <c r="BE54" s="63">
        <f>IF(SUM($E54:BD54)&lt;$D54,$D54/$N$2,0)</f>
        <v>0</v>
      </c>
      <c r="BF54" s="63">
        <f>IF(SUM($E54:BE54)&lt;$D54,$D54/$N$2,0)</f>
        <v>0</v>
      </c>
      <c r="BG54" s="63">
        <f>IF(SUM($E54:BF54)&lt;$D54,$D54/$N$2,0)</f>
        <v>0</v>
      </c>
      <c r="BH54" s="63">
        <f>IF(SUM($E54:BG54)&lt;$D54,$D54/$N$2,0)</f>
        <v>0</v>
      </c>
      <c r="BI54" s="63">
        <f>IF(SUM($E54:BH54)&lt;$D54,$D54/$N$2,0)</f>
        <v>0</v>
      </c>
      <c r="BJ54" s="63">
        <f>IF(SUM($E54:BI54)&lt;$D54,$D54/$N$2,0)</f>
        <v>0</v>
      </c>
      <c r="BK54" s="63">
        <f>IF(SUM($E54:BJ54)&lt;$D54,$D54/$N$2,0)</f>
        <v>0</v>
      </c>
      <c r="BL54" s="63">
        <f>IF(SUM($E54:BK54)&lt;$D54,$D54/$N$2,0)</f>
        <v>0</v>
      </c>
      <c r="BM54" s="63">
        <f>IF(SUM($E54:BL54)&lt;$D54,$D54/$N$2,0)</f>
        <v>0</v>
      </c>
    </row>
    <row r="55" spans="1:65" x14ac:dyDescent="0.15">
      <c r="A55" s="34" t="s">
        <v>265</v>
      </c>
      <c r="B55" s="180">
        <v>4</v>
      </c>
      <c r="C55" s="33" t="s">
        <v>51</v>
      </c>
      <c r="D55" s="67">
        <f>'CAPEX _CWS '!$BA$40</f>
        <v>0</v>
      </c>
      <c r="E55" s="67"/>
      <c r="BA55" s="70">
        <f>$D55/$N$2</f>
        <v>0</v>
      </c>
      <c r="BB55" s="63">
        <f>IF(SUM(BA55)&lt;$D55,$D55/$N$2,0)</f>
        <v>0</v>
      </c>
      <c r="BC55" s="63">
        <f>IF(SUM($E55:BB55)&lt;$D55,$D55/$N$2,0)</f>
        <v>0</v>
      </c>
      <c r="BD55" s="63">
        <f>IF(SUM($E55:BC55)&lt;$D55,$D55/$N$2,0)</f>
        <v>0</v>
      </c>
      <c r="BE55" s="63">
        <f>IF(SUM($E55:BD55)&lt;$D55,$D55/$N$2,0)</f>
        <v>0</v>
      </c>
      <c r="BF55" s="63">
        <f>IF(SUM($E55:BE55)&lt;$D55,$D55/$N$2,0)</f>
        <v>0</v>
      </c>
      <c r="BG55" s="63">
        <f>IF(SUM($E55:BF55)&lt;$D55,$D55/$N$2,0)</f>
        <v>0</v>
      </c>
      <c r="BH55" s="63">
        <f>IF(SUM($E55:BG55)&lt;$D55,$D55/$N$2,0)</f>
        <v>0</v>
      </c>
      <c r="BI55" s="63">
        <f>IF(SUM($E55:BH55)&lt;$D55,$D55/$N$2,0)</f>
        <v>0</v>
      </c>
      <c r="BJ55" s="63">
        <f>IF(SUM($E55:BI55)&lt;$D55,$D55/$N$2,0)</f>
        <v>0</v>
      </c>
      <c r="BK55" s="63">
        <f>IF(SUM($E55:BJ55)&lt;$D55,$D55/$N$2,0)</f>
        <v>0</v>
      </c>
      <c r="BL55" s="63">
        <f>IF(SUM($E55:BK55)&lt;$D55,$D55/$N$2,0)</f>
        <v>0</v>
      </c>
      <c r="BM55" s="63">
        <f>IF(SUM($E55:BL55)&lt;$D55,$D55/$N$2,0)</f>
        <v>0</v>
      </c>
    </row>
    <row r="56" spans="1:65" x14ac:dyDescent="0.15">
      <c r="A56" s="34" t="s">
        <v>266</v>
      </c>
      <c r="B56" s="180">
        <v>5</v>
      </c>
      <c r="C56" s="33" t="s">
        <v>40</v>
      </c>
      <c r="D56" s="67">
        <f>'CAPEX _CWS '!$BB$40</f>
        <v>0</v>
      </c>
      <c r="E56" s="67"/>
      <c r="BB56" s="70">
        <f>$D56/$N$2</f>
        <v>0</v>
      </c>
      <c r="BC56" s="63">
        <f>IF(SUM(BB56)&lt;$D56,$D56/$N$2,0)</f>
        <v>0</v>
      </c>
      <c r="BD56" s="63">
        <f>IF(SUM($E56:BC56)&lt;$D56,$D56/$N$2,0)</f>
        <v>0</v>
      </c>
      <c r="BE56" s="63">
        <f>IF(SUM($E56:BD56)&lt;$D56,$D56/$N$2,0)</f>
        <v>0</v>
      </c>
      <c r="BF56" s="63">
        <f>IF(SUM($E56:BE56)&lt;$D56,$D56/$N$2,0)</f>
        <v>0</v>
      </c>
      <c r="BG56" s="63">
        <f>IF(SUM($E56:BF56)&lt;$D56,$D56/$N$2,0)</f>
        <v>0</v>
      </c>
      <c r="BH56" s="63">
        <f>IF(SUM($E56:BG56)&lt;$D56,$D56/$N$2,0)</f>
        <v>0</v>
      </c>
      <c r="BI56" s="63">
        <f>IF(SUM($E56:BH56)&lt;$D56,$D56/$N$2,0)</f>
        <v>0</v>
      </c>
      <c r="BJ56" s="63">
        <f>IF(SUM($E56:BI56)&lt;$D56,$D56/$N$2,0)</f>
        <v>0</v>
      </c>
      <c r="BK56" s="63">
        <f>IF(SUM($E56:BJ56)&lt;$D56,$D56/$N$2,0)</f>
        <v>0</v>
      </c>
      <c r="BL56" s="63">
        <f>IF(SUM($E56:BK56)&lt;$D56,$D56/$N$2,0)</f>
        <v>0</v>
      </c>
      <c r="BM56" s="63">
        <f>IF(SUM($E56:BL56)&lt;$D56,$D56/$N$2,0)</f>
        <v>0</v>
      </c>
    </row>
    <row r="57" spans="1:65" x14ac:dyDescent="0.15">
      <c r="A57" s="34" t="s">
        <v>267</v>
      </c>
      <c r="B57" s="180">
        <v>5</v>
      </c>
      <c r="C57" s="33" t="s">
        <v>41</v>
      </c>
      <c r="D57" s="67">
        <f>'CAPEX _CWS '!$BC$40</f>
        <v>0</v>
      </c>
      <c r="E57" s="67"/>
      <c r="BC57" s="70">
        <f>$D57/$N$2</f>
        <v>0</v>
      </c>
      <c r="BD57" s="63">
        <f>IF(SUM(BC57)&lt;$D57,$D57/$N$2,0)</f>
        <v>0</v>
      </c>
      <c r="BE57" s="63">
        <f>IF(SUM($E57:BD57)&lt;$D57,$D57/$N$2,0)</f>
        <v>0</v>
      </c>
      <c r="BF57" s="63">
        <f>IF(SUM($E57:BE57)&lt;$D57,$D57/$N$2,0)</f>
        <v>0</v>
      </c>
      <c r="BG57" s="63">
        <f>IF(SUM($E57:BF57)&lt;$D57,$D57/$N$2,0)</f>
        <v>0</v>
      </c>
      <c r="BH57" s="63">
        <f>IF(SUM($E57:BG57)&lt;$D57,$D57/$N$2,0)</f>
        <v>0</v>
      </c>
      <c r="BI57" s="63">
        <f>IF(SUM($E57:BH57)&lt;$D57,$D57/$N$2,0)</f>
        <v>0</v>
      </c>
      <c r="BJ57" s="63">
        <f>IF(SUM($E57:BI57)&lt;$D57,$D57/$N$2,0)</f>
        <v>0</v>
      </c>
      <c r="BK57" s="63">
        <f>IF(SUM($E57:BJ57)&lt;$D57,$D57/$N$2,0)</f>
        <v>0</v>
      </c>
      <c r="BL57" s="63">
        <f>IF(SUM($E57:BK57)&lt;$D57,$D57/$N$2,0)</f>
        <v>0</v>
      </c>
      <c r="BM57" s="63">
        <f>IF(SUM($E57:BL57)&lt;$D57,$D57/$N$2,0)</f>
        <v>0</v>
      </c>
    </row>
    <row r="58" spans="1:65" x14ac:dyDescent="0.15">
      <c r="A58" s="34" t="s">
        <v>268</v>
      </c>
      <c r="B58" s="180">
        <v>5</v>
      </c>
      <c r="C58" s="33" t="s">
        <v>42</v>
      </c>
      <c r="D58" s="67">
        <f>'CAPEX _CWS '!$BD$40</f>
        <v>0</v>
      </c>
      <c r="E58" s="67"/>
      <c r="BD58" s="70">
        <f>$D58/$N$2</f>
        <v>0</v>
      </c>
      <c r="BE58" s="63">
        <f>IF(SUM(BD58)&lt;$D58,$D58/$N$2,0)</f>
        <v>0</v>
      </c>
      <c r="BF58" s="63">
        <f>IF(SUM($E58:BE58)&lt;$D58,$D58/$N$2,0)</f>
        <v>0</v>
      </c>
      <c r="BG58" s="63">
        <f>IF(SUM($E58:BF58)&lt;$D58,$D58/$N$2,0)</f>
        <v>0</v>
      </c>
      <c r="BH58" s="63">
        <f>IF(SUM($E58:BG58)&lt;$D58,$D58/$N$2,0)</f>
        <v>0</v>
      </c>
      <c r="BI58" s="63">
        <f>IF(SUM($E58:BH58)&lt;$D58,$D58/$N$2,0)</f>
        <v>0</v>
      </c>
      <c r="BJ58" s="63">
        <f>IF(SUM($E58:BI58)&lt;$D58,$D58/$N$2,0)</f>
        <v>0</v>
      </c>
      <c r="BK58" s="63">
        <f>IF(SUM($E58:BJ58)&lt;$D58,$D58/$N$2,0)</f>
        <v>0</v>
      </c>
      <c r="BL58" s="63">
        <f>IF(SUM($E58:BK58)&lt;$D58,$D58/$N$2,0)</f>
        <v>0</v>
      </c>
      <c r="BM58" s="63">
        <f>IF(SUM($E58:BL58)&lt;$D58,$D58/$N$2,0)</f>
        <v>0</v>
      </c>
    </row>
    <row r="59" spans="1:65" x14ac:dyDescent="0.15">
      <c r="A59" s="34" t="s">
        <v>269</v>
      </c>
      <c r="B59" s="180">
        <v>5</v>
      </c>
      <c r="C59" s="33" t="s">
        <v>43</v>
      </c>
      <c r="D59" s="67">
        <f>'CAPEX _CWS '!$BE$40</f>
        <v>0</v>
      </c>
      <c r="E59" s="67"/>
      <c r="BE59" s="70">
        <f>$D59/$N$2</f>
        <v>0</v>
      </c>
      <c r="BF59" s="63">
        <f>IF(SUM(BE59)&lt;$D59,$D59/$N$2,0)</f>
        <v>0</v>
      </c>
      <c r="BG59" s="63">
        <f>IF(SUM($E59:BF59)&lt;$D59,$D59/$N$2,0)</f>
        <v>0</v>
      </c>
      <c r="BH59" s="63">
        <f>IF(SUM($E59:BG59)&lt;$D59,$D59/$N$2,0)</f>
        <v>0</v>
      </c>
      <c r="BI59" s="63">
        <f>IF(SUM($E59:BH59)&lt;$D59,$D59/$N$2,0)</f>
        <v>0</v>
      </c>
      <c r="BJ59" s="63">
        <f>IF(SUM($E59:BI59)&lt;$D59,$D59/$N$2,0)</f>
        <v>0</v>
      </c>
      <c r="BK59" s="63">
        <f>IF(SUM($E59:BJ59)&lt;$D59,$D59/$N$2,0)</f>
        <v>0</v>
      </c>
      <c r="BL59" s="63">
        <f>IF(SUM($E59:BK59)&lt;$D59,$D59/$N$2,0)</f>
        <v>0</v>
      </c>
      <c r="BM59" s="63">
        <f>IF(SUM($E59:BL59)&lt;$D59,$D59/$N$2,0)</f>
        <v>0</v>
      </c>
    </row>
    <row r="60" spans="1:65" x14ac:dyDescent="0.15">
      <c r="A60" s="34" t="s">
        <v>270</v>
      </c>
      <c r="B60" s="180">
        <v>5</v>
      </c>
      <c r="C60" s="33" t="s">
        <v>44</v>
      </c>
      <c r="D60" s="67">
        <f>'CAPEX _CWS '!$BF$40</f>
        <v>0</v>
      </c>
      <c r="E60" s="67"/>
      <c r="BF60" s="70">
        <f>$D60/$N$2</f>
        <v>0</v>
      </c>
      <c r="BG60" s="63">
        <f>IF(SUM(BF60)&lt;$D60,$D60/$N$2,0)</f>
        <v>0</v>
      </c>
      <c r="BH60" s="63">
        <f>IF(SUM($E60:BG60)&lt;$D60,$D60/$N$2,0)</f>
        <v>0</v>
      </c>
      <c r="BI60" s="63">
        <f>IF(SUM($E60:BH60)&lt;$D60,$D60/$N$2,0)</f>
        <v>0</v>
      </c>
      <c r="BJ60" s="63">
        <f>IF(SUM($E60:BI60)&lt;$D60,$D60/$N$2,0)</f>
        <v>0</v>
      </c>
      <c r="BK60" s="63">
        <f>IF(SUM($E60:BJ60)&lt;$D60,$D60/$N$2,0)</f>
        <v>0</v>
      </c>
      <c r="BL60" s="63">
        <f>IF(SUM($E60:BK60)&lt;$D60,$D60/$N$2,0)</f>
        <v>0</v>
      </c>
      <c r="BM60" s="63">
        <f>IF(SUM($E60:BL60)&lt;$D60,$D60/$N$2,0)</f>
        <v>0</v>
      </c>
    </row>
    <row r="61" spans="1:65" x14ac:dyDescent="0.15">
      <c r="A61" s="34" t="s">
        <v>271</v>
      </c>
      <c r="B61" s="180">
        <v>5</v>
      </c>
      <c r="C61" s="33" t="s">
        <v>45</v>
      </c>
      <c r="D61" s="67">
        <f>'CAPEX _CWS '!$BG$40</f>
        <v>0</v>
      </c>
      <c r="E61" s="67"/>
      <c r="BG61" s="70">
        <f>$D61/$N$2</f>
        <v>0</v>
      </c>
      <c r="BH61" s="63">
        <f>IF(SUM(BG61)&lt;$D61,$D61/$N$2,0)</f>
        <v>0</v>
      </c>
      <c r="BI61" s="63">
        <f>IF(SUM($E61:BH61)&lt;$D61,$D61/$N$2,0)</f>
        <v>0</v>
      </c>
      <c r="BJ61" s="63">
        <f>IF(SUM($E61:BI61)&lt;$D61,$D61/$N$2,0)</f>
        <v>0</v>
      </c>
      <c r="BK61" s="63">
        <f>IF(SUM($E61:BJ61)&lt;$D61,$D61/$N$2,0)</f>
        <v>0</v>
      </c>
      <c r="BL61" s="63">
        <f>IF(SUM($E61:BK61)&lt;$D61,$D61/$N$2,0)</f>
        <v>0</v>
      </c>
      <c r="BM61" s="63">
        <f>IF(SUM($E61:BL61)&lt;$D61,$D61/$N$2,0)</f>
        <v>0</v>
      </c>
    </row>
    <row r="62" spans="1:65" x14ac:dyDescent="0.15">
      <c r="A62" s="34" t="s">
        <v>272</v>
      </c>
      <c r="B62" s="180">
        <v>5</v>
      </c>
      <c r="C62" s="33" t="s">
        <v>46</v>
      </c>
      <c r="D62" s="67">
        <f>'CAPEX _CWS '!$BH$40</f>
        <v>0</v>
      </c>
      <c r="E62" s="67"/>
      <c r="BH62" s="70">
        <f>$D62/$N$2</f>
        <v>0</v>
      </c>
      <c r="BI62" s="63">
        <f>IF(SUM(BH62)&lt;$D62,$D62/$N$2,0)</f>
        <v>0</v>
      </c>
      <c r="BJ62" s="63">
        <f>IF(SUM($E62:BI62)&lt;$D62,$D62/$N$2,0)</f>
        <v>0</v>
      </c>
      <c r="BK62" s="63">
        <f>IF(SUM($E62:BJ62)&lt;$D62,$D62/$N$2,0)</f>
        <v>0</v>
      </c>
      <c r="BL62" s="63">
        <f>IF(SUM($E62:BK62)&lt;$D62,$D62/$N$2,0)</f>
        <v>0</v>
      </c>
      <c r="BM62" s="63">
        <f>IF(SUM($E62:BL62)&lt;$D62,$D62/$N$2,0)</f>
        <v>0</v>
      </c>
    </row>
    <row r="63" spans="1:65" x14ac:dyDescent="0.15">
      <c r="A63" s="34" t="s">
        <v>273</v>
      </c>
      <c r="B63" s="180">
        <v>5</v>
      </c>
      <c r="C63" s="33" t="s">
        <v>47</v>
      </c>
      <c r="D63" s="67">
        <f>'CAPEX _CWS '!$BI$40</f>
        <v>0</v>
      </c>
      <c r="E63" s="67"/>
      <c r="BI63" s="70">
        <f>$D63/$N$2</f>
        <v>0</v>
      </c>
      <c r="BJ63" s="63">
        <f>IF(SUM(BI63)&lt;$D63,$D63/$N$2,0)</f>
        <v>0</v>
      </c>
      <c r="BK63" s="63">
        <f>IF(SUM($E63:BJ63)&lt;$D63,$D63/$N$2,0)</f>
        <v>0</v>
      </c>
      <c r="BL63" s="63">
        <f>IF(SUM($E63:BK63)&lt;$D63,$D63/$N$2,0)</f>
        <v>0</v>
      </c>
      <c r="BM63" s="63">
        <f>IF(SUM($E63:BL63)&lt;$D63,$D63/$N$2,0)</f>
        <v>0</v>
      </c>
    </row>
    <row r="64" spans="1:65" x14ac:dyDescent="0.15">
      <c r="A64" s="34" t="s">
        <v>274</v>
      </c>
      <c r="B64" s="180">
        <v>5</v>
      </c>
      <c r="C64" s="33" t="s">
        <v>48</v>
      </c>
      <c r="D64" s="67">
        <f>'CAPEX _CWS '!$BJ$40</f>
        <v>0</v>
      </c>
      <c r="E64" s="67"/>
      <c r="BJ64" s="70">
        <f>$D64/$N$2</f>
        <v>0</v>
      </c>
      <c r="BK64" s="63">
        <f>IF(SUM(BJ64)&lt;$D64,$D64/$N$2,0)</f>
        <v>0</v>
      </c>
      <c r="BL64" s="63">
        <f>IF(SUM($E64:BK64)&lt;$D64,$D64/$N$2,0)</f>
        <v>0</v>
      </c>
      <c r="BM64" s="63">
        <f>IF(SUM($E64:BL64)&lt;$D64,$D64/$N$2,0)</f>
        <v>0</v>
      </c>
    </row>
    <row r="65" spans="1:66" x14ac:dyDescent="0.15">
      <c r="A65" s="34" t="s">
        <v>275</v>
      </c>
      <c r="B65" s="180">
        <v>5</v>
      </c>
      <c r="C65" s="33" t="s">
        <v>49</v>
      </c>
      <c r="D65" s="67">
        <f>'CAPEX _CWS '!$BK$40</f>
        <v>0</v>
      </c>
      <c r="E65" s="67"/>
      <c r="BK65" s="70">
        <f>$D65/$N$2</f>
        <v>0</v>
      </c>
      <c r="BL65" s="63">
        <f>IF(SUM(BK65)&lt;$D65,$D65/$N$2,0)</f>
        <v>0</v>
      </c>
      <c r="BM65" s="63">
        <f>IF(SUM($E65:BL65)&lt;$D65,$D65/$N$2,0)</f>
        <v>0</v>
      </c>
    </row>
    <row r="66" spans="1:66" x14ac:dyDescent="0.15">
      <c r="A66" s="34" t="s">
        <v>276</v>
      </c>
      <c r="B66" s="180">
        <v>5</v>
      </c>
      <c r="C66" s="33" t="s">
        <v>50</v>
      </c>
      <c r="D66" s="67">
        <f>'CAPEX _CWS '!$BL$40</f>
        <v>0</v>
      </c>
      <c r="E66" s="67"/>
      <c r="BL66" s="70">
        <f>$D66/$N$2</f>
        <v>0</v>
      </c>
      <c r="BM66" s="63">
        <f>IF(SUM(BL66)&lt;$D66,$D66/$N$2,0)</f>
        <v>0</v>
      </c>
    </row>
    <row r="67" spans="1:66" x14ac:dyDescent="0.15">
      <c r="A67" s="34" t="s">
        <v>277</v>
      </c>
      <c r="B67" s="180">
        <v>5</v>
      </c>
      <c r="C67" s="33" t="s">
        <v>51</v>
      </c>
      <c r="D67" s="67">
        <f>'CAPEX _CWS '!$BM$40</f>
        <v>0</v>
      </c>
      <c r="E67" s="67"/>
      <c r="BM67" s="70">
        <f>$D67/$N$2</f>
        <v>0</v>
      </c>
    </row>
    <row r="69" spans="1:66" x14ac:dyDescent="0.15">
      <c r="C69" s="33" t="s">
        <v>286</v>
      </c>
      <c r="E69" s="66">
        <f t="shared" ref="E69:AJ69" si="0">SUM(E7:E68)</f>
        <v>0</v>
      </c>
      <c r="F69" s="66">
        <f t="shared" si="0"/>
        <v>716.66666666666663</v>
      </c>
      <c r="G69" s="66">
        <f t="shared" si="0"/>
        <v>1308.3333333333333</v>
      </c>
      <c r="H69" s="66">
        <f t="shared" si="0"/>
        <v>1475</v>
      </c>
      <c r="I69" s="66">
        <f t="shared" si="0"/>
        <v>1641.6666666666667</v>
      </c>
      <c r="J69" s="66">
        <f t="shared" si="0"/>
        <v>1641.6666666666667</v>
      </c>
      <c r="K69" s="66">
        <f t="shared" si="0"/>
        <v>1641.6666666666667</v>
      </c>
      <c r="L69" s="66">
        <f t="shared" si="0"/>
        <v>1641.6666666666667</v>
      </c>
      <c r="M69" s="66">
        <f t="shared" si="0"/>
        <v>1641.6666666666667</v>
      </c>
      <c r="N69" s="66">
        <f t="shared" si="0"/>
        <v>1641.6666666666667</v>
      </c>
      <c r="O69" s="66">
        <f t="shared" si="0"/>
        <v>1641.6666666666667</v>
      </c>
      <c r="P69" s="66">
        <f t="shared" si="0"/>
        <v>1641.6666666666667</v>
      </c>
      <c r="Q69" s="66">
        <f t="shared" si="0"/>
        <v>1641.6666666666667</v>
      </c>
      <c r="R69" s="66">
        <f t="shared" si="0"/>
        <v>1641.6666666666667</v>
      </c>
      <c r="S69" s="66">
        <f t="shared" si="0"/>
        <v>1641.6666666666667</v>
      </c>
      <c r="T69" s="66">
        <f t="shared" si="0"/>
        <v>1641.6666666666667</v>
      </c>
      <c r="U69" s="66">
        <f t="shared" si="0"/>
        <v>1641.6666666666667</v>
      </c>
      <c r="V69" s="66">
        <f t="shared" si="0"/>
        <v>1641.6666666666667</v>
      </c>
      <c r="W69" s="66">
        <f t="shared" si="0"/>
        <v>1641.6666666666667</v>
      </c>
      <c r="X69" s="66">
        <f t="shared" si="0"/>
        <v>1758.3333333333335</v>
      </c>
      <c r="Y69" s="66">
        <f t="shared" si="0"/>
        <v>1758.3333333333335</v>
      </c>
      <c r="Z69" s="66">
        <f t="shared" si="0"/>
        <v>1758.3333333333335</v>
      </c>
      <c r="AA69" s="66">
        <f t="shared" si="0"/>
        <v>1758.3333333333335</v>
      </c>
      <c r="AB69" s="66">
        <f t="shared" si="0"/>
        <v>1758.3333333333335</v>
      </c>
      <c r="AC69" s="66">
        <f t="shared" si="0"/>
        <v>1758.3333333333335</v>
      </c>
      <c r="AD69" s="66">
        <f t="shared" si="0"/>
        <v>1666.6666666666667</v>
      </c>
      <c r="AE69" s="66">
        <f t="shared" si="0"/>
        <v>1758.3333333333335</v>
      </c>
      <c r="AF69" s="66">
        <f t="shared" si="0"/>
        <v>1758.3333333333335</v>
      </c>
      <c r="AG69" s="66">
        <f t="shared" si="0"/>
        <v>1758.3333333333335</v>
      </c>
      <c r="AH69" s="66">
        <f t="shared" si="0"/>
        <v>1758.3333333333335</v>
      </c>
      <c r="AI69" s="66">
        <f t="shared" si="0"/>
        <v>1758.3333333333335</v>
      </c>
      <c r="AJ69" s="66">
        <f t="shared" si="0"/>
        <v>1758.3333333333335</v>
      </c>
      <c r="AK69" s="66">
        <f t="shared" ref="AK69:BM69" si="1">SUM(AK7:AK68)</f>
        <v>1758.3333333333335</v>
      </c>
      <c r="AL69" s="66">
        <f t="shared" si="1"/>
        <v>1758.3333333333335</v>
      </c>
      <c r="AM69" s="66">
        <f t="shared" si="1"/>
        <v>1758.3333333333335</v>
      </c>
      <c r="AN69" s="66">
        <f t="shared" si="1"/>
        <v>1758.3333333333335</v>
      </c>
      <c r="AO69" s="66">
        <f t="shared" si="1"/>
        <v>1758.3333333333335</v>
      </c>
      <c r="AP69" s="66">
        <f t="shared" si="1"/>
        <v>1758.3333333333335</v>
      </c>
      <c r="AQ69" s="66">
        <f t="shared" si="1"/>
        <v>1758.3333333333335</v>
      </c>
      <c r="AR69" s="66">
        <f t="shared" si="1"/>
        <v>1758.3333333333335</v>
      </c>
      <c r="AS69" s="66">
        <f t="shared" si="1"/>
        <v>1758.3333333333335</v>
      </c>
      <c r="AT69" s="66">
        <f t="shared" si="1"/>
        <v>1758.3333333333335</v>
      </c>
      <c r="AU69" s="66">
        <f t="shared" si="1"/>
        <v>1758.3333333333335</v>
      </c>
      <c r="AV69" s="66">
        <f t="shared" si="1"/>
        <v>1758.3333333333335</v>
      </c>
      <c r="AW69" s="66">
        <f t="shared" si="1"/>
        <v>1758.3333333333335</v>
      </c>
      <c r="AX69" s="66">
        <f t="shared" si="1"/>
        <v>1758.3333333333335</v>
      </c>
      <c r="AY69" s="66">
        <f t="shared" si="1"/>
        <v>1758.3333333333335</v>
      </c>
      <c r="AZ69" s="66">
        <f t="shared" si="1"/>
        <v>1758.3333333333335</v>
      </c>
      <c r="BA69" s="66">
        <f t="shared" si="1"/>
        <v>1758.3333333333335</v>
      </c>
      <c r="BB69" s="66">
        <f t="shared" si="1"/>
        <v>1758.3333333333335</v>
      </c>
      <c r="BC69" s="66">
        <f t="shared" si="1"/>
        <v>1758.3333333333335</v>
      </c>
      <c r="BD69" s="66">
        <f t="shared" si="1"/>
        <v>1758.3333333333335</v>
      </c>
      <c r="BE69" s="66">
        <f t="shared" si="1"/>
        <v>1758.3333333333335</v>
      </c>
      <c r="BF69" s="66">
        <f t="shared" si="1"/>
        <v>1758.3333333333335</v>
      </c>
      <c r="BG69" s="66">
        <f t="shared" si="1"/>
        <v>1758.3333333333335</v>
      </c>
      <c r="BH69" s="66">
        <f t="shared" si="1"/>
        <v>1758.3333333333335</v>
      </c>
      <c r="BI69" s="66">
        <f t="shared" si="1"/>
        <v>1758.3333333333335</v>
      </c>
      <c r="BJ69" s="66">
        <f t="shared" si="1"/>
        <v>1758.3333333333335</v>
      </c>
      <c r="BK69" s="66">
        <f t="shared" si="1"/>
        <v>1758.3333333333335</v>
      </c>
      <c r="BL69" s="66">
        <f t="shared" si="1"/>
        <v>1758.3333333333335</v>
      </c>
      <c r="BM69" s="66">
        <f t="shared" si="1"/>
        <v>1758.3333333333335</v>
      </c>
      <c r="BN69" s="66">
        <f>SUM(E69:BM69)</f>
        <v>101883.33333333328</v>
      </c>
    </row>
    <row r="70" spans="1:66" s="37" customFormat="1" x14ac:dyDescent="0.15">
      <c r="B70" s="39"/>
      <c r="D70" s="39" t="s">
        <v>64</v>
      </c>
      <c r="E70" s="38">
        <f>E69</f>
        <v>0</v>
      </c>
      <c r="Q70" s="38">
        <f>SUM(F69:Q69)</f>
        <v>18275</v>
      </c>
      <c r="AC70" s="38">
        <f>SUM(R69:AC69)</f>
        <v>20400</v>
      </c>
      <c r="AO70" s="38">
        <f>SUM(AD69:AO69)</f>
        <v>21008.333333333336</v>
      </c>
      <c r="BA70" s="38">
        <f>SUM(AP69:BA69)</f>
        <v>21100</v>
      </c>
      <c r="BM70" s="38">
        <f>SUM(BB69:BM69)</f>
        <v>21100</v>
      </c>
      <c r="BN70" s="38">
        <f>SUM(E70:BM70)</f>
        <v>101883.33333333334</v>
      </c>
    </row>
  </sheetData>
  <mergeCells count="6">
    <mergeCell ref="BF3:BM3"/>
    <mergeCell ref="H1:K1"/>
    <mergeCell ref="F3:Q3"/>
    <mergeCell ref="S3:AD3"/>
    <mergeCell ref="AF3:AQ3"/>
    <mergeCell ref="AS3:BD3"/>
  </mergeCells>
  <pageMargins left="0.7" right="0.7" top="0.75" bottom="0.75" header="0.3" footer="0.3"/>
  <pageSetup scale="2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B1:I40"/>
  <sheetViews>
    <sheetView topLeftCell="B1" zoomScaleNormal="100" workbookViewId="0">
      <selection activeCell="N14" sqref="N14"/>
    </sheetView>
  </sheetViews>
  <sheetFormatPr baseColWidth="10" defaultColWidth="9.1640625" defaultRowHeight="13" x14ac:dyDescent="0.15"/>
  <cols>
    <col min="1" max="1" width="3.6640625" style="33" customWidth="1"/>
    <col min="2" max="2" width="27.5" style="48" customWidth="1"/>
    <col min="3" max="3" width="10.33203125" style="75" customWidth="1"/>
    <col min="4" max="8" width="10.33203125" style="33" bestFit="1" customWidth="1"/>
    <col min="9" max="9" width="11.5" style="37" customWidth="1"/>
    <col min="10" max="16384" width="9.1640625" style="33"/>
  </cols>
  <sheetData>
    <row r="1" spans="2:9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</row>
    <row r="2" spans="2:9" x14ac:dyDescent="0.15">
      <c r="B2" s="49"/>
      <c r="C2" s="83"/>
      <c r="D2" s="70"/>
      <c r="E2" s="70"/>
      <c r="F2" s="70"/>
      <c r="G2" s="70"/>
      <c r="H2" s="70"/>
    </row>
    <row r="3" spans="2:9" x14ac:dyDescent="0.15">
      <c r="B3" s="14" t="s">
        <v>1065</v>
      </c>
      <c r="C3" s="64"/>
      <c r="D3" s="70"/>
      <c r="E3" s="70"/>
      <c r="F3" s="70"/>
      <c r="G3" s="70"/>
      <c r="H3" s="70"/>
    </row>
    <row r="4" spans="2:9" x14ac:dyDescent="0.15">
      <c r="B4" s="14"/>
      <c r="C4" s="64"/>
      <c r="D4" s="70"/>
      <c r="E4" s="70"/>
      <c r="F4" s="70"/>
      <c r="G4" s="70"/>
      <c r="H4" s="70"/>
    </row>
    <row r="5" spans="2:9" s="14" customFormat="1" x14ac:dyDescent="0.15">
      <c r="B5" s="14" t="s">
        <v>162</v>
      </c>
      <c r="C5" s="64">
        <f>'OPEX-M_CWS'!E6</f>
        <v>0</v>
      </c>
      <c r="D5" s="64">
        <f>SUM('OPEX-M_CWS'!F6:Q6)</f>
        <v>14400</v>
      </c>
      <c r="E5" s="64">
        <f>SUM('OPEX-M_CWS'!R6:AC6)</f>
        <v>14400</v>
      </c>
      <c r="F5" s="64">
        <f>SUM('OPEX-M_CWS'!AD6:AO6)</f>
        <v>9600</v>
      </c>
      <c r="G5" s="64">
        <f>SUM('OPEX-M_CWS'!AP6:BA6)</f>
        <v>9600</v>
      </c>
      <c r="H5" s="64">
        <f>SUM('OPEX-M_CWS'!BB6:BM6)</f>
        <v>9600</v>
      </c>
      <c r="I5" s="35"/>
    </row>
    <row r="6" spans="2:9" s="14" customFormat="1" x14ac:dyDescent="0.15">
      <c r="C6" s="64"/>
      <c r="D6" s="64"/>
      <c r="E6" s="64"/>
      <c r="F6" s="64"/>
      <c r="G6" s="64"/>
      <c r="H6" s="64"/>
      <c r="I6" s="35"/>
    </row>
    <row r="7" spans="2:9" x14ac:dyDescent="0.15">
      <c r="B7" s="88" t="s">
        <v>179</v>
      </c>
      <c r="C7" s="84"/>
      <c r="D7" s="70"/>
      <c r="E7" s="70"/>
      <c r="F7" s="70"/>
      <c r="G7" s="70"/>
      <c r="H7" s="70"/>
    </row>
    <row r="8" spans="2:9" x14ac:dyDescent="0.15">
      <c r="B8" s="47" t="s">
        <v>177</v>
      </c>
      <c r="C8" s="63">
        <f>'OPEX-M_CWS'!E9</f>
        <v>1080</v>
      </c>
      <c r="D8" s="63">
        <f>SUM('OPEX-M_CWS'!F9:Q9)</f>
        <v>1080</v>
      </c>
      <c r="E8" s="63">
        <f>SUM('OPEX-M_CWS'!R9:AC9)</f>
        <v>1134</v>
      </c>
      <c r="F8" s="63">
        <f>SUM('OPEX-M_CWS'!AD9:AO9)</f>
        <v>1190.7</v>
      </c>
      <c r="G8" s="63">
        <f>SUM('OPEX-M_CWS'!AP9:BA9)</f>
        <v>1250.2349999999999</v>
      </c>
      <c r="H8" s="63">
        <f>SUM('OPEX-M_CWS'!BB9:BM9)</f>
        <v>1312.7467500000002</v>
      </c>
    </row>
    <row r="9" spans="2:9" x14ac:dyDescent="0.15">
      <c r="B9" s="47" t="s">
        <v>298</v>
      </c>
      <c r="C9" s="63">
        <f>'OPEX-M_CWS'!E10</f>
        <v>2255</v>
      </c>
      <c r="D9" s="63">
        <f>SUM('OPEX-M_CWS'!F10:Q10)</f>
        <v>3000</v>
      </c>
      <c r="E9" s="63">
        <f>SUM('OPEX-M_CWS'!R10:AC10)</f>
        <v>3075</v>
      </c>
      <c r="F9" s="63">
        <f>SUM('OPEX-M_CWS'!AD10:AO10)</f>
        <v>3151.875</v>
      </c>
      <c r="G9" s="63">
        <f>SUM('OPEX-M_CWS'!AP10:BA10)</f>
        <v>3230.671875</v>
      </c>
      <c r="H9" s="63">
        <f>SUM('OPEX-M_CWS'!BB10:BM10)</f>
        <v>3311.4386718750006</v>
      </c>
    </row>
    <row r="10" spans="2:9" x14ac:dyDescent="0.15">
      <c r="B10" s="47" t="s">
        <v>164</v>
      </c>
      <c r="C10" s="63">
        <f>'OPEX-M_CWS'!E11</f>
        <v>0</v>
      </c>
      <c r="D10" s="63">
        <f>SUM('OPEX-M_CWS'!F11:Q11)</f>
        <v>4200</v>
      </c>
      <c r="E10" s="63">
        <f>SUM('OPEX-M_CWS'!R11:AC11)</f>
        <v>4829.9999999999991</v>
      </c>
      <c r="F10" s="63">
        <f>SUM('OPEX-M_CWS'!AD11:AO11)</f>
        <v>5554.4999999999991</v>
      </c>
      <c r="G10" s="63">
        <f>SUM('OPEX-M_CWS'!AP11:BA11)</f>
        <v>6387.6749999999965</v>
      </c>
      <c r="H10" s="63">
        <f>SUM('OPEX-M_CWS'!BB11:BM11)</f>
        <v>7345.8262499999973</v>
      </c>
    </row>
    <row r="11" spans="2:9" x14ac:dyDescent="0.15">
      <c r="B11" s="47" t="s">
        <v>165</v>
      </c>
      <c r="C11" s="63">
        <f>'OPEX-M_CWS'!E12</f>
        <v>0</v>
      </c>
      <c r="D11" s="63">
        <f>SUM('OPEX-M_CWS'!F12:Q12)</f>
        <v>5080</v>
      </c>
      <c r="E11" s="63">
        <f>SUM('OPEX-M_CWS'!R12:AC12)</f>
        <v>4320</v>
      </c>
      <c r="F11" s="63">
        <f>SUM('OPEX-M_CWS'!AD12:AO12)</f>
        <v>4320</v>
      </c>
      <c r="G11" s="63">
        <f>SUM('OPEX-M_CWS'!AP12:BA12)</f>
        <v>4320</v>
      </c>
      <c r="H11" s="63">
        <f>SUM('OPEX-M_CWS'!BB12:BM12)</f>
        <v>4320</v>
      </c>
    </row>
    <row r="12" spans="2:9" s="14" customFormat="1" x14ac:dyDescent="0.15">
      <c r="B12" s="16" t="s">
        <v>178</v>
      </c>
      <c r="C12" s="64">
        <f>'OPEX-M_CWS'!E13</f>
        <v>3335</v>
      </c>
      <c r="D12" s="64">
        <f>SUM('OPEX-M_CWS'!F13:Q13)</f>
        <v>13360</v>
      </c>
      <c r="E12" s="64">
        <f>SUM('OPEX-M_CWS'!R13:AC13)</f>
        <v>13359</v>
      </c>
      <c r="F12" s="64">
        <f>SUM('OPEX-M_CWS'!AD13:AO13)</f>
        <v>14217.075000000003</v>
      </c>
      <c r="G12" s="64">
        <f>SUM('OPEX-M_CWS'!AP13:BA13)</f>
        <v>15188.581875000002</v>
      </c>
      <c r="H12" s="64">
        <f>SUM('OPEX-M_CWS'!BB13:BM13)</f>
        <v>16290.011671874994</v>
      </c>
      <c r="I12" s="35"/>
    </row>
    <row r="13" spans="2:9" x14ac:dyDescent="0.15">
      <c r="B13" s="44"/>
      <c r="C13" s="63"/>
      <c r="D13" s="70"/>
      <c r="E13" s="70"/>
      <c r="F13" s="70"/>
      <c r="G13" s="70"/>
      <c r="H13" s="70"/>
    </row>
    <row r="14" spans="2:9" x14ac:dyDescent="0.15">
      <c r="B14" s="14" t="s">
        <v>311</v>
      </c>
      <c r="C14" s="63"/>
      <c r="D14" s="70"/>
      <c r="E14" s="70"/>
      <c r="F14" s="70"/>
      <c r="G14" s="70"/>
      <c r="H14" s="70"/>
    </row>
    <row r="15" spans="2:9" x14ac:dyDescent="0.15">
      <c r="B15" s="87" t="s">
        <v>166</v>
      </c>
      <c r="C15" s="63">
        <f>'OPEX-M_CWS'!E16</f>
        <v>678</v>
      </c>
      <c r="D15" s="63">
        <f>SUM('OPEX-M_CWS'!F16:Q16)</f>
        <v>600</v>
      </c>
      <c r="E15" s="63">
        <f>SUM('OPEX-M_CWS'!R16:AC16)</f>
        <v>614.99999999999989</v>
      </c>
      <c r="F15" s="63">
        <f>SUM('OPEX-M_CWS'!AD16:AO16)</f>
        <v>630.37499999999989</v>
      </c>
      <c r="G15" s="63">
        <f>SUM('OPEX-M_CWS'!AP16:BA16)</f>
        <v>646.13437499999964</v>
      </c>
      <c r="H15" s="63">
        <f>SUM('OPEX-M_CWS'!BB16:BM16)</f>
        <v>662.28773437499979</v>
      </c>
    </row>
    <row r="16" spans="2:9" x14ac:dyDescent="0.15">
      <c r="B16" s="87" t="s">
        <v>295</v>
      </c>
      <c r="C16" s="63">
        <f>'OPEX-M_CWS'!E17</f>
        <v>1500</v>
      </c>
      <c r="D16" s="63">
        <f>SUM('OPEX-M_CWS'!F17:Q17)</f>
        <v>1500</v>
      </c>
      <c r="E16" s="63">
        <f>SUM('OPEX-M_CWS'!R17:AC17)</f>
        <v>1537.5</v>
      </c>
      <c r="F16" s="63">
        <f>SUM('OPEX-M_CWS'!AD17:AO17)</f>
        <v>1575.9375</v>
      </c>
      <c r="G16" s="63">
        <f>SUM('OPEX-M_CWS'!AP17:BA17)</f>
        <v>1615.3359375</v>
      </c>
      <c r="H16" s="63">
        <f>SUM('OPEX-M_CWS'!BB17:BM17)</f>
        <v>1655.7193359375003</v>
      </c>
    </row>
    <row r="17" spans="2:9" x14ac:dyDescent="0.15">
      <c r="B17" s="47" t="s">
        <v>182</v>
      </c>
      <c r="C17" s="63">
        <f>'OPEX-M_CWS'!E18</f>
        <v>350</v>
      </c>
      <c r="D17" s="63">
        <f>SUM('OPEX-M_CWS'!F18:Q18)</f>
        <v>420</v>
      </c>
      <c r="E17" s="63">
        <f>SUM('OPEX-M_CWS'!R18:AC18)</f>
        <v>430.5</v>
      </c>
      <c r="F17" s="63">
        <f>SUM('OPEX-M_CWS'!AD18:AO18)</f>
        <v>441.26250000000005</v>
      </c>
      <c r="G17" s="63">
        <f>SUM('OPEX-M_CWS'!AP18:BA18)</f>
        <v>452.29406249999994</v>
      </c>
      <c r="H17" s="63">
        <f>SUM('OPEX-M_CWS'!BB18:BM18)</f>
        <v>463.60141406249977</v>
      </c>
    </row>
    <row r="18" spans="2:9" x14ac:dyDescent="0.15">
      <c r="B18" s="87" t="s">
        <v>175</v>
      </c>
      <c r="C18" s="63">
        <f>'OPEX-M_CWS'!E19</f>
        <v>689</v>
      </c>
      <c r="D18" s="63">
        <f>SUM('OPEX-M_CWS'!F19:Q19)</f>
        <v>1800</v>
      </c>
      <c r="E18" s="63">
        <f>SUM('OPEX-M_CWS'!R19:AC19)</f>
        <v>1845</v>
      </c>
      <c r="F18" s="63">
        <f>SUM('OPEX-M_CWS'!AD19:AO19)</f>
        <v>1891.125</v>
      </c>
      <c r="G18" s="63">
        <f>SUM('OPEX-M_CWS'!AP19:BA19)</f>
        <v>1938.4031249999996</v>
      </c>
      <c r="H18" s="63">
        <f>SUM('OPEX-M_CWS'!BB19:BM19)</f>
        <v>1986.8632031249992</v>
      </c>
    </row>
    <row r="19" spans="2:9" x14ac:dyDescent="0.15">
      <c r="B19" s="14" t="s">
        <v>168</v>
      </c>
      <c r="C19" s="64">
        <f>'OPEX-M_CWS'!E20</f>
        <v>3217</v>
      </c>
      <c r="D19" s="64">
        <f>SUM('OPEX-M_CWS'!F20:Q20)</f>
        <v>4320</v>
      </c>
      <c r="E19" s="64">
        <f>SUM('OPEX-M_CWS'!R20:AC20)</f>
        <v>4428</v>
      </c>
      <c r="F19" s="64">
        <f>SUM('OPEX-M_CWS'!AD20:AO20)</f>
        <v>4538.7</v>
      </c>
      <c r="G19" s="64">
        <f>SUM('OPEX-M_CWS'!AP20:BA20)</f>
        <v>4652.1674999999996</v>
      </c>
      <c r="H19" s="64">
        <f>SUM('OPEX-M_CWS'!BB20:BM20)</f>
        <v>4768.4716874999986</v>
      </c>
    </row>
    <row r="20" spans="2:9" x14ac:dyDescent="0.15">
      <c r="B20" s="33"/>
      <c r="C20" s="63"/>
      <c r="D20" s="70"/>
      <c r="E20" s="70"/>
      <c r="F20" s="70"/>
      <c r="G20" s="70"/>
      <c r="H20" s="70"/>
    </row>
    <row r="21" spans="2:9" x14ac:dyDescent="0.15">
      <c r="B21" s="14" t="s">
        <v>305</v>
      </c>
      <c r="C21" s="64"/>
      <c r="D21" s="70"/>
      <c r="E21" s="70"/>
      <c r="F21" s="70"/>
      <c r="G21" s="70"/>
      <c r="H21" s="70"/>
    </row>
    <row r="22" spans="2:9" x14ac:dyDescent="0.15">
      <c r="B22" s="47" t="s">
        <v>299</v>
      </c>
      <c r="C22" s="63">
        <f>'OPEX-M_CWS'!E23</f>
        <v>3500</v>
      </c>
      <c r="D22" s="63">
        <f>SUM('OPEX-M_CWS'!F23:Q23)</f>
        <v>900</v>
      </c>
      <c r="E22" s="63">
        <f>SUM('OPEX-M_CWS'!R23:AC23)</f>
        <v>922.5</v>
      </c>
      <c r="F22" s="63">
        <f>SUM('OPEX-M_CWS'!AD23:AO23)</f>
        <v>945.5625</v>
      </c>
      <c r="G22" s="63">
        <f>SUM('OPEX-M_CWS'!AP23:BA23)</f>
        <v>969.2015624999998</v>
      </c>
      <c r="H22" s="63">
        <f>SUM('OPEX-M_CWS'!BB23:BM23)</f>
        <v>993.43160156249962</v>
      </c>
    </row>
    <row r="23" spans="2:9" x14ac:dyDescent="0.15">
      <c r="B23" s="47" t="s">
        <v>300</v>
      </c>
      <c r="C23" s="63">
        <f>'OPEX-M_CWS'!E24</f>
        <v>1500</v>
      </c>
      <c r="D23" s="63">
        <f>SUM('OPEX-M_CWS'!F24:Q24)</f>
        <v>1500</v>
      </c>
      <c r="E23" s="63">
        <f>SUM('OPEX-M_CWS'!R24:AC24)</f>
        <v>1500</v>
      </c>
      <c r="F23" s="63">
        <f>SUM('OPEX-M_CWS'!AD24:AO24)</f>
        <v>1500</v>
      </c>
      <c r="G23" s="63">
        <f>SUM('OPEX-M_CWS'!AP24:BA24)</f>
        <v>1500</v>
      </c>
      <c r="H23" s="63">
        <f>SUM('OPEX-M_CWS'!BB24:BM24)</f>
        <v>1500</v>
      </c>
    </row>
    <row r="24" spans="2:9" x14ac:dyDescent="0.15">
      <c r="B24" s="47" t="s">
        <v>169</v>
      </c>
      <c r="C24" s="63">
        <f>'OPEX-M_CWS'!E25</f>
        <v>3300</v>
      </c>
      <c r="D24" s="63">
        <f>SUM('OPEX-M_CWS'!F25:Q25)</f>
        <v>1800</v>
      </c>
      <c r="E24" s="63">
        <f>SUM('OPEX-M_CWS'!R25:AC25)</f>
        <v>1845</v>
      </c>
      <c r="F24" s="63">
        <f>SUM('OPEX-M_CWS'!AD25:AO25)</f>
        <v>1891.125</v>
      </c>
      <c r="G24" s="63">
        <f>SUM('OPEX-M_CWS'!AP25:BA25)</f>
        <v>1938.4031249999996</v>
      </c>
      <c r="H24" s="63">
        <f>SUM('OPEX-M_CWS'!BB25:BM25)</f>
        <v>1986.8632031249992</v>
      </c>
    </row>
    <row r="25" spans="2:9" s="14" customFormat="1" x14ac:dyDescent="0.15">
      <c r="B25" s="14" t="s">
        <v>304</v>
      </c>
      <c r="C25" s="64">
        <f>'OPEX-M_CWS'!E26</f>
        <v>8300</v>
      </c>
      <c r="D25" s="64">
        <f>SUM('OPEX-M_CWS'!F26:Q26)</f>
        <v>4200</v>
      </c>
      <c r="E25" s="64">
        <f>SUM('OPEX-M_CWS'!R26:AC26)</f>
        <v>4267.5</v>
      </c>
      <c r="F25" s="64">
        <f>SUM('OPEX-M_CWS'!AD26:AO26)</f>
        <v>4336.6875</v>
      </c>
      <c r="G25" s="64">
        <f>SUM('OPEX-M_CWS'!AP26:BA26)</f>
        <v>4407.6046875000002</v>
      </c>
      <c r="H25" s="64">
        <f>SUM('OPEX-M_CWS'!BB26:BM26)</f>
        <v>4480.294804687499</v>
      </c>
      <c r="I25" s="35"/>
    </row>
    <row r="26" spans="2:9" x14ac:dyDescent="0.15">
      <c r="B26" s="33"/>
      <c r="C26" s="63"/>
      <c r="D26" s="70"/>
      <c r="E26" s="70"/>
      <c r="F26" s="70"/>
      <c r="G26" s="70"/>
      <c r="H26" s="70"/>
    </row>
    <row r="27" spans="2:9" x14ac:dyDescent="0.15">
      <c r="B27" s="14" t="s">
        <v>306</v>
      </c>
      <c r="C27" s="63"/>
      <c r="D27" s="70"/>
      <c r="E27" s="70"/>
      <c r="F27" s="70"/>
      <c r="G27" s="70"/>
      <c r="H27" s="70"/>
    </row>
    <row r="28" spans="2:9" x14ac:dyDescent="0.15">
      <c r="B28" s="47" t="s">
        <v>180</v>
      </c>
      <c r="C28" s="63">
        <f>'OPEX-M_CWS'!E29</f>
        <v>2500</v>
      </c>
      <c r="D28" s="63">
        <f>SUM('OPEX-M_CWS'!F29:Q29)</f>
        <v>3000</v>
      </c>
      <c r="E28" s="63">
        <f>SUM('OPEX-M_CWS'!R29:AC29)</f>
        <v>3075</v>
      </c>
      <c r="F28" s="63">
        <f>SUM('OPEX-M_CWS'!AD29:AO29)</f>
        <v>3151.875</v>
      </c>
      <c r="G28" s="63">
        <f>SUM('OPEX-M_CWS'!AP29:BA29)</f>
        <v>3230.671875</v>
      </c>
      <c r="H28" s="63">
        <f>SUM('OPEX-M_CWS'!BB29:BM29)</f>
        <v>3311.4386718750006</v>
      </c>
    </row>
    <row r="29" spans="2:9" x14ac:dyDescent="0.15">
      <c r="B29" s="47" t="s">
        <v>181</v>
      </c>
      <c r="C29" s="63">
        <f>'OPEX-M_CWS'!E30</f>
        <v>0</v>
      </c>
      <c r="D29" s="63">
        <f>SUM('OPEX-M_CWS'!F30:Q30)</f>
        <v>3000</v>
      </c>
      <c r="E29" s="63">
        <f>SUM('OPEX-M_CWS'!R30:AC30)</f>
        <v>3075</v>
      </c>
      <c r="F29" s="63">
        <f>SUM('OPEX-M_CWS'!AD30:AO30)</f>
        <v>3151.875</v>
      </c>
      <c r="G29" s="63">
        <f>SUM('OPEX-M_CWS'!AP30:BA30)</f>
        <v>3230.671875</v>
      </c>
      <c r="H29" s="63">
        <f>SUM('OPEX-M_CWS'!BB30:BM30)</f>
        <v>3311.4386718750006</v>
      </c>
    </row>
    <row r="30" spans="2:9" x14ac:dyDescent="0.15">
      <c r="B30" s="47" t="s">
        <v>176</v>
      </c>
      <c r="C30" s="63">
        <f>'OPEX-M_CWS'!E31</f>
        <v>8500</v>
      </c>
      <c r="D30" s="63">
        <f>SUM('OPEX-M_CWS'!F31:Q31)</f>
        <v>20000</v>
      </c>
      <c r="E30" s="63">
        <f>SUM('OPEX-M_CWS'!R31:AC31)</f>
        <v>5000</v>
      </c>
      <c r="F30" s="63">
        <f>SUM('OPEX-M_CWS'!AD31:AO31)</f>
        <v>5000</v>
      </c>
      <c r="G30" s="63">
        <f>SUM('OPEX-M_CWS'!AP31:BA31)</f>
        <v>5000</v>
      </c>
      <c r="H30" s="63">
        <f>SUM('OPEX-M_CWS'!BB31:BM31)</f>
        <v>5000</v>
      </c>
    </row>
    <row r="31" spans="2:9" s="14" customFormat="1" x14ac:dyDescent="0.15">
      <c r="B31" s="50" t="s">
        <v>307</v>
      </c>
      <c r="C31" s="64">
        <f>'OPEX-M_CWS'!E32</f>
        <v>11000</v>
      </c>
      <c r="D31" s="64">
        <f>SUM('OPEX-M_CWS'!F32:Q32)</f>
        <v>26000</v>
      </c>
      <c r="E31" s="64">
        <f>SUM('OPEX-M_CWS'!R32:AC32)</f>
        <v>11150</v>
      </c>
      <c r="F31" s="64">
        <f>SUM('OPEX-M_CWS'!AD32:AO32)</f>
        <v>11303.75</v>
      </c>
      <c r="G31" s="64">
        <f>SUM('OPEX-M_CWS'!AP32:BA32)</f>
        <v>11461.34375</v>
      </c>
      <c r="H31" s="64">
        <f>SUM('OPEX-M_CWS'!BB32:BM32)</f>
        <v>11622.877343749997</v>
      </c>
      <c r="I31" s="35"/>
    </row>
    <row r="32" spans="2:9" x14ac:dyDescent="0.15">
      <c r="B32" s="50"/>
      <c r="C32" s="63"/>
      <c r="D32" s="70"/>
      <c r="E32" s="70"/>
      <c r="F32" s="70"/>
      <c r="G32" s="70"/>
      <c r="H32" s="70"/>
    </row>
    <row r="33" spans="2:9" s="14" customFormat="1" x14ac:dyDescent="0.15">
      <c r="B33" s="14" t="s">
        <v>174</v>
      </c>
      <c r="C33" s="64">
        <f>'OPEX-M_CWS'!E34</f>
        <v>0</v>
      </c>
      <c r="D33" s="64">
        <f>SUM('OPEX-M_CWS'!F34:Q34)</f>
        <v>300</v>
      </c>
      <c r="E33" s="64">
        <f>SUM('OPEX-M_CWS'!R34:AC34)</f>
        <v>307.49999999999994</v>
      </c>
      <c r="F33" s="64">
        <f>SUM('OPEX-M_CWS'!AD34:AO34)</f>
        <v>315.18749999999994</v>
      </c>
      <c r="G33" s="64">
        <f>SUM('OPEX-M_CWS'!AP34:BA34)</f>
        <v>323.06718749999982</v>
      </c>
      <c r="H33" s="64">
        <f>SUM('OPEX-M_CWS'!BB34:BM34)</f>
        <v>331.14386718749989</v>
      </c>
      <c r="I33" s="35"/>
    </row>
    <row r="34" spans="2:9" s="14" customFormat="1" x14ac:dyDescent="0.15">
      <c r="C34" s="64"/>
      <c r="D34" s="69"/>
      <c r="E34" s="69"/>
      <c r="F34" s="69"/>
      <c r="G34" s="69"/>
      <c r="H34" s="69"/>
      <c r="I34" s="35"/>
    </row>
    <row r="35" spans="2:9" s="14" customFormat="1" x14ac:dyDescent="0.15">
      <c r="B35" s="50" t="s">
        <v>170</v>
      </c>
      <c r="C35" s="64">
        <f>'OPEX-M_CWS'!E36</f>
        <v>0</v>
      </c>
      <c r="D35" s="64">
        <f>SUM('OPEX-M_CWS'!F36:Q36)</f>
        <v>300</v>
      </c>
      <c r="E35" s="64">
        <f>SUM('OPEX-M_CWS'!R36:AC36)</f>
        <v>307.49999999999994</v>
      </c>
      <c r="F35" s="64">
        <f>SUM('OPEX-M_CWS'!AD36:AO36)</f>
        <v>315.18749999999994</v>
      </c>
      <c r="G35" s="64">
        <f>SUM('OPEX-M_CWS'!AP36:BA36)</f>
        <v>323.06718749999982</v>
      </c>
      <c r="H35" s="64">
        <f>SUM('OPEX-M_CWS'!BB36:BM36)</f>
        <v>331.14386718749989</v>
      </c>
      <c r="I35" s="35"/>
    </row>
    <row r="36" spans="2:9" s="14" customFormat="1" x14ac:dyDescent="0.15">
      <c r="B36" s="50"/>
      <c r="C36" s="86"/>
      <c r="D36" s="69"/>
      <c r="E36" s="69"/>
      <c r="F36" s="69"/>
      <c r="G36" s="69"/>
      <c r="H36" s="69"/>
      <c r="I36" s="35"/>
    </row>
    <row r="37" spans="2:9" s="14" customFormat="1" x14ac:dyDescent="0.15">
      <c r="B37" s="50" t="s">
        <v>167</v>
      </c>
      <c r="C37" s="64">
        <f>'OPEX-M_CWS'!E38</f>
        <v>0</v>
      </c>
      <c r="D37" s="64">
        <f>SUM('OPEX-M_CWS'!F38:Q38)</f>
        <v>18275</v>
      </c>
      <c r="E37" s="64">
        <f>SUM('OPEX-M_CWS'!R38:AC38)</f>
        <v>20400</v>
      </c>
      <c r="F37" s="64">
        <f>SUM('OPEX-M_CWS'!AD38:AO38)</f>
        <v>21008.333333333336</v>
      </c>
      <c r="G37" s="64">
        <f>SUM('OPEX-M_CWS'!AP38:BA38)</f>
        <v>21100</v>
      </c>
      <c r="H37" s="64">
        <f>SUM('OPEX-M_CWS'!BB38:BM38)</f>
        <v>21100</v>
      </c>
      <c r="I37" s="35"/>
    </row>
    <row r="38" spans="2:9" s="14" customFormat="1" x14ac:dyDescent="0.15">
      <c r="B38" s="50"/>
      <c r="C38" s="86"/>
      <c r="D38" s="69"/>
      <c r="E38" s="69"/>
      <c r="F38" s="69"/>
      <c r="G38" s="69"/>
      <c r="H38" s="69"/>
      <c r="I38" s="35"/>
    </row>
    <row r="39" spans="2:9" s="14" customFormat="1" x14ac:dyDescent="0.15">
      <c r="B39" s="14" t="s">
        <v>297</v>
      </c>
      <c r="C39" s="64">
        <f>'OPEX-M_CWS'!E40</f>
        <v>25852</v>
      </c>
      <c r="D39" s="64">
        <f>SUM('OPEX-M_CWS'!F40:Q40)</f>
        <v>81155</v>
      </c>
      <c r="E39" s="64">
        <f>SUM('OPEX-M_CWS'!R40:AC40)</f>
        <v>68619.500000000015</v>
      </c>
      <c r="F39" s="64">
        <f>SUM('OPEX-M_CWS'!AD40:AO40)</f>
        <v>65634.920833333337</v>
      </c>
      <c r="G39" s="64">
        <f>SUM('OPEX-M_CWS'!AP40:BA40)</f>
        <v>67055.832187500011</v>
      </c>
      <c r="H39" s="64">
        <f>SUM('OPEX-M_CWS'!BB40:BM40)</f>
        <v>68523.943242187495</v>
      </c>
      <c r="I39" s="35">
        <f>SUM(C39:H39)</f>
        <v>376841.19626302086</v>
      </c>
    </row>
    <row r="40" spans="2:9" x14ac:dyDescent="0.15">
      <c r="B40" s="33"/>
      <c r="C40" s="34"/>
    </row>
  </sheetData>
  <pageMargins left="0.7" right="0.7" top="0.75" bottom="0.75" header="0.3" footer="0.3"/>
  <ignoredErrors>
    <ignoredError sqref="D30:G30 D2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2:BK27"/>
  <sheetViews>
    <sheetView workbookViewId="0">
      <selection activeCell="B27" sqref="B27"/>
    </sheetView>
  </sheetViews>
  <sheetFormatPr baseColWidth="10" defaultColWidth="8.83203125" defaultRowHeight="13" x14ac:dyDescent="0.15"/>
  <cols>
    <col min="2" max="2" width="33.6640625" customWidth="1"/>
    <col min="3" max="62" width="10.5" customWidth="1"/>
  </cols>
  <sheetData>
    <row r="2" spans="1:63" x14ac:dyDescent="0.15">
      <c r="A2" s="363" t="s">
        <v>318</v>
      </c>
      <c r="B2" s="363"/>
    </row>
    <row r="3" spans="1:63" x14ac:dyDescent="0.15">
      <c r="A3" s="10"/>
      <c r="B3" s="10"/>
    </row>
    <row r="4" spans="1:63" x14ac:dyDescent="0.15">
      <c r="A4" s="14" t="s">
        <v>308</v>
      </c>
      <c r="B4" s="14"/>
    </row>
    <row r="5" spans="1:63" x14ac:dyDescent="0.15">
      <c r="C5" s="363" t="s">
        <v>35</v>
      </c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 t="s">
        <v>36</v>
      </c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 t="s">
        <v>37</v>
      </c>
      <c r="AB5" s="363"/>
      <c r="AC5" s="363"/>
      <c r="AD5" s="363"/>
      <c r="AE5" s="363"/>
      <c r="AF5" s="363"/>
      <c r="AG5" s="363"/>
      <c r="AH5" s="363"/>
      <c r="AI5" s="363"/>
      <c r="AJ5" s="363"/>
      <c r="AK5" s="363"/>
      <c r="AL5" s="363"/>
      <c r="AM5" s="363" t="s">
        <v>38</v>
      </c>
      <c r="AN5" s="363"/>
      <c r="AO5" s="363"/>
      <c r="AP5" s="363"/>
      <c r="AQ5" s="363"/>
      <c r="AR5" s="363"/>
      <c r="AS5" s="363"/>
      <c r="AT5" s="363"/>
      <c r="AU5" s="363"/>
      <c r="AV5" s="363"/>
      <c r="AW5" s="363"/>
      <c r="AX5" s="363"/>
      <c r="AY5" s="363" t="s">
        <v>39</v>
      </c>
      <c r="AZ5" s="363"/>
      <c r="BA5" s="363"/>
      <c r="BB5" s="363"/>
      <c r="BC5" s="363"/>
      <c r="BD5" s="363"/>
      <c r="BE5" s="363"/>
      <c r="BF5" s="363"/>
      <c r="BG5" s="363"/>
      <c r="BH5" s="363"/>
      <c r="BI5" s="363"/>
      <c r="BJ5" s="363"/>
    </row>
    <row r="6" spans="1:63" x14ac:dyDescent="0.15">
      <c r="C6" s="27" t="s">
        <v>40</v>
      </c>
      <c r="D6" s="27" t="s">
        <v>41</v>
      </c>
      <c r="E6" s="27" t="s">
        <v>42</v>
      </c>
      <c r="F6" s="10" t="s">
        <v>43</v>
      </c>
      <c r="G6" s="10" t="s">
        <v>44</v>
      </c>
      <c r="H6" s="10" t="s">
        <v>45</v>
      </c>
      <c r="I6" s="10" t="s">
        <v>46</v>
      </c>
      <c r="J6" s="10" t="s">
        <v>47</v>
      </c>
      <c r="K6" s="10" t="s">
        <v>48</v>
      </c>
      <c r="L6" s="10" t="s">
        <v>49</v>
      </c>
      <c r="M6" s="10" t="s">
        <v>50</v>
      </c>
      <c r="N6" s="10" t="s">
        <v>51</v>
      </c>
      <c r="O6" s="27" t="s">
        <v>40</v>
      </c>
      <c r="P6" s="27" t="s">
        <v>41</v>
      </c>
      <c r="Q6" s="27" t="s">
        <v>42</v>
      </c>
      <c r="R6" s="10" t="s">
        <v>43</v>
      </c>
      <c r="S6" s="10" t="s">
        <v>44</v>
      </c>
      <c r="T6" s="10" t="s">
        <v>45</v>
      </c>
      <c r="U6" s="10" t="s">
        <v>46</v>
      </c>
      <c r="V6" s="10" t="s">
        <v>47</v>
      </c>
      <c r="W6" s="10" t="s">
        <v>48</v>
      </c>
      <c r="X6" s="10" t="s">
        <v>49</v>
      </c>
      <c r="Y6" s="10" t="s">
        <v>50</v>
      </c>
      <c r="Z6" s="10" t="s">
        <v>51</v>
      </c>
      <c r="AA6" s="27" t="s">
        <v>40</v>
      </c>
      <c r="AB6" s="27" t="s">
        <v>41</v>
      </c>
      <c r="AC6" s="27" t="s">
        <v>42</v>
      </c>
      <c r="AD6" s="10" t="s">
        <v>43</v>
      </c>
      <c r="AE6" s="10" t="s">
        <v>44</v>
      </c>
      <c r="AF6" s="10" t="s">
        <v>45</v>
      </c>
      <c r="AG6" s="10" t="s">
        <v>46</v>
      </c>
      <c r="AH6" s="10" t="s">
        <v>47</v>
      </c>
      <c r="AI6" s="10" t="s">
        <v>48</v>
      </c>
      <c r="AJ6" s="10" t="s">
        <v>49</v>
      </c>
      <c r="AK6" s="10" t="s">
        <v>50</v>
      </c>
      <c r="AL6" s="10" t="s">
        <v>51</v>
      </c>
      <c r="AM6" s="27" t="s">
        <v>40</v>
      </c>
      <c r="AN6" s="27" t="s">
        <v>41</v>
      </c>
      <c r="AO6" s="27" t="s">
        <v>42</v>
      </c>
      <c r="AP6" s="10" t="s">
        <v>43</v>
      </c>
      <c r="AQ6" s="10" t="s">
        <v>44</v>
      </c>
      <c r="AR6" s="10" t="s">
        <v>45</v>
      </c>
      <c r="AS6" s="10" t="s">
        <v>46</v>
      </c>
      <c r="AT6" s="10" t="s">
        <v>47</v>
      </c>
      <c r="AU6" s="10" t="s">
        <v>48</v>
      </c>
      <c r="AV6" s="10" t="s">
        <v>49</v>
      </c>
      <c r="AW6" s="10" t="s">
        <v>50</v>
      </c>
      <c r="AX6" s="10" t="s">
        <v>51</v>
      </c>
      <c r="AY6" s="27" t="s">
        <v>40</v>
      </c>
      <c r="AZ6" s="27" t="s">
        <v>41</v>
      </c>
      <c r="BA6" s="27" t="s">
        <v>42</v>
      </c>
      <c r="BB6" s="10" t="s">
        <v>43</v>
      </c>
      <c r="BC6" s="10" t="s">
        <v>44</v>
      </c>
      <c r="BD6" s="10" t="s">
        <v>45</v>
      </c>
      <c r="BE6" s="10" t="s">
        <v>46</v>
      </c>
      <c r="BF6" s="10" t="s">
        <v>47</v>
      </c>
      <c r="BG6" s="10" t="s">
        <v>48</v>
      </c>
      <c r="BH6" s="10" t="s">
        <v>49</v>
      </c>
      <c r="BI6" s="10" t="s">
        <v>50</v>
      </c>
      <c r="BJ6" s="10" t="s">
        <v>51</v>
      </c>
    </row>
    <row r="8" spans="1:63" x14ac:dyDescent="0.15">
      <c r="B8" t="str">
        <f>'OPEX-M_CWS'!A6</f>
        <v>Rent</v>
      </c>
      <c r="C8" s="9">
        <f>'OPEX-M_CWS'!F6</f>
        <v>1200</v>
      </c>
      <c r="D8" s="9">
        <f>'OPEX-M_CWS'!G6</f>
        <v>1200</v>
      </c>
      <c r="E8" s="9">
        <f>'OPEX-M_CWS'!H6</f>
        <v>1200</v>
      </c>
      <c r="F8" s="9">
        <f>'OPEX-M_CWS'!I6</f>
        <v>1200</v>
      </c>
      <c r="G8" s="9">
        <f>'OPEX-M_CWS'!J6</f>
        <v>1200</v>
      </c>
      <c r="H8" s="9">
        <f>'OPEX-M_CWS'!K6</f>
        <v>1200</v>
      </c>
      <c r="I8" s="9">
        <f>'OPEX-M_CWS'!L6</f>
        <v>1200</v>
      </c>
      <c r="J8" s="9">
        <f>'OPEX-M_CWS'!M6</f>
        <v>1200</v>
      </c>
      <c r="K8" s="9">
        <f>'OPEX-M_CWS'!N6</f>
        <v>1200</v>
      </c>
      <c r="L8" s="9">
        <f>'OPEX-M_CWS'!O6</f>
        <v>1200</v>
      </c>
      <c r="M8" s="9">
        <f>'OPEX-M_CWS'!P6</f>
        <v>1200</v>
      </c>
      <c r="N8" s="9">
        <f>'OPEX-M_CWS'!Q6</f>
        <v>1200</v>
      </c>
      <c r="O8" s="9">
        <f>'OPEX-M_CWS'!R6</f>
        <v>1200</v>
      </c>
      <c r="P8" s="9">
        <f>'OPEX-M_CWS'!S6</f>
        <v>1200</v>
      </c>
      <c r="Q8" s="9">
        <f>'OPEX-M_CWS'!T6</f>
        <v>1200</v>
      </c>
      <c r="R8" s="9">
        <f>'OPEX-M_CWS'!U6</f>
        <v>1200</v>
      </c>
      <c r="S8" s="9">
        <f>'OPEX-M_CWS'!V6</f>
        <v>1200</v>
      </c>
      <c r="T8" s="9">
        <f>'OPEX-M_CWS'!W6</f>
        <v>1200</v>
      </c>
      <c r="U8" s="9">
        <f>'OPEX-M_CWS'!X6</f>
        <v>1200</v>
      </c>
      <c r="V8" s="9">
        <f>'OPEX-M_CWS'!Y6</f>
        <v>1200</v>
      </c>
      <c r="W8" s="9">
        <f>'OPEX-M_CWS'!Z6</f>
        <v>1200</v>
      </c>
      <c r="X8" s="9">
        <f>'OPEX-M_CWS'!AA6</f>
        <v>1200</v>
      </c>
      <c r="Y8" s="9">
        <f>'OPEX-M_CWS'!AB6</f>
        <v>1200</v>
      </c>
      <c r="Z8" s="9">
        <f>'OPEX-M_CWS'!AC6</f>
        <v>1200</v>
      </c>
      <c r="AA8" s="9">
        <f>'OPEX-M_CWS'!AD6</f>
        <v>800</v>
      </c>
      <c r="AB8" s="9">
        <f>'OPEX-M_CWS'!AE6</f>
        <v>800</v>
      </c>
      <c r="AC8" s="9">
        <f>'OPEX-M_CWS'!AF6</f>
        <v>800</v>
      </c>
      <c r="AD8" s="9">
        <f>'OPEX-M_CWS'!AG6</f>
        <v>800</v>
      </c>
      <c r="AE8" s="9">
        <f>'OPEX-M_CWS'!AH6</f>
        <v>800</v>
      </c>
      <c r="AF8" s="9">
        <f>'OPEX-M_CWS'!AI6</f>
        <v>800</v>
      </c>
      <c r="AG8" s="9">
        <f>'OPEX-M_CWS'!AJ6</f>
        <v>800</v>
      </c>
      <c r="AH8" s="9">
        <f>'OPEX-M_CWS'!AK6</f>
        <v>800</v>
      </c>
      <c r="AI8" s="9">
        <f>'OPEX-M_CWS'!AL6</f>
        <v>800</v>
      </c>
      <c r="AJ8" s="9">
        <f>'OPEX-M_CWS'!AM6</f>
        <v>800</v>
      </c>
      <c r="AK8" s="9">
        <f>'OPEX-M_CWS'!AN6</f>
        <v>800</v>
      </c>
      <c r="AL8" s="9">
        <f>'OPEX-M_CWS'!AO6</f>
        <v>800</v>
      </c>
      <c r="AM8" s="9">
        <f>'OPEX-M_CWS'!AP6</f>
        <v>800</v>
      </c>
      <c r="AN8" s="9">
        <f>'OPEX-M_CWS'!AQ6</f>
        <v>800</v>
      </c>
      <c r="AO8" s="9">
        <f>'OPEX-M_CWS'!AR6</f>
        <v>800</v>
      </c>
      <c r="AP8" s="9">
        <f>'OPEX-M_CWS'!AS6</f>
        <v>800</v>
      </c>
      <c r="AQ8" s="9">
        <f>'OPEX-M_CWS'!AT6</f>
        <v>800</v>
      </c>
      <c r="AR8" s="9">
        <f>'OPEX-M_CWS'!AU6</f>
        <v>800</v>
      </c>
      <c r="AS8" s="9">
        <f>'OPEX-M_CWS'!AV6</f>
        <v>800</v>
      </c>
      <c r="AT8" s="9">
        <f>'OPEX-M_CWS'!AW6</f>
        <v>800</v>
      </c>
      <c r="AU8" s="9">
        <f>'OPEX-M_CWS'!AX6</f>
        <v>800</v>
      </c>
      <c r="AV8" s="9">
        <f>'OPEX-M_CWS'!AY6</f>
        <v>800</v>
      </c>
      <c r="AW8" s="9">
        <f>'OPEX-M_CWS'!AZ6</f>
        <v>800</v>
      </c>
      <c r="AX8" s="9">
        <f>'OPEX-M_CWS'!BA6</f>
        <v>800</v>
      </c>
      <c r="AY8" s="9">
        <f>'OPEX-M_CWS'!BB6</f>
        <v>800</v>
      </c>
      <c r="AZ8" s="9">
        <f>'OPEX-M_CWS'!BC6</f>
        <v>800</v>
      </c>
      <c r="BA8" s="9">
        <f>'OPEX-M_CWS'!BD6</f>
        <v>800</v>
      </c>
      <c r="BB8" s="9">
        <f>'OPEX-M_CWS'!BE6</f>
        <v>800</v>
      </c>
      <c r="BC8" s="9">
        <f>'OPEX-M_CWS'!BF6</f>
        <v>800</v>
      </c>
      <c r="BD8" s="9">
        <f>'OPEX-M_CWS'!BG6</f>
        <v>800</v>
      </c>
      <c r="BE8" s="9">
        <f>'OPEX-M_CWS'!BH6</f>
        <v>800</v>
      </c>
      <c r="BF8" s="9">
        <f>'OPEX-M_CWS'!BI6</f>
        <v>800</v>
      </c>
      <c r="BG8" s="9">
        <f>'OPEX-M_CWS'!BJ6</f>
        <v>800</v>
      </c>
      <c r="BH8" s="9">
        <f>'OPEX-M_CWS'!BK6</f>
        <v>800</v>
      </c>
      <c r="BI8" s="9">
        <f>'OPEX-M_CWS'!BL6</f>
        <v>800</v>
      </c>
      <c r="BJ8" s="9">
        <f>'OPEX-M_CWS'!BM6</f>
        <v>800</v>
      </c>
      <c r="BK8" s="35">
        <f>COLUMNS(C8:BJ8)</f>
        <v>60</v>
      </c>
    </row>
    <row r="9" spans="1:63" x14ac:dyDescent="0.15">
      <c r="B9" t="str">
        <f>'OPEX-M_CWS'!A13</f>
        <v>Total Phone</v>
      </c>
      <c r="C9" s="9">
        <f>'OPEX-M_CWS'!F13</f>
        <v>1810</v>
      </c>
      <c r="D9" s="9">
        <f>'OPEX-M_CWS'!G13</f>
        <v>1050</v>
      </c>
      <c r="E9" s="9">
        <f>'OPEX-M_CWS'!H13</f>
        <v>1050</v>
      </c>
      <c r="F9" s="9">
        <f>'OPEX-M_CWS'!I13</f>
        <v>1050</v>
      </c>
      <c r="G9" s="9">
        <f>'OPEX-M_CWS'!J13</f>
        <v>1050</v>
      </c>
      <c r="H9" s="9">
        <f>'OPEX-M_CWS'!K13</f>
        <v>1050</v>
      </c>
      <c r="I9" s="9">
        <f>'OPEX-M_CWS'!L13</f>
        <v>1050</v>
      </c>
      <c r="J9" s="9">
        <f>'OPEX-M_CWS'!M13</f>
        <v>1050</v>
      </c>
      <c r="K9" s="9">
        <f>'OPEX-M_CWS'!N13</f>
        <v>1050</v>
      </c>
      <c r="L9" s="9">
        <f>'OPEX-M_CWS'!O13</f>
        <v>1050</v>
      </c>
      <c r="M9" s="9">
        <f>'OPEX-M_CWS'!P13</f>
        <v>1050</v>
      </c>
      <c r="N9" s="9">
        <f>'OPEX-M_CWS'!Q13</f>
        <v>1050</v>
      </c>
      <c r="O9" s="9">
        <f>'OPEX-M_CWS'!R13</f>
        <v>1113.25</v>
      </c>
      <c r="P9" s="9">
        <f>'OPEX-M_CWS'!S13</f>
        <v>1113.25</v>
      </c>
      <c r="Q9" s="9">
        <f>'OPEX-M_CWS'!T13</f>
        <v>1113.25</v>
      </c>
      <c r="R9" s="9">
        <f>'OPEX-M_CWS'!U13</f>
        <v>1113.25</v>
      </c>
      <c r="S9" s="9">
        <f>'OPEX-M_CWS'!V13</f>
        <v>1113.25</v>
      </c>
      <c r="T9" s="9">
        <f>'OPEX-M_CWS'!W13</f>
        <v>1113.25</v>
      </c>
      <c r="U9" s="9">
        <f>'OPEX-M_CWS'!X13</f>
        <v>1113.25</v>
      </c>
      <c r="V9" s="9">
        <f>'OPEX-M_CWS'!Y13</f>
        <v>1113.25</v>
      </c>
      <c r="W9" s="9">
        <f>'OPEX-M_CWS'!Z13</f>
        <v>1113.25</v>
      </c>
      <c r="X9" s="9">
        <f>'OPEX-M_CWS'!AA13</f>
        <v>1113.25</v>
      </c>
      <c r="Y9" s="9">
        <f>'OPEX-M_CWS'!AB13</f>
        <v>1113.25</v>
      </c>
      <c r="Z9" s="9">
        <f>'OPEX-M_CWS'!AC13</f>
        <v>1113.25</v>
      </c>
      <c r="AA9" s="9">
        <f>'OPEX-M_CWS'!AD13</f>
        <v>1184.7562499999999</v>
      </c>
      <c r="AB9" s="9">
        <f>'OPEX-M_CWS'!AE13</f>
        <v>1184.7562499999999</v>
      </c>
      <c r="AC9" s="9">
        <f>'OPEX-M_CWS'!AF13</f>
        <v>1184.7562499999999</v>
      </c>
      <c r="AD9" s="9">
        <f>'OPEX-M_CWS'!AG13</f>
        <v>1184.7562499999999</v>
      </c>
      <c r="AE9" s="9">
        <f>'OPEX-M_CWS'!AH13</f>
        <v>1184.7562499999999</v>
      </c>
      <c r="AF9" s="9">
        <f>'OPEX-M_CWS'!AI13</f>
        <v>1184.7562499999999</v>
      </c>
      <c r="AG9" s="9">
        <f>'OPEX-M_CWS'!AJ13</f>
        <v>1184.7562499999999</v>
      </c>
      <c r="AH9" s="9">
        <f>'OPEX-M_CWS'!AK13</f>
        <v>1184.7562499999999</v>
      </c>
      <c r="AI9" s="9">
        <f>'OPEX-M_CWS'!AL13</f>
        <v>1184.7562499999999</v>
      </c>
      <c r="AJ9" s="9">
        <f>'OPEX-M_CWS'!AM13</f>
        <v>1184.7562499999999</v>
      </c>
      <c r="AK9" s="9">
        <f>'OPEX-M_CWS'!AN13</f>
        <v>1184.7562499999999</v>
      </c>
      <c r="AL9" s="9">
        <f>'OPEX-M_CWS'!AO13</f>
        <v>1184.7562499999999</v>
      </c>
      <c r="AM9" s="9">
        <f>'OPEX-M_CWS'!AP13</f>
        <v>1265.7151562499998</v>
      </c>
      <c r="AN9" s="9">
        <f>'OPEX-M_CWS'!AQ13</f>
        <v>1265.7151562499998</v>
      </c>
      <c r="AO9" s="9">
        <f>'OPEX-M_CWS'!AR13</f>
        <v>1265.7151562499998</v>
      </c>
      <c r="AP9" s="9">
        <f>'OPEX-M_CWS'!AS13</f>
        <v>1265.7151562499998</v>
      </c>
      <c r="AQ9" s="9">
        <f>'OPEX-M_CWS'!AT13</f>
        <v>1265.7151562499998</v>
      </c>
      <c r="AR9" s="9">
        <f>'OPEX-M_CWS'!AU13</f>
        <v>1265.7151562499998</v>
      </c>
      <c r="AS9" s="9">
        <f>'OPEX-M_CWS'!AV13</f>
        <v>1265.7151562499998</v>
      </c>
      <c r="AT9" s="9">
        <f>'OPEX-M_CWS'!AW13</f>
        <v>1265.7151562499998</v>
      </c>
      <c r="AU9" s="9">
        <f>'OPEX-M_CWS'!AX13</f>
        <v>1265.7151562499998</v>
      </c>
      <c r="AV9" s="9">
        <f>'OPEX-M_CWS'!AY13</f>
        <v>1265.7151562499998</v>
      </c>
      <c r="AW9" s="9">
        <f>'OPEX-M_CWS'!AZ13</f>
        <v>1265.7151562499998</v>
      </c>
      <c r="AX9" s="9">
        <f>'OPEX-M_CWS'!BA13</f>
        <v>1265.7151562499998</v>
      </c>
      <c r="AY9" s="9">
        <f>'OPEX-M_CWS'!BB13</f>
        <v>1357.5009726562498</v>
      </c>
      <c r="AZ9" s="9">
        <f>'OPEX-M_CWS'!BC13</f>
        <v>1357.5009726562498</v>
      </c>
      <c r="BA9" s="9">
        <f>'OPEX-M_CWS'!BD13</f>
        <v>1357.5009726562498</v>
      </c>
      <c r="BB9" s="9">
        <f>'OPEX-M_CWS'!BE13</f>
        <v>1357.5009726562498</v>
      </c>
      <c r="BC9" s="9">
        <f>'OPEX-M_CWS'!BF13</f>
        <v>1357.5009726562498</v>
      </c>
      <c r="BD9" s="9">
        <f>'OPEX-M_CWS'!BG13</f>
        <v>1357.5009726562498</v>
      </c>
      <c r="BE9" s="9">
        <f>'OPEX-M_CWS'!BH13</f>
        <v>1357.5009726562498</v>
      </c>
      <c r="BF9" s="9">
        <f>'OPEX-M_CWS'!BI13</f>
        <v>1357.5009726562498</v>
      </c>
      <c r="BG9" s="9">
        <f>'OPEX-M_CWS'!BJ13</f>
        <v>1357.5009726562498</v>
      </c>
      <c r="BH9" s="9">
        <f>'OPEX-M_CWS'!BK13</f>
        <v>1357.5009726562498</v>
      </c>
      <c r="BI9" s="9">
        <f>'OPEX-M_CWS'!BL13</f>
        <v>1357.5009726562498</v>
      </c>
      <c r="BJ9" s="9">
        <f>'OPEX-M_CWS'!BM13</f>
        <v>1357.5009726562498</v>
      </c>
    </row>
    <row r="10" spans="1:63" x14ac:dyDescent="0.15">
      <c r="B10" t="str">
        <f>'OPEX-M_CWS'!A20</f>
        <v>Total Office and Admin</v>
      </c>
      <c r="C10" s="9">
        <f>'OPEX-M_CWS'!F20</f>
        <v>360</v>
      </c>
      <c r="D10" s="9">
        <f>'OPEX-M_CWS'!G20</f>
        <v>360</v>
      </c>
      <c r="E10" s="9">
        <f>'OPEX-M_CWS'!H20</f>
        <v>360</v>
      </c>
      <c r="F10" s="9">
        <f>'OPEX-M_CWS'!I20</f>
        <v>360</v>
      </c>
      <c r="G10" s="9">
        <f>'OPEX-M_CWS'!J20</f>
        <v>360</v>
      </c>
      <c r="H10" s="9">
        <f>'OPEX-M_CWS'!K20</f>
        <v>360</v>
      </c>
      <c r="I10" s="9">
        <f>'OPEX-M_CWS'!L20</f>
        <v>360</v>
      </c>
      <c r="J10" s="9">
        <f>'OPEX-M_CWS'!M20</f>
        <v>360</v>
      </c>
      <c r="K10" s="9">
        <f>'OPEX-M_CWS'!N20</f>
        <v>360</v>
      </c>
      <c r="L10" s="9">
        <f>'OPEX-M_CWS'!O20</f>
        <v>360</v>
      </c>
      <c r="M10" s="9">
        <f>'OPEX-M_CWS'!P20</f>
        <v>360</v>
      </c>
      <c r="N10" s="9">
        <f>'OPEX-M_CWS'!Q20</f>
        <v>360</v>
      </c>
      <c r="O10" s="9">
        <f>'OPEX-M_CWS'!R20</f>
        <v>369</v>
      </c>
      <c r="P10" s="9">
        <f>'OPEX-M_CWS'!S20</f>
        <v>369</v>
      </c>
      <c r="Q10" s="9">
        <f>'OPEX-M_CWS'!T20</f>
        <v>369</v>
      </c>
      <c r="R10" s="9">
        <f>'OPEX-M_CWS'!U20</f>
        <v>369</v>
      </c>
      <c r="S10" s="9">
        <f>'OPEX-M_CWS'!V20</f>
        <v>369</v>
      </c>
      <c r="T10" s="9">
        <f>'OPEX-M_CWS'!W20</f>
        <v>369</v>
      </c>
      <c r="U10" s="9">
        <f>'OPEX-M_CWS'!X20</f>
        <v>369</v>
      </c>
      <c r="V10" s="9">
        <f>'OPEX-M_CWS'!Y20</f>
        <v>369</v>
      </c>
      <c r="W10" s="9">
        <f>'OPEX-M_CWS'!Z20</f>
        <v>369</v>
      </c>
      <c r="X10" s="9">
        <f>'OPEX-M_CWS'!AA20</f>
        <v>369</v>
      </c>
      <c r="Y10" s="9">
        <f>'OPEX-M_CWS'!AB20</f>
        <v>369</v>
      </c>
      <c r="Z10" s="9">
        <f>'OPEX-M_CWS'!AC20</f>
        <v>369</v>
      </c>
      <c r="AA10" s="9">
        <f>'OPEX-M_CWS'!AD20</f>
        <v>378.22500000000002</v>
      </c>
      <c r="AB10" s="9">
        <f>'OPEX-M_CWS'!AE20</f>
        <v>378.22500000000002</v>
      </c>
      <c r="AC10" s="9">
        <f>'OPEX-M_CWS'!AF20</f>
        <v>378.22500000000002</v>
      </c>
      <c r="AD10" s="9">
        <f>'OPEX-M_CWS'!AG20</f>
        <v>378.22500000000002</v>
      </c>
      <c r="AE10" s="9">
        <f>'OPEX-M_CWS'!AH20</f>
        <v>378.22500000000002</v>
      </c>
      <c r="AF10" s="9">
        <f>'OPEX-M_CWS'!AI20</f>
        <v>378.22500000000002</v>
      </c>
      <c r="AG10" s="9">
        <f>'OPEX-M_CWS'!AJ20</f>
        <v>378.22500000000002</v>
      </c>
      <c r="AH10" s="9">
        <f>'OPEX-M_CWS'!AK20</f>
        <v>378.22500000000002</v>
      </c>
      <c r="AI10" s="9">
        <f>'OPEX-M_CWS'!AL20</f>
        <v>378.22500000000002</v>
      </c>
      <c r="AJ10" s="9">
        <f>'OPEX-M_CWS'!AM20</f>
        <v>378.22500000000002</v>
      </c>
      <c r="AK10" s="9">
        <f>'OPEX-M_CWS'!AN20</f>
        <v>378.22500000000002</v>
      </c>
      <c r="AL10" s="9">
        <f>'OPEX-M_CWS'!AO20</f>
        <v>378.22500000000002</v>
      </c>
      <c r="AM10" s="9">
        <f>'OPEX-M_CWS'!AP20</f>
        <v>387.68062499999996</v>
      </c>
      <c r="AN10" s="9">
        <f>'OPEX-M_CWS'!AQ20</f>
        <v>387.68062499999996</v>
      </c>
      <c r="AO10" s="9">
        <f>'OPEX-M_CWS'!AR20</f>
        <v>387.68062499999996</v>
      </c>
      <c r="AP10" s="9">
        <f>'OPEX-M_CWS'!AS20</f>
        <v>387.68062499999996</v>
      </c>
      <c r="AQ10" s="9">
        <f>'OPEX-M_CWS'!AT20</f>
        <v>387.68062499999996</v>
      </c>
      <c r="AR10" s="9">
        <f>'OPEX-M_CWS'!AU20</f>
        <v>387.68062499999996</v>
      </c>
      <c r="AS10" s="9">
        <f>'OPEX-M_CWS'!AV20</f>
        <v>387.68062499999996</v>
      </c>
      <c r="AT10" s="9">
        <f>'OPEX-M_CWS'!AW20</f>
        <v>387.68062499999996</v>
      </c>
      <c r="AU10" s="9">
        <f>'OPEX-M_CWS'!AX20</f>
        <v>387.68062499999996</v>
      </c>
      <c r="AV10" s="9">
        <f>'OPEX-M_CWS'!AY20</f>
        <v>387.68062499999996</v>
      </c>
      <c r="AW10" s="9">
        <f>'OPEX-M_CWS'!AZ20</f>
        <v>387.68062499999996</v>
      </c>
      <c r="AX10" s="9">
        <f>'OPEX-M_CWS'!BA20</f>
        <v>387.68062499999996</v>
      </c>
      <c r="AY10" s="9">
        <f>'OPEX-M_CWS'!BB20</f>
        <v>397.37264062499992</v>
      </c>
      <c r="AZ10" s="9">
        <f>'OPEX-M_CWS'!BC20</f>
        <v>397.37264062499992</v>
      </c>
      <c r="BA10" s="9">
        <f>'OPEX-M_CWS'!BD20</f>
        <v>397.37264062499992</v>
      </c>
      <c r="BB10" s="9">
        <f>'OPEX-M_CWS'!BE20</f>
        <v>397.37264062499992</v>
      </c>
      <c r="BC10" s="9">
        <f>'OPEX-M_CWS'!BF20</f>
        <v>397.37264062499992</v>
      </c>
      <c r="BD10" s="9">
        <f>'OPEX-M_CWS'!BG20</f>
        <v>397.37264062499992</v>
      </c>
      <c r="BE10" s="9">
        <f>'OPEX-M_CWS'!BH20</f>
        <v>397.37264062499992</v>
      </c>
      <c r="BF10" s="9">
        <f>'OPEX-M_CWS'!BI20</f>
        <v>397.37264062499992</v>
      </c>
      <c r="BG10" s="9">
        <f>'OPEX-M_CWS'!BJ20</f>
        <v>397.37264062499992</v>
      </c>
      <c r="BH10" s="9">
        <f>'OPEX-M_CWS'!BK20</f>
        <v>397.37264062499992</v>
      </c>
      <c r="BI10" s="9">
        <f>'OPEX-M_CWS'!BL20</f>
        <v>397.37264062499992</v>
      </c>
      <c r="BJ10" s="9">
        <f>'OPEX-M_CWS'!BM20</f>
        <v>397.37264062499992</v>
      </c>
    </row>
    <row r="11" spans="1:63" x14ac:dyDescent="0.15">
      <c r="B11" t="str">
        <f>'OPEX-M_CWS'!A26</f>
        <v>Total Accounting &amp; Other</v>
      </c>
      <c r="C11" s="9">
        <f>'OPEX-M_CWS'!F26</f>
        <v>225</v>
      </c>
      <c r="D11" s="9">
        <f>'OPEX-M_CWS'!G26</f>
        <v>225</v>
      </c>
      <c r="E11" s="9">
        <f>'OPEX-M_CWS'!H26</f>
        <v>225</v>
      </c>
      <c r="F11" s="9">
        <f>'OPEX-M_CWS'!I26</f>
        <v>1725</v>
      </c>
      <c r="G11" s="9">
        <f>'OPEX-M_CWS'!J26</f>
        <v>225</v>
      </c>
      <c r="H11" s="9">
        <f>'OPEX-M_CWS'!K26</f>
        <v>225</v>
      </c>
      <c r="I11" s="9">
        <f>'OPEX-M_CWS'!L26</f>
        <v>225</v>
      </c>
      <c r="J11" s="9">
        <f>'OPEX-M_CWS'!M26</f>
        <v>225</v>
      </c>
      <c r="K11" s="9">
        <f>'OPEX-M_CWS'!N26</f>
        <v>225</v>
      </c>
      <c r="L11" s="9">
        <f>'OPEX-M_CWS'!O26</f>
        <v>225</v>
      </c>
      <c r="M11" s="9">
        <f>'OPEX-M_CWS'!P26</f>
        <v>225</v>
      </c>
      <c r="N11" s="9">
        <f>'OPEX-M_CWS'!Q26</f>
        <v>225</v>
      </c>
      <c r="O11" s="9">
        <f>'OPEX-M_CWS'!R26</f>
        <v>230.625</v>
      </c>
      <c r="P11" s="9">
        <f>'OPEX-M_CWS'!S26</f>
        <v>230.625</v>
      </c>
      <c r="Q11" s="9">
        <f>'OPEX-M_CWS'!T26</f>
        <v>230.625</v>
      </c>
      <c r="R11" s="9">
        <f>'OPEX-M_CWS'!U26</f>
        <v>1730.625</v>
      </c>
      <c r="S11" s="9">
        <f>'OPEX-M_CWS'!V26</f>
        <v>230.625</v>
      </c>
      <c r="T11" s="9">
        <f>'OPEX-M_CWS'!W26</f>
        <v>230.625</v>
      </c>
      <c r="U11" s="9">
        <f>'OPEX-M_CWS'!X26</f>
        <v>230.625</v>
      </c>
      <c r="V11" s="9">
        <f>'OPEX-M_CWS'!Y26</f>
        <v>230.625</v>
      </c>
      <c r="W11" s="9">
        <f>'OPEX-M_CWS'!Z26</f>
        <v>230.625</v>
      </c>
      <c r="X11" s="9">
        <f>'OPEX-M_CWS'!AA26</f>
        <v>230.625</v>
      </c>
      <c r="Y11" s="9">
        <f>'OPEX-M_CWS'!AB26</f>
        <v>230.625</v>
      </c>
      <c r="Z11" s="9">
        <f>'OPEX-M_CWS'!AC26</f>
        <v>230.625</v>
      </c>
      <c r="AA11" s="9">
        <f>'OPEX-M_CWS'!AD26</f>
        <v>236.390625</v>
      </c>
      <c r="AB11" s="9">
        <f>'OPEX-M_CWS'!AE26</f>
        <v>236.390625</v>
      </c>
      <c r="AC11" s="9">
        <f>'OPEX-M_CWS'!AF26</f>
        <v>236.390625</v>
      </c>
      <c r="AD11" s="9">
        <f>'OPEX-M_CWS'!AG26</f>
        <v>1736.390625</v>
      </c>
      <c r="AE11" s="9">
        <f>'OPEX-M_CWS'!AH26</f>
        <v>236.390625</v>
      </c>
      <c r="AF11" s="9">
        <f>'OPEX-M_CWS'!AI26</f>
        <v>236.390625</v>
      </c>
      <c r="AG11" s="9">
        <f>'OPEX-M_CWS'!AJ26</f>
        <v>236.390625</v>
      </c>
      <c r="AH11" s="9">
        <f>'OPEX-M_CWS'!AK26</f>
        <v>236.390625</v>
      </c>
      <c r="AI11" s="9">
        <f>'OPEX-M_CWS'!AL26</f>
        <v>236.390625</v>
      </c>
      <c r="AJ11" s="9">
        <f>'OPEX-M_CWS'!AM26</f>
        <v>236.390625</v>
      </c>
      <c r="AK11" s="9">
        <f>'OPEX-M_CWS'!AN26</f>
        <v>236.390625</v>
      </c>
      <c r="AL11" s="9">
        <f>'OPEX-M_CWS'!AO26</f>
        <v>236.390625</v>
      </c>
      <c r="AM11" s="9">
        <f>'OPEX-M_CWS'!AP26</f>
        <v>242.30039062499998</v>
      </c>
      <c r="AN11" s="9">
        <f>'OPEX-M_CWS'!AQ26</f>
        <v>242.30039062499998</v>
      </c>
      <c r="AO11" s="9">
        <f>'OPEX-M_CWS'!AR26</f>
        <v>242.30039062499998</v>
      </c>
      <c r="AP11" s="9">
        <f>'OPEX-M_CWS'!AS26</f>
        <v>1742.3003906249999</v>
      </c>
      <c r="AQ11" s="9">
        <f>'OPEX-M_CWS'!AT26</f>
        <v>242.30039062499998</v>
      </c>
      <c r="AR11" s="9">
        <f>'OPEX-M_CWS'!AU26</f>
        <v>242.30039062499998</v>
      </c>
      <c r="AS11" s="9">
        <f>'OPEX-M_CWS'!AV26</f>
        <v>242.30039062499998</v>
      </c>
      <c r="AT11" s="9">
        <f>'OPEX-M_CWS'!AW26</f>
        <v>242.30039062499998</v>
      </c>
      <c r="AU11" s="9">
        <f>'OPEX-M_CWS'!AX26</f>
        <v>242.30039062499998</v>
      </c>
      <c r="AV11" s="9">
        <f>'OPEX-M_CWS'!AY26</f>
        <v>242.30039062499998</v>
      </c>
      <c r="AW11" s="9">
        <f>'OPEX-M_CWS'!AZ26</f>
        <v>242.30039062499998</v>
      </c>
      <c r="AX11" s="9">
        <f>'OPEX-M_CWS'!BA26</f>
        <v>242.30039062499998</v>
      </c>
      <c r="AY11" s="9">
        <f>'OPEX-M_CWS'!BB26</f>
        <v>248.35790039062496</v>
      </c>
      <c r="AZ11" s="9">
        <f>'OPEX-M_CWS'!BC26</f>
        <v>248.35790039062496</v>
      </c>
      <c r="BA11" s="9">
        <f>'OPEX-M_CWS'!BD26</f>
        <v>248.35790039062496</v>
      </c>
      <c r="BB11" s="9">
        <f>'OPEX-M_CWS'!BE26</f>
        <v>1748.357900390625</v>
      </c>
      <c r="BC11" s="9">
        <f>'OPEX-M_CWS'!BF26</f>
        <v>248.35790039062496</v>
      </c>
      <c r="BD11" s="9">
        <f>'OPEX-M_CWS'!BG26</f>
        <v>248.35790039062496</v>
      </c>
      <c r="BE11" s="9">
        <f>'OPEX-M_CWS'!BH26</f>
        <v>248.35790039062496</v>
      </c>
      <c r="BF11" s="9">
        <f>'OPEX-M_CWS'!BI26</f>
        <v>248.35790039062496</v>
      </c>
      <c r="BG11" s="9">
        <f>'OPEX-M_CWS'!BJ26</f>
        <v>248.35790039062496</v>
      </c>
      <c r="BH11" s="9">
        <f>'OPEX-M_CWS'!BK26</f>
        <v>248.35790039062496</v>
      </c>
      <c r="BI11" s="9">
        <f>'OPEX-M_CWS'!BL26</f>
        <v>248.35790039062496</v>
      </c>
      <c r="BJ11" s="9">
        <f>'OPEX-M_CWS'!BM26</f>
        <v>248.35790039062496</v>
      </c>
    </row>
    <row r="12" spans="1:63" x14ac:dyDescent="0.15">
      <c r="B12" t="str">
        <f>'OPEX-M_CWS'!A32</f>
        <v xml:space="preserve">Total Legal </v>
      </c>
      <c r="C12" s="9">
        <f>'OPEX-M_CWS'!F32</f>
        <v>20500</v>
      </c>
      <c r="D12" s="9">
        <f>'OPEX-M_CWS'!G32</f>
        <v>500</v>
      </c>
      <c r="E12" s="9">
        <f>'OPEX-M_CWS'!H32</f>
        <v>500</v>
      </c>
      <c r="F12" s="9">
        <f>'OPEX-M_CWS'!I32</f>
        <v>500</v>
      </c>
      <c r="G12" s="9">
        <f>'OPEX-M_CWS'!J32</f>
        <v>500</v>
      </c>
      <c r="H12" s="9">
        <f>'OPEX-M_CWS'!K32</f>
        <v>500</v>
      </c>
      <c r="I12" s="9">
        <f>'OPEX-M_CWS'!L32</f>
        <v>500</v>
      </c>
      <c r="J12" s="9">
        <f>'OPEX-M_CWS'!M32</f>
        <v>500</v>
      </c>
      <c r="K12" s="9">
        <f>'OPEX-M_CWS'!N32</f>
        <v>500</v>
      </c>
      <c r="L12" s="9">
        <f>'OPEX-M_CWS'!O32</f>
        <v>500</v>
      </c>
      <c r="M12" s="9">
        <f>'OPEX-M_CWS'!P32</f>
        <v>500</v>
      </c>
      <c r="N12" s="9">
        <f>'OPEX-M_CWS'!Q32</f>
        <v>500</v>
      </c>
      <c r="O12" s="9">
        <f>'OPEX-M_CWS'!R32</f>
        <v>5512.5</v>
      </c>
      <c r="P12" s="9">
        <f>'OPEX-M_CWS'!S32</f>
        <v>512.5</v>
      </c>
      <c r="Q12" s="9">
        <f>'OPEX-M_CWS'!T32</f>
        <v>512.5</v>
      </c>
      <c r="R12" s="9">
        <f>'OPEX-M_CWS'!U32</f>
        <v>512.5</v>
      </c>
      <c r="S12" s="9">
        <f>'OPEX-M_CWS'!V32</f>
        <v>512.5</v>
      </c>
      <c r="T12" s="9">
        <f>'OPEX-M_CWS'!W32</f>
        <v>512.5</v>
      </c>
      <c r="U12" s="9">
        <f>'OPEX-M_CWS'!X32</f>
        <v>512.5</v>
      </c>
      <c r="V12" s="9">
        <f>'OPEX-M_CWS'!Y32</f>
        <v>512.5</v>
      </c>
      <c r="W12" s="9">
        <f>'OPEX-M_CWS'!Z32</f>
        <v>512.5</v>
      </c>
      <c r="X12" s="9">
        <f>'OPEX-M_CWS'!AA32</f>
        <v>512.5</v>
      </c>
      <c r="Y12" s="9">
        <f>'OPEX-M_CWS'!AB32</f>
        <v>512.5</v>
      </c>
      <c r="Z12" s="9">
        <f>'OPEX-M_CWS'!AC32</f>
        <v>512.5</v>
      </c>
      <c r="AA12" s="9">
        <f>'OPEX-M_CWS'!AD32</f>
        <v>5525.3125</v>
      </c>
      <c r="AB12" s="9">
        <f>'OPEX-M_CWS'!AE32</f>
        <v>525.3125</v>
      </c>
      <c r="AC12" s="9">
        <f>'OPEX-M_CWS'!AF32</f>
        <v>525.3125</v>
      </c>
      <c r="AD12" s="9">
        <f>'OPEX-M_CWS'!AG32</f>
        <v>525.3125</v>
      </c>
      <c r="AE12" s="9">
        <f>'OPEX-M_CWS'!AH32</f>
        <v>525.3125</v>
      </c>
      <c r="AF12" s="9">
        <f>'OPEX-M_CWS'!AI32</f>
        <v>525.3125</v>
      </c>
      <c r="AG12" s="9">
        <f>'OPEX-M_CWS'!AJ32</f>
        <v>525.3125</v>
      </c>
      <c r="AH12" s="9">
        <f>'OPEX-M_CWS'!AK32</f>
        <v>525.3125</v>
      </c>
      <c r="AI12" s="9">
        <f>'OPEX-M_CWS'!AL32</f>
        <v>525.3125</v>
      </c>
      <c r="AJ12" s="9">
        <f>'OPEX-M_CWS'!AM32</f>
        <v>525.3125</v>
      </c>
      <c r="AK12" s="9">
        <f>'OPEX-M_CWS'!AN32</f>
        <v>525.3125</v>
      </c>
      <c r="AL12" s="9">
        <f>'OPEX-M_CWS'!AO32</f>
        <v>525.3125</v>
      </c>
      <c r="AM12" s="9">
        <f>'OPEX-M_CWS'!AP32</f>
        <v>5538.4453125</v>
      </c>
      <c r="AN12" s="9">
        <f>'OPEX-M_CWS'!AQ32</f>
        <v>538.4453125</v>
      </c>
      <c r="AO12" s="9">
        <f>'OPEX-M_CWS'!AR32</f>
        <v>538.4453125</v>
      </c>
      <c r="AP12" s="9">
        <f>'OPEX-M_CWS'!AS32</f>
        <v>538.4453125</v>
      </c>
      <c r="AQ12" s="9">
        <f>'OPEX-M_CWS'!AT32</f>
        <v>538.4453125</v>
      </c>
      <c r="AR12" s="9">
        <f>'OPEX-M_CWS'!AU32</f>
        <v>538.4453125</v>
      </c>
      <c r="AS12" s="9">
        <f>'OPEX-M_CWS'!AV32</f>
        <v>538.4453125</v>
      </c>
      <c r="AT12" s="9">
        <f>'OPEX-M_CWS'!AW32</f>
        <v>538.4453125</v>
      </c>
      <c r="AU12" s="9">
        <f>'OPEX-M_CWS'!AX32</f>
        <v>538.4453125</v>
      </c>
      <c r="AV12" s="9">
        <f>'OPEX-M_CWS'!AY32</f>
        <v>538.4453125</v>
      </c>
      <c r="AW12" s="9">
        <f>'OPEX-M_CWS'!AZ32</f>
        <v>538.4453125</v>
      </c>
      <c r="AX12" s="9">
        <f>'OPEX-M_CWS'!BA32</f>
        <v>538.4453125</v>
      </c>
      <c r="AY12" s="9">
        <f>'OPEX-M_CWS'!BB32</f>
        <v>5551.9064453125002</v>
      </c>
      <c r="AZ12" s="9">
        <f>'OPEX-M_CWS'!BC32</f>
        <v>551.90644531249995</v>
      </c>
      <c r="BA12" s="9">
        <f>'OPEX-M_CWS'!BD32</f>
        <v>551.90644531249995</v>
      </c>
      <c r="BB12" s="9">
        <f>'OPEX-M_CWS'!BE32</f>
        <v>551.90644531249995</v>
      </c>
      <c r="BC12" s="9">
        <f>'OPEX-M_CWS'!BF32</f>
        <v>551.90644531249995</v>
      </c>
      <c r="BD12" s="9">
        <f>'OPEX-M_CWS'!BG32</f>
        <v>551.90644531249995</v>
      </c>
      <c r="BE12" s="9">
        <f>'OPEX-M_CWS'!BH32</f>
        <v>551.90644531249995</v>
      </c>
      <c r="BF12" s="9">
        <f>'OPEX-M_CWS'!BI32</f>
        <v>551.90644531249995</v>
      </c>
      <c r="BG12" s="9">
        <f>'OPEX-M_CWS'!BJ32</f>
        <v>551.90644531249995</v>
      </c>
      <c r="BH12" s="9">
        <f>'OPEX-M_CWS'!BK32</f>
        <v>551.90644531249995</v>
      </c>
      <c r="BI12" s="9">
        <f>'OPEX-M_CWS'!BL32</f>
        <v>551.90644531249995</v>
      </c>
      <c r="BJ12" s="9">
        <f>'OPEX-M_CWS'!BM32</f>
        <v>551.90644531249995</v>
      </c>
    </row>
    <row r="13" spans="1:63" x14ac:dyDescent="0.15">
      <c r="B13" t="str">
        <f>'OPEX-M_CWS'!A34</f>
        <v>Licenses and Permits</v>
      </c>
      <c r="C13" s="9">
        <f>'OPEX-M_CWS'!F34</f>
        <v>25</v>
      </c>
      <c r="D13" s="9">
        <f>'OPEX-M_CWS'!G34</f>
        <v>25</v>
      </c>
      <c r="E13" s="9">
        <f>'OPEX-M_CWS'!H34</f>
        <v>25</v>
      </c>
      <c r="F13" s="9">
        <f>'OPEX-M_CWS'!I34</f>
        <v>25</v>
      </c>
      <c r="G13" s="9">
        <f>'OPEX-M_CWS'!J34</f>
        <v>25</v>
      </c>
      <c r="H13" s="9">
        <f>'OPEX-M_CWS'!K34</f>
        <v>25</v>
      </c>
      <c r="I13" s="9">
        <f>'OPEX-M_CWS'!L34</f>
        <v>25</v>
      </c>
      <c r="J13" s="9">
        <f>'OPEX-M_CWS'!M34</f>
        <v>25</v>
      </c>
      <c r="K13" s="9">
        <f>'OPEX-M_CWS'!N34</f>
        <v>25</v>
      </c>
      <c r="L13" s="9">
        <f>'OPEX-M_CWS'!O34</f>
        <v>25</v>
      </c>
      <c r="M13" s="9">
        <f>'OPEX-M_CWS'!P34</f>
        <v>25</v>
      </c>
      <c r="N13" s="9">
        <f>'OPEX-M_CWS'!Q34</f>
        <v>25</v>
      </c>
      <c r="O13" s="9">
        <f>'OPEX-M_CWS'!R34</f>
        <v>25.624999999999996</v>
      </c>
      <c r="P13" s="9">
        <f>'OPEX-M_CWS'!S34</f>
        <v>25.624999999999996</v>
      </c>
      <c r="Q13" s="9">
        <f>'OPEX-M_CWS'!T34</f>
        <v>25.624999999999996</v>
      </c>
      <c r="R13" s="9">
        <f>'OPEX-M_CWS'!U34</f>
        <v>25.624999999999996</v>
      </c>
      <c r="S13" s="9">
        <f>'OPEX-M_CWS'!V34</f>
        <v>25.624999999999996</v>
      </c>
      <c r="T13" s="9">
        <f>'OPEX-M_CWS'!W34</f>
        <v>25.624999999999996</v>
      </c>
      <c r="U13" s="9">
        <f>'OPEX-M_CWS'!X34</f>
        <v>25.624999999999996</v>
      </c>
      <c r="V13" s="9">
        <f>'OPEX-M_CWS'!Y34</f>
        <v>25.624999999999996</v>
      </c>
      <c r="W13" s="9">
        <f>'OPEX-M_CWS'!Z34</f>
        <v>25.624999999999996</v>
      </c>
      <c r="X13" s="9">
        <f>'OPEX-M_CWS'!AA34</f>
        <v>25.624999999999996</v>
      </c>
      <c r="Y13" s="9">
        <f>'OPEX-M_CWS'!AB34</f>
        <v>25.624999999999996</v>
      </c>
      <c r="Z13" s="9">
        <f>'OPEX-M_CWS'!AC34</f>
        <v>25.624999999999996</v>
      </c>
      <c r="AA13" s="9">
        <f>'OPEX-M_CWS'!AD34</f>
        <v>26.265624999999993</v>
      </c>
      <c r="AB13" s="9">
        <f>'OPEX-M_CWS'!AE34</f>
        <v>26.265624999999993</v>
      </c>
      <c r="AC13" s="9">
        <f>'OPEX-M_CWS'!AF34</f>
        <v>26.265624999999993</v>
      </c>
      <c r="AD13" s="9">
        <f>'OPEX-M_CWS'!AG34</f>
        <v>26.265624999999993</v>
      </c>
      <c r="AE13" s="9">
        <f>'OPEX-M_CWS'!AH34</f>
        <v>26.265624999999993</v>
      </c>
      <c r="AF13" s="9">
        <f>'OPEX-M_CWS'!AI34</f>
        <v>26.265624999999993</v>
      </c>
      <c r="AG13" s="9">
        <f>'OPEX-M_CWS'!AJ34</f>
        <v>26.265624999999993</v>
      </c>
      <c r="AH13" s="9">
        <f>'OPEX-M_CWS'!AK34</f>
        <v>26.265624999999993</v>
      </c>
      <c r="AI13" s="9">
        <f>'OPEX-M_CWS'!AL34</f>
        <v>26.265624999999993</v>
      </c>
      <c r="AJ13" s="9">
        <f>'OPEX-M_CWS'!AM34</f>
        <v>26.265624999999993</v>
      </c>
      <c r="AK13" s="9">
        <f>'OPEX-M_CWS'!AN34</f>
        <v>26.265624999999993</v>
      </c>
      <c r="AL13" s="9">
        <f>'OPEX-M_CWS'!AO34</f>
        <v>26.265624999999993</v>
      </c>
      <c r="AM13" s="9">
        <f>'OPEX-M_CWS'!AP34</f>
        <v>26.922265624999991</v>
      </c>
      <c r="AN13" s="9">
        <f>'OPEX-M_CWS'!AQ34</f>
        <v>26.922265624999991</v>
      </c>
      <c r="AO13" s="9">
        <f>'OPEX-M_CWS'!AR34</f>
        <v>26.922265624999991</v>
      </c>
      <c r="AP13" s="9">
        <f>'OPEX-M_CWS'!AS34</f>
        <v>26.922265624999991</v>
      </c>
      <c r="AQ13" s="9">
        <f>'OPEX-M_CWS'!AT34</f>
        <v>26.922265624999991</v>
      </c>
      <c r="AR13" s="9">
        <f>'OPEX-M_CWS'!AU34</f>
        <v>26.922265624999991</v>
      </c>
      <c r="AS13" s="9">
        <f>'OPEX-M_CWS'!AV34</f>
        <v>26.922265624999991</v>
      </c>
      <c r="AT13" s="9">
        <f>'OPEX-M_CWS'!AW34</f>
        <v>26.922265624999991</v>
      </c>
      <c r="AU13" s="9">
        <f>'OPEX-M_CWS'!AX34</f>
        <v>26.922265624999991</v>
      </c>
      <c r="AV13" s="9">
        <f>'OPEX-M_CWS'!AY34</f>
        <v>26.922265624999991</v>
      </c>
      <c r="AW13" s="9">
        <f>'OPEX-M_CWS'!AZ34</f>
        <v>26.922265624999991</v>
      </c>
      <c r="AX13" s="9">
        <f>'OPEX-M_CWS'!BA34</f>
        <v>26.922265624999991</v>
      </c>
      <c r="AY13" s="9">
        <f>'OPEX-M_CWS'!BB34</f>
        <v>27.59532226562499</v>
      </c>
      <c r="AZ13" s="9">
        <f>'OPEX-M_CWS'!BC34</f>
        <v>27.59532226562499</v>
      </c>
      <c r="BA13" s="9">
        <f>'OPEX-M_CWS'!BD34</f>
        <v>27.59532226562499</v>
      </c>
      <c r="BB13" s="9">
        <f>'OPEX-M_CWS'!BE34</f>
        <v>27.59532226562499</v>
      </c>
      <c r="BC13" s="9">
        <f>'OPEX-M_CWS'!BF34</f>
        <v>27.59532226562499</v>
      </c>
      <c r="BD13" s="9">
        <f>'OPEX-M_CWS'!BG34</f>
        <v>27.59532226562499</v>
      </c>
      <c r="BE13" s="9">
        <f>'OPEX-M_CWS'!BH34</f>
        <v>27.59532226562499</v>
      </c>
      <c r="BF13" s="9">
        <f>'OPEX-M_CWS'!BI34</f>
        <v>27.59532226562499</v>
      </c>
      <c r="BG13" s="9">
        <f>'OPEX-M_CWS'!BJ34</f>
        <v>27.59532226562499</v>
      </c>
      <c r="BH13" s="9">
        <f>'OPEX-M_CWS'!BK34</f>
        <v>27.59532226562499</v>
      </c>
      <c r="BI13" s="9">
        <f>'OPEX-M_CWS'!BL34</f>
        <v>27.59532226562499</v>
      </c>
      <c r="BJ13" s="9">
        <f>'OPEX-M_CWS'!BM34</f>
        <v>27.59532226562499</v>
      </c>
    </row>
    <row r="14" spans="1:63" x14ac:dyDescent="0.15">
      <c r="B14" t="str">
        <f>'OPEX-M_CWS'!A36</f>
        <v>Sales and Use Taxes</v>
      </c>
      <c r="C14" s="9">
        <f>'OPEX-M_CWS'!F36</f>
        <v>25</v>
      </c>
      <c r="D14" s="9">
        <f>'OPEX-M_CWS'!G36</f>
        <v>25</v>
      </c>
      <c r="E14" s="9">
        <f>'OPEX-M_CWS'!H36</f>
        <v>25</v>
      </c>
      <c r="F14" s="9">
        <f>'OPEX-M_CWS'!I36</f>
        <v>25</v>
      </c>
      <c r="G14" s="9">
        <f>'OPEX-M_CWS'!J36</f>
        <v>25</v>
      </c>
      <c r="H14" s="9">
        <f>'OPEX-M_CWS'!K36</f>
        <v>25</v>
      </c>
      <c r="I14" s="9">
        <f>'OPEX-M_CWS'!L36</f>
        <v>25</v>
      </c>
      <c r="J14" s="9">
        <f>'OPEX-M_CWS'!M36</f>
        <v>25</v>
      </c>
      <c r="K14" s="9">
        <f>'OPEX-M_CWS'!N36</f>
        <v>25</v>
      </c>
      <c r="L14" s="9">
        <f>'OPEX-M_CWS'!O36</f>
        <v>25</v>
      </c>
      <c r="M14" s="9">
        <f>'OPEX-M_CWS'!P36</f>
        <v>25</v>
      </c>
      <c r="N14" s="9">
        <f>'OPEX-M_CWS'!Q36</f>
        <v>25</v>
      </c>
      <c r="O14" s="9">
        <f>'OPEX-M_CWS'!R36</f>
        <v>25.624999999999996</v>
      </c>
      <c r="P14" s="9">
        <f>'OPEX-M_CWS'!S36</f>
        <v>25.624999999999996</v>
      </c>
      <c r="Q14" s="9">
        <f>'OPEX-M_CWS'!T36</f>
        <v>25.624999999999996</v>
      </c>
      <c r="R14" s="9">
        <f>'OPEX-M_CWS'!U36</f>
        <v>25.624999999999996</v>
      </c>
      <c r="S14" s="9">
        <f>'OPEX-M_CWS'!V36</f>
        <v>25.624999999999996</v>
      </c>
      <c r="T14" s="9">
        <f>'OPEX-M_CWS'!W36</f>
        <v>25.624999999999996</v>
      </c>
      <c r="U14" s="9">
        <f>'OPEX-M_CWS'!X36</f>
        <v>25.624999999999996</v>
      </c>
      <c r="V14" s="9">
        <f>'OPEX-M_CWS'!Y36</f>
        <v>25.624999999999996</v>
      </c>
      <c r="W14" s="9">
        <f>'OPEX-M_CWS'!Z36</f>
        <v>25.624999999999996</v>
      </c>
      <c r="X14" s="9">
        <f>'OPEX-M_CWS'!AA36</f>
        <v>25.624999999999996</v>
      </c>
      <c r="Y14" s="9">
        <f>'OPEX-M_CWS'!AB36</f>
        <v>25.624999999999996</v>
      </c>
      <c r="Z14" s="9">
        <f>'OPEX-M_CWS'!AC36</f>
        <v>25.624999999999996</v>
      </c>
      <c r="AA14" s="9">
        <f>'OPEX-M_CWS'!AD36</f>
        <v>26.265624999999993</v>
      </c>
      <c r="AB14" s="9">
        <f>'OPEX-M_CWS'!AE36</f>
        <v>26.265624999999993</v>
      </c>
      <c r="AC14" s="9">
        <f>'OPEX-M_CWS'!AF36</f>
        <v>26.265624999999993</v>
      </c>
      <c r="AD14" s="9">
        <f>'OPEX-M_CWS'!AG36</f>
        <v>26.265624999999993</v>
      </c>
      <c r="AE14" s="9">
        <f>'OPEX-M_CWS'!AH36</f>
        <v>26.265624999999993</v>
      </c>
      <c r="AF14" s="9">
        <f>'OPEX-M_CWS'!AI36</f>
        <v>26.265624999999993</v>
      </c>
      <c r="AG14" s="9">
        <f>'OPEX-M_CWS'!AJ36</f>
        <v>26.265624999999993</v>
      </c>
      <c r="AH14" s="9">
        <f>'OPEX-M_CWS'!AK36</f>
        <v>26.265624999999993</v>
      </c>
      <c r="AI14" s="9">
        <f>'OPEX-M_CWS'!AL36</f>
        <v>26.265624999999993</v>
      </c>
      <c r="AJ14" s="9">
        <f>'OPEX-M_CWS'!AM36</f>
        <v>26.265624999999993</v>
      </c>
      <c r="AK14" s="9">
        <f>'OPEX-M_CWS'!AN36</f>
        <v>26.265624999999993</v>
      </c>
      <c r="AL14" s="9">
        <f>'OPEX-M_CWS'!AO36</f>
        <v>26.265624999999993</v>
      </c>
      <c r="AM14" s="9">
        <f>'OPEX-M_CWS'!AP36</f>
        <v>26.922265624999991</v>
      </c>
      <c r="AN14" s="9">
        <f>'OPEX-M_CWS'!AQ36</f>
        <v>26.922265624999991</v>
      </c>
      <c r="AO14" s="9">
        <f>'OPEX-M_CWS'!AR36</f>
        <v>26.922265624999991</v>
      </c>
      <c r="AP14" s="9">
        <f>'OPEX-M_CWS'!AS36</f>
        <v>26.922265624999991</v>
      </c>
      <c r="AQ14" s="9">
        <f>'OPEX-M_CWS'!AT36</f>
        <v>26.922265624999991</v>
      </c>
      <c r="AR14" s="9">
        <f>'OPEX-M_CWS'!AU36</f>
        <v>26.922265624999991</v>
      </c>
      <c r="AS14" s="9">
        <f>'OPEX-M_CWS'!AV36</f>
        <v>26.922265624999991</v>
      </c>
      <c r="AT14" s="9">
        <f>'OPEX-M_CWS'!AW36</f>
        <v>26.922265624999991</v>
      </c>
      <c r="AU14" s="9">
        <f>'OPEX-M_CWS'!AX36</f>
        <v>26.922265624999991</v>
      </c>
      <c r="AV14" s="9">
        <f>'OPEX-M_CWS'!AY36</f>
        <v>26.922265624999991</v>
      </c>
      <c r="AW14" s="9">
        <f>'OPEX-M_CWS'!AZ36</f>
        <v>26.922265624999991</v>
      </c>
      <c r="AX14" s="9">
        <f>'OPEX-M_CWS'!BA36</f>
        <v>26.922265624999991</v>
      </c>
      <c r="AY14" s="9">
        <f>'OPEX-M_CWS'!BB36</f>
        <v>27.59532226562499</v>
      </c>
      <c r="AZ14" s="9">
        <f>'OPEX-M_CWS'!BC36</f>
        <v>27.59532226562499</v>
      </c>
      <c r="BA14" s="9">
        <f>'OPEX-M_CWS'!BD36</f>
        <v>27.59532226562499</v>
      </c>
      <c r="BB14" s="9">
        <f>'OPEX-M_CWS'!BE36</f>
        <v>27.59532226562499</v>
      </c>
      <c r="BC14" s="9">
        <f>'OPEX-M_CWS'!BF36</f>
        <v>27.59532226562499</v>
      </c>
      <c r="BD14" s="9">
        <f>'OPEX-M_CWS'!BG36</f>
        <v>27.59532226562499</v>
      </c>
      <c r="BE14" s="9">
        <f>'OPEX-M_CWS'!BH36</f>
        <v>27.59532226562499</v>
      </c>
      <c r="BF14" s="9">
        <f>'OPEX-M_CWS'!BI36</f>
        <v>27.59532226562499</v>
      </c>
      <c r="BG14" s="9">
        <f>'OPEX-M_CWS'!BJ36</f>
        <v>27.59532226562499</v>
      </c>
      <c r="BH14" s="9">
        <f>'OPEX-M_CWS'!BK36</f>
        <v>27.59532226562499</v>
      </c>
      <c r="BI14" s="9">
        <f>'OPEX-M_CWS'!BL36</f>
        <v>27.59532226562499</v>
      </c>
      <c r="BJ14" s="9">
        <f>'OPEX-M_CWS'!BM36</f>
        <v>27.59532226562499</v>
      </c>
    </row>
    <row r="15" spans="1:63" x14ac:dyDescent="0.15">
      <c r="B15" t="str">
        <f>'OPEX-M_CWS'!A38</f>
        <v>Depreciation</v>
      </c>
      <c r="C15" s="9">
        <f>'OPEX-M_CWS'!F38</f>
        <v>716.66666666666663</v>
      </c>
      <c r="D15" s="9">
        <f>'OPEX-M_CWS'!G38</f>
        <v>1308.3333333333333</v>
      </c>
      <c r="E15" s="9">
        <f>'OPEX-M_CWS'!H38</f>
        <v>1475</v>
      </c>
      <c r="F15" s="9">
        <f>'OPEX-M_CWS'!I38</f>
        <v>1641.6666666666667</v>
      </c>
      <c r="G15" s="9">
        <f>'OPEX-M_CWS'!J38</f>
        <v>1641.6666666666667</v>
      </c>
      <c r="H15" s="9">
        <f>'OPEX-M_CWS'!K38</f>
        <v>1641.6666666666667</v>
      </c>
      <c r="I15" s="9">
        <f>'OPEX-M_CWS'!L38</f>
        <v>1641.6666666666667</v>
      </c>
      <c r="J15" s="9">
        <f>'OPEX-M_CWS'!M38</f>
        <v>1641.6666666666667</v>
      </c>
      <c r="K15" s="9">
        <f>'OPEX-M_CWS'!N38</f>
        <v>1641.6666666666667</v>
      </c>
      <c r="L15" s="9">
        <f>'OPEX-M_CWS'!O38</f>
        <v>1641.6666666666667</v>
      </c>
      <c r="M15" s="9">
        <f>'OPEX-M_CWS'!P38</f>
        <v>1641.6666666666667</v>
      </c>
      <c r="N15" s="9">
        <f>'OPEX-M_CWS'!Q38</f>
        <v>1641.6666666666667</v>
      </c>
      <c r="O15" s="9">
        <f>'OPEX-M_CWS'!R38</f>
        <v>1641.6666666666667</v>
      </c>
      <c r="P15" s="9">
        <f>'OPEX-M_CWS'!S38</f>
        <v>1641.6666666666667</v>
      </c>
      <c r="Q15" s="9">
        <f>'OPEX-M_CWS'!T38</f>
        <v>1641.6666666666667</v>
      </c>
      <c r="R15" s="9">
        <f>'OPEX-M_CWS'!U38</f>
        <v>1641.6666666666667</v>
      </c>
      <c r="S15" s="9">
        <f>'OPEX-M_CWS'!V38</f>
        <v>1641.6666666666667</v>
      </c>
      <c r="T15" s="9">
        <f>'OPEX-M_CWS'!W38</f>
        <v>1641.6666666666667</v>
      </c>
      <c r="U15" s="9">
        <f>'OPEX-M_CWS'!X38</f>
        <v>1758.3333333333335</v>
      </c>
      <c r="V15" s="9">
        <f>'OPEX-M_CWS'!Y38</f>
        <v>1758.3333333333335</v>
      </c>
      <c r="W15" s="9">
        <f>'OPEX-M_CWS'!Z38</f>
        <v>1758.3333333333335</v>
      </c>
      <c r="X15" s="9">
        <f>'OPEX-M_CWS'!AA38</f>
        <v>1758.3333333333335</v>
      </c>
      <c r="Y15" s="9">
        <f>'OPEX-M_CWS'!AB38</f>
        <v>1758.3333333333335</v>
      </c>
      <c r="Z15" s="9">
        <f>'OPEX-M_CWS'!AC38</f>
        <v>1758.3333333333335</v>
      </c>
      <c r="AA15" s="9">
        <f>'OPEX-M_CWS'!AD38</f>
        <v>1666.6666666666667</v>
      </c>
      <c r="AB15" s="9">
        <f>'OPEX-M_CWS'!AE38</f>
        <v>1758.3333333333335</v>
      </c>
      <c r="AC15" s="9">
        <f>'OPEX-M_CWS'!AF38</f>
        <v>1758.3333333333335</v>
      </c>
      <c r="AD15" s="9">
        <f>'OPEX-M_CWS'!AG38</f>
        <v>1758.3333333333335</v>
      </c>
      <c r="AE15" s="9">
        <f>'OPEX-M_CWS'!AH38</f>
        <v>1758.3333333333335</v>
      </c>
      <c r="AF15" s="9">
        <f>'OPEX-M_CWS'!AI38</f>
        <v>1758.3333333333335</v>
      </c>
      <c r="AG15" s="9">
        <f>'OPEX-M_CWS'!AJ38</f>
        <v>1758.3333333333335</v>
      </c>
      <c r="AH15" s="9">
        <f>'OPEX-M_CWS'!AK38</f>
        <v>1758.3333333333335</v>
      </c>
      <c r="AI15" s="9">
        <f>'OPEX-M_CWS'!AL38</f>
        <v>1758.3333333333335</v>
      </c>
      <c r="AJ15" s="9">
        <f>'OPEX-M_CWS'!AM38</f>
        <v>1758.3333333333335</v>
      </c>
      <c r="AK15" s="9">
        <f>'OPEX-M_CWS'!AN38</f>
        <v>1758.3333333333335</v>
      </c>
      <c r="AL15" s="9">
        <f>'OPEX-M_CWS'!AO38</f>
        <v>1758.3333333333335</v>
      </c>
      <c r="AM15" s="9">
        <f>'OPEX-M_CWS'!AP38</f>
        <v>1758.3333333333335</v>
      </c>
      <c r="AN15" s="9">
        <f>'OPEX-M_CWS'!AQ38</f>
        <v>1758.3333333333335</v>
      </c>
      <c r="AO15" s="9">
        <f>'OPEX-M_CWS'!AR38</f>
        <v>1758.3333333333335</v>
      </c>
      <c r="AP15" s="9">
        <f>'OPEX-M_CWS'!AS38</f>
        <v>1758.3333333333335</v>
      </c>
      <c r="AQ15" s="9">
        <f>'OPEX-M_CWS'!AT38</f>
        <v>1758.3333333333335</v>
      </c>
      <c r="AR15" s="9">
        <f>'OPEX-M_CWS'!AU38</f>
        <v>1758.3333333333335</v>
      </c>
      <c r="AS15" s="9">
        <f>'OPEX-M_CWS'!AV38</f>
        <v>1758.3333333333335</v>
      </c>
      <c r="AT15" s="9">
        <f>'OPEX-M_CWS'!AW38</f>
        <v>1758.3333333333335</v>
      </c>
      <c r="AU15" s="9">
        <f>'OPEX-M_CWS'!AX38</f>
        <v>1758.3333333333335</v>
      </c>
      <c r="AV15" s="9">
        <f>'OPEX-M_CWS'!AY38</f>
        <v>1758.3333333333335</v>
      </c>
      <c r="AW15" s="9">
        <f>'OPEX-M_CWS'!AZ38</f>
        <v>1758.3333333333335</v>
      </c>
      <c r="AX15" s="9">
        <f>'OPEX-M_CWS'!BA38</f>
        <v>1758.3333333333335</v>
      </c>
      <c r="AY15" s="9">
        <f>'OPEX-M_CWS'!BB38</f>
        <v>1758.3333333333335</v>
      </c>
      <c r="AZ15" s="9">
        <f>'OPEX-M_CWS'!BC38</f>
        <v>1758.3333333333335</v>
      </c>
      <c r="BA15" s="9">
        <f>'OPEX-M_CWS'!BD38</f>
        <v>1758.3333333333335</v>
      </c>
      <c r="BB15" s="9">
        <f>'OPEX-M_CWS'!BE38</f>
        <v>1758.3333333333335</v>
      </c>
      <c r="BC15" s="9">
        <f>'OPEX-M_CWS'!BF38</f>
        <v>1758.3333333333335</v>
      </c>
      <c r="BD15" s="9">
        <f>'OPEX-M_CWS'!BG38</f>
        <v>1758.3333333333335</v>
      </c>
      <c r="BE15" s="9">
        <f>'OPEX-M_CWS'!BH38</f>
        <v>1758.3333333333335</v>
      </c>
      <c r="BF15" s="9">
        <f>'OPEX-M_CWS'!BI38</f>
        <v>1758.3333333333335</v>
      </c>
      <c r="BG15" s="9">
        <f>'OPEX-M_CWS'!BJ38</f>
        <v>1758.3333333333335</v>
      </c>
      <c r="BH15" s="9">
        <f>'OPEX-M_CWS'!BK38</f>
        <v>1758.3333333333335</v>
      </c>
      <c r="BI15" s="9">
        <f>'OPEX-M_CWS'!BL38</f>
        <v>1758.3333333333335</v>
      </c>
      <c r="BJ15" s="9">
        <f>'OPEX-M_CWS'!BM38</f>
        <v>1758.3333333333335</v>
      </c>
    </row>
    <row r="16" spans="1:63" x14ac:dyDescent="0.15">
      <c r="B16" t="str">
        <f>'OPEX-M_CWS'!A40</f>
        <v>Total Expense</v>
      </c>
      <c r="C16" s="9">
        <f>SUM(C8:C15)</f>
        <v>24861.666666666668</v>
      </c>
      <c r="D16" s="9">
        <f t="shared" ref="D16:BJ16" si="0">SUM(D8:D15)</f>
        <v>4693.333333333333</v>
      </c>
      <c r="E16" s="9">
        <f t="shared" si="0"/>
        <v>4860</v>
      </c>
      <c r="F16" s="9">
        <f t="shared" si="0"/>
        <v>6526.666666666667</v>
      </c>
      <c r="G16" s="9">
        <f t="shared" si="0"/>
        <v>5026.666666666667</v>
      </c>
      <c r="H16" s="9">
        <f t="shared" si="0"/>
        <v>5026.666666666667</v>
      </c>
      <c r="I16" s="9">
        <f t="shared" si="0"/>
        <v>5026.666666666667</v>
      </c>
      <c r="J16" s="9">
        <f t="shared" si="0"/>
        <v>5026.666666666667</v>
      </c>
      <c r="K16" s="9">
        <f t="shared" si="0"/>
        <v>5026.666666666667</v>
      </c>
      <c r="L16" s="9">
        <f t="shared" si="0"/>
        <v>5026.666666666667</v>
      </c>
      <c r="M16" s="9">
        <f t="shared" si="0"/>
        <v>5026.666666666667</v>
      </c>
      <c r="N16" s="9">
        <f t="shared" si="0"/>
        <v>5026.666666666667</v>
      </c>
      <c r="O16" s="9">
        <f t="shared" si="0"/>
        <v>10118.291666666666</v>
      </c>
      <c r="P16" s="9">
        <f t="shared" si="0"/>
        <v>5118.291666666667</v>
      </c>
      <c r="Q16" s="9">
        <f t="shared" si="0"/>
        <v>5118.291666666667</v>
      </c>
      <c r="R16" s="9">
        <f t="shared" si="0"/>
        <v>6618.291666666667</v>
      </c>
      <c r="S16" s="9">
        <f t="shared" si="0"/>
        <v>5118.291666666667</v>
      </c>
      <c r="T16" s="9">
        <f t="shared" si="0"/>
        <v>5118.291666666667</v>
      </c>
      <c r="U16" s="9">
        <f t="shared" si="0"/>
        <v>5234.9583333333339</v>
      </c>
      <c r="V16" s="9">
        <f t="shared" si="0"/>
        <v>5234.9583333333339</v>
      </c>
      <c r="W16" s="9">
        <f t="shared" si="0"/>
        <v>5234.9583333333339</v>
      </c>
      <c r="X16" s="9">
        <f t="shared" si="0"/>
        <v>5234.9583333333339</v>
      </c>
      <c r="Y16" s="9">
        <f t="shared" si="0"/>
        <v>5234.9583333333339</v>
      </c>
      <c r="Z16" s="9">
        <f t="shared" si="0"/>
        <v>5234.9583333333339</v>
      </c>
      <c r="AA16" s="9">
        <f t="shared" si="0"/>
        <v>9843.8822916666668</v>
      </c>
      <c r="AB16" s="9">
        <f t="shared" si="0"/>
        <v>4935.5489583333328</v>
      </c>
      <c r="AC16" s="9">
        <f t="shared" si="0"/>
        <v>4935.5489583333328</v>
      </c>
      <c r="AD16" s="9">
        <f t="shared" si="0"/>
        <v>6435.5489583333328</v>
      </c>
      <c r="AE16" s="9">
        <f t="shared" si="0"/>
        <v>4935.5489583333328</v>
      </c>
      <c r="AF16" s="9">
        <f t="shared" si="0"/>
        <v>4935.5489583333328</v>
      </c>
      <c r="AG16" s="9">
        <f t="shared" si="0"/>
        <v>4935.5489583333328</v>
      </c>
      <c r="AH16" s="9">
        <f t="shared" si="0"/>
        <v>4935.5489583333328</v>
      </c>
      <c r="AI16" s="9">
        <f t="shared" si="0"/>
        <v>4935.5489583333328</v>
      </c>
      <c r="AJ16" s="9">
        <f t="shared" si="0"/>
        <v>4935.5489583333328</v>
      </c>
      <c r="AK16" s="9">
        <f t="shared" si="0"/>
        <v>4935.5489583333328</v>
      </c>
      <c r="AL16" s="9">
        <f t="shared" si="0"/>
        <v>4935.5489583333328</v>
      </c>
      <c r="AM16" s="9">
        <f t="shared" si="0"/>
        <v>10046.319348958334</v>
      </c>
      <c r="AN16" s="9">
        <f t="shared" si="0"/>
        <v>5046.3193489583336</v>
      </c>
      <c r="AO16" s="9">
        <f t="shared" si="0"/>
        <v>5046.3193489583336</v>
      </c>
      <c r="AP16" s="9">
        <f t="shared" si="0"/>
        <v>6546.3193489583336</v>
      </c>
      <c r="AQ16" s="9">
        <f t="shared" si="0"/>
        <v>5046.3193489583336</v>
      </c>
      <c r="AR16" s="9">
        <f t="shared" si="0"/>
        <v>5046.3193489583336</v>
      </c>
      <c r="AS16" s="9">
        <f t="shared" si="0"/>
        <v>5046.3193489583336</v>
      </c>
      <c r="AT16" s="9">
        <f t="shared" si="0"/>
        <v>5046.3193489583336</v>
      </c>
      <c r="AU16" s="9">
        <f t="shared" si="0"/>
        <v>5046.3193489583336</v>
      </c>
      <c r="AV16" s="9">
        <f t="shared" si="0"/>
        <v>5046.3193489583336</v>
      </c>
      <c r="AW16" s="9">
        <f t="shared" si="0"/>
        <v>5046.3193489583336</v>
      </c>
      <c r="AX16" s="9">
        <f t="shared" si="0"/>
        <v>5046.3193489583336</v>
      </c>
      <c r="AY16" s="9">
        <f t="shared" si="0"/>
        <v>10168.661936848957</v>
      </c>
      <c r="AZ16" s="9">
        <f t="shared" si="0"/>
        <v>5168.6619368489573</v>
      </c>
      <c r="BA16" s="9">
        <f t="shared" si="0"/>
        <v>5168.6619368489573</v>
      </c>
      <c r="BB16" s="9">
        <f t="shared" si="0"/>
        <v>6668.6619368489592</v>
      </c>
      <c r="BC16" s="9">
        <f t="shared" si="0"/>
        <v>5168.6619368489573</v>
      </c>
      <c r="BD16" s="9">
        <f t="shared" si="0"/>
        <v>5168.6619368489573</v>
      </c>
      <c r="BE16" s="9">
        <f t="shared" si="0"/>
        <v>5168.6619368489573</v>
      </c>
      <c r="BF16" s="9">
        <f t="shared" si="0"/>
        <v>5168.6619368489573</v>
      </c>
      <c r="BG16" s="9">
        <f t="shared" si="0"/>
        <v>5168.6619368489573</v>
      </c>
      <c r="BH16" s="9">
        <f t="shared" si="0"/>
        <v>5168.6619368489573</v>
      </c>
      <c r="BI16" s="9">
        <f t="shared" si="0"/>
        <v>5168.6619368489573</v>
      </c>
      <c r="BJ16" s="9">
        <f t="shared" si="0"/>
        <v>5168.6619368489573</v>
      </c>
    </row>
    <row r="17" spans="1:62" s="37" customFormat="1" hidden="1" x14ac:dyDescent="0.15">
      <c r="B17" s="37" t="s">
        <v>309</v>
      </c>
      <c r="N17" s="38">
        <f>SUM(C8:N15)</f>
        <v>81155.000000000044</v>
      </c>
      <c r="Z17" s="38">
        <f>SUM(O8:Z15)</f>
        <v>68619.499999999985</v>
      </c>
      <c r="AL17" s="38">
        <f>SUM(AA8:AL15)</f>
        <v>65634.920833333337</v>
      </c>
      <c r="AX17" s="38">
        <f>SUM(AM8:AX15)</f>
        <v>67055.832187500026</v>
      </c>
      <c r="BJ17" s="38">
        <f>SUM(AY8:BJ15)</f>
        <v>68523.943242187524</v>
      </c>
    </row>
    <row r="18" spans="1:62" s="37" customFormat="1" x14ac:dyDescent="0.15">
      <c r="N18" s="38"/>
      <c r="Z18" s="38"/>
      <c r="AL18" s="38"/>
      <c r="AX18" s="38"/>
      <c r="BJ18" s="38"/>
    </row>
    <row r="19" spans="1:62" x14ac:dyDescent="0.15">
      <c r="A19" s="14" t="s">
        <v>317</v>
      </c>
    </row>
    <row r="20" spans="1:62" x14ac:dyDescent="0.15">
      <c r="A20" s="1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x14ac:dyDescent="0.15">
      <c r="A21" s="14"/>
      <c r="C21" s="363" t="s">
        <v>35</v>
      </c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 t="s">
        <v>36</v>
      </c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 t="s">
        <v>37</v>
      </c>
      <c r="AB21" s="363"/>
      <c r="AC21" s="363"/>
      <c r="AD21" s="363"/>
      <c r="AE21" s="363"/>
      <c r="AF21" s="363"/>
      <c r="AG21" s="363"/>
      <c r="AH21" s="363"/>
      <c r="AI21" s="363"/>
      <c r="AJ21" s="363"/>
      <c r="AK21" s="363"/>
      <c r="AL21" s="363"/>
      <c r="AM21" s="363" t="s">
        <v>38</v>
      </c>
      <c r="AN21" s="363"/>
      <c r="AO21" s="363"/>
      <c r="AP21" s="363"/>
      <c r="AQ21" s="363"/>
      <c r="AR21" s="363"/>
      <c r="AS21" s="363"/>
      <c r="AT21" s="363"/>
      <c r="AU21" s="363"/>
      <c r="AV21" s="363"/>
      <c r="AW21" s="363"/>
      <c r="AX21" s="363"/>
      <c r="AY21" s="363" t="s">
        <v>39</v>
      </c>
      <c r="AZ21" s="363"/>
      <c r="BA21" s="363"/>
      <c r="BB21" s="363"/>
      <c r="BC21" s="363"/>
      <c r="BD21" s="363"/>
      <c r="BE21" s="363"/>
      <c r="BF21" s="363"/>
      <c r="BG21" s="363"/>
      <c r="BH21" s="363"/>
      <c r="BI21" s="363"/>
      <c r="BJ21" s="363"/>
    </row>
    <row r="22" spans="1:62" x14ac:dyDescent="0.15">
      <c r="C22" s="27" t="s">
        <v>40</v>
      </c>
      <c r="D22" s="27" t="s">
        <v>41</v>
      </c>
      <c r="E22" s="27" t="s">
        <v>42</v>
      </c>
      <c r="F22" s="10" t="s">
        <v>43</v>
      </c>
      <c r="G22" s="10" t="s">
        <v>44</v>
      </c>
      <c r="H22" s="10" t="s">
        <v>45</v>
      </c>
      <c r="I22" s="10" t="s">
        <v>46</v>
      </c>
      <c r="J22" s="10" t="s">
        <v>47</v>
      </c>
      <c r="K22" s="10" t="s">
        <v>48</v>
      </c>
      <c r="L22" s="10" t="s">
        <v>49</v>
      </c>
      <c r="M22" s="10" t="s">
        <v>50</v>
      </c>
      <c r="N22" s="10" t="s">
        <v>51</v>
      </c>
      <c r="O22" s="27" t="s">
        <v>40</v>
      </c>
      <c r="P22" s="27" t="s">
        <v>41</v>
      </c>
      <c r="Q22" s="27" t="s">
        <v>42</v>
      </c>
      <c r="R22" s="10" t="s">
        <v>43</v>
      </c>
      <c r="S22" s="10" t="s">
        <v>44</v>
      </c>
      <c r="T22" s="10" t="s">
        <v>45</v>
      </c>
      <c r="U22" s="10" t="s">
        <v>46</v>
      </c>
      <c r="V22" s="10" t="s">
        <v>47</v>
      </c>
      <c r="W22" s="10" t="s">
        <v>48</v>
      </c>
      <c r="X22" s="10" t="s">
        <v>49</v>
      </c>
      <c r="Y22" s="10" t="s">
        <v>50</v>
      </c>
      <c r="Z22" s="10" t="s">
        <v>51</v>
      </c>
      <c r="AA22" s="27" t="s">
        <v>40</v>
      </c>
      <c r="AB22" s="27" t="s">
        <v>41</v>
      </c>
      <c r="AC22" s="27" t="s">
        <v>42</v>
      </c>
      <c r="AD22" s="10" t="s">
        <v>43</v>
      </c>
      <c r="AE22" s="10" t="s">
        <v>44</v>
      </c>
      <c r="AF22" s="10" t="s">
        <v>45</v>
      </c>
      <c r="AG22" s="10" t="s">
        <v>46</v>
      </c>
      <c r="AH22" s="10" t="s">
        <v>47</v>
      </c>
      <c r="AI22" s="10" t="s">
        <v>48</v>
      </c>
      <c r="AJ22" s="10" t="s">
        <v>49</v>
      </c>
      <c r="AK22" s="10" t="s">
        <v>50</v>
      </c>
      <c r="AL22" s="10" t="s">
        <v>51</v>
      </c>
      <c r="AM22" s="27" t="s">
        <v>40</v>
      </c>
      <c r="AN22" s="27" t="s">
        <v>41</v>
      </c>
      <c r="AO22" s="27" t="s">
        <v>42</v>
      </c>
      <c r="AP22" s="10" t="s">
        <v>43</v>
      </c>
      <c r="AQ22" s="10" t="s">
        <v>44</v>
      </c>
      <c r="AR22" s="10" t="s">
        <v>45</v>
      </c>
      <c r="AS22" s="10" t="s">
        <v>46</v>
      </c>
      <c r="AT22" s="10" t="s">
        <v>47</v>
      </c>
      <c r="AU22" s="10" t="s">
        <v>48</v>
      </c>
      <c r="AV22" s="10" t="s">
        <v>49</v>
      </c>
      <c r="AW22" s="10" t="s">
        <v>50</v>
      </c>
      <c r="AX22" s="10" t="s">
        <v>51</v>
      </c>
      <c r="AY22" s="27" t="s">
        <v>40</v>
      </c>
      <c r="AZ22" s="27" t="s">
        <v>41</v>
      </c>
      <c r="BA22" s="27" t="s">
        <v>42</v>
      </c>
      <c r="BB22" s="10" t="s">
        <v>43</v>
      </c>
      <c r="BC22" s="10" t="s">
        <v>44</v>
      </c>
      <c r="BD22" s="10" t="s">
        <v>45</v>
      </c>
      <c r="BE22" s="10" t="s">
        <v>46</v>
      </c>
      <c r="BF22" s="10" t="s">
        <v>47</v>
      </c>
      <c r="BG22" s="10" t="s">
        <v>48</v>
      </c>
      <c r="BH22" s="10" t="s">
        <v>49</v>
      </c>
      <c r="BI22" s="10" t="s">
        <v>50</v>
      </c>
      <c r="BJ22" s="10" t="s">
        <v>51</v>
      </c>
    </row>
    <row r="23" spans="1:62" x14ac:dyDescent="0.15">
      <c r="C23" s="37"/>
    </row>
    <row r="24" spans="1:62" x14ac:dyDescent="0.15">
      <c r="B24" s="33" t="s">
        <v>316</v>
      </c>
      <c r="C24" s="9">
        <f>'CAPEX _CWS '!F40</f>
        <v>43000</v>
      </c>
      <c r="D24" s="9">
        <f>'CAPEX _CWS '!G40</f>
        <v>35500</v>
      </c>
      <c r="E24" s="9">
        <f>'CAPEX _CWS '!H40</f>
        <v>10000</v>
      </c>
      <c r="F24" s="9">
        <f>'CAPEX _CWS '!I40</f>
        <v>10000</v>
      </c>
      <c r="G24" s="9">
        <f>'CAPEX _CWS '!J40</f>
        <v>0</v>
      </c>
      <c r="H24" s="9">
        <f>'CAPEX _CWS '!K40</f>
        <v>0</v>
      </c>
      <c r="I24" s="9">
        <f>'CAPEX _CWS '!L40</f>
        <v>0</v>
      </c>
      <c r="J24" s="9">
        <f>'CAPEX _CWS '!M40</f>
        <v>0</v>
      </c>
      <c r="K24" s="9">
        <f>'CAPEX _CWS '!N40</f>
        <v>0</v>
      </c>
      <c r="L24" s="9">
        <f>'CAPEX _CWS '!O40</f>
        <v>0</v>
      </c>
      <c r="M24" s="9">
        <f>'CAPEX _CWS '!P40</f>
        <v>0</v>
      </c>
      <c r="N24" s="9">
        <f>'CAPEX _CWS '!Q40</f>
        <v>0</v>
      </c>
      <c r="O24" s="9">
        <f>'CAPEX _CWS '!R40</f>
        <v>0</v>
      </c>
      <c r="P24" s="9">
        <f>'CAPEX _CWS '!S40</f>
        <v>0</v>
      </c>
      <c r="Q24" s="9">
        <f>'CAPEX _CWS '!T40</f>
        <v>0</v>
      </c>
      <c r="R24" s="9">
        <f>'CAPEX _CWS '!U40</f>
        <v>0</v>
      </c>
      <c r="S24" s="9">
        <f>'CAPEX _CWS '!V40</f>
        <v>0</v>
      </c>
      <c r="T24" s="9">
        <f>'CAPEX _CWS '!W40</f>
        <v>0</v>
      </c>
      <c r="U24" s="9">
        <f>'CAPEX _CWS '!X40</f>
        <v>7000</v>
      </c>
      <c r="V24" s="9">
        <f>'CAPEX _CWS '!Y40</f>
        <v>0</v>
      </c>
      <c r="W24" s="9">
        <f>'CAPEX _CWS '!Z40</f>
        <v>0</v>
      </c>
      <c r="X24" s="9">
        <f>'CAPEX _CWS '!AA40</f>
        <v>0</v>
      </c>
      <c r="Y24" s="9">
        <f>'CAPEX _CWS '!AB40</f>
        <v>0</v>
      </c>
      <c r="Z24" s="9">
        <f>'CAPEX _CWS '!AC40</f>
        <v>0</v>
      </c>
      <c r="AA24" s="9">
        <f>'CAPEX _CWS '!AD40</f>
        <v>-5500</v>
      </c>
      <c r="AB24" s="9">
        <f>'CAPEX _CWS '!AE40</f>
        <v>0</v>
      </c>
      <c r="AC24" s="9">
        <f>'CAPEX _CWS '!AF40</f>
        <v>0</v>
      </c>
      <c r="AD24" s="9">
        <f>'CAPEX _CWS '!AG40</f>
        <v>0</v>
      </c>
      <c r="AE24" s="9">
        <f>'CAPEX _CWS '!AH40</f>
        <v>0</v>
      </c>
      <c r="AF24" s="9">
        <f>'CAPEX _CWS '!AI40</f>
        <v>0</v>
      </c>
      <c r="AG24" s="9">
        <f>'CAPEX _CWS '!AJ40</f>
        <v>0</v>
      </c>
      <c r="AH24" s="9">
        <f>'CAPEX _CWS '!AK40</f>
        <v>0</v>
      </c>
      <c r="AI24" s="9">
        <f>'CAPEX _CWS '!AL40</f>
        <v>0</v>
      </c>
      <c r="AJ24" s="9">
        <f>'CAPEX _CWS '!AM40</f>
        <v>0</v>
      </c>
      <c r="AK24" s="9">
        <f>'CAPEX _CWS '!AN40</f>
        <v>0</v>
      </c>
      <c r="AL24" s="9">
        <f>'CAPEX _CWS '!AO40</f>
        <v>0</v>
      </c>
      <c r="AM24" s="9">
        <f>'CAPEX _CWS '!AP40</f>
        <v>0</v>
      </c>
      <c r="AN24" s="9">
        <f>'CAPEX _CWS '!AQ40</f>
        <v>0</v>
      </c>
      <c r="AO24" s="9">
        <f>'CAPEX _CWS '!AR40</f>
        <v>0</v>
      </c>
      <c r="AP24" s="9">
        <f>'CAPEX _CWS '!AS40</f>
        <v>0</v>
      </c>
      <c r="AQ24" s="9">
        <f>'CAPEX _CWS '!AT40</f>
        <v>0</v>
      </c>
      <c r="AR24" s="9">
        <f>'CAPEX _CWS '!AU40</f>
        <v>0</v>
      </c>
      <c r="AS24" s="9">
        <f>'CAPEX _CWS '!AV40</f>
        <v>0</v>
      </c>
      <c r="AT24" s="9">
        <f>'CAPEX _CWS '!AW40</f>
        <v>0</v>
      </c>
      <c r="AU24" s="9">
        <f>'CAPEX _CWS '!AX40</f>
        <v>0</v>
      </c>
      <c r="AV24" s="9">
        <f>'CAPEX _CWS '!AY40</f>
        <v>0</v>
      </c>
      <c r="AW24" s="9">
        <f>'CAPEX _CWS '!AZ40</f>
        <v>0</v>
      </c>
      <c r="AX24" s="9">
        <f>'CAPEX _CWS '!BA40</f>
        <v>0</v>
      </c>
      <c r="AY24" s="9">
        <f>'CAPEX _CWS '!BB40</f>
        <v>0</v>
      </c>
      <c r="AZ24" s="9">
        <f>'CAPEX _CWS '!BC40</f>
        <v>0</v>
      </c>
      <c r="BA24" s="9">
        <f>'CAPEX _CWS '!BD40</f>
        <v>0</v>
      </c>
      <c r="BB24" s="9">
        <f>'CAPEX _CWS '!BE40</f>
        <v>0</v>
      </c>
      <c r="BC24" s="9">
        <f>'CAPEX _CWS '!BF40</f>
        <v>0</v>
      </c>
      <c r="BD24" s="9">
        <f>'CAPEX _CWS '!BG40</f>
        <v>0</v>
      </c>
      <c r="BE24" s="9">
        <f>'CAPEX _CWS '!BH40</f>
        <v>0</v>
      </c>
      <c r="BF24" s="9">
        <f>'CAPEX _CWS '!BI40</f>
        <v>0</v>
      </c>
      <c r="BG24" s="9">
        <f>'CAPEX _CWS '!BJ40</f>
        <v>0</v>
      </c>
      <c r="BH24" s="9">
        <f>'CAPEX _CWS '!BK40</f>
        <v>0</v>
      </c>
      <c r="BI24" s="9">
        <f>'CAPEX _CWS '!BL40</f>
        <v>0</v>
      </c>
      <c r="BJ24" s="9">
        <f>'CAPEX _CWS '!BM40</f>
        <v>0</v>
      </c>
    </row>
    <row r="25" spans="1:62" x14ac:dyDescent="0.15">
      <c r="B25" s="33" t="s">
        <v>1128</v>
      </c>
      <c r="C25" s="9">
        <f>C24</f>
        <v>43000</v>
      </c>
      <c r="D25" s="9">
        <f t="shared" ref="D25:AI25" si="1">D24+C25</f>
        <v>78500</v>
      </c>
      <c r="E25" s="9">
        <f t="shared" si="1"/>
        <v>88500</v>
      </c>
      <c r="F25" s="9">
        <f t="shared" si="1"/>
        <v>98500</v>
      </c>
      <c r="G25" s="9">
        <f t="shared" si="1"/>
        <v>98500</v>
      </c>
      <c r="H25" s="9">
        <f t="shared" si="1"/>
        <v>98500</v>
      </c>
      <c r="I25" s="9">
        <f t="shared" si="1"/>
        <v>98500</v>
      </c>
      <c r="J25" s="9">
        <f t="shared" si="1"/>
        <v>98500</v>
      </c>
      <c r="K25" s="9">
        <f t="shared" si="1"/>
        <v>98500</v>
      </c>
      <c r="L25" s="9">
        <f t="shared" si="1"/>
        <v>98500</v>
      </c>
      <c r="M25" s="9">
        <f t="shared" si="1"/>
        <v>98500</v>
      </c>
      <c r="N25" s="9">
        <f t="shared" si="1"/>
        <v>98500</v>
      </c>
      <c r="O25" s="9">
        <f t="shared" si="1"/>
        <v>98500</v>
      </c>
      <c r="P25" s="9">
        <f t="shared" si="1"/>
        <v>98500</v>
      </c>
      <c r="Q25" s="9">
        <f t="shared" si="1"/>
        <v>98500</v>
      </c>
      <c r="R25" s="9">
        <f t="shared" si="1"/>
        <v>98500</v>
      </c>
      <c r="S25" s="9">
        <f t="shared" si="1"/>
        <v>98500</v>
      </c>
      <c r="T25" s="9">
        <f t="shared" si="1"/>
        <v>98500</v>
      </c>
      <c r="U25" s="9">
        <f t="shared" si="1"/>
        <v>105500</v>
      </c>
      <c r="V25" s="9">
        <f t="shared" si="1"/>
        <v>105500</v>
      </c>
      <c r="W25" s="9">
        <f t="shared" si="1"/>
        <v>105500</v>
      </c>
      <c r="X25" s="9">
        <f t="shared" si="1"/>
        <v>105500</v>
      </c>
      <c r="Y25" s="9">
        <f t="shared" si="1"/>
        <v>105500</v>
      </c>
      <c r="Z25" s="9">
        <f t="shared" si="1"/>
        <v>105500</v>
      </c>
      <c r="AA25" s="9">
        <f t="shared" si="1"/>
        <v>100000</v>
      </c>
      <c r="AB25" s="9">
        <f t="shared" si="1"/>
        <v>100000</v>
      </c>
      <c r="AC25" s="9">
        <f t="shared" si="1"/>
        <v>100000</v>
      </c>
      <c r="AD25" s="9">
        <f t="shared" si="1"/>
        <v>100000</v>
      </c>
      <c r="AE25" s="9">
        <f t="shared" si="1"/>
        <v>100000</v>
      </c>
      <c r="AF25" s="9">
        <f t="shared" si="1"/>
        <v>100000</v>
      </c>
      <c r="AG25" s="9">
        <f t="shared" si="1"/>
        <v>100000</v>
      </c>
      <c r="AH25" s="9">
        <f t="shared" si="1"/>
        <v>100000</v>
      </c>
      <c r="AI25" s="9">
        <f t="shared" si="1"/>
        <v>100000</v>
      </c>
      <c r="AJ25" s="9">
        <f t="shared" ref="AJ25:BJ25" si="2">AJ24+AI25</f>
        <v>100000</v>
      </c>
      <c r="AK25" s="9">
        <f t="shared" si="2"/>
        <v>100000</v>
      </c>
      <c r="AL25" s="9">
        <f t="shared" si="2"/>
        <v>100000</v>
      </c>
      <c r="AM25" s="9">
        <f t="shared" si="2"/>
        <v>100000</v>
      </c>
      <c r="AN25" s="9">
        <f t="shared" si="2"/>
        <v>100000</v>
      </c>
      <c r="AO25" s="9">
        <f t="shared" si="2"/>
        <v>100000</v>
      </c>
      <c r="AP25" s="9">
        <f t="shared" si="2"/>
        <v>100000</v>
      </c>
      <c r="AQ25" s="9">
        <f t="shared" si="2"/>
        <v>100000</v>
      </c>
      <c r="AR25" s="9">
        <f t="shared" si="2"/>
        <v>100000</v>
      </c>
      <c r="AS25" s="9">
        <f t="shared" si="2"/>
        <v>100000</v>
      </c>
      <c r="AT25" s="9">
        <f t="shared" si="2"/>
        <v>100000</v>
      </c>
      <c r="AU25" s="9">
        <f t="shared" si="2"/>
        <v>100000</v>
      </c>
      <c r="AV25" s="9">
        <f t="shared" si="2"/>
        <v>100000</v>
      </c>
      <c r="AW25" s="9">
        <f t="shared" si="2"/>
        <v>100000</v>
      </c>
      <c r="AX25" s="9">
        <f t="shared" si="2"/>
        <v>100000</v>
      </c>
      <c r="AY25" s="9">
        <f t="shared" si="2"/>
        <v>100000</v>
      </c>
      <c r="AZ25" s="9">
        <f t="shared" si="2"/>
        <v>100000</v>
      </c>
      <c r="BA25" s="9">
        <f t="shared" si="2"/>
        <v>100000</v>
      </c>
      <c r="BB25" s="9">
        <f t="shared" si="2"/>
        <v>100000</v>
      </c>
      <c r="BC25" s="9">
        <f t="shared" si="2"/>
        <v>100000</v>
      </c>
      <c r="BD25" s="9">
        <f t="shared" si="2"/>
        <v>100000</v>
      </c>
      <c r="BE25" s="9">
        <f t="shared" si="2"/>
        <v>100000</v>
      </c>
      <c r="BF25" s="9">
        <f t="shared" si="2"/>
        <v>100000</v>
      </c>
      <c r="BG25" s="9">
        <f t="shared" si="2"/>
        <v>100000</v>
      </c>
      <c r="BH25" s="9">
        <f t="shared" si="2"/>
        <v>100000</v>
      </c>
      <c r="BI25" s="9">
        <f t="shared" si="2"/>
        <v>100000</v>
      </c>
      <c r="BJ25" s="9">
        <f t="shared" si="2"/>
        <v>100000</v>
      </c>
    </row>
    <row r="26" spans="1:62" x14ac:dyDescent="0.15">
      <c r="B26" s="33" t="s">
        <v>1129</v>
      </c>
      <c r="C26" s="66">
        <f>C27</f>
        <v>716.66666666666663</v>
      </c>
      <c r="D26" s="66">
        <f t="shared" ref="D26:AI26" si="3">D27+C26</f>
        <v>2025</v>
      </c>
      <c r="E26" s="66">
        <f t="shared" si="3"/>
        <v>3500</v>
      </c>
      <c r="F26" s="66">
        <f t="shared" si="3"/>
        <v>5141.666666666667</v>
      </c>
      <c r="G26" s="66">
        <f t="shared" si="3"/>
        <v>6783.3333333333339</v>
      </c>
      <c r="H26" s="66">
        <f t="shared" si="3"/>
        <v>8425</v>
      </c>
      <c r="I26" s="66">
        <f t="shared" si="3"/>
        <v>10066.666666666666</v>
      </c>
      <c r="J26" s="66">
        <f t="shared" si="3"/>
        <v>11708.333333333332</v>
      </c>
      <c r="K26" s="66">
        <f t="shared" si="3"/>
        <v>13349.999999999998</v>
      </c>
      <c r="L26" s="66">
        <f t="shared" si="3"/>
        <v>14991.666666666664</v>
      </c>
      <c r="M26" s="66">
        <f t="shared" si="3"/>
        <v>16633.333333333332</v>
      </c>
      <c r="N26" s="66">
        <f t="shared" si="3"/>
        <v>18275</v>
      </c>
      <c r="O26" s="66">
        <f t="shared" si="3"/>
        <v>19916.666666666668</v>
      </c>
      <c r="P26" s="66">
        <f t="shared" si="3"/>
        <v>21558.333333333336</v>
      </c>
      <c r="Q26" s="66">
        <f t="shared" si="3"/>
        <v>23200.000000000004</v>
      </c>
      <c r="R26" s="66">
        <f t="shared" si="3"/>
        <v>24841.666666666672</v>
      </c>
      <c r="S26" s="66">
        <f t="shared" si="3"/>
        <v>26483.333333333339</v>
      </c>
      <c r="T26" s="66">
        <f t="shared" si="3"/>
        <v>28125.000000000007</v>
      </c>
      <c r="U26" s="66">
        <f t="shared" si="3"/>
        <v>29883.333333333339</v>
      </c>
      <c r="V26" s="66">
        <f t="shared" si="3"/>
        <v>31641.666666666672</v>
      </c>
      <c r="W26" s="66">
        <f t="shared" si="3"/>
        <v>33400.000000000007</v>
      </c>
      <c r="X26" s="66">
        <f t="shared" si="3"/>
        <v>35158.333333333343</v>
      </c>
      <c r="Y26" s="66">
        <f t="shared" si="3"/>
        <v>36916.666666666679</v>
      </c>
      <c r="Z26" s="66">
        <f t="shared" si="3"/>
        <v>38675.000000000015</v>
      </c>
      <c r="AA26" s="66">
        <f t="shared" si="3"/>
        <v>40341.666666666679</v>
      </c>
      <c r="AB26" s="66">
        <f t="shared" si="3"/>
        <v>42100.000000000015</v>
      </c>
      <c r="AC26" s="66">
        <f t="shared" si="3"/>
        <v>43858.33333333335</v>
      </c>
      <c r="AD26" s="66">
        <f t="shared" si="3"/>
        <v>45616.666666666686</v>
      </c>
      <c r="AE26" s="66">
        <f t="shared" si="3"/>
        <v>47375.000000000022</v>
      </c>
      <c r="AF26" s="66">
        <f t="shared" si="3"/>
        <v>49133.333333333358</v>
      </c>
      <c r="AG26" s="66">
        <f t="shared" si="3"/>
        <v>50891.666666666693</v>
      </c>
      <c r="AH26" s="66">
        <f t="shared" si="3"/>
        <v>52650.000000000029</v>
      </c>
      <c r="AI26" s="66">
        <f t="shared" si="3"/>
        <v>54408.333333333365</v>
      </c>
      <c r="AJ26" s="66">
        <f t="shared" ref="AJ26:BJ26" si="4">AJ27+AI26</f>
        <v>56166.666666666701</v>
      </c>
      <c r="AK26" s="66">
        <f t="shared" si="4"/>
        <v>57925.000000000036</v>
      </c>
      <c r="AL26" s="66">
        <f t="shared" si="4"/>
        <v>59683.333333333372</v>
      </c>
      <c r="AM26" s="66">
        <f t="shared" si="4"/>
        <v>61441.666666666708</v>
      </c>
      <c r="AN26" s="66">
        <f t="shared" si="4"/>
        <v>63200.000000000044</v>
      </c>
      <c r="AO26" s="66">
        <f t="shared" si="4"/>
        <v>64958.333333333379</v>
      </c>
      <c r="AP26" s="66">
        <f t="shared" si="4"/>
        <v>66716.666666666715</v>
      </c>
      <c r="AQ26" s="66">
        <f t="shared" si="4"/>
        <v>68475.000000000044</v>
      </c>
      <c r="AR26" s="66">
        <f t="shared" si="4"/>
        <v>70233.333333333372</v>
      </c>
      <c r="AS26" s="66">
        <f t="shared" si="4"/>
        <v>71991.666666666701</v>
      </c>
      <c r="AT26" s="66">
        <f t="shared" si="4"/>
        <v>73750.000000000029</v>
      </c>
      <c r="AU26" s="66">
        <f t="shared" si="4"/>
        <v>75508.333333333358</v>
      </c>
      <c r="AV26" s="66">
        <f t="shared" si="4"/>
        <v>77266.666666666686</v>
      </c>
      <c r="AW26" s="66">
        <f t="shared" si="4"/>
        <v>79025.000000000015</v>
      </c>
      <c r="AX26" s="66">
        <f t="shared" si="4"/>
        <v>80783.333333333343</v>
      </c>
      <c r="AY26" s="66">
        <f t="shared" si="4"/>
        <v>82541.666666666672</v>
      </c>
      <c r="AZ26" s="66">
        <f t="shared" si="4"/>
        <v>84300</v>
      </c>
      <c r="BA26" s="66">
        <f t="shared" si="4"/>
        <v>86058.333333333328</v>
      </c>
      <c r="BB26" s="66">
        <f t="shared" si="4"/>
        <v>87816.666666666657</v>
      </c>
      <c r="BC26" s="66">
        <f t="shared" si="4"/>
        <v>89574.999999999985</v>
      </c>
      <c r="BD26" s="66">
        <f t="shared" si="4"/>
        <v>91333.333333333314</v>
      </c>
      <c r="BE26" s="66">
        <f t="shared" si="4"/>
        <v>93091.666666666642</v>
      </c>
      <c r="BF26" s="66">
        <f t="shared" si="4"/>
        <v>94849.999999999971</v>
      </c>
      <c r="BG26" s="66">
        <f t="shared" si="4"/>
        <v>96608.333333333299</v>
      </c>
      <c r="BH26" s="66">
        <f t="shared" si="4"/>
        <v>98366.666666666628</v>
      </c>
      <c r="BI26" s="66">
        <f t="shared" si="4"/>
        <v>100124.99999999996</v>
      </c>
      <c r="BJ26" s="66">
        <f t="shared" si="4"/>
        <v>101883.33333333328</v>
      </c>
    </row>
    <row r="27" spans="1:62" x14ac:dyDescent="0.15">
      <c r="B27" s="33" t="s">
        <v>167</v>
      </c>
      <c r="C27" s="9">
        <f>'CAPEX-DEP_CWS '!F69</f>
        <v>716.66666666666663</v>
      </c>
      <c r="D27" s="9">
        <f>'CAPEX-DEP_CWS '!G69</f>
        <v>1308.3333333333333</v>
      </c>
      <c r="E27" s="9">
        <f>'CAPEX-DEP_CWS '!H69</f>
        <v>1475</v>
      </c>
      <c r="F27" s="9">
        <f>'CAPEX-DEP_CWS '!I69</f>
        <v>1641.6666666666667</v>
      </c>
      <c r="G27" s="9">
        <f>'CAPEX-DEP_CWS '!J69</f>
        <v>1641.6666666666667</v>
      </c>
      <c r="H27" s="9">
        <f>'CAPEX-DEP_CWS '!K69</f>
        <v>1641.6666666666667</v>
      </c>
      <c r="I27" s="9">
        <f>'CAPEX-DEP_CWS '!L69</f>
        <v>1641.6666666666667</v>
      </c>
      <c r="J27" s="9">
        <f>'CAPEX-DEP_CWS '!M69</f>
        <v>1641.6666666666667</v>
      </c>
      <c r="K27" s="9">
        <f>'CAPEX-DEP_CWS '!N69</f>
        <v>1641.6666666666667</v>
      </c>
      <c r="L27" s="9">
        <f>'CAPEX-DEP_CWS '!O69</f>
        <v>1641.6666666666667</v>
      </c>
      <c r="M27" s="9">
        <f>'CAPEX-DEP_CWS '!P69</f>
        <v>1641.6666666666667</v>
      </c>
      <c r="N27" s="9">
        <f>'CAPEX-DEP_CWS '!Q69</f>
        <v>1641.6666666666667</v>
      </c>
      <c r="O27" s="9">
        <f>'CAPEX-DEP_CWS '!R69</f>
        <v>1641.6666666666667</v>
      </c>
      <c r="P27" s="9">
        <f>'CAPEX-DEP_CWS '!S69</f>
        <v>1641.6666666666667</v>
      </c>
      <c r="Q27" s="9">
        <f>'CAPEX-DEP_CWS '!T69</f>
        <v>1641.6666666666667</v>
      </c>
      <c r="R27" s="9">
        <f>'CAPEX-DEP_CWS '!U69</f>
        <v>1641.6666666666667</v>
      </c>
      <c r="S27" s="9">
        <f>'CAPEX-DEP_CWS '!V69</f>
        <v>1641.6666666666667</v>
      </c>
      <c r="T27" s="9">
        <f>'CAPEX-DEP_CWS '!W69</f>
        <v>1641.6666666666667</v>
      </c>
      <c r="U27" s="9">
        <f>'CAPEX-DEP_CWS '!X69</f>
        <v>1758.3333333333335</v>
      </c>
      <c r="V27" s="9">
        <f>'CAPEX-DEP_CWS '!Y69</f>
        <v>1758.3333333333335</v>
      </c>
      <c r="W27" s="9">
        <f>'CAPEX-DEP_CWS '!Z69</f>
        <v>1758.3333333333335</v>
      </c>
      <c r="X27" s="9">
        <f>'CAPEX-DEP_CWS '!AA69</f>
        <v>1758.3333333333335</v>
      </c>
      <c r="Y27" s="9">
        <f>'CAPEX-DEP_CWS '!AB69</f>
        <v>1758.3333333333335</v>
      </c>
      <c r="Z27" s="9">
        <f>'CAPEX-DEP_CWS '!AC69</f>
        <v>1758.3333333333335</v>
      </c>
      <c r="AA27" s="9">
        <f>'CAPEX-DEP_CWS '!AD69</f>
        <v>1666.6666666666667</v>
      </c>
      <c r="AB27" s="9">
        <f>'CAPEX-DEP_CWS '!AE69</f>
        <v>1758.3333333333335</v>
      </c>
      <c r="AC27" s="9">
        <f>'CAPEX-DEP_CWS '!AF69</f>
        <v>1758.3333333333335</v>
      </c>
      <c r="AD27" s="9">
        <f>'CAPEX-DEP_CWS '!AG69</f>
        <v>1758.3333333333335</v>
      </c>
      <c r="AE27" s="9">
        <f>'CAPEX-DEP_CWS '!AH69</f>
        <v>1758.3333333333335</v>
      </c>
      <c r="AF27" s="9">
        <f>'CAPEX-DEP_CWS '!AI69</f>
        <v>1758.3333333333335</v>
      </c>
      <c r="AG27" s="9">
        <f>'CAPEX-DEP_CWS '!AJ69</f>
        <v>1758.3333333333335</v>
      </c>
      <c r="AH27" s="9">
        <f>'CAPEX-DEP_CWS '!AK69</f>
        <v>1758.3333333333335</v>
      </c>
      <c r="AI27" s="9">
        <f>'CAPEX-DEP_CWS '!AL69</f>
        <v>1758.3333333333335</v>
      </c>
      <c r="AJ27" s="9">
        <f>'CAPEX-DEP_CWS '!AM69</f>
        <v>1758.3333333333335</v>
      </c>
      <c r="AK27" s="9">
        <f>'CAPEX-DEP_CWS '!AN69</f>
        <v>1758.3333333333335</v>
      </c>
      <c r="AL27" s="9">
        <f>'CAPEX-DEP_CWS '!AO69</f>
        <v>1758.3333333333335</v>
      </c>
      <c r="AM27" s="9">
        <f>'CAPEX-DEP_CWS '!AP69</f>
        <v>1758.3333333333335</v>
      </c>
      <c r="AN27" s="9">
        <f>'CAPEX-DEP_CWS '!AQ69</f>
        <v>1758.3333333333335</v>
      </c>
      <c r="AO27" s="9">
        <f>'CAPEX-DEP_CWS '!AR69</f>
        <v>1758.3333333333335</v>
      </c>
      <c r="AP27" s="9">
        <f>'CAPEX-DEP_CWS '!AS69</f>
        <v>1758.3333333333335</v>
      </c>
      <c r="AQ27" s="9">
        <f>'CAPEX-DEP_CWS '!AT69</f>
        <v>1758.3333333333335</v>
      </c>
      <c r="AR27" s="9">
        <f>'CAPEX-DEP_CWS '!AU69</f>
        <v>1758.3333333333335</v>
      </c>
      <c r="AS27" s="9">
        <f>'CAPEX-DEP_CWS '!AV69</f>
        <v>1758.3333333333335</v>
      </c>
      <c r="AT27" s="9">
        <f>'CAPEX-DEP_CWS '!AW69</f>
        <v>1758.3333333333335</v>
      </c>
      <c r="AU27" s="9">
        <f>'CAPEX-DEP_CWS '!AX69</f>
        <v>1758.3333333333335</v>
      </c>
      <c r="AV27" s="9">
        <f>'CAPEX-DEP_CWS '!AY69</f>
        <v>1758.3333333333335</v>
      </c>
      <c r="AW27" s="9">
        <f>'CAPEX-DEP_CWS '!AZ69</f>
        <v>1758.3333333333335</v>
      </c>
      <c r="AX27" s="9">
        <f>'CAPEX-DEP_CWS '!BA69</f>
        <v>1758.3333333333335</v>
      </c>
      <c r="AY27" s="9">
        <f>'CAPEX-DEP_CWS '!BB69</f>
        <v>1758.3333333333335</v>
      </c>
      <c r="AZ27" s="9">
        <f>'CAPEX-DEP_CWS '!BC69</f>
        <v>1758.3333333333335</v>
      </c>
      <c r="BA27" s="9">
        <f>'CAPEX-DEP_CWS '!BD69</f>
        <v>1758.3333333333335</v>
      </c>
      <c r="BB27" s="9">
        <f>'CAPEX-DEP_CWS '!BE69</f>
        <v>1758.3333333333335</v>
      </c>
      <c r="BC27" s="9">
        <f>'CAPEX-DEP_CWS '!BF69</f>
        <v>1758.3333333333335</v>
      </c>
      <c r="BD27" s="9">
        <f>'CAPEX-DEP_CWS '!BG69</f>
        <v>1758.3333333333335</v>
      </c>
      <c r="BE27" s="9">
        <f>'CAPEX-DEP_CWS '!BH69</f>
        <v>1758.3333333333335</v>
      </c>
      <c r="BF27" s="9">
        <f>'CAPEX-DEP_CWS '!BI69</f>
        <v>1758.3333333333335</v>
      </c>
      <c r="BG27" s="9">
        <f>'CAPEX-DEP_CWS '!BJ69</f>
        <v>1758.3333333333335</v>
      </c>
      <c r="BH27" s="9">
        <f>'CAPEX-DEP_CWS '!BK69</f>
        <v>1758.3333333333335</v>
      </c>
      <c r="BI27" s="9">
        <f>'CAPEX-DEP_CWS '!BL69</f>
        <v>1758.3333333333335</v>
      </c>
      <c r="BJ27" s="9">
        <f>'CAPEX-DEP_CWS '!BM69</f>
        <v>1758.3333333333335</v>
      </c>
    </row>
  </sheetData>
  <mergeCells count="11">
    <mergeCell ref="AY5:BJ5"/>
    <mergeCell ref="C21:N21"/>
    <mergeCell ref="O21:Z21"/>
    <mergeCell ref="AA21:AL21"/>
    <mergeCell ref="AM21:AX21"/>
    <mergeCell ref="AY21:BJ21"/>
    <mergeCell ref="A2:B2"/>
    <mergeCell ref="C5:N5"/>
    <mergeCell ref="O5:Z5"/>
    <mergeCell ref="AA5:AL5"/>
    <mergeCell ref="AM5:AX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BN4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9.1640625" defaultRowHeight="13" x14ac:dyDescent="0.15"/>
  <cols>
    <col min="1" max="1" width="27.5" style="48" customWidth="1"/>
    <col min="2" max="2" width="23" style="75" customWidth="1"/>
    <col min="3" max="3" width="14" style="81" customWidth="1"/>
    <col min="4" max="4" width="15.33203125" style="75" customWidth="1"/>
    <col min="5" max="5" width="8.5" style="75" customWidth="1"/>
    <col min="6" max="29" width="10.33203125" style="33" bestFit="1" customWidth="1"/>
    <col min="30" max="65" width="11.33203125" style="33" bestFit="1" customWidth="1"/>
    <col min="66" max="66" width="9.6640625" style="33" bestFit="1" customWidth="1"/>
    <col min="67" max="16384" width="9.1640625" style="33"/>
  </cols>
  <sheetData>
    <row r="1" spans="1:66" x14ac:dyDescent="0.15">
      <c r="F1" s="363" t="s">
        <v>35</v>
      </c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 t="s">
        <v>36</v>
      </c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 t="s">
        <v>37</v>
      </c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 t="s">
        <v>38</v>
      </c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 t="s">
        <v>39</v>
      </c>
      <c r="BC1" s="363"/>
      <c r="BD1" s="363"/>
      <c r="BE1" s="363"/>
      <c r="BF1" s="363"/>
      <c r="BG1" s="363"/>
      <c r="BH1" s="363"/>
      <c r="BI1" s="363"/>
      <c r="BJ1" s="363"/>
      <c r="BK1" s="363"/>
      <c r="BL1" s="363"/>
      <c r="BM1" s="363"/>
      <c r="BN1" s="35"/>
    </row>
    <row r="2" spans="1:66" x14ac:dyDescent="0.15">
      <c r="B2" s="74" t="s">
        <v>1055</v>
      </c>
      <c r="C2" s="82" t="s">
        <v>301</v>
      </c>
      <c r="D2" s="74" t="s">
        <v>302</v>
      </c>
      <c r="E2" s="74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6" t="s">
        <v>148</v>
      </c>
    </row>
    <row r="3" spans="1:66" x14ac:dyDescent="0.15">
      <c r="A3" s="49"/>
      <c r="B3" s="89"/>
      <c r="C3" s="77"/>
      <c r="D3" s="49"/>
      <c r="E3" s="8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</row>
    <row r="4" spans="1:66" x14ac:dyDescent="0.15">
      <c r="A4" s="14" t="s">
        <v>161</v>
      </c>
      <c r="B4" s="34"/>
      <c r="C4" s="27"/>
      <c r="D4" s="10"/>
      <c r="E4" s="64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</row>
    <row r="5" spans="1:66" x14ac:dyDescent="0.15">
      <c r="A5" s="14"/>
      <c r="B5" s="34"/>
      <c r="C5" s="27"/>
      <c r="D5" s="10"/>
      <c r="E5" s="64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</row>
    <row r="6" spans="1:66" s="14" customFormat="1" x14ac:dyDescent="0.15">
      <c r="A6" s="14" t="s">
        <v>162</v>
      </c>
      <c r="B6" s="34" t="s">
        <v>1058</v>
      </c>
      <c r="C6" s="27" t="s">
        <v>296</v>
      </c>
      <c r="D6" s="10" t="s">
        <v>296</v>
      </c>
      <c r="E6" s="64">
        <f>'OPEX _CWS '!C43</f>
        <v>0</v>
      </c>
      <c r="F6" s="64">
        <f>'OPEX _CWS '!D43</f>
        <v>1200</v>
      </c>
      <c r="G6" s="64">
        <f>'OPEX _CWS '!E43</f>
        <v>1200</v>
      </c>
      <c r="H6" s="64">
        <f>'OPEX _CWS '!F43</f>
        <v>1200</v>
      </c>
      <c r="I6" s="64">
        <f>'OPEX _CWS '!G43</f>
        <v>1200</v>
      </c>
      <c r="J6" s="64">
        <f>'OPEX _CWS '!H43</f>
        <v>1200</v>
      </c>
      <c r="K6" s="64">
        <f>'OPEX _CWS '!I43</f>
        <v>1200</v>
      </c>
      <c r="L6" s="64">
        <f>'OPEX _CWS '!J43</f>
        <v>1200</v>
      </c>
      <c r="M6" s="64">
        <f>'OPEX _CWS '!K43</f>
        <v>1200</v>
      </c>
      <c r="N6" s="64">
        <f>'OPEX _CWS '!L43</f>
        <v>1200</v>
      </c>
      <c r="O6" s="64">
        <f>'OPEX _CWS '!M43</f>
        <v>1200</v>
      </c>
      <c r="P6" s="64">
        <f>'OPEX _CWS '!N43</f>
        <v>1200</v>
      </c>
      <c r="Q6" s="64">
        <f>'OPEX _CWS '!O43</f>
        <v>1200</v>
      </c>
      <c r="R6" s="64">
        <f>'OPEX _CWS '!P43</f>
        <v>1200</v>
      </c>
      <c r="S6" s="64">
        <f>'OPEX _CWS '!Q43</f>
        <v>1200</v>
      </c>
      <c r="T6" s="64">
        <f>'OPEX _CWS '!R43</f>
        <v>1200</v>
      </c>
      <c r="U6" s="64">
        <f>'OPEX _CWS '!S43</f>
        <v>1200</v>
      </c>
      <c r="V6" s="64">
        <f>'OPEX _CWS '!T43</f>
        <v>1200</v>
      </c>
      <c r="W6" s="64">
        <f>'OPEX _CWS '!U43</f>
        <v>1200</v>
      </c>
      <c r="X6" s="64">
        <f>'OPEX _CWS '!V43</f>
        <v>1200</v>
      </c>
      <c r="Y6" s="64">
        <f>'OPEX _CWS '!W43</f>
        <v>1200</v>
      </c>
      <c r="Z6" s="64">
        <f>'OPEX _CWS '!X43</f>
        <v>1200</v>
      </c>
      <c r="AA6" s="64">
        <f>'OPEX _CWS '!Y43</f>
        <v>1200</v>
      </c>
      <c r="AB6" s="64">
        <f>'OPEX _CWS '!Z43</f>
        <v>1200</v>
      </c>
      <c r="AC6" s="64">
        <f>'OPEX _CWS '!AA43</f>
        <v>1200</v>
      </c>
      <c r="AD6" s="64">
        <f>'OPEX _CWS '!AB43</f>
        <v>800</v>
      </c>
      <c r="AE6" s="64">
        <f>'OPEX _CWS '!AC43</f>
        <v>800</v>
      </c>
      <c r="AF6" s="64">
        <f>'OPEX _CWS '!AD43</f>
        <v>800</v>
      </c>
      <c r="AG6" s="64">
        <f>'OPEX _CWS '!AE43</f>
        <v>800</v>
      </c>
      <c r="AH6" s="64">
        <f>'OPEX _CWS '!AF43</f>
        <v>800</v>
      </c>
      <c r="AI6" s="64">
        <f>'OPEX _CWS '!AG43</f>
        <v>800</v>
      </c>
      <c r="AJ6" s="64">
        <f>'OPEX _CWS '!AH43</f>
        <v>800</v>
      </c>
      <c r="AK6" s="64">
        <f>'OPEX _CWS '!AI43</f>
        <v>800</v>
      </c>
      <c r="AL6" s="64">
        <f>'OPEX _CWS '!AJ43</f>
        <v>800</v>
      </c>
      <c r="AM6" s="64">
        <f>'OPEX _CWS '!AK43</f>
        <v>800</v>
      </c>
      <c r="AN6" s="64">
        <f>'OPEX _CWS '!AL43</f>
        <v>800</v>
      </c>
      <c r="AO6" s="64">
        <f>'OPEX _CWS '!AM43</f>
        <v>800</v>
      </c>
      <c r="AP6" s="64">
        <f>'OPEX _CWS '!AN43</f>
        <v>800</v>
      </c>
      <c r="AQ6" s="64">
        <f>'OPEX _CWS '!AO43</f>
        <v>800</v>
      </c>
      <c r="AR6" s="64">
        <f>'OPEX _CWS '!AP43</f>
        <v>800</v>
      </c>
      <c r="AS6" s="64">
        <f>'OPEX _CWS '!AQ43</f>
        <v>800</v>
      </c>
      <c r="AT6" s="64">
        <f>'OPEX _CWS '!AR43</f>
        <v>800</v>
      </c>
      <c r="AU6" s="64">
        <f>'OPEX _CWS '!AS43</f>
        <v>800</v>
      </c>
      <c r="AV6" s="64">
        <f>'OPEX _CWS '!AT43</f>
        <v>800</v>
      </c>
      <c r="AW6" s="64">
        <f>'OPEX _CWS '!AU43</f>
        <v>800</v>
      </c>
      <c r="AX6" s="64">
        <f>'OPEX _CWS '!AV43</f>
        <v>800</v>
      </c>
      <c r="AY6" s="64">
        <f>'OPEX _CWS '!AW43</f>
        <v>800</v>
      </c>
      <c r="AZ6" s="64">
        <f>'OPEX _CWS '!AX43</f>
        <v>800</v>
      </c>
      <c r="BA6" s="64">
        <f>'OPEX _CWS '!AY43</f>
        <v>800</v>
      </c>
      <c r="BB6" s="64">
        <f>'OPEX _CWS '!AZ43</f>
        <v>800</v>
      </c>
      <c r="BC6" s="64">
        <f>'OPEX _CWS '!BA43</f>
        <v>800</v>
      </c>
      <c r="BD6" s="64">
        <f>'OPEX _CWS '!BB43</f>
        <v>800</v>
      </c>
      <c r="BE6" s="64">
        <f>'OPEX _CWS '!BC43</f>
        <v>800</v>
      </c>
      <c r="BF6" s="64">
        <f>'OPEX _CWS '!BD43</f>
        <v>800</v>
      </c>
      <c r="BG6" s="64">
        <f>'OPEX _CWS '!BE43</f>
        <v>800</v>
      </c>
      <c r="BH6" s="64">
        <f>'OPEX _CWS '!BF43</f>
        <v>800</v>
      </c>
      <c r="BI6" s="64">
        <f>'OPEX _CWS '!BG43</f>
        <v>800</v>
      </c>
      <c r="BJ6" s="64">
        <f>'OPEX _CWS '!BH43</f>
        <v>800</v>
      </c>
      <c r="BK6" s="64">
        <f>'OPEX _CWS '!BI43</f>
        <v>800</v>
      </c>
      <c r="BL6" s="64">
        <f>'OPEX _CWS '!BJ43</f>
        <v>800</v>
      </c>
      <c r="BM6" s="64">
        <f>'OPEX _CWS '!BK43</f>
        <v>800</v>
      </c>
      <c r="BN6" s="35">
        <f>COLUMNS(F6:BM6)</f>
        <v>60</v>
      </c>
    </row>
    <row r="7" spans="1:66" s="14" customFormat="1" x14ac:dyDescent="0.15">
      <c r="B7" s="34"/>
      <c r="C7" s="27"/>
      <c r="D7" s="10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</row>
    <row r="8" spans="1:66" x14ac:dyDescent="0.15">
      <c r="A8" s="88" t="s">
        <v>179</v>
      </c>
      <c r="B8" s="76"/>
      <c r="C8" s="79"/>
      <c r="D8" s="76"/>
      <c r="E8" s="84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</row>
    <row r="9" spans="1:66" x14ac:dyDescent="0.15">
      <c r="A9" s="47" t="s">
        <v>177</v>
      </c>
      <c r="B9" s="34" t="s">
        <v>1057</v>
      </c>
      <c r="C9" s="281">
        <v>90</v>
      </c>
      <c r="D9" s="282">
        <v>0.05</v>
      </c>
      <c r="E9" s="63">
        <f>12*90</f>
        <v>1080</v>
      </c>
      <c r="F9" s="70">
        <f t="shared" ref="F9:Q11" si="0">$C9</f>
        <v>90</v>
      </c>
      <c r="G9" s="70">
        <f t="shared" si="0"/>
        <v>90</v>
      </c>
      <c r="H9" s="70">
        <f t="shared" si="0"/>
        <v>90</v>
      </c>
      <c r="I9" s="70">
        <f t="shared" si="0"/>
        <v>90</v>
      </c>
      <c r="J9" s="70">
        <f t="shared" si="0"/>
        <v>90</v>
      </c>
      <c r="K9" s="70">
        <f t="shared" si="0"/>
        <v>90</v>
      </c>
      <c r="L9" s="70">
        <f t="shared" si="0"/>
        <v>90</v>
      </c>
      <c r="M9" s="70">
        <f t="shared" si="0"/>
        <v>90</v>
      </c>
      <c r="N9" s="70">
        <f t="shared" si="0"/>
        <v>90</v>
      </c>
      <c r="O9" s="70">
        <f t="shared" si="0"/>
        <v>90</v>
      </c>
      <c r="P9" s="70">
        <f t="shared" si="0"/>
        <v>90</v>
      </c>
      <c r="Q9" s="70">
        <f t="shared" si="0"/>
        <v>90</v>
      </c>
      <c r="R9" s="70">
        <f t="shared" ref="R9:AC11" si="1">$C9*(1+$D9)</f>
        <v>94.5</v>
      </c>
      <c r="S9" s="70">
        <f t="shared" si="1"/>
        <v>94.5</v>
      </c>
      <c r="T9" s="70">
        <f t="shared" si="1"/>
        <v>94.5</v>
      </c>
      <c r="U9" s="70">
        <f t="shared" si="1"/>
        <v>94.5</v>
      </c>
      <c r="V9" s="70">
        <f t="shared" si="1"/>
        <v>94.5</v>
      </c>
      <c r="W9" s="70">
        <f t="shared" si="1"/>
        <v>94.5</v>
      </c>
      <c r="X9" s="70">
        <f t="shared" si="1"/>
        <v>94.5</v>
      </c>
      <c r="Y9" s="70">
        <f t="shared" si="1"/>
        <v>94.5</v>
      </c>
      <c r="Z9" s="70">
        <f t="shared" si="1"/>
        <v>94.5</v>
      </c>
      <c r="AA9" s="70">
        <f t="shared" si="1"/>
        <v>94.5</v>
      </c>
      <c r="AB9" s="70">
        <f t="shared" si="1"/>
        <v>94.5</v>
      </c>
      <c r="AC9" s="70">
        <f t="shared" si="1"/>
        <v>94.5</v>
      </c>
      <c r="AD9" s="70">
        <f t="shared" ref="AD9:AO11" si="2">$AC9*(1+$D9)</f>
        <v>99.225000000000009</v>
      </c>
      <c r="AE9" s="70">
        <f t="shared" si="2"/>
        <v>99.225000000000009</v>
      </c>
      <c r="AF9" s="70">
        <f t="shared" si="2"/>
        <v>99.225000000000009</v>
      </c>
      <c r="AG9" s="70">
        <f t="shared" si="2"/>
        <v>99.225000000000009</v>
      </c>
      <c r="AH9" s="70">
        <f t="shared" si="2"/>
        <v>99.225000000000009</v>
      </c>
      <c r="AI9" s="70">
        <f t="shared" si="2"/>
        <v>99.225000000000009</v>
      </c>
      <c r="AJ9" s="70">
        <f t="shared" si="2"/>
        <v>99.225000000000009</v>
      </c>
      <c r="AK9" s="70">
        <f t="shared" si="2"/>
        <v>99.225000000000009</v>
      </c>
      <c r="AL9" s="70">
        <f t="shared" si="2"/>
        <v>99.225000000000009</v>
      </c>
      <c r="AM9" s="70">
        <f t="shared" si="2"/>
        <v>99.225000000000009</v>
      </c>
      <c r="AN9" s="70">
        <f t="shared" si="2"/>
        <v>99.225000000000009</v>
      </c>
      <c r="AO9" s="70">
        <f t="shared" si="2"/>
        <v>99.225000000000009</v>
      </c>
      <c r="AP9" s="70">
        <f t="shared" ref="AP9:BA11" si="3">$AO9*(1+$D9)</f>
        <v>104.18625000000002</v>
      </c>
      <c r="AQ9" s="70">
        <f t="shared" si="3"/>
        <v>104.18625000000002</v>
      </c>
      <c r="AR9" s="70">
        <f t="shared" si="3"/>
        <v>104.18625000000002</v>
      </c>
      <c r="AS9" s="70">
        <f t="shared" si="3"/>
        <v>104.18625000000002</v>
      </c>
      <c r="AT9" s="70">
        <f t="shared" si="3"/>
        <v>104.18625000000002</v>
      </c>
      <c r="AU9" s="70">
        <f t="shared" si="3"/>
        <v>104.18625000000002</v>
      </c>
      <c r="AV9" s="70">
        <f t="shared" si="3"/>
        <v>104.18625000000002</v>
      </c>
      <c r="AW9" s="70">
        <f t="shared" si="3"/>
        <v>104.18625000000002</v>
      </c>
      <c r="AX9" s="70">
        <f t="shared" si="3"/>
        <v>104.18625000000002</v>
      </c>
      <c r="AY9" s="70">
        <f t="shared" si="3"/>
        <v>104.18625000000002</v>
      </c>
      <c r="AZ9" s="70">
        <f t="shared" si="3"/>
        <v>104.18625000000002</v>
      </c>
      <c r="BA9" s="70">
        <f t="shared" si="3"/>
        <v>104.18625000000002</v>
      </c>
      <c r="BB9" s="70">
        <f t="shared" ref="BB9:BM11" si="4">$BA9*(1+$D9)</f>
        <v>109.39556250000003</v>
      </c>
      <c r="BC9" s="70">
        <f t="shared" si="4"/>
        <v>109.39556250000003</v>
      </c>
      <c r="BD9" s="70">
        <f t="shared" si="4"/>
        <v>109.39556250000003</v>
      </c>
      <c r="BE9" s="70">
        <f t="shared" si="4"/>
        <v>109.39556250000003</v>
      </c>
      <c r="BF9" s="70">
        <f t="shared" si="4"/>
        <v>109.39556250000003</v>
      </c>
      <c r="BG9" s="70">
        <f t="shared" si="4"/>
        <v>109.39556250000003</v>
      </c>
      <c r="BH9" s="70">
        <f t="shared" si="4"/>
        <v>109.39556250000003</v>
      </c>
      <c r="BI9" s="70">
        <f t="shared" si="4"/>
        <v>109.39556250000003</v>
      </c>
      <c r="BJ9" s="70">
        <f t="shared" si="4"/>
        <v>109.39556250000003</v>
      </c>
      <c r="BK9" s="70">
        <f t="shared" si="4"/>
        <v>109.39556250000003</v>
      </c>
      <c r="BL9" s="70">
        <f t="shared" si="4"/>
        <v>109.39556250000003</v>
      </c>
      <c r="BM9" s="70">
        <f t="shared" si="4"/>
        <v>109.39556250000003</v>
      </c>
    </row>
    <row r="10" spans="1:66" x14ac:dyDescent="0.15">
      <c r="A10" s="47" t="s">
        <v>298</v>
      </c>
      <c r="B10" s="34" t="s">
        <v>1057</v>
      </c>
      <c r="C10" s="281">
        <v>250</v>
      </c>
      <c r="D10" s="282">
        <v>2.5000000000000001E-2</v>
      </c>
      <c r="E10" s="63">
        <v>2255</v>
      </c>
      <c r="F10" s="70">
        <f t="shared" si="0"/>
        <v>250</v>
      </c>
      <c r="G10" s="70">
        <f t="shared" si="0"/>
        <v>250</v>
      </c>
      <c r="H10" s="70">
        <f t="shared" si="0"/>
        <v>250</v>
      </c>
      <c r="I10" s="70">
        <f t="shared" si="0"/>
        <v>250</v>
      </c>
      <c r="J10" s="70">
        <f t="shared" si="0"/>
        <v>250</v>
      </c>
      <c r="K10" s="70">
        <f t="shared" si="0"/>
        <v>250</v>
      </c>
      <c r="L10" s="70">
        <f t="shared" si="0"/>
        <v>250</v>
      </c>
      <c r="M10" s="70">
        <f t="shared" si="0"/>
        <v>250</v>
      </c>
      <c r="N10" s="70">
        <f t="shared" si="0"/>
        <v>250</v>
      </c>
      <c r="O10" s="70">
        <f t="shared" si="0"/>
        <v>250</v>
      </c>
      <c r="P10" s="70">
        <f t="shared" si="0"/>
        <v>250</v>
      </c>
      <c r="Q10" s="70">
        <f t="shared" si="0"/>
        <v>250</v>
      </c>
      <c r="R10" s="70">
        <f t="shared" si="1"/>
        <v>256.25</v>
      </c>
      <c r="S10" s="70">
        <f t="shared" si="1"/>
        <v>256.25</v>
      </c>
      <c r="T10" s="70">
        <f t="shared" si="1"/>
        <v>256.25</v>
      </c>
      <c r="U10" s="70">
        <f t="shared" si="1"/>
        <v>256.25</v>
      </c>
      <c r="V10" s="70">
        <f t="shared" si="1"/>
        <v>256.25</v>
      </c>
      <c r="W10" s="70">
        <f t="shared" si="1"/>
        <v>256.25</v>
      </c>
      <c r="X10" s="70">
        <f t="shared" si="1"/>
        <v>256.25</v>
      </c>
      <c r="Y10" s="70">
        <f t="shared" si="1"/>
        <v>256.25</v>
      </c>
      <c r="Z10" s="70">
        <f t="shared" si="1"/>
        <v>256.25</v>
      </c>
      <c r="AA10" s="70">
        <f t="shared" si="1"/>
        <v>256.25</v>
      </c>
      <c r="AB10" s="70">
        <f t="shared" si="1"/>
        <v>256.25</v>
      </c>
      <c r="AC10" s="70">
        <f t="shared" si="1"/>
        <v>256.25</v>
      </c>
      <c r="AD10" s="70">
        <f t="shared" si="2"/>
        <v>262.65625</v>
      </c>
      <c r="AE10" s="70">
        <f t="shared" si="2"/>
        <v>262.65625</v>
      </c>
      <c r="AF10" s="70">
        <f t="shared" si="2"/>
        <v>262.65625</v>
      </c>
      <c r="AG10" s="70">
        <f t="shared" si="2"/>
        <v>262.65625</v>
      </c>
      <c r="AH10" s="70">
        <f t="shared" si="2"/>
        <v>262.65625</v>
      </c>
      <c r="AI10" s="70">
        <f t="shared" si="2"/>
        <v>262.65625</v>
      </c>
      <c r="AJ10" s="70">
        <f t="shared" si="2"/>
        <v>262.65625</v>
      </c>
      <c r="AK10" s="70">
        <f t="shared" si="2"/>
        <v>262.65625</v>
      </c>
      <c r="AL10" s="70">
        <f t="shared" si="2"/>
        <v>262.65625</v>
      </c>
      <c r="AM10" s="70">
        <f t="shared" si="2"/>
        <v>262.65625</v>
      </c>
      <c r="AN10" s="70">
        <f t="shared" si="2"/>
        <v>262.65625</v>
      </c>
      <c r="AO10" s="70">
        <f t="shared" si="2"/>
        <v>262.65625</v>
      </c>
      <c r="AP10" s="70">
        <f t="shared" si="3"/>
        <v>269.22265625</v>
      </c>
      <c r="AQ10" s="70">
        <f t="shared" si="3"/>
        <v>269.22265625</v>
      </c>
      <c r="AR10" s="70">
        <f t="shared" si="3"/>
        <v>269.22265625</v>
      </c>
      <c r="AS10" s="70">
        <f t="shared" si="3"/>
        <v>269.22265625</v>
      </c>
      <c r="AT10" s="70">
        <f t="shared" si="3"/>
        <v>269.22265625</v>
      </c>
      <c r="AU10" s="70">
        <f t="shared" si="3"/>
        <v>269.22265625</v>
      </c>
      <c r="AV10" s="70">
        <f t="shared" si="3"/>
        <v>269.22265625</v>
      </c>
      <c r="AW10" s="70">
        <f t="shared" si="3"/>
        <v>269.22265625</v>
      </c>
      <c r="AX10" s="70">
        <f t="shared" si="3"/>
        <v>269.22265625</v>
      </c>
      <c r="AY10" s="70">
        <f t="shared" si="3"/>
        <v>269.22265625</v>
      </c>
      <c r="AZ10" s="70">
        <f t="shared" si="3"/>
        <v>269.22265625</v>
      </c>
      <c r="BA10" s="70">
        <f t="shared" si="3"/>
        <v>269.22265625</v>
      </c>
      <c r="BB10" s="70">
        <f t="shared" si="4"/>
        <v>275.95322265624998</v>
      </c>
      <c r="BC10" s="70">
        <f t="shared" si="4"/>
        <v>275.95322265624998</v>
      </c>
      <c r="BD10" s="70">
        <f t="shared" si="4"/>
        <v>275.95322265624998</v>
      </c>
      <c r="BE10" s="70">
        <f t="shared" si="4"/>
        <v>275.95322265624998</v>
      </c>
      <c r="BF10" s="70">
        <f t="shared" si="4"/>
        <v>275.95322265624998</v>
      </c>
      <c r="BG10" s="70">
        <f t="shared" si="4"/>
        <v>275.95322265624998</v>
      </c>
      <c r="BH10" s="70">
        <f t="shared" si="4"/>
        <v>275.95322265624998</v>
      </c>
      <c r="BI10" s="70">
        <f t="shared" si="4"/>
        <v>275.95322265624998</v>
      </c>
      <c r="BJ10" s="70">
        <f t="shared" si="4"/>
        <v>275.95322265624998</v>
      </c>
      <c r="BK10" s="70">
        <f t="shared" si="4"/>
        <v>275.95322265624998</v>
      </c>
      <c r="BL10" s="70">
        <f t="shared" si="4"/>
        <v>275.95322265624998</v>
      </c>
      <c r="BM10" s="70">
        <f t="shared" si="4"/>
        <v>275.95322265624998</v>
      </c>
    </row>
    <row r="11" spans="1:66" x14ac:dyDescent="0.15">
      <c r="A11" s="47" t="s">
        <v>164</v>
      </c>
      <c r="B11" s="34" t="s">
        <v>1057</v>
      </c>
      <c r="C11" s="281">
        <v>350</v>
      </c>
      <c r="D11" s="282">
        <v>0.15</v>
      </c>
      <c r="E11" s="63">
        <v>0</v>
      </c>
      <c r="F11" s="70">
        <f t="shared" si="0"/>
        <v>350</v>
      </c>
      <c r="G11" s="70">
        <f t="shared" si="0"/>
        <v>350</v>
      </c>
      <c r="H11" s="70">
        <f t="shared" si="0"/>
        <v>350</v>
      </c>
      <c r="I11" s="70">
        <f t="shared" si="0"/>
        <v>350</v>
      </c>
      <c r="J11" s="70">
        <f t="shared" si="0"/>
        <v>350</v>
      </c>
      <c r="K11" s="70">
        <f t="shared" si="0"/>
        <v>350</v>
      </c>
      <c r="L11" s="70">
        <f t="shared" si="0"/>
        <v>350</v>
      </c>
      <c r="M11" s="70">
        <f t="shared" si="0"/>
        <v>350</v>
      </c>
      <c r="N11" s="70">
        <f t="shared" si="0"/>
        <v>350</v>
      </c>
      <c r="O11" s="70">
        <f t="shared" si="0"/>
        <v>350</v>
      </c>
      <c r="P11" s="70">
        <f t="shared" si="0"/>
        <v>350</v>
      </c>
      <c r="Q11" s="70">
        <f t="shared" si="0"/>
        <v>350</v>
      </c>
      <c r="R11" s="70">
        <f t="shared" si="1"/>
        <v>402.49999999999994</v>
      </c>
      <c r="S11" s="70">
        <f t="shared" si="1"/>
        <v>402.49999999999994</v>
      </c>
      <c r="T11" s="70">
        <f t="shared" si="1"/>
        <v>402.49999999999994</v>
      </c>
      <c r="U11" s="70">
        <f t="shared" si="1"/>
        <v>402.49999999999994</v>
      </c>
      <c r="V11" s="70">
        <f t="shared" si="1"/>
        <v>402.49999999999994</v>
      </c>
      <c r="W11" s="70">
        <f t="shared" si="1"/>
        <v>402.49999999999994</v>
      </c>
      <c r="X11" s="70">
        <f t="shared" si="1"/>
        <v>402.49999999999994</v>
      </c>
      <c r="Y11" s="70">
        <f t="shared" si="1"/>
        <v>402.49999999999994</v>
      </c>
      <c r="Z11" s="70">
        <f t="shared" si="1"/>
        <v>402.49999999999994</v>
      </c>
      <c r="AA11" s="70">
        <f t="shared" si="1"/>
        <v>402.49999999999994</v>
      </c>
      <c r="AB11" s="70">
        <f t="shared" si="1"/>
        <v>402.49999999999994</v>
      </c>
      <c r="AC11" s="70">
        <f t="shared" si="1"/>
        <v>402.49999999999994</v>
      </c>
      <c r="AD11" s="70">
        <f t="shared" si="2"/>
        <v>462.87499999999989</v>
      </c>
      <c r="AE11" s="70">
        <f t="shared" si="2"/>
        <v>462.87499999999989</v>
      </c>
      <c r="AF11" s="70">
        <f t="shared" si="2"/>
        <v>462.87499999999989</v>
      </c>
      <c r="AG11" s="70">
        <f t="shared" si="2"/>
        <v>462.87499999999989</v>
      </c>
      <c r="AH11" s="70">
        <f t="shared" si="2"/>
        <v>462.87499999999989</v>
      </c>
      <c r="AI11" s="70">
        <f t="shared" si="2"/>
        <v>462.87499999999989</v>
      </c>
      <c r="AJ11" s="70">
        <f t="shared" si="2"/>
        <v>462.87499999999989</v>
      </c>
      <c r="AK11" s="70">
        <f t="shared" si="2"/>
        <v>462.87499999999989</v>
      </c>
      <c r="AL11" s="70">
        <f t="shared" si="2"/>
        <v>462.87499999999989</v>
      </c>
      <c r="AM11" s="70">
        <f t="shared" si="2"/>
        <v>462.87499999999989</v>
      </c>
      <c r="AN11" s="70">
        <f t="shared" si="2"/>
        <v>462.87499999999989</v>
      </c>
      <c r="AO11" s="70">
        <f t="shared" si="2"/>
        <v>462.87499999999989</v>
      </c>
      <c r="AP11" s="70">
        <f t="shared" si="3"/>
        <v>532.30624999999986</v>
      </c>
      <c r="AQ11" s="70">
        <f t="shared" si="3"/>
        <v>532.30624999999986</v>
      </c>
      <c r="AR11" s="70">
        <f t="shared" si="3"/>
        <v>532.30624999999986</v>
      </c>
      <c r="AS11" s="70">
        <f t="shared" si="3"/>
        <v>532.30624999999986</v>
      </c>
      <c r="AT11" s="70">
        <f t="shared" si="3"/>
        <v>532.30624999999986</v>
      </c>
      <c r="AU11" s="70">
        <f t="shared" si="3"/>
        <v>532.30624999999986</v>
      </c>
      <c r="AV11" s="70">
        <f t="shared" si="3"/>
        <v>532.30624999999986</v>
      </c>
      <c r="AW11" s="70">
        <f t="shared" si="3"/>
        <v>532.30624999999986</v>
      </c>
      <c r="AX11" s="70">
        <f t="shared" si="3"/>
        <v>532.30624999999986</v>
      </c>
      <c r="AY11" s="70">
        <f t="shared" si="3"/>
        <v>532.30624999999986</v>
      </c>
      <c r="AZ11" s="70">
        <f t="shared" si="3"/>
        <v>532.30624999999986</v>
      </c>
      <c r="BA11" s="70">
        <f t="shared" si="3"/>
        <v>532.30624999999986</v>
      </c>
      <c r="BB11" s="70">
        <f t="shared" si="4"/>
        <v>612.15218749999974</v>
      </c>
      <c r="BC11" s="70">
        <f t="shared" si="4"/>
        <v>612.15218749999974</v>
      </c>
      <c r="BD11" s="70">
        <f t="shared" si="4"/>
        <v>612.15218749999974</v>
      </c>
      <c r="BE11" s="70">
        <f t="shared" si="4"/>
        <v>612.15218749999974</v>
      </c>
      <c r="BF11" s="70">
        <f t="shared" si="4"/>
        <v>612.15218749999974</v>
      </c>
      <c r="BG11" s="70">
        <f t="shared" si="4"/>
        <v>612.15218749999974</v>
      </c>
      <c r="BH11" s="70">
        <f t="shared" si="4"/>
        <v>612.15218749999974</v>
      </c>
      <c r="BI11" s="70">
        <f t="shared" si="4"/>
        <v>612.15218749999974</v>
      </c>
      <c r="BJ11" s="70">
        <f t="shared" si="4"/>
        <v>612.15218749999974</v>
      </c>
      <c r="BK11" s="70">
        <f t="shared" si="4"/>
        <v>612.15218749999974</v>
      </c>
      <c r="BL11" s="70">
        <f t="shared" si="4"/>
        <v>612.15218749999974</v>
      </c>
      <c r="BM11" s="70">
        <f t="shared" si="4"/>
        <v>612.15218749999974</v>
      </c>
    </row>
    <row r="12" spans="1:66" x14ac:dyDescent="0.15">
      <c r="A12" s="47" t="s">
        <v>165</v>
      </c>
      <c r="B12" s="34" t="s">
        <v>1058</v>
      </c>
      <c r="C12" s="281" t="s">
        <v>296</v>
      </c>
      <c r="D12" s="267" t="s">
        <v>296</v>
      </c>
      <c r="E12" s="63">
        <f>'OPEX _CWS '!C34</f>
        <v>0</v>
      </c>
      <c r="F12" s="63">
        <f>'OPEX _CWS '!D34</f>
        <v>1120</v>
      </c>
      <c r="G12" s="63">
        <f>'OPEX _CWS '!E34</f>
        <v>360</v>
      </c>
      <c r="H12" s="63">
        <f>'OPEX _CWS '!F34</f>
        <v>360</v>
      </c>
      <c r="I12" s="63">
        <f>'OPEX _CWS '!G34</f>
        <v>360</v>
      </c>
      <c r="J12" s="63">
        <f>'OPEX _CWS '!H34</f>
        <v>360</v>
      </c>
      <c r="K12" s="63">
        <f>'OPEX _CWS '!I34</f>
        <v>360</v>
      </c>
      <c r="L12" s="63">
        <f>'OPEX _CWS '!J34</f>
        <v>360</v>
      </c>
      <c r="M12" s="63">
        <f>'OPEX _CWS '!K34</f>
        <v>360</v>
      </c>
      <c r="N12" s="63">
        <f>'OPEX _CWS '!L34</f>
        <v>360</v>
      </c>
      <c r="O12" s="63">
        <f>'OPEX _CWS '!M34</f>
        <v>360</v>
      </c>
      <c r="P12" s="63">
        <f>'OPEX _CWS '!N34</f>
        <v>360</v>
      </c>
      <c r="Q12" s="63">
        <f>'OPEX _CWS '!O34</f>
        <v>360</v>
      </c>
      <c r="R12" s="63">
        <f>'OPEX _CWS '!P34</f>
        <v>360</v>
      </c>
      <c r="S12" s="63">
        <f>'OPEX _CWS '!Q34</f>
        <v>360</v>
      </c>
      <c r="T12" s="63">
        <f>'OPEX _CWS '!R34</f>
        <v>360</v>
      </c>
      <c r="U12" s="63">
        <f>'OPEX _CWS '!S34</f>
        <v>360</v>
      </c>
      <c r="V12" s="63">
        <f>'OPEX _CWS '!T34</f>
        <v>360</v>
      </c>
      <c r="W12" s="63">
        <f>'OPEX _CWS '!U34</f>
        <v>360</v>
      </c>
      <c r="X12" s="63">
        <f>'OPEX _CWS '!V34</f>
        <v>360</v>
      </c>
      <c r="Y12" s="63">
        <f>'OPEX _CWS '!W34</f>
        <v>360</v>
      </c>
      <c r="Z12" s="63">
        <f>'OPEX _CWS '!X34</f>
        <v>360</v>
      </c>
      <c r="AA12" s="63">
        <f>'OPEX _CWS '!Y34</f>
        <v>360</v>
      </c>
      <c r="AB12" s="63">
        <f>'OPEX _CWS '!Z34</f>
        <v>360</v>
      </c>
      <c r="AC12" s="63">
        <f>'OPEX _CWS '!AA34</f>
        <v>360</v>
      </c>
      <c r="AD12" s="63">
        <f>'OPEX _CWS '!AB34</f>
        <v>360</v>
      </c>
      <c r="AE12" s="63">
        <f>'OPEX _CWS '!AC34</f>
        <v>360</v>
      </c>
      <c r="AF12" s="63">
        <f>'OPEX _CWS '!AD34</f>
        <v>360</v>
      </c>
      <c r="AG12" s="63">
        <f>'OPEX _CWS '!AE34</f>
        <v>360</v>
      </c>
      <c r="AH12" s="63">
        <f>'OPEX _CWS '!AF34</f>
        <v>360</v>
      </c>
      <c r="AI12" s="63">
        <f>'OPEX _CWS '!AG34</f>
        <v>360</v>
      </c>
      <c r="AJ12" s="63">
        <f>'OPEX _CWS '!AH34</f>
        <v>360</v>
      </c>
      <c r="AK12" s="63">
        <f>'OPEX _CWS '!AI34</f>
        <v>360</v>
      </c>
      <c r="AL12" s="63">
        <f>'OPEX _CWS '!AJ34</f>
        <v>360</v>
      </c>
      <c r="AM12" s="63">
        <f>'OPEX _CWS '!AK34</f>
        <v>360</v>
      </c>
      <c r="AN12" s="63">
        <f>'OPEX _CWS '!AL34</f>
        <v>360</v>
      </c>
      <c r="AO12" s="63">
        <f>'OPEX _CWS '!AM34</f>
        <v>360</v>
      </c>
      <c r="AP12" s="63">
        <f>'OPEX _CWS '!AN34</f>
        <v>360</v>
      </c>
      <c r="AQ12" s="63">
        <f>'OPEX _CWS '!AO34</f>
        <v>360</v>
      </c>
      <c r="AR12" s="63">
        <f>'OPEX _CWS '!AP34</f>
        <v>360</v>
      </c>
      <c r="AS12" s="63">
        <f>'OPEX _CWS '!AQ34</f>
        <v>360</v>
      </c>
      <c r="AT12" s="63">
        <f>'OPEX _CWS '!AR34</f>
        <v>360</v>
      </c>
      <c r="AU12" s="63">
        <f>'OPEX _CWS '!AS34</f>
        <v>360</v>
      </c>
      <c r="AV12" s="63">
        <f>'OPEX _CWS '!AT34</f>
        <v>360</v>
      </c>
      <c r="AW12" s="63">
        <f>'OPEX _CWS '!AU34</f>
        <v>360</v>
      </c>
      <c r="AX12" s="63">
        <f>'OPEX _CWS '!AV34</f>
        <v>360</v>
      </c>
      <c r="AY12" s="63">
        <f>'OPEX _CWS '!AW34</f>
        <v>360</v>
      </c>
      <c r="AZ12" s="63">
        <f>'OPEX _CWS '!AX34</f>
        <v>360</v>
      </c>
      <c r="BA12" s="63">
        <f>'OPEX _CWS '!AY34</f>
        <v>360</v>
      </c>
      <c r="BB12" s="63">
        <f>'OPEX _CWS '!AZ34</f>
        <v>360</v>
      </c>
      <c r="BC12" s="63">
        <f>'OPEX _CWS '!BA34</f>
        <v>360</v>
      </c>
      <c r="BD12" s="63">
        <f>'OPEX _CWS '!BB34</f>
        <v>360</v>
      </c>
      <c r="BE12" s="63">
        <f>'OPEX _CWS '!BC34</f>
        <v>360</v>
      </c>
      <c r="BF12" s="63">
        <f>'OPEX _CWS '!BD34</f>
        <v>360</v>
      </c>
      <c r="BG12" s="63">
        <f>'OPEX _CWS '!BE34</f>
        <v>360</v>
      </c>
      <c r="BH12" s="63">
        <f>'OPEX _CWS '!BF34</f>
        <v>360</v>
      </c>
      <c r="BI12" s="63">
        <f>'OPEX _CWS '!BG34</f>
        <v>360</v>
      </c>
      <c r="BJ12" s="63">
        <f>'OPEX _CWS '!BH34</f>
        <v>360</v>
      </c>
      <c r="BK12" s="63">
        <f>'OPEX _CWS '!BI34</f>
        <v>360</v>
      </c>
      <c r="BL12" s="63">
        <f>'OPEX _CWS '!BJ34</f>
        <v>360</v>
      </c>
      <c r="BM12" s="63">
        <f>'OPEX _CWS '!BK34</f>
        <v>360</v>
      </c>
    </row>
    <row r="13" spans="1:66" s="14" customFormat="1" x14ac:dyDescent="0.15">
      <c r="A13" s="16" t="s">
        <v>178</v>
      </c>
      <c r="B13" s="34"/>
      <c r="C13" s="283"/>
      <c r="D13" s="276"/>
      <c r="E13" s="64">
        <f>SUM(E9:E12)</f>
        <v>3335</v>
      </c>
      <c r="F13" s="64">
        <f t="shared" ref="F13:BM13" si="5">SUM(F9:F12)</f>
        <v>1810</v>
      </c>
      <c r="G13" s="64">
        <f t="shared" si="5"/>
        <v>1050</v>
      </c>
      <c r="H13" s="64">
        <f t="shared" si="5"/>
        <v>1050</v>
      </c>
      <c r="I13" s="64">
        <f t="shared" si="5"/>
        <v>1050</v>
      </c>
      <c r="J13" s="64">
        <f t="shared" si="5"/>
        <v>1050</v>
      </c>
      <c r="K13" s="64">
        <f t="shared" si="5"/>
        <v>1050</v>
      </c>
      <c r="L13" s="64">
        <f t="shared" si="5"/>
        <v>1050</v>
      </c>
      <c r="M13" s="64">
        <f t="shared" si="5"/>
        <v>1050</v>
      </c>
      <c r="N13" s="64">
        <f t="shared" si="5"/>
        <v>1050</v>
      </c>
      <c r="O13" s="64">
        <f t="shared" si="5"/>
        <v>1050</v>
      </c>
      <c r="P13" s="64">
        <f t="shared" si="5"/>
        <v>1050</v>
      </c>
      <c r="Q13" s="64">
        <f t="shared" si="5"/>
        <v>1050</v>
      </c>
      <c r="R13" s="64">
        <f t="shared" si="5"/>
        <v>1113.25</v>
      </c>
      <c r="S13" s="64">
        <f t="shared" si="5"/>
        <v>1113.25</v>
      </c>
      <c r="T13" s="64">
        <f t="shared" si="5"/>
        <v>1113.25</v>
      </c>
      <c r="U13" s="64">
        <f t="shared" si="5"/>
        <v>1113.25</v>
      </c>
      <c r="V13" s="64">
        <f t="shared" si="5"/>
        <v>1113.25</v>
      </c>
      <c r="W13" s="64">
        <f t="shared" si="5"/>
        <v>1113.25</v>
      </c>
      <c r="X13" s="64">
        <f t="shared" si="5"/>
        <v>1113.25</v>
      </c>
      <c r="Y13" s="64">
        <f t="shared" si="5"/>
        <v>1113.25</v>
      </c>
      <c r="Z13" s="64">
        <f t="shared" si="5"/>
        <v>1113.25</v>
      </c>
      <c r="AA13" s="64">
        <f t="shared" si="5"/>
        <v>1113.25</v>
      </c>
      <c r="AB13" s="64">
        <f t="shared" si="5"/>
        <v>1113.25</v>
      </c>
      <c r="AC13" s="64">
        <f t="shared" si="5"/>
        <v>1113.25</v>
      </c>
      <c r="AD13" s="64">
        <f t="shared" si="5"/>
        <v>1184.7562499999999</v>
      </c>
      <c r="AE13" s="64">
        <f t="shared" si="5"/>
        <v>1184.7562499999999</v>
      </c>
      <c r="AF13" s="64">
        <f t="shared" si="5"/>
        <v>1184.7562499999999</v>
      </c>
      <c r="AG13" s="64">
        <f t="shared" si="5"/>
        <v>1184.7562499999999</v>
      </c>
      <c r="AH13" s="64">
        <f t="shared" si="5"/>
        <v>1184.7562499999999</v>
      </c>
      <c r="AI13" s="64">
        <f t="shared" si="5"/>
        <v>1184.7562499999999</v>
      </c>
      <c r="AJ13" s="64">
        <f t="shared" si="5"/>
        <v>1184.7562499999999</v>
      </c>
      <c r="AK13" s="64">
        <f t="shared" si="5"/>
        <v>1184.7562499999999</v>
      </c>
      <c r="AL13" s="64">
        <f t="shared" si="5"/>
        <v>1184.7562499999999</v>
      </c>
      <c r="AM13" s="64">
        <f t="shared" si="5"/>
        <v>1184.7562499999999</v>
      </c>
      <c r="AN13" s="64">
        <f t="shared" si="5"/>
        <v>1184.7562499999999</v>
      </c>
      <c r="AO13" s="64">
        <f t="shared" si="5"/>
        <v>1184.7562499999999</v>
      </c>
      <c r="AP13" s="64">
        <f t="shared" si="5"/>
        <v>1265.7151562499998</v>
      </c>
      <c r="AQ13" s="64">
        <f t="shared" si="5"/>
        <v>1265.7151562499998</v>
      </c>
      <c r="AR13" s="64">
        <f t="shared" si="5"/>
        <v>1265.7151562499998</v>
      </c>
      <c r="AS13" s="64">
        <f t="shared" si="5"/>
        <v>1265.7151562499998</v>
      </c>
      <c r="AT13" s="64">
        <f t="shared" si="5"/>
        <v>1265.7151562499998</v>
      </c>
      <c r="AU13" s="64">
        <f t="shared" si="5"/>
        <v>1265.7151562499998</v>
      </c>
      <c r="AV13" s="64">
        <f t="shared" si="5"/>
        <v>1265.7151562499998</v>
      </c>
      <c r="AW13" s="64">
        <f t="shared" si="5"/>
        <v>1265.7151562499998</v>
      </c>
      <c r="AX13" s="64">
        <f t="shared" si="5"/>
        <v>1265.7151562499998</v>
      </c>
      <c r="AY13" s="64">
        <f t="shared" si="5"/>
        <v>1265.7151562499998</v>
      </c>
      <c r="AZ13" s="64">
        <f t="shared" si="5"/>
        <v>1265.7151562499998</v>
      </c>
      <c r="BA13" s="64">
        <f t="shared" si="5"/>
        <v>1265.7151562499998</v>
      </c>
      <c r="BB13" s="64">
        <f t="shared" si="5"/>
        <v>1357.5009726562498</v>
      </c>
      <c r="BC13" s="64">
        <f t="shared" si="5"/>
        <v>1357.5009726562498</v>
      </c>
      <c r="BD13" s="64">
        <f t="shared" si="5"/>
        <v>1357.5009726562498</v>
      </c>
      <c r="BE13" s="64">
        <f t="shared" si="5"/>
        <v>1357.5009726562498</v>
      </c>
      <c r="BF13" s="64">
        <f t="shared" si="5"/>
        <v>1357.5009726562498</v>
      </c>
      <c r="BG13" s="64">
        <f t="shared" si="5"/>
        <v>1357.5009726562498</v>
      </c>
      <c r="BH13" s="64">
        <f t="shared" si="5"/>
        <v>1357.5009726562498</v>
      </c>
      <c r="BI13" s="64">
        <f t="shared" si="5"/>
        <v>1357.5009726562498</v>
      </c>
      <c r="BJ13" s="64">
        <f t="shared" si="5"/>
        <v>1357.5009726562498</v>
      </c>
      <c r="BK13" s="64">
        <f t="shared" si="5"/>
        <v>1357.5009726562498</v>
      </c>
      <c r="BL13" s="64">
        <f t="shared" si="5"/>
        <v>1357.5009726562498</v>
      </c>
      <c r="BM13" s="64">
        <f t="shared" si="5"/>
        <v>1357.5009726562498</v>
      </c>
    </row>
    <row r="14" spans="1:66" x14ac:dyDescent="0.15">
      <c r="A14" s="44"/>
      <c r="B14" s="34"/>
      <c r="C14" s="281"/>
      <c r="D14" s="267"/>
      <c r="E14" s="63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</row>
    <row r="15" spans="1:66" x14ac:dyDescent="0.15">
      <c r="A15" s="14" t="s">
        <v>311</v>
      </c>
      <c r="B15" s="34"/>
      <c r="C15" s="281"/>
      <c r="D15" s="282"/>
      <c r="E15" s="63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</row>
    <row r="16" spans="1:66" x14ac:dyDescent="0.15">
      <c r="A16" s="87" t="s">
        <v>166</v>
      </c>
      <c r="B16" s="34" t="s">
        <v>1057</v>
      </c>
      <c r="C16" s="281">
        <v>50</v>
      </c>
      <c r="D16" s="282">
        <v>2.5000000000000001E-2</v>
      </c>
      <c r="E16" s="63">
        <v>678</v>
      </c>
      <c r="F16" s="70">
        <f t="shared" ref="F16:Q19" si="6">$C16</f>
        <v>50</v>
      </c>
      <c r="G16" s="70">
        <f t="shared" si="6"/>
        <v>50</v>
      </c>
      <c r="H16" s="70">
        <f t="shared" si="6"/>
        <v>50</v>
      </c>
      <c r="I16" s="70">
        <f t="shared" si="6"/>
        <v>50</v>
      </c>
      <c r="J16" s="70">
        <f t="shared" si="6"/>
        <v>50</v>
      </c>
      <c r="K16" s="70">
        <f t="shared" si="6"/>
        <v>50</v>
      </c>
      <c r="L16" s="70">
        <f t="shared" si="6"/>
        <v>50</v>
      </c>
      <c r="M16" s="70">
        <f t="shared" si="6"/>
        <v>50</v>
      </c>
      <c r="N16" s="70">
        <f t="shared" si="6"/>
        <v>50</v>
      </c>
      <c r="O16" s="70">
        <f t="shared" si="6"/>
        <v>50</v>
      </c>
      <c r="P16" s="70">
        <f t="shared" si="6"/>
        <v>50</v>
      </c>
      <c r="Q16" s="70">
        <f t="shared" si="6"/>
        <v>50</v>
      </c>
      <c r="R16" s="70">
        <f t="shared" ref="R16:AC19" si="7">$C16*(1+$D16)</f>
        <v>51.249999999999993</v>
      </c>
      <c r="S16" s="70">
        <f t="shared" si="7"/>
        <v>51.249999999999993</v>
      </c>
      <c r="T16" s="70">
        <f t="shared" si="7"/>
        <v>51.249999999999993</v>
      </c>
      <c r="U16" s="70">
        <f t="shared" si="7"/>
        <v>51.249999999999993</v>
      </c>
      <c r="V16" s="70">
        <f t="shared" si="7"/>
        <v>51.249999999999993</v>
      </c>
      <c r="W16" s="70">
        <f t="shared" si="7"/>
        <v>51.249999999999993</v>
      </c>
      <c r="X16" s="70">
        <f t="shared" si="7"/>
        <v>51.249999999999993</v>
      </c>
      <c r="Y16" s="70">
        <f t="shared" si="7"/>
        <v>51.249999999999993</v>
      </c>
      <c r="Z16" s="70">
        <f t="shared" si="7"/>
        <v>51.249999999999993</v>
      </c>
      <c r="AA16" s="70">
        <f t="shared" si="7"/>
        <v>51.249999999999993</v>
      </c>
      <c r="AB16" s="70">
        <f t="shared" si="7"/>
        <v>51.249999999999993</v>
      </c>
      <c r="AC16" s="70">
        <f t="shared" si="7"/>
        <v>51.249999999999993</v>
      </c>
      <c r="AD16" s="70">
        <f t="shared" ref="AD16:AO19" si="8">$AC16*(1+$D16)</f>
        <v>52.531249999999986</v>
      </c>
      <c r="AE16" s="70">
        <f t="shared" si="8"/>
        <v>52.531249999999986</v>
      </c>
      <c r="AF16" s="70">
        <f t="shared" si="8"/>
        <v>52.531249999999986</v>
      </c>
      <c r="AG16" s="70">
        <f t="shared" si="8"/>
        <v>52.531249999999986</v>
      </c>
      <c r="AH16" s="70">
        <f t="shared" si="8"/>
        <v>52.531249999999986</v>
      </c>
      <c r="AI16" s="70">
        <f t="shared" si="8"/>
        <v>52.531249999999986</v>
      </c>
      <c r="AJ16" s="70">
        <f t="shared" si="8"/>
        <v>52.531249999999986</v>
      </c>
      <c r="AK16" s="70">
        <f t="shared" si="8"/>
        <v>52.531249999999986</v>
      </c>
      <c r="AL16" s="70">
        <f t="shared" si="8"/>
        <v>52.531249999999986</v>
      </c>
      <c r="AM16" s="70">
        <f t="shared" si="8"/>
        <v>52.531249999999986</v>
      </c>
      <c r="AN16" s="70">
        <f t="shared" si="8"/>
        <v>52.531249999999986</v>
      </c>
      <c r="AO16" s="70">
        <f t="shared" si="8"/>
        <v>52.531249999999986</v>
      </c>
      <c r="AP16" s="70">
        <f t="shared" ref="AP16:BA19" si="9">$AO16*(1+$D16)</f>
        <v>53.844531249999982</v>
      </c>
      <c r="AQ16" s="70">
        <f t="shared" si="9"/>
        <v>53.844531249999982</v>
      </c>
      <c r="AR16" s="70">
        <f t="shared" si="9"/>
        <v>53.844531249999982</v>
      </c>
      <c r="AS16" s="70">
        <f t="shared" si="9"/>
        <v>53.844531249999982</v>
      </c>
      <c r="AT16" s="70">
        <f t="shared" si="9"/>
        <v>53.844531249999982</v>
      </c>
      <c r="AU16" s="70">
        <f t="shared" si="9"/>
        <v>53.844531249999982</v>
      </c>
      <c r="AV16" s="70">
        <f t="shared" si="9"/>
        <v>53.844531249999982</v>
      </c>
      <c r="AW16" s="70">
        <f t="shared" si="9"/>
        <v>53.844531249999982</v>
      </c>
      <c r="AX16" s="70">
        <f t="shared" si="9"/>
        <v>53.844531249999982</v>
      </c>
      <c r="AY16" s="70">
        <f t="shared" si="9"/>
        <v>53.844531249999982</v>
      </c>
      <c r="AZ16" s="70">
        <f t="shared" si="9"/>
        <v>53.844531249999982</v>
      </c>
      <c r="BA16" s="70">
        <f t="shared" si="9"/>
        <v>53.844531249999982</v>
      </c>
      <c r="BB16" s="70">
        <f t="shared" ref="BB16:BM19" si="10">$BA16*(1+$D16)</f>
        <v>55.19064453124998</v>
      </c>
      <c r="BC16" s="70">
        <f t="shared" si="10"/>
        <v>55.19064453124998</v>
      </c>
      <c r="BD16" s="70">
        <f t="shared" si="10"/>
        <v>55.19064453124998</v>
      </c>
      <c r="BE16" s="70">
        <f t="shared" si="10"/>
        <v>55.19064453124998</v>
      </c>
      <c r="BF16" s="70">
        <f t="shared" si="10"/>
        <v>55.19064453124998</v>
      </c>
      <c r="BG16" s="70">
        <f t="shared" si="10"/>
        <v>55.19064453124998</v>
      </c>
      <c r="BH16" s="70">
        <f t="shared" si="10"/>
        <v>55.19064453124998</v>
      </c>
      <c r="BI16" s="70">
        <f t="shared" si="10"/>
        <v>55.19064453124998</v>
      </c>
      <c r="BJ16" s="70">
        <f t="shared" si="10"/>
        <v>55.19064453124998</v>
      </c>
      <c r="BK16" s="70">
        <f t="shared" si="10"/>
        <v>55.19064453124998</v>
      </c>
      <c r="BL16" s="70">
        <f t="shared" si="10"/>
        <v>55.19064453124998</v>
      </c>
      <c r="BM16" s="70">
        <f t="shared" si="10"/>
        <v>55.19064453124998</v>
      </c>
    </row>
    <row r="17" spans="1:65" x14ac:dyDescent="0.15">
      <c r="A17" s="87" t="s">
        <v>295</v>
      </c>
      <c r="B17" s="34" t="s">
        <v>1057</v>
      </c>
      <c r="C17" s="281">
        <v>125</v>
      </c>
      <c r="D17" s="282">
        <v>2.5000000000000001E-2</v>
      </c>
      <c r="E17" s="63">
        <f>C17*12</f>
        <v>1500</v>
      </c>
      <c r="F17" s="70">
        <f t="shared" si="6"/>
        <v>125</v>
      </c>
      <c r="G17" s="70">
        <f t="shared" si="6"/>
        <v>125</v>
      </c>
      <c r="H17" s="70">
        <f t="shared" si="6"/>
        <v>125</v>
      </c>
      <c r="I17" s="70">
        <f t="shared" si="6"/>
        <v>125</v>
      </c>
      <c r="J17" s="70">
        <f t="shared" si="6"/>
        <v>125</v>
      </c>
      <c r="K17" s="70">
        <f t="shared" si="6"/>
        <v>125</v>
      </c>
      <c r="L17" s="70">
        <f t="shared" si="6"/>
        <v>125</v>
      </c>
      <c r="M17" s="70">
        <f t="shared" si="6"/>
        <v>125</v>
      </c>
      <c r="N17" s="70">
        <f t="shared" si="6"/>
        <v>125</v>
      </c>
      <c r="O17" s="70">
        <f t="shared" si="6"/>
        <v>125</v>
      </c>
      <c r="P17" s="70">
        <f t="shared" si="6"/>
        <v>125</v>
      </c>
      <c r="Q17" s="70">
        <f t="shared" si="6"/>
        <v>125</v>
      </c>
      <c r="R17" s="70">
        <f t="shared" si="7"/>
        <v>128.125</v>
      </c>
      <c r="S17" s="70">
        <f t="shared" si="7"/>
        <v>128.125</v>
      </c>
      <c r="T17" s="70">
        <f t="shared" si="7"/>
        <v>128.125</v>
      </c>
      <c r="U17" s="70">
        <f t="shared" si="7"/>
        <v>128.125</v>
      </c>
      <c r="V17" s="70">
        <f t="shared" si="7"/>
        <v>128.125</v>
      </c>
      <c r="W17" s="70">
        <f t="shared" si="7"/>
        <v>128.125</v>
      </c>
      <c r="X17" s="70">
        <f t="shared" si="7"/>
        <v>128.125</v>
      </c>
      <c r="Y17" s="70">
        <f t="shared" si="7"/>
        <v>128.125</v>
      </c>
      <c r="Z17" s="70">
        <f t="shared" si="7"/>
        <v>128.125</v>
      </c>
      <c r="AA17" s="70">
        <f t="shared" si="7"/>
        <v>128.125</v>
      </c>
      <c r="AB17" s="70">
        <f t="shared" si="7"/>
        <v>128.125</v>
      </c>
      <c r="AC17" s="70">
        <f t="shared" si="7"/>
        <v>128.125</v>
      </c>
      <c r="AD17" s="70">
        <f t="shared" si="8"/>
        <v>131.328125</v>
      </c>
      <c r="AE17" s="70">
        <f t="shared" si="8"/>
        <v>131.328125</v>
      </c>
      <c r="AF17" s="70">
        <f t="shared" si="8"/>
        <v>131.328125</v>
      </c>
      <c r="AG17" s="70">
        <f t="shared" si="8"/>
        <v>131.328125</v>
      </c>
      <c r="AH17" s="70">
        <f t="shared" si="8"/>
        <v>131.328125</v>
      </c>
      <c r="AI17" s="70">
        <f t="shared" si="8"/>
        <v>131.328125</v>
      </c>
      <c r="AJ17" s="70">
        <f t="shared" si="8"/>
        <v>131.328125</v>
      </c>
      <c r="AK17" s="70">
        <f t="shared" si="8"/>
        <v>131.328125</v>
      </c>
      <c r="AL17" s="70">
        <f t="shared" si="8"/>
        <v>131.328125</v>
      </c>
      <c r="AM17" s="70">
        <f t="shared" si="8"/>
        <v>131.328125</v>
      </c>
      <c r="AN17" s="70">
        <f t="shared" si="8"/>
        <v>131.328125</v>
      </c>
      <c r="AO17" s="70">
        <f t="shared" si="8"/>
        <v>131.328125</v>
      </c>
      <c r="AP17" s="70">
        <f t="shared" si="9"/>
        <v>134.611328125</v>
      </c>
      <c r="AQ17" s="70">
        <f t="shared" si="9"/>
        <v>134.611328125</v>
      </c>
      <c r="AR17" s="70">
        <f t="shared" si="9"/>
        <v>134.611328125</v>
      </c>
      <c r="AS17" s="70">
        <f t="shared" si="9"/>
        <v>134.611328125</v>
      </c>
      <c r="AT17" s="70">
        <f t="shared" si="9"/>
        <v>134.611328125</v>
      </c>
      <c r="AU17" s="70">
        <f t="shared" si="9"/>
        <v>134.611328125</v>
      </c>
      <c r="AV17" s="70">
        <f t="shared" si="9"/>
        <v>134.611328125</v>
      </c>
      <c r="AW17" s="70">
        <f t="shared" si="9"/>
        <v>134.611328125</v>
      </c>
      <c r="AX17" s="70">
        <f t="shared" si="9"/>
        <v>134.611328125</v>
      </c>
      <c r="AY17" s="70">
        <f t="shared" si="9"/>
        <v>134.611328125</v>
      </c>
      <c r="AZ17" s="70">
        <f t="shared" si="9"/>
        <v>134.611328125</v>
      </c>
      <c r="BA17" s="70">
        <f t="shared" si="9"/>
        <v>134.611328125</v>
      </c>
      <c r="BB17" s="70">
        <f t="shared" si="10"/>
        <v>137.97661132812499</v>
      </c>
      <c r="BC17" s="70">
        <f t="shared" si="10"/>
        <v>137.97661132812499</v>
      </c>
      <c r="BD17" s="70">
        <f t="shared" si="10"/>
        <v>137.97661132812499</v>
      </c>
      <c r="BE17" s="70">
        <f t="shared" si="10"/>
        <v>137.97661132812499</v>
      </c>
      <c r="BF17" s="70">
        <f t="shared" si="10"/>
        <v>137.97661132812499</v>
      </c>
      <c r="BG17" s="70">
        <f t="shared" si="10"/>
        <v>137.97661132812499</v>
      </c>
      <c r="BH17" s="70">
        <f t="shared" si="10"/>
        <v>137.97661132812499</v>
      </c>
      <c r="BI17" s="70">
        <f t="shared" si="10"/>
        <v>137.97661132812499</v>
      </c>
      <c r="BJ17" s="70">
        <f t="shared" si="10"/>
        <v>137.97661132812499</v>
      </c>
      <c r="BK17" s="70">
        <f t="shared" si="10"/>
        <v>137.97661132812499</v>
      </c>
      <c r="BL17" s="70">
        <f t="shared" si="10"/>
        <v>137.97661132812499</v>
      </c>
      <c r="BM17" s="70">
        <f t="shared" si="10"/>
        <v>137.97661132812499</v>
      </c>
    </row>
    <row r="18" spans="1:65" x14ac:dyDescent="0.15">
      <c r="A18" s="47" t="s">
        <v>182</v>
      </c>
      <c r="B18" s="34" t="s">
        <v>1057</v>
      </c>
      <c r="C18" s="281">
        <v>35</v>
      </c>
      <c r="D18" s="282">
        <v>2.5000000000000001E-2</v>
      </c>
      <c r="E18" s="63">
        <v>350</v>
      </c>
      <c r="F18" s="70">
        <f t="shared" si="6"/>
        <v>35</v>
      </c>
      <c r="G18" s="70">
        <f t="shared" si="6"/>
        <v>35</v>
      </c>
      <c r="H18" s="70">
        <f t="shared" si="6"/>
        <v>35</v>
      </c>
      <c r="I18" s="70">
        <f t="shared" si="6"/>
        <v>35</v>
      </c>
      <c r="J18" s="70">
        <f t="shared" si="6"/>
        <v>35</v>
      </c>
      <c r="K18" s="70">
        <f t="shared" si="6"/>
        <v>35</v>
      </c>
      <c r="L18" s="70">
        <f t="shared" si="6"/>
        <v>35</v>
      </c>
      <c r="M18" s="70">
        <f t="shared" si="6"/>
        <v>35</v>
      </c>
      <c r="N18" s="70">
        <f t="shared" si="6"/>
        <v>35</v>
      </c>
      <c r="O18" s="70">
        <f t="shared" si="6"/>
        <v>35</v>
      </c>
      <c r="P18" s="70">
        <f t="shared" si="6"/>
        <v>35</v>
      </c>
      <c r="Q18" s="70">
        <f t="shared" si="6"/>
        <v>35</v>
      </c>
      <c r="R18" s="70">
        <f t="shared" si="7"/>
        <v>35.875</v>
      </c>
      <c r="S18" s="70">
        <f t="shared" si="7"/>
        <v>35.875</v>
      </c>
      <c r="T18" s="70">
        <f t="shared" si="7"/>
        <v>35.875</v>
      </c>
      <c r="U18" s="70">
        <f t="shared" si="7"/>
        <v>35.875</v>
      </c>
      <c r="V18" s="70">
        <f t="shared" si="7"/>
        <v>35.875</v>
      </c>
      <c r="W18" s="70">
        <f t="shared" si="7"/>
        <v>35.875</v>
      </c>
      <c r="X18" s="70">
        <f t="shared" si="7"/>
        <v>35.875</v>
      </c>
      <c r="Y18" s="70">
        <f t="shared" si="7"/>
        <v>35.875</v>
      </c>
      <c r="Z18" s="70">
        <f t="shared" si="7"/>
        <v>35.875</v>
      </c>
      <c r="AA18" s="70">
        <f t="shared" si="7"/>
        <v>35.875</v>
      </c>
      <c r="AB18" s="70">
        <f t="shared" si="7"/>
        <v>35.875</v>
      </c>
      <c r="AC18" s="70">
        <f t="shared" si="7"/>
        <v>35.875</v>
      </c>
      <c r="AD18" s="70">
        <f t="shared" si="8"/>
        <v>36.771874999999994</v>
      </c>
      <c r="AE18" s="70">
        <f t="shared" si="8"/>
        <v>36.771874999999994</v>
      </c>
      <c r="AF18" s="70">
        <f t="shared" si="8"/>
        <v>36.771874999999994</v>
      </c>
      <c r="AG18" s="70">
        <f t="shared" si="8"/>
        <v>36.771874999999994</v>
      </c>
      <c r="AH18" s="70">
        <f t="shared" si="8"/>
        <v>36.771874999999994</v>
      </c>
      <c r="AI18" s="70">
        <f t="shared" si="8"/>
        <v>36.771874999999994</v>
      </c>
      <c r="AJ18" s="70">
        <f t="shared" si="8"/>
        <v>36.771874999999994</v>
      </c>
      <c r="AK18" s="70">
        <f t="shared" si="8"/>
        <v>36.771874999999994</v>
      </c>
      <c r="AL18" s="70">
        <f t="shared" si="8"/>
        <v>36.771874999999994</v>
      </c>
      <c r="AM18" s="70">
        <f t="shared" si="8"/>
        <v>36.771874999999994</v>
      </c>
      <c r="AN18" s="70">
        <f t="shared" si="8"/>
        <v>36.771874999999994</v>
      </c>
      <c r="AO18" s="70">
        <f t="shared" si="8"/>
        <v>36.771874999999994</v>
      </c>
      <c r="AP18" s="70">
        <f t="shared" si="9"/>
        <v>37.691171874999988</v>
      </c>
      <c r="AQ18" s="70">
        <f t="shared" si="9"/>
        <v>37.691171874999988</v>
      </c>
      <c r="AR18" s="70">
        <f t="shared" si="9"/>
        <v>37.691171874999988</v>
      </c>
      <c r="AS18" s="70">
        <f t="shared" si="9"/>
        <v>37.691171874999988</v>
      </c>
      <c r="AT18" s="70">
        <f t="shared" si="9"/>
        <v>37.691171874999988</v>
      </c>
      <c r="AU18" s="70">
        <f t="shared" si="9"/>
        <v>37.691171874999988</v>
      </c>
      <c r="AV18" s="70">
        <f t="shared" si="9"/>
        <v>37.691171874999988</v>
      </c>
      <c r="AW18" s="70">
        <f t="shared" si="9"/>
        <v>37.691171874999988</v>
      </c>
      <c r="AX18" s="70">
        <f t="shared" si="9"/>
        <v>37.691171874999988</v>
      </c>
      <c r="AY18" s="70">
        <f t="shared" si="9"/>
        <v>37.691171874999988</v>
      </c>
      <c r="AZ18" s="70">
        <f t="shared" si="9"/>
        <v>37.691171874999988</v>
      </c>
      <c r="BA18" s="70">
        <f t="shared" si="9"/>
        <v>37.691171874999988</v>
      </c>
      <c r="BB18" s="70">
        <f t="shared" si="10"/>
        <v>38.633451171874981</v>
      </c>
      <c r="BC18" s="70">
        <f t="shared" si="10"/>
        <v>38.633451171874981</v>
      </c>
      <c r="BD18" s="70">
        <f t="shared" si="10"/>
        <v>38.633451171874981</v>
      </c>
      <c r="BE18" s="70">
        <f t="shared" si="10"/>
        <v>38.633451171874981</v>
      </c>
      <c r="BF18" s="70">
        <f t="shared" si="10"/>
        <v>38.633451171874981</v>
      </c>
      <c r="BG18" s="70">
        <f t="shared" si="10"/>
        <v>38.633451171874981</v>
      </c>
      <c r="BH18" s="70">
        <f t="shared" si="10"/>
        <v>38.633451171874981</v>
      </c>
      <c r="BI18" s="70">
        <f t="shared" si="10"/>
        <v>38.633451171874981</v>
      </c>
      <c r="BJ18" s="70">
        <f t="shared" si="10"/>
        <v>38.633451171874981</v>
      </c>
      <c r="BK18" s="70">
        <f t="shared" si="10"/>
        <v>38.633451171874981</v>
      </c>
      <c r="BL18" s="70">
        <f t="shared" si="10"/>
        <v>38.633451171874981</v>
      </c>
      <c r="BM18" s="70">
        <f t="shared" si="10"/>
        <v>38.633451171874981</v>
      </c>
    </row>
    <row r="19" spans="1:65" x14ac:dyDescent="0.15">
      <c r="A19" s="87" t="s">
        <v>175</v>
      </c>
      <c r="B19" s="34" t="s">
        <v>1057</v>
      </c>
      <c r="C19" s="281">
        <v>150</v>
      </c>
      <c r="D19" s="282">
        <v>2.5000000000000001E-2</v>
      </c>
      <c r="E19" s="63">
        <v>689</v>
      </c>
      <c r="F19" s="70">
        <f t="shared" si="6"/>
        <v>150</v>
      </c>
      <c r="G19" s="70">
        <f t="shared" si="6"/>
        <v>150</v>
      </c>
      <c r="H19" s="70">
        <f t="shared" si="6"/>
        <v>150</v>
      </c>
      <c r="I19" s="70">
        <f t="shared" si="6"/>
        <v>150</v>
      </c>
      <c r="J19" s="70">
        <f t="shared" si="6"/>
        <v>150</v>
      </c>
      <c r="K19" s="70">
        <f t="shared" si="6"/>
        <v>150</v>
      </c>
      <c r="L19" s="70">
        <f t="shared" si="6"/>
        <v>150</v>
      </c>
      <c r="M19" s="70">
        <f t="shared" si="6"/>
        <v>150</v>
      </c>
      <c r="N19" s="70">
        <f t="shared" si="6"/>
        <v>150</v>
      </c>
      <c r="O19" s="70">
        <f t="shared" si="6"/>
        <v>150</v>
      </c>
      <c r="P19" s="70">
        <f t="shared" si="6"/>
        <v>150</v>
      </c>
      <c r="Q19" s="70">
        <f t="shared" si="6"/>
        <v>150</v>
      </c>
      <c r="R19" s="70">
        <f t="shared" si="7"/>
        <v>153.75</v>
      </c>
      <c r="S19" s="70">
        <f t="shared" si="7"/>
        <v>153.75</v>
      </c>
      <c r="T19" s="70">
        <f t="shared" si="7"/>
        <v>153.75</v>
      </c>
      <c r="U19" s="70">
        <f t="shared" si="7"/>
        <v>153.75</v>
      </c>
      <c r="V19" s="70">
        <f t="shared" si="7"/>
        <v>153.75</v>
      </c>
      <c r="W19" s="70">
        <f t="shared" si="7"/>
        <v>153.75</v>
      </c>
      <c r="X19" s="70">
        <f t="shared" si="7"/>
        <v>153.75</v>
      </c>
      <c r="Y19" s="70">
        <f t="shared" si="7"/>
        <v>153.75</v>
      </c>
      <c r="Z19" s="70">
        <f t="shared" si="7"/>
        <v>153.75</v>
      </c>
      <c r="AA19" s="70">
        <f t="shared" si="7"/>
        <v>153.75</v>
      </c>
      <c r="AB19" s="70">
        <f t="shared" si="7"/>
        <v>153.75</v>
      </c>
      <c r="AC19" s="70">
        <f t="shared" si="7"/>
        <v>153.75</v>
      </c>
      <c r="AD19" s="70">
        <f t="shared" si="8"/>
        <v>157.59375</v>
      </c>
      <c r="AE19" s="70">
        <f t="shared" si="8"/>
        <v>157.59375</v>
      </c>
      <c r="AF19" s="70">
        <f t="shared" si="8"/>
        <v>157.59375</v>
      </c>
      <c r="AG19" s="70">
        <f t="shared" si="8"/>
        <v>157.59375</v>
      </c>
      <c r="AH19" s="70">
        <f t="shared" si="8"/>
        <v>157.59375</v>
      </c>
      <c r="AI19" s="70">
        <f t="shared" si="8"/>
        <v>157.59375</v>
      </c>
      <c r="AJ19" s="70">
        <f t="shared" si="8"/>
        <v>157.59375</v>
      </c>
      <c r="AK19" s="70">
        <f t="shared" si="8"/>
        <v>157.59375</v>
      </c>
      <c r="AL19" s="70">
        <f t="shared" si="8"/>
        <v>157.59375</v>
      </c>
      <c r="AM19" s="70">
        <f t="shared" si="8"/>
        <v>157.59375</v>
      </c>
      <c r="AN19" s="70">
        <f t="shared" si="8"/>
        <v>157.59375</v>
      </c>
      <c r="AO19" s="70">
        <f t="shared" si="8"/>
        <v>157.59375</v>
      </c>
      <c r="AP19" s="70">
        <f t="shared" si="9"/>
        <v>161.53359374999999</v>
      </c>
      <c r="AQ19" s="70">
        <f t="shared" si="9"/>
        <v>161.53359374999999</v>
      </c>
      <c r="AR19" s="70">
        <f t="shared" si="9"/>
        <v>161.53359374999999</v>
      </c>
      <c r="AS19" s="70">
        <f t="shared" si="9"/>
        <v>161.53359374999999</v>
      </c>
      <c r="AT19" s="70">
        <f t="shared" si="9"/>
        <v>161.53359374999999</v>
      </c>
      <c r="AU19" s="70">
        <f t="shared" si="9"/>
        <v>161.53359374999999</v>
      </c>
      <c r="AV19" s="70">
        <f t="shared" si="9"/>
        <v>161.53359374999999</v>
      </c>
      <c r="AW19" s="70">
        <f t="shared" si="9"/>
        <v>161.53359374999999</v>
      </c>
      <c r="AX19" s="70">
        <f t="shared" si="9"/>
        <v>161.53359374999999</v>
      </c>
      <c r="AY19" s="70">
        <f t="shared" si="9"/>
        <v>161.53359374999999</v>
      </c>
      <c r="AZ19" s="70">
        <f t="shared" si="9"/>
        <v>161.53359374999999</v>
      </c>
      <c r="BA19" s="70">
        <f t="shared" si="9"/>
        <v>161.53359374999999</v>
      </c>
      <c r="BB19" s="70">
        <f t="shared" si="10"/>
        <v>165.57193359374997</v>
      </c>
      <c r="BC19" s="70">
        <f t="shared" si="10"/>
        <v>165.57193359374997</v>
      </c>
      <c r="BD19" s="70">
        <f t="shared" si="10"/>
        <v>165.57193359374997</v>
      </c>
      <c r="BE19" s="70">
        <f t="shared" si="10"/>
        <v>165.57193359374997</v>
      </c>
      <c r="BF19" s="70">
        <f t="shared" si="10"/>
        <v>165.57193359374997</v>
      </c>
      <c r="BG19" s="70">
        <f t="shared" si="10"/>
        <v>165.57193359374997</v>
      </c>
      <c r="BH19" s="70">
        <f t="shared" si="10"/>
        <v>165.57193359374997</v>
      </c>
      <c r="BI19" s="70">
        <f t="shared" si="10"/>
        <v>165.57193359374997</v>
      </c>
      <c r="BJ19" s="70">
        <f t="shared" si="10"/>
        <v>165.57193359374997</v>
      </c>
      <c r="BK19" s="70">
        <f t="shared" si="10"/>
        <v>165.57193359374997</v>
      </c>
      <c r="BL19" s="70">
        <f t="shared" si="10"/>
        <v>165.57193359374997</v>
      </c>
      <c r="BM19" s="70">
        <f t="shared" si="10"/>
        <v>165.57193359374997</v>
      </c>
    </row>
    <row r="20" spans="1:65" x14ac:dyDescent="0.15">
      <c r="A20" s="14" t="s">
        <v>168</v>
      </c>
      <c r="B20" s="34"/>
      <c r="C20" s="284"/>
      <c r="D20" s="276"/>
      <c r="E20" s="85">
        <f t="shared" ref="E20:AJ20" si="11">SUM(E16:E19)</f>
        <v>3217</v>
      </c>
      <c r="F20" s="85">
        <f t="shared" si="11"/>
        <v>360</v>
      </c>
      <c r="G20" s="85">
        <f t="shared" si="11"/>
        <v>360</v>
      </c>
      <c r="H20" s="85">
        <f t="shared" si="11"/>
        <v>360</v>
      </c>
      <c r="I20" s="85">
        <f t="shared" si="11"/>
        <v>360</v>
      </c>
      <c r="J20" s="85">
        <f t="shared" si="11"/>
        <v>360</v>
      </c>
      <c r="K20" s="85">
        <f t="shared" si="11"/>
        <v>360</v>
      </c>
      <c r="L20" s="85">
        <f t="shared" si="11"/>
        <v>360</v>
      </c>
      <c r="M20" s="85">
        <f t="shared" si="11"/>
        <v>360</v>
      </c>
      <c r="N20" s="85">
        <f t="shared" si="11"/>
        <v>360</v>
      </c>
      <c r="O20" s="85">
        <f t="shared" si="11"/>
        <v>360</v>
      </c>
      <c r="P20" s="85">
        <f t="shared" si="11"/>
        <v>360</v>
      </c>
      <c r="Q20" s="85">
        <f t="shared" si="11"/>
        <v>360</v>
      </c>
      <c r="R20" s="85">
        <f t="shared" si="11"/>
        <v>369</v>
      </c>
      <c r="S20" s="85">
        <f t="shared" si="11"/>
        <v>369</v>
      </c>
      <c r="T20" s="85">
        <f t="shared" si="11"/>
        <v>369</v>
      </c>
      <c r="U20" s="85">
        <f t="shared" si="11"/>
        <v>369</v>
      </c>
      <c r="V20" s="85">
        <f t="shared" si="11"/>
        <v>369</v>
      </c>
      <c r="W20" s="85">
        <f t="shared" si="11"/>
        <v>369</v>
      </c>
      <c r="X20" s="85">
        <f t="shared" si="11"/>
        <v>369</v>
      </c>
      <c r="Y20" s="85">
        <f t="shared" si="11"/>
        <v>369</v>
      </c>
      <c r="Z20" s="85">
        <f t="shared" si="11"/>
        <v>369</v>
      </c>
      <c r="AA20" s="85">
        <f t="shared" si="11"/>
        <v>369</v>
      </c>
      <c r="AB20" s="85">
        <f t="shared" si="11"/>
        <v>369</v>
      </c>
      <c r="AC20" s="85">
        <f t="shared" si="11"/>
        <v>369</v>
      </c>
      <c r="AD20" s="85">
        <f t="shared" si="11"/>
        <v>378.22500000000002</v>
      </c>
      <c r="AE20" s="85">
        <f t="shared" si="11"/>
        <v>378.22500000000002</v>
      </c>
      <c r="AF20" s="85">
        <f t="shared" si="11"/>
        <v>378.22500000000002</v>
      </c>
      <c r="AG20" s="85">
        <f t="shared" si="11"/>
        <v>378.22500000000002</v>
      </c>
      <c r="AH20" s="85">
        <f t="shared" si="11"/>
        <v>378.22500000000002</v>
      </c>
      <c r="AI20" s="85">
        <f t="shared" si="11"/>
        <v>378.22500000000002</v>
      </c>
      <c r="AJ20" s="85">
        <f t="shared" si="11"/>
        <v>378.22500000000002</v>
      </c>
      <c r="AK20" s="85">
        <f t="shared" ref="AK20:BM20" si="12">SUM(AK16:AK19)</f>
        <v>378.22500000000002</v>
      </c>
      <c r="AL20" s="85">
        <f t="shared" si="12"/>
        <v>378.22500000000002</v>
      </c>
      <c r="AM20" s="85">
        <f t="shared" si="12"/>
        <v>378.22500000000002</v>
      </c>
      <c r="AN20" s="85">
        <f t="shared" si="12"/>
        <v>378.22500000000002</v>
      </c>
      <c r="AO20" s="85">
        <f t="shared" si="12"/>
        <v>378.22500000000002</v>
      </c>
      <c r="AP20" s="85">
        <f t="shared" si="12"/>
        <v>387.68062499999996</v>
      </c>
      <c r="AQ20" s="85">
        <f t="shared" si="12"/>
        <v>387.68062499999996</v>
      </c>
      <c r="AR20" s="85">
        <f t="shared" si="12"/>
        <v>387.68062499999996</v>
      </c>
      <c r="AS20" s="85">
        <f t="shared" si="12"/>
        <v>387.68062499999996</v>
      </c>
      <c r="AT20" s="85">
        <f t="shared" si="12"/>
        <v>387.68062499999996</v>
      </c>
      <c r="AU20" s="85">
        <f t="shared" si="12"/>
        <v>387.68062499999996</v>
      </c>
      <c r="AV20" s="85">
        <f t="shared" si="12"/>
        <v>387.68062499999996</v>
      </c>
      <c r="AW20" s="85">
        <f t="shared" si="12"/>
        <v>387.68062499999996</v>
      </c>
      <c r="AX20" s="85">
        <f t="shared" si="12"/>
        <v>387.68062499999996</v>
      </c>
      <c r="AY20" s="85">
        <f t="shared" si="12"/>
        <v>387.68062499999996</v>
      </c>
      <c r="AZ20" s="85">
        <f t="shared" si="12"/>
        <v>387.68062499999996</v>
      </c>
      <c r="BA20" s="85">
        <f t="shared" si="12"/>
        <v>387.68062499999996</v>
      </c>
      <c r="BB20" s="85">
        <f t="shared" si="12"/>
        <v>397.37264062499992</v>
      </c>
      <c r="BC20" s="85">
        <f t="shared" si="12"/>
        <v>397.37264062499992</v>
      </c>
      <c r="BD20" s="85">
        <f t="shared" si="12"/>
        <v>397.37264062499992</v>
      </c>
      <c r="BE20" s="85">
        <f t="shared" si="12"/>
        <v>397.37264062499992</v>
      </c>
      <c r="BF20" s="85">
        <f t="shared" si="12"/>
        <v>397.37264062499992</v>
      </c>
      <c r="BG20" s="85">
        <f t="shared" si="12"/>
        <v>397.37264062499992</v>
      </c>
      <c r="BH20" s="85">
        <f t="shared" si="12"/>
        <v>397.37264062499992</v>
      </c>
      <c r="BI20" s="85">
        <f t="shared" si="12"/>
        <v>397.37264062499992</v>
      </c>
      <c r="BJ20" s="85">
        <f t="shared" si="12"/>
        <v>397.37264062499992</v>
      </c>
      <c r="BK20" s="85">
        <f t="shared" si="12"/>
        <v>397.37264062499992</v>
      </c>
      <c r="BL20" s="85">
        <f t="shared" si="12"/>
        <v>397.37264062499992</v>
      </c>
      <c r="BM20" s="85">
        <f t="shared" si="12"/>
        <v>397.37264062499992</v>
      </c>
    </row>
    <row r="21" spans="1:65" x14ac:dyDescent="0.15">
      <c r="A21" s="33"/>
      <c r="B21" s="34"/>
      <c r="C21" s="281"/>
      <c r="D21" s="267"/>
      <c r="E21" s="63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</row>
    <row r="22" spans="1:65" x14ac:dyDescent="0.15">
      <c r="A22" s="14" t="s">
        <v>305</v>
      </c>
      <c r="B22" s="34"/>
      <c r="C22" s="283"/>
      <c r="D22" s="276"/>
      <c r="E22" s="64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</row>
    <row r="23" spans="1:65" x14ac:dyDescent="0.15">
      <c r="A23" s="47" t="s">
        <v>299</v>
      </c>
      <c r="B23" s="34" t="s">
        <v>1057</v>
      </c>
      <c r="C23" s="281">
        <v>75</v>
      </c>
      <c r="D23" s="282">
        <v>2.5000000000000001E-2</v>
      </c>
      <c r="E23" s="63">
        <v>3500</v>
      </c>
      <c r="F23" s="70">
        <f t="shared" ref="F23:Q23" si="13">$C23</f>
        <v>75</v>
      </c>
      <c r="G23" s="70">
        <f t="shared" si="13"/>
        <v>75</v>
      </c>
      <c r="H23" s="70">
        <f t="shared" si="13"/>
        <v>75</v>
      </c>
      <c r="I23" s="70">
        <f t="shared" si="13"/>
        <v>75</v>
      </c>
      <c r="J23" s="70">
        <f t="shared" si="13"/>
        <v>75</v>
      </c>
      <c r="K23" s="70">
        <f t="shared" si="13"/>
        <v>75</v>
      </c>
      <c r="L23" s="70">
        <f t="shared" si="13"/>
        <v>75</v>
      </c>
      <c r="M23" s="70">
        <f t="shared" si="13"/>
        <v>75</v>
      </c>
      <c r="N23" s="70">
        <f t="shared" si="13"/>
        <v>75</v>
      </c>
      <c r="O23" s="70">
        <f t="shared" si="13"/>
        <v>75</v>
      </c>
      <c r="P23" s="70">
        <f t="shared" si="13"/>
        <v>75</v>
      </c>
      <c r="Q23" s="70">
        <f t="shared" si="13"/>
        <v>75</v>
      </c>
      <c r="R23" s="70">
        <f t="shared" ref="R23:AC23" si="14">$C23*(1+$D23)</f>
        <v>76.875</v>
      </c>
      <c r="S23" s="70">
        <f t="shared" si="14"/>
        <v>76.875</v>
      </c>
      <c r="T23" s="70">
        <f t="shared" si="14"/>
        <v>76.875</v>
      </c>
      <c r="U23" s="70">
        <f t="shared" si="14"/>
        <v>76.875</v>
      </c>
      <c r="V23" s="70">
        <f t="shared" si="14"/>
        <v>76.875</v>
      </c>
      <c r="W23" s="70">
        <f t="shared" si="14"/>
        <v>76.875</v>
      </c>
      <c r="X23" s="70">
        <f t="shared" si="14"/>
        <v>76.875</v>
      </c>
      <c r="Y23" s="70">
        <f t="shared" si="14"/>
        <v>76.875</v>
      </c>
      <c r="Z23" s="70">
        <f t="shared" si="14"/>
        <v>76.875</v>
      </c>
      <c r="AA23" s="70">
        <f t="shared" si="14"/>
        <v>76.875</v>
      </c>
      <c r="AB23" s="70">
        <f t="shared" si="14"/>
        <v>76.875</v>
      </c>
      <c r="AC23" s="70">
        <f t="shared" si="14"/>
        <v>76.875</v>
      </c>
      <c r="AD23" s="70">
        <f t="shared" ref="AD23:AO23" si="15">$AC23*(1+$D23)</f>
        <v>78.796875</v>
      </c>
      <c r="AE23" s="70">
        <f t="shared" si="15"/>
        <v>78.796875</v>
      </c>
      <c r="AF23" s="70">
        <f t="shared" si="15"/>
        <v>78.796875</v>
      </c>
      <c r="AG23" s="70">
        <f t="shared" si="15"/>
        <v>78.796875</v>
      </c>
      <c r="AH23" s="70">
        <f t="shared" si="15"/>
        <v>78.796875</v>
      </c>
      <c r="AI23" s="70">
        <f t="shared" si="15"/>
        <v>78.796875</v>
      </c>
      <c r="AJ23" s="70">
        <f t="shared" si="15"/>
        <v>78.796875</v>
      </c>
      <c r="AK23" s="70">
        <f t="shared" si="15"/>
        <v>78.796875</v>
      </c>
      <c r="AL23" s="70">
        <f t="shared" si="15"/>
        <v>78.796875</v>
      </c>
      <c r="AM23" s="70">
        <f t="shared" si="15"/>
        <v>78.796875</v>
      </c>
      <c r="AN23" s="70">
        <f t="shared" si="15"/>
        <v>78.796875</v>
      </c>
      <c r="AO23" s="70">
        <f t="shared" si="15"/>
        <v>78.796875</v>
      </c>
      <c r="AP23" s="70">
        <f t="shared" ref="AP23:BA23" si="16">$AO23*(1+$D23)</f>
        <v>80.766796874999997</v>
      </c>
      <c r="AQ23" s="70">
        <f t="shared" si="16"/>
        <v>80.766796874999997</v>
      </c>
      <c r="AR23" s="70">
        <f t="shared" si="16"/>
        <v>80.766796874999997</v>
      </c>
      <c r="AS23" s="70">
        <f t="shared" si="16"/>
        <v>80.766796874999997</v>
      </c>
      <c r="AT23" s="70">
        <f t="shared" si="16"/>
        <v>80.766796874999997</v>
      </c>
      <c r="AU23" s="70">
        <f t="shared" si="16"/>
        <v>80.766796874999997</v>
      </c>
      <c r="AV23" s="70">
        <f t="shared" si="16"/>
        <v>80.766796874999997</v>
      </c>
      <c r="AW23" s="70">
        <f t="shared" si="16"/>
        <v>80.766796874999997</v>
      </c>
      <c r="AX23" s="70">
        <f t="shared" si="16"/>
        <v>80.766796874999997</v>
      </c>
      <c r="AY23" s="70">
        <f t="shared" si="16"/>
        <v>80.766796874999997</v>
      </c>
      <c r="AZ23" s="70">
        <f t="shared" si="16"/>
        <v>80.766796874999997</v>
      </c>
      <c r="BA23" s="70">
        <f t="shared" si="16"/>
        <v>80.766796874999997</v>
      </c>
      <c r="BB23" s="70">
        <f t="shared" ref="BB23:BM23" si="17">$BA23*(1+$D23)</f>
        <v>82.785966796874987</v>
      </c>
      <c r="BC23" s="70">
        <f t="shared" si="17"/>
        <v>82.785966796874987</v>
      </c>
      <c r="BD23" s="70">
        <f t="shared" si="17"/>
        <v>82.785966796874987</v>
      </c>
      <c r="BE23" s="70">
        <f t="shared" si="17"/>
        <v>82.785966796874987</v>
      </c>
      <c r="BF23" s="70">
        <f t="shared" si="17"/>
        <v>82.785966796874987</v>
      </c>
      <c r="BG23" s="70">
        <f t="shared" si="17"/>
        <v>82.785966796874987</v>
      </c>
      <c r="BH23" s="70">
        <f t="shared" si="17"/>
        <v>82.785966796874987</v>
      </c>
      <c r="BI23" s="70">
        <f t="shared" si="17"/>
        <v>82.785966796874987</v>
      </c>
      <c r="BJ23" s="70">
        <f t="shared" si="17"/>
        <v>82.785966796874987</v>
      </c>
      <c r="BK23" s="70">
        <f t="shared" si="17"/>
        <v>82.785966796874987</v>
      </c>
      <c r="BL23" s="70">
        <f t="shared" si="17"/>
        <v>82.785966796874987</v>
      </c>
      <c r="BM23" s="70">
        <f t="shared" si="17"/>
        <v>82.785966796874987</v>
      </c>
    </row>
    <row r="24" spans="1:65" s="268" customFormat="1" x14ac:dyDescent="0.15">
      <c r="A24" s="288" t="s">
        <v>300</v>
      </c>
      <c r="B24" s="267" t="s">
        <v>1059</v>
      </c>
      <c r="C24" s="281" t="s">
        <v>303</v>
      </c>
      <c r="D24" s="282"/>
      <c r="E24" s="286">
        <v>1500</v>
      </c>
      <c r="F24" s="287"/>
      <c r="G24" s="287"/>
      <c r="H24" s="287"/>
      <c r="I24" s="286">
        <v>1500</v>
      </c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6">
        <v>1500</v>
      </c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6">
        <v>1500</v>
      </c>
      <c r="AH24" s="287"/>
      <c r="AI24" s="287"/>
      <c r="AJ24" s="287"/>
      <c r="AK24" s="287"/>
      <c r="AL24" s="287"/>
      <c r="AM24" s="287"/>
      <c r="AN24" s="287"/>
      <c r="AO24" s="287"/>
      <c r="AP24" s="287"/>
      <c r="AQ24" s="287"/>
      <c r="AR24" s="287"/>
      <c r="AS24" s="286">
        <v>1500</v>
      </c>
      <c r="AT24" s="287"/>
      <c r="AU24" s="287"/>
      <c r="AV24" s="287"/>
      <c r="AW24" s="287"/>
      <c r="AX24" s="287"/>
      <c r="AY24" s="287"/>
      <c r="AZ24" s="287"/>
      <c r="BA24" s="287"/>
      <c r="BB24" s="287"/>
      <c r="BC24" s="287"/>
      <c r="BD24" s="287"/>
      <c r="BE24" s="286">
        <v>1500</v>
      </c>
      <c r="BF24" s="287"/>
      <c r="BG24" s="287"/>
      <c r="BH24" s="287"/>
      <c r="BI24" s="287"/>
      <c r="BJ24" s="287"/>
      <c r="BK24" s="287"/>
      <c r="BL24" s="287"/>
      <c r="BM24" s="287"/>
    </row>
    <row r="25" spans="1:65" x14ac:dyDescent="0.15">
      <c r="A25" s="47" t="s">
        <v>169</v>
      </c>
      <c r="B25" s="34" t="s">
        <v>1057</v>
      </c>
      <c r="C25" s="281">
        <v>150</v>
      </c>
      <c r="D25" s="282">
        <v>2.5000000000000001E-2</v>
      </c>
      <c r="E25" s="63">
        <v>3300</v>
      </c>
      <c r="F25" s="70">
        <f t="shared" ref="F25:Q25" si="18">$C25</f>
        <v>150</v>
      </c>
      <c r="G25" s="70">
        <f t="shared" si="18"/>
        <v>150</v>
      </c>
      <c r="H25" s="70">
        <f t="shared" si="18"/>
        <v>150</v>
      </c>
      <c r="I25" s="70">
        <f t="shared" si="18"/>
        <v>150</v>
      </c>
      <c r="J25" s="70">
        <f t="shared" si="18"/>
        <v>150</v>
      </c>
      <c r="K25" s="70">
        <f t="shared" si="18"/>
        <v>150</v>
      </c>
      <c r="L25" s="70">
        <f t="shared" si="18"/>
        <v>150</v>
      </c>
      <c r="M25" s="70">
        <f t="shared" si="18"/>
        <v>150</v>
      </c>
      <c r="N25" s="70">
        <f t="shared" si="18"/>
        <v>150</v>
      </c>
      <c r="O25" s="70">
        <f t="shared" si="18"/>
        <v>150</v>
      </c>
      <c r="P25" s="70">
        <f t="shared" si="18"/>
        <v>150</v>
      </c>
      <c r="Q25" s="70">
        <f t="shared" si="18"/>
        <v>150</v>
      </c>
      <c r="R25" s="70">
        <f t="shared" ref="R25:AC25" si="19">$C25*(1+$D25)</f>
        <v>153.75</v>
      </c>
      <c r="S25" s="70">
        <f t="shared" si="19"/>
        <v>153.75</v>
      </c>
      <c r="T25" s="70">
        <f t="shared" si="19"/>
        <v>153.75</v>
      </c>
      <c r="U25" s="70">
        <f t="shared" si="19"/>
        <v>153.75</v>
      </c>
      <c r="V25" s="70">
        <f t="shared" si="19"/>
        <v>153.75</v>
      </c>
      <c r="W25" s="70">
        <f t="shared" si="19"/>
        <v>153.75</v>
      </c>
      <c r="X25" s="70">
        <f t="shared" si="19"/>
        <v>153.75</v>
      </c>
      <c r="Y25" s="70">
        <f t="shared" si="19"/>
        <v>153.75</v>
      </c>
      <c r="Z25" s="70">
        <f t="shared" si="19"/>
        <v>153.75</v>
      </c>
      <c r="AA25" s="70">
        <f t="shared" si="19"/>
        <v>153.75</v>
      </c>
      <c r="AB25" s="70">
        <f t="shared" si="19"/>
        <v>153.75</v>
      </c>
      <c r="AC25" s="70">
        <f t="shared" si="19"/>
        <v>153.75</v>
      </c>
      <c r="AD25" s="70">
        <f t="shared" ref="AD25:AO25" si="20">$AC25*(1+$D25)</f>
        <v>157.59375</v>
      </c>
      <c r="AE25" s="70">
        <f t="shared" si="20"/>
        <v>157.59375</v>
      </c>
      <c r="AF25" s="70">
        <f t="shared" si="20"/>
        <v>157.59375</v>
      </c>
      <c r="AG25" s="70">
        <f t="shared" si="20"/>
        <v>157.59375</v>
      </c>
      <c r="AH25" s="70">
        <f t="shared" si="20"/>
        <v>157.59375</v>
      </c>
      <c r="AI25" s="70">
        <f t="shared" si="20"/>
        <v>157.59375</v>
      </c>
      <c r="AJ25" s="70">
        <f t="shared" si="20"/>
        <v>157.59375</v>
      </c>
      <c r="AK25" s="70">
        <f t="shared" si="20"/>
        <v>157.59375</v>
      </c>
      <c r="AL25" s="70">
        <f t="shared" si="20"/>
        <v>157.59375</v>
      </c>
      <c r="AM25" s="70">
        <f t="shared" si="20"/>
        <v>157.59375</v>
      </c>
      <c r="AN25" s="70">
        <f t="shared" si="20"/>
        <v>157.59375</v>
      </c>
      <c r="AO25" s="70">
        <f t="shared" si="20"/>
        <v>157.59375</v>
      </c>
      <c r="AP25" s="70">
        <f t="shared" ref="AP25:BA25" si="21">$AO25*(1+$D25)</f>
        <v>161.53359374999999</v>
      </c>
      <c r="AQ25" s="70">
        <f t="shared" si="21"/>
        <v>161.53359374999999</v>
      </c>
      <c r="AR25" s="70">
        <f t="shared" si="21"/>
        <v>161.53359374999999</v>
      </c>
      <c r="AS25" s="70">
        <f t="shared" si="21"/>
        <v>161.53359374999999</v>
      </c>
      <c r="AT25" s="70">
        <f t="shared" si="21"/>
        <v>161.53359374999999</v>
      </c>
      <c r="AU25" s="70">
        <f t="shared" si="21"/>
        <v>161.53359374999999</v>
      </c>
      <c r="AV25" s="70">
        <f t="shared" si="21"/>
        <v>161.53359374999999</v>
      </c>
      <c r="AW25" s="70">
        <f t="shared" si="21"/>
        <v>161.53359374999999</v>
      </c>
      <c r="AX25" s="70">
        <f t="shared" si="21"/>
        <v>161.53359374999999</v>
      </c>
      <c r="AY25" s="70">
        <f t="shared" si="21"/>
        <v>161.53359374999999</v>
      </c>
      <c r="AZ25" s="70">
        <f t="shared" si="21"/>
        <v>161.53359374999999</v>
      </c>
      <c r="BA25" s="70">
        <f t="shared" si="21"/>
        <v>161.53359374999999</v>
      </c>
      <c r="BB25" s="70">
        <f t="shared" ref="BB25:BM25" si="22">$BA25*(1+$D25)</f>
        <v>165.57193359374997</v>
      </c>
      <c r="BC25" s="70">
        <f t="shared" si="22"/>
        <v>165.57193359374997</v>
      </c>
      <c r="BD25" s="70">
        <f t="shared" si="22"/>
        <v>165.57193359374997</v>
      </c>
      <c r="BE25" s="70">
        <f t="shared" si="22"/>
        <v>165.57193359374997</v>
      </c>
      <c r="BF25" s="70">
        <f t="shared" si="22"/>
        <v>165.57193359374997</v>
      </c>
      <c r="BG25" s="70">
        <f t="shared" si="22"/>
        <v>165.57193359374997</v>
      </c>
      <c r="BH25" s="70">
        <f t="shared" si="22"/>
        <v>165.57193359374997</v>
      </c>
      <c r="BI25" s="70">
        <f t="shared" si="22"/>
        <v>165.57193359374997</v>
      </c>
      <c r="BJ25" s="70">
        <f t="shared" si="22"/>
        <v>165.57193359374997</v>
      </c>
      <c r="BK25" s="70">
        <f t="shared" si="22"/>
        <v>165.57193359374997</v>
      </c>
      <c r="BL25" s="70">
        <f t="shared" si="22"/>
        <v>165.57193359374997</v>
      </c>
      <c r="BM25" s="70">
        <f t="shared" si="22"/>
        <v>165.57193359374997</v>
      </c>
    </row>
    <row r="26" spans="1:65" s="14" customFormat="1" x14ac:dyDescent="0.15">
      <c r="A26" s="14" t="s">
        <v>304</v>
      </c>
      <c r="B26" s="34"/>
      <c r="C26" s="283"/>
      <c r="D26" s="285"/>
      <c r="E26" s="69">
        <f>SUM(E23:E25)</f>
        <v>8300</v>
      </c>
      <c r="F26" s="69">
        <f>SUM(F23:F25)</f>
        <v>225</v>
      </c>
      <c r="G26" s="69">
        <f t="shared" ref="G26:BM26" si="23">SUM(G23:G25)</f>
        <v>225</v>
      </c>
      <c r="H26" s="69">
        <f t="shared" si="23"/>
        <v>225</v>
      </c>
      <c r="I26" s="69">
        <f t="shared" si="23"/>
        <v>1725</v>
      </c>
      <c r="J26" s="69">
        <f t="shared" si="23"/>
        <v>225</v>
      </c>
      <c r="K26" s="69">
        <f t="shared" si="23"/>
        <v>225</v>
      </c>
      <c r="L26" s="69">
        <f t="shared" si="23"/>
        <v>225</v>
      </c>
      <c r="M26" s="69">
        <f t="shared" si="23"/>
        <v>225</v>
      </c>
      <c r="N26" s="69">
        <f t="shared" si="23"/>
        <v>225</v>
      </c>
      <c r="O26" s="69">
        <f t="shared" si="23"/>
        <v>225</v>
      </c>
      <c r="P26" s="69">
        <f t="shared" si="23"/>
        <v>225</v>
      </c>
      <c r="Q26" s="69">
        <f t="shared" si="23"/>
        <v>225</v>
      </c>
      <c r="R26" s="69">
        <f t="shared" si="23"/>
        <v>230.625</v>
      </c>
      <c r="S26" s="69">
        <f t="shared" si="23"/>
        <v>230.625</v>
      </c>
      <c r="T26" s="69">
        <f t="shared" si="23"/>
        <v>230.625</v>
      </c>
      <c r="U26" s="69">
        <f t="shared" si="23"/>
        <v>1730.625</v>
      </c>
      <c r="V26" s="69">
        <f t="shared" si="23"/>
        <v>230.625</v>
      </c>
      <c r="W26" s="69">
        <f t="shared" si="23"/>
        <v>230.625</v>
      </c>
      <c r="X26" s="69">
        <f t="shared" si="23"/>
        <v>230.625</v>
      </c>
      <c r="Y26" s="69">
        <f t="shared" si="23"/>
        <v>230.625</v>
      </c>
      <c r="Z26" s="69">
        <f t="shared" si="23"/>
        <v>230.625</v>
      </c>
      <c r="AA26" s="69">
        <f t="shared" si="23"/>
        <v>230.625</v>
      </c>
      <c r="AB26" s="69">
        <f t="shared" si="23"/>
        <v>230.625</v>
      </c>
      <c r="AC26" s="69">
        <f t="shared" si="23"/>
        <v>230.625</v>
      </c>
      <c r="AD26" s="69">
        <f t="shared" si="23"/>
        <v>236.390625</v>
      </c>
      <c r="AE26" s="69">
        <f t="shared" si="23"/>
        <v>236.390625</v>
      </c>
      <c r="AF26" s="69">
        <f t="shared" si="23"/>
        <v>236.390625</v>
      </c>
      <c r="AG26" s="69">
        <f t="shared" si="23"/>
        <v>1736.390625</v>
      </c>
      <c r="AH26" s="69">
        <f t="shared" si="23"/>
        <v>236.390625</v>
      </c>
      <c r="AI26" s="69">
        <f t="shared" si="23"/>
        <v>236.390625</v>
      </c>
      <c r="AJ26" s="69">
        <f t="shared" si="23"/>
        <v>236.390625</v>
      </c>
      <c r="AK26" s="69">
        <f t="shared" si="23"/>
        <v>236.390625</v>
      </c>
      <c r="AL26" s="69">
        <f t="shared" si="23"/>
        <v>236.390625</v>
      </c>
      <c r="AM26" s="69">
        <f t="shared" si="23"/>
        <v>236.390625</v>
      </c>
      <c r="AN26" s="69">
        <f t="shared" si="23"/>
        <v>236.390625</v>
      </c>
      <c r="AO26" s="69">
        <f t="shared" si="23"/>
        <v>236.390625</v>
      </c>
      <c r="AP26" s="69">
        <f t="shared" si="23"/>
        <v>242.30039062499998</v>
      </c>
      <c r="AQ26" s="69">
        <f t="shared" si="23"/>
        <v>242.30039062499998</v>
      </c>
      <c r="AR26" s="69">
        <f t="shared" si="23"/>
        <v>242.30039062499998</v>
      </c>
      <c r="AS26" s="69">
        <f t="shared" si="23"/>
        <v>1742.3003906249999</v>
      </c>
      <c r="AT26" s="69">
        <f t="shared" si="23"/>
        <v>242.30039062499998</v>
      </c>
      <c r="AU26" s="69">
        <f t="shared" si="23"/>
        <v>242.30039062499998</v>
      </c>
      <c r="AV26" s="69">
        <f t="shared" si="23"/>
        <v>242.30039062499998</v>
      </c>
      <c r="AW26" s="69">
        <f t="shared" si="23"/>
        <v>242.30039062499998</v>
      </c>
      <c r="AX26" s="69">
        <f t="shared" si="23"/>
        <v>242.30039062499998</v>
      </c>
      <c r="AY26" s="69">
        <f t="shared" si="23"/>
        <v>242.30039062499998</v>
      </c>
      <c r="AZ26" s="69">
        <f t="shared" si="23"/>
        <v>242.30039062499998</v>
      </c>
      <c r="BA26" s="69">
        <f t="shared" si="23"/>
        <v>242.30039062499998</v>
      </c>
      <c r="BB26" s="69">
        <f t="shared" si="23"/>
        <v>248.35790039062496</v>
      </c>
      <c r="BC26" s="69">
        <f t="shared" si="23"/>
        <v>248.35790039062496</v>
      </c>
      <c r="BD26" s="69">
        <f t="shared" si="23"/>
        <v>248.35790039062496</v>
      </c>
      <c r="BE26" s="69">
        <f t="shared" si="23"/>
        <v>1748.357900390625</v>
      </c>
      <c r="BF26" s="69">
        <f t="shared" si="23"/>
        <v>248.35790039062496</v>
      </c>
      <c r="BG26" s="69">
        <f t="shared" si="23"/>
        <v>248.35790039062496</v>
      </c>
      <c r="BH26" s="69">
        <f t="shared" si="23"/>
        <v>248.35790039062496</v>
      </c>
      <c r="BI26" s="69">
        <f t="shared" si="23"/>
        <v>248.35790039062496</v>
      </c>
      <c r="BJ26" s="69">
        <f t="shared" si="23"/>
        <v>248.35790039062496</v>
      </c>
      <c r="BK26" s="69">
        <f t="shared" si="23"/>
        <v>248.35790039062496</v>
      </c>
      <c r="BL26" s="69">
        <f t="shared" si="23"/>
        <v>248.35790039062496</v>
      </c>
      <c r="BM26" s="69">
        <f t="shared" si="23"/>
        <v>248.35790039062496</v>
      </c>
    </row>
    <row r="27" spans="1:65" x14ac:dyDescent="0.15">
      <c r="A27" s="33"/>
      <c r="B27" s="34"/>
      <c r="C27" s="281"/>
      <c r="D27" s="282"/>
      <c r="E27" s="63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</row>
    <row r="28" spans="1:65" x14ac:dyDescent="0.15">
      <c r="A28" s="14" t="s">
        <v>306</v>
      </c>
      <c r="B28" s="34"/>
      <c r="C28" s="281"/>
      <c r="D28" s="282">
        <v>2.5000000000000001E-2</v>
      </c>
      <c r="E28" s="63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</row>
    <row r="29" spans="1:65" x14ac:dyDescent="0.15">
      <c r="A29" s="47" t="s">
        <v>180</v>
      </c>
      <c r="B29" s="34" t="s">
        <v>1057</v>
      </c>
      <c r="C29" s="281">
        <v>250</v>
      </c>
      <c r="D29" s="282">
        <v>2.5000000000000001E-2</v>
      </c>
      <c r="E29" s="63">
        <v>2500</v>
      </c>
      <c r="F29" s="70">
        <f t="shared" ref="F29:Q30" si="24">$C29</f>
        <v>250</v>
      </c>
      <c r="G29" s="70">
        <f t="shared" si="24"/>
        <v>250</v>
      </c>
      <c r="H29" s="70">
        <f t="shared" si="24"/>
        <v>250</v>
      </c>
      <c r="I29" s="70">
        <f t="shared" si="24"/>
        <v>250</v>
      </c>
      <c r="J29" s="70">
        <f t="shared" si="24"/>
        <v>250</v>
      </c>
      <c r="K29" s="70">
        <f t="shared" si="24"/>
        <v>250</v>
      </c>
      <c r="L29" s="70">
        <f t="shared" si="24"/>
        <v>250</v>
      </c>
      <c r="M29" s="70">
        <f t="shared" si="24"/>
        <v>250</v>
      </c>
      <c r="N29" s="70">
        <f t="shared" si="24"/>
        <v>250</v>
      </c>
      <c r="O29" s="70">
        <f t="shared" si="24"/>
        <v>250</v>
      </c>
      <c r="P29" s="70">
        <f t="shared" si="24"/>
        <v>250</v>
      </c>
      <c r="Q29" s="70">
        <f t="shared" si="24"/>
        <v>250</v>
      </c>
      <c r="R29" s="70">
        <f t="shared" ref="R29:AC30" si="25">$C29*(1+$D29)</f>
        <v>256.25</v>
      </c>
      <c r="S29" s="70">
        <f t="shared" si="25"/>
        <v>256.25</v>
      </c>
      <c r="T29" s="70">
        <f t="shared" si="25"/>
        <v>256.25</v>
      </c>
      <c r="U29" s="70">
        <f t="shared" si="25"/>
        <v>256.25</v>
      </c>
      <c r="V29" s="70">
        <f t="shared" si="25"/>
        <v>256.25</v>
      </c>
      <c r="W29" s="70">
        <f t="shared" si="25"/>
        <v>256.25</v>
      </c>
      <c r="X29" s="70">
        <f t="shared" si="25"/>
        <v>256.25</v>
      </c>
      <c r="Y29" s="70">
        <f t="shared" si="25"/>
        <v>256.25</v>
      </c>
      <c r="Z29" s="70">
        <f t="shared" si="25"/>
        <v>256.25</v>
      </c>
      <c r="AA29" s="70">
        <f t="shared" si="25"/>
        <v>256.25</v>
      </c>
      <c r="AB29" s="70">
        <f t="shared" si="25"/>
        <v>256.25</v>
      </c>
      <c r="AC29" s="70">
        <f t="shared" si="25"/>
        <v>256.25</v>
      </c>
      <c r="AD29" s="70">
        <f t="shared" ref="AD29:AO30" si="26">$AC29*(1+$D29)</f>
        <v>262.65625</v>
      </c>
      <c r="AE29" s="70">
        <f t="shared" si="26"/>
        <v>262.65625</v>
      </c>
      <c r="AF29" s="70">
        <f t="shared" si="26"/>
        <v>262.65625</v>
      </c>
      <c r="AG29" s="70">
        <f t="shared" si="26"/>
        <v>262.65625</v>
      </c>
      <c r="AH29" s="70">
        <f t="shared" si="26"/>
        <v>262.65625</v>
      </c>
      <c r="AI29" s="70">
        <f t="shared" si="26"/>
        <v>262.65625</v>
      </c>
      <c r="AJ29" s="70">
        <f t="shared" si="26"/>
        <v>262.65625</v>
      </c>
      <c r="AK29" s="70">
        <f t="shared" si="26"/>
        <v>262.65625</v>
      </c>
      <c r="AL29" s="70">
        <f t="shared" si="26"/>
        <v>262.65625</v>
      </c>
      <c r="AM29" s="70">
        <f t="shared" si="26"/>
        <v>262.65625</v>
      </c>
      <c r="AN29" s="70">
        <f t="shared" si="26"/>
        <v>262.65625</v>
      </c>
      <c r="AO29" s="70">
        <f t="shared" si="26"/>
        <v>262.65625</v>
      </c>
      <c r="AP29" s="70">
        <f t="shared" ref="AP29:BA30" si="27">$AO29*(1+$D29)</f>
        <v>269.22265625</v>
      </c>
      <c r="AQ29" s="70">
        <f t="shared" si="27"/>
        <v>269.22265625</v>
      </c>
      <c r="AR29" s="70">
        <f t="shared" si="27"/>
        <v>269.22265625</v>
      </c>
      <c r="AS29" s="70">
        <f t="shared" si="27"/>
        <v>269.22265625</v>
      </c>
      <c r="AT29" s="70">
        <f t="shared" si="27"/>
        <v>269.22265625</v>
      </c>
      <c r="AU29" s="70">
        <f t="shared" si="27"/>
        <v>269.22265625</v>
      </c>
      <c r="AV29" s="70">
        <f t="shared" si="27"/>
        <v>269.22265625</v>
      </c>
      <c r="AW29" s="70">
        <f t="shared" si="27"/>
        <v>269.22265625</v>
      </c>
      <c r="AX29" s="70">
        <f t="shared" si="27"/>
        <v>269.22265625</v>
      </c>
      <c r="AY29" s="70">
        <f t="shared" si="27"/>
        <v>269.22265625</v>
      </c>
      <c r="AZ29" s="70">
        <f t="shared" si="27"/>
        <v>269.22265625</v>
      </c>
      <c r="BA29" s="70">
        <f t="shared" si="27"/>
        <v>269.22265625</v>
      </c>
      <c r="BB29" s="70">
        <f t="shared" ref="BB29:BM30" si="28">$BA29*(1+$D29)</f>
        <v>275.95322265624998</v>
      </c>
      <c r="BC29" s="70">
        <f t="shared" si="28"/>
        <v>275.95322265624998</v>
      </c>
      <c r="BD29" s="70">
        <f t="shared" si="28"/>
        <v>275.95322265624998</v>
      </c>
      <c r="BE29" s="70">
        <f t="shared" si="28"/>
        <v>275.95322265624998</v>
      </c>
      <c r="BF29" s="70">
        <f t="shared" si="28"/>
        <v>275.95322265624998</v>
      </c>
      <c r="BG29" s="70">
        <f t="shared" si="28"/>
        <v>275.95322265624998</v>
      </c>
      <c r="BH29" s="70">
        <f t="shared" si="28"/>
        <v>275.95322265624998</v>
      </c>
      <c r="BI29" s="70">
        <f t="shared" si="28"/>
        <v>275.95322265624998</v>
      </c>
      <c r="BJ29" s="70">
        <f t="shared" si="28"/>
        <v>275.95322265624998</v>
      </c>
      <c r="BK29" s="70">
        <f t="shared" si="28"/>
        <v>275.95322265624998</v>
      </c>
      <c r="BL29" s="70">
        <f t="shared" si="28"/>
        <v>275.95322265624998</v>
      </c>
      <c r="BM29" s="70">
        <f t="shared" si="28"/>
        <v>275.95322265624998</v>
      </c>
    </row>
    <row r="30" spans="1:65" x14ac:dyDescent="0.15">
      <c r="A30" s="47" t="s">
        <v>181</v>
      </c>
      <c r="B30" s="34" t="s">
        <v>1057</v>
      </c>
      <c r="C30" s="281">
        <v>250</v>
      </c>
      <c r="D30" s="282">
        <v>2.5000000000000001E-2</v>
      </c>
      <c r="E30" s="63"/>
      <c r="F30" s="70">
        <f t="shared" si="24"/>
        <v>250</v>
      </c>
      <c r="G30" s="70">
        <f t="shared" si="24"/>
        <v>250</v>
      </c>
      <c r="H30" s="70">
        <f t="shared" si="24"/>
        <v>250</v>
      </c>
      <c r="I30" s="70">
        <f t="shared" si="24"/>
        <v>250</v>
      </c>
      <c r="J30" s="70">
        <f t="shared" si="24"/>
        <v>250</v>
      </c>
      <c r="K30" s="70">
        <f t="shared" si="24"/>
        <v>250</v>
      </c>
      <c r="L30" s="70">
        <f t="shared" si="24"/>
        <v>250</v>
      </c>
      <c r="M30" s="70">
        <f t="shared" si="24"/>
        <v>250</v>
      </c>
      <c r="N30" s="70">
        <f t="shared" si="24"/>
        <v>250</v>
      </c>
      <c r="O30" s="70">
        <f t="shared" si="24"/>
        <v>250</v>
      </c>
      <c r="P30" s="70">
        <f t="shared" si="24"/>
        <v>250</v>
      </c>
      <c r="Q30" s="70">
        <f t="shared" si="24"/>
        <v>250</v>
      </c>
      <c r="R30" s="70">
        <f t="shared" si="25"/>
        <v>256.25</v>
      </c>
      <c r="S30" s="70">
        <f t="shared" si="25"/>
        <v>256.25</v>
      </c>
      <c r="T30" s="70">
        <f t="shared" si="25"/>
        <v>256.25</v>
      </c>
      <c r="U30" s="70">
        <f t="shared" si="25"/>
        <v>256.25</v>
      </c>
      <c r="V30" s="70">
        <f t="shared" si="25"/>
        <v>256.25</v>
      </c>
      <c r="W30" s="70">
        <f t="shared" si="25"/>
        <v>256.25</v>
      </c>
      <c r="X30" s="70">
        <f t="shared" si="25"/>
        <v>256.25</v>
      </c>
      <c r="Y30" s="70">
        <f t="shared" si="25"/>
        <v>256.25</v>
      </c>
      <c r="Z30" s="70">
        <f t="shared" si="25"/>
        <v>256.25</v>
      </c>
      <c r="AA30" s="70">
        <f t="shared" si="25"/>
        <v>256.25</v>
      </c>
      <c r="AB30" s="70">
        <f t="shared" si="25"/>
        <v>256.25</v>
      </c>
      <c r="AC30" s="70">
        <f t="shared" si="25"/>
        <v>256.25</v>
      </c>
      <c r="AD30" s="70">
        <f t="shared" si="26"/>
        <v>262.65625</v>
      </c>
      <c r="AE30" s="70">
        <f t="shared" si="26"/>
        <v>262.65625</v>
      </c>
      <c r="AF30" s="70">
        <f t="shared" si="26"/>
        <v>262.65625</v>
      </c>
      <c r="AG30" s="70">
        <f t="shared" si="26"/>
        <v>262.65625</v>
      </c>
      <c r="AH30" s="70">
        <f t="shared" si="26"/>
        <v>262.65625</v>
      </c>
      <c r="AI30" s="70">
        <f t="shared" si="26"/>
        <v>262.65625</v>
      </c>
      <c r="AJ30" s="70">
        <f t="shared" si="26"/>
        <v>262.65625</v>
      </c>
      <c r="AK30" s="70">
        <f t="shared" si="26"/>
        <v>262.65625</v>
      </c>
      <c r="AL30" s="70">
        <f t="shared" si="26"/>
        <v>262.65625</v>
      </c>
      <c r="AM30" s="70">
        <f t="shared" si="26"/>
        <v>262.65625</v>
      </c>
      <c r="AN30" s="70">
        <f t="shared" si="26"/>
        <v>262.65625</v>
      </c>
      <c r="AO30" s="70">
        <f t="shared" si="26"/>
        <v>262.65625</v>
      </c>
      <c r="AP30" s="70">
        <f t="shared" si="27"/>
        <v>269.22265625</v>
      </c>
      <c r="AQ30" s="70">
        <f t="shared" si="27"/>
        <v>269.22265625</v>
      </c>
      <c r="AR30" s="70">
        <f t="shared" si="27"/>
        <v>269.22265625</v>
      </c>
      <c r="AS30" s="70">
        <f t="shared" si="27"/>
        <v>269.22265625</v>
      </c>
      <c r="AT30" s="70">
        <f t="shared" si="27"/>
        <v>269.22265625</v>
      </c>
      <c r="AU30" s="70">
        <f t="shared" si="27"/>
        <v>269.22265625</v>
      </c>
      <c r="AV30" s="70">
        <f t="shared" si="27"/>
        <v>269.22265625</v>
      </c>
      <c r="AW30" s="70">
        <f t="shared" si="27"/>
        <v>269.22265625</v>
      </c>
      <c r="AX30" s="70">
        <f t="shared" si="27"/>
        <v>269.22265625</v>
      </c>
      <c r="AY30" s="70">
        <f t="shared" si="27"/>
        <v>269.22265625</v>
      </c>
      <c r="AZ30" s="70">
        <f t="shared" si="27"/>
        <v>269.22265625</v>
      </c>
      <c r="BA30" s="70">
        <f t="shared" si="27"/>
        <v>269.22265625</v>
      </c>
      <c r="BB30" s="70">
        <f t="shared" si="28"/>
        <v>275.95322265624998</v>
      </c>
      <c r="BC30" s="70">
        <f t="shared" si="28"/>
        <v>275.95322265624998</v>
      </c>
      <c r="BD30" s="70">
        <f t="shared" si="28"/>
        <v>275.95322265624998</v>
      </c>
      <c r="BE30" s="70">
        <f t="shared" si="28"/>
        <v>275.95322265624998</v>
      </c>
      <c r="BF30" s="70">
        <f t="shared" si="28"/>
        <v>275.95322265624998</v>
      </c>
      <c r="BG30" s="70">
        <f t="shared" si="28"/>
        <v>275.95322265624998</v>
      </c>
      <c r="BH30" s="70">
        <f t="shared" si="28"/>
        <v>275.95322265624998</v>
      </c>
      <c r="BI30" s="70">
        <f t="shared" si="28"/>
        <v>275.95322265624998</v>
      </c>
      <c r="BJ30" s="70">
        <f t="shared" si="28"/>
        <v>275.95322265624998</v>
      </c>
      <c r="BK30" s="70">
        <f t="shared" si="28"/>
        <v>275.95322265624998</v>
      </c>
      <c r="BL30" s="70">
        <f t="shared" si="28"/>
        <v>275.95322265624998</v>
      </c>
      <c r="BM30" s="70">
        <f t="shared" si="28"/>
        <v>275.95322265624998</v>
      </c>
    </row>
    <row r="31" spans="1:65" s="268" customFormat="1" x14ac:dyDescent="0.15">
      <c r="A31" s="288" t="s">
        <v>176</v>
      </c>
      <c r="B31" s="267" t="s">
        <v>313</v>
      </c>
      <c r="C31" s="281"/>
      <c r="D31" s="282"/>
      <c r="E31" s="286">
        <v>8500</v>
      </c>
      <c r="F31" s="287">
        <v>20000</v>
      </c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>
        <v>5000</v>
      </c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>
        <v>5000</v>
      </c>
      <c r="AE31" s="287"/>
      <c r="AF31" s="287"/>
      <c r="AG31" s="287"/>
      <c r="AH31" s="287"/>
      <c r="AI31" s="287"/>
      <c r="AJ31" s="287"/>
      <c r="AK31" s="287"/>
      <c r="AL31" s="287"/>
      <c r="AM31" s="287"/>
      <c r="AN31" s="287"/>
      <c r="AO31" s="287"/>
      <c r="AP31" s="287">
        <v>5000</v>
      </c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87"/>
      <c r="BB31" s="287">
        <v>5000</v>
      </c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</row>
    <row r="32" spans="1:65" s="14" customFormat="1" x14ac:dyDescent="0.15">
      <c r="A32" s="50" t="s">
        <v>307</v>
      </c>
      <c r="B32" s="34" t="s">
        <v>294</v>
      </c>
      <c r="C32" s="283"/>
      <c r="D32" s="285"/>
      <c r="E32" s="69">
        <f>SUM(E29:E31)</f>
        <v>11000</v>
      </c>
      <c r="F32" s="69">
        <f>SUM(F29:F31)</f>
        <v>20500</v>
      </c>
      <c r="G32" s="69">
        <f t="shared" ref="G32:BM32" si="29">SUM(G29:G31)</f>
        <v>500</v>
      </c>
      <c r="H32" s="69">
        <f t="shared" si="29"/>
        <v>500</v>
      </c>
      <c r="I32" s="69">
        <f t="shared" si="29"/>
        <v>500</v>
      </c>
      <c r="J32" s="69">
        <f t="shared" si="29"/>
        <v>500</v>
      </c>
      <c r="K32" s="69">
        <f t="shared" si="29"/>
        <v>500</v>
      </c>
      <c r="L32" s="69">
        <f t="shared" si="29"/>
        <v>500</v>
      </c>
      <c r="M32" s="69">
        <f t="shared" si="29"/>
        <v>500</v>
      </c>
      <c r="N32" s="69">
        <f t="shared" si="29"/>
        <v>500</v>
      </c>
      <c r="O32" s="69">
        <f t="shared" si="29"/>
        <v>500</v>
      </c>
      <c r="P32" s="69">
        <f t="shared" si="29"/>
        <v>500</v>
      </c>
      <c r="Q32" s="69">
        <f t="shared" si="29"/>
        <v>500</v>
      </c>
      <c r="R32" s="69">
        <f t="shared" si="29"/>
        <v>5512.5</v>
      </c>
      <c r="S32" s="69">
        <f t="shared" si="29"/>
        <v>512.5</v>
      </c>
      <c r="T32" s="69">
        <f t="shared" si="29"/>
        <v>512.5</v>
      </c>
      <c r="U32" s="69">
        <f t="shared" si="29"/>
        <v>512.5</v>
      </c>
      <c r="V32" s="69">
        <f t="shared" si="29"/>
        <v>512.5</v>
      </c>
      <c r="W32" s="69">
        <f t="shared" si="29"/>
        <v>512.5</v>
      </c>
      <c r="X32" s="69">
        <f t="shared" si="29"/>
        <v>512.5</v>
      </c>
      <c r="Y32" s="69">
        <f t="shared" si="29"/>
        <v>512.5</v>
      </c>
      <c r="Z32" s="69">
        <f t="shared" si="29"/>
        <v>512.5</v>
      </c>
      <c r="AA32" s="69">
        <f t="shared" si="29"/>
        <v>512.5</v>
      </c>
      <c r="AB32" s="69">
        <f t="shared" si="29"/>
        <v>512.5</v>
      </c>
      <c r="AC32" s="69">
        <f t="shared" si="29"/>
        <v>512.5</v>
      </c>
      <c r="AD32" s="69">
        <f t="shared" si="29"/>
        <v>5525.3125</v>
      </c>
      <c r="AE32" s="69">
        <f t="shared" si="29"/>
        <v>525.3125</v>
      </c>
      <c r="AF32" s="69">
        <f t="shared" si="29"/>
        <v>525.3125</v>
      </c>
      <c r="AG32" s="69">
        <f t="shared" si="29"/>
        <v>525.3125</v>
      </c>
      <c r="AH32" s="69">
        <f t="shared" si="29"/>
        <v>525.3125</v>
      </c>
      <c r="AI32" s="69">
        <f t="shared" si="29"/>
        <v>525.3125</v>
      </c>
      <c r="AJ32" s="69">
        <f t="shared" si="29"/>
        <v>525.3125</v>
      </c>
      <c r="AK32" s="69">
        <f t="shared" si="29"/>
        <v>525.3125</v>
      </c>
      <c r="AL32" s="69">
        <f t="shared" si="29"/>
        <v>525.3125</v>
      </c>
      <c r="AM32" s="69">
        <f t="shared" si="29"/>
        <v>525.3125</v>
      </c>
      <c r="AN32" s="69">
        <f t="shared" si="29"/>
        <v>525.3125</v>
      </c>
      <c r="AO32" s="69">
        <f t="shared" si="29"/>
        <v>525.3125</v>
      </c>
      <c r="AP32" s="69">
        <f t="shared" si="29"/>
        <v>5538.4453125</v>
      </c>
      <c r="AQ32" s="69">
        <f t="shared" si="29"/>
        <v>538.4453125</v>
      </c>
      <c r="AR32" s="69">
        <f t="shared" si="29"/>
        <v>538.4453125</v>
      </c>
      <c r="AS32" s="69">
        <f t="shared" si="29"/>
        <v>538.4453125</v>
      </c>
      <c r="AT32" s="69">
        <f t="shared" si="29"/>
        <v>538.4453125</v>
      </c>
      <c r="AU32" s="69">
        <f t="shared" si="29"/>
        <v>538.4453125</v>
      </c>
      <c r="AV32" s="69">
        <f t="shared" si="29"/>
        <v>538.4453125</v>
      </c>
      <c r="AW32" s="69">
        <f t="shared" si="29"/>
        <v>538.4453125</v>
      </c>
      <c r="AX32" s="69">
        <f t="shared" si="29"/>
        <v>538.4453125</v>
      </c>
      <c r="AY32" s="69">
        <f t="shared" si="29"/>
        <v>538.4453125</v>
      </c>
      <c r="AZ32" s="69">
        <f t="shared" si="29"/>
        <v>538.4453125</v>
      </c>
      <c r="BA32" s="69">
        <f t="shared" si="29"/>
        <v>538.4453125</v>
      </c>
      <c r="BB32" s="69">
        <f t="shared" si="29"/>
        <v>5551.9064453125002</v>
      </c>
      <c r="BC32" s="69">
        <f t="shared" si="29"/>
        <v>551.90644531249995</v>
      </c>
      <c r="BD32" s="69">
        <f t="shared" si="29"/>
        <v>551.90644531249995</v>
      </c>
      <c r="BE32" s="69">
        <f t="shared" si="29"/>
        <v>551.90644531249995</v>
      </c>
      <c r="BF32" s="69">
        <f t="shared" si="29"/>
        <v>551.90644531249995</v>
      </c>
      <c r="BG32" s="69">
        <f t="shared" si="29"/>
        <v>551.90644531249995</v>
      </c>
      <c r="BH32" s="69">
        <f t="shared" si="29"/>
        <v>551.90644531249995</v>
      </c>
      <c r="BI32" s="69">
        <f t="shared" si="29"/>
        <v>551.90644531249995</v>
      </c>
      <c r="BJ32" s="69">
        <f t="shared" si="29"/>
        <v>551.90644531249995</v>
      </c>
      <c r="BK32" s="69">
        <f t="shared" si="29"/>
        <v>551.90644531249995</v>
      </c>
      <c r="BL32" s="69">
        <f t="shared" si="29"/>
        <v>551.90644531249995</v>
      </c>
      <c r="BM32" s="69">
        <f t="shared" si="29"/>
        <v>551.90644531249995</v>
      </c>
    </row>
    <row r="33" spans="1:66" x14ac:dyDescent="0.15">
      <c r="A33" s="50"/>
      <c r="B33" s="34"/>
      <c r="C33" s="281"/>
      <c r="D33" s="282"/>
      <c r="E33" s="63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</row>
    <row r="34" spans="1:66" s="14" customFormat="1" x14ac:dyDescent="0.15">
      <c r="A34" s="14" t="s">
        <v>174</v>
      </c>
      <c r="B34" s="34" t="s">
        <v>1057</v>
      </c>
      <c r="C34" s="281">
        <v>25</v>
      </c>
      <c r="D34" s="282">
        <v>2.5000000000000001E-2</v>
      </c>
      <c r="E34" s="64">
        <v>0</v>
      </c>
      <c r="F34" s="69">
        <f t="shared" ref="F34:Q34" si="30">$C34</f>
        <v>25</v>
      </c>
      <c r="G34" s="69">
        <f t="shared" si="30"/>
        <v>25</v>
      </c>
      <c r="H34" s="69">
        <f t="shared" si="30"/>
        <v>25</v>
      </c>
      <c r="I34" s="69">
        <f t="shared" si="30"/>
        <v>25</v>
      </c>
      <c r="J34" s="69">
        <f t="shared" si="30"/>
        <v>25</v>
      </c>
      <c r="K34" s="69">
        <f t="shared" si="30"/>
        <v>25</v>
      </c>
      <c r="L34" s="69">
        <f t="shared" si="30"/>
        <v>25</v>
      </c>
      <c r="M34" s="69">
        <f t="shared" si="30"/>
        <v>25</v>
      </c>
      <c r="N34" s="69">
        <f t="shared" si="30"/>
        <v>25</v>
      </c>
      <c r="O34" s="69">
        <f t="shared" si="30"/>
        <v>25</v>
      </c>
      <c r="P34" s="69">
        <f t="shared" si="30"/>
        <v>25</v>
      </c>
      <c r="Q34" s="69">
        <f t="shared" si="30"/>
        <v>25</v>
      </c>
      <c r="R34" s="69">
        <f t="shared" ref="R34:AC34" si="31">$C34*(1+$D34)</f>
        <v>25.624999999999996</v>
      </c>
      <c r="S34" s="69">
        <f t="shared" si="31"/>
        <v>25.624999999999996</v>
      </c>
      <c r="T34" s="69">
        <f t="shared" si="31"/>
        <v>25.624999999999996</v>
      </c>
      <c r="U34" s="69">
        <f t="shared" si="31"/>
        <v>25.624999999999996</v>
      </c>
      <c r="V34" s="69">
        <f t="shared" si="31"/>
        <v>25.624999999999996</v>
      </c>
      <c r="W34" s="69">
        <f t="shared" si="31"/>
        <v>25.624999999999996</v>
      </c>
      <c r="X34" s="69">
        <f t="shared" si="31"/>
        <v>25.624999999999996</v>
      </c>
      <c r="Y34" s="69">
        <f t="shared" si="31"/>
        <v>25.624999999999996</v>
      </c>
      <c r="Z34" s="69">
        <f t="shared" si="31"/>
        <v>25.624999999999996</v>
      </c>
      <c r="AA34" s="69">
        <f t="shared" si="31"/>
        <v>25.624999999999996</v>
      </c>
      <c r="AB34" s="69">
        <f t="shared" si="31"/>
        <v>25.624999999999996</v>
      </c>
      <c r="AC34" s="69">
        <f t="shared" si="31"/>
        <v>25.624999999999996</v>
      </c>
      <c r="AD34" s="69">
        <f t="shared" ref="AD34:AO34" si="32">$AC34*(1+$D34)</f>
        <v>26.265624999999993</v>
      </c>
      <c r="AE34" s="69">
        <f t="shared" si="32"/>
        <v>26.265624999999993</v>
      </c>
      <c r="AF34" s="69">
        <f t="shared" si="32"/>
        <v>26.265624999999993</v>
      </c>
      <c r="AG34" s="69">
        <f t="shared" si="32"/>
        <v>26.265624999999993</v>
      </c>
      <c r="AH34" s="69">
        <f t="shared" si="32"/>
        <v>26.265624999999993</v>
      </c>
      <c r="AI34" s="69">
        <f t="shared" si="32"/>
        <v>26.265624999999993</v>
      </c>
      <c r="AJ34" s="69">
        <f t="shared" si="32"/>
        <v>26.265624999999993</v>
      </c>
      <c r="AK34" s="69">
        <f t="shared" si="32"/>
        <v>26.265624999999993</v>
      </c>
      <c r="AL34" s="69">
        <f t="shared" si="32"/>
        <v>26.265624999999993</v>
      </c>
      <c r="AM34" s="69">
        <f t="shared" si="32"/>
        <v>26.265624999999993</v>
      </c>
      <c r="AN34" s="69">
        <f t="shared" si="32"/>
        <v>26.265624999999993</v>
      </c>
      <c r="AO34" s="69">
        <f t="shared" si="32"/>
        <v>26.265624999999993</v>
      </c>
      <c r="AP34" s="69">
        <f t="shared" ref="AP34:BA34" si="33">$AO34*(1+$D34)</f>
        <v>26.922265624999991</v>
      </c>
      <c r="AQ34" s="69">
        <f t="shared" si="33"/>
        <v>26.922265624999991</v>
      </c>
      <c r="AR34" s="69">
        <f t="shared" si="33"/>
        <v>26.922265624999991</v>
      </c>
      <c r="AS34" s="69">
        <f t="shared" si="33"/>
        <v>26.922265624999991</v>
      </c>
      <c r="AT34" s="69">
        <f t="shared" si="33"/>
        <v>26.922265624999991</v>
      </c>
      <c r="AU34" s="69">
        <f t="shared" si="33"/>
        <v>26.922265624999991</v>
      </c>
      <c r="AV34" s="69">
        <f t="shared" si="33"/>
        <v>26.922265624999991</v>
      </c>
      <c r="AW34" s="69">
        <f t="shared" si="33"/>
        <v>26.922265624999991</v>
      </c>
      <c r="AX34" s="69">
        <f t="shared" si="33"/>
        <v>26.922265624999991</v>
      </c>
      <c r="AY34" s="69">
        <f t="shared" si="33"/>
        <v>26.922265624999991</v>
      </c>
      <c r="AZ34" s="69">
        <f t="shared" si="33"/>
        <v>26.922265624999991</v>
      </c>
      <c r="BA34" s="69">
        <f t="shared" si="33"/>
        <v>26.922265624999991</v>
      </c>
      <c r="BB34" s="69">
        <f t="shared" ref="BB34:BM34" si="34">$BA34*(1+$D34)</f>
        <v>27.59532226562499</v>
      </c>
      <c r="BC34" s="69">
        <f t="shared" si="34"/>
        <v>27.59532226562499</v>
      </c>
      <c r="BD34" s="69">
        <f t="shared" si="34"/>
        <v>27.59532226562499</v>
      </c>
      <c r="BE34" s="69">
        <f t="shared" si="34"/>
        <v>27.59532226562499</v>
      </c>
      <c r="BF34" s="69">
        <f t="shared" si="34"/>
        <v>27.59532226562499</v>
      </c>
      <c r="BG34" s="69">
        <f t="shared" si="34"/>
        <v>27.59532226562499</v>
      </c>
      <c r="BH34" s="69">
        <f t="shared" si="34"/>
        <v>27.59532226562499</v>
      </c>
      <c r="BI34" s="69">
        <f t="shared" si="34"/>
        <v>27.59532226562499</v>
      </c>
      <c r="BJ34" s="69">
        <f t="shared" si="34"/>
        <v>27.59532226562499</v>
      </c>
      <c r="BK34" s="69">
        <f t="shared" si="34"/>
        <v>27.59532226562499</v>
      </c>
      <c r="BL34" s="69">
        <f t="shared" si="34"/>
        <v>27.59532226562499</v>
      </c>
      <c r="BM34" s="69">
        <f t="shared" si="34"/>
        <v>27.59532226562499</v>
      </c>
    </row>
    <row r="35" spans="1:66" s="14" customFormat="1" x14ac:dyDescent="0.15">
      <c r="B35" s="34"/>
      <c r="C35" s="281"/>
      <c r="D35" s="282"/>
      <c r="E35" s="64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</row>
    <row r="36" spans="1:66" s="14" customFormat="1" x14ac:dyDescent="0.15">
      <c r="A36" s="50" t="s">
        <v>170</v>
      </c>
      <c r="B36" s="34" t="s">
        <v>1057</v>
      </c>
      <c r="C36" s="281">
        <v>25</v>
      </c>
      <c r="D36" s="282">
        <v>2.5000000000000001E-2</v>
      </c>
      <c r="E36" s="64">
        <v>0</v>
      </c>
      <c r="F36" s="69">
        <f t="shared" ref="F36:Q36" si="35">$C36</f>
        <v>25</v>
      </c>
      <c r="G36" s="69">
        <f t="shared" si="35"/>
        <v>25</v>
      </c>
      <c r="H36" s="69">
        <f t="shared" si="35"/>
        <v>25</v>
      </c>
      <c r="I36" s="69">
        <f t="shared" si="35"/>
        <v>25</v>
      </c>
      <c r="J36" s="69">
        <f t="shared" si="35"/>
        <v>25</v>
      </c>
      <c r="K36" s="69">
        <f t="shared" si="35"/>
        <v>25</v>
      </c>
      <c r="L36" s="69">
        <f t="shared" si="35"/>
        <v>25</v>
      </c>
      <c r="M36" s="69">
        <f t="shared" si="35"/>
        <v>25</v>
      </c>
      <c r="N36" s="69">
        <f t="shared" si="35"/>
        <v>25</v>
      </c>
      <c r="O36" s="69">
        <f t="shared" si="35"/>
        <v>25</v>
      </c>
      <c r="P36" s="69">
        <f t="shared" si="35"/>
        <v>25</v>
      </c>
      <c r="Q36" s="69">
        <f t="shared" si="35"/>
        <v>25</v>
      </c>
      <c r="R36" s="69">
        <f t="shared" ref="R36:AC36" si="36">$C36*(1+$D36)</f>
        <v>25.624999999999996</v>
      </c>
      <c r="S36" s="69">
        <f t="shared" si="36"/>
        <v>25.624999999999996</v>
      </c>
      <c r="T36" s="69">
        <f t="shared" si="36"/>
        <v>25.624999999999996</v>
      </c>
      <c r="U36" s="69">
        <f t="shared" si="36"/>
        <v>25.624999999999996</v>
      </c>
      <c r="V36" s="69">
        <f t="shared" si="36"/>
        <v>25.624999999999996</v>
      </c>
      <c r="W36" s="69">
        <f t="shared" si="36"/>
        <v>25.624999999999996</v>
      </c>
      <c r="X36" s="69">
        <f t="shared" si="36"/>
        <v>25.624999999999996</v>
      </c>
      <c r="Y36" s="69">
        <f t="shared" si="36"/>
        <v>25.624999999999996</v>
      </c>
      <c r="Z36" s="69">
        <f t="shared" si="36"/>
        <v>25.624999999999996</v>
      </c>
      <c r="AA36" s="69">
        <f t="shared" si="36"/>
        <v>25.624999999999996</v>
      </c>
      <c r="AB36" s="69">
        <f t="shared" si="36"/>
        <v>25.624999999999996</v>
      </c>
      <c r="AC36" s="69">
        <f t="shared" si="36"/>
        <v>25.624999999999996</v>
      </c>
      <c r="AD36" s="69">
        <f t="shared" ref="AD36:AO36" si="37">$AC36*(1+$D36)</f>
        <v>26.265624999999993</v>
      </c>
      <c r="AE36" s="69">
        <f t="shared" si="37"/>
        <v>26.265624999999993</v>
      </c>
      <c r="AF36" s="69">
        <f t="shared" si="37"/>
        <v>26.265624999999993</v>
      </c>
      <c r="AG36" s="69">
        <f t="shared" si="37"/>
        <v>26.265624999999993</v>
      </c>
      <c r="AH36" s="69">
        <f t="shared" si="37"/>
        <v>26.265624999999993</v>
      </c>
      <c r="AI36" s="69">
        <f t="shared" si="37"/>
        <v>26.265624999999993</v>
      </c>
      <c r="AJ36" s="69">
        <f t="shared" si="37"/>
        <v>26.265624999999993</v>
      </c>
      <c r="AK36" s="69">
        <f t="shared" si="37"/>
        <v>26.265624999999993</v>
      </c>
      <c r="AL36" s="69">
        <f t="shared" si="37"/>
        <v>26.265624999999993</v>
      </c>
      <c r="AM36" s="69">
        <f t="shared" si="37"/>
        <v>26.265624999999993</v>
      </c>
      <c r="AN36" s="69">
        <f t="shared" si="37"/>
        <v>26.265624999999993</v>
      </c>
      <c r="AO36" s="69">
        <f t="shared" si="37"/>
        <v>26.265624999999993</v>
      </c>
      <c r="AP36" s="69">
        <f t="shared" ref="AP36:BA36" si="38">$AO36*(1+$D36)</f>
        <v>26.922265624999991</v>
      </c>
      <c r="AQ36" s="69">
        <f t="shared" si="38"/>
        <v>26.922265624999991</v>
      </c>
      <c r="AR36" s="69">
        <f t="shared" si="38"/>
        <v>26.922265624999991</v>
      </c>
      <c r="AS36" s="69">
        <f t="shared" si="38"/>
        <v>26.922265624999991</v>
      </c>
      <c r="AT36" s="69">
        <f t="shared" si="38"/>
        <v>26.922265624999991</v>
      </c>
      <c r="AU36" s="69">
        <f t="shared" si="38"/>
        <v>26.922265624999991</v>
      </c>
      <c r="AV36" s="69">
        <f t="shared" si="38"/>
        <v>26.922265624999991</v>
      </c>
      <c r="AW36" s="69">
        <f t="shared" si="38"/>
        <v>26.922265624999991</v>
      </c>
      <c r="AX36" s="69">
        <f t="shared" si="38"/>
        <v>26.922265624999991</v>
      </c>
      <c r="AY36" s="69">
        <f t="shared" si="38"/>
        <v>26.922265624999991</v>
      </c>
      <c r="AZ36" s="69">
        <f t="shared" si="38"/>
        <v>26.922265624999991</v>
      </c>
      <c r="BA36" s="69">
        <f t="shared" si="38"/>
        <v>26.922265624999991</v>
      </c>
      <c r="BB36" s="69">
        <f t="shared" ref="BB36:BM36" si="39">$BA36*(1+$D36)</f>
        <v>27.59532226562499</v>
      </c>
      <c r="BC36" s="69">
        <f t="shared" si="39"/>
        <v>27.59532226562499</v>
      </c>
      <c r="BD36" s="69">
        <f t="shared" si="39"/>
        <v>27.59532226562499</v>
      </c>
      <c r="BE36" s="69">
        <f t="shared" si="39"/>
        <v>27.59532226562499</v>
      </c>
      <c r="BF36" s="69">
        <f t="shared" si="39"/>
        <v>27.59532226562499</v>
      </c>
      <c r="BG36" s="69">
        <f t="shared" si="39"/>
        <v>27.59532226562499</v>
      </c>
      <c r="BH36" s="69">
        <f t="shared" si="39"/>
        <v>27.59532226562499</v>
      </c>
      <c r="BI36" s="69">
        <f t="shared" si="39"/>
        <v>27.59532226562499</v>
      </c>
      <c r="BJ36" s="69">
        <f t="shared" si="39"/>
        <v>27.59532226562499</v>
      </c>
      <c r="BK36" s="69">
        <f t="shared" si="39"/>
        <v>27.59532226562499</v>
      </c>
      <c r="BL36" s="69">
        <f t="shared" si="39"/>
        <v>27.59532226562499</v>
      </c>
      <c r="BM36" s="69">
        <f t="shared" si="39"/>
        <v>27.59532226562499</v>
      </c>
    </row>
    <row r="37" spans="1:66" s="14" customFormat="1" x14ac:dyDescent="0.15">
      <c r="A37" s="50"/>
      <c r="B37" s="75"/>
      <c r="C37" s="281"/>
      <c r="D37" s="267"/>
      <c r="E37" s="86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</row>
    <row r="38" spans="1:66" s="14" customFormat="1" x14ac:dyDescent="0.15">
      <c r="A38" s="50" t="s">
        <v>167</v>
      </c>
      <c r="B38" s="75" t="s">
        <v>1056</v>
      </c>
      <c r="C38" s="281"/>
      <c r="D38" s="267" t="s">
        <v>296</v>
      </c>
      <c r="E38" s="86">
        <f>'CAPEX-DEP_CWS '!E69</f>
        <v>0</v>
      </c>
      <c r="F38" s="86">
        <f>'CAPEX-DEP_CWS '!F69</f>
        <v>716.66666666666663</v>
      </c>
      <c r="G38" s="86">
        <f>'CAPEX-DEP_CWS '!G69</f>
        <v>1308.3333333333333</v>
      </c>
      <c r="H38" s="86">
        <f>'CAPEX-DEP_CWS '!H69</f>
        <v>1475</v>
      </c>
      <c r="I38" s="86">
        <f>'CAPEX-DEP_CWS '!I69</f>
        <v>1641.6666666666667</v>
      </c>
      <c r="J38" s="86">
        <f>'CAPEX-DEP_CWS '!J69</f>
        <v>1641.6666666666667</v>
      </c>
      <c r="K38" s="86">
        <f>'CAPEX-DEP_CWS '!K69</f>
        <v>1641.6666666666667</v>
      </c>
      <c r="L38" s="86">
        <f>'CAPEX-DEP_CWS '!L69</f>
        <v>1641.6666666666667</v>
      </c>
      <c r="M38" s="86">
        <f>'CAPEX-DEP_CWS '!M69</f>
        <v>1641.6666666666667</v>
      </c>
      <c r="N38" s="86">
        <f>'CAPEX-DEP_CWS '!N69</f>
        <v>1641.6666666666667</v>
      </c>
      <c r="O38" s="86">
        <f>'CAPEX-DEP_CWS '!O69</f>
        <v>1641.6666666666667</v>
      </c>
      <c r="P38" s="86">
        <f>'CAPEX-DEP_CWS '!P69</f>
        <v>1641.6666666666667</v>
      </c>
      <c r="Q38" s="86">
        <f>'CAPEX-DEP_CWS '!Q69</f>
        <v>1641.6666666666667</v>
      </c>
      <c r="R38" s="86">
        <f>'CAPEX-DEP_CWS '!R69</f>
        <v>1641.6666666666667</v>
      </c>
      <c r="S38" s="86">
        <f>'CAPEX-DEP_CWS '!S69</f>
        <v>1641.6666666666667</v>
      </c>
      <c r="T38" s="86">
        <f>'CAPEX-DEP_CWS '!T69</f>
        <v>1641.6666666666667</v>
      </c>
      <c r="U38" s="86">
        <f>'CAPEX-DEP_CWS '!U69</f>
        <v>1641.6666666666667</v>
      </c>
      <c r="V38" s="86">
        <f>'CAPEX-DEP_CWS '!V69</f>
        <v>1641.6666666666667</v>
      </c>
      <c r="W38" s="86">
        <f>'CAPEX-DEP_CWS '!W69</f>
        <v>1641.6666666666667</v>
      </c>
      <c r="X38" s="86">
        <f>'CAPEX-DEP_CWS '!X69</f>
        <v>1758.3333333333335</v>
      </c>
      <c r="Y38" s="86">
        <f>'CAPEX-DEP_CWS '!Y69</f>
        <v>1758.3333333333335</v>
      </c>
      <c r="Z38" s="86">
        <f>'CAPEX-DEP_CWS '!Z69</f>
        <v>1758.3333333333335</v>
      </c>
      <c r="AA38" s="86">
        <f>'CAPEX-DEP_CWS '!AA69</f>
        <v>1758.3333333333335</v>
      </c>
      <c r="AB38" s="86">
        <f>'CAPEX-DEP_CWS '!AB69</f>
        <v>1758.3333333333335</v>
      </c>
      <c r="AC38" s="86">
        <f>'CAPEX-DEP_CWS '!AC69</f>
        <v>1758.3333333333335</v>
      </c>
      <c r="AD38" s="86">
        <f>'CAPEX-DEP_CWS '!AD69</f>
        <v>1666.6666666666667</v>
      </c>
      <c r="AE38" s="86">
        <f>'CAPEX-DEP_CWS '!AE69</f>
        <v>1758.3333333333335</v>
      </c>
      <c r="AF38" s="86">
        <f>'CAPEX-DEP_CWS '!AF69</f>
        <v>1758.3333333333335</v>
      </c>
      <c r="AG38" s="86">
        <f>'CAPEX-DEP_CWS '!AG69</f>
        <v>1758.3333333333335</v>
      </c>
      <c r="AH38" s="86">
        <f>'CAPEX-DEP_CWS '!AH69</f>
        <v>1758.3333333333335</v>
      </c>
      <c r="AI38" s="86">
        <f>'CAPEX-DEP_CWS '!AI69</f>
        <v>1758.3333333333335</v>
      </c>
      <c r="AJ38" s="86">
        <f>'CAPEX-DEP_CWS '!AJ69</f>
        <v>1758.3333333333335</v>
      </c>
      <c r="AK38" s="86">
        <f>'CAPEX-DEP_CWS '!AK69</f>
        <v>1758.3333333333335</v>
      </c>
      <c r="AL38" s="86">
        <f>'CAPEX-DEP_CWS '!AL69</f>
        <v>1758.3333333333335</v>
      </c>
      <c r="AM38" s="86">
        <f>'CAPEX-DEP_CWS '!AM69</f>
        <v>1758.3333333333335</v>
      </c>
      <c r="AN38" s="86">
        <f>'CAPEX-DEP_CWS '!AN69</f>
        <v>1758.3333333333335</v>
      </c>
      <c r="AO38" s="86">
        <f>'CAPEX-DEP_CWS '!AO69</f>
        <v>1758.3333333333335</v>
      </c>
      <c r="AP38" s="86">
        <f>'CAPEX-DEP_CWS '!AP69</f>
        <v>1758.3333333333335</v>
      </c>
      <c r="AQ38" s="86">
        <f>'CAPEX-DEP_CWS '!AQ69</f>
        <v>1758.3333333333335</v>
      </c>
      <c r="AR38" s="86">
        <f>'CAPEX-DEP_CWS '!AR69</f>
        <v>1758.3333333333335</v>
      </c>
      <c r="AS38" s="86">
        <f>'CAPEX-DEP_CWS '!AS69</f>
        <v>1758.3333333333335</v>
      </c>
      <c r="AT38" s="86">
        <f>'CAPEX-DEP_CWS '!AT69</f>
        <v>1758.3333333333335</v>
      </c>
      <c r="AU38" s="86">
        <f>'CAPEX-DEP_CWS '!AU69</f>
        <v>1758.3333333333335</v>
      </c>
      <c r="AV38" s="86">
        <f>'CAPEX-DEP_CWS '!AV69</f>
        <v>1758.3333333333335</v>
      </c>
      <c r="AW38" s="86">
        <f>'CAPEX-DEP_CWS '!AW69</f>
        <v>1758.3333333333335</v>
      </c>
      <c r="AX38" s="86">
        <f>'CAPEX-DEP_CWS '!AX69</f>
        <v>1758.3333333333335</v>
      </c>
      <c r="AY38" s="86">
        <f>'CAPEX-DEP_CWS '!AY69</f>
        <v>1758.3333333333335</v>
      </c>
      <c r="AZ38" s="86">
        <f>'CAPEX-DEP_CWS '!AZ69</f>
        <v>1758.3333333333335</v>
      </c>
      <c r="BA38" s="86">
        <f>'CAPEX-DEP_CWS '!BA69</f>
        <v>1758.3333333333335</v>
      </c>
      <c r="BB38" s="86">
        <f>'CAPEX-DEP_CWS '!BB69</f>
        <v>1758.3333333333335</v>
      </c>
      <c r="BC38" s="86">
        <f>'CAPEX-DEP_CWS '!BC69</f>
        <v>1758.3333333333335</v>
      </c>
      <c r="BD38" s="86">
        <f>'CAPEX-DEP_CWS '!BD69</f>
        <v>1758.3333333333335</v>
      </c>
      <c r="BE38" s="86">
        <f>'CAPEX-DEP_CWS '!BE69</f>
        <v>1758.3333333333335</v>
      </c>
      <c r="BF38" s="86">
        <f>'CAPEX-DEP_CWS '!BF69</f>
        <v>1758.3333333333335</v>
      </c>
      <c r="BG38" s="86">
        <f>'CAPEX-DEP_CWS '!BG69</f>
        <v>1758.3333333333335</v>
      </c>
      <c r="BH38" s="86">
        <f>'CAPEX-DEP_CWS '!BH69</f>
        <v>1758.3333333333335</v>
      </c>
      <c r="BI38" s="86">
        <f>'CAPEX-DEP_CWS '!BI69</f>
        <v>1758.3333333333335</v>
      </c>
      <c r="BJ38" s="86">
        <f>'CAPEX-DEP_CWS '!BJ69</f>
        <v>1758.3333333333335</v>
      </c>
      <c r="BK38" s="86">
        <f>'CAPEX-DEP_CWS '!BK69</f>
        <v>1758.3333333333335</v>
      </c>
      <c r="BL38" s="86">
        <f>'CAPEX-DEP_CWS '!BL69</f>
        <v>1758.3333333333335</v>
      </c>
      <c r="BM38" s="86">
        <f>'CAPEX-DEP_CWS '!BM69</f>
        <v>1758.3333333333335</v>
      </c>
    </row>
    <row r="39" spans="1:66" s="14" customFormat="1" x14ac:dyDescent="0.15">
      <c r="A39" s="50"/>
      <c r="B39" s="75"/>
      <c r="C39" s="82"/>
      <c r="D39" s="74"/>
      <c r="E39" s="86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</row>
    <row r="40" spans="1:66" s="14" customFormat="1" x14ac:dyDescent="0.15">
      <c r="A40" s="14" t="s">
        <v>297</v>
      </c>
      <c r="B40" s="34"/>
      <c r="C40" s="27"/>
      <c r="D40" s="10"/>
      <c r="E40" s="64">
        <f t="shared" ref="E40:AJ40" si="40">E38+E36+E34+E32+E26+E20+E13+E6</f>
        <v>25852</v>
      </c>
      <c r="F40" s="64">
        <f t="shared" si="40"/>
        <v>24861.666666666668</v>
      </c>
      <c r="G40" s="64">
        <f t="shared" si="40"/>
        <v>4693.333333333333</v>
      </c>
      <c r="H40" s="64">
        <f t="shared" si="40"/>
        <v>4860</v>
      </c>
      <c r="I40" s="64">
        <f t="shared" si="40"/>
        <v>6526.666666666667</v>
      </c>
      <c r="J40" s="64">
        <f t="shared" si="40"/>
        <v>5026.666666666667</v>
      </c>
      <c r="K40" s="64">
        <f t="shared" si="40"/>
        <v>5026.666666666667</v>
      </c>
      <c r="L40" s="64">
        <f t="shared" si="40"/>
        <v>5026.666666666667</v>
      </c>
      <c r="M40" s="64">
        <f t="shared" si="40"/>
        <v>5026.666666666667</v>
      </c>
      <c r="N40" s="64">
        <f t="shared" si="40"/>
        <v>5026.666666666667</v>
      </c>
      <c r="O40" s="64">
        <f t="shared" si="40"/>
        <v>5026.666666666667</v>
      </c>
      <c r="P40" s="64">
        <f t="shared" si="40"/>
        <v>5026.666666666667</v>
      </c>
      <c r="Q40" s="64">
        <f t="shared" si="40"/>
        <v>5026.666666666667</v>
      </c>
      <c r="R40" s="64">
        <f t="shared" si="40"/>
        <v>10118.291666666668</v>
      </c>
      <c r="S40" s="64">
        <f t="shared" si="40"/>
        <v>5118.291666666667</v>
      </c>
      <c r="T40" s="64">
        <f t="shared" si="40"/>
        <v>5118.291666666667</v>
      </c>
      <c r="U40" s="64">
        <f t="shared" si="40"/>
        <v>6618.291666666667</v>
      </c>
      <c r="V40" s="64">
        <f t="shared" si="40"/>
        <v>5118.291666666667</v>
      </c>
      <c r="W40" s="64">
        <f t="shared" si="40"/>
        <v>5118.291666666667</v>
      </c>
      <c r="X40" s="64">
        <f t="shared" si="40"/>
        <v>5234.9583333333339</v>
      </c>
      <c r="Y40" s="64">
        <f t="shared" si="40"/>
        <v>5234.9583333333339</v>
      </c>
      <c r="Z40" s="64">
        <f t="shared" si="40"/>
        <v>5234.9583333333339</v>
      </c>
      <c r="AA40" s="64">
        <f t="shared" si="40"/>
        <v>5234.9583333333339</v>
      </c>
      <c r="AB40" s="64">
        <f t="shared" si="40"/>
        <v>5234.9583333333339</v>
      </c>
      <c r="AC40" s="64">
        <f t="shared" si="40"/>
        <v>5234.9583333333339</v>
      </c>
      <c r="AD40" s="64">
        <f t="shared" si="40"/>
        <v>9843.8822916666668</v>
      </c>
      <c r="AE40" s="64">
        <f t="shared" si="40"/>
        <v>4935.5489583333328</v>
      </c>
      <c r="AF40" s="64">
        <f t="shared" si="40"/>
        <v>4935.5489583333328</v>
      </c>
      <c r="AG40" s="64">
        <f t="shared" si="40"/>
        <v>6435.5489583333328</v>
      </c>
      <c r="AH40" s="64">
        <f t="shared" si="40"/>
        <v>4935.5489583333328</v>
      </c>
      <c r="AI40" s="64">
        <f t="shared" si="40"/>
        <v>4935.5489583333328</v>
      </c>
      <c r="AJ40" s="64">
        <f t="shared" si="40"/>
        <v>4935.5489583333328</v>
      </c>
      <c r="AK40" s="64">
        <f t="shared" ref="AK40:BM40" si="41">AK38+AK36+AK34+AK32+AK26+AK20+AK13+AK6</f>
        <v>4935.5489583333328</v>
      </c>
      <c r="AL40" s="64">
        <f t="shared" si="41"/>
        <v>4935.5489583333328</v>
      </c>
      <c r="AM40" s="64">
        <f t="shared" si="41"/>
        <v>4935.5489583333328</v>
      </c>
      <c r="AN40" s="64">
        <f t="shared" si="41"/>
        <v>4935.5489583333328</v>
      </c>
      <c r="AO40" s="64">
        <f t="shared" si="41"/>
        <v>4935.5489583333328</v>
      </c>
      <c r="AP40" s="64">
        <f t="shared" si="41"/>
        <v>10046.319348958332</v>
      </c>
      <c r="AQ40" s="64">
        <f t="shared" si="41"/>
        <v>5046.3193489583336</v>
      </c>
      <c r="AR40" s="64">
        <f t="shared" si="41"/>
        <v>5046.3193489583336</v>
      </c>
      <c r="AS40" s="64">
        <f t="shared" si="41"/>
        <v>6546.3193489583336</v>
      </c>
      <c r="AT40" s="64">
        <f t="shared" si="41"/>
        <v>5046.3193489583336</v>
      </c>
      <c r="AU40" s="64">
        <f t="shared" si="41"/>
        <v>5046.3193489583336</v>
      </c>
      <c r="AV40" s="64">
        <f t="shared" si="41"/>
        <v>5046.3193489583336</v>
      </c>
      <c r="AW40" s="64">
        <f t="shared" si="41"/>
        <v>5046.3193489583336</v>
      </c>
      <c r="AX40" s="64">
        <f t="shared" si="41"/>
        <v>5046.3193489583336</v>
      </c>
      <c r="AY40" s="64">
        <f t="shared" si="41"/>
        <v>5046.3193489583336</v>
      </c>
      <c r="AZ40" s="64">
        <f t="shared" si="41"/>
        <v>5046.3193489583336</v>
      </c>
      <c r="BA40" s="64">
        <f t="shared" si="41"/>
        <v>5046.3193489583336</v>
      </c>
      <c r="BB40" s="64">
        <f t="shared" si="41"/>
        <v>10168.661936848959</v>
      </c>
      <c r="BC40" s="64">
        <f t="shared" si="41"/>
        <v>5168.6619368489582</v>
      </c>
      <c r="BD40" s="64">
        <f t="shared" si="41"/>
        <v>5168.6619368489582</v>
      </c>
      <c r="BE40" s="64">
        <f t="shared" si="41"/>
        <v>6668.6619368489592</v>
      </c>
      <c r="BF40" s="64">
        <f t="shared" si="41"/>
        <v>5168.6619368489582</v>
      </c>
      <c r="BG40" s="64">
        <f t="shared" si="41"/>
        <v>5168.6619368489582</v>
      </c>
      <c r="BH40" s="64">
        <f t="shared" si="41"/>
        <v>5168.6619368489582</v>
      </c>
      <c r="BI40" s="64">
        <f t="shared" si="41"/>
        <v>5168.6619368489582</v>
      </c>
      <c r="BJ40" s="64">
        <f t="shared" si="41"/>
        <v>5168.6619368489582</v>
      </c>
      <c r="BK40" s="64">
        <f t="shared" si="41"/>
        <v>5168.6619368489582</v>
      </c>
      <c r="BL40" s="64">
        <f t="shared" si="41"/>
        <v>5168.6619368489582</v>
      </c>
      <c r="BM40" s="64">
        <f t="shared" si="41"/>
        <v>5168.6619368489582</v>
      </c>
      <c r="BN40" s="35">
        <f>SUM(E40:BM40)</f>
        <v>376841.19626302057</v>
      </c>
    </row>
    <row r="41" spans="1:66" x14ac:dyDescent="0.15">
      <c r="A41" s="33"/>
      <c r="B41" s="34"/>
      <c r="C41" s="78"/>
      <c r="D41" s="34"/>
      <c r="E41" s="34"/>
    </row>
  </sheetData>
  <mergeCells count="5">
    <mergeCell ref="F1:Q1"/>
    <mergeCell ref="R1:AC1"/>
    <mergeCell ref="AD1:AO1"/>
    <mergeCell ref="AP1:BA1"/>
    <mergeCell ref="BB1:B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BL47"/>
  <sheetViews>
    <sheetView workbookViewId="0">
      <pane xSplit="2" ySplit="2" topLeftCell="G5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9.1640625" defaultRowHeight="13" x14ac:dyDescent="0.15"/>
  <cols>
    <col min="1" max="1" width="33" style="51" customWidth="1"/>
    <col min="2" max="2" width="11.33203125" style="277" customWidth="1"/>
    <col min="3" max="3" width="9.5" style="56" customWidth="1"/>
    <col min="4" max="4" width="10.1640625" style="52" customWidth="1"/>
    <col min="5" max="16384" width="9.1640625" style="52"/>
  </cols>
  <sheetData>
    <row r="1" spans="1:64" ht="12.75" x14ac:dyDescent="0.15">
      <c r="D1" s="363" t="s">
        <v>35</v>
      </c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 t="s">
        <v>36</v>
      </c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 t="s">
        <v>37</v>
      </c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 t="s">
        <v>38</v>
      </c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 t="s">
        <v>39</v>
      </c>
      <c r="BA1" s="363"/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5"/>
    </row>
    <row r="2" spans="1:64" ht="14" x14ac:dyDescent="0.15">
      <c r="B2" s="277" t="s">
        <v>202</v>
      </c>
      <c r="C2" s="58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  <c r="BL2" s="36" t="s">
        <v>148</v>
      </c>
    </row>
    <row r="3" spans="1:64" ht="14" x14ac:dyDescent="0.15">
      <c r="A3" s="58" t="s">
        <v>196</v>
      </c>
      <c r="B3" s="279"/>
      <c r="C3" s="53"/>
    </row>
    <row r="5" spans="1:64" ht="14" x14ac:dyDescent="0.15">
      <c r="A5" s="51" t="s">
        <v>171</v>
      </c>
      <c r="D5" s="55">
        <f>STAFF_CWS!H29</f>
        <v>2</v>
      </c>
      <c r="E5" s="55">
        <f>STAFF_CWS!I29</f>
        <v>2</v>
      </c>
      <c r="F5" s="55">
        <f>STAFF_CWS!J29</f>
        <v>2</v>
      </c>
      <c r="G5" s="55">
        <f>STAFF_CWS!K29</f>
        <v>2</v>
      </c>
      <c r="H5" s="55">
        <f>STAFF_CWS!L29</f>
        <v>2</v>
      </c>
      <c r="I5" s="55">
        <f>STAFF_CWS!M29</f>
        <v>2</v>
      </c>
      <c r="J5" s="55">
        <f>STAFF_CWS!N29</f>
        <v>2</v>
      </c>
      <c r="K5" s="55">
        <f>STAFF_CWS!O29</f>
        <v>2</v>
      </c>
      <c r="L5" s="55">
        <f>STAFF_CWS!P29</f>
        <v>2</v>
      </c>
      <c r="M5" s="55">
        <f>STAFF_CWS!Q29</f>
        <v>2</v>
      </c>
      <c r="N5" s="55">
        <f>STAFF_CWS!R29</f>
        <v>2</v>
      </c>
      <c r="O5" s="55">
        <f>STAFF_CWS!S29</f>
        <v>2</v>
      </c>
      <c r="P5" s="55">
        <f>STAFF_CWS!T29</f>
        <v>2</v>
      </c>
      <c r="Q5" s="55">
        <f>STAFF_CWS!U29</f>
        <v>2</v>
      </c>
      <c r="R5" s="55">
        <f>STAFF_CWS!V29</f>
        <v>2</v>
      </c>
      <c r="S5" s="55">
        <f>STAFF_CWS!W29</f>
        <v>2</v>
      </c>
      <c r="T5" s="55">
        <f>STAFF_CWS!X29</f>
        <v>2</v>
      </c>
      <c r="U5" s="55">
        <f>STAFF_CWS!Y29</f>
        <v>2</v>
      </c>
      <c r="V5" s="55">
        <f>STAFF_CWS!Z29</f>
        <v>2</v>
      </c>
      <c r="W5" s="55">
        <f>STAFF_CWS!AA29</f>
        <v>2</v>
      </c>
      <c r="X5" s="55">
        <f>STAFF_CWS!AB29</f>
        <v>2</v>
      </c>
      <c r="Y5" s="55">
        <f>STAFF_CWS!AC29</f>
        <v>2</v>
      </c>
      <c r="Z5" s="55">
        <f>STAFF_CWS!AD29</f>
        <v>2</v>
      </c>
      <c r="AA5" s="55">
        <f>STAFF_CWS!AE29</f>
        <v>2</v>
      </c>
      <c r="AB5" s="55">
        <f>STAFF_CWS!AF29</f>
        <v>2</v>
      </c>
      <c r="AC5" s="55">
        <f>STAFF_CWS!AG29</f>
        <v>2</v>
      </c>
      <c r="AD5" s="55">
        <f>STAFF_CWS!AH29</f>
        <v>2</v>
      </c>
      <c r="AE5" s="55">
        <f>STAFF_CWS!AI29</f>
        <v>2</v>
      </c>
      <c r="AF5" s="55">
        <f>STAFF_CWS!AJ29</f>
        <v>2</v>
      </c>
      <c r="AG5" s="55">
        <f>STAFF_CWS!AK29</f>
        <v>2</v>
      </c>
      <c r="AH5" s="55">
        <f>STAFF_CWS!AL29</f>
        <v>2</v>
      </c>
      <c r="AI5" s="55">
        <f>STAFF_CWS!AM29</f>
        <v>2</v>
      </c>
      <c r="AJ5" s="55">
        <f>STAFF_CWS!AN29</f>
        <v>2</v>
      </c>
      <c r="AK5" s="55">
        <f>STAFF_CWS!AO29</f>
        <v>2</v>
      </c>
      <c r="AL5" s="55">
        <f>STAFF_CWS!AP29</f>
        <v>2</v>
      </c>
      <c r="AM5" s="55">
        <f>STAFF_CWS!AQ29</f>
        <v>2</v>
      </c>
      <c r="AN5" s="55">
        <f>STAFF_CWS!AR29</f>
        <v>2</v>
      </c>
      <c r="AO5" s="55">
        <f>STAFF_CWS!AS29</f>
        <v>2</v>
      </c>
      <c r="AP5" s="55">
        <f>STAFF_CWS!AT29</f>
        <v>2</v>
      </c>
      <c r="AQ5" s="55">
        <f>STAFF_CWS!AU29</f>
        <v>2</v>
      </c>
      <c r="AR5" s="55">
        <f>STAFF_CWS!AV29</f>
        <v>2</v>
      </c>
      <c r="AS5" s="55">
        <f>STAFF_CWS!AW29</f>
        <v>2</v>
      </c>
      <c r="AT5" s="55">
        <f>STAFF_CWS!AX29</f>
        <v>2</v>
      </c>
      <c r="AU5" s="55">
        <f>STAFF_CWS!AY29</f>
        <v>2</v>
      </c>
      <c r="AV5" s="55">
        <f>STAFF_CWS!AZ29</f>
        <v>2</v>
      </c>
      <c r="AW5" s="55">
        <f>STAFF_CWS!BA29</f>
        <v>2</v>
      </c>
      <c r="AX5" s="55">
        <f>STAFF_CWS!BB29</f>
        <v>2</v>
      </c>
      <c r="AY5" s="55">
        <f>STAFF_CWS!BC29</f>
        <v>2</v>
      </c>
      <c r="AZ5" s="55">
        <f>STAFF_CWS!BD29</f>
        <v>2</v>
      </c>
      <c r="BA5" s="55">
        <f>STAFF_CWS!BE29</f>
        <v>2</v>
      </c>
      <c r="BB5" s="55">
        <f>STAFF_CWS!BF29</f>
        <v>2</v>
      </c>
      <c r="BC5" s="55">
        <f>STAFF_CWS!BG29</f>
        <v>2</v>
      </c>
      <c r="BD5" s="55">
        <f>STAFF_CWS!BH29</f>
        <v>2</v>
      </c>
      <c r="BE5" s="55">
        <f>STAFF_CWS!BI29</f>
        <v>2</v>
      </c>
      <c r="BF5" s="55">
        <f>STAFF_CWS!BJ29</f>
        <v>2</v>
      </c>
      <c r="BG5" s="55">
        <f>STAFF_CWS!BK29</f>
        <v>2</v>
      </c>
      <c r="BH5" s="55">
        <f>STAFF_CWS!BL29</f>
        <v>2</v>
      </c>
      <c r="BI5" s="55">
        <f>STAFF_CWS!BM29</f>
        <v>2</v>
      </c>
      <c r="BJ5" s="55">
        <f>STAFF_CWS!BN29</f>
        <v>2</v>
      </c>
      <c r="BK5" s="55">
        <f>STAFF_CWS!BO29</f>
        <v>2</v>
      </c>
      <c r="BL5" s="289">
        <f>COLUMNS(D5:BK5)</f>
        <v>60</v>
      </c>
    </row>
    <row r="6" spans="1:64" ht="14" x14ac:dyDescent="0.15">
      <c r="A6" s="51" t="s">
        <v>172</v>
      </c>
      <c r="D6" s="55">
        <f>STAFF_CWS!H51</f>
        <v>0</v>
      </c>
      <c r="E6" s="55">
        <f>STAFF_CWS!I51</f>
        <v>0</v>
      </c>
      <c r="F6" s="55">
        <f>STAFF_CWS!J51</f>
        <v>0</v>
      </c>
      <c r="G6" s="55">
        <f>STAFF_CWS!K51</f>
        <v>0</v>
      </c>
      <c r="H6" s="55">
        <f>STAFF_CWS!L51</f>
        <v>0</v>
      </c>
      <c r="I6" s="55">
        <f>STAFF_CWS!M51</f>
        <v>0</v>
      </c>
      <c r="J6" s="55">
        <f>STAFF_CWS!N51</f>
        <v>0</v>
      </c>
      <c r="K6" s="55">
        <f>STAFF_CWS!O51</f>
        <v>0</v>
      </c>
      <c r="L6" s="55">
        <f>STAFF_CWS!P51</f>
        <v>0</v>
      </c>
      <c r="M6" s="55">
        <f>STAFF_CWS!Q51</f>
        <v>0</v>
      </c>
      <c r="N6" s="55">
        <f>STAFF_CWS!R51</f>
        <v>0</v>
      </c>
      <c r="O6" s="55">
        <f>STAFF_CWS!S51</f>
        <v>0</v>
      </c>
      <c r="P6" s="55">
        <f>STAFF_CWS!T51</f>
        <v>0</v>
      </c>
      <c r="Q6" s="55">
        <f>STAFF_CWS!U51</f>
        <v>0</v>
      </c>
      <c r="R6" s="55">
        <f>STAFF_CWS!V51</f>
        <v>0</v>
      </c>
      <c r="S6" s="55">
        <f>STAFF_CWS!W51</f>
        <v>0</v>
      </c>
      <c r="T6" s="55">
        <f>STAFF_CWS!X51</f>
        <v>0</v>
      </c>
      <c r="U6" s="55">
        <f>STAFF_CWS!Y51</f>
        <v>0</v>
      </c>
      <c r="V6" s="55">
        <f>STAFF_CWS!Z51</f>
        <v>0</v>
      </c>
      <c r="W6" s="55">
        <f>STAFF_CWS!AA51</f>
        <v>0</v>
      </c>
      <c r="X6" s="55">
        <f>STAFF_CWS!AB51</f>
        <v>0</v>
      </c>
      <c r="Y6" s="55">
        <f>STAFF_CWS!AC51</f>
        <v>0</v>
      </c>
      <c r="Z6" s="55">
        <f>STAFF_CWS!AD51</f>
        <v>0</v>
      </c>
      <c r="AA6" s="55">
        <f>STAFF_CWS!AE51</f>
        <v>0</v>
      </c>
      <c r="AB6" s="55">
        <f>STAFF_CWS!AF51</f>
        <v>0</v>
      </c>
      <c r="AC6" s="55">
        <f>STAFF_CWS!AG51</f>
        <v>0</v>
      </c>
      <c r="AD6" s="55">
        <f>STAFF_CWS!AH51</f>
        <v>0</v>
      </c>
      <c r="AE6" s="55">
        <f>STAFF_CWS!AI51</f>
        <v>0</v>
      </c>
      <c r="AF6" s="55">
        <f>STAFF_CWS!AJ51</f>
        <v>0</v>
      </c>
      <c r="AG6" s="55">
        <f>STAFF_CWS!AK51</f>
        <v>0</v>
      </c>
      <c r="AH6" s="55">
        <f>STAFF_CWS!AL51</f>
        <v>0</v>
      </c>
      <c r="AI6" s="55">
        <f>STAFF_CWS!AM51</f>
        <v>0</v>
      </c>
      <c r="AJ6" s="55">
        <f>STAFF_CWS!AN51</f>
        <v>0</v>
      </c>
      <c r="AK6" s="55">
        <f>STAFF_CWS!AO51</f>
        <v>0</v>
      </c>
      <c r="AL6" s="55">
        <f>STAFF_CWS!AP51</f>
        <v>0</v>
      </c>
      <c r="AM6" s="55">
        <f>STAFF_CWS!AQ51</f>
        <v>0</v>
      </c>
      <c r="AN6" s="55">
        <f>STAFF_CWS!AR51</f>
        <v>0</v>
      </c>
      <c r="AO6" s="55">
        <f>STAFF_CWS!AS51</f>
        <v>0</v>
      </c>
      <c r="AP6" s="55">
        <f>STAFF_CWS!AT51</f>
        <v>0</v>
      </c>
      <c r="AQ6" s="55">
        <f>STAFF_CWS!AU51</f>
        <v>0</v>
      </c>
      <c r="AR6" s="55">
        <f>STAFF_CWS!AV51</f>
        <v>0</v>
      </c>
      <c r="AS6" s="55">
        <f>STAFF_CWS!AW51</f>
        <v>0</v>
      </c>
      <c r="AT6" s="55">
        <f>STAFF_CWS!AX51</f>
        <v>0</v>
      </c>
      <c r="AU6" s="55">
        <f>STAFF_CWS!AY51</f>
        <v>0</v>
      </c>
      <c r="AV6" s="55">
        <f>STAFF_CWS!AZ51</f>
        <v>0</v>
      </c>
      <c r="AW6" s="55">
        <f>STAFF_CWS!BA51</f>
        <v>0</v>
      </c>
      <c r="AX6" s="55">
        <f>STAFF_CWS!BB51</f>
        <v>0</v>
      </c>
      <c r="AY6" s="55">
        <f>STAFF_CWS!BC51</f>
        <v>0</v>
      </c>
      <c r="AZ6" s="55">
        <f>STAFF_CWS!BD51</f>
        <v>0</v>
      </c>
      <c r="BA6" s="55">
        <f>STAFF_CWS!BE51</f>
        <v>0</v>
      </c>
      <c r="BB6" s="55">
        <f>STAFF_CWS!BF51</f>
        <v>0</v>
      </c>
      <c r="BC6" s="55">
        <f>STAFF_CWS!BG51</f>
        <v>0</v>
      </c>
      <c r="BD6" s="55">
        <f>STAFF_CWS!BH51</f>
        <v>0</v>
      </c>
      <c r="BE6" s="55">
        <f>STAFF_CWS!BI51</f>
        <v>0</v>
      </c>
      <c r="BF6" s="55">
        <f>STAFF_CWS!BJ51</f>
        <v>0</v>
      </c>
      <c r="BG6" s="55">
        <f>STAFF_CWS!BK51</f>
        <v>0</v>
      </c>
      <c r="BH6" s="55">
        <f>STAFF_CWS!BL51</f>
        <v>0</v>
      </c>
      <c r="BI6" s="55">
        <f>STAFF_CWS!BM51</f>
        <v>0</v>
      </c>
      <c r="BJ6" s="55">
        <f>STAFF_CWS!BN51</f>
        <v>0</v>
      </c>
      <c r="BK6" s="55">
        <f>STAFF_CWS!BO51</f>
        <v>0</v>
      </c>
    </row>
    <row r="7" spans="1:64" ht="14" x14ac:dyDescent="0.15">
      <c r="A7" s="51" t="s">
        <v>183</v>
      </c>
      <c r="D7" s="55">
        <f>STAFF_CWS!H79</f>
        <v>0</v>
      </c>
      <c r="E7" s="55">
        <f>STAFF_CWS!I79</f>
        <v>0</v>
      </c>
      <c r="F7" s="55">
        <f>STAFF_CWS!J79</f>
        <v>0</v>
      </c>
      <c r="G7" s="55">
        <f>STAFF_CWS!K79</f>
        <v>0</v>
      </c>
      <c r="H7" s="55">
        <f>STAFF_CWS!L79</f>
        <v>0</v>
      </c>
      <c r="I7" s="55">
        <f>STAFF_CWS!M79</f>
        <v>0</v>
      </c>
      <c r="J7" s="55">
        <f>STAFF_CWS!N79</f>
        <v>0</v>
      </c>
      <c r="K7" s="55">
        <f>STAFF_CWS!O79</f>
        <v>0</v>
      </c>
      <c r="L7" s="55">
        <f>STAFF_CWS!P79</f>
        <v>0</v>
      </c>
      <c r="M7" s="55">
        <f>STAFF_CWS!Q79</f>
        <v>0</v>
      </c>
      <c r="N7" s="55">
        <f>STAFF_CWS!R79</f>
        <v>0</v>
      </c>
      <c r="O7" s="55">
        <f>STAFF_CWS!S79</f>
        <v>0</v>
      </c>
      <c r="P7" s="55">
        <f>STAFF_CWS!T79</f>
        <v>0</v>
      </c>
      <c r="Q7" s="55">
        <f>STAFF_CWS!U79</f>
        <v>0</v>
      </c>
      <c r="R7" s="55">
        <f>STAFF_CWS!V79</f>
        <v>0</v>
      </c>
      <c r="S7" s="55">
        <f>STAFF_CWS!W79</f>
        <v>0</v>
      </c>
      <c r="T7" s="55">
        <f>STAFF_CWS!X79</f>
        <v>0</v>
      </c>
      <c r="U7" s="55">
        <f>STAFF_CWS!Y79</f>
        <v>0</v>
      </c>
      <c r="V7" s="55">
        <f>STAFF_CWS!Z79</f>
        <v>0</v>
      </c>
      <c r="W7" s="55">
        <f>STAFF_CWS!AA79</f>
        <v>0</v>
      </c>
      <c r="X7" s="55">
        <f>STAFF_CWS!AB79</f>
        <v>0</v>
      </c>
      <c r="Y7" s="55">
        <f>STAFF_CWS!AC79</f>
        <v>0</v>
      </c>
      <c r="Z7" s="55">
        <f>STAFF_CWS!AD79</f>
        <v>0</v>
      </c>
      <c r="AA7" s="55">
        <f>STAFF_CWS!AE79</f>
        <v>0</v>
      </c>
      <c r="AB7" s="55">
        <f>STAFF_CWS!AF79</f>
        <v>0</v>
      </c>
      <c r="AC7" s="55">
        <f>STAFF_CWS!AG79</f>
        <v>0</v>
      </c>
      <c r="AD7" s="55">
        <f>STAFF_CWS!AH79</f>
        <v>0</v>
      </c>
      <c r="AE7" s="55">
        <f>STAFF_CWS!AI79</f>
        <v>0</v>
      </c>
      <c r="AF7" s="55">
        <f>STAFF_CWS!AJ79</f>
        <v>0</v>
      </c>
      <c r="AG7" s="55">
        <f>STAFF_CWS!AK79</f>
        <v>0</v>
      </c>
      <c r="AH7" s="55">
        <f>STAFF_CWS!AL79</f>
        <v>0</v>
      </c>
      <c r="AI7" s="55">
        <f>STAFF_CWS!AM79</f>
        <v>0</v>
      </c>
      <c r="AJ7" s="55">
        <f>STAFF_CWS!AN79</f>
        <v>0</v>
      </c>
      <c r="AK7" s="55">
        <f>STAFF_CWS!AO79</f>
        <v>0</v>
      </c>
      <c r="AL7" s="55">
        <f>STAFF_CWS!AP79</f>
        <v>0</v>
      </c>
      <c r="AM7" s="55">
        <f>STAFF_CWS!AQ79</f>
        <v>0</v>
      </c>
      <c r="AN7" s="55">
        <f>STAFF_CWS!AR79</f>
        <v>0</v>
      </c>
      <c r="AO7" s="55">
        <f>STAFF_CWS!AS79</f>
        <v>0</v>
      </c>
      <c r="AP7" s="55">
        <f>STAFF_CWS!AT79</f>
        <v>0</v>
      </c>
      <c r="AQ7" s="55">
        <f>STAFF_CWS!AU79</f>
        <v>0</v>
      </c>
      <c r="AR7" s="55">
        <f>STAFF_CWS!AV79</f>
        <v>0</v>
      </c>
      <c r="AS7" s="55">
        <f>STAFF_CWS!AW79</f>
        <v>0</v>
      </c>
      <c r="AT7" s="55">
        <f>STAFF_CWS!AX79</f>
        <v>0</v>
      </c>
      <c r="AU7" s="55">
        <f>STAFF_CWS!AY79</f>
        <v>0</v>
      </c>
      <c r="AV7" s="55">
        <f>STAFF_CWS!AZ79</f>
        <v>0</v>
      </c>
      <c r="AW7" s="55">
        <f>STAFF_CWS!BA79</f>
        <v>0</v>
      </c>
      <c r="AX7" s="55">
        <f>STAFF_CWS!BB79</f>
        <v>0</v>
      </c>
      <c r="AY7" s="55">
        <f>STAFF_CWS!BC79</f>
        <v>0</v>
      </c>
      <c r="AZ7" s="55">
        <f>STAFF_CWS!BD79</f>
        <v>0</v>
      </c>
      <c r="BA7" s="55">
        <f>STAFF_CWS!BE79</f>
        <v>0</v>
      </c>
      <c r="BB7" s="55">
        <f>STAFF_CWS!BF79</f>
        <v>0</v>
      </c>
      <c r="BC7" s="55">
        <f>STAFF_CWS!BG79</f>
        <v>0</v>
      </c>
      <c r="BD7" s="55">
        <f>STAFF_CWS!BH79</f>
        <v>0</v>
      </c>
      <c r="BE7" s="55">
        <f>STAFF_CWS!BI79</f>
        <v>0</v>
      </c>
      <c r="BF7" s="55">
        <f>STAFF_CWS!BJ79</f>
        <v>0</v>
      </c>
      <c r="BG7" s="55">
        <f>STAFF_CWS!BK79</f>
        <v>0</v>
      </c>
      <c r="BH7" s="55">
        <f>STAFF_CWS!BL79</f>
        <v>0</v>
      </c>
      <c r="BI7" s="55">
        <f>STAFF_CWS!BM79</f>
        <v>0</v>
      </c>
      <c r="BJ7" s="55">
        <f>STAFF_CWS!BN79</f>
        <v>0</v>
      </c>
      <c r="BK7" s="55">
        <f>STAFF_CWS!BO79</f>
        <v>0</v>
      </c>
    </row>
    <row r="8" spans="1:64" ht="14" x14ac:dyDescent="0.15">
      <c r="A8" s="51" t="s">
        <v>25</v>
      </c>
      <c r="D8" s="55">
        <f>STAFF_CWS!H137</f>
        <v>2</v>
      </c>
      <c r="E8" s="55">
        <f>STAFF_CWS!I137</f>
        <v>2</v>
      </c>
      <c r="F8" s="55">
        <f>STAFF_CWS!J137</f>
        <v>2</v>
      </c>
      <c r="G8" s="55">
        <f>STAFF_CWS!K137</f>
        <v>2</v>
      </c>
      <c r="H8" s="55">
        <f>STAFF_CWS!L137</f>
        <v>2</v>
      </c>
      <c r="I8" s="55">
        <f>STAFF_CWS!M137</f>
        <v>2</v>
      </c>
      <c r="J8" s="55">
        <f>STAFF_CWS!N137</f>
        <v>2</v>
      </c>
      <c r="K8" s="55">
        <f>STAFF_CWS!O137</f>
        <v>2</v>
      </c>
      <c r="L8" s="55">
        <f>STAFF_CWS!P137</f>
        <v>2</v>
      </c>
      <c r="M8" s="55">
        <f>STAFF_CWS!Q137</f>
        <v>2</v>
      </c>
      <c r="N8" s="55">
        <f>STAFF_CWS!R137</f>
        <v>2</v>
      </c>
      <c r="O8" s="55">
        <f>STAFF_CWS!S137</f>
        <v>2</v>
      </c>
      <c r="P8" s="55">
        <f>STAFF_CWS!T137</f>
        <v>2</v>
      </c>
      <c r="Q8" s="55">
        <f>STAFF_CWS!U137</f>
        <v>2</v>
      </c>
      <c r="R8" s="55">
        <f>STAFF_CWS!V137</f>
        <v>2</v>
      </c>
      <c r="S8" s="55">
        <f>STAFF_CWS!W137</f>
        <v>2</v>
      </c>
      <c r="T8" s="55">
        <f>STAFF_CWS!X137</f>
        <v>2</v>
      </c>
      <c r="U8" s="55">
        <f>STAFF_CWS!Y137</f>
        <v>2</v>
      </c>
      <c r="V8" s="55">
        <f>STAFF_CWS!Z137</f>
        <v>2</v>
      </c>
      <c r="W8" s="55">
        <f>STAFF_CWS!AA137</f>
        <v>2</v>
      </c>
      <c r="X8" s="55">
        <f>STAFF_CWS!AB137</f>
        <v>2</v>
      </c>
      <c r="Y8" s="55">
        <f>STAFF_CWS!AC137</f>
        <v>2</v>
      </c>
      <c r="Z8" s="55">
        <f>STAFF_CWS!AD137</f>
        <v>2</v>
      </c>
      <c r="AA8" s="55">
        <f>STAFF_CWS!AE137</f>
        <v>2</v>
      </c>
      <c r="AB8" s="55">
        <f>STAFF_CWS!AF137</f>
        <v>2</v>
      </c>
      <c r="AC8" s="55">
        <f>STAFF_CWS!AG137</f>
        <v>2</v>
      </c>
      <c r="AD8" s="55">
        <f>STAFF_CWS!AH137</f>
        <v>2</v>
      </c>
      <c r="AE8" s="55">
        <f>STAFF_CWS!AI137</f>
        <v>2</v>
      </c>
      <c r="AF8" s="55">
        <f>STAFF_CWS!AJ137</f>
        <v>2</v>
      </c>
      <c r="AG8" s="55">
        <f>STAFF_CWS!AK137</f>
        <v>2</v>
      </c>
      <c r="AH8" s="55">
        <f>STAFF_CWS!AL137</f>
        <v>2</v>
      </c>
      <c r="AI8" s="55">
        <f>STAFF_CWS!AM137</f>
        <v>2</v>
      </c>
      <c r="AJ8" s="55">
        <f>STAFF_CWS!AN137</f>
        <v>2</v>
      </c>
      <c r="AK8" s="55">
        <f>STAFF_CWS!AO137</f>
        <v>2</v>
      </c>
      <c r="AL8" s="55">
        <f>STAFF_CWS!AP137</f>
        <v>2</v>
      </c>
      <c r="AM8" s="55">
        <f>STAFF_CWS!AQ137</f>
        <v>2</v>
      </c>
      <c r="AN8" s="55">
        <f>STAFF_CWS!AR137</f>
        <v>2</v>
      </c>
      <c r="AO8" s="55">
        <f>STAFF_CWS!AS137</f>
        <v>2</v>
      </c>
      <c r="AP8" s="55">
        <f>STAFF_CWS!AT137</f>
        <v>2</v>
      </c>
      <c r="AQ8" s="55">
        <f>STAFF_CWS!AU137</f>
        <v>2</v>
      </c>
      <c r="AR8" s="55">
        <f>STAFF_CWS!AV137</f>
        <v>2</v>
      </c>
      <c r="AS8" s="55">
        <f>STAFF_CWS!AW137</f>
        <v>2</v>
      </c>
      <c r="AT8" s="55">
        <f>STAFF_CWS!AX137</f>
        <v>2</v>
      </c>
      <c r="AU8" s="55">
        <f>STAFF_CWS!AY137</f>
        <v>2</v>
      </c>
      <c r="AV8" s="55">
        <f>STAFF_CWS!AZ137</f>
        <v>2</v>
      </c>
      <c r="AW8" s="55">
        <f>STAFF_CWS!BA137</f>
        <v>2</v>
      </c>
      <c r="AX8" s="55">
        <f>STAFF_CWS!BB137</f>
        <v>2</v>
      </c>
      <c r="AY8" s="55">
        <f>STAFF_CWS!BC137</f>
        <v>2</v>
      </c>
      <c r="AZ8" s="55">
        <f>STAFF_CWS!BD137</f>
        <v>2</v>
      </c>
      <c r="BA8" s="55">
        <f>STAFF_CWS!BE137</f>
        <v>2</v>
      </c>
      <c r="BB8" s="55">
        <f>STAFF_CWS!BF137</f>
        <v>2</v>
      </c>
      <c r="BC8" s="55">
        <f>STAFF_CWS!BG137</f>
        <v>2</v>
      </c>
      <c r="BD8" s="55">
        <f>STAFF_CWS!BH137</f>
        <v>2</v>
      </c>
      <c r="BE8" s="55">
        <f>STAFF_CWS!BI137</f>
        <v>2</v>
      </c>
      <c r="BF8" s="55">
        <f>STAFF_CWS!BJ137</f>
        <v>2</v>
      </c>
      <c r="BG8" s="55">
        <f>STAFF_CWS!BK137</f>
        <v>2</v>
      </c>
      <c r="BH8" s="55">
        <f>STAFF_CWS!BL137</f>
        <v>2</v>
      </c>
      <c r="BI8" s="55">
        <f>STAFF_CWS!BM137</f>
        <v>2</v>
      </c>
      <c r="BJ8" s="55">
        <f>STAFF_CWS!BN137</f>
        <v>2</v>
      </c>
      <c r="BK8" s="55">
        <f>STAFF_CWS!BO137</f>
        <v>2</v>
      </c>
    </row>
    <row r="9" spans="1:64" ht="14" x14ac:dyDescent="0.15">
      <c r="A9" s="51" t="s">
        <v>1054</v>
      </c>
      <c r="C9" s="57">
        <f>ROUNDUP(+STAFFPLAN_CWS!B24,0)</f>
        <v>0</v>
      </c>
      <c r="D9" s="55">
        <f>SUM(D5:D8)</f>
        <v>4</v>
      </c>
      <c r="E9" s="55">
        <f t="shared" ref="E9:BK9" si="0">SUM(E5:E8)</f>
        <v>4</v>
      </c>
      <c r="F9" s="55">
        <f t="shared" si="0"/>
        <v>4</v>
      </c>
      <c r="G9" s="55">
        <f t="shared" si="0"/>
        <v>4</v>
      </c>
      <c r="H9" s="55">
        <f t="shared" si="0"/>
        <v>4</v>
      </c>
      <c r="I9" s="55">
        <f t="shared" si="0"/>
        <v>4</v>
      </c>
      <c r="J9" s="55">
        <f t="shared" si="0"/>
        <v>4</v>
      </c>
      <c r="K9" s="55">
        <f t="shared" si="0"/>
        <v>4</v>
      </c>
      <c r="L9" s="55">
        <f t="shared" si="0"/>
        <v>4</v>
      </c>
      <c r="M9" s="55">
        <f t="shared" si="0"/>
        <v>4</v>
      </c>
      <c r="N9" s="55">
        <f t="shared" si="0"/>
        <v>4</v>
      </c>
      <c r="O9" s="55">
        <f t="shared" si="0"/>
        <v>4</v>
      </c>
      <c r="P9" s="55">
        <f t="shared" si="0"/>
        <v>4</v>
      </c>
      <c r="Q9" s="55">
        <f t="shared" si="0"/>
        <v>4</v>
      </c>
      <c r="R9" s="55">
        <f t="shared" si="0"/>
        <v>4</v>
      </c>
      <c r="S9" s="55">
        <f t="shared" si="0"/>
        <v>4</v>
      </c>
      <c r="T9" s="55">
        <f t="shared" si="0"/>
        <v>4</v>
      </c>
      <c r="U9" s="55">
        <f t="shared" si="0"/>
        <v>4</v>
      </c>
      <c r="V9" s="55">
        <f t="shared" si="0"/>
        <v>4</v>
      </c>
      <c r="W9" s="55">
        <f t="shared" si="0"/>
        <v>4</v>
      </c>
      <c r="X9" s="55">
        <f t="shared" si="0"/>
        <v>4</v>
      </c>
      <c r="Y9" s="55">
        <f t="shared" si="0"/>
        <v>4</v>
      </c>
      <c r="Z9" s="55">
        <f t="shared" si="0"/>
        <v>4</v>
      </c>
      <c r="AA9" s="55">
        <f t="shared" si="0"/>
        <v>4</v>
      </c>
      <c r="AB9" s="55">
        <f t="shared" si="0"/>
        <v>4</v>
      </c>
      <c r="AC9" s="55">
        <f t="shared" si="0"/>
        <v>4</v>
      </c>
      <c r="AD9" s="55">
        <f t="shared" si="0"/>
        <v>4</v>
      </c>
      <c r="AE9" s="55">
        <f t="shared" si="0"/>
        <v>4</v>
      </c>
      <c r="AF9" s="55">
        <f t="shared" si="0"/>
        <v>4</v>
      </c>
      <c r="AG9" s="55">
        <f t="shared" si="0"/>
        <v>4</v>
      </c>
      <c r="AH9" s="55">
        <f t="shared" si="0"/>
        <v>4</v>
      </c>
      <c r="AI9" s="55">
        <f t="shared" si="0"/>
        <v>4</v>
      </c>
      <c r="AJ9" s="55">
        <f t="shared" si="0"/>
        <v>4</v>
      </c>
      <c r="AK9" s="55">
        <f t="shared" si="0"/>
        <v>4</v>
      </c>
      <c r="AL9" s="55">
        <f t="shared" si="0"/>
        <v>4</v>
      </c>
      <c r="AM9" s="55">
        <f t="shared" si="0"/>
        <v>4</v>
      </c>
      <c r="AN9" s="55">
        <f t="shared" si="0"/>
        <v>4</v>
      </c>
      <c r="AO9" s="55">
        <f t="shared" si="0"/>
        <v>4</v>
      </c>
      <c r="AP9" s="55">
        <f t="shared" si="0"/>
        <v>4</v>
      </c>
      <c r="AQ9" s="55">
        <f t="shared" si="0"/>
        <v>4</v>
      </c>
      <c r="AR9" s="55">
        <f t="shared" si="0"/>
        <v>4</v>
      </c>
      <c r="AS9" s="55">
        <f t="shared" si="0"/>
        <v>4</v>
      </c>
      <c r="AT9" s="55">
        <f t="shared" si="0"/>
        <v>4</v>
      </c>
      <c r="AU9" s="55">
        <f t="shared" si="0"/>
        <v>4</v>
      </c>
      <c r="AV9" s="55">
        <f t="shared" si="0"/>
        <v>4</v>
      </c>
      <c r="AW9" s="55">
        <f t="shared" si="0"/>
        <v>4</v>
      </c>
      <c r="AX9" s="55">
        <f t="shared" si="0"/>
        <v>4</v>
      </c>
      <c r="AY9" s="55">
        <f t="shared" si="0"/>
        <v>4</v>
      </c>
      <c r="AZ9" s="55">
        <f t="shared" si="0"/>
        <v>4</v>
      </c>
      <c r="BA9" s="55">
        <f t="shared" si="0"/>
        <v>4</v>
      </c>
      <c r="BB9" s="55">
        <f t="shared" si="0"/>
        <v>4</v>
      </c>
      <c r="BC9" s="55">
        <f t="shared" si="0"/>
        <v>4</v>
      </c>
      <c r="BD9" s="55">
        <f t="shared" si="0"/>
        <v>4</v>
      </c>
      <c r="BE9" s="55">
        <f t="shared" si="0"/>
        <v>4</v>
      </c>
      <c r="BF9" s="55">
        <f t="shared" si="0"/>
        <v>4</v>
      </c>
      <c r="BG9" s="55">
        <f t="shared" si="0"/>
        <v>4</v>
      </c>
      <c r="BH9" s="55">
        <f t="shared" si="0"/>
        <v>4</v>
      </c>
      <c r="BI9" s="55">
        <f t="shared" si="0"/>
        <v>4</v>
      </c>
      <c r="BJ9" s="55">
        <f t="shared" si="0"/>
        <v>4</v>
      </c>
      <c r="BK9" s="55">
        <f t="shared" si="0"/>
        <v>4</v>
      </c>
    </row>
    <row r="10" spans="1:64" ht="14" x14ac:dyDescent="0.15">
      <c r="A10" s="51" t="s">
        <v>194</v>
      </c>
      <c r="C10" s="57">
        <f>C9</f>
        <v>0</v>
      </c>
      <c r="D10" s="55">
        <f t="shared" ref="D10:AI10" si="1">D9-C9</f>
        <v>4</v>
      </c>
      <c r="E10" s="55">
        <f t="shared" si="1"/>
        <v>0</v>
      </c>
      <c r="F10" s="55">
        <f t="shared" si="1"/>
        <v>0</v>
      </c>
      <c r="G10" s="55">
        <f t="shared" si="1"/>
        <v>0</v>
      </c>
      <c r="H10" s="55">
        <f t="shared" si="1"/>
        <v>0</v>
      </c>
      <c r="I10" s="55">
        <f t="shared" si="1"/>
        <v>0</v>
      </c>
      <c r="J10" s="55">
        <f t="shared" si="1"/>
        <v>0</v>
      </c>
      <c r="K10" s="55">
        <f t="shared" si="1"/>
        <v>0</v>
      </c>
      <c r="L10" s="55">
        <f t="shared" si="1"/>
        <v>0</v>
      </c>
      <c r="M10" s="55">
        <f t="shared" si="1"/>
        <v>0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0</v>
      </c>
      <c r="R10" s="55">
        <f t="shared" si="1"/>
        <v>0</v>
      </c>
      <c r="S10" s="55">
        <f t="shared" si="1"/>
        <v>0</v>
      </c>
      <c r="T10" s="55">
        <f t="shared" si="1"/>
        <v>0</v>
      </c>
      <c r="U10" s="55">
        <f t="shared" si="1"/>
        <v>0</v>
      </c>
      <c r="V10" s="55">
        <f t="shared" si="1"/>
        <v>0</v>
      </c>
      <c r="W10" s="55">
        <f t="shared" si="1"/>
        <v>0</v>
      </c>
      <c r="X10" s="55">
        <f t="shared" si="1"/>
        <v>0</v>
      </c>
      <c r="Y10" s="55">
        <f t="shared" si="1"/>
        <v>0</v>
      </c>
      <c r="Z10" s="55">
        <f t="shared" si="1"/>
        <v>0</v>
      </c>
      <c r="AA10" s="55">
        <f t="shared" si="1"/>
        <v>0</v>
      </c>
      <c r="AB10" s="55">
        <f t="shared" si="1"/>
        <v>0</v>
      </c>
      <c r="AC10" s="55">
        <f t="shared" si="1"/>
        <v>0</v>
      </c>
      <c r="AD10" s="55">
        <f t="shared" si="1"/>
        <v>0</v>
      </c>
      <c r="AE10" s="55">
        <f t="shared" si="1"/>
        <v>0</v>
      </c>
      <c r="AF10" s="55">
        <f t="shared" si="1"/>
        <v>0</v>
      </c>
      <c r="AG10" s="55">
        <f t="shared" si="1"/>
        <v>0</v>
      </c>
      <c r="AH10" s="55">
        <f t="shared" si="1"/>
        <v>0</v>
      </c>
      <c r="AI10" s="55">
        <f t="shared" si="1"/>
        <v>0</v>
      </c>
      <c r="AJ10" s="55">
        <f t="shared" ref="AJ10:BK10" si="2">AJ9-AI9</f>
        <v>0</v>
      </c>
      <c r="AK10" s="55">
        <f t="shared" si="2"/>
        <v>0</v>
      </c>
      <c r="AL10" s="55">
        <f t="shared" si="2"/>
        <v>0</v>
      </c>
      <c r="AM10" s="55">
        <f t="shared" si="2"/>
        <v>0</v>
      </c>
      <c r="AN10" s="55">
        <f t="shared" si="2"/>
        <v>0</v>
      </c>
      <c r="AO10" s="55">
        <f t="shared" si="2"/>
        <v>0</v>
      </c>
      <c r="AP10" s="55">
        <f t="shared" si="2"/>
        <v>0</v>
      </c>
      <c r="AQ10" s="55">
        <f t="shared" si="2"/>
        <v>0</v>
      </c>
      <c r="AR10" s="55">
        <f t="shared" si="2"/>
        <v>0</v>
      </c>
      <c r="AS10" s="55">
        <f t="shared" si="2"/>
        <v>0</v>
      </c>
      <c r="AT10" s="55">
        <f t="shared" si="2"/>
        <v>0</v>
      </c>
      <c r="AU10" s="55">
        <f t="shared" si="2"/>
        <v>0</v>
      </c>
      <c r="AV10" s="55">
        <f t="shared" si="2"/>
        <v>0</v>
      </c>
      <c r="AW10" s="55">
        <f t="shared" si="2"/>
        <v>0</v>
      </c>
      <c r="AX10" s="55">
        <f t="shared" si="2"/>
        <v>0</v>
      </c>
      <c r="AY10" s="55">
        <f t="shared" si="2"/>
        <v>0</v>
      </c>
      <c r="AZ10" s="55">
        <f t="shared" si="2"/>
        <v>0</v>
      </c>
      <c r="BA10" s="55">
        <f t="shared" si="2"/>
        <v>0</v>
      </c>
      <c r="BB10" s="55">
        <f t="shared" si="2"/>
        <v>0</v>
      </c>
      <c r="BC10" s="55">
        <f t="shared" si="2"/>
        <v>0</v>
      </c>
      <c r="BD10" s="55">
        <f t="shared" si="2"/>
        <v>0</v>
      </c>
      <c r="BE10" s="55">
        <f t="shared" si="2"/>
        <v>0</v>
      </c>
      <c r="BF10" s="55">
        <f t="shared" si="2"/>
        <v>0</v>
      </c>
      <c r="BG10" s="55">
        <f t="shared" si="2"/>
        <v>0</v>
      </c>
      <c r="BH10" s="55">
        <f t="shared" si="2"/>
        <v>0</v>
      </c>
      <c r="BI10" s="55">
        <f t="shared" si="2"/>
        <v>0</v>
      </c>
      <c r="BJ10" s="55">
        <f t="shared" si="2"/>
        <v>0</v>
      </c>
      <c r="BK10" s="55">
        <f t="shared" si="2"/>
        <v>0</v>
      </c>
    </row>
    <row r="12" spans="1:64" ht="14" x14ac:dyDescent="0.15">
      <c r="A12" s="58" t="s">
        <v>195</v>
      </c>
      <c r="B12" s="279"/>
      <c r="C12" s="53"/>
    </row>
    <row r="14" spans="1:64" ht="14" x14ac:dyDescent="0.15">
      <c r="A14" s="51" t="s">
        <v>171</v>
      </c>
      <c r="D14" s="55">
        <f>STAFF_CWS!H30</f>
        <v>2</v>
      </c>
      <c r="E14" s="55">
        <f>STAFF_CWS!I30</f>
        <v>2</v>
      </c>
      <c r="F14" s="55">
        <f>STAFF_CWS!J30</f>
        <v>2</v>
      </c>
      <c r="G14" s="55">
        <f>STAFF_CWS!K30</f>
        <v>2</v>
      </c>
      <c r="H14" s="55">
        <f>STAFF_CWS!L30</f>
        <v>2</v>
      </c>
      <c r="I14" s="55">
        <f>STAFF_CWS!M30</f>
        <v>2</v>
      </c>
      <c r="J14" s="55">
        <f>STAFF_CWS!N30</f>
        <v>2</v>
      </c>
      <c r="K14" s="55">
        <f>STAFF_CWS!O30</f>
        <v>2</v>
      </c>
      <c r="L14" s="55">
        <f>STAFF_CWS!P30</f>
        <v>2</v>
      </c>
      <c r="M14" s="55">
        <f>STAFF_CWS!Q30</f>
        <v>2</v>
      </c>
      <c r="N14" s="55">
        <f>STAFF_CWS!R30</f>
        <v>2</v>
      </c>
      <c r="O14" s="55">
        <f>STAFF_CWS!S30</f>
        <v>2</v>
      </c>
      <c r="P14" s="55">
        <f>STAFF_CWS!T30</f>
        <v>2</v>
      </c>
      <c r="Q14" s="55">
        <f>STAFF_CWS!U30</f>
        <v>2</v>
      </c>
      <c r="R14" s="55">
        <f>STAFF_CWS!V30</f>
        <v>2</v>
      </c>
      <c r="S14" s="55">
        <f>STAFF_CWS!W30</f>
        <v>2</v>
      </c>
      <c r="T14" s="55">
        <f>STAFF_CWS!X30</f>
        <v>2</v>
      </c>
      <c r="U14" s="55">
        <f>STAFF_CWS!Y30</f>
        <v>2</v>
      </c>
      <c r="V14" s="55">
        <f>STAFF_CWS!Z30</f>
        <v>2</v>
      </c>
      <c r="W14" s="55">
        <f>STAFF_CWS!AA30</f>
        <v>2</v>
      </c>
      <c r="X14" s="55">
        <f>STAFF_CWS!AB30</f>
        <v>2</v>
      </c>
      <c r="Y14" s="55">
        <f>STAFF_CWS!AC30</f>
        <v>2</v>
      </c>
      <c r="Z14" s="55">
        <f>STAFF_CWS!AD30</f>
        <v>2</v>
      </c>
      <c r="AA14" s="55">
        <f>STAFF_CWS!AE30</f>
        <v>2</v>
      </c>
      <c r="AB14" s="55">
        <f>STAFF_CWS!AF30</f>
        <v>2</v>
      </c>
      <c r="AC14" s="55">
        <f>STAFF_CWS!AG30</f>
        <v>2</v>
      </c>
      <c r="AD14" s="55">
        <f>STAFF_CWS!AH30</f>
        <v>2</v>
      </c>
      <c r="AE14" s="55">
        <f>STAFF_CWS!AI30</f>
        <v>2</v>
      </c>
      <c r="AF14" s="55">
        <f>STAFF_CWS!AJ30</f>
        <v>2</v>
      </c>
      <c r="AG14" s="55">
        <f>STAFF_CWS!AK30</f>
        <v>2</v>
      </c>
      <c r="AH14" s="55">
        <f>STAFF_CWS!AL30</f>
        <v>2</v>
      </c>
      <c r="AI14" s="55">
        <f>STAFF_CWS!AM30</f>
        <v>2</v>
      </c>
      <c r="AJ14" s="55">
        <f>STAFF_CWS!AN30</f>
        <v>2</v>
      </c>
      <c r="AK14" s="55">
        <f>STAFF_CWS!AO30</f>
        <v>2</v>
      </c>
      <c r="AL14" s="55">
        <f>STAFF_CWS!AP30</f>
        <v>2</v>
      </c>
      <c r="AM14" s="55">
        <f>STAFF_CWS!AQ30</f>
        <v>2</v>
      </c>
      <c r="AN14" s="55">
        <f>STAFF_CWS!AR30</f>
        <v>2</v>
      </c>
      <c r="AO14" s="55">
        <f>STAFF_CWS!AS30</f>
        <v>2</v>
      </c>
      <c r="AP14" s="55">
        <f>STAFF_CWS!AT30</f>
        <v>2</v>
      </c>
      <c r="AQ14" s="55">
        <f>STAFF_CWS!AU30</f>
        <v>2</v>
      </c>
      <c r="AR14" s="55">
        <f>STAFF_CWS!AV30</f>
        <v>2</v>
      </c>
      <c r="AS14" s="55">
        <f>STAFF_CWS!AW30</f>
        <v>2</v>
      </c>
      <c r="AT14" s="55">
        <f>STAFF_CWS!AX30</f>
        <v>2</v>
      </c>
      <c r="AU14" s="55">
        <f>STAFF_CWS!AY30</f>
        <v>2</v>
      </c>
      <c r="AV14" s="55">
        <f>STAFF_CWS!AZ30</f>
        <v>2</v>
      </c>
      <c r="AW14" s="55">
        <f>STAFF_CWS!BA30</f>
        <v>2</v>
      </c>
      <c r="AX14" s="55">
        <f>STAFF_CWS!BB30</f>
        <v>2</v>
      </c>
      <c r="AY14" s="55">
        <f>STAFF_CWS!BC30</f>
        <v>2</v>
      </c>
      <c r="AZ14" s="55">
        <f>STAFF_CWS!BD30</f>
        <v>2</v>
      </c>
      <c r="BA14" s="55">
        <f>STAFF_CWS!BE30</f>
        <v>2</v>
      </c>
      <c r="BB14" s="55">
        <f>STAFF_CWS!BF30</f>
        <v>2</v>
      </c>
      <c r="BC14" s="55">
        <f>STAFF_CWS!BG30</f>
        <v>2</v>
      </c>
      <c r="BD14" s="55">
        <f>STAFF_CWS!BH30</f>
        <v>2</v>
      </c>
      <c r="BE14" s="55">
        <f>STAFF_CWS!BI30</f>
        <v>2</v>
      </c>
      <c r="BF14" s="55">
        <f>STAFF_CWS!BJ30</f>
        <v>2</v>
      </c>
      <c r="BG14" s="55">
        <f>STAFF_CWS!BK30</f>
        <v>2</v>
      </c>
      <c r="BH14" s="55">
        <f>STAFF_CWS!BL30</f>
        <v>2</v>
      </c>
      <c r="BI14" s="55">
        <f>STAFF_CWS!BM30</f>
        <v>2</v>
      </c>
      <c r="BJ14" s="55">
        <f>STAFF_CWS!BN30</f>
        <v>2</v>
      </c>
      <c r="BK14" s="55">
        <f>STAFF_CWS!BO30</f>
        <v>2</v>
      </c>
    </row>
    <row r="15" spans="1:64" ht="14" x14ac:dyDescent="0.15">
      <c r="A15" s="51" t="s">
        <v>172</v>
      </c>
      <c r="D15" s="55">
        <f>STAFF_CWS!H52</f>
        <v>1</v>
      </c>
      <c r="E15" s="55">
        <f>STAFF_CWS!I52</f>
        <v>1</v>
      </c>
      <c r="F15" s="55">
        <f>STAFF_CWS!J52</f>
        <v>1</v>
      </c>
      <c r="G15" s="55">
        <f>STAFF_CWS!K52</f>
        <v>1</v>
      </c>
      <c r="H15" s="55">
        <f>STAFF_CWS!L52</f>
        <v>1</v>
      </c>
      <c r="I15" s="55">
        <f>STAFF_CWS!M52</f>
        <v>1</v>
      </c>
      <c r="J15" s="55">
        <f>STAFF_CWS!N52</f>
        <v>1</v>
      </c>
      <c r="K15" s="55">
        <f>STAFF_CWS!O52</f>
        <v>1</v>
      </c>
      <c r="L15" s="55">
        <f>STAFF_CWS!P52</f>
        <v>1</v>
      </c>
      <c r="M15" s="55">
        <f>STAFF_CWS!Q52</f>
        <v>1</v>
      </c>
      <c r="N15" s="55">
        <f>STAFF_CWS!R52</f>
        <v>1</v>
      </c>
      <c r="O15" s="55">
        <f>STAFF_CWS!S52</f>
        <v>1</v>
      </c>
      <c r="P15" s="55">
        <f>STAFF_CWS!T52</f>
        <v>1</v>
      </c>
      <c r="Q15" s="55">
        <f>STAFF_CWS!U52</f>
        <v>1</v>
      </c>
      <c r="R15" s="55">
        <f>STAFF_CWS!V52</f>
        <v>1</v>
      </c>
      <c r="S15" s="55">
        <f>STAFF_CWS!W52</f>
        <v>1</v>
      </c>
      <c r="T15" s="55">
        <f>STAFF_CWS!X52</f>
        <v>1</v>
      </c>
      <c r="U15" s="55">
        <f>STAFF_CWS!Y52</f>
        <v>1</v>
      </c>
      <c r="V15" s="55">
        <f>STAFF_CWS!Z52</f>
        <v>1</v>
      </c>
      <c r="W15" s="55">
        <f>STAFF_CWS!AA52</f>
        <v>1</v>
      </c>
      <c r="X15" s="55">
        <f>STAFF_CWS!AB52</f>
        <v>1</v>
      </c>
      <c r="Y15" s="55">
        <f>STAFF_CWS!AC52</f>
        <v>1</v>
      </c>
      <c r="Z15" s="55">
        <f>STAFF_CWS!AD52</f>
        <v>1</v>
      </c>
      <c r="AA15" s="55">
        <f>STAFF_CWS!AE52</f>
        <v>1</v>
      </c>
      <c r="AB15" s="55">
        <f>STAFF_CWS!AF52</f>
        <v>0</v>
      </c>
      <c r="AC15" s="55">
        <f>STAFF_CWS!AG52</f>
        <v>0</v>
      </c>
      <c r="AD15" s="55">
        <f>STAFF_CWS!AH52</f>
        <v>0</v>
      </c>
      <c r="AE15" s="55">
        <f>STAFF_CWS!AI52</f>
        <v>0</v>
      </c>
      <c r="AF15" s="55">
        <f>STAFF_CWS!AJ52</f>
        <v>0</v>
      </c>
      <c r="AG15" s="55">
        <f>STAFF_CWS!AK52</f>
        <v>0</v>
      </c>
      <c r="AH15" s="55">
        <f>STAFF_CWS!AL52</f>
        <v>0</v>
      </c>
      <c r="AI15" s="55">
        <f>STAFF_CWS!AM52</f>
        <v>0</v>
      </c>
      <c r="AJ15" s="55">
        <f>STAFF_CWS!AN52</f>
        <v>0</v>
      </c>
      <c r="AK15" s="55">
        <f>STAFF_CWS!AO52</f>
        <v>0</v>
      </c>
      <c r="AL15" s="55">
        <f>STAFF_CWS!AP52</f>
        <v>0</v>
      </c>
      <c r="AM15" s="55">
        <f>STAFF_CWS!AQ52</f>
        <v>0</v>
      </c>
      <c r="AN15" s="55">
        <f>STAFF_CWS!AR52</f>
        <v>0</v>
      </c>
      <c r="AO15" s="55">
        <f>STAFF_CWS!AS52</f>
        <v>0</v>
      </c>
      <c r="AP15" s="55">
        <f>STAFF_CWS!AT52</f>
        <v>0</v>
      </c>
      <c r="AQ15" s="55">
        <f>STAFF_CWS!AU52</f>
        <v>0</v>
      </c>
      <c r="AR15" s="55">
        <f>STAFF_CWS!AV52</f>
        <v>0</v>
      </c>
      <c r="AS15" s="55">
        <f>STAFF_CWS!AW52</f>
        <v>0</v>
      </c>
      <c r="AT15" s="55">
        <f>STAFF_CWS!AX52</f>
        <v>0</v>
      </c>
      <c r="AU15" s="55">
        <f>STAFF_CWS!AY52</f>
        <v>0</v>
      </c>
      <c r="AV15" s="55">
        <f>STAFF_CWS!AZ52</f>
        <v>0</v>
      </c>
      <c r="AW15" s="55">
        <f>STAFF_CWS!BA52</f>
        <v>0</v>
      </c>
      <c r="AX15" s="55">
        <f>STAFF_CWS!BB52</f>
        <v>0</v>
      </c>
      <c r="AY15" s="55">
        <f>STAFF_CWS!BC52</f>
        <v>0</v>
      </c>
      <c r="AZ15" s="55">
        <f>STAFF_CWS!BD52</f>
        <v>0</v>
      </c>
      <c r="BA15" s="55">
        <f>STAFF_CWS!BE52</f>
        <v>0</v>
      </c>
      <c r="BB15" s="55">
        <f>STAFF_CWS!BF52</f>
        <v>0</v>
      </c>
      <c r="BC15" s="55">
        <f>STAFF_CWS!BG52</f>
        <v>0</v>
      </c>
      <c r="BD15" s="55">
        <f>STAFF_CWS!BH52</f>
        <v>0</v>
      </c>
      <c r="BE15" s="55">
        <f>STAFF_CWS!BI52</f>
        <v>0</v>
      </c>
      <c r="BF15" s="55">
        <f>STAFF_CWS!BJ52</f>
        <v>0</v>
      </c>
      <c r="BG15" s="55">
        <f>STAFF_CWS!BK52</f>
        <v>0</v>
      </c>
      <c r="BH15" s="55">
        <f>STAFF_CWS!BL52</f>
        <v>0</v>
      </c>
      <c r="BI15" s="55">
        <f>STAFF_CWS!BM52</f>
        <v>0</v>
      </c>
      <c r="BJ15" s="55">
        <f>STAFF_CWS!BN52</f>
        <v>0</v>
      </c>
      <c r="BK15" s="55">
        <f>STAFF_CWS!BO52</f>
        <v>0</v>
      </c>
    </row>
    <row r="16" spans="1:64" ht="14" x14ac:dyDescent="0.15">
      <c r="A16" s="51" t="s">
        <v>183</v>
      </c>
      <c r="D16" s="55">
        <f>STAFF_CWS!H80</f>
        <v>1</v>
      </c>
      <c r="E16" s="55">
        <f>STAFF_CWS!I80</f>
        <v>1</v>
      </c>
      <c r="F16" s="55">
        <f>STAFF_CWS!J80</f>
        <v>1</v>
      </c>
      <c r="G16" s="55">
        <f>STAFF_CWS!K80</f>
        <v>1</v>
      </c>
      <c r="H16" s="55">
        <f>STAFF_CWS!L80</f>
        <v>1</v>
      </c>
      <c r="I16" s="55">
        <f>STAFF_CWS!M80</f>
        <v>1</v>
      </c>
      <c r="J16" s="55">
        <f>STAFF_CWS!N80</f>
        <v>1</v>
      </c>
      <c r="K16" s="55">
        <f>STAFF_CWS!O80</f>
        <v>1</v>
      </c>
      <c r="L16" s="55">
        <f>STAFF_CWS!P80</f>
        <v>1</v>
      </c>
      <c r="M16" s="55">
        <f>STAFF_CWS!Q80</f>
        <v>1</v>
      </c>
      <c r="N16" s="55">
        <f>STAFF_CWS!R80</f>
        <v>1</v>
      </c>
      <c r="O16" s="55">
        <f>STAFF_CWS!S80</f>
        <v>1</v>
      </c>
      <c r="P16" s="55">
        <f>STAFF_CWS!T80</f>
        <v>1</v>
      </c>
      <c r="Q16" s="55">
        <f>STAFF_CWS!U80</f>
        <v>1</v>
      </c>
      <c r="R16" s="55">
        <f>STAFF_CWS!V80</f>
        <v>1</v>
      </c>
      <c r="S16" s="55">
        <f>STAFF_CWS!W80</f>
        <v>1</v>
      </c>
      <c r="T16" s="55">
        <f>STAFF_CWS!X80</f>
        <v>1</v>
      </c>
      <c r="U16" s="55">
        <f>STAFF_CWS!Y80</f>
        <v>1</v>
      </c>
      <c r="V16" s="55">
        <f>STAFF_CWS!Z80</f>
        <v>1</v>
      </c>
      <c r="W16" s="55">
        <f>STAFF_CWS!AA80</f>
        <v>1</v>
      </c>
      <c r="X16" s="55">
        <f>STAFF_CWS!AB80</f>
        <v>1</v>
      </c>
      <c r="Y16" s="55">
        <f>STAFF_CWS!AC80</f>
        <v>1</v>
      </c>
      <c r="Z16" s="55">
        <f>STAFF_CWS!AD80</f>
        <v>1</v>
      </c>
      <c r="AA16" s="55">
        <f>STAFF_CWS!AE80</f>
        <v>1</v>
      </c>
      <c r="AB16" s="55">
        <f>STAFF_CWS!AF80</f>
        <v>0</v>
      </c>
      <c r="AC16" s="55">
        <f>STAFF_CWS!AG80</f>
        <v>0</v>
      </c>
      <c r="AD16" s="55">
        <f>STAFF_CWS!AH80</f>
        <v>0</v>
      </c>
      <c r="AE16" s="55">
        <f>STAFF_CWS!AI80</f>
        <v>0</v>
      </c>
      <c r="AF16" s="55">
        <f>STAFF_CWS!AJ80</f>
        <v>0</v>
      </c>
      <c r="AG16" s="55">
        <f>STAFF_CWS!AK80</f>
        <v>0</v>
      </c>
      <c r="AH16" s="55">
        <f>STAFF_CWS!AL80</f>
        <v>0</v>
      </c>
      <c r="AI16" s="55">
        <f>STAFF_CWS!AM80</f>
        <v>0</v>
      </c>
      <c r="AJ16" s="55">
        <f>STAFF_CWS!AN80</f>
        <v>0</v>
      </c>
      <c r="AK16" s="55">
        <f>STAFF_CWS!AO80</f>
        <v>0</v>
      </c>
      <c r="AL16" s="55">
        <f>STAFF_CWS!AP80</f>
        <v>0</v>
      </c>
      <c r="AM16" s="55">
        <f>STAFF_CWS!AQ80</f>
        <v>0</v>
      </c>
      <c r="AN16" s="55">
        <f>STAFF_CWS!AR80</f>
        <v>0</v>
      </c>
      <c r="AO16" s="55">
        <f>STAFF_CWS!AS80</f>
        <v>0</v>
      </c>
      <c r="AP16" s="55">
        <f>STAFF_CWS!AT80</f>
        <v>0</v>
      </c>
      <c r="AQ16" s="55">
        <f>STAFF_CWS!AU80</f>
        <v>0</v>
      </c>
      <c r="AR16" s="55">
        <f>STAFF_CWS!AV80</f>
        <v>0</v>
      </c>
      <c r="AS16" s="55">
        <f>STAFF_CWS!AW80</f>
        <v>0</v>
      </c>
      <c r="AT16" s="55">
        <f>STAFF_CWS!AX80</f>
        <v>0</v>
      </c>
      <c r="AU16" s="55">
        <f>STAFF_CWS!AY80</f>
        <v>0</v>
      </c>
      <c r="AV16" s="55">
        <f>STAFF_CWS!AZ80</f>
        <v>0</v>
      </c>
      <c r="AW16" s="55">
        <f>STAFF_CWS!BA80</f>
        <v>0</v>
      </c>
      <c r="AX16" s="55">
        <f>STAFF_CWS!BB80</f>
        <v>0</v>
      </c>
      <c r="AY16" s="55">
        <f>STAFF_CWS!BC80</f>
        <v>0</v>
      </c>
      <c r="AZ16" s="55">
        <f>STAFF_CWS!BD80</f>
        <v>0</v>
      </c>
      <c r="BA16" s="55">
        <f>STAFF_CWS!BE80</f>
        <v>0</v>
      </c>
      <c r="BB16" s="55">
        <f>STAFF_CWS!BF80</f>
        <v>0</v>
      </c>
      <c r="BC16" s="55">
        <f>STAFF_CWS!BG80</f>
        <v>0</v>
      </c>
      <c r="BD16" s="55">
        <f>STAFF_CWS!BH80</f>
        <v>0</v>
      </c>
      <c r="BE16" s="55">
        <f>STAFF_CWS!BI80</f>
        <v>0</v>
      </c>
      <c r="BF16" s="55">
        <f>STAFF_CWS!BJ80</f>
        <v>0</v>
      </c>
      <c r="BG16" s="55">
        <f>STAFF_CWS!BK80</f>
        <v>0</v>
      </c>
      <c r="BH16" s="55">
        <f>STAFF_CWS!BL80</f>
        <v>0</v>
      </c>
      <c r="BI16" s="55">
        <f>STAFF_CWS!BM80</f>
        <v>0</v>
      </c>
      <c r="BJ16" s="55">
        <f>STAFF_CWS!BN80</f>
        <v>0</v>
      </c>
      <c r="BK16" s="55">
        <f>STAFF_CWS!BO80</f>
        <v>0</v>
      </c>
    </row>
    <row r="17" spans="1:63" ht="14" x14ac:dyDescent="0.15">
      <c r="A17" s="51" t="s">
        <v>25</v>
      </c>
      <c r="D17" s="55">
        <f>STAFF_CWS!H138</f>
        <v>2</v>
      </c>
      <c r="E17" s="55">
        <f>STAFF_CWS!I138</f>
        <v>2</v>
      </c>
      <c r="F17" s="55">
        <f>STAFF_CWS!J138</f>
        <v>2</v>
      </c>
      <c r="G17" s="55">
        <f>STAFF_CWS!K138</f>
        <v>2</v>
      </c>
      <c r="H17" s="55">
        <f>STAFF_CWS!L138</f>
        <v>2</v>
      </c>
      <c r="I17" s="55">
        <f>STAFF_CWS!M138</f>
        <v>2</v>
      </c>
      <c r="J17" s="55">
        <f>STAFF_CWS!N138</f>
        <v>2</v>
      </c>
      <c r="K17" s="55">
        <f>STAFF_CWS!O138</f>
        <v>2</v>
      </c>
      <c r="L17" s="55">
        <f>STAFF_CWS!P138</f>
        <v>2</v>
      </c>
      <c r="M17" s="55">
        <f>STAFF_CWS!Q138</f>
        <v>2</v>
      </c>
      <c r="N17" s="55">
        <f>STAFF_CWS!R138</f>
        <v>2</v>
      </c>
      <c r="O17" s="55">
        <f>STAFF_CWS!S138</f>
        <v>2</v>
      </c>
      <c r="P17" s="55">
        <f>STAFF_CWS!T138</f>
        <v>2</v>
      </c>
      <c r="Q17" s="55">
        <f>STAFF_CWS!U138</f>
        <v>2</v>
      </c>
      <c r="R17" s="55">
        <f>STAFF_CWS!V138</f>
        <v>2</v>
      </c>
      <c r="S17" s="55">
        <f>STAFF_CWS!W138</f>
        <v>2</v>
      </c>
      <c r="T17" s="55">
        <f>STAFF_CWS!X138</f>
        <v>2</v>
      </c>
      <c r="U17" s="55">
        <f>STAFF_CWS!Y138</f>
        <v>2</v>
      </c>
      <c r="V17" s="55">
        <f>STAFF_CWS!Z138</f>
        <v>2</v>
      </c>
      <c r="W17" s="55">
        <f>STAFF_CWS!AA138</f>
        <v>2</v>
      </c>
      <c r="X17" s="55">
        <f>STAFF_CWS!AB138</f>
        <v>2</v>
      </c>
      <c r="Y17" s="55">
        <f>STAFF_CWS!AC138</f>
        <v>2</v>
      </c>
      <c r="Z17" s="55">
        <f>STAFF_CWS!AD138</f>
        <v>2</v>
      </c>
      <c r="AA17" s="55">
        <f>STAFF_CWS!AE138</f>
        <v>2</v>
      </c>
      <c r="AB17" s="55">
        <f>STAFF_CWS!AF138</f>
        <v>2</v>
      </c>
      <c r="AC17" s="55">
        <f>STAFF_CWS!AG138</f>
        <v>2</v>
      </c>
      <c r="AD17" s="55">
        <f>STAFF_CWS!AH138</f>
        <v>2</v>
      </c>
      <c r="AE17" s="55">
        <f>STAFF_CWS!AI138</f>
        <v>2</v>
      </c>
      <c r="AF17" s="55">
        <f>STAFF_CWS!AJ138</f>
        <v>2</v>
      </c>
      <c r="AG17" s="55">
        <f>STAFF_CWS!AK138</f>
        <v>2</v>
      </c>
      <c r="AH17" s="55">
        <f>STAFF_CWS!AL138</f>
        <v>2</v>
      </c>
      <c r="AI17" s="55">
        <f>STAFF_CWS!AM138</f>
        <v>2</v>
      </c>
      <c r="AJ17" s="55">
        <f>STAFF_CWS!AN138</f>
        <v>2</v>
      </c>
      <c r="AK17" s="55">
        <f>STAFF_CWS!AO138</f>
        <v>2</v>
      </c>
      <c r="AL17" s="55">
        <f>STAFF_CWS!AP138</f>
        <v>2</v>
      </c>
      <c r="AM17" s="55">
        <f>STAFF_CWS!AQ138</f>
        <v>2</v>
      </c>
      <c r="AN17" s="55">
        <f>STAFF_CWS!AR138</f>
        <v>2</v>
      </c>
      <c r="AO17" s="55">
        <f>STAFF_CWS!AS138</f>
        <v>2</v>
      </c>
      <c r="AP17" s="55">
        <f>STAFF_CWS!AT138</f>
        <v>2</v>
      </c>
      <c r="AQ17" s="55">
        <f>STAFF_CWS!AU138</f>
        <v>2</v>
      </c>
      <c r="AR17" s="55">
        <f>STAFF_CWS!AV138</f>
        <v>2</v>
      </c>
      <c r="AS17" s="55">
        <f>STAFF_CWS!AW138</f>
        <v>2</v>
      </c>
      <c r="AT17" s="55">
        <f>STAFF_CWS!AX138</f>
        <v>2</v>
      </c>
      <c r="AU17" s="55">
        <f>STAFF_CWS!AY138</f>
        <v>2</v>
      </c>
      <c r="AV17" s="55">
        <f>STAFF_CWS!AZ138</f>
        <v>2</v>
      </c>
      <c r="AW17" s="55">
        <f>STAFF_CWS!BA138</f>
        <v>2</v>
      </c>
      <c r="AX17" s="55">
        <f>STAFF_CWS!BB138</f>
        <v>2</v>
      </c>
      <c r="AY17" s="55">
        <f>STAFF_CWS!BC138</f>
        <v>2</v>
      </c>
      <c r="AZ17" s="55">
        <f>STAFF_CWS!BD138</f>
        <v>2</v>
      </c>
      <c r="BA17" s="55">
        <f>STAFF_CWS!BE138</f>
        <v>2</v>
      </c>
      <c r="BB17" s="55">
        <f>STAFF_CWS!BF138</f>
        <v>2</v>
      </c>
      <c r="BC17" s="55">
        <f>STAFF_CWS!BG138</f>
        <v>2</v>
      </c>
      <c r="BD17" s="55">
        <f>STAFF_CWS!BH138</f>
        <v>2</v>
      </c>
      <c r="BE17" s="55">
        <f>STAFF_CWS!BI138</f>
        <v>2</v>
      </c>
      <c r="BF17" s="55">
        <f>STAFF_CWS!BJ138</f>
        <v>2</v>
      </c>
      <c r="BG17" s="55">
        <f>STAFF_CWS!BK138</f>
        <v>2</v>
      </c>
      <c r="BH17" s="55">
        <f>STAFF_CWS!BL138</f>
        <v>2</v>
      </c>
      <c r="BI17" s="55">
        <f>STAFF_CWS!BM138</f>
        <v>2</v>
      </c>
      <c r="BJ17" s="55">
        <f>STAFF_CWS!BN138</f>
        <v>2</v>
      </c>
      <c r="BK17" s="55">
        <f>STAFF_CWS!BO138</f>
        <v>2</v>
      </c>
    </row>
    <row r="18" spans="1:63" ht="14" x14ac:dyDescent="0.15">
      <c r="A18" s="51" t="s">
        <v>198</v>
      </c>
      <c r="C18" s="57">
        <f>ROUNDUP(+STAFFPLAN_CWS!B24,0)</f>
        <v>0</v>
      </c>
      <c r="D18" s="55">
        <f>SUM(D14:D17)</f>
        <v>6</v>
      </c>
      <c r="E18" s="55">
        <f t="shared" ref="E18:BK18" si="3">SUM(E14:E17)</f>
        <v>6</v>
      </c>
      <c r="F18" s="55">
        <f t="shared" si="3"/>
        <v>6</v>
      </c>
      <c r="G18" s="55">
        <f t="shared" si="3"/>
        <v>6</v>
      </c>
      <c r="H18" s="55">
        <f t="shared" si="3"/>
        <v>6</v>
      </c>
      <c r="I18" s="55">
        <f t="shared" si="3"/>
        <v>6</v>
      </c>
      <c r="J18" s="55">
        <f t="shared" si="3"/>
        <v>6</v>
      </c>
      <c r="K18" s="55">
        <f t="shared" si="3"/>
        <v>6</v>
      </c>
      <c r="L18" s="55">
        <f t="shared" si="3"/>
        <v>6</v>
      </c>
      <c r="M18" s="55">
        <f t="shared" si="3"/>
        <v>6</v>
      </c>
      <c r="N18" s="55">
        <f t="shared" si="3"/>
        <v>6</v>
      </c>
      <c r="O18" s="55">
        <f t="shared" si="3"/>
        <v>6</v>
      </c>
      <c r="P18" s="55">
        <f t="shared" si="3"/>
        <v>6</v>
      </c>
      <c r="Q18" s="55">
        <f t="shared" si="3"/>
        <v>6</v>
      </c>
      <c r="R18" s="55">
        <f t="shared" si="3"/>
        <v>6</v>
      </c>
      <c r="S18" s="55">
        <f t="shared" si="3"/>
        <v>6</v>
      </c>
      <c r="T18" s="55">
        <f t="shared" si="3"/>
        <v>6</v>
      </c>
      <c r="U18" s="55">
        <f t="shared" si="3"/>
        <v>6</v>
      </c>
      <c r="V18" s="55">
        <f t="shared" si="3"/>
        <v>6</v>
      </c>
      <c r="W18" s="55">
        <f t="shared" si="3"/>
        <v>6</v>
      </c>
      <c r="X18" s="55">
        <f t="shared" si="3"/>
        <v>6</v>
      </c>
      <c r="Y18" s="55">
        <f t="shared" si="3"/>
        <v>6</v>
      </c>
      <c r="Z18" s="55">
        <f t="shared" si="3"/>
        <v>6</v>
      </c>
      <c r="AA18" s="55">
        <f t="shared" si="3"/>
        <v>6</v>
      </c>
      <c r="AB18" s="55">
        <f t="shared" si="3"/>
        <v>4</v>
      </c>
      <c r="AC18" s="55">
        <f t="shared" si="3"/>
        <v>4</v>
      </c>
      <c r="AD18" s="55">
        <f t="shared" si="3"/>
        <v>4</v>
      </c>
      <c r="AE18" s="55">
        <f t="shared" si="3"/>
        <v>4</v>
      </c>
      <c r="AF18" s="55">
        <f t="shared" si="3"/>
        <v>4</v>
      </c>
      <c r="AG18" s="55">
        <f t="shared" si="3"/>
        <v>4</v>
      </c>
      <c r="AH18" s="55">
        <f t="shared" si="3"/>
        <v>4</v>
      </c>
      <c r="AI18" s="55">
        <f t="shared" si="3"/>
        <v>4</v>
      </c>
      <c r="AJ18" s="55">
        <f t="shared" si="3"/>
        <v>4</v>
      </c>
      <c r="AK18" s="55">
        <f t="shared" si="3"/>
        <v>4</v>
      </c>
      <c r="AL18" s="55">
        <f t="shared" si="3"/>
        <v>4</v>
      </c>
      <c r="AM18" s="55">
        <f t="shared" si="3"/>
        <v>4</v>
      </c>
      <c r="AN18" s="55">
        <f t="shared" si="3"/>
        <v>4</v>
      </c>
      <c r="AO18" s="55">
        <f t="shared" si="3"/>
        <v>4</v>
      </c>
      <c r="AP18" s="55">
        <f t="shared" si="3"/>
        <v>4</v>
      </c>
      <c r="AQ18" s="55">
        <f t="shared" si="3"/>
        <v>4</v>
      </c>
      <c r="AR18" s="55">
        <f t="shared" si="3"/>
        <v>4</v>
      </c>
      <c r="AS18" s="55">
        <f t="shared" si="3"/>
        <v>4</v>
      </c>
      <c r="AT18" s="55">
        <f t="shared" si="3"/>
        <v>4</v>
      </c>
      <c r="AU18" s="55">
        <f t="shared" si="3"/>
        <v>4</v>
      </c>
      <c r="AV18" s="55">
        <f t="shared" si="3"/>
        <v>4</v>
      </c>
      <c r="AW18" s="55">
        <f t="shared" si="3"/>
        <v>4</v>
      </c>
      <c r="AX18" s="55">
        <f t="shared" si="3"/>
        <v>4</v>
      </c>
      <c r="AY18" s="55">
        <f t="shared" si="3"/>
        <v>4</v>
      </c>
      <c r="AZ18" s="55">
        <f t="shared" si="3"/>
        <v>4</v>
      </c>
      <c r="BA18" s="55">
        <f t="shared" si="3"/>
        <v>4</v>
      </c>
      <c r="BB18" s="55">
        <f t="shared" si="3"/>
        <v>4</v>
      </c>
      <c r="BC18" s="55">
        <f t="shared" si="3"/>
        <v>4</v>
      </c>
      <c r="BD18" s="55">
        <f t="shared" si="3"/>
        <v>4</v>
      </c>
      <c r="BE18" s="55">
        <f t="shared" si="3"/>
        <v>4</v>
      </c>
      <c r="BF18" s="55">
        <f t="shared" si="3"/>
        <v>4</v>
      </c>
      <c r="BG18" s="55">
        <f t="shared" si="3"/>
        <v>4</v>
      </c>
      <c r="BH18" s="55">
        <f t="shared" si="3"/>
        <v>4</v>
      </c>
      <c r="BI18" s="55">
        <f t="shared" si="3"/>
        <v>4</v>
      </c>
      <c r="BJ18" s="55">
        <f t="shared" si="3"/>
        <v>4</v>
      </c>
      <c r="BK18" s="55">
        <f t="shared" si="3"/>
        <v>4</v>
      </c>
    </row>
    <row r="19" spans="1:63" ht="14" x14ac:dyDescent="0.15">
      <c r="A19" s="51" t="s">
        <v>194</v>
      </c>
      <c r="C19" s="57">
        <f>C18</f>
        <v>0</v>
      </c>
      <c r="D19" s="55">
        <f t="shared" ref="D19:AI19" si="4">D18-C18</f>
        <v>6</v>
      </c>
      <c r="E19" s="55">
        <f t="shared" si="4"/>
        <v>0</v>
      </c>
      <c r="F19" s="55">
        <f t="shared" si="4"/>
        <v>0</v>
      </c>
      <c r="G19" s="55">
        <f t="shared" si="4"/>
        <v>0</v>
      </c>
      <c r="H19" s="55">
        <f t="shared" si="4"/>
        <v>0</v>
      </c>
      <c r="I19" s="55">
        <f t="shared" si="4"/>
        <v>0</v>
      </c>
      <c r="J19" s="55">
        <f t="shared" si="4"/>
        <v>0</v>
      </c>
      <c r="K19" s="55">
        <f t="shared" si="4"/>
        <v>0</v>
      </c>
      <c r="L19" s="55">
        <f t="shared" si="4"/>
        <v>0</v>
      </c>
      <c r="M19" s="55">
        <f t="shared" si="4"/>
        <v>0</v>
      </c>
      <c r="N19" s="55">
        <f t="shared" si="4"/>
        <v>0</v>
      </c>
      <c r="O19" s="55">
        <f t="shared" si="4"/>
        <v>0</v>
      </c>
      <c r="P19" s="55">
        <f t="shared" si="4"/>
        <v>0</v>
      </c>
      <c r="Q19" s="55">
        <f t="shared" si="4"/>
        <v>0</v>
      </c>
      <c r="R19" s="55">
        <f t="shared" si="4"/>
        <v>0</v>
      </c>
      <c r="S19" s="55">
        <f t="shared" si="4"/>
        <v>0</v>
      </c>
      <c r="T19" s="55">
        <f t="shared" si="4"/>
        <v>0</v>
      </c>
      <c r="U19" s="55">
        <f t="shared" si="4"/>
        <v>0</v>
      </c>
      <c r="V19" s="55">
        <f t="shared" si="4"/>
        <v>0</v>
      </c>
      <c r="W19" s="55">
        <f t="shared" si="4"/>
        <v>0</v>
      </c>
      <c r="X19" s="55">
        <f t="shared" si="4"/>
        <v>0</v>
      </c>
      <c r="Y19" s="55">
        <f t="shared" si="4"/>
        <v>0</v>
      </c>
      <c r="Z19" s="55">
        <f t="shared" si="4"/>
        <v>0</v>
      </c>
      <c r="AA19" s="55">
        <f t="shared" si="4"/>
        <v>0</v>
      </c>
      <c r="AB19" s="55">
        <f t="shared" si="4"/>
        <v>-2</v>
      </c>
      <c r="AC19" s="55">
        <f t="shared" si="4"/>
        <v>0</v>
      </c>
      <c r="AD19" s="55">
        <f t="shared" si="4"/>
        <v>0</v>
      </c>
      <c r="AE19" s="55">
        <f t="shared" si="4"/>
        <v>0</v>
      </c>
      <c r="AF19" s="55">
        <f t="shared" si="4"/>
        <v>0</v>
      </c>
      <c r="AG19" s="55">
        <f t="shared" si="4"/>
        <v>0</v>
      </c>
      <c r="AH19" s="55">
        <f t="shared" si="4"/>
        <v>0</v>
      </c>
      <c r="AI19" s="55">
        <f t="shared" si="4"/>
        <v>0</v>
      </c>
      <c r="AJ19" s="55">
        <f t="shared" ref="AJ19:BK19" si="5">AJ18-AI18</f>
        <v>0</v>
      </c>
      <c r="AK19" s="55">
        <f t="shared" si="5"/>
        <v>0</v>
      </c>
      <c r="AL19" s="55">
        <f t="shared" si="5"/>
        <v>0</v>
      </c>
      <c r="AM19" s="55">
        <f t="shared" si="5"/>
        <v>0</v>
      </c>
      <c r="AN19" s="55">
        <f t="shared" si="5"/>
        <v>0</v>
      </c>
      <c r="AO19" s="55">
        <f t="shared" si="5"/>
        <v>0</v>
      </c>
      <c r="AP19" s="55">
        <f t="shared" si="5"/>
        <v>0</v>
      </c>
      <c r="AQ19" s="55">
        <f t="shared" si="5"/>
        <v>0</v>
      </c>
      <c r="AR19" s="55">
        <f t="shared" si="5"/>
        <v>0</v>
      </c>
      <c r="AS19" s="55">
        <f t="shared" si="5"/>
        <v>0</v>
      </c>
      <c r="AT19" s="55">
        <f t="shared" si="5"/>
        <v>0</v>
      </c>
      <c r="AU19" s="55">
        <f t="shared" si="5"/>
        <v>0</v>
      </c>
      <c r="AV19" s="55">
        <f t="shared" si="5"/>
        <v>0</v>
      </c>
      <c r="AW19" s="55">
        <f t="shared" si="5"/>
        <v>0</v>
      </c>
      <c r="AX19" s="55">
        <f t="shared" si="5"/>
        <v>0</v>
      </c>
      <c r="AY19" s="55">
        <f t="shared" si="5"/>
        <v>0</v>
      </c>
      <c r="AZ19" s="55">
        <f t="shared" si="5"/>
        <v>0</v>
      </c>
      <c r="BA19" s="55">
        <f t="shared" si="5"/>
        <v>0</v>
      </c>
      <c r="BB19" s="55">
        <f t="shared" si="5"/>
        <v>0</v>
      </c>
      <c r="BC19" s="55">
        <f t="shared" si="5"/>
        <v>0</v>
      </c>
      <c r="BD19" s="55">
        <f t="shared" si="5"/>
        <v>0</v>
      </c>
      <c r="BE19" s="55">
        <f t="shared" si="5"/>
        <v>0</v>
      </c>
      <c r="BF19" s="55">
        <f t="shared" si="5"/>
        <v>0</v>
      </c>
      <c r="BG19" s="55">
        <f t="shared" si="5"/>
        <v>0</v>
      </c>
      <c r="BH19" s="55">
        <f t="shared" si="5"/>
        <v>0</v>
      </c>
      <c r="BI19" s="55">
        <f t="shared" si="5"/>
        <v>0</v>
      </c>
      <c r="BJ19" s="55">
        <f t="shared" si="5"/>
        <v>0</v>
      </c>
      <c r="BK19" s="55">
        <f t="shared" si="5"/>
        <v>0</v>
      </c>
    </row>
    <row r="20" spans="1:63" ht="12.75" x14ac:dyDescent="0.15">
      <c r="C20" s="57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</row>
    <row r="21" spans="1:63" ht="14" x14ac:dyDescent="0.15">
      <c r="A21" s="58" t="s">
        <v>197</v>
      </c>
      <c r="B21" s="279"/>
      <c r="C21" s="53"/>
    </row>
    <row r="23" spans="1:63" ht="14" x14ac:dyDescent="0.15">
      <c r="A23" s="51" t="s">
        <v>171</v>
      </c>
      <c r="D23" s="55">
        <f>STAFF_CWS!H31</f>
        <v>2</v>
      </c>
      <c r="E23" s="55">
        <f>STAFF_CWS!I31</f>
        <v>2</v>
      </c>
      <c r="F23" s="55">
        <f>STAFF_CWS!J31</f>
        <v>2</v>
      </c>
      <c r="G23" s="55">
        <f>STAFF_CWS!K31</f>
        <v>2</v>
      </c>
      <c r="H23" s="55">
        <f>STAFF_CWS!L31</f>
        <v>2</v>
      </c>
      <c r="I23" s="55">
        <f>STAFF_CWS!M31</f>
        <v>2</v>
      </c>
      <c r="J23" s="55">
        <f>STAFF_CWS!N31</f>
        <v>2</v>
      </c>
      <c r="K23" s="55">
        <f>STAFF_CWS!O31</f>
        <v>2</v>
      </c>
      <c r="L23" s="55">
        <f>STAFF_CWS!P31</f>
        <v>2</v>
      </c>
      <c r="M23" s="55">
        <f>STAFF_CWS!Q31</f>
        <v>2</v>
      </c>
      <c r="N23" s="55">
        <f>STAFF_CWS!R31</f>
        <v>2</v>
      </c>
      <c r="O23" s="55">
        <f>STAFF_CWS!S31</f>
        <v>2</v>
      </c>
      <c r="P23" s="55">
        <f>STAFF_CWS!T31</f>
        <v>2</v>
      </c>
      <c r="Q23" s="55">
        <f>STAFF_CWS!U31</f>
        <v>2</v>
      </c>
      <c r="R23" s="55">
        <f>STAFF_CWS!V31</f>
        <v>2</v>
      </c>
      <c r="S23" s="55">
        <f>STAFF_CWS!W31</f>
        <v>2</v>
      </c>
      <c r="T23" s="55">
        <f>STAFF_CWS!X31</f>
        <v>2</v>
      </c>
      <c r="U23" s="55">
        <f>STAFF_CWS!Y31</f>
        <v>2</v>
      </c>
      <c r="V23" s="55">
        <f>STAFF_CWS!Z31</f>
        <v>2</v>
      </c>
      <c r="W23" s="55">
        <f>STAFF_CWS!AA31</f>
        <v>2</v>
      </c>
      <c r="X23" s="55">
        <f>STAFF_CWS!AB31</f>
        <v>2</v>
      </c>
      <c r="Y23" s="55">
        <f>STAFF_CWS!AC31</f>
        <v>2</v>
      </c>
      <c r="Z23" s="55">
        <f>STAFF_CWS!AD31</f>
        <v>2</v>
      </c>
      <c r="AA23" s="55">
        <f>STAFF_CWS!AE31</f>
        <v>2</v>
      </c>
      <c r="AB23" s="55">
        <f>STAFF_CWS!AF31</f>
        <v>2</v>
      </c>
      <c r="AC23" s="55">
        <f>STAFF_CWS!AG31</f>
        <v>2</v>
      </c>
      <c r="AD23" s="55">
        <f>STAFF_CWS!AH31</f>
        <v>2</v>
      </c>
      <c r="AE23" s="55">
        <f>STAFF_CWS!AI31</f>
        <v>2</v>
      </c>
      <c r="AF23" s="55">
        <f>STAFF_CWS!AJ31</f>
        <v>2</v>
      </c>
      <c r="AG23" s="55">
        <f>STAFF_CWS!AK31</f>
        <v>2</v>
      </c>
      <c r="AH23" s="55">
        <f>STAFF_CWS!AL31</f>
        <v>2</v>
      </c>
      <c r="AI23" s="55">
        <f>STAFF_CWS!AM31</f>
        <v>2</v>
      </c>
      <c r="AJ23" s="55">
        <f>STAFF_CWS!AN31</f>
        <v>2</v>
      </c>
      <c r="AK23" s="55">
        <f>STAFF_CWS!AO31</f>
        <v>2</v>
      </c>
      <c r="AL23" s="55">
        <f>STAFF_CWS!AP31</f>
        <v>2</v>
      </c>
      <c r="AM23" s="55">
        <f>STAFF_CWS!AQ31</f>
        <v>2</v>
      </c>
      <c r="AN23" s="55">
        <f>STAFF_CWS!AR31</f>
        <v>2</v>
      </c>
      <c r="AO23" s="55">
        <f>STAFF_CWS!AS31</f>
        <v>2</v>
      </c>
      <c r="AP23" s="55">
        <f>STAFF_CWS!AT31</f>
        <v>2</v>
      </c>
      <c r="AQ23" s="55">
        <f>STAFF_CWS!AU31</f>
        <v>2</v>
      </c>
      <c r="AR23" s="55">
        <f>STAFF_CWS!AV31</f>
        <v>2</v>
      </c>
      <c r="AS23" s="55">
        <f>STAFF_CWS!AW31</f>
        <v>2</v>
      </c>
      <c r="AT23" s="55">
        <f>STAFF_CWS!AX31</f>
        <v>2</v>
      </c>
      <c r="AU23" s="55">
        <f>STAFF_CWS!AY31</f>
        <v>2</v>
      </c>
      <c r="AV23" s="55">
        <f>STAFF_CWS!AZ31</f>
        <v>2</v>
      </c>
      <c r="AW23" s="55">
        <f>STAFF_CWS!BA31</f>
        <v>2</v>
      </c>
      <c r="AX23" s="55">
        <f>STAFF_CWS!BB31</f>
        <v>2</v>
      </c>
      <c r="AY23" s="55">
        <f>STAFF_CWS!BC31</f>
        <v>2</v>
      </c>
      <c r="AZ23" s="55">
        <f>STAFF_CWS!BD31</f>
        <v>2</v>
      </c>
      <c r="BA23" s="55">
        <f>STAFF_CWS!BE31</f>
        <v>2</v>
      </c>
      <c r="BB23" s="55">
        <f>STAFF_CWS!BF31</f>
        <v>2</v>
      </c>
      <c r="BC23" s="55">
        <f>STAFF_CWS!BG31</f>
        <v>2</v>
      </c>
      <c r="BD23" s="55">
        <f>STAFF_CWS!BH31</f>
        <v>2</v>
      </c>
      <c r="BE23" s="55">
        <f>STAFF_CWS!BI31</f>
        <v>2</v>
      </c>
      <c r="BF23" s="55">
        <f>STAFF_CWS!BJ31</f>
        <v>2</v>
      </c>
      <c r="BG23" s="55">
        <f>STAFF_CWS!BK31</f>
        <v>2</v>
      </c>
      <c r="BH23" s="55">
        <f>STAFF_CWS!BL31</f>
        <v>2</v>
      </c>
      <c r="BI23" s="55">
        <f>STAFF_CWS!BM31</f>
        <v>2</v>
      </c>
      <c r="BJ23" s="55">
        <f>STAFF_CWS!BN31</f>
        <v>2</v>
      </c>
      <c r="BK23" s="55">
        <f>STAFF_CWS!BO31</f>
        <v>2</v>
      </c>
    </row>
    <row r="24" spans="1:63" ht="14" x14ac:dyDescent="0.15">
      <c r="A24" s="51" t="s">
        <v>172</v>
      </c>
      <c r="D24" s="55">
        <f>STAFF_CWS!H53</f>
        <v>1</v>
      </c>
      <c r="E24" s="55">
        <f>STAFF_CWS!I53</f>
        <v>1</v>
      </c>
      <c r="F24" s="55">
        <f>STAFF_CWS!J53</f>
        <v>1</v>
      </c>
      <c r="G24" s="55">
        <f>STAFF_CWS!K53</f>
        <v>1</v>
      </c>
      <c r="H24" s="55">
        <f>STAFF_CWS!L53</f>
        <v>1</v>
      </c>
      <c r="I24" s="55">
        <f>STAFF_CWS!M53</f>
        <v>1</v>
      </c>
      <c r="J24" s="55">
        <f>STAFF_CWS!N53</f>
        <v>1</v>
      </c>
      <c r="K24" s="55">
        <f>STAFF_CWS!O53</f>
        <v>1</v>
      </c>
      <c r="L24" s="55">
        <f>STAFF_CWS!P53</f>
        <v>1</v>
      </c>
      <c r="M24" s="55">
        <f>STAFF_CWS!Q53</f>
        <v>1</v>
      </c>
      <c r="N24" s="55">
        <f>STAFF_CWS!R53</f>
        <v>1</v>
      </c>
      <c r="O24" s="55">
        <f>STAFF_CWS!S53</f>
        <v>1</v>
      </c>
      <c r="P24" s="55">
        <f>STAFF_CWS!T53</f>
        <v>1</v>
      </c>
      <c r="Q24" s="55">
        <f>STAFF_CWS!U53</f>
        <v>1</v>
      </c>
      <c r="R24" s="55">
        <f>STAFF_CWS!V53</f>
        <v>1</v>
      </c>
      <c r="S24" s="55">
        <f>STAFF_CWS!W53</f>
        <v>1</v>
      </c>
      <c r="T24" s="55">
        <f>STAFF_CWS!X53</f>
        <v>1</v>
      </c>
      <c r="U24" s="55">
        <f>STAFF_CWS!Y53</f>
        <v>1</v>
      </c>
      <c r="V24" s="55">
        <f>STAFF_CWS!Z53</f>
        <v>1</v>
      </c>
      <c r="W24" s="55">
        <f>STAFF_CWS!AA53</f>
        <v>1</v>
      </c>
      <c r="X24" s="55">
        <f>STAFF_CWS!AB53</f>
        <v>1</v>
      </c>
      <c r="Y24" s="55">
        <f>STAFF_CWS!AC53</f>
        <v>1</v>
      </c>
      <c r="Z24" s="55">
        <f>STAFF_CWS!AD53</f>
        <v>1</v>
      </c>
      <c r="AA24" s="55">
        <f>STAFF_CWS!AE53</f>
        <v>1</v>
      </c>
      <c r="AB24" s="55">
        <f>STAFF_CWS!AF53</f>
        <v>0</v>
      </c>
      <c r="AC24" s="55">
        <f>STAFF_CWS!AG53</f>
        <v>0</v>
      </c>
      <c r="AD24" s="55">
        <f>STAFF_CWS!AH53</f>
        <v>0</v>
      </c>
      <c r="AE24" s="55">
        <f>STAFF_CWS!AI53</f>
        <v>0</v>
      </c>
      <c r="AF24" s="55">
        <f>STAFF_CWS!AJ53</f>
        <v>0</v>
      </c>
      <c r="AG24" s="55">
        <f>STAFF_CWS!AK53</f>
        <v>0</v>
      </c>
      <c r="AH24" s="55">
        <f>STAFF_CWS!AL53</f>
        <v>0</v>
      </c>
      <c r="AI24" s="55">
        <f>STAFF_CWS!AM53</f>
        <v>0</v>
      </c>
      <c r="AJ24" s="55">
        <f>STAFF_CWS!AN53</f>
        <v>0</v>
      </c>
      <c r="AK24" s="55">
        <f>STAFF_CWS!AO53</f>
        <v>0</v>
      </c>
      <c r="AL24" s="55">
        <f>STAFF_CWS!AP53</f>
        <v>0</v>
      </c>
      <c r="AM24" s="55">
        <f>STAFF_CWS!AQ53</f>
        <v>0</v>
      </c>
      <c r="AN24" s="55">
        <f>STAFF_CWS!AR53</f>
        <v>0</v>
      </c>
      <c r="AO24" s="55">
        <f>STAFF_CWS!AS53</f>
        <v>0</v>
      </c>
      <c r="AP24" s="55">
        <f>STAFF_CWS!AT53</f>
        <v>0</v>
      </c>
      <c r="AQ24" s="55">
        <f>STAFF_CWS!AU53</f>
        <v>0</v>
      </c>
      <c r="AR24" s="55">
        <f>STAFF_CWS!AV53</f>
        <v>0</v>
      </c>
      <c r="AS24" s="55">
        <f>STAFF_CWS!AW53</f>
        <v>0</v>
      </c>
      <c r="AT24" s="55">
        <f>STAFF_CWS!AX53</f>
        <v>0</v>
      </c>
      <c r="AU24" s="55">
        <f>STAFF_CWS!AY53</f>
        <v>0</v>
      </c>
      <c r="AV24" s="55">
        <f>STAFF_CWS!AZ53</f>
        <v>0</v>
      </c>
      <c r="AW24" s="55">
        <f>STAFF_CWS!BA53</f>
        <v>0</v>
      </c>
      <c r="AX24" s="55">
        <f>STAFF_CWS!BB53</f>
        <v>0</v>
      </c>
      <c r="AY24" s="55">
        <f>STAFF_CWS!BC53</f>
        <v>0</v>
      </c>
      <c r="AZ24" s="55">
        <f>STAFF_CWS!BD53</f>
        <v>0</v>
      </c>
      <c r="BA24" s="55">
        <f>STAFF_CWS!BE53</f>
        <v>0</v>
      </c>
      <c r="BB24" s="55">
        <f>STAFF_CWS!BF53</f>
        <v>0</v>
      </c>
      <c r="BC24" s="55">
        <f>STAFF_CWS!BG53</f>
        <v>0</v>
      </c>
      <c r="BD24" s="55">
        <f>STAFF_CWS!BH53</f>
        <v>0</v>
      </c>
      <c r="BE24" s="55">
        <f>STAFF_CWS!BI53</f>
        <v>0</v>
      </c>
      <c r="BF24" s="55">
        <f>STAFF_CWS!BJ53</f>
        <v>0</v>
      </c>
      <c r="BG24" s="55">
        <f>STAFF_CWS!BK53</f>
        <v>0</v>
      </c>
      <c r="BH24" s="55">
        <f>STAFF_CWS!BL53</f>
        <v>0</v>
      </c>
      <c r="BI24" s="55">
        <f>STAFF_CWS!BM53</f>
        <v>0</v>
      </c>
      <c r="BJ24" s="55">
        <f>STAFF_CWS!BN53</f>
        <v>0</v>
      </c>
      <c r="BK24" s="55">
        <f>STAFF_CWS!BO53</f>
        <v>0</v>
      </c>
    </row>
    <row r="25" spans="1:63" ht="14" x14ac:dyDescent="0.15">
      <c r="A25" s="51" t="s">
        <v>183</v>
      </c>
      <c r="D25" s="55">
        <f>STAFF_CWS!H81</f>
        <v>1</v>
      </c>
      <c r="E25" s="55">
        <f>STAFF_CWS!I81</f>
        <v>1</v>
      </c>
      <c r="F25" s="55">
        <f>STAFF_CWS!J81</f>
        <v>1</v>
      </c>
      <c r="G25" s="55">
        <f>STAFF_CWS!K81</f>
        <v>1</v>
      </c>
      <c r="H25" s="55">
        <f>STAFF_CWS!L81</f>
        <v>1</v>
      </c>
      <c r="I25" s="55">
        <f>STAFF_CWS!M81</f>
        <v>1</v>
      </c>
      <c r="J25" s="55">
        <f>STAFF_CWS!N81</f>
        <v>1</v>
      </c>
      <c r="K25" s="55">
        <f>STAFF_CWS!O81</f>
        <v>1</v>
      </c>
      <c r="L25" s="55">
        <f>STAFF_CWS!P81</f>
        <v>1</v>
      </c>
      <c r="M25" s="55">
        <f>STAFF_CWS!Q81</f>
        <v>1</v>
      </c>
      <c r="N25" s="55">
        <f>STAFF_CWS!R81</f>
        <v>1</v>
      </c>
      <c r="O25" s="55">
        <f>STAFF_CWS!S81</f>
        <v>1</v>
      </c>
      <c r="P25" s="55">
        <f>STAFF_CWS!T81</f>
        <v>1</v>
      </c>
      <c r="Q25" s="55">
        <f>STAFF_CWS!U81</f>
        <v>1</v>
      </c>
      <c r="R25" s="55">
        <f>STAFF_CWS!V81</f>
        <v>1</v>
      </c>
      <c r="S25" s="55">
        <f>STAFF_CWS!W81</f>
        <v>1</v>
      </c>
      <c r="T25" s="55">
        <f>STAFF_CWS!X81</f>
        <v>1</v>
      </c>
      <c r="U25" s="55">
        <f>STAFF_CWS!Y81</f>
        <v>1</v>
      </c>
      <c r="V25" s="55">
        <f>STAFF_CWS!Z81</f>
        <v>1</v>
      </c>
      <c r="W25" s="55">
        <f>STAFF_CWS!AA81</f>
        <v>1</v>
      </c>
      <c r="X25" s="55">
        <f>STAFF_CWS!AB81</f>
        <v>1</v>
      </c>
      <c r="Y25" s="55">
        <f>STAFF_CWS!AC81</f>
        <v>1</v>
      </c>
      <c r="Z25" s="55">
        <f>STAFF_CWS!AD81</f>
        <v>1</v>
      </c>
      <c r="AA25" s="55">
        <f>STAFF_CWS!AE81</f>
        <v>1</v>
      </c>
      <c r="AB25" s="55">
        <f>STAFF_CWS!AF81</f>
        <v>0</v>
      </c>
      <c r="AC25" s="55">
        <f>STAFF_CWS!AG81</f>
        <v>0</v>
      </c>
      <c r="AD25" s="55">
        <f>STAFF_CWS!AH81</f>
        <v>0</v>
      </c>
      <c r="AE25" s="55">
        <f>STAFF_CWS!AI81</f>
        <v>0</v>
      </c>
      <c r="AF25" s="55">
        <f>STAFF_CWS!AJ81</f>
        <v>0</v>
      </c>
      <c r="AG25" s="55">
        <f>STAFF_CWS!AK81</f>
        <v>0</v>
      </c>
      <c r="AH25" s="55">
        <f>STAFF_CWS!AL81</f>
        <v>0</v>
      </c>
      <c r="AI25" s="55">
        <f>STAFF_CWS!AM81</f>
        <v>0</v>
      </c>
      <c r="AJ25" s="55">
        <f>STAFF_CWS!AN81</f>
        <v>0</v>
      </c>
      <c r="AK25" s="55">
        <f>STAFF_CWS!AO81</f>
        <v>0</v>
      </c>
      <c r="AL25" s="55">
        <f>STAFF_CWS!AP81</f>
        <v>0</v>
      </c>
      <c r="AM25" s="55">
        <f>STAFF_CWS!AQ81</f>
        <v>0</v>
      </c>
      <c r="AN25" s="55">
        <f>STAFF_CWS!AR81</f>
        <v>0</v>
      </c>
      <c r="AO25" s="55">
        <f>STAFF_CWS!AS81</f>
        <v>0</v>
      </c>
      <c r="AP25" s="55">
        <f>STAFF_CWS!AT81</f>
        <v>0</v>
      </c>
      <c r="AQ25" s="55">
        <f>STAFF_CWS!AU81</f>
        <v>0</v>
      </c>
      <c r="AR25" s="55">
        <f>STAFF_CWS!AV81</f>
        <v>0</v>
      </c>
      <c r="AS25" s="55">
        <f>STAFF_CWS!AW81</f>
        <v>0</v>
      </c>
      <c r="AT25" s="55">
        <f>STAFF_CWS!AX81</f>
        <v>0</v>
      </c>
      <c r="AU25" s="55">
        <f>STAFF_CWS!AY81</f>
        <v>0</v>
      </c>
      <c r="AV25" s="55">
        <f>STAFF_CWS!AZ81</f>
        <v>0</v>
      </c>
      <c r="AW25" s="55">
        <f>STAFF_CWS!BA81</f>
        <v>0</v>
      </c>
      <c r="AX25" s="55">
        <f>STAFF_CWS!BB81</f>
        <v>0</v>
      </c>
      <c r="AY25" s="55">
        <f>STAFF_CWS!BC81</f>
        <v>0</v>
      </c>
      <c r="AZ25" s="55">
        <f>STAFF_CWS!BD81</f>
        <v>0</v>
      </c>
      <c r="BA25" s="55">
        <f>STAFF_CWS!BE81</f>
        <v>0</v>
      </c>
      <c r="BB25" s="55">
        <f>STAFF_CWS!BF81</f>
        <v>0</v>
      </c>
      <c r="BC25" s="55">
        <f>STAFF_CWS!BG81</f>
        <v>0</v>
      </c>
      <c r="BD25" s="55">
        <f>STAFF_CWS!BH81</f>
        <v>0</v>
      </c>
      <c r="BE25" s="55">
        <f>STAFF_CWS!BI81</f>
        <v>0</v>
      </c>
      <c r="BF25" s="55">
        <f>STAFF_CWS!BJ81</f>
        <v>0</v>
      </c>
      <c r="BG25" s="55">
        <f>STAFF_CWS!BK81</f>
        <v>0</v>
      </c>
      <c r="BH25" s="55">
        <f>STAFF_CWS!BL81</f>
        <v>0</v>
      </c>
      <c r="BI25" s="55">
        <f>STAFF_CWS!BM81</f>
        <v>0</v>
      </c>
      <c r="BJ25" s="55">
        <f>STAFF_CWS!BN81</f>
        <v>0</v>
      </c>
      <c r="BK25" s="55">
        <f>STAFF_CWS!BO81</f>
        <v>0</v>
      </c>
    </row>
    <row r="26" spans="1:63" ht="14" x14ac:dyDescent="0.15">
      <c r="A26" s="51" t="s">
        <v>25</v>
      </c>
      <c r="D26" s="55">
        <f>STAFF_CWS!H139</f>
        <v>2</v>
      </c>
      <c r="E26" s="55">
        <f>STAFF_CWS!I139</f>
        <v>2</v>
      </c>
      <c r="F26" s="55">
        <f>STAFF_CWS!J139</f>
        <v>2</v>
      </c>
      <c r="G26" s="55">
        <f>STAFF_CWS!K139</f>
        <v>2</v>
      </c>
      <c r="H26" s="55">
        <f>STAFF_CWS!L139</f>
        <v>2</v>
      </c>
      <c r="I26" s="55">
        <f>STAFF_CWS!M139</f>
        <v>2</v>
      </c>
      <c r="J26" s="55">
        <f>STAFF_CWS!N139</f>
        <v>2</v>
      </c>
      <c r="K26" s="55">
        <f>STAFF_CWS!O139</f>
        <v>2</v>
      </c>
      <c r="L26" s="55">
        <f>STAFF_CWS!P139</f>
        <v>2</v>
      </c>
      <c r="M26" s="55">
        <f>STAFF_CWS!Q139</f>
        <v>2</v>
      </c>
      <c r="N26" s="55">
        <f>STAFF_CWS!R139</f>
        <v>2</v>
      </c>
      <c r="O26" s="55">
        <f>STAFF_CWS!S139</f>
        <v>2</v>
      </c>
      <c r="P26" s="55">
        <f>STAFF_CWS!T139</f>
        <v>2</v>
      </c>
      <c r="Q26" s="55">
        <f>STAFF_CWS!U139</f>
        <v>2</v>
      </c>
      <c r="R26" s="55">
        <f>STAFF_CWS!V139</f>
        <v>2</v>
      </c>
      <c r="S26" s="55">
        <f>STAFF_CWS!W139</f>
        <v>2</v>
      </c>
      <c r="T26" s="55">
        <f>STAFF_CWS!X139</f>
        <v>2</v>
      </c>
      <c r="U26" s="55">
        <f>STAFF_CWS!Y139</f>
        <v>2</v>
      </c>
      <c r="V26" s="55">
        <f>STAFF_CWS!Z139</f>
        <v>2</v>
      </c>
      <c r="W26" s="55">
        <f>STAFF_CWS!AA139</f>
        <v>2</v>
      </c>
      <c r="X26" s="55">
        <f>STAFF_CWS!AB139</f>
        <v>2</v>
      </c>
      <c r="Y26" s="55">
        <f>STAFF_CWS!AC139</f>
        <v>2</v>
      </c>
      <c r="Z26" s="55">
        <f>STAFF_CWS!AD139</f>
        <v>2</v>
      </c>
      <c r="AA26" s="55">
        <f>STAFF_CWS!AE139</f>
        <v>2</v>
      </c>
      <c r="AB26" s="55">
        <f>STAFF_CWS!AF139</f>
        <v>2</v>
      </c>
      <c r="AC26" s="55">
        <f>STAFF_CWS!AG139</f>
        <v>2</v>
      </c>
      <c r="AD26" s="55">
        <f>STAFF_CWS!AH139</f>
        <v>2</v>
      </c>
      <c r="AE26" s="55">
        <f>STAFF_CWS!AI139</f>
        <v>2</v>
      </c>
      <c r="AF26" s="55">
        <f>STAFF_CWS!AJ139</f>
        <v>2</v>
      </c>
      <c r="AG26" s="55">
        <f>STAFF_CWS!AK139</f>
        <v>2</v>
      </c>
      <c r="AH26" s="55">
        <f>STAFF_CWS!AL139</f>
        <v>2</v>
      </c>
      <c r="AI26" s="55">
        <f>STAFF_CWS!AM139</f>
        <v>2</v>
      </c>
      <c r="AJ26" s="55">
        <f>STAFF_CWS!AN139</f>
        <v>2</v>
      </c>
      <c r="AK26" s="55">
        <f>STAFF_CWS!AO139</f>
        <v>2</v>
      </c>
      <c r="AL26" s="55">
        <f>STAFF_CWS!AP139</f>
        <v>2</v>
      </c>
      <c r="AM26" s="55">
        <f>STAFF_CWS!AQ139</f>
        <v>2</v>
      </c>
      <c r="AN26" s="55">
        <f>STAFF_CWS!AR139</f>
        <v>2</v>
      </c>
      <c r="AO26" s="55">
        <f>STAFF_CWS!AS139</f>
        <v>2</v>
      </c>
      <c r="AP26" s="55">
        <f>STAFF_CWS!AT139</f>
        <v>2</v>
      </c>
      <c r="AQ26" s="55">
        <f>STAFF_CWS!AU139</f>
        <v>2</v>
      </c>
      <c r="AR26" s="55">
        <f>STAFF_CWS!AV139</f>
        <v>2</v>
      </c>
      <c r="AS26" s="55">
        <f>STAFF_CWS!AW139</f>
        <v>2</v>
      </c>
      <c r="AT26" s="55">
        <f>STAFF_CWS!AX139</f>
        <v>2</v>
      </c>
      <c r="AU26" s="55">
        <f>STAFF_CWS!AY139</f>
        <v>2</v>
      </c>
      <c r="AV26" s="55">
        <f>STAFF_CWS!AZ139</f>
        <v>2</v>
      </c>
      <c r="AW26" s="55">
        <f>STAFF_CWS!BA139</f>
        <v>2</v>
      </c>
      <c r="AX26" s="55">
        <f>STAFF_CWS!BB139</f>
        <v>2</v>
      </c>
      <c r="AY26" s="55">
        <f>STAFF_CWS!BC139</f>
        <v>2</v>
      </c>
      <c r="AZ26" s="55">
        <f>STAFF_CWS!BD139</f>
        <v>2</v>
      </c>
      <c r="BA26" s="55">
        <f>STAFF_CWS!BE139</f>
        <v>2</v>
      </c>
      <c r="BB26" s="55">
        <f>STAFF_CWS!BF139</f>
        <v>2</v>
      </c>
      <c r="BC26" s="55">
        <f>STAFF_CWS!BG139</f>
        <v>2</v>
      </c>
      <c r="BD26" s="55">
        <f>STAFF_CWS!BH139</f>
        <v>2</v>
      </c>
      <c r="BE26" s="55">
        <f>STAFF_CWS!BI139</f>
        <v>2</v>
      </c>
      <c r="BF26" s="55">
        <f>STAFF_CWS!BJ139</f>
        <v>2</v>
      </c>
      <c r="BG26" s="55">
        <f>STAFF_CWS!BK139</f>
        <v>2</v>
      </c>
      <c r="BH26" s="55">
        <f>STAFF_CWS!BL139</f>
        <v>2</v>
      </c>
      <c r="BI26" s="55">
        <f>STAFF_CWS!BM139</f>
        <v>2</v>
      </c>
      <c r="BJ26" s="55">
        <f>STAFF_CWS!BN139</f>
        <v>2</v>
      </c>
      <c r="BK26" s="55">
        <f>STAFF_CWS!BO139</f>
        <v>2</v>
      </c>
    </row>
    <row r="27" spans="1:63" ht="14" x14ac:dyDescent="0.15">
      <c r="A27" s="51" t="s">
        <v>198</v>
      </c>
      <c r="C27" s="57">
        <f>ROUNDUP(+STAFFPLAN_CWS!B24,0)</f>
        <v>0</v>
      </c>
      <c r="D27" s="55">
        <f>SUM(D23:D26)</f>
        <v>6</v>
      </c>
      <c r="E27" s="55">
        <f t="shared" ref="E27:BK27" si="6">SUM(E23:E26)</f>
        <v>6</v>
      </c>
      <c r="F27" s="55">
        <f t="shared" si="6"/>
        <v>6</v>
      </c>
      <c r="G27" s="55">
        <f t="shared" si="6"/>
        <v>6</v>
      </c>
      <c r="H27" s="55">
        <f t="shared" si="6"/>
        <v>6</v>
      </c>
      <c r="I27" s="55">
        <f t="shared" si="6"/>
        <v>6</v>
      </c>
      <c r="J27" s="55">
        <f t="shared" si="6"/>
        <v>6</v>
      </c>
      <c r="K27" s="55">
        <f t="shared" si="6"/>
        <v>6</v>
      </c>
      <c r="L27" s="55">
        <f t="shared" si="6"/>
        <v>6</v>
      </c>
      <c r="M27" s="55">
        <f t="shared" si="6"/>
        <v>6</v>
      </c>
      <c r="N27" s="55">
        <f t="shared" si="6"/>
        <v>6</v>
      </c>
      <c r="O27" s="55">
        <f t="shared" si="6"/>
        <v>6</v>
      </c>
      <c r="P27" s="55">
        <f t="shared" si="6"/>
        <v>6</v>
      </c>
      <c r="Q27" s="55">
        <f t="shared" si="6"/>
        <v>6</v>
      </c>
      <c r="R27" s="55">
        <f t="shared" si="6"/>
        <v>6</v>
      </c>
      <c r="S27" s="55">
        <f t="shared" si="6"/>
        <v>6</v>
      </c>
      <c r="T27" s="55">
        <f t="shared" si="6"/>
        <v>6</v>
      </c>
      <c r="U27" s="55">
        <f t="shared" si="6"/>
        <v>6</v>
      </c>
      <c r="V27" s="55">
        <f t="shared" si="6"/>
        <v>6</v>
      </c>
      <c r="W27" s="55">
        <f t="shared" si="6"/>
        <v>6</v>
      </c>
      <c r="X27" s="55">
        <f t="shared" si="6"/>
        <v>6</v>
      </c>
      <c r="Y27" s="55">
        <f t="shared" si="6"/>
        <v>6</v>
      </c>
      <c r="Z27" s="55">
        <f t="shared" si="6"/>
        <v>6</v>
      </c>
      <c r="AA27" s="55">
        <f t="shared" si="6"/>
        <v>6</v>
      </c>
      <c r="AB27" s="55">
        <f t="shared" si="6"/>
        <v>4</v>
      </c>
      <c r="AC27" s="55">
        <f t="shared" si="6"/>
        <v>4</v>
      </c>
      <c r="AD27" s="55">
        <f t="shared" si="6"/>
        <v>4</v>
      </c>
      <c r="AE27" s="55">
        <f t="shared" si="6"/>
        <v>4</v>
      </c>
      <c r="AF27" s="55">
        <f t="shared" si="6"/>
        <v>4</v>
      </c>
      <c r="AG27" s="55">
        <f t="shared" si="6"/>
        <v>4</v>
      </c>
      <c r="AH27" s="55">
        <f t="shared" si="6"/>
        <v>4</v>
      </c>
      <c r="AI27" s="55">
        <f t="shared" si="6"/>
        <v>4</v>
      </c>
      <c r="AJ27" s="55">
        <f t="shared" si="6"/>
        <v>4</v>
      </c>
      <c r="AK27" s="55">
        <f t="shared" si="6"/>
        <v>4</v>
      </c>
      <c r="AL27" s="55">
        <f t="shared" si="6"/>
        <v>4</v>
      </c>
      <c r="AM27" s="55">
        <f t="shared" si="6"/>
        <v>4</v>
      </c>
      <c r="AN27" s="55">
        <f t="shared" si="6"/>
        <v>4</v>
      </c>
      <c r="AO27" s="55">
        <f t="shared" si="6"/>
        <v>4</v>
      </c>
      <c r="AP27" s="55">
        <f t="shared" si="6"/>
        <v>4</v>
      </c>
      <c r="AQ27" s="55">
        <f t="shared" si="6"/>
        <v>4</v>
      </c>
      <c r="AR27" s="55">
        <f t="shared" si="6"/>
        <v>4</v>
      </c>
      <c r="AS27" s="55">
        <f t="shared" si="6"/>
        <v>4</v>
      </c>
      <c r="AT27" s="55">
        <f t="shared" si="6"/>
        <v>4</v>
      </c>
      <c r="AU27" s="55">
        <f t="shared" si="6"/>
        <v>4</v>
      </c>
      <c r="AV27" s="55">
        <f t="shared" si="6"/>
        <v>4</v>
      </c>
      <c r="AW27" s="55">
        <f t="shared" si="6"/>
        <v>4</v>
      </c>
      <c r="AX27" s="55">
        <f t="shared" si="6"/>
        <v>4</v>
      </c>
      <c r="AY27" s="55">
        <f t="shared" si="6"/>
        <v>4</v>
      </c>
      <c r="AZ27" s="55">
        <f t="shared" si="6"/>
        <v>4</v>
      </c>
      <c r="BA27" s="55">
        <f t="shared" si="6"/>
        <v>4</v>
      </c>
      <c r="BB27" s="55">
        <f t="shared" si="6"/>
        <v>4</v>
      </c>
      <c r="BC27" s="55">
        <f t="shared" si="6"/>
        <v>4</v>
      </c>
      <c r="BD27" s="55">
        <f t="shared" si="6"/>
        <v>4</v>
      </c>
      <c r="BE27" s="55">
        <f t="shared" si="6"/>
        <v>4</v>
      </c>
      <c r="BF27" s="55">
        <f t="shared" si="6"/>
        <v>4</v>
      </c>
      <c r="BG27" s="55">
        <f t="shared" si="6"/>
        <v>4</v>
      </c>
      <c r="BH27" s="55">
        <f t="shared" si="6"/>
        <v>4</v>
      </c>
      <c r="BI27" s="55">
        <f t="shared" si="6"/>
        <v>4</v>
      </c>
      <c r="BJ27" s="55">
        <f t="shared" si="6"/>
        <v>4</v>
      </c>
      <c r="BK27" s="55">
        <f t="shared" si="6"/>
        <v>4</v>
      </c>
    </row>
    <row r="28" spans="1:63" ht="14" x14ac:dyDescent="0.15">
      <c r="A28" s="51" t="s">
        <v>194</v>
      </c>
      <c r="C28" s="57">
        <f>C27</f>
        <v>0</v>
      </c>
      <c r="D28" s="55">
        <f t="shared" ref="D28:AI28" si="7">D27-C27</f>
        <v>6</v>
      </c>
      <c r="E28" s="55">
        <f t="shared" si="7"/>
        <v>0</v>
      </c>
      <c r="F28" s="55">
        <f t="shared" si="7"/>
        <v>0</v>
      </c>
      <c r="G28" s="55">
        <f t="shared" si="7"/>
        <v>0</v>
      </c>
      <c r="H28" s="55">
        <f t="shared" si="7"/>
        <v>0</v>
      </c>
      <c r="I28" s="55">
        <f t="shared" si="7"/>
        <v>0</v>
      </c>
      <c r="J28" s="55">
        <f t="shared" si="7"/>
        <v>0</v>
      </c>
      <c r="K28" s="55">
        <f t="shared" si="7"/>
        <v>0</v>
      </c>
      <c r="L28" s="55">
        <f t="shared" si="7"/>
        <v>0</v>
      </c>
      <c r="M28" s="55">
        <f t="shared" si="7"/>
        <v>0</v>
      </c>
      <c r="N28" s="55">
        <f t="shared" si="7"/>
        <v>0</v>
      </c>
      <c r="O28" s="55">
        <f t="shared" si="7"/>
        <v>0</v>
      </c>
      <c r="P28" s="55">
        <f t="shared" si="7"/>
        <v>0</v>
      </c>
      <c r="Q28" s="55">
        <f t="shared" si="7"/>
        <v>0</v>
      </c>
      <c r="R28" s="55">
        <f t="shared" si="7"/>
        <v>0</v>
      </c>
      <c r="S28" s="55">
        <f t="shared" si="7"/>
        <v>0</v>
      </c>
      <c r="T28" s="55">
        <f t="shared" si="7"/>
        <v>0</v>
      </c>
      <c r="U28" s="55">
        <f t="shared" si="7"/>
        <v>0</v>
      </c>
      <c r="V28" s="55">
        <f t="shared" si="7"/>
        <v>0</v>
      </c>
      <c r="W28" s="55">
        <f t="shared" si="7"/>
        <v>0</v>
      </c>
      <c r="X28" s="55">
        <f t="shared" si="7"/>
        <v>0</v>
      </c>
      <c r="Y28" s="55">
        <f t="shared" si="7"/>
        <v>0</v>
      </c>
      <c r="Z28" s="55">
        <f t="shared" si="7"/>
        <v>0</v>
      </c>
      <c r="AA28" s="55">
        <f t="shared" si="7"/>
        <v>0</v>
      </c>
      <c r="AB28" s="55">
        <f t="shared" si="7"/>
        <v>-2</v>
      </c>
      <c r="AC28" s="55">
        <f t="shared" si="7"/>
        <v>0</v>
      </c>
      <c r="AD28" s="55">
        <f t="shared" si="7"/>
        <v>0</v>
      </c>
      <c r="AE28" s="55">
        <f t="shared" si="7"/>
        <v>0</v>
      </c>
      <c r="AF28" s="55">
        <f t="shared" si="7"/>
        <v>0</v>
      </c>
      <c r="AG28" s="55">
        <f t="shared" si="7"/>
        <v>0</v>
      </c>
      <c r="AH28" s="55">
        <f t="shared" si="7"/>
        <v>0</v>
      </c>
      <c r="AI28" s="55">
        <f t="shared" si="7"/>
        <v>0</v>
      </c>
      <c r="AJ28" s="55">
        <f t="shared" ref="AJ28:BK28" si="8">AJ27-AI27</f>
        <v>0</v>
      </c>
      <c r="AK28" s="55">
        <f t="shared" si="8"/>
        <v>0</v>
      </c>
      <c r="AL28" s="55">
        <f t="shared" si="8"/>
        <v>0</v>
      </c>
      <c r="AM28" s="55">
        <f t="shared" si="8"/>
        <v>0</v>
      </c>
      <c r="AN28" s="55">
        <f t="shared" si="8"/>
        <v>0</v>
      </c>
      <c r="AO28" s="55">
        <f t="shared" si="8"/>
        <v>0</v>
      </c>
      <c r="AP28" s="55">
        <f t="shared" si="8"/>
        <v>0</v>
      </c>
      <c r="AQ28" s="55">
        <f t="shared" si="8"/>
        <v>0</v>
      </c>
      <c r="AR28" s="55">
        <f t="shared" si="8"/>
        <v>0</v>
      </c>
      <c r="AS28" s="55">
        <f t="shared" si="8"/>
        <v>0</v>
      </c>
      <c r="AT28" s="55">
        <f t="shared" si="8"/>
        <v>0</v>
      </c>
      <c r="AU28" s="55">
        <f t="shared" si="8"/>
        <v>0</v>
      </c>
      <c r="AV28" s="55">
        <f t="shared" si="8"/>
        <v>0</v>
      </c>
      <c r="AW28" s="55">
        <f t="shared" si="8"/>
        <v>0</v>
      </c>
      <c r="AX28" s="55">
        <f t="shared" si="8"/>
        <v>0</v>
      </c>
      <c r="AY28" s="55">
        <f t="shared" si="8"/>
        <v>0</v>
      </c>
      <c r="AZ28" s="55">
        <f t="shared" si="8"/>
        <v>0</v>
      </c>
      <c r="BA28" s="55">
        <f t="shared" si="8"/>
        <v>0</v>
      </c>
      <c r="BB28" s="55">
        <f t="shared" si="8"/>
        <v>0</v>
      </c>
      <c r="BC28" s="55">
        <f t="shared" si="8"/>
        <v>0</v>
      </c>
      <c r="BD28" s="55">
        <f t="shared" si="8"/>
        <v>0</v>
      </c>
      <c r="BE28" s="55">
        <f t="shared" si="8"/>
        <v>0</v>
      </c>
      <c r="BF28" s="55">
        <f t="shared" si="8"/>
        <v>0</v>
      </c>
      <c r="BG28" s="55">
        <f t="shared" si="8"/>
        <v>0</v>
      </c>
      <c r="BH28" s="55">
        <f t="shared" si="8"/>
        <v>0</v>
      </c>
      <c r="BI28" s="55">
        <f t="shared" si="8"/>
        <v>0</v>
      </c>
      <c r="BJ28" s="55">
        <f t="shared" si="8"/>
        <v>0</v>
      </c>
      <c r="BK28" s="55">
        <f t="shared" si="8"/>
        <v>0</v>
      </c>
    </row>
    <row r="31" spans="1:63" ht="14" x14ac:dyDescent="0.15">
      <c r="A31" s="54" t="s">
        <v>199</v>
      </c>
    </row>
    <row r="32" spans="1:63" ht="14" x14ac:dyDescent="0.15">
      <c r="A32" s="59" t="s">
        <v>200</v>
      </c>
      <c r="B32" s="280">
        <v>190</v>
      </c>
      <c r="C32" s="60">
        <f t="shared" ref="C32:AH32" si="9">$B32*C10</f>
        <v>0</v>
      </c>
      <c r="D32" s="60">
        <f t="shared" si="9"/>
        <v>760</v>
      </c>
      <c r="E32" s="60">
        <f t="shared" si="9"/>
        <v>0</v>
      </c>
      <c r="F32" s="60">
        <f t="shared" si="9"/>
        <v>0</v>
      </c>
      <c r="G32" s="60">
        <f t="shared" si="9"/>
        <v>0</v>
      </c>
      <c r="H32" s="60">
        <f t="shared" si="9"/>
        <v>0</v>
      </c>
      <c r="I32" s="60">
        <f t="shared" si="9"/>
        <v>0</v>
      </c>
      <c r="J32" s="60">
        <f t="shared" si="9"/>
        <v>0</v>
      </c>
      <c r="K32" s="60">
        <f t="shared" si="9"/>
        <v>0</v>
      </c>
      <c r="L32" s="60">
        <f t="shared" si="9"/>
        <v>0</v>
      </c>
      <c r="M32" s="60">
        <f t="shared" si="9"/>
        <v>0</v>
      </c>
      <c r="N32" s="60">
        <f t="shared" si="9"/>
        <v>0</v>
      </c>
      <c r="O32" s="60">
        <f t="shared" si="9"/>
        <v>0</v>
      </c>
      <c r="P32" s="60">
        <f t="shared" si="9"/>
        <v>0</v>
      </c>
      <c r="Q32" s="60">
        <f t="shared" si="9"/>
        <v>0</v>
      </c>
      <c r="R32" s="60">
        <f t="shared" si="9"/>
        <v>0</v>
      </c>
      <c r="S32" s="60">
        <f t="shared" si="9"/>
        <v>0</v>
      </c>
      <c r="T32" s="60">
        <f t="shared" si="9"/>
        <v>0</v>
      </c>
      <c r="U32" s="60">
        <f t="shared" si="9"/>
        <v>0</v>
      </c>
      <c r="V32" s="60">
        <f t="shared" si="9"/>
        <v>0</v>
      </c>
      <c r="W32" s="60">
        <f t="shared" si="9"/>
        <v>0</v>
      </c>
      <c r="X32" s="60">
        <f t="shared" si="9"/>
        <v>0</v>
      </c>
      <c r="Y32" s="60">
        <f t="shared" si="9"/>
        <v>0</v>
      </c>
      <c r="Z32" s="60">
        <f t="shared" si="9"/>
        <v>0</v>
      </c>
      <c r="AA32" s="60">
        <f t="shared" si="9"/>
        <v>0</v>
      </c>
      <c r="AB32" s="60">
        <f t="shared" si="9"/>
        <v>0</v>
      </c>
      <c r="AC32" s="60">
        <f t="shared" si="9"/>
        <v>0</v>
      </c>
      <c r="AD32" s="60">
        <f t="shared" si="9"/>
        <v>0</v>
      </c>
      <c r="AE32" s="60">
        <f t="shared" si="9"/>
        <v>0</v>
      </c>
      <c r="AF32" s="60">
        <f t="shared" si="9"/>
        <v>0</v>
      </c>
      <c r="AG32" s="60">
        <f t="shared" si="9"/>
        <v>0</v>
      </c>
      <c r="AH32" s="60">
        <f t="shared" si="9"/>
        <v>0</v>
      </c>
      <c r="AI32" s="60">
        <f t="shared" ref="AI32:BK32" si="10">$B32*AI10</f>
        <v>0</v>
      </c>
      <c r="AJ32" s="60">
        <f t="shared" si="10"/>
        <v>0</v>
      </c>
      <c r="AK32" s="60">
        <f t="shared" si="10"/>
        <v>0</v>
      </c>
      <c r="AL32" s="60">
        <f t="shared" si="10"/>
        <v>0</v>
      </c>
      <c r="AM32" s="60">
        <f t="shared" si="10"/>
        <v>0</v>
      </c>
      <c r="AN32" s="60">
        <f t="shared" si="10"/>
        <v>0</v>
      </c>
      <c r="AO32" s="60">
        <f t="shared" si="10"/>
        <v>0</v>
      </c>
      <c r="AP32" s="60">
        <f t="shared" si="10"/>
        <v>0</v>
      </c>
      <c r="AQ32" s="60">
        <f t="shared" si="10"/>
        <v>0</v>
      </c>
      <c r="AR32" s="60">
        <f t="shared" si="10"/>
        <v>0</v>
      </c>
      <c r="AS32" s="60">
        <f t="shared" si="10"/>
        <v>0</v>
      </c>
      <c r="AT32" s="60">
        <f t="shared" si="10"/>
        <v>0</v>
      </c>
      <c r="AU32" s="60">
        <f t="shared" si="10"/>
        <v>0</v>
      </c>
      <c r="AV32" s="60">
        <f t="shared" si="10"/>
        <v>0</v>
      </c>
      <c r="AW32" s="60">
        <f t="shared" si="10"/>
        <v>0</v>
      </c>
      <c r="AX32" s="60">
        <f t="shared" si="10"/>
        <v>0</v>
      </c>
      <c r="AY32" s="60">
        <f t="shared" si="10"/>
        <v>0</v>
      </c>
      <c r="AZ32" s="60">
        <f t="shared" si="10"/>
        <v>0</v>
      </c>
      <c r="BA32" s="60">
        <f t="shared" si="10"/>
        <v>0</v>
      </c>
      <c r="BB32" s="60">
        <f t="shared" si="10"/>
        <v>0</v>
      </c>
      <c r="BC32" s="60">
        <f t="shared" si="10"/>
        <v>0</v>
      </c>
      <c r="BD32" s="60">
        <f t="shared" si="10"/>
        <v>0</v>
      </c>
      <c r="BE32" s="60">
        <f t="shared" si="10"/>
        <v>0</v>
      </c>
      <c r="BF32" s="60">
        <f t="shared" si="10"/>
        <v>0</v>
      </c>
      <c r="BG32" s="60">
        <f t="shared" si="10"/>
        <v>0</v>
      </c>
      <c r="BH32" s="60">
        <f t="shared" si="10"/>
        <v>0</v>
      </c>
      <c r="BI32" s="60">
        <f t="shared" si="10"/>
        <v>0</v>
      </c>
      <c r="BJ32" s="60">
        <f t="shared" si="10"/>
        <v>0</v>
      </c>
      <c r="BK32" s="60">
        <f t="shared" si="10"/>
        <v>0</v>
      </c>
    </row>
    <row r="33" spans="1:63" ht="14" x14ac:dyDescent="0.15">
      <c r="A33" s="59" t="s">
        <v>201</v>
      </c>
      <c r="B33" s="280">
        <v>90</v>
      </c>
      <c r="C33" s="60">
        <f t="shared" ref="C33:AH33" si="11">$B33*C9</f>
        <v>0</v>
      </c>
      <c r="D33" s="60">
        <f t="shared" si="11"/>
        <v>360</v>
      </c>
      <c r="E33" s="60">
        <f t="shared" si="11"/>
        <v>360</v>
      </c>
      <c r="F33" s="60">
        <f t="shared" si="11"/>
        <v>360</v>
      </c>
      <c r="G33" s="60">
        <f t="shared" si="11"/>
        <v>360</v>
      </c>
      <c r="H33" s="60">
        <f t="shared" si="11"/>
        <v>360</v>
      </c>
      <c r="I33" s="60">
        <f t="shared" si="11"/>
        <v>360</v>
      </c>
      <c r="J33" s="60">
        <f t="shared" si="11"/>
        <v>360</v>
      </c>
      <c r="K33" s="60">
        <f t="shared" si="11"/>
        <v>360</v>
      </c>
      <c r="L33" s="60">
        <f t="shared" si="11"/>
        <v>360</v>
      </c>
      <c r="M33" s="60">
        <f t="shared" si="11"/>
        <v>360</v>
      </c>
      <c r="N33" s="60">
        <f t="shared" si="11"/>
        <v>360</v>
      </c>
      <c r="O33" s="60">
        <f t="shared" si="11"/>
        <v>360</v>
      </c>
      <c r="P33" s="60">
        <f t="shared" si="11"/>
        <v>360</v>
      </c>
      <c r="Q33" s="60">
        <f t="shared" si="11"/>
        <v>360</v>
      </c>
      <c r="R33" s="60">
        <f t="shared" si="11"/>
        <v>360</v>
      </c>
      <c r="S33" s="60">
        <f t="shared" si="11"/>
        <v>360</v>
      </c>
      <c r="T33" s="60">
        <f t="shared" si="11"/>
        <v>360</v>
      </c>
      <c r="U33" s="60">
        <f t="shared" si="11"/>
        <v>360</v>
      </c>
      <c r="V33" s="60">
        <f t="shared" si="11"/>
        <v>360</v>
      </c>
      <c r="W33" s="60">
        <f t="shared" si="11"/>
        <v>360</v>
      </c>
      <c r="X33" s="60">
        <f t="shared" si="11"/>
        <v>360</v>
      </c>
      <c r="Y33" s="60">
        <f t="shared" si="11"/>
        <v>360</v>
      </c>
      <c r="Z33" s="60">
        <f t="shared" si="11"/>
        <v>360</v>
      </c>
      <c r="AA33" s="60">
        <f t="shared" si="11"/>
        <v>360</v>
      </c>
      <c r="AB33" s="60">
        <f t="shared" si="11"/>
        <v>360</v>
      </c>
      <c r="AC33" s="60">
        <f t="shared" si="11"/>
        <v>360</v>
      </c>
      <c r="AD33" s="60">
        <f t="shared" si="11"/>
        <v>360</v>
      </c>
      <c r="AE33" s="60">
        <f t="shared" si="11"/>
        <v>360</v>
      </c>
      <c r="AF33" s="60">
        <f t="shared" si="11"/>
        <v>360</v>
      </c>
      <c r="AG33" s="60">
        <f t="shared" si="11"/>
        <v>360</v>
      </c>
      <c r="AH33" s="60">
        <f t="shared" si="11"/>
        <v>360</v>
      </c>
      <c r="AI33" s="60">
        <f t="shared" ref="AI33:BK33" si="12">$B33*AI9</f>
        <v>360</v>
      </c>
      <c r="AJ33" s="60">
        <f t="shared" si="12"/>
        <v>360</v>
      </c>
      <c r="AK33" s="60">
        <f t="shared" si="12"/>
        <v>360</v>
      </c>
      <c r="AL33" s="60">
        <f t="shared" si="12"/>
        <v>360</v>
      </c>
      <c r="AM33" s="60">
        <f t="shared" si="12"/>
        <v>360</v>
      </c>
      <c r="AN33" s="60">
        <f t="shared" si="12"/>
        <v>360</v>
      </c>
      <c r="AO33" s="60">
        <f t="shared" si="12"/>
        <v>360</v>
      </c>
      <c r="AP33" s="60">
        <f t="shared" si="12"/>
        <v>360</v>
      </c>
      <c r="AQ33" s="60">
        <f t="shared" si="12"/>
        <v>360</v>
      </c>
      <c r="AR33" s="60">
        <f t="shared" si="12"/>
        <v>360</v>
      </c>
      <c r="AS33" s="60">
        <f t="shared" si="12"/>
        <v>360</v>
      </c>
      <c r="AT33" s="60">
        <f t="shared" si="12"/>
        <v>360</v>
      </c>
      <c r="AU33" s="60">
        <f t="shared" si="12"/>
        <v>360</v>
      </c>
      <c r="AV33" s="60">
        <f t="shared" si="12"/>
        <v>360</v>
      </c>
      <c r="AW33" s="60">
        <f t="shared" si="12"/>
        <v>360</v>
      </c>
      <c r="AX33" s="60">
        <f t="shared" si="12"/>
        <v>360</v>
      </c>
      <c r="AY33" s="60">
        <f t="shared" si="12"/>
        <v>360</v>
      </c>
      <c r="AZ33" s="60">
        <f t="shared" si="12"/>
        <v>360</v>
      </c>
      <c r="BA33" s="60">
        <f t="shared" si="12"/>
        <v>360</v>
      </c>
      <c r="BB33" s="60">
        <f t="shared" si="12"/>
        <v>360</v>
      </c>
      <c r="BC33" s="60">
        <f t="shared" si="12"/>
        <v>360</v>
      </c>
      <c r="BD33" s="60">
        <f t="shared" si="12"/>
        <v>360</v>
      </c>
      <c r="BE33" s="60">
        <f t="shared" si="12"/>
        <v>360</v>
      </c>
      <c r="BF33" s="60">
        <f t="shared" si="12"/>
        <v>360</v>
      </c>
      <c r="BG33" s="60">
        <f t="shared" si="12"/>
        <v>360</v>
      </c>
      <c r="BH33" s="60">
        <f t="shared" si="12"/>
        <v>360</v>
      </c>
      <c r="BI33" s="60">
        <f t="shared" si="12"/>
        <v>360</v>
      </c>
      <c r="BJ33" s="60">
        <f t="shared" si="12"/>
        <v>360</v>
      </c>
      <c r="BK33" s="60">
        <f t="shared" si="12"/>
        <v>360</v>
      </c>
    </row>
    <row r="34" spans="1:63" ht="14" x14ac:dyDescent="0.15">
      <c r="A34" s="54" t="s">
        <v>203</v>
      </c>
      <c r="C34" s="60">
        <f>SUM(C32:C33)</f>
        <v>0</v>
      </c>
      <c r="D34" s="60">
        <f t="shared" ref="D34:BK34" si="13">SUM(D32:D33)</f>
        <v>1120</v>
      </c>
      <c r="E34" s="60">
        <f t="shared" si="13"/>
        <v>360</v>
      </c>
      <c r="F34" s="60">
        <f t="shared" si="13"/>
        <v>360</v>
      </c>
      <c r="G34" s="60">
        <f t="shared" si="13"/>
        <v>360</v>
      </c>
      <c r="H34" s="60">
        <f t="shared" si="13"/>
        <v>360</v>
      </c>
      <c r="I34" s="60">
        <f t="shared" si="13"/>
        <v>360</v>
      </c>
      <c r="J34" s="60">
        <f t="shared" si="13"/>
        <v>360</v>
      </c>
      <c r="K34" s="60">
        <f t="shared" si="13"/>
        <v>360</v>
      </c>
      <c r="L34" s="60">
        <f t="shared" si="13"/>
        <v>360</v>
      </c>
      <c r="M34" s="60">
        <f t="shared" si="13"/>
        <v>360</v>
      </c>
      <c r="N34" s="60">
        <f t="shared" si="13"/>
        <v>360</v>
      </c>
      <c r="O34" s="60">
        <f t="shared" si="13"/>
        <v>360</v>
      </c>
      <c r="P34" s="60">
        <f t="shared" si="13"/>
        <v>360</v>
      </c>
      <c r="Q34" s="60">
        <f t="shared" si="13"/>
        <v>360</v>
      </c>
      <c r="R34" s="60">
        <f t="shared" si="13"/>
        <v>360</v>
      </c>
      <c r="S34" s="60">
        <f t="shared" si="13"/>
        <v>360</v>
      </c>
      <c r="T34" s="60">
        <f t="shared" si="13"/>
        <v>360</v>
      </c>
      <c r="U34" s="60">
        <f t="shared" si="13"/>
        <v>360</v>
      </c>
      <c r="V34" s="60">
        <f t="shared" si="13"/>
        <v>360</v>
      </c>
      <c r="W34" s="60">
        <f t="shared" si="13"/>
        <v>360</v>
      </c>
      <c r="X34" s="60">
        <f t="shared" si="13"/>
        <v>360</v>
      </c>
      <c r="Y34" s="60">
        <f t="shared" si="13"/>
        <v>360</v>
      </c>
      <c r="Z34" s="60">
        <f t="shared" si="13"/>
        <v>360</v>
      </c>
      <c r="AA34" s="60">
        <f t="shared" si="13"/>
        <v>360</v>
      </c>
      <c r="AB34" s="60">
        <f t="shared" si="13"/>
        <v>360</v>
      </c>
      <c r="AC34" s="60">
        <f t="shared" si="13"/>
        <v>360</v>
      </c>
      <c r="AD34" s="60">
        <f t="shared" si="13"/>
        <v>360</v>
      </c>
      <c r="AE34" s="60">
        <f t="shared" si="13"/>
        <v>360</v>
      </c>
      <c r="AF34" s="60">
        <f t="shared" si="13"/>
        <v>360</v>
      </c>
      <c r="AG34" s="60">
        <f t="shared" si="13"/>
        <v>360</v>
      </c>
      <c r="AH34" s="60">
        <f t="shared" si="13"/>
        <v>360</v>
      </c>
      <c r="AI34" s="60">
        <f t="shared" si="13"/>
        <v>360</v>
      </c>
      <c r="AJ34" s="60">
        <f t="shared" si="13"/>
        <v>360</v>
      </c>
      <c r="AK34" s="60">
        <f t="shared" si="13"/>
        <v>360</v>
      </c>
      <c r="AL34" s="60">
        <f t="shared" si="13"/>
        <v>360</v>
      </c>
      <c r="AM34" s="60">
        <f t="shared" si="13"/>
        <v>360</v>
      </c>
      <c r="AN34" s="60">
        <f t="shared" si="13"/>
        <v>360</v>
      </c>
      <c r="AO34" s="60">
        <f t="shared" si="13"/>
        <v>360</v>
      </c>
      <c r="AP34" s="60">
        <f t="shared" si="13"/>
        <v>360</v>
      </c>
      <c r="AQ34" s="60">
        <f t="shared" si="13"/>
        <v>360</v>
      </c>
      <c r="AR34" s="60">
        <f t="shared" si="13"/>
        <v>360</v>
      </c>
      <c r="AS34" s="60">
        <f t="shared" si="13"/>
        <v>360</v>
      </c>
      <c r="AT34" s="60">
        <f t="shared" si="13"/>
        <v>360</v>
      </c>
      <c r="AU34" s="60">
        <f t="shared" si="13"/>
        <v>360</v>
      </c>
      <c r="AV34" s="60">
        <f t="shared" si="13"/>
        <v>360</v>
      </c>
      <c r="AW34" s="60">
        <f t="shared" si="13"/>
        <v>360</v>
      </c>
      <c r="AX34" s="60">
        <f t="shared" si="13"/>
        <v>360</v>
      </c>
      <c r="AY34" s="60">
        <f t="shared" si="13"/>
        <v>360</v>
      </c>
      <c r="AZ34" s="60">
        <f t="shared" si="13"/>
        <v>360</v>
      </c>
      <c r="BA34" s="60">
        <f t="shared" si="13"/>
        <v>360</v>
      </c>
      <c r="BB34" s="60">
        <f t="shared" si="13"/>
        <v>360</v>
      </c>
      <c r="BC34" s="60">
        <f t="shared" si="13"/>
        <v>360</v>
      </c>
      <c r="BD34" s="60">
        <f t="shared" si="13"/>
        <v>360</v>
      </c>
      <c r="BE34" s="60">
        <f t="shared" si="13"/>
        <v>360</v>
      </c>
      <c r="BF34" s="60">
        <f t="shared" si="13"/>
        <v>360</v>
      </c>
      <c r="BG34" s="60">
        <f t="shared" si="13"/>
        <v>360</v>
      </c>
      <c r="BH34" s="60">
        <f t="shared" si="13"/>
        <v>360</v>
      </c>
      <c r="BI34" s="60">
        <f t="shared" si="13"/>
        <v>360</v>
      </c>
      <c r="BJ34" s="60">
        <f t="shared" si="13"/>
        <v>360</v>
      </c>
      <c r="BK34" s="60">
        <f t="shared" si="13"/>
        <v>360</v>
      </c>
    </row>
    <row r="36" spans="1:63" ht="14" x14ac:dyDescent="0.15">
      <c r="A36" s="54" t="s">
        <v>204</v>
      </c>
    </row>
    <row r="37" spans="1:63" ht="14" x14ac:dyDescent="0.15">
      <c r="A37" s="59" t="s">
        <v>205</v>
      </c>
      <c r="B37" s="280">
        <v>2500</v>
      </c>
      <c r="C37" s="60">
        <f t="shared" ref="C37:AH37" si="14">$B37*C19</f>
        <v>0</v>
      </c>
      <c r="D37" s="60">
        <f t="shared" si="14"/>
        <v>15000</v>
      </c>
      <c r="E37" s="60">
        <f t="shared" si="14"/>
        <v>0</v>
      </c>
      <c r="F37" s="60">
        <f t="shared" si="14"/>
        <v>0</v>
      </c>
      <c r="G37" s="60">
        <f t="shared" si="14"/>
        <v>0</v>
      </c>
      <c r="H37" s="60">
        <f t="shared" si="14"/>
        <v>0</v>
      </c>
      <c r="I37" s="60">
        <f t="shared" si="14"/>
        <v>0</v>
      </c>
      <c r="J37" s="60">
        <f t="shared" si="14"/>
        <v>0</v>
      </c>
      <c r="K37" s="60">
        <f t="shared" si="14"/>
        <v>0</v>
      </c>
      <c r="L37" s="60">
        <f t="shared" si="14"/>
        <v>0</v>
      </c>
      <c r="M37" s="60">
        <f t="shared" si="14"/>
        <v>0</v>
      </c>
      <c r="N37" s="60">
        <f t="shared" si="14"/>
        <v>0</v>
      </c>
      <c r="O37" s="60">
        <f t="shared" si="14"/>
        <v>0</v>
      </c>
      <c r="P37" s="60">
        <f t="shared" si="14"/>
        <v>0</v>
      </c>
      <c r="Q37" s="60">
        <f t="shared" si="14"/>
        <v>0</v>
      </c>
      <c r="R37" s="60">
        <f t="shared" si="14"/>
        <v>0</v>
      </c>
      <c r="S37" s="60">
        <f t="shared" si="14"/>
        <v>0</v>
      </c>
      <c r="T37" s="60">
        <f t="shared" si="14"/>
        <v>0</v>
      </c>
      <c r="U37" s="60">
        <f t="shared" si="14"/>
        <v>0</v>
      </c>
      <c r="V37" s="60">
        <f t="shared" si="14"/>
        <v>0</v>
      </c>
      <c r="W37" s="60">
        <f t="shared" si="14"/>
        <v>0</v>
      </c>
      <c r="X37" s="60">
        <f t="shared" si="14"/>
        <v>0</v>
      </c>
      <c r="Y37" s="60">
        <f t="shared" si="14"/>
        <v>0</v>
      </c>
      <c r="Z37" s="60">
        <f t="shared" si="14"/>
        <v>0</v>
      </c>
      <c r="AA37" s="60">
        <f t="shared" si="14"/>
        <v>0</v>
      </c>
      <c r="AB37" s="60">
        <f t="shared" si="14"/>
        <v>-5000</v>
      </c>
      <c r="AC37" s="60">
        <f t="shared" si="14"/>
        <v>0</v>
      </c>
      <c r="AD37" s="60">
        <f t="shared" si="14"/>
        <v>0</v>
      </c>
      <c r="AE37" s="60">
        <f t="shared" si="14"/>
        <v>0</v>
      </c>
      <c r="AF37" s="60">
        <f t="shared" si="14"/>
        <v>0</v>
      </c>
      <c r="AG37" s="60">
        <f t="shared" si="14"/>
        <v>0</v>
      </c>
      <c r="AH37" s="60">
        <f t="shared" si="14"/>
        <v>0</v>
      </c>
      <c r="AI37" s="60">
        <f t="shared" ref="AI37:BK37" si="15">$B37*AI19</f>
        <v>0</v>
      </c>
      <c r="AJ37" s="60">
        <f t="shared" si="15"/>
        <v>0</v>
      </c>
      <c r="AK37" s="60">
        <f t="shared" si="15"/>
        <v>0</v>
      </c>
      <c r="AL37" s="60">
        <f t="shared" si="15"/>
        <v>0</v>
      </c>
      <c r="AM37" s="60">
        <f t="shared" si="15"/>
        <v>0</v>
      </c>
      <c r="AN37" s="60">
        <f t="shared" si="15"/>
        <v>0</v>
      </c>
      <c r="AO37" s="60">
        <f t="shared" si="15"/>
        <v>0</v>
      </c>
      <c r="AP37" s="60">
        <f t="shared" si="15"/>
        <v>0</v>
      </c>
      <c r="AQ37" s="60">
        <f t="shared" si="15"/>
        <v>0</v>
      </c>
      <c r="AR37" s="60">
        <f t="shared" si="15"/>
        <v>0</v>
      </c>
      <c r="AS37" s="60">
        <f t="shared" si="15"/>
        <v>0</v>
      </c>
      <c r="AT37" s="60">
        <f t="shared" si="15"/>
        <v>0</v>
      </c>
      <c r="AU37" s="60">
        <f t="shared" si="15"/>
        <v>0</v>
      </c>
      <c r="AV37" s="60">
        <f t="shared" si="15"/>
        <v>0</v>
      </c>
      <c r="AW37" s="60">
        <f t="shared" si="15"/>
        <v>0</v>
      </c>
      <c r="AX37" s="60">
        <f t="shared" si="15"/>
        <v>0</v>
      </c>
      <c r="AY37" s="60">
        <f t="shared" si="15"/>
        <v>0</v>
      </c>
      <c r="AZ37" s="60">
        <f t="shared" si="15"/>
        <v>0</v>
      </c>
      <c r="BA37" s="60">
        <f t="shared" si="15"/>
        <v>0</v>
      </c>
      <c r="BB37" s="60">
        <f t="shared" si="15"/>
        <v>0</v>
      </c>
      <c r="BC37" s="60">
        <f t="shared" si="15"/>
        <v>0</v>
      </c>
      <c r="BD37" s="60">
        <f t="shared" si="15"/>
        <v>0</v>
      </c>
      <c r="BE37" s="60">
        <f t="shared" si="15"/>
        <v>0</v>
      </c>
      <c r="BF37" s="60">
        <f t="shared" si="15"/>
        <v>0</v>
      </c>
      <c r="BG37" s="60">
        <f t="shared" si="15"/>
        <v>0</v>
      </c>
      <c r="BH37" s="60">
        <f t="shared" si="15"/>
        <v>0</v>
      </c>
      <c r="BI37" s="60">
        <f t="shared" si="15"/>
        <v>0</v>
      </c>
      <c r="BJ37" s="60">
        <f t="shared" si="15"/>
        <v>0</v>
      </c>
      <c r="BK37" s="60">
        <f t="shared" si="15"/>
        <v>0</v>
      </c>
    </row>
    <row r="38" spans="1:63" ht="14" x14ac:dyDescent="0.15">
      <c r="A38" s="54" t="s">
        <v>206</v>
      </c>
      <c r="C38" s="61">
        <f>SUM(C37)</f>
        <v>0</v>
      </c>
      <c r="D38" s="61">
        <f t="shared" ref="D38:BK38" si="16">SUM(D37)</f>
        <v>15000</v>
      </c>
      <c r="E38" s="61">
        <f t="shared" si="16"/>
        <v>0</v>
      </c>
      <c r="F38" s="61">
        <f t="shared" si="16"/>
        <v>0</v>
      </c>
      <c r="G38" s="61">
        <f t="shared" si="16"/>
        <v>0</v>
      </c>
      <c r="H38" s="61">
        <f t="shared" si="16"/>
        <v>0</v>
      </c>
      <c r="I38" s="61">
        <f t="shared" si="16"/>
        <v>0</v>
      </c>
      <c r="J38" s="61">
        <f t="shared" si="16"/>
        <v>0</v>
      </c>
      <c r="K38" s="61">
        <f t="shared" si="16"/>
        <v>0</v>
      </c>
      <c r="L38" s="61">
        <f t="shared" si="16"/>
        <v>0</v>
      </c>
      <c r="M38" s="61">
        <f t="shared" si="16"/>
        <v>0</v>
      </c>
      <c r="N38" s="61">
        <f t="shared" si="16"/>
        <v>0</v>
      </c>
      <c r="O38" s="61">
        <f t="shared" si="16"/>
        <v>0</v>
      </c>
      <c r="P38" s="61">
        <f t="shared" si="16"/>
        <v>0</v>
      </c>
      <c r="Q38" s="61">
        <f t="shared" si="16"/>
        <v>0</v>
      </c>
      <c r="R38" s="61">
        <f t="shared" si="16"/>
        <v>0</v>
      </c>
      <c r="S38" s="61">
        <f t="shared" si="16"/>
        <v>0</v>
      </c>
      <c r="T38" s="61">
        <f t="shared" si="16"/>
        <v>0</v>
      </c>
      <c r="U38" s="61">
        <f t="shared" si="16"/>
        <v>0</v>
      </c>
      <c r="V38" s="61">
        <f t="shared" si="16"/>
        <v>0</v>
      </c>
      <c r="W38" s="61">
        <f t="shared" si="16"/>
        <v>0</v>
      </c>
      <c r="X38" s="61">
        <f t="shared" si="16"/>
        <v>0</v>
      </c>
      <c r="Y38" s="61">
        <f t="shared" si="16"/>
        <v>0</v>
      </c>
      <c r="Z38" s="61">
        <f t="shared" si="16"/>
        <v>0</v>
      </c>
      <c r="AA38" s="61">
        <f t="shared" si="16"/>
        <v>0</v>
      </c>
      <c r="AB38" s="61">
        <f t="shared" si="16"/>
        <v>-5000</v>
      </c>
      <c r="AC38" s="61">
        <f t="shared" si="16"/>
        <v>0</v>
      </c>
      <c r="AD38" s="61">
        <f t="shared" si="16"/>
        <v>0</v>
      </c>
      <c r="AE38" s="61">
        <f t="shared" si="16"/>
        <v>0</v>
      </c>
      <c r="AF38" s="61">
        <f t="shared" si="16"/>
        <v>0</v>
      </c>
      <c r="AG38" s="61">
        <f t="shared" si="16"/>
        <v>0</v>
      </c>
      <c r="AH38" s="61">
        <f t="shared" si="16"/>
        <v>0</v>
      </c>
      <c r="AI38" s="61">
        <f t="shared" si="16"/>
        <v>0</v>
      </c>
      <c r="AJ38" s="61">
        <f t="shared" si="16"/>
        <v>0</v>
      </c>
      <c r="AK38" s="61">
        <f t="shared" si="16"/>
        <v>0</v>
      </c>
      <c r="AL38" s="61">
        <f t="shared" si="16"/>
        <v>0</v>
      </c>
      <c r="AM38" s="61">
        <f t="shared" si="16"/>
        <v>0</v>
      </c>
      <c r="AN38" s="61">
        <f t="shared" si="16"/>
        <v>0</v>
      </c>
      <c r="AO38" s="61">
        <f t="shared" si="16"/>
        <v>0</v>
      </c>
      <c r="AP38" s="61">
        <f t="shared" si="16"/>
        <v>0</v>
      </c>
      <c r="AQ38" s="61">
        <f t="shared" si="16"/>
        <v>0</v>
      </c>
      <c r="AR38" s="61">
        <f t="shared" si="16"/>
        <v>0</v>
      </c>
      <c r="AS38" s="61">
        <f t="shared" si="16"/>
        <v>0</v>
      </c>
      <c r="AT38" s="61">
        <f t="shared" si="16"/>
        <v>0</v>
      </c>
      <c r="AU38" s="61">
        <f t="shared" si="16"/>
        <v>0</v>
      </c>
      <c r="AV38" s="61">
        <f t="shared" si="16"/>
        <v>0</v>
      </c>
      <c r="AW38" s="61">
        <f t="shared" si="16"/>
        <v>0</v>
      </c>
      <c r="AX38" s="61">
        <f t="shared" si="16"/>
        <v>0</v>
      </c>
      <c r="AY38" s="61">
        <f t="shared" si="16"/>
        <v>0</v>
      </c>
      <c r="AZ38" s="61">
        <f t="shared" si="16"/>
        <v>0</v>
      </c>
      <c r="BA38" s="61">
        <f t="shared" si="16"/>
        <v>0</v>
      </c>
      <c r="BB38" s="61">
        <f t="shared" si="16"/>
        <v>0</v>
      </c>
      <c r="BC38" s="61">
        <f t="shared" si="16"/>
        <v>0</v>
      </c>
      <c r="BD38" s="61">
        <f t="shared" si="16"/>
        <v>0</v>
      </c>
      <c r="BE38" s="61">
        <f t="shared" si="16"/>
        <v>0</v>
      </c>
      <c r="BF38" s="61">
        <f t="shared" si="16"/>
        <v>0</v>
      </c>
      <c r="BG38" s="61">
        <f t="shared" si="16"/>
        <v>0</v>
      </c>
      <c r="BH38" s="61">
        <f t="shared" si="16"/>
        <v>0</v>
      </c>
      <c r="BI38" s="61">
        <f t="shared" si="16"/>
        <v>0</v>
      </c>
      <c r="BJ38" s="61">
        <f t="shared" si="16"/>
        <v>0</v>
      </c>
      <c r="BK38" s="61">
        <f t="shared" si="16"/>
        <v>0</v>
      </c>
    </row>
    <row r="40" spans="1:63" ht="14" x14ac:dyDescent="0.15">
      <c r="A40" s="54" t="s">
        <v>210</v>
      </c>
    </row>
    <row r="41" spans="1:63" ht="14" x14ac:dyDescent="0.15">
      <c r="A41" s="59" t="s">
        <v>207</v>
      </c>
      <c r="B41" s="277">
        <v>50</v>
      </c>
      <c r="C41" s="61">
        <f t="shared" ref="C41:AH41" si="17">C27*($B41*$B42)</f>
        <v>0</v>
      </c>
      <c r="D41" s="61">
        <f t="shared" si="17"/>
        <v>1200</v>
      </c>
      <c r="E41" s="61">
        <f t="shared" si="17"/>
        <v>1200</v>
      </c>
      <c r="F41" s="61">
        <f t="shared" si="17"/>
        <v>1200</v>
      </c>
      <c r="G41" s="61">
        <f t="shared" si="17"/>
        <v>1200</v>
      </c>
      <c r="H41" s="61">
        <f t="shared" si="17"/>
        <v>1200</v>
      </c>
      <c r="I41" s="61">
        <f t="shared" si="17"/>
        <v>1200</v>
      </c>
      <c r="J41" s="61">
        <f t="shared" si="17"/>
        <v>1200</v>
      </c>
      <c r="K41" s="61">
        <f t="shared" si="17"/>
        <v>1200</v>
      </c>
      <c r="L41" s="61">
        <f t="shared" si="17"/>
        <v>1200</v>
      </c>
      <c r="M41" s="61">
        <f t="shared" si="17"/>
        <v>1200</v>
      </c>
      <c r="N41" s="61">
        <f t="shared" si="17"/>
        <v>1200</v>
      </c>
      <c r="O41" s="61">
        <f t="shared" si="17"/>
        <v>1200</v>
      </c>
      <c r="P41" s="61">
        <f t="shared" si="17"/>
        <v>1200</v>
      </c>
      <c r="Q41" s="61">
        <f t="shared" si="17"/>
        <v>1200</v>
      </c>
      <c r="R41" s="61">
        <f t="shared" si="17"/>
        <v>1200</v>
      </c>
      <c r="S41" s="61">
        <f t="shared" si="17"/>
        <v>1200</v>
      </c>
      <c r="T41" s="61">
        <f t="shared" si="17"/>
        <v>1200</v>
      </c>
      <c r="U41" s="61">
        <f t="shared" si="17"/>
        <v>1200</v>
      </c>
      <c r="V41" s="61">
        <f t="shared" si="17"/>
        <v>1200</v>
      </c>
      <c r="W41" s="61">
        <f t="shared" si="17"/>
        <v>1200</v>
      </c>
      <c r="X41" s="61">
        <f t="shared" si="17"/>
        <v>1200</v>
      </c>
      <c r="Y41" s="61">
        <f t="shared" si="17"/>
        <v>1200</v>
      </c>
      <c r="Z41" s="61">
        <f t="shared" si="17"/>
        <v>1200</v>
      </c>
      <c r="AA41" s="61">
        <f t="shared" si="17"/>
        <v>1200</v>
      </c>
      <c r="AB41" s="61">
        <f t="shared" si="17"/>
        <v>800</v>
      </c>
      <c r="AC41" s="61">
        <f t="shared" si="17"/>
        <v>800</v>
      </c>
      <c r="AD41" s="61">
        <f t="shared" si="17"/>
        <v>800</v>
      </c>
      <c r="AE41" s="61">
        <f t="shared" si="17"/>
        <v>800</v>
      </c>
      <c r="AF41" s="61">
        <f t="shared" si="17"/>
        <v>800</v>
      </c>
      <c r="AG41" s="61">
        <f t="shared" si="17"/>
        <v>800</v>
      </c>
      <c r="AH41" s="61">
        <f t="shared" si="17"/>
        <v>800</v>
      </c>
      <c r="AI41" s="61">
        <f t="shared" ref="AI41:BK41" si="18">AI27*($B41*$B42)</f>
        <v>800</v>
      </c>
      <c r="AJ41" s="61">
        <f t="shared" si="18"/>
        <v>800</v>
      </c>
      <c r="AK41" s="61">
        <f t="shared" si="18"/>
        <v>800</v>
      </c>
      <c r="AL41" s="61">
        <f t="shared" si="18"/>
        <v>800</v>
      </c>
      <c r="AM41" s="61">
        <f t="shared" si="18"/>
        <v>800</v>
      </c>
      <c r="AN41" s="61">
        <f t="shared" si="18"/>
        <v>800</v>
      </c>
      <c r="AO41" s="61">
        <f t="shared" si="18"/>
        <v>800</v>
      </c>
      <c r="AP41" s="61">
        <f t="shared" si="18"/>
        <v>800</v>
      </c>
      <c r="AQ41" s="61">
        <f t="shared" si="18"/>
        <v>800</v>
      </c>
      <c r="AR41" s="61">
        <f t="shared" si="18"/>
        <v>800</v>
      </c>
      <c r="AS41" s="61">
        <f t="shared" si="18"/>
        <v>800</v>
      </c>
      <c r="AT41" s="61">
        <f t="shared" si="18"/>
        <v>800</v>
      </c>
      <c r="AU41" s="61">
        <f t="shared" si="18"/>
        <v>800</v>
      </c>
      <c r="AV41" s="61">
        <f t="shared" si="18"/>
        <v>800</v>
      </c>
      <c r="AW41" s="61">
        <f t="shared" si="18"/>
        <v>800</v>
      </c>
      <c r="AX41" s="61">
        <f t="shared" si="18"/>
        <v>800</v>
      </c>
      <c r="AY41" s="61">
        <f t="shared" si="18"/>
        <v>800</v>
      </c>
      <c r="AZ41" s="61">
        <f t="shared" si="18"/>
        <v>800</v>
      </c>
      <c r="BA41" s="61">
        <f t="shared" si="18"/>
        <v>800</v>
      </c>
      <c r="BB41" s="61">
        <f t="shared" si="18"/>
        <v>800</v>
      </c>
      <c r="BC41" s="61">
        <f t="shared" si="18"/>
        <v>800</v>
      </c>
      <c r="BD41" s="61">
        <f t="shared" si="18"/>
        <v>800</v>
      </c>
      <c r="BE41" s="61">
        <f t="shared" si="18"/>
        <v>800</v>
      </c>
      <c r="BF41" s="61">
        <f t="shared" si="18"/>
        <v>800</v>
      </c>
      <c r="BG41" s="61">
        <f t="shared" si="18"/>
        <v>800</v>
      </c>
      <c r="BH41" s="61">
        <f t="shared" si="18"/>
        <v>800</v>
      </c>
      <c r="BI41" s="61">
        <f t="shared" si="18"/>
        <v>800</v>
      </c>
      <c r="BJ41" s="61">
        <f t="shared" si="18"/>
        <v>800</v>
      </c>
      <c r="BK41" s="61">
        <f t="shared" si="18"/>
        <v>800</v>
      </c>
    </row>
    <row r="42" spans="1:63" ht="14" x14ac:dyDescent="0.15">
      <c r="A42" s="59" t="s">
        <v>208</v>
      </c>
      <c r="B42" s="280">
        <v>4</v>
      </c>
    </row>
    <row r="43" spans="1:63" ht="14" x14ac:dyDescent="0.15">
      <c r="A43" s="51" t="s">
        <v>209</v>
      </c>
      <c r="C43" s="61">
        <f t="shared" ref="C43:AH43" si="19">C41</f>
        <v>0</v>
      </c>
      <c r="D43" s="61">
        <f t="shared" si="19"/>
        <v>1200</v>
      </c>
      <c r="E43" s="61">
        <f t="shared" si="19"/>
        <v>1200</v>
      </c>
      <c r="F43" s="61">
        <f t="shared" si="19"/>
        <v>1200</v>
      </c>
      <c r="G43" s="61">
        <f t="shared" si="19"/>
        <v>1200</v>
      </c>
      <c r="H43" s="61">
        <f t="shared" si="19"/>
        <v>1200</v>
      </c>
      <c r="I43" s="61">
        <f t="shared" si="19"/>
        <v>1200</v>
      </c>
      <c r="J43" s="61">
        <f t="shared" si="19"/>
        <v>1200</v>
      </c>
      <c r="K43" s="61">
        <f t="shared" si="19"/>
        <v>1200</v>
      </c>
      <c r="L43" s="61">
        <f t="shared" si="19"/>
        <v>1200</v>
      </c>
      <c r="M43" s="61">
        <f t="shared" si="19"/>
        <v>1200</v>
      </c>
      <c r="N43" s="61">
        <f t="shared" si="19"/>
        <v>1200</v>
      </c>
      <c r="O43" s="61">
        <f t="shared" si="19"/>
        <v>1200</v>
      </c>
      <c r="P43" s="61">
        <f t="shared" si="19"/>
        <v>1200</v>
      </c>
      <c r="Q43" s="61">
        <f t="shared" si="19"/>
        <v>1200</v>
      </c>
      <c r="R43" s="61">
        <f t="shared" si="19"/>
        <v>1200</v>
      </c>
      <c r="S43" s="61">
        <f t="shared" si="19"/>
        <v>1200</v>
      </c>
      <c r="T43" s="61">
        <f t="shared" si="19"/>
        <v>1200</v>
      </c>
      <c r="U43" s="61">
        <f t="shared" si="19"/>
        <v>1200</v>
      </c>
      <c r="V43" s="61">
        <f t="shared" si="19"/>
        <v>1200</v>
      </c>
      <c r="W43" s="61">
        <f t="shared" si="19"/>
        <v>1200</v>
      </c>
      <c r="X43" s="61">
        <f t="shared" si="19"/>
        <v>1200</v>
      </c>
      <c r="Y43" s="61">
        <f t="shared" si="19"/>
        <v>1200</v>
      </c>
      <c r="Z43" s="61">
        <f t="shared" si="19"/>
        <v>1200</v>
      </c>
      <c r="AA43" s="61">
        <f t="shared" si="19"/>
        <v>1200</v>
      </c>
      <c r="AB43" s="61">
        <f t="shared" si="19"/>
        <v>800</v>
      </c>
      <c r="AC43" s="61">
        <f t="shared" si="19"/>
        <v>800</v>
      </c>
      <c r="AD43" s="61">
        <f t="shared" si="19"/>
        <v>800</v>
      </c>
      <c r="AE43" s="61">
        <f t="shared" si="19"/>
        <v>800</v>
      </c>
      <c r="AF43" s="61">
        <f t="shared" si="19"/>
        <v>800</v>
      </c>
      <c r="AG43" s="61">
        <f t="shared" si="19"/>
        <v>800</v>
      </c>
      <c r="AH43" s="61">
        <f t="shared" si="19"/>
        <v>800</v>
      </c>
      <c r="AI43" s="61">
        <f t="shared" ref="AI43:BK43" si="20">AI41</f>
        <v>800</v>
      </c>
      <c r="AJ43" s="61">
        <f t="shared" si="20"/>
        <v>800</v>
      </c>
      <c r="AK43" s="61">
        <f t="shared" si="20"/>
        <v>800</v>
      </c>
      <c r="AL43" s="61">
        <f t="shared" si="20"/>
        <v>800</v>
      </c>
      <c r="AM43" s="61">
        <f t="shared" si="20"/>
        <v>800</v>
      </c>
      <c r="AN43" s="61">
        <f t="shared" si="20"/>
        <v>800</v>
      </c>
      <c r="AO43" s="61">
        <f t="shared" si="20"/>
        <v>800</v>
      </c>
      <c r="AP43" s="61">
        <f t="shared" si="20"/>
        <v>800</v>
      </c>
      <c r="AQ43" s="61">
        <f t="shared" si="20"/>
        <v>800</v>
      </c>
      <c r="AR43" s="61">
        <f t="shared" si="20"/>
        <v>800</v>
      </c>
      <c r="AS43" s="61">
        <f t="shared" si="20"/>
        <v>800</v>
      </c>
      <c r="AT43" s="61">
        <f t="shared" si="20"/>
        <v>800</v>
      </c>
      <c r="AU43" s="61">
        <f t="shared" si="20"/>
        <v>800</v>
      </c>
      <c r="AV43" s="61">
        <f t="shared" si="20"/>
        <v>800</v>
      </c>
      <c r="AW43" s="61">
        <f t="shared" si="20"/>
        <v>800</v>
      </c>
      <c r="AX43" s="61">
        <f t="shared" si="20"/>
        <v>800</v>
      </c>
      <c r="AY43" s="61">
        <f t="shared" si="20"/>
        <v>800</v>
      </c>
      <c r="AZ43" s="61">
        <f t="shared" si="20"/>
        <v>800</v>
      </c>
      <c r="BA43" s="61">
        <f t="shared" si="20"/>
        <v>800</v>
      </c>
      <c r="BB43" s="61">
        <f t="shared" si="20"/>
        <v>800</v>
      </c>
      <c r="BC43" s="61">
        <f t="shared" si="20"/>
        <v>800</v>
      </c>
      <c r="BD43" s="61">
        <f t="shared" si="20"/>
        <v>800</v>
      </c>
      <c r="BE43" s="61">
        <f t="shared" si="20"/>
        <v>800</v>
      </c>
      <c r="BF43" s="61">
        <f t="shared" si="20"/>
        <v>800</v>
      </c>
      <c r="BG43" s="61">
        <f t="shared" si="20"/>
        <v>800</v>
      </c>
      <c r="BH43" s="61">
        <f t="shared" si="20"/>
        <v>800</v>
      </c>
      <c r="BI43" s="61">
        <f t="shared" si="20"/>
        <v>800</v>
      </c>
      <c r="BJ43" s="61">
        <f t="shared" si="20"/>
        <v>800</v>
      </c>
      <c r="BK43" s="61">
        <f t="shared" si="20"/>
        <v>800</v>
      </c>
    </row>
    <row r="45" spans="1:63" ht="14" x14ac:dyDescent="0.15">
      <c r="A45" s="54" t="s">
        <v>211</v>
      </c>
    </row>
    <row r="46" spans="1:63" ht="14" x14ac:dyDescent="0.15">
      <c r="A46" s="59" t="s">
        <v>212</v>
      </c>
      <c r="B46" s="280">
        <v>250</v>
      </c>
      <c r="C46" s="57">
        <f t="shared" ref="C46:AH46" si="21">$B46*C28</f>
        <v>0</v>
      </c>
      <c r="D46" s="57">
        <f t="shared" si="21"/>
        <v>1500</v>
      </c>
      <c r="E46" s="57">
        <f t="shared" si="21"/>
        <v>0</v>
      </c>
      <c r="F46" s="57">
        <f t="shared" si="21"/>
        <v>0</v>
      </c>
      <c r="G46" s="57">
        <f t="shared" si="21"/>
        <v>0</v>
      </c>
      <c r="H46" s="57">
        <f t="shared" si="21"/>
        <v>0</v>
      </c>
      <c r="I46" s="57">
        <f t="shared" si="21"/>
        <v>0</v>
      </c>
      <c r="J46" s="57">
        <f t="shared" si="21"/>
        <v>0</v>
      </c>
      <c r="K46" s="57">
        <f t="shared" si="21"/>
        <v>0</v>
      </c>
      <c r="L46" s="57">
        <f t="shared" si="21"/>
        <v>0</v>
      </c>
      <c r="M46" s="57">
        <f t="shared" si="21"/>
        <v>0</v>
      </c>
      <c r="N46" s="57">
        <f t="shared" si="21"/>
        <v>0</v>
      </c>
      <c r="O46" s="57">
        <f t="shared" si="21"/>
        <v>0</v>
      </c>
      <c r="P46" s="57">
        <f t="shared" si="21"/>
        <v>0</v>
      </c>
      <c r="Q46" s="57">
        <f t="shared" si="21"/>
        <v>0</v>
      </c>
      <c r="R46" s="57">
        <f t="shared" si="21"/>
        <v>0</v>
      </c>
      <c r="S46" s="57">
        <f t="shared" si="21"/>
        <v>0</v>
      </c>
      <c r="T46" s="57">
        <f t="shared" si="21"/>
        <v>0</v>
      </c>
      <c r="U46" s="57">
        <f t="shared" si="21"/>
        <v>0</v>
      </c>
      <c r="V46" s="57">
        <f t="shared" si="21"/>
        <v>0</v>
      </c>
      <c r="W46" s="57">
        <f t="shared" si="21"/>
        <v>0</v>
      </c>
      <c r="X46" s="57">
        <f t="shared" si="21"/>
        <v>0</v>
      </c>
      <c r="Y46" s="57">
        <f t="shared" si="21"/>
        <v>0</v>
      </c>
      <c r="Z46" s="57">
        <f t="shared" si="21"/>
        <v>0</v>
      </c>
      <c r="AA46" s="57">
        <f t="shared" si="21"/>
        <v>0</v>
      </c>
      <c r="AB46" s="57">
        <f t="shared" si="21"/>
        <v>-500</v>
      </c>
      <c r="AC46" s="57">
        <f t="shared" si="21"/>
        <v>0</v>
      </c>
      <c r="AD46" s="57">
        <f t="shared" si="21"/>
        <v>0</v>
      </c>
      <c r="AE46" s="57">
        <f t="shared" si="21"/>
        <v>0</v>
      </c>
      <c r="AF46" s="57">
        <f t="shared" si="21"/>
        <v>0</v>
      </c>
      <c r="AG46" s="57">
        <f t="shared" si="21"/>
        <v>0</v>
      </c>
      <c r="AH46" s="57">
        <f t="shared" si="21"/>
        <v>0</v>
      </c>
      <c r="AI46" s="57">
        <f t="shared" ref="AI46:BK46" si="22">$B46*AI28</f>
        <v>0</v>
      </c>
      <c r="AJ46" s="57">
        <f t="shared" si="22"/>
        <v>0</v>
      </c>
      <c r="AK46" s="57">
        <f t="shared" si="22"/>
        <v>0</v>
      </c>
      <c r="AL46" s="57">
        <f t="shared" si="22"/>
        <v>0</v>
      </c>
      <c r="AM46" s="57">
        <f t="shared" si="22"/>
        <v>0</v>
      </c>
      <c r="AN46" s="57">
        <f t="shared" si="22"/>
        <v>0</v>
      </c>
      <c r="AO46" s="57">
        <f t="shared" si="22"/>
        <v>0</v>
      </c>
      <c r="AP46" s="57">
        <f t="shared" si="22"/>
        <v>0</v>
      </c>
      <c r="AQ46" s="57">
        <f t="shared" si="22"/>
        <v>0</v>
      </c>
      <c r="AR46" s="57">
        <f t="shared" si="22"/>
        <v>0</v>
      </c>
      <c r="AS46" s="57">
        <f t="shared" si="22"/>
        <v>0</v>
      </c>
      <c r="AT46" s="57">
        <f t="shared" si="22"/>
        <v>0</v>
      </c>
      <c r="AU46" s="57">
        <f t="shared" si="22"/>
        <v>0</v>
      </c>
      <c r="AV46" s="57">
        <f t="shared" si="22"/>
        <v>0</v>
      </c>
      <c r="AW46" s="57">
        <f t="shared" si="22"/>
        <v>0</v>
      </c>
      <c r="AX46" s="57">
        <f t="shared" si="22"/>
        <v>0</v>
      </c>
      <c r="AY46" s="57">
        <f t="shared" si="22"/>
        <v>0</v>
      </c>
      <c r="AZ46" s="57">
        <f t="shared" si="22"/>
        <v>0</v>
      </c>
      <c r="BA46" s="57">
        <f t="shared" si="22"/>
        <v>0</v>
      </c>
      <c r="BB46" s="57">
        <f t="shared" si="22"/>
        <v>0</v>
      </c>
      <c r="BC46" s="57">
        <f t="shared" si="22"/>
        <v>0</v>
      </c>
      <c r="BD46" s="57">
        <f t="shared" si="22"/>
        <v>0</v>
      </c>
      <c r="BE46" s="57">
        <f t="shared" si="22"/>
        <v>0</v>
      </c>
      <c r="BF46" s="57">
        <f t="shared" si="22"/>
        <v>0</v>
      </c>
      <c r="BG46" s="57">
        <f t="shared" si="22"/>
        <v>0</v>
      </c>
      <c r="BH46" s="57">
        <f t="shared" si="22"/>
        <v>0</v>
      </c>
      <c r="BI46" s="57">
        <f t="shared" si="22"/>
        <v>0</v>
      </c>
      <c r="BJ46" s="57">
        <f t="shared" si="22"/>
        <v>0</v>
      </c>
      <c r="BK46" s="57">
        <f t="shared" si="22"/>
        <v>0</v>
      </c>
    </row>
    <row r="47" spans="1:63" ht="14" x14ac:dyDescent="0.15">
      <c r="A47" s="54" t="s">
        <v>213</v>
      </c>
      <c r="C47" s="57">
        <f>SUM(C46)</f>
        <v>0</v>
      </c>
      <c r="D47" s="57">
        <f t="shared" ref="D47:BK47" si="23">SUM(D46)</f>
        <v>1500</v>
      </c>
      <c r="E47" s="57">
        <f t="shared" si="23"/>
        <v>0</v>
      </c>
      <c r="F47" s="57">
        <f t="shared" si="23"/>
        <v>0</v>
      </c>
      <c r="G47" s="57">
        <f t="shared" si="23"/>
        <v>0</v>
      </c>
      <c r="H47" s="57">
        <f t="shared" si="23"/>
        <v>0</v>
      </c>
      <c r="I47" s="57">
        <f t="shared" si="23"/>
        <v>0</v>
      </c>
      <c r="J47" s="57">
        <f t="shared" si="23"/>
        <v>0</v>
      </c>
      <c r="K47" s="57">
        <f t="shared" si="23"/>
        <v>0</v>
      </c>
      <c r="L47" s="57">
        <f t="shared" si="23"/>
        <v>0</v>
      </c>
      <c r="M47" s="57">
        <f t="shared" si="23"/>
        <v>0</v>
      </c>
      <c r="N47" s="57">
        <f t="shared" si="23"/>
        <v>0</v>
      </c>
      <c r="O47" s="57">
        <f t="shared" si="23"/>
        <v>0</v>
      </c>
      <c r="P47" s="57">
        <f t="shared" si="23"/>
        <v>0</v>
      </c>
      <c r="Q47" s="57">
        <f t="shared" si="23"/>
        <v>0</v>
      </c>
      <c r="R47" s="57">
        <f t="shared" si="23"/>
        <v>0</v>
      </c>
      <c r="S47" s="57">
        <f t="shared" si="23"/>
        <v>0</v>
      </c>
      <c r="T47" s="57">
        <f t="shared" si="23"/>
        <v>0</v>
      </c>
      <c r="U47" s="57">
        <f t="shared" si="23"/>
        <v>0</v>
      </c>
      <c r="V47" s="57">
        <f t="shared" si="23"/>
        <v>0</v>
      </c>
      <c r="W47" s="57">
        <f t="shared" si="23"/>
        <v>0</v>
      </c>
      <c r="X47" s="57">
        <f t="shared" si="23"/>
        <v>0</v>
      </c>
      <c r="Y47" s="57">
        <f t="shared" si="23"/>
        <v>0</v>
      </c>
      <c r="Z47" s="57">
        <f t="shared" si="23"/>
        <v>0</v>
      </c>
      <c r="AA47" s="57">
        <f t="shared" si="23"/>
        <v>0</v>
      </c>
      <c r="AB47" s="57">
        <f t="shared" si="23"/>
        <v>-500</v>
      </c>
      <c r="AC47" s="57">
        <f t="shared" si="23"/>
        <v>0</v>
      </c>
      <c r="AD47" s="57">
        <f t="shared" si="23"/>
        <v>0</v>
      </c>
      <c r="AE47" s="57">
        <f t="shared" si="23"/>
        <v>0</v>
      </c>
      <c r="AF47" s="57">
        <f t="shared" si="23"/>
        <v>0</v>
      </c>
      <c r="AG47" s="57">
        <f t="shared" si="23"/>
        <v>0</v>
      </c>
      <c r="AH47" s="57">
        <f t="shared" si="23"/>
        <v>0</v>
      </c>
      <c r="AI47" s="57">
        <f t="shared" si="23"/>
        <v>0</v>
      </c>
      <c r="AJ47" s="57">
        <f t="shared" si="23"/>
        <v>0</v>
      </c>
      <c r="AK47" s="57">
        <f t="shared" si="23"/>
        <v>0</v>
      </c>
      <c r="AL47" s="57">
        <f t="shared" si="23"/>
        <v>0</v>
      </c>
      <c r="AM47" s="57">
        <f t="shared" si="23"/>
        <v>0</v>
      </c>
      <c r="AN47" s="57">
        <f t="shared" si="23"/>
        <v>0</v>
      </c>
      <c r="AO47" s="57">
        <f t="shared" si="23"/>
        <v>0</v>
      </c>
      <c r="AP47" s="57">
        <f t="shared" si="23"/>
        <v>0</v>
      </c>
      <c r="AQ47" s="57">
        <f t="shared" si="23"/>
        <v>0</v>
      </c>
      <c r="AR47" s="57">
        <f t="shared" si="23"/>
        <v>0</v>
      </c>
      <c r="AS47" s="57">
        <f t="shared" si="23"/>
        <v>0</v>
      </c>
      <c r="AT47" s="57">
        <f t="shared" si="23"/>
        <v>0</v>
      </c>
      <c r="AU47" s="57">
        <f t="shared" si="23"/>
        <v>0</v>
      </c>
      <c r="AV47" s="57">
        <f t="shared" si="23"/>
        <v>0</v>
      </c>
      <c r="AW47" s="57">
        <f t="shared" si="23"/>
        <v>0</v>
      </c>
      <c r="AX47" s="57">
        <f t="shared" si="23"/>
        <v>0</v>
      </c>
      <c r="AY47" s="57">
        <f t="shared" si="23"/>
        <v>0</v>
      </c>
      <c r="AZ47" s="57">
        <f t="shared" si="23"/>
        <v>0</v>
      </c>
      <c r="BA47" s="57">
        <f t="shared" si="23"/>
        <v>0</v>
      </c>
      <c r="BB47" s="57">
        <f t="shared" si="23"/>
        <v>0</v>
      </c>
      <c r="BC47" s="57">
        <f t="shared" si="23"/>
        <v>0</v>
      </c>
      <c r="BD47" s="57">
        <f t="shared" si="23"/>
        <v>0</v>
      </c>
      <c r="BE47" s="57">
        <f t="shared" si="23"/>
        <v>0</v>
      </c>
      <c r="BF47" s="57">
        <f t="shared" si="23"/>
        <v>0</v>
      </c>
      <c r="BG47" s="57">
        <f t="shared" si="23"/>
        <v>0</v>
      </c>
      <c r="BH47" s="57">
        <f t="shared" si="23"/>
        <v>0</v>
      </c>
      <c r="BI47" s="57">
        <f t="shared" si="23"/>
        <v>0</v>
      </c>
      <c r="BJ47" s="57">
        <f t="shared" si="23"/>
        <v>0</v>
      </c>
      <c r="BK47" s="57">
        <f t="shared" si="23"/>
        <v>0</v>
      </c>
    </row>
  </sheetData>
  <mergeCells count="5">
    <mergeCell ref="D1:O1"/>
    <mergeCell ref="P1:AA1"/>
    <mergeCell ref="AB1:AM1"/>
    <mergeCell ref="AN1:AY1"/>
    <mergeCell ref="AZ1:BK1"/>
  </mergeCells>
  <printOptions gridLines="1"/>
  <pageMargins left="0.7" right="0.7" top="0.75" bottom="0.75" header="0.3" footer="0.3"/>
  <pageSetup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CA571"/>
  <sheetViews>
    <sheetView zoomScaleNormal="100" workbookViewId="0">
      <pane xSplit="6" ySplit="4" topLeftCell="R159" activePane="bottomRight" state="frozen"/>
      <selection pane="topRight" activeCell="G1" sqref="G1"/>
      <selection pane="bottomLeft" activeCell="A5" sqref="A5"/>
      <selection pane="bottomRight" activeCell="A575" sqref="A575"/>
    </sheetView>
  </sheetViews>
  <sheetFormatPr baseColWidth="10" defaultColWidth="9.1640625" defaultRowHeight="13" outlineLevelRow="2" x14ac:dyDescent="0.15"/>
  <cols>
    <col min="1" max="1" width="28.83203125" style="33" customWidth="1"/>
    <col min="2" max="2" width="12.1640625" bestFit="1" customWidth="1"/>
    <col min="3" max="3" width="11.1640625" style="22" bestFit="1" customWidth="1"/>
    <col min="4" max="5" width="3.83203125" style="6" customWidth="1"/>
    <col min="6" max="6" width="4.83203125" style="6" bestFit="1" customWidth="1"/>
    <col min="7" max="7" width="8.6640625" style="6" bestFit="1" customWidth="1"/>
    <col min="8" max="10" width="12.1640625" style="24" bestFit="1" customWidth="1"/>
    <col min="11" max="18" width="12.1640625" bestFit="1" customWidth="1"/>
    <col min="19" max="19" width="13.83203125" bestFit="1" customWidth="1"/>
    <col min="20" max="25" width="12.1640625" bestFit="1" customWidth="1"/>
    <col min="26" max="30" width="11.1640625" bestFit="1" customWidth="1"/>
    <col min="31" max="31" width="12.1640625" bestFit="1" customWidth="1"/>
    <col min="32" max="42" width="11.1640625" bestFit="1" customWidth="1"/>
    <col min="43" max="43" width="12.1640625" bestFit="1" customWidth="1"/>
    <col min="44" max="54" width="11.1640625" bestFit="1" customWidth="1"/>
    <col min="55" max="55" width="13.1640625" bestFit="1" customWidth="1"/>
    <col min="56" max="62" width="11.1640625" bestFit="1" customWidth="1"/>
    <col min="63" max="66" width="12.1640625" bestFit="1" customWidth="1"/>
    <col min="67" max="67" width="13.1640625" bestFit="1" customWidth="1"/>
    <col min="68" max="68" width="13.1640625" style="37" bestFit="1" customWidth="1"/>
    <col min="69" max="69" width="13.1640625" bestFit="1" customWidth="1"/>
  </cols>
  <sheetData>
    <row r="1" spans="1:79" s="14" customFormat="1" x14ac:dyDescent="0.15">
      <c r="C1" s="20"/>
      <c r="D1" s="10"/>
      <c r="E1" s="10"/>
      <c r="F1" s="10"/>
      <c r="G1" s="10"/>
      <c r="H1" s="363" t="s">
        <v>35</v>
      </c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 t="s">
        <v>36</v>
      </c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 t="s">
        <v>37</v>
      </c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 t="s">
        <v>38</v>
      </c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  <c r="BD1" s="363" t="s">
        <v>39</v>
      </c>
      <c r="BE1" s="363"/>
      <c r="BF1" s="363"/>
      <c r="BG1" s="363"/>
      <c r="BH1" s="363"/>
      <c r="BI1" s="363"/>
      <c r="BJ1" s="363"/>
      <c r="BK1" s="363"/>
      <c r="BL1" s="363"/>
      <c r="BM1" s="363"/>
      <c r="BN1" s="363"/>
      <c r="BO1" s="363"/>
      <c r="BP1" s="35"/>
    </row>
    <row r="2" spans="1:79" s="14" customFormat="1" x14ac:dyDescent="0.15">
      <c r="A2" s="10" t="s">
        <v>1214</v>
      </c>
      <c r="C2" s="20"/>
      <c r="D2" s="10"/>
      <c r="E2" s="10"/>
      <c r="F2" s="10"/>
      <c r="G2" s="10" t="s">
        <v>147</v>
      </c>
      <c r="H2" s="27" t="s">
        <v>40</v>
      </c>
      <c r="I2" s="27" t="s">
        <v>41</v>
      </c>
      <c r="J2" s="27" t="s">
        <v>42</v>
      </c>
      <c r="K2" s="10" t="s">
        <v>43</v>
      </c>
      <c r="L2" s="10" t="s">
        <v>44</v>
      </c>
      <c r="M2" s="10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40</v>
      </c>
      <c r="U2" s="10" t="s">
        <v>41</v>
      </c>
      <c r="V2" s="10" t="s">
        <v>42</v>
      </c>
      <c r="W2" s="10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40</v>
      </c>
      <c r="AG2" s="10" t="s">
        <v>41</v>
      </c>
      <c r="AH2" s="10" t="s">
        <v>42</v>
      </c>
      <c r="AI2" s="10" t="s">
        <v>43</v>
      </c>
      <c r="AJ2" s="10" t="s">
        <v>44</v>
      </c>
      <c r="AK2" s="10" t="s">
        <v>45</v>
      </c>
      <c r="AL2" s="10" t="s">
        <v>46</v>
      </c>
      <c r="AM2" s="10" t="s">
        <v>47</v>
      </c>
      <c r="AN2" s="10" t="s">
        <v>48</v>
      </c>
      <c r="AO2" s="10" t="s">
        <v>49</v>
      </c>
      <c r="AP2" s="10" t="s">
        <v>50</v>
      </c>
      <c r="AQ2" s="10" t="s">
        <v>51</v>
      </c>
      <c r="AR2" s="10" t="s">
        <v>40</v>
      </c>
      <c r="AS2" s="10" t="s">
        <v>41</v>
      </c>
      <c r="AT2" s="10" t="s">
        <v>42</v>
      </c>
      <c r="AU2" s="10" t="s">
        <v>43</v>
      </c>
      <c r="AV2" s="10" t="s">
        <v>44</v>
      </c>
      <c r="AW2" s="10" t="s">
        <v>45</v>
      </c>
      <c r="AX2" s="10" t="s">
        <v>46</v>
      </c>
      <c r="AY2" s="10" t="s">
        <v>47</v>
      </c>
      <c r="AZ2" s="10" t="s">
        <v>48</v>
      </c>
      <c r="BA2" s="10" t="s">
        <v>49</v>
      </c>
      <c r="BB2" s="10" t="s">
        <v>50</v>
      </c>
      <c r="BC2" s="10" t="s">
        <v>51</v>
      </c>
      <c r="BD2" s="10" t="s">
        <v>40</v>
      </c>
      <c r="BE2" s="10" t="s">
        <v>41</v>
      </c>
      <c r="BF2" s="10" t="s">
        <v>42</v>
      </c>
      <c r="BG2" s="10" t="s">
        <v>43</v>
      </c>
      <c r="BH2" s="10" t="s">
        <v>44</v>
      </c>
      <c r="BI2" s="10" t="s">
        <v>45</v>
      </c>
      <c r="BJ2" s="10" t="s">
        <v>46</v>
      </c>
      <c r="BK2" s="10" t="s">
        <v>47</v>
      </c>
      <c r="BL2" s="10" t="s">
        <v>48</v>
      </c>
      <c r="BM2" s="10" t="s">
        <v>49</v>
      </c>
      <c r="BN2" s="10" t="s">
        <v>50</v>
      </c>
      <c r="BO2" s="10" t="s">
        <v>51</v>
      </c>
      <c r="BP2" s="36" t="s">
        <v>148</v>
      </c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</row>
    <row r="3" spans="1:79" x14ac:dyDescent="0.15">
      <c r="A3" s="10" t="s">
        <v>1218</v>
      </c>
      <c r="B3" s="10" t="s">
        <v>68</v>
      </c>
      <c r="C3" s="269" t="s">
        <v>1220</v>
      </c>
      <c r="D3" s="10" t="s">
        <v>65</v>
      </c>
      <c r="E3" s="10" t="s">
        <v>66</v>
      </c>
      <c r="F3" s="10" t="s">
        <v>67</v>
      </c>
      <c r="G3" s="10"/>
      <c r="BP3" s="36" t="s">
        <v>761</v>
      </c>
    </row>
    <row r="4" spans="1:79" x14ac:dyDescent="0.15">
      <c r="A4" s="10" t="s">
        <v>1219</v>
      </c>
      <c r="B4" s="10" t="s">
        <v>1221</v>
      </c>
      <c r="C4" s="269" t="s">
        <v>1220</v>
      </c>
    </row>
    <row r="5" spans="1:79" x14ac:dyDescent="0.15">
      <c r="A5" s="14"/>
      <c r="B5" s="14"/>
      <c r="C5" s="20"/>
      <c r="D5" s="10"/>
      <c r="E5" s="10"/>
      <c r="F5" s="264"/>
      <c r="G5" s="10"/>
      <c r="H5" s="28"/>
      <c r="I5" s="28"/>
      <c r="J5" s="28"/>
    </row>
    <row r="6" spans="1:79" x14ac:dyDescent="0.15">
      <c r="A6" s="14" t="s">
        <v>1207</v>
      </c>
      <c r="B6" s="14"/>
      <c r="C6" s="20"/>
      <c r="D6" s="10"/>
      <c r="E6" s="10"/>
      <c r="F6" s="263"/>
      <c r="G6" s="10"/>
      <c r="H6" s="28"/>
      <c r="I6" s="28"/>
      <c r="J6" s="28"/>
    </row>
    <row r="7" spans="1:79" x14ac:dyDescent="0.15">
      <c r="A7" s="14" t="s">
        <v>1216</v>
      </c>
      <c r="B7" s="14"/>
      <c r="C7" s="20"/>
      <c r="D7" s="10"/>
      <c r="E7" s="10"/>
      <c r="F7" s="10"/>
      <c r="G7" s="10"/>
      <c r="H7" s="28"/>
      <c r="I7" s="28"/>
      <c r="J7" s="28"/>
    </row>
    <row r="8" spans="1:79" x14ac:dyDescent="0.15">
      <c r="A8" s="14" t="s">
        <v>1236</v>
      </c>
      <c r="B8" s="14"/>
      <c r="C8" s="20"/>
      <c r="D8" s="10"/>
      <c r="E8" s="10"/>
      <c r="F8" s="10"/>
      <c r="G8" s="10"/>
      <c r="H8" s="28"/>
      <c r="I8" s="28"/>
      <c r="J8" s="28"/>
    </row>
    <row r="9" spans="1:79" hidden="1" outlineLevel="1" x14ac:dyDescent="0.15">
      <c r="A9" s="14"/>
      <c r="B9" s="14"/>
      <c r="C9" s="20"/>
      <c r="D9" s="10"/>
      <c r="E9" s="10"/>
      <c r="F9" s="10"/>
      <c r="G9" s="10"/>
      <c r="H9" s="28"/>
      <c r="I9" s="28"/>
      <c r="J9" s="28"/>
    </row>
    <row r="10" spans="1:79" hidden="1" outlineLevel="1" x14ac:dyDescent="0.15">
      <c r="A10" s="33" t="s">
        <v>1228</v>
      </c>
      <c r="B10" s="331">
        <f>4000000*12</f>
        <v>48000000</v>
      </c>
      <c r="C10" s="265">
        <f>TESTOFRANGE/12</f>
        <v>4000000</v>
      </c>
      <c r="D10" s="336" t="s">
        <v>64</v>
      </c>
      <c r="E10" s="336" t="s">
        <v>64</v>
      </c>
      <c r="F10" s="336" t="s">
        <v>64</v>
      </c>
      <c r="G10" s="340">
        <v>0</v>
      </c>
      <c r="H10" s="340">
        <v>0</v>
      </c>
      <c r="I10" s="340">
        <v>0</v>
      </c>
      <c r="J10" s="340">
        <v>0</v>
      </c>
      <c r="K10" s="340">
        <v>0</v>
      </c>
      <c r="L10" s="340">
        <v>0</v>
      </c>
      <c r="M10" s="340">
        <v>0</v>
      </c>
      <c r="N10" s="340">
        <v>0</v>
      </c>
      <c r="O10" s="340">
        <v>0</v>
      </c>
      <c r="P10" s="340">
        <v>0</v>
      </c>
      <c r="Q10" s="340">
        <v>0</v>
      </c>
      <c r="R10" s="340">
        <v>0</v>
      </c>
      <c r="S10" s="340">
        <v>0</v>
      </c>
      <c r="T10" s="340">
        <v>0</v>
      </c>
      <c r="U10" s="340">
        <v>0</v>
      </c>
      <c r="V10" s="340">
        <v>0</v>
      </c>
      <c r="W10" s="340">
        <v>0</v>
      </c>
      <c r="X10" s="340">
        <v>0</v>
      </c>
      <c r="Y10" s="340">
        <v>0</v>
      </c>
      <c r="Z10" s="340">
        <v>0</v>
      </c>
      <c r="AA10" s="340">
        <v>0</v>
      </c>
      <c r="AB10" s="340">
        <v>0</v>
      </c>
      <c r="AC10" s="340">
        <v>0</v>
      </c>
      <c r="AD10" s="340">
        <v>0</v>
      </c>
      <c r="AE10" s="340">
        <v>0</v>
      </c>
      <c r="AF10" s="340">
        <v>0</v>
      </c>
      <c r="AG10" s="340">
        <v>0</v>
      </c>
      <c r="AH10" s="340">
        <v>0</v>
      </c>
      <c r="AI10" s="340">
        <v>0</v>
      </c>
      <c r="AJ10" s="340">
        <v>0</v>
      </c>
      <c r="AK10" s="340">
        <v>0</v>
      </c>
      <c r="AL10" s="340">
        <v>0</v>
      </c>
      <c r="AM10" s="340">
        <v>0</v>
      </c>
      <c r="AN10" s="340">
        <v>0</v>
      </c>
      <c r="AO10" s="340">
        <v>0</v>
      </c>
      <c r="AP10" s="340">
        <v>0</v>
      </c>
      <c r="AQ10" s="340">
        <v>0</v>
      </c>
      <c r="AR10" s="340">
        <v>0</v>
      </c>
      <c r="AS10" s="340">
        <v>0</v>
      </c>
      <c r="AT10" s="340">
        <v>0</v>
      </c>
      <c r="AU10" s="340">
        <v>0</v>
      </c>
      <c r="AV10" s="340">
        <v>0</v>
      </c>
      <c r="AW10" s="340">
        <v>0</v>
      </c>
      <c r="AX10" s="340">
        <v>0</v>
      </c>
      <c r="AY10" s="340">
        <v>0</v>
      </c>
      <c r="AZ10" s="340">
        <v>0</v>
      </c>
      <c r="BA10" s="340">
        <v>0</v>
      </c>
      <c r="BB10" s="340">
        <v>0</v>
      </c>
      <c r="BC10" s="340">
        <v>0</v>
      </c>
      <c r="BD10" s="340">
        <v>0</v>
      </c>
      <c r="BE10" s="340">
        <v>0</v>
      </c>
      <c r="BF10" s="340">
        <v>0</v>
      </c>
      <c r="BG10" s="340">
        <v>0</v>
      </c>
      <c r="BH10" s="340">
        <v>0</v>
      </c>
      <c r="BI10" s="340">
        <v>0</v>
      </c>
      <c r="BJ10" s="340">
        <v>0</v>
      </c>
      <c r="BK10" s="340">
        <v>0</v>
      </c>
      <c r="BL10" s="340">
        <v>0</v>
      </c>
      <c r="BM10" s="340">
        <v>0</v>
      </c>
      <c r="BN10" s="340">
        <v>0</v>
      </c>
      <c r="BO10" s="340">
        <v>0</v>
      </c>
      <c r="BP10" s="348">
        <f>COLUMNS(H10:BO10)</f>
        <v>60</v>
      </c>
      <c r="BQ10" s="349" t="s">
        <v>1053</v>
      </c>
    </row>
    <row r="11" spans="1:79" s="18" customFormat="1" hidden="1" outlineLevel="1" x14ac:dyDescent="0.15">
      <c r="A11" s="33" t="s">
        <v>86</v>
      </c>
      <c r="B11" s="331">
        <f>4000000/160</f>
        <v>25000</v>
      </c>
      <c r="C11" s="265">
        <f>B11*160</f>
        <v>4000000</v>
      </c>
      <c r="D11" s="336" t="s">
        <v>64</v>
      </c>
      <c r="E11" s="336" t="s">
        <v>64</v>
      </c>
      <c r="F11" s="336" t="s">
        <v>64</v>
      </c>
      <c r="G11" s="340">
        <v>0</v>
      </c>
      <c r="H11" s="340">
        <v>0</v>
      </c>
      <c r="I11" s="340">
        <v>0</v>
      </c>
      <c r="J11" s="340">
        <v>0</v>
      </c>
      <c r="K11" s="340">
        <v>0</v>
      </c>
      <c r="L11" s="340">
        <v>0</v>
      </c>
      <c r="M11" s="340">
        <v>0</v>
      </c>
      <c r="N11" s="340">
        <v>0</v>
      </c>
      <c r="O11" s="340">
        <v>0</v>
      </c>
      <c r="P11" s="340">
        <v>0</v>
      </c>
      <c r="Q11" s="340">
        <v>0</v>
      </c>
      <c r="R11" s="340">
        <v>0</v>
      </c>
      <c r="S11" s="340">
        <v>0</v>
      </c>
      <c r="T11" s="340">
        <v>0</v>
      </c>
      <c r="U11" s="340">
        <v>0</v>
      </c>
      <c r="V11" s="340">
        <v>0</v>
      </c>
      <c r="W11" s="340">
        <v>0</v>
      </c>
      <c r="X11" s="340">
        <v>0</v>
      </c>
      <c r="Y11" s="340">
        <v>0</v>
      </c>
      <c r="Z11" s="340">
        <v>0</v>
      </c>
      <c r="AA11" s="340">
        <v>0</v>
      </c>
      <c r="AB11" s="340">
        <v>0</v>
      </c>
      <c r="AC11" s="340">
        <v>0</v>
      </c>
      <c r="AD11" s="340">
        <v>0</v>
      </c>
      <c r="AE11" s="340">
        <v>0</v>
      </c>
      <c r="AF11" s="340">
        <v>0</v>
      </c>
      <c r="AG11" s="340">
        <v>0</v>
      </c>
      <c r="AH11" s="340">
        <v>0</v>
      </c>
      <c r="AI11" s="340">
        <v>0</v>
      </c>
      <c r="AJ11" s="340">
        <v>0</v>
      </c>
      <c r="AK11" s="340">
        <v>0</v>
      </c>
      <c r="AL11" s="340">
        <v>0</v>
      </c>
      <c r="AM11" s="340">
        <v>0</v>
      </c>
      <c r="AN11" s="340">
        <v>0</v>
      </c>
      <c r="AO11" s="340">
        <v>0</v>
      </c>
      <c r="AP11" s="340">
        <v>0</v>
      </c>
      <c r="AQ11" s="340">
        <v>0</v>
      </c>
      <c r="AR11" s="340">
        <v>0</v>
      </c>
      <c r="AS11" s="340">
        <v>0</v>
      </c>
      <c r="AT11" s="340">
        <v>0</v>
      </c>
      <c r="AU11" s="340">
        <v>0</v>
      </c>
      <c r="AV11" s="340">
        <v>0</v>
      </c>
      <c r="AW11" s="340">
        <v>0</v>
      </c>
      <c r="AX11" s="340">
        <v>0</v>
      </c>
      <c r="AY11" s="340">
        <v>0</v>
      </c>
      <c r="AZ11" s="340">
        <v>0</v>
      </c>
      <c r="BA11" s="340">
        <v>0</v>
      </c>
      <c r="BB11" s="340">
        <v>0</v>
      </c>
      <c r="BC11" s="340">
        <v>0</v>
      </c>
      <c r="BD11" s="340">
        <v>0</v>
      </c>
      <c r="BE11" s="340">
        <v>0</v>
      </c>
      <c r="BF11" s="340">
        <v>0</v>
      </c>
      <c r="BG11" s="340">
        <v>0</v>
      </c>
      <c r="BH11" s="340">
        <v>0</v>
      </c>
      <c r="BI11" s="340">
        <v>0</v>
      </c>
      <c r="BJ11" s="340">
        <v>0</v>
      </c>
      <c r="BK11" s="340">
        <v>0</v>
      </c>
      <c r="BL11" s="340">
        <v>0</v>
      </c>
      <c r="BM11" s="340">
        <v>0</v>
      </c>
      <c r="BN11" s="340">
        <v>0</v>
      </c>
      <c r="BO11" s="340">
        <v>0</v>
      </c>
      <c r="BP11" s="350"/>
      <c r="BQ11" s="351"/>
    </row>
    <row r="12" spans="1:79" hidden="1" outlineLevel="1" x14ac:dyDescent="0.15">
      <c r="B12" s="331"/>
      <c r="C12" s="266"/>
      <c r="D12" s="337"/>
      <c r="E12" s="337"/>
      <c r="F12" s="337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0"/>
      <c r="AX12" s="340"/>
      <c r="AY12" s="340"/>
      <c r="AZ12" s="340"/>
      <c r="BA12" s="340"/>
      <c r="BB12" s="340"/>
      <c r="BC12" s="340"/>
      <c r="BD12" s="340"/>
      <c r="BE12" s="340"/>
      <c r="BF12" s="340"/>
      <c r="BG12" s="340"/>
      <c r="BH12" s="340"/>
      <c r="BI12" s="340"/>
      <c r="BJ12" s="340"/>
      <c r="BK12" s="340"/>
      <c r="BL12" s="340"/>
      <c r="BM12" s="340"/>
      <c r="BN12" s="340"/>
      <c r="BO12" s="340"/>
      <c r="BP12" s="350"/>
      <c r="BQ12" s="352"/>
    </row>
    <row r="13" spans="1:79" hidden="1" outlineLevel="1" x14ac:dyDescent="0.15">
      <c r="A13" s="33" t="s">
        <v>1222</v>
      </c>
      <c r="B13" s="331">
        <f>4000000*12</f>
        <v>48000000</v>
      </c>
      <c r="C13" s="265">
        <f>B13/12</f>
        <v>4000000</v>
      </c>
      <c r="D13" s="336" t="s">
        <v>64</v>
      </c>
      <c r="E13" s="336" t="s">
        <v>64</v>
      </c>
      <c r="F13" s="336" t="s">
        <v>64</v>
      </c>
      <c r="G13" s="340">
        <v>0</v>
      </c>
      <c r="H13" s="340">
        <v>1</v>
      </c>
      <c r="I13" s="340">
        <v>1</v>
      </c>
      <c r="J13" s="340">
        <v>1</v>
      </c>
      <c r="K13" s="340">
        <v>1</v>
      </c>
      <c r="L13" s="340">
        <v>1</v>
      </c>
      <c r="M13" s="340">
        <v>1</v>
      </c>
      <c r="N13" s="340">
        <v>1</v>
      </c>
      <c r="O13" s="340">
        <v>1</v>
      </c>
      <c r="P13" s="340">
        <v>1</v>
      </c>
      <c r="Q13" s="340">
        <v>1</v>
      </c>
      <c r="R13" s="340">
        <v>1</v>
      </c>
      <c r="S13" s="340">
        <v>1</v>
      </c>
      <c r="T13" s="340">
        <v>1</v>
      </c>
      <c r="U13" s="340">
        <v>1</v>
      </c>
      <c r="V13" s="340">
        <v>1</v>
      </c>
      <c r="W13" s="340">
        <v>1</v>
      </c>
      <c r="X13" s="340">
        <v>1</v>
      </c>
      <c r="Y13" s="340">
        <v>1</v>
      </c>
      <c r="Z13" s="340">
        <v>1</v>
      </c>
      <c r="AA13" s="340">
        <v>1</v>
      </c>
      <c r="AB13" s="340">
        <v>1</v>
      </c>
      <c r="AC13" s="340">
        <v>1</v>
      </c>
      <c r="AD13" s="340">
        <v>1</v>
      </c>
      <c r="AE13" s="340">
        <v>1</v>
      </c>
      <c r="AF13" s="340">
        <v>1</v>
      </c>
      <c r="AG13" s="340">
        <v>1</v>
      </c>
      <c r="AH13" s="340">
        <v>1</v>
      </c>
      <c r="AI13" s="340">
        <v>1</v>
      </c>
      <c r="AJ13" s="340">
        <v>1</v>
      </c>
      <c r="AK13" s="340">
        <v>1</v>
      </c>
      <c r="AL13" s="340">
        <v>1</v>
      </c>
      <c r="AM13" s="340">
        <v>1</v>
      </c>
      <c r="AN13" s="340">
        <v>1</v>
      </c>
      <c r="AO13" s="340">
        <v>1</v>
      </c>
      <c r="AP13" s="340">
        <v>1</v>
      </c>
      <c r="AQ13" s="340">
        <v>1</v>
      </c>
      <c r="AR13" s="340">
        <v>1</v>
      </c>
      <c r="AS13" s="340">
        <v>1</v>
      </c>
      <c r="AT13" s="340">
        <v>1</v>
      </c>
      <c r="AU13" s="340">
        <v>1</v>
      </c>
      <c r="AV13" s="340">
        <v>1</v>
      </c>
      <c r="AW13" s="340">
        <v>1</v>
      </c>
      <c r="AX13" s="340">
        <v>1</v>
      </c>
      <c r="AY13" s="340">
        <v>1</v>
      </c>
      <c r="AZ13" s="340">
        <v>1</v>
      </c>
      <c r="BA13" s="340">
        <v>1</v>
      </c>
      <c r="BB13" s="340">
        <v>1</v>
      </c>
      <c r="BC13" s="340">
        <v>1</v>
      </c>
      <c r="BD13" s="340">
        <v>1</v>
      </c>
      <c r="BE13" s="340">
        <v>1</v>
      </c>
      <c r="BF13" s="340">
        <v>1</v>
      </c>
      <c r="BG13" s="340">
        <v>1</v>
      </c>
      <c r="BH13" s="340">
        <v>1</v>
      </c>
      <c r="BI13" s="340">
        <v>1</v>
      </c>
      <c r="BJ13" s="340">
        <v>1</v>
      </c>
      <c r="BK13" s="340">
        <v>1</v>
      </c>
      <c r="BL13" s="340">
        <v>1</v>
      </c>
      <c r="BM13" s="340">
        <v>1</v>
      </c>
      <c r="BN13" s="340">
        <v>1</v>
      </c>
      <c r="BO13" s="340">
        <v>1</v>
      </c>
      <c r="BP13" s="350"/>
      <c r="BQ13" s="352"/>
    </row>
    <row r="14" spans="1:79" hidden="1" outlineLevel="1" x14ac:dyDescent="0.15">
      <c r="A14" s="33" t="s">
        <v>86</v>
      </c>
      <c r="B14" s="331">
        <f>4000000/160</f>
        <v>25000</v>
      </c>
      <c r="C14" s="265">
        <f>B14*160</f>
        <v>4000000</v>
      </c>
      <c r="D14" s="336" t="s">
        <v>64</v>
      </c>
      <c r="E14" s="336" t="s">
        <v>64</v>
      </c>
      <c r="F14" s="336" t="s">
        <v>64</v>
      </c>
      <c r="G14" s="340">
        <v>0</v>
      </c>
      <c r="H14" s="340">
        <v>0</v>
      </c>
      <c r="I14" s="340">
        <v>0</v>
      </c>
      <c r="J14" s="340">
        <v>0</v>
      </c>
      <c r="K14" s="340">
        <v>0</v>
      </c>
      <c r="L14" s="340">
        <v>0</v>
      </c>
      <c r="M14" s="340">
        <v>0</v>
      </c>
      <c r="N14" s="340">
        <v>0</v>
      </c>
      <c r="O14" s="340">
        <v>0</v>
      </c>
      <c r="P14" s="340">
        <v>0</v>
      </c>
      <c r="Q14" s="340">
        <v>0</v>
      </c>
      <c r="R14" s="340">
        <v>0</v>
      </c>
      <c r="S14" s="340">
        <v>0</v>
      </c>
      <c r="T14" s="340">
        <v>0</v>
      </c>
      <c r="U14" s="340">
        <v>0</v>
      </c>
      <c r="V14" s="340">
        <v>0</v>
      </c>
      <c r="W14" s="340">
        <v>0</v>
      </c>
      <c r="X14" s="340">
        <v>0</v>
      </c>
      <c r="Y14" s="340">
        <v>0</v>
      </c>
      <c r="Z14" s="340">
        <v>0</v>
      </c>
      <c r="AA14" s="340">
        <v>0</v>
      </c>
      <c r="AB14" s="340">
        <v>0</v>
      </c>
      <c r="AC14" s="340">
        <v>0</v>
      </c>
      <c r="AD14" s="340">
        <v>0</v>
      </c>
      <c r="AE14" s="340">
        <v>0</v>
      </c>
      <c r="AF14" s="340">
        <v>0</v>
      </c>
      <c r="AG14" s="340">
        <v>0</v>
      </c>
      <c r="AH14" s="340">
        <v>0</v>
      </c>
      <c r="AI14" s="340">
        <v>0</v>
      </c>
      <c r="AJ14" s="340">
        <v>0</v>
      </c>
      <c r="AK14" s="340">
        <v>0</v>
      </c>
      <c r="AL14" s="340">
        <v>0</v>
      </c>
      <c r="AM14" s="340">
        <v>0</v>
      </c>
      <c r="AN14" s="340">
        <v>0</v>
      </c>
      <c r="AO14" s="340">
        <v>0</v>
      </c>
      <c r="AP14" s="340">
        <v>0</v>
      </c>
      <c r="AQ14" s="340">
        <v>0</v>
      </c>
      <c r="AR14" s="340">
        <v>0</v>
      </c>
      <c r="AS14" s="340">
        <v>0</v>
      </c>
      <c r="AT14" s="340">
        <v>0</v>
      </c>
      <c r="AU14" s="340">
        <v>0</v>
      </c>
      <c r="AV14" s="340">
        <v>0</v>
      </c>
      <c r="AW14" s="340">
        <v>0</v>
      </c>
      <c r="AX14" s="340">
        <v>0</v>
      </c>
      <c r="AY14" s="340">
        <v>0</v>
      </c>
      <c r="AZ14" s="340">
        <v>0</v>
      </c>
      <c r="BA14" s="340">
        <v>0</v>
      </c>
      <c r="BB14" s="340">
        <v>0</v>
      </c>
      <c r="BC14" s="340">
        <v>0</v>
      </c>
      <c r="BD14" s="340">
        <v>0</v>
      </c>
      <c r="BE14" s="340">
        <v>0</v>
      </c>
      <c r="BF14" s="340">
        <v>0</v>
      </c>
      <c r="BG14" s="340">
        <v>0</v>
      </c>
      <c r="BH14" s="340">
        <v>0</v>
      </c>
      <c r="BI14" s="340">
        <v>0</v>
      </c>
      <c r="BJ14" s="340">
        <v>0</v>
      </c>
      <c r="BK14" s="340">
        <v>0</v>
      </c>
      <c r="BL14" s="340">
        <v>0</v>
      </c>
      <c r="BM14" s="340">
        <v>0</v>
      </c>
      <c r="BN14" s="340">
        <v>0</v>
      </c>
      <c r="BO14" s="340">
        <v>0</v>
      </c>
      <c r="BP14" s="350"/>
      <c r="BQ14" s="352"/>
    </row>
    <row r="15" spans="1:79" hidden="1" outlineLevel="1" x14ac:dyDescent="0.15">
      <c r="B15" s="331"/>
      <c r="C15" s="265"/>
      <c r="D15" s="336"/>
      <c r="E15" s="336"/>
      <c r="F15" s="336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40"/>
      <c r="AD15" s="340"/>
      <c r="AE15" s="340"/>
      <c r="AF15" s="340"/>
      <c r="AG15" s="340"/>
      <c r="AH15" s="340"/>
      <c r="AI15" s="340"/>
      <c r="AJ15" s="340"/>
      <c r="AK15" s="340"/>
      <c r="AL15" s="340"/>
      <c r="AM15" s="340"/>
      <c r="AN15" s="340"/>
      <c r="AO15" s="340"/>
      <c r="AP15" s="340"/>
      <c r="AQ15" s="340"/>
      <c r="AR15" s="340"/>
      <c r="AS15" s="340"/>
      <c r="AT15" s="340"/>
      <c r="AU15" s="340"/>
      <c r="AV15" s="340"/>
      <c r="AW15" s="340"/>
      <c r="AX15" s="340"/>
      <c r="AY15" s="340"/>
      <c r="AZ15" s="340"/>
      <c r="BA15" s="340"/>
      <c r="BB15" s="340"/>
      <c r="BC15" s="340"/>
      <c r="BD15" s="340"/>
      <c r="BE15" s="340"/>
      <c r="BF15" s="340"/>
      <c r="BG15" s="340"/>
      <c r="BH15" s="340"/>
      <c r="BI15" s="340"/>
      <c r="BJ15" s="340"/>
      <c r="BK15" s="340"/>
      <c r="BL15" s="340"/>
      <c r="BM15" s="340"/>
      <c r="BN15" s="340"/>
      <c r="BO15" s="340"/>
      <c r="BP15" s="350"/>
      <c r="BQ15" s="352"/>
    </row>
    <row r="16" spans="1:79" hidden="1" outlineLevel="1" x14ac:dyDescent="0.15">
      <c r="A16" s="33" t="s">
        <v>1223</v>
      </c>
      <c r="B16" s="331">
        <f>4000000*12</f>
        <v>48000000</v>
      </c>
      <c r="C16" s="265">
        <f>B16/12</f>
        <v>4000000</v>
      </c>
      <c r="D16" s="336" t="s">
        <v>64</v>
      </c>
      <c r="E16" s="336" t="s">
        <v>64</v>
      </c>
      <c r="F16" s="336" t="s">
        <v>64</v>
      </c>
      <c r="G16" s="340">
        <v>0</v>
      </c>
      <c r="H16" s="340">
        <v>0</v>
      </c>
      <c r="I16" s="340">
        <v>0</v>
      </c>
      <c r="J16" s="340">
        <v>0</v>
      </c>
      <c r="K16" s="340">
        <v>0</v>
      </c>
      <c r="L16" s="340">
        <v>0</v>
      </c>
      <c r="M16" s="340">
        <v>0</v>
      </c>
      <c r="N16" s="340">
        <v>0</v>
      </c>
      <c r="O16" s="340">
        <v>0</v>
      </c>
      <c r="P16" s="340">
        <v>0</v>
      </c>
      <c r="Q16" s="340">
        <v>0</v>
      </c>
      <c r="R16" s="340">
        <v>0</v>
      </c>
      <c r="S16" s="340">
        <v>0</v>
      </c>
      <c r="T16" s="340">
        <v>0</v>
      </c>
      <c r="U16" s="340">
        <v>0</v>
      </c>
      <c r="V16" s="340">
        <v>0</v>
      </c>
      <c r="W16" s="340">
        <v>0</v>
      </c>
      <c r="X16" s="340">
        <v>0</v>
      </c>
      <c r="Y16" s="340">
        <v>0</v>
      </c>
      <c r="Z16" s="340">
        <v>0</v>
      </c>
      <c r="AA16" s="340">
        <v>0</v>
      </c>
      <c r="AB16" s="340">
        <v>0</v>
      </c>
      <c r="AC16" s="340">
        <v>0</v>
      </c>
      <c r="AD16" s="340">
        <v>0</v>
      </c>
      <c r="AE16" s="340">
        <v>0</v>
      </c>
      <c r="AF16" s="340">
        <v>0</v>
      </c>
      <c r="AG16" s="340">
        <v>0</v>
      </c>
      <c r="AH16" s="340">
        <v>0</v>
      </c>
      <c r="AI16" s="340">
        <v>0</v>
      </c>
      <c r="AJ16" s="340">
        <v>0</v>
      </c>
      <c r="AK16" s="340">
        <v>0</v>
      </c>
      <c r="AL16" s="340">
        <v>0</v>
      </c>
      <c r="AM16" s="340">
        <v>0</v>
      </c>
      <c r="AN16" s="340">
        <v>0</v>
      </c>
      <c r="AO16" s="340">
        <v>0</v>
      </c>
      <c r="AP16" s="340">
        <v>0</v>
      </c>
      <c r="AQ16" s="340">
        <v>0</v>
      </c>
      <c r="AR16" s="340">
        <v>0</v>
      </c>
      <c r="AS16" s="340">
        <v>0</v>
      </c>
      <c r="AT16" s="340">
        <v>0</v>
      </c>
      <c r="AU16" s="340">
        <v>0</v>
      </c>
      <c r="AV16" s="340">
        <v>0</v>
      </c>
      <c r="AW16" s="340">
        <v>0</v>
      </c>
      <c r="AX16" s="340">
        <v>0</v>
      </c>
      <c r="AY16" s="340">
        <v>0</v>
      </c>
      <c r="AZ16" s="340">
        <v>0</v>
      </c>
      <c r="BA16" s="340">
        <v>0</v>
      </c>
      <c r="BB16" s="340">
        <v>0</v>
      </c>
      <c r="BC16" s="340">
        <v>0</v>
      </c>
      <c r="BD16" s="340">
        <v>0</v>
      </c>
      <c r="BE16" s="340">
        <v>0</v>
      </c>
      <c r="BF16" s="340">
        <v>0</v>
      </c>
      <c r="BG16" s="340">
        <v>0</v>
      </c>
      <c r="BH16" s="340">
        <v>0</v>
      </c>
      <c r="BI16" s="340">
        <v>0</v>
      </c>
      <c r="BJ16" s="340">
        <v>0</v>
      </c>
      <c r="BK16" s="340">
        <v>0</v>
      </c>
      <c r="BL16" s="340">
        <v>0</v>
      </c>
      <c r="BM16" s="340">
        <v>0</v>
      </c>
      <c r="BN16" s="340">
        <v>0</v>
      </c>
      <c r="BO16" s="340">
        <v>0</v>
      </c>
      <c r="BP16" s="350"/>
      <c r="BQ16" s="352"/>
    </row>
    <row r="17" spans="1:69" hidden="1" outlineLevel="1" x14ac:dyDescent="0.15">
      <c r="A17" s="33" t="s">
        <v>86</v>
      </c>
      <c r="B17" s="331">
        <f>4000000/160</f>
        <v>25000</v>
      </c>
      <c r="C17" s="265">
        <f>B17*160</f>
        <v>4000000</v>
      </c>
      <c r="D17" s="336" t="s">
        <v>64</v>
      </c>
      <c r="E17" s="336" t="s">
        <v>64</v>
      </c>
      <c r="F17" s="336" t="s">
        <v>64</v>
      </c>
      <c r="G17" s="340">
        <v>0</v>
      </c>
      <c r="H17" s="340">
        <v>0</v>
      </c>
      <c r="I17" s="340">
        <v>0</v>
      </c>
      <c r="J17" s="340">
        <v>0</v>
      </c>
      <c r="K17" s="340">
        <v>0</v>
      </c>
      <c r="L17" s="340">
        <v>0</v>
      </c>
      <c r="M17" s="340">
        <v>0</v>
      </c>
      <c r="N17" s="340">
        <v>0</v>
      </c>
      <c r="O17" s="340">
        <v>0</v>
      </c>
      <c r="P17" s="340">
        <v>0</v>
      </c>
      <c r="Q17" s="340">
        <v>0</v>
      </c>
      <c r="R17" s="340">
        <v>0</v>
      </c>
      <c r="S17" s="340">
        <v>0</v>
      </c>
      <c r="T17" s="340">
        <v>0</v>
      </c>
      <c r="U17" s="340">
        <v>0</v>
      </c>
      <c r="V17" s="340">
        <v>0</v>
      </c>
      <c r="W17" s="340">
        <v>0</v>
      </c>
      <c r="X17" s="340">
        <v>0</v>
      </c>
      <c r="Y17" s="340">
        <v>0</v>
      </c>
      <c r="Z17" s="340">
        <v>0</v>
      </c>
      <c r="AA17" s="340">
        <v>0</v>
      </c>
      <c r="AB17" s="340">
        <v>0</v>
      </c>
      <c r="AC17" s="340">
        <v>0</v>
      </c>
      <c r="AD17" s="340">
        <v>0</v>
      </c>
      <c r="AE17" s="340">
        <v>0</v>
      </c>
      <c r="AF17" s="340">
        <v>0</v>
      </c>
      <c r="AG17" s="340">
        <v>0</v>
      </c>
      <c r="AH17" s="340">
        <v>0</v>
      </c>
      <c r="AI17" s="340">
        <v>0</v>
      </c>
      <c r="AJ17" s="340">
        <v>0</v>
      </c>
      <c r="AK17" s="340">
        <v>0</v>
      </c>
      <c r="AL17" s="340">
        <v>0</v>
      </c>
      <c r="AM17" s="340">
        <v>0</v>
      </c>
      <c r="AN17" s="340">
        <v>0</v>
      </c>
      <c r="AO17" s="340">
        <v>0</v>
      </c>
      <c r="AP17" s="340">
        <v>0</v>
      </c>
      <c r="AQ17" s="340">
        <v>0</v>
      </c>
      <c r="AR17" s="340">
        <v>0</v>
      </c>
      <c r="AS17" s="340">
        <v>0</v>
      </c>
      <c r="AT17" s="340">
        <v>0</v>
      </c>
      <c r="AU17" s="340">
        <v>0</v>
      </c>
      <c r="AV17" s="340">
        <v>0</v>
      </c>
      <c r="AW17" s="340">
        <v>0</v>
      </c>
      <c r="AX17" s="340">
        <v>0</v>
      </c>
      <c r="AY17" s="340">
        <v>0</v>
      </c>
      <c r="AZ17" s="340">
        <v>0</v>
      </c>
      <c r="BA17" s="340">
        <v>0</v>
      </c>
      <c r="BB17" s="340">
        <v>0</v>
      </c>
      <c r="BC17" s="340">
        <v>0</v>
      </c>
      <c r="BD17" s="340">
        <v>0</v>
      </c>
      <c r="BE17" s="340">
        <v>0</v>
      </c>
      <c r="BF17" s="340">
        <v>0</v>
      </c>
      <c r="BG17" s="340">
        <v>0</v>
      </c>
      <c r="BH17" s="340">
        <v>0</v>
      </c>
      <c r="BI17" s="340">
        <v>0</v>
      </c>
      <c r="BJ17" s="340">
        <v>0</v>
      </c>
      <c r="BK17" s="340">
        <v>0</v>
      </c>
      <c r="BL17" s="340">
        <v>0</v>
      </c>
      <c r="BM17" s="340">
        <v>0</v>
      </c>
      <c r="BN17" s="340">
        <v>0</v>
      </c>
      <c r="BO17" s="340">
        <v>0</v>
      </c>
      <c r="BP17" s="350"/>
      <c r="BQ17" s="352"/>
    </row>
    <row r="18" spans="1:69" hidden="1" outlineLevel="1" x14ac:dyDescent="0.15">
      <c r="B18" s="331"/>
      <c r="C18" s="265"/>
      <c r="D18" s="336"/>
      <c r="E18" s="336"/>
      <c r="F18" s="336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340"/>
      <c r="AB18" s="340"/>
      <c r="AC18" s="340"/>
      <c r="AD18" s="340"/>
      <c r="AE18" s="340"/>
      <c r="AF18" s="340"/>
      <c r="AG18" s="340"/>
      <c r="AH18" s="340"/>
      <c r="AI18" s="340"/>
      <c r="AJ18" s="340"/>
      <c r="AK18" s="340"/>
      <c r="AL18" s="340"/>
      <c r="AM18" s="340"/>
      <c r="AN18" s="340"/>
      <c r="AO18" s="340"/>
      <c r="AP18" s="340"/>
      <c r="AQ18" s="340"/>
      <c r="AR18" s="340"/>
      <c r="AS18" s="340"/>
      <c r="AT18" s="340"/>
      <c r="AU18" s="340"/>
      <c r="AV18" s="340"/>
      <c r="AW18" s="340"/>
      <c r="AX18" s="340"/>
      <c r="AY18" s="340"/>
      <c r="AZ18" s="340"/>
      <c r="BA18" s="340"/>
      <c r="BB18" s="340"/>
      <c r="BC18" s="340"/>
      <c r="BD18" s="340"/>
      <c r="BE18" s="340"/>
      <c r="BF18" s="340"/>
      <c r="BG18" s="340"/>
      <c r="BH18" s="340"/>
      <c r="BI18" s="340"/>
      <c r="BJ18" s="340"/>
      <c r="BK18" s="340"/>
      <c r="BL18" s="340"/>
      <c r="BM18" s="340"/>
      <c r="BN18" s="340"/>
      <c r="BO18" s="340"/>
      <c r="BP18" s="350"/>
      <c r="BQ18" s="352"/>
    </row>
    <row r="19" spans="1:69" hidden="1" outlineLevel="1" x14ac:dyDescent="0.15">
      <c r="A19" s="33" t="s">
        <v>1224</v>
      </c>
      <c r="B19" s="332">
        <f>4000000*12</f>
        <v>48000000</v>
      </c>
      <c r="C19" s="265">
        <f>B19/12</f>
        <v>4000000</v>
      </c>
      <c r="D19" s="336" t="s">
        <v>64</v>
      </c>
      <c r="E19" s="336" t="s">
        <v>64</v>
      </c>
      <c r="F19" s="336" t="s">
        <v>64</v>
      </c>
      <c r="G19" s="340">
        <v>0</v>
      </c>
      <c r="H19" s="340">
        <v>0</v>
      </c>
      <c r="I19" s="340">
        <v>0</v>
      </c>
      <c r="J19" s="340">
        <v>0</v>
      </c>
      <c r="K19" s="340">
        <v>0</v>
      </c>
      <c r="L19" s="340">
        <v>0</v>
      </c>
      <c r="M19" s="340">
        <v>0</v>
      </c>
      <c r="N19" s="340">
        <v>0</v>
      </c>
      <c r="O19" s="340">
        <v>0</v>
      </c>
      <c r="P19" s="340">
        <v>0</v>
      </c>
      <c r="Q19" s="340">
        <v>0</v>
      </c>
      <c r="R19" s="340">
        <v>0</v>
      </c>
      <c r="S19" s="340">
        <v>0</v>
      </c>
      <c r="T19" s="340">
        <v>0</v>
      </c>
      <c r="U19" s="340">
        <v>0</v>
      </c>
      <c r="V19" s="340">
        <v>0</v>
      </c>
      <c r="W19" s="340">
        <v>0</v>
      </c>
      <c r="X19" s="340">
        <v>0</v>
      </c>
      <c r="Y19" s="340">
        <v>0</v>
      </c>
      <c r="Z19" s="340">
        <v>0</v>
      </c>
      <c r="AA19" s="340">
        <v>0</v>
      </c>
      <c r="AB19" s="340">
        <v>0</v>
      </c>
      <c r="AC19" s="340">
        <v>0</v>
      </c>
      <c r="AD19" s="340">
        <v>0</v>
      </c>
      <c r="AE19" s="340">
        <v>0</v>
      </c>
      <c r="AF19" s="340">
        <v>0</v>
      </c>
      <c r="AG19" s="340">
        <v>0</v>
      </c>
      <c r="AH19" s="340">
        <v>0</v>
      </c>
      <c r="AI19" s="340">
        <v>0</v>
      </c>
      <c r="AJ19" s="340">
        <v>0</v>
      </c>
      <c r="AK19" s="340">
        <v>0</v>
      </c>
      <c r="AL19" s="340">
        <v>0</v>
      </c>
      <c r="AM19" s="340">
        <v>0</v>
      </c>
      <c r="AN19" s="340">
        <v>0</v>
      </c>
      <c r="AO19" s="340">
        <v>0</v>
      </c>
      <c r="AP19" s="340">
        <v>0</v>
      </c>
      <c r="AQ19" s="340">
        <v>0</v>
      </c>
      <c r="AR19" s="340">
        <v>0</v>
      </c>
      <c r="AS19" s="340">
        <v>0</v>
      </c>
      <c r="AT19" s="340">
        <v>0</v>
      </c>
      <c r="AU19" s="340">
        <v>0</v>
      </c>
      <c r="AV19" s="340">
        <v>0</v>
      </c>
      <c r="AW19" s="340">
        <v>0</v>
      </c>
      <c r="AX19" s="340">
        <v>0</v>
      </c>
      <c r="AY19" s="340">
        <v>0</v>
      </c>
      <c r="AZ19" s="340">
        <v>0</v>
      </c>
      <c r="BA19" s="340">
        <v>0</v>
      </c>
      <c r="BB19" s="340">
        <v>0</v>
      </c>
      <c r="BC19" s="340">
        <v>0</v>
      </c>
      <c r="BD19" s="340">
        <v>0</v>
      </c>
      <c r="BE19" s="340">
        <v>0</v>
      </c>
      <c r="BF19" s="340">
        <v>0</v>
      </c>
      <c r="BG19" s="340">
        <v>0</v>
      </c>
      <c r="BH19" s="340">
        <v>0</v>
      </c>
      <c r="BI19" s="340">
        <v>0</v>
      </c>
      <c r="BJ19" s="340">
        <v>0</v>
      </c>
      <c r="BK19" s="340">
        <v>0</v>
      </c>
      <c r="BL19" s="340">
        <v>0</v>
      </c>
      <c r="BM19" s="340">
        <v>0</v>
      </c>
      <c r="BN19" s="340">
        <v>0</v>
      </c>
      <c r="BO19" s="340">
        <v>0</v>
      </c>
      <c r="BP19" s="350"/>
      <c r="BQ19" s="352"/>
    </row>
    <row r="20" spans="1:69" hidden="1" outlineLevel="1" x14ac:dyDescent="0.15">
      <c r="A20" s="33" t="s">
        <v>86</v>
      </c>
      <c r="B20" s="331">
        <f>4000000/160</f>
        <v>25000</v>
      </c>
      <c r="C20" s="265">
        <f>B20*160</f>
        <v>4000000</v>
      </c>
      <c r="D20" s="336" t="s">
        <v>64</v>
      </c>
      <c r="E20" s="336" t="s">
        <v>64</v>
      </c>
      <c r="F20" s="336" t="s">
        <v>64</v>
      </c>
      <c r="G20" s="340">
        <v>0</v>
      </c>
      <c r="H20" s="340">
        <v>0</v>
      </c>
      <c r="I20" s="340">
        <v>0</v>
      </c>
      <c r="J20" s="340">
        <v>0</v>
      </c>
      <c r="K20" s="340">
        <v>0</v>
      </c>
      <c r="L20" s="340">
        <v>0</v>
      </c>
      <c r="M20" s="340">
        <v>0</v>
      </c>
      <c r="N20" s="340">
        <v>0</v>
      </c>
      <c r="O20" s="340">
        <v>0</v>
      </c>
      <c r="P20" s="340">
        <v>0</v>
      </c>
      <c r="Q20" s="340">
        <v>0</v>
      </c>
      <c r="R20" s="340">
        <v>0</v>
      </c>
      <c r="S20" s="340">
        <v>0</v>
      </c>
      <c r="T20" s="340">
        <v>0</v>
      </c>
      <c r="U20" s="340">
        <v>0</v>
      </c>
      <c r="V20" s="340">
        <v>0</v>
      </c>
      <c r="W20" s="340">
        <v>0</v>
      </c>
      <c r="X20" s="340">
        <v>0</v>
      </c>
      <c r="Y20" s="340">
        <v>0</v>
      </c>
      <c r="Z20" s="340">
        <v>0</v>
      </c>
      <c r="AA20" s="340">
        <v>0</v>
      </c>
      <c r="AB20" s="340">
        <v>0</v>
      </c>
      <c r="AC20" s="340">
        <v>0</v>
      </c>
      <c r="AD20" s="340">
        <v>0</v>
      </c>
      <c r="AE20" s="340">
        <v>0</v>
      </c>
      <c r="AF20" s="340">
        <v>0</v>
      </c>
      <c r="AG20" s="340">
        <v>0</v>
      </c>
      <c r="AH20" s="340">
        <v>0</v>
      </c>
      <c r="AI20" s="340">
        <v>0</v>
      </c>
      <c r="AJ20" s="340">
        <v>0</v>
      </c>
      <c r="AK20" s="340">
        <v>0</v>
      </c>
      <c r="AL20" s="340">
        <v>0</v>
      </c>
      <c r="AM20" s="340">
        <v>0</v>
      </c>
      <c r="AN20" s="340">
        <v>0</v>
      </c>
      <c r="AO20" s="340">
        <v>0</v>
      </c>
      <c r="AP20" s="340">
        <v>0</v>
      </c>
      <c r="AQ20" s="340">
        <v>0</v>
      </c>
      <c r="AR20" s="340">
        <v>0</v>
      </c>
      <c r="AS20" s="340">
        <v>0</v>
      </c>
      <c r="AT20" s="340">
        <v>0</v>
      </c>
      <c r="AU20" s="340">
        <v>0</v>
      </c>
      <c r="AV20" s="340">
        <v>0</v>
      </c>
      <c r="AW20" s="340">
        <v>0</v>
      </c>
      <c r="AX20" s="340">
        <v>0</v>
      </c>
      <c r="AY20" s="340">
        <v>0</v>
      </c>
      <c r="AZ20" s="340">
        <v>0</v>
      </c>
      <c r="BA20" s="340">
        <v>0</v>
      </c>
      <c r="BB20" s="340">
        <v>0</v>
      </c>
      <c r="BC20" s="340">
        <v>0</v>
      </c>
      <c r="BD20" s="340">
        <v>0</v>
      </c>
      <c r="BE20" s="340">
        <v>0</v>
      </c>
      <c r="BF20" s="340">
        <v>0</v>
      </c>
      <c r="BG20" s="340">
        <v>0</v>
      </c>
      <c r="BH20" s="340">
        <v>0</v>
      </c>
      <c r="BI20" s="340">
        <v>0</v>
      </c>
      <c r="BJ20" s="340">
        <v>0</v>
      </c>
      <c r="BK20" s="340">
        <v>0</v>
      </c>
      <c r="BL20" s="340">
        <v>0</v>
      </c>
      <c r="BM20" s="340">
        <v>0</v>
      </c>
      <c r="BN20" s="340">
        <v>0</v>
      </c>
      <c r="BO20" s="340">
        <v>0</v>
      </c>
      <c r="BP20" s="350"/>
      <c r="BQ20" s="352"/>
    </row>
    <row r="21" spans="1:69" hidden="1" outlineLevel="1" x14ac:dyDescent="0.15">
      <c r="B21" s="331"/>
      <c r="C21" s="266"/>
      <c r="D21" s="337"/>
      <c r="E21" s="337"/>
      <c r="F21" s="337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  <c r="AB21" s="340"/>
      <c r="AC21" s="340"/>
      <c r="AD21" s="340"/>
      <c r="AE21" s="340"/>
      <c r="AF21" s="340"/>
      <c r="AG21" s="340"/>
      <c r="AH21" s="340"/>
      <c r="AI21" s="340"/>
      <c r="AJ21" s="340"/>
      <c r="AK21" s="340"/>
      <c r="AL21" s="340"/>
      <c r="AM21" s="340"/>
      <c r="AN21" s="340"/>
      <c r="AO21" s="340"/>
      <c r="AP21" s="340"/>
      <c r="AQ21" s="340"/>
      <c r="AR21" s="340"/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40"/>
      <c r="BD21" s="340"/>
      <c r="BE21" s="340"/>
      <c r="BF21" s="340"/>
      <c r="BG21" s="340"/>
      <c r="BH21" s="340"/>
      <c r="BI21" s="340"/>
      <c r="BJ21" s="340"/>
      <c r="BK21" s="340"/>
      <c r="BL21" s="340"/>
      <c r="BM21" s="340"/>
      <c r="BN21" s="340"/>
      <c r="BO21" s="340"/>
      <c r="BP21" s="350"/>
      <c r="BQ21" s="352"/>
    </row>
    <row r="22" spans="1:69" hidden="1" outlineLevel="1" x14ac:dyDescent="0.15">
      <c r="A22" s="33" t="s">
        <v>1225</v>
      </c>
      <c r="B22" s="331">
        <f>4000000*12</f>
        <v>48000000</v>
      </c>
      <c r="C22" s="265">
        <f>B22/12</f>
        <v>4000000</v>
      </c>
      <c r="D22" s="336" t="s">
        <v>64</v>
      </c>
      <c r="E22" s="336" t="s">
        <v>64</v>
      </c>
      <c r="F22" s="336" t="s">
        <v>64</v>
      </c>
      <c r="G22" s="340">
        <v>0</v>
      </c>
      <c r="H22" s="340">
        <v>1</v>
      </c>
      <c r="I22" s="340">
        <v>1</v>
      </c>
      <c r="J22" s="340">
        <v>1</v>
      </c>
      <c r="K22" s="340">
        <v>1</v>
      </c>
      <c r="L22" s="340">
        <v>1</v>
      </c>
      <c r="M22" s="340">
        <v>1</v>
      </c>
      <c r="N22" s="340">
        <v>1</v>
      </c>
      <c r="O22" s="340">
        <v>1</v>
      </c>
      <c r="P22" s="340">
        <v>1</v>
      </c>
      <c r="Q22" s="340">
        <v>1</v>
      </c>
      <c r="R22" s="340">
        <v>1</v>
      </c>
      <c r="S22" s="340">
        <v>1</v>
      </c>
      <c r="T22" s="340">
        <v>1</v>
      </c>
      <c r="U22" s="340">
        <v>1</v>
      </c>
      <c r="V22" s="340">
        <v>1</v>
      </c>
      <c r="W22" s="340">
        <v>1</v>
      </c>
      <c r="X22" s="340">
        <v>1</v>
      </c>
      <c r="Y22" s="340">
        <v>1</v>
      </c>
      <c r="Z22" s="340">
        <v>1</v>
      </c>
      <c r="AA22" s="340">
        <v>1</v>
      </c>
      <c r="AB22" s="340">
        <v>1</v>
      </c>
      <c r="AC22" s="340">
        <v>1</v>
      </c>
      <c r="AD22" s="340">
        <v>1</v>
      </c>
      <c r="AE22" s="340">
        <v>1</v>
      </c>
      <c r="AF22" s="340">
        <v>1</v>
      </c>
      <c r="AG22" s="340">
        <v>1</v>
      </c>
      <c r="AH22" s="340">
        <v>1</v>
      </c>
      <c r="AI22" s="340">
        <v>1</v>
      </c>
      <c r="AJ22" s="340">
        <v>1</v>
      </c>
      <c r="AK22" s="340">
        <v>1</v>
      </c>
      <c r="AL22" s="340">
        <v>1</v>
      </c>
      <c r="AM22" s="340">
        <v>1</v>
      </c>
      <c r="AN22" s="340">
        <v>1</v>
      </c>
      <c r="AO22" s="340">
        <v>1</v>
      </c>
      <c r="AP22" s="340">
        <v>1</v>
      </c>
      <c r="AQ22" s="340">
        <v>1</v>
      </c>
      <c r="AR22" s="340">
        <v>1</v>
      </c>
      <c r="AS22" s="340">
        <v>1</v>
      </c>
      <c r="AT22" s="340">
        <v>1</v>
      </c>
      <c r="AU22" s="340">
        <v>1</v>
      </c>
      <c r="AV22" s="340">
        <v>1</v>
      </c>
      <c r="AW22" s="340">
        <v>1</v>
      </c>
      <c r="AX22" s="340">
        <v>1</v>
      </c>
      <c r="AY22" s="340">
        <v>1</v>
      </c>
      <c r="AZ22" s="340">
        <v>1</v>
      </c>
      <c r="BA22" s="340">
        <v>1</v>
      </c>
      <c r="BB22" s="340">
        <v>1</v>
      </c>
      <c r="BC22" s="340">
        <v>1</v>
      </c>
      <c r="BD22" s="340">
        <v>1</v>
      </c>
      <c r="BE22" s="340">
        <v>1</v>
      </c>
      <c r="BF22" s="340">
        <v>1</v>
      </c>
      <c r="BG22" s="340">
        <v>1</v>
      </c>
      <c r="BH22" s="340">
        <v>1</v>
      </c>
      <c r="BI22" s="340">
        <v>1</v>
      </c>
      <c r="BJ22" s="340">
        <v>1</v>
      </c>
      <c r="BK22" s="340">
        <v>1</v>
      </c>
      <c r="BL22" s="340">
        <v>1</v>
      </c>
      <c r="BM22" s="340">
        <v>1</v>
      </c>
      <c r="BN22" s="340">
        <v>1</v>
      </c>
      <c r="BO22" s="340">
        <v>1</v>
      </c>
      <c r="BP22" s="350"/>
      <c r="BQ22" s="352"/>
    </row>
    <row r="23" spans="1:69" hidden="1" outlineLevel="1" x14ac:dyDescent="0.15">
      <c r="A23" s="33" t="s">
        <v>86</v>
      </c>
      <c r="B23" s="331">
        <f>4000000/160</f>
        <v>25000</v>
      </c>
      <c r="C23" s="265">
        <f>B23*160</f>
        <v>4000000</v>
      </c>
      <c r="D23" s="336" t="s">
        <v>64</v>
      </c>
      <c r="E23" s="336" t="s">
        <v>64</v>
      </c>
      <c r="F23" s="336" t="s">
        <v>64</v>
      </c>
      <c r="G23" s="340">
        <v>0</v>
      </c>
      <c r="H23" s="340">
        <v>0</v>
      </c>
      <c r="I23" s="340">
        <v>0</v>
      </c>
      <c r="J23" s="340">
        <v>0</v>
      </c>
      <c r="K23" s="340">
        <v>0</v>
      </c>
      <c r="L23" s="340">
        <v>0</v>
      </c>
      <c r="M23" s="340">
        <v>0</v>
      </c>
      <c r="N23" s="340">
        <v>0</v>
      </c>
      <c r="O23" s="340">
        <v>0</v>
      </c>
      <c r="P23" s="340">
        <v>0</v>
      </c>
      <c r="Q23" s="340">
        <v>0</v>
      </c>
      <c r="R23" s="340">
        <v>0</v>
      </c>
      <c r="S23" s="340">
        <v>0</v>
      </c>
      <c r="T23" s="340">
        <v>0</v>
      </c>
      <c r="U23" s="340">
        <v>0</v>
      </c>
      <c r="V23" s="340">
        <v>0</v>
      </c>
      <c r="W23" s="340">
        <v>0</v>
      </c>
      <c r="X23" s="340">
        <v>0</v>
      </c>
      <c r="Y23" s="340">
        <v>0</v>
      </c>
      <c r="Z23" s="340">
        <v>0</v>
      </c>
      <c r="AA23" s="340">
        <v>0</v>
      </c>
      <c r="AB23" s="340">
        <v>0</v>
      </c>
      <c r="AC23" s="340">
        <v>0</v>
      </c>
      <c r="AD23" s="340">
        <v>0</v>
      </c>
      <c r="AE23" s="340">
        <v>0</v>
      </c>
      <c r="AF23" s="340">
        <v>0</v>
      </c>
      <c r="AG23" s="340">
        <v>0</v>
      </c>
      <c r="AH23" s="340">
        <v>0</v>
      </c>
      <c r="AI23" s="340">
        <v>0</v>
      </c>
      <c r="AJ23" s="340">
        <v>0</v>
      </c>
      <c r="AK23" s="340">
        <v>0</v>
      </c>
      <c r="AL23" s="340">
        <v>0</v>
      </c>
      <c r="AM23" s="340">
        <v>0</v>
      </c>
      <c r="AN23" s="340">
        <v>0</v>
      </c>
      <c r="AO23" s="340">
        <v>0</v>
      </c>
      <c r="AP23" s="340">
        <v>0</v>
      </c>
      <c r="AQ23" s="340">
        <v>0</v>
      </c>
      <c r="AR23" s="340">
        <v>0</v>
      </c>
      <c r="AS23" s="340">
        <v>0</v>
      </c>
      <c r="AT23" s="340">
        <v>0</v>
      </c>
      <c r="AU23" s="340">
        <v>0</v>
      </c>
      <c r="AV23" s="340">
        <v>0</v>
      </c>
      <c r="AW23" s="340">
        <v>0</v>
      </c>
      <c r="AX23" s="340">
        <v>0</v>
      </c>
      <c r="AY23" s="340">
        <v>0</v>
      </c>
      <c r="AZ23" s="340">
        <v>0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0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0</v>
      </c>
      <c r="BP23" s="350"/>
      <c r="BQ23" s="352"/>
    </row>
    <row r="24" spans="1:69" hidden="1" outlineLevel="1" x14ac:dyDescent="0.15">
      <c r="B24" s="331"/>
      <c r="C24" s="266"/>
      <c r="D24" s="337"/>
      <c r="E24" s="337"/>
      <c r="F24" s="337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340"/>
      <c r="AB24" s="340"/>
      <c r="AC24" s="340"/>
      <c r="AD24" s="340"/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40"/>
      <c r="BD24" s="340"/>
      <c r="BE24" s="340"/>
      <c r="BF24" s="340"/>
      <c r="BG24" s="340"/>
      <c r="BH24" s="340"/>
      <c r="BI24" s="340"/>
      <c r="BJ24" s="340"/>
      <c r="BK24" s="340"/>
      <c r="BL24" s="340"/>
      <c r="BM24" s="340"/>
      <c r="BN24" s="340"/>
      <c r="BO24" s="340"/>
      <c r="BP24" s="350"/>
      <c r="BQ24" s="352"/>
    </row>
    <row r="25" spans="1:69" s="14" customFormat="1" hidden="1" outlineLevel="1" x14ac:dyDescent="0.15">
      <c r="A25" s="14" t="s">
        <v>116</v>
      </c>
      <c r="B25" s="333"/>
      <c r="C25" s="142"/>
      <c r="D25" s="338"/>
      <c r="E25" s="338"/>
      <c r="F25" s="338"/>
      <c r="G25" s="355">
        <f t="shared" ref="G25:AL25" si="0">G10+G13+G19+G22+G16</f>
        <v>0</v>
      </c>
      <c r="H25" s="355">
        <f t="shared" si="0"/>
        <v>2</v>
      </c>
      <c r="I25" s="355">
        <f t="shared" si="0"/>
        <v>2</v>
      </c>
      <c r="J25" s="355">
        <f t="shared" si="0"/>
        <v>2</v>
      </c>
      <c r="K25" s="355">
        <f t="shared" si="0"/>
        <v>2</v>
      </c>
      <c r="L25" s="355">
        <f t="shared" si="0"/>
        <v>2</v>
      </c>
      <c r="M25" s="355">
        <f t="shared" si="0"/>
        <v>2</v>
      </c>
      <c r="N25" s="355">
        <f t="shared" si="0"/>
        <v>2</v>
      </c>
      <c r="O25" s="355">
        <f t="shared" si="0"/>
        <v>2</v>
      </c>
      <c r="P25" s="355">
        <f t="shared" si="0"/>
        <v>2</v>
      </c>
      <c r="Q25" s="355">
        <f t="shared" si="0"/>
        <v>2</v>
      </c>
      <c r="R25" s="355">
        <f t="shared" si="0"/>
        <v>2</v>
      </c>
      <c r="S25" s="355">
        <f t="shared" si="0"/>
        <v>2</v>
      </c>
      <c r="T25" s="355">
        <f t="shared" si="0"/>
        <v>2</v>
      </c>
      <c r="U25" s="355">
        <f t="shared" si="0"/>
        <v>2</v>
      </c>
      <c r="V25" s="355">
        <f t="shared" si="0"/>
        <v>2</v>
      </c>
      <c r="W25" s="355">
        <f t="shared" si="0"/>
        <v>2</v>
      </c>
      <c r="X25" s="355">
        <f t="shared" si="0"/>
        <v>2</v>
      </c>
      <c r="Y25" s="355">
        <f t="shared" si="0"/>
        <v>2</v>
      </c>
      <c r="Z25" s="355">
        <f t="shared" si="0"/>
        <v>2</v>
      </c>
      <c r="AA25" s="355">
        <f t="shared" si="0"/>
        <v>2</v>
      </c>
      <c r="AB25" s="355">
        <f t="shared" si="0"/>
        <v>2</v>
      </c>
      <c r="AC25" s="355">
        <f t="shared" si="0"/>
        <v>2</v>
      </c>
      <c r="AD25" s="355">
        <f t="shared" si="0"/>
        <v>2</v>
      </c>
      <c r="AE25" s="355">
        <f t="shared" si="0"/>
        <v>2</v>
      </c>
      <c r="AF25" s="355">
        <f t="shared" si="0"/>
        <v>2</v>
      </c>
      <c r="AG25" s="355">
        <f t="shared" si="0"/>
        <v>2</v>
      </c>
      <c r="AH25" s="355">
        <f t="shared" si="0"/>
        <v>2</v>
      </c>
      <c r="AI25" s="355">
        <f t="shared" si="0"/>
        <v>2</v>
      </c>
      <c r="AJ25" s="355">
        <f t="shared" si="0"/>
        <v>2</v>
      </c>
      <c r="AK25" s="355">
        <f t="shared" si="0"/>
        <v>2</v>
      </c>
      <c r="AL25" s="355">
        <f t="shared" si="0"/>
        <v>2</v>
      </c>
      <c r="AM25" s="355">
        <f t="shared" ref="AM25:BO25" si="1">AM10+AM13+AM19+AM22+AM16</f>
        <v>2</v>
      </c>
      <c r="AN25" s="355">
        <f t="shared" si="1"/>
        <v>2</v>
      </c>
      <c r="AO25" s="355">
        <f t="shared" si="1"/>
        <v>2</v>
      </c>
      <c r="AP25" s="355">
        <f t="shared" si="1"/>
        <v>2</v>
      </c>
      <c r="AQ25" s="355">
        <f t="shared" si="1"/>
        <v>2</v>
      </c>
      <c r="AR25" s="355">
        <f t="shared" si="1"/>
        <v>2</v>
      </c>
      <c r="AS25" s="355">
        <f t="shared" si="1"/>
        <v>2</v>
      </c>
      <c r="AT25" s="355">
        <f t="shared" si="1"/>
        <v>2</v>
      </c>
      <c r="AU25" s="355">
        <f t="shared" si="1"/>
        <v>2</v>
      </c>
      <c r="AV25" s="355">
        <f t="shared" si="1"/>
        <v>2</v>
      </c>
      <c r="AW25" s="355">
        <f t="shared" si="1"/>
        <v>2</v>
      </c>
      <c r="AX25" s="355">
        <f t="shared" si="1"/>
        <v>2</v>
      </c>
      <c r="AY25" s="355">
        <f t="shared" si="1"/>
        <v>2</v>
      </c>
      <c r="AZ25" s="355">
        <f t="shared" si="1"/>
        <v>2</v>
      </c>
      <c r="BA25" s="355">
        <f t="shared" si="1"/>
        <v>2</v>
      </c>
      <c r="BB25" s="355">
        <f t="shared" si="1"/>
        <v>2</v>
      </c>
      <c r="BC25" s="355">
        <f t="shared" si="1"/>
        <v>2</v>
      </c>
      <c r="BD25" s="355">
        <f t="shared" si="1"/>
        <v>2</v>
      </c>
      <c r="BE25" s="355">
        <f t="shared" si="1"/>
        <v>2</v>
      </c>
      <c r="BF25" s="355">
        <f t="shared" si="1"/>
        <v>2</v>
      </c>
      <c r="BG25" s="355">
        <f t="shared" si="1"/>
        <v>2</v>
      </c>
      <c r="BH25" s="355">
        <f t="shared" si="1"/>
        <v>2</v>
      </c>
      <c r="BI25" s="355">
        <f t="shared" si="1"/>
        <v>2</v>
      </c>
      <c r="BJ25" s="355">
        <f t="shared" si="1"/>
        <v>2</v>
      </c>
      <c r="BK25" s="355">
        <f t="shared" si="1"/>
        <v>2</v>
      </c>
      <c r="BL25" s="355">
        <f t="shared" si="1"/>
        <v>2</v>
      </c>
      <c r="BM25" s="355">
        <f t="shared" si="1"/>
        <v>2</v>
      </c>
      <c r="BN25" s="355">
        <f t="shared" si="1"/>
        <v>2</v>
      </c>
      <c r="BO25" s="355">
        <f t="shared" si="1"/>
        <v>2</v>
      </c>
      <c r="BP25" s="349"/>
      <c r="BQ25" s="335"/>
    </row>
    <row r="26" spans="1:69" s="19" customFormat="1" hidden="1" outlineLevel="1" x14ac:dyDescent="0.15">
      <c r="A26" s="14" t="s">
        <v>87</v>
      </c>
      <c r="B26" s="334"/>
      <c r="C26" s="20"/>
      <c r="D26" s="339"/>
      <c r="E26" s="339"/>
      <c r="F26" s="339"/>
      <c r="G26" s="356">
        <f t="shared" ref="G26:AL26" si="2">G23+G20+G14+G11+G17</f>
        <v>0</v>
      </c>
      <c r="H26" s="356">
        <f t="shared" si="2"/>
        <v>0</v>
      </c>
      <c r="I26" s="356">
        <f t="shared" si="2"/>
        <v>0</v>
      </c>
      <c r="J26" s="356">
        <f t="shared" si="2"/>
        <v>0</v>
      </c>
      <c r="K26" s="356">
        <f t="shared" si="2"/>
        <v>0</v>
      </c>
      <c r="L26" s="356">
        <f t="shared" si="2"/>
        <v>0</v>
      </c>
      <c r="M26" s="356">
        <f t="shared" si="2"/>
        <v>0</v>
      </c>
      <c r="N26" s="356">
        <f t="shared" si="2"/>
        <v>0</v>
      </c>
      <c r="O26" s="356">
        <f t="shared" si="2"/>
        <v>0</v>
      </c>
      <c r="P26" s="356">
        <f t="shared" si="2"/>
        <v>0</v>
      </c>
      <c r="Q26" s="356">
        <f t="shared" si="2"/>
        <v>0</v>
      </c>
      <c r="R26" s="356">
        <f t="shared" si="2"/>
        <v>0</v>
      </c>
      <c r="S26" s="356">
        <f t="shared" si="2"/>
        <v>0</v>
      </c>
      <c r="T26" s="356">
        <f t="shared" si="2"/>
        <v>0</v>
      </c>
      <c r="U26" s="356">
        <f t="shared" si="2"/>
        <v>0</v>
      </c>
      <c r="V26" s="356">
        <f t="shared" si="2"/>
        <v>0</v>
      </c>
      <c r="W26" s="356">
        <f t="shared" si="2"/>
        <v>0</v>
      </c>
      <c r="X26" s="356">
        <f t="shared" si="2"/>
        <v>0</v>
      </c>
      <c r="Y26" s="356">
        <f t="shared" si="2"/>
        <v>0</v>
      </c>
      <c r="Z26" s="356">
        <f t="shared" si="2"/>
        <v>0</v>
      </c>
      <c r="AA26" s="356">
        <f t="shared" si="2"/>
        <v>0</v>
      </c>
      <c r="AB26" s="356">
        <f t="shared" si="2"/>
        <v>0</v>
      </c>
      <c r="AC26" s="356">
        <f t="shared" si="2"/>
        <v>0</v>
      </c>
      <c r="AD26" s="356">
        <f t="shared" si="2"/>
        <v>0</v>
      </c>
      <c r="AE26" s="356">
        <f t="shared" si="2"/>
        <v>0</v>
      </c>
      <c r="AF26" s="356">
        <f t="shared" si="2"/>
        <v>0</v>
      </c>
      <c r="AG26" s="356">
        <f t="shared" si="2"/>
        <v>0</v>
      </c>
      <c r="AH26" s="356">
        <f t="shared" si="2"/>
        <v>0</v>
      </c>
      <c r="AI26" s="356">
        <f t="shared" si="2"/>
        <v>0</v>
      </c>
      <c r="AJ26" s="356">
        <f t="shared" si="2"/>
        <v>0</v>
      </c>
      <c r="AK26" s="356">
        <f t="shared" si="2"/>
        <v>0</v>
      </c>
      <c r="AL26" s="356">
        <f t="shared" si="2"/>
        <v>0</v>
      </c>
      <c r="AM26" s="356">
        <f t="shared" ref="AM26:BO26" si="3">AM23+AM20+AM14+AM11+AM17</f>
        <v>0</v>
      </c>
      <c r="AN26" s="356">
        <f t="shared" si="3"/>
        <v>0</v>
      </c>
      <c r="AO26" s="356">
        <f t="shared" si="3"/>
        <v>0</v>
      </c>
      <c r="AP26" s="356">
        <f t="shared" si="3"/>
        <v>0</v>
      </c>
      <c r="AQ26" s="356">
        <f t="shared" si="3"/>
        <v>0</v>
      </c>
      <c r="AR26" s="356">
        <f t="shared" si="3"/>
        <v>0</v>
      </c>
      <c r="AS26" s="356">
        <f t="shared" si="3"/>
        <v>0</v>
      </c>
      <c r="AT26" s="356">
        <f t="shared" si="3"/>
        <v>0</v>
      </c>
      <c r="AU26" s="356">
        <f t="shared" si="3"/>
        <v>0</v>
      </c>
      <c r="AV26" s="356">
        <f t="shared" si="3"/>
        <v>0</v>
      </c>
      <c r="AW26" s="356">
        <f t="shared" si="3"/>
        <v>0</v>
      </c>
      <c r="AX26" s="356">
        <f t="shared" si="3"/>
        <v>0</v>
      </c>
      <c r="AY26" s="356">
        <f t="shared" si="3"/>
        <v>0</v>
      </c>
      <c r="AZ26" s="356">
        <f t="shared" si="3"/>
        <v>0</v>
      </c>
      <c r="BA26" s="356">
        <f t="shared" si="3"/>
        <v>0</v>
      </c>
      <c r="BB26" s="356">
        <f t="shared" si="3"/>
        <v>0</v>
      </c>
      <c r="BC26" s="356">
        <f t="shared" si="3"/>
        <v>0</v>
      </c>
      <c r="BD26" s="356">
        <f t="shared" si="3"/>
        <v>0</v>
      </c>
      <c r="BE26" s="356">
        <f t="shared" si="3"/>
        <v>0</v>
      </c>
      <c r="BF26" s="356">
        <f t="shared" si="3"/>
        <v>0</v>
      </c>
      <c r="BG26" s="356">
        <f t="shared" si="3"/>
        <v>0</v>
      </c>
      <c r="BH26" s="356">
        <f t="shared" si="3"/>
        <v>0</v>
      </c>
      <c r="BI26" s="356">
        <f t="shared" si="3"/>
        <v>0</v>
      </c>
      <c r="BJ26" s="356">
        <f t="shared" si="3"/>
        <v>0</v>
      </c>
      <c r="BK26" s="356">
        <f t="shared" si="3"/>
        <v>0</v>
      </c>
      <c r="BL26" s="356">
        <f t="shared" si="3"/>
        <v>0</v>
      </c>
      <c r="BM26" s="356">
        <f t="shared" si="3"/>
        <v>0</v>
      </c>
      <c r="BN26" s="356">
        <f t="shared" si="3"/>
        <v>0</v>
      </c>
      <c r="BO26" s="356">
        <f t="shared" si="3"/>
        <v>0</v>
      </c>
      <c r="BP26" s="349"/>
      <c r="BQ26" s="334"/>
    </row>
    <row r="27" spans="1:69" s="14" customFormat="1" hidden="1" outlineLevel="1" x14ac:dyDescent="0.15">
      <c r="A27" s="14" t="s">
        <v>117</v>
      </c>
      <c r="B27" s="335"/>
      <c r="C27" s="20"/>
      <c r="D27" s="338"/>
      <c r="E27" s="338"/>
      <c r="F27" s="338"/>
      <c r="G27" s="355">
        <f>SUM(G25:G26)</f>
        <v>0</v>
      </c>
      <c r="H27" s="355">
        <f>SUM(H25:H26)</f>
        <v>2</v>
      </c>
      <c r="I27" s="355">
        <f t="shared" ref="I27:BO27" si="4">SUM(I25:I26)</f>
        <v>2</v>
      </c>
      <c r="J27" s="355">
        <f t="shared" si="4"/>
        <v>2</v>
      </c>
      <c r="K27" s="355">
        <f t="shared" si="4"/>
        <v>2</v>
      </c>
      <c r="L27" s="355">
        <f t="shared" si="4"/>
        <v>2</v>
      </c>
      <c r="M27" s="355">
        <f t="shared" si="4"/>
        <v>2</v>
      </c>
      <c r="N27" s="355">
        <f t="shared" si="4"/>
        <v>2</v>
      </c>
      <c r="O27" s="355">
        <f t="shared" si="4"/>
        <v>2</v>
      </c>
      <c r="P27" s="355">
        <f t="shared" si="4"/>
        <v>2</v>
      </c>
      <c r="Q27" s="355">
        <f t="shared" si="4"/>
        <v>2</v>
      </c>
      <c r="R27" s="355">
        <f t="shared" si="4"/>
        <v>2</v>
      </c>
      <c r="S27" s="355">
        <f t="shared" si="4"/>
        <v>2</v>
      </c>
      <c r="T27" s="355">
        <f t="shared" si="4"/>
        <v>2</v>
      </c>
      <c r="U27" s="355">
        <f t="shared" si="4"/>
        <v>2</v>
      </c>
      <c r="V27" s="355">
        <f t="shared" si="4"/>
        <v>2</v>
      </c>
      <c r="W27" s="355">
        <f t="shared" si="4"/>
        <v>2</v>
      </c>
      <c r="X27" s="355">
        <f t="shared" si="4"/>
        <v>2</v>
      </c>
      <c r="Y27" s="355">
        <f t="shared" si="4"/>
        <v>2</v>
      </c>
      <c r="Z27" s="355">
        <f t="shared" si="4"/>
        <v>2</v>
      </c>
      <c r="AA27" s="355">
        <f t="shared" si="4"/>
        <v>2</v>
      </c>
      <c r="AB27" s="355">
        <f t="shared" si="4"/>
        <v>2</v>
      </c>
      <c r="AC27" s="355">
        <f t="shared" si="4"/>
        <v>2</v>
      </c>
      <c r="AD27" s="355">
        <f t="shared" si="4"/>
        <v>2</v>
      </c>
      <c r="AE27" s="355">
        <f t="shared" si="4"/>
        <v>2</v>
      </c>
      <c r="AF27" s="355">
        <f t="shared" si="4"/>
        <v>2</v>
      </c>
      <c r="AG27" s="355">
        <f t="shared" si="4"/>
        <v>2</v>
      </c>
      <c r="AH27" s="355">
        <f t="shared" si="4"/>
        <v>2</v>
      </c>
      <c r="AI27" s="355">
        <f t="shared" si="4"/>
        <v>2</v>
      </c>
      <c r="AJ27" s="355">
        <f t="shared" si="4"/>
        <v>2</v>
      </c>
      <c r="AK27" s="355">
        <f t="shared" si="4"/>
        <v>2</v>
      </c>
      <c r="AL27" s="355">
        <f t="shared" si="4"/>
        <v>2</v>
      </c>
      <c r="AM27" s="355">
        <f t="shared" si="4"/>
        <v>2</v>
      </c>
      <c r="AN27" s="355">
        <f t="shared" si="4"/>
        <v>2</v>
      </c>
      <c r="AO27" s="355">
        <f t="shared" si="4"/>
        <v>2</v>
      </c>
      <c r="AP27" s="355">
        <f t="shared" si="4"/>
        <v>2</v>
      </c>
      <c r="AQ27" s="355">
        <f t="shared" si="4"/>
        <v>2</v>
      </c>
      <c r="AR27" s="355">
        <f t="shared" si="4"/>
        <v>2</v>
      </c>
      <c r="AS27" s="355">
        <f t="shared" si="4"/>
        <v>2</v>
      </c>
      <c r="AT27" s="355">
        <f t="shared" si="4"/>
        <v>2</v>
      </c>
      <c r="AU27" s="355">
        <f t="shared" si="4"/>
        <v>2</v>
      </c>
      <c r="AV27" s="355">
        <f t="shared" si="4"/>
        <v>2</v>
      </c>
      <c r="AW27" s="355">
        <f t="shared" si="4"/>
        <v>2</v>
      </c>
      <c r="AX27" s="355">
        <f t="shared" si="4"/>
        <v>2</v>
      </c>
      <c r="AY27" s="355">
        <f t="shared" si="4"/>
        <v>2</v>
      </c>
      <c r="AZ27" s="355">
        <f t="shared" si="4"/>
        <v>2</v>
      </c>
      <c r="BA27" s="355">
        <f t="shared" si="4"/>
        <v>2</v>
      </c>
      <c r="BB27" s="355">
        <f t="shared" si="4"/>
        <v>2</v>
      </c>
      <c r="BC27" s="355">
        <f t="shared" si="4"/>
        <v>2</v>
      </c>
      <c r="BD27" s="355">
        <f t="shared" si="4"/>
        <v>2</v>
      </c>
      <c r="BE27" s="355">
        <f t="shared" si="4"/>
        <v>2</v>
      </c>
      <c r="BF27" s="355">
        <f t="shared" si="4"/>
        <v>2</v>
      </c>
      <c r="BG27" s="355">
        <f t="shared" si="4"/>
        <v>2</v>
      </c>
      <c r="BH27" s="355">
        <f t="shared" si="4"/>
        <v>2</v>
      </c>
      <c r="BI27" s="355">
        <f t="shared" si="4"/>
        <v>2</v>
      </c>
      <c r="BJ27" s="355">
        <f t="shared" si="4"/>
        <v>2</v>
      </c>
      <c r="BK27" s="355">
        <f t="shared" si="4"/>
        <v>2</v>
      </c>
      <c r="BL27" s="355">
        <f t="shared" si="4"/>
        <v>2</v>
      </c>
      <c r="BM27" s="355">
        <f t="shared" si="4"/>
        <v>2</v>
      </c>
      <c r="BN27" s="355">
        <f t="shared" si="4"/>
        <v>2</v>
      </c>
      <c r="BO27" s="355">
        <f t="shared" si="4"/>
        <v>2</v>
      </c>
      <c r="BP27" s="349"/>
      <c r="BQ27" s="335"/>
    </row>
    <row r="28" spans="1:69" s="14" customFormat="1" hidden="1" outlineLevel="1" x14ac:dyDescent="0.15">
      <c r="B28" s="335"/>
      <c r="C28" s="20"/>
      <c r="D28" s="338"/>
      <c r="E28" s="338"/>
      <c r="F28" s="338"/>
      <c r="G28" s="355"/>
      <c r="H28" s="355"/>
      <c r="I28" s="355"/>
      <c r="J28" s="355"/>
      <c r="K28" s="355"/>
      <c r="L28" s="355"/>
      <c r="M28" s="355"/>
      <c r="N28" s="355"/>
      <c r="O28" s="355"/>
      <c r="P28" s="355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  <c r="AI28" s="355"/>
      <c r="AJ28" s="355"/>
      <c r="AK28" s="355"/>
      <c r="AL28" s="355"/>
      <c r="AM28" s="355"/>
      <c r="AN28" s="355"/>
      <c r="AO28" s="355"/>
      <c r="AP28" s="355"/>
      <c r="AQ28" s="355"/>
      <c r="AR28" s="355"/>
      <c r="AS28" s="355"/>
      <c r="AT28" s="355"/>
      <c r="AU28" s="355"/>
      <c r="AV28" s="355"/>
      <c r="AW28" s="355"/>
      <c r="AX28" s="355"/>
      <c r="AY28" s="355"/>
      <c r="AZ28" s="355"/>
      <c r="BA28" s="355"/>
      <c r="BB28" s="355"/>
      <c r="BC28" s="355"/>
      <c r="BD28" s="355"/>
      <c r="BE28" s="355"/>
      <c r="BF28" s="355"/>
      <c r="BG28" s="355"/>
      <c r="BH28" s="355"/>
      <c r="BI28" s="355"/>
      <c r="BJ28" s="355"/>
      <c r="BK28" s="355"/>
      <c r="BL28" s="355"/>
      <c r="BM28" s="355"/>
      <c r="BN28" s="355"/>
      <c r="BO28" s="355"/>
      <c r="BP28" s="349"/>
      <c r="BQ28" s="335"/>
    </row>
    <row r="29" spans="1:69" s="14" customFormat="1" hidden="1" outlineLevel="1" x14ac:dyDescent="0.15">
      <c r="A29" s="14" t="s">
        <v>69</v>
      </c>
      <c r="B29" s="335"/>
      <c r="C29" s="20"/>
      <c r="D29" s="338"/>
      <c r="E29" s="338"/>
      <c r="F29" s="338"/>
      <c r="G29" s="355">
        <f>ROUNDUP(SUMIF($D10:$D23,"Y",G10:G23),0)</f>
        <v>0</v>
      </c>
      <c r="H29" s="355">
        <f>ROUNDUP(SUMIF($D10:$D23,"Y",H10:H23),0)</f>
        <v>2</v>
      </c>
      <c r="I29" s="355">
        <f t="shared" ref="I29:BO29" si="5">ROUNDUP(SUMIF($D10:$D23,"Y",I10:I23),0)</f>
        <v>2</v>
      </c>
      <c r="J29" s="355">
        <f t="shared" si="5"/>
        <v>2</v>
      </c>
      <c r="K29" s="355">
        <f t="shared" si="5"/>
        <v>2</v>
      </c>
      <c r="L29" s="355">
        <f t="shared" si="5"/>
        <v>2</v>
      </c>
      <c r="M29" s="355">
        <f t="shared" si="5"/>
        <v>2</v>
      </c>
      <c r="N29" s="355">
        <f t="shared" si="5"/>
        <v>2</v>
      </c>
      <c r="O29" s="355">
        <f t="shared" si="5"/>
        <v>2</v>
      </c>
      <c r="P29" s="355">
        <f t="shared" si="5"/>
        <v>2</v>
      </c>
      <c r="Q29" s="355">
        <f t="shared" si="5"/>
        <v>2</v>
      </c>
      <c r="R29" s="355">
        <f t="shared" si="5"/>
        <v>2</v>
      </c>
      <c r="S29" s="355">
        <f t="shared" si="5"/>
        <v>2</v>
      </c>
      <c r="T29" s="355">
        <f t="shared" si="5"/>
        <v>2</v>
      </c>
      <c r="U29" s="355">
        <f t="shared" si="5"/>
        <v>2</v>
      </c>
      <c r="V29" s="355">
        <f t="shared" si="5"/>
        <v>2</v>
      </c>
      <c r="W29" s="355">
        <f t="shared" si="5"/>
        <v>2</v>
      </c>
      <c r="X29" s="355">
        <f t="shared" si="5"/>
        <v>2</v>
      </c>
      <c r="Y29" s="355">
        <f t="shared" si="5"/>
        <v>2</v>
      </c>
      <c r="Z29" s="355">
        <f t="shared" si="5"/>
        <v>2</v>
      </c>
      <c r="AA29" s="355">
        <f t="shared" si="5"/>
        <v>2</v>
      </c>
      <c r="AB29" s="355">
        <f t="shared" si="5"/>
        <v>2</v>
      </c>
      <c r="AC29" s="355">
        <f t="shared" si="5"/>
        <v>2</v>
      </c>
      <c r="AD29" s="355">
        <f t="shared" si="5"/>
        <v>2</v>
      </c>
      <c r="AE29" s="355">
        <f t="shared" si="5"/>
        <v>2</v>
      </c>
      <c r="AF29" s="355">
        <f t="shared" si="5"/>
        <v>2</v>
      </c>
      <c r="AG29" s="355">
        <f t="shared" si="5"/>
        <v>2</v>
      </c>
      <c r="AH29" s="355">
        <f t="shared" si="5"/>
        <v>2</v>
      </c>
      <c r="AI29" s="355">
        <f t="shared" si="5"/>
        <v>2</v>
      </c>
      <c r="AJ29" s="355">
        <f t="shared" si="5"/>
        <v>2</v>
      </c>
      <c r="AK29" s="355">
        <f t="shared" si="5"/>
        <v>2</v>
      </c>
      <c r="AL29" s="355">
        <f t="shared" si="5"/>
        <v>2</v>
      </c>
      <c r="AM29" s="355">
        <f t="shared" si="5"/>
        <v>2</v>
      </c>
      <c r="AN29" s="355">
        <f t="shared" si="5"/>
        <v>2</v>
      </c>
      <c r="AO29" s="355">
        <f t="shared" si="5"/>
        <v>2</v>
      </c>
      <c r="AP29" s="355">
        <f t="shared" si="5"/>
        <v>2</v>
      </c>
      <c r="AQ29" s="355">
        <f t="shared" si="5"/>
        <v>2</v>
      </c>
      <c r="AR29" s="355">
        <f t="shared" si="5"/>
        <v>2</v>
      </c>
      <c r="AS29" s="355">
        <f t="shared" si="5"/>
        <v>2</v>
      </c>
      <c r="AT29" s="355">
        <f t="shared" si="5"/>
        <v>2</v>
      </c>
      <c r="AU29" s="355">
        <f t="shared" si="5"/>
        <v>2</v>
      </c>
      <c r="AV29" s="355">
        <f t="shared" si="5"/>
        <v>2</v>
      </c>
      <c r="AW29" s="355">
        <f t="shared" si="5"/>
        <v>2</v>
      </c>
      <c r="AX29" s="355">
        <f t="shared" si="5"/>
        <v>2</v>
      </c>
      <c r="AY29" s="355">
        <f t="shared" si="5"/>
        <v>2</v>
      </c>
      <c r="AZ29" s="355">
        <f t="shared" si="5"/>
        <v>2</v>
      </c>
      <c r="BA29" s="355">
        <f t="shared" si="5"/>
        <v>2</v>
      </c>
      <c r="BB29" s="355">
        <f t="shared" si="5"/>
        <v>2</v>
      </c>
      <c r="BC29" s="355">
        <f t="shared" si="5"/>
        <v>2</v>
      </c>
      <c r="BD29" s="355">
        <f t="shared" si="5"/>
        <v>2</v>
      </c>
      <c r="BE29" s="355">
        <f t="shared" si="5"/>
        <v>2</v>
      </c>
      <c r="BF29" s="355">
        <f t="shared" si="5"/>
        <v>2</v>
      </c>
      <c r="BG29" s="355">
        <f t="shared" si="5"/>
        <v>2</v>
      </c>
      <c r="BH29" s="355">
        <f t="shared" si="5"/>
        <v>2</v>
      </c>
      <c r="BI29" s="355">
        <f t="shared" si="5"/>
        <v>2</v>
      </c>
      <c r="BJ29" s="355">
        <f t="shared" si="5"/>
        <v>2</v>
      </c>
      <c r="BK29" s="355">
        <f t="shared" si="5"/>
        <v>2</v>
      </c>
      <c r="BL29" s="355">
        <f t="shared" si="5"/>
        <v>2</v>
      </c>
      <c r="BM29" s="355">
        <f t="shared" si="5"/>
        <v>2</v>
      </c>
      <c r="BN29" s="355">
        <f t="shared" si="5"/>
        <v>2</v>
      </c>
      <c r="BO29" s="355">
        <f t="shared" si="5"/>
        <v>2</v>
      </c>
      <c r="BP29" s="349"/>
      <c r="BQ29" s="335"/>
    </row>
    <row r="30" spans="1:69" s="14" customFormat="1" hidden="1" outlineLevel="1" x14ac:dyDescent="0.15">
      <c r="A30" s="14" t="s">
        <v>70</v>
      </c>
      <c r="B30" s="335"/>
      <c r="C30" s="20"/>
      <c r="D30" s="338"/>
      <c r="E30" s="338"/>
      <c r="F30" s="338"/>
      <c r="G30" s="355">
        <f>ROUNDUP(SUMIF($E10:$E23,"Y",G10:G23),0)</f>
        <v>0</v>
      </c>
      <c r="H30" s="355">
        <f>ROUNDUP(SUMIF($E10:$E23,"Y",H10:H23),0)</f>
        <v>2</v>
      </c>
      <c r="I30" s="355">
        <f t="shared" ref="I30:BO30" si="6">ROUNDUP(SUMIF($E10:$E23,"Y",I10:I23),0)</f>
        <v>2</v>
      </c>
      <c r="J30" s="355">
        <f t="shared" si="6"/>
        <v>2</v>
      </c>
      <c r="K30" s="355">
        <f t="shared" si="6"/>
        <v>2</v>
      </c>
      <c r="L30" s="355">
        <f t="shared" si="6"/>
        <v>2</v>
      </c>
      <c r="M30" s="355">
        <f t="shared" si="6"/>
        <v>2</v>
      </c>
      <c r="N30" s="355">
        <f t="shared" si="6"/>
        <v>2</v>
      </c>
      <c r="O30" s="355">
        <f t="shared" si="6"/>
        <v>2</v>
      </c>
      <c r="P30" s="355">
        <f t="shared" si="6"/>
        <v>2</v>
      </c>
      <c r="Q30" s="355">
        <f t="shared" si="6"/>
        <v>2</v>
      </c>
      <c r="R30" s="355">
        <f t="shared" si="6"/>
        <v>2</v>
      </c>
      <c r="S30" s="355">
        <f t="shared" si="6"/>
        <v>2</v>
      </c>
      <c r="T30" s="355">
        <f t="shared" si="6"/>
        <v>2</v>
      </c>
      <c r="U30" s="355">
        <f t="shared" si="6"/>
        <v>2</v>
      </c>
      <c r="V30" s="355">
        <f t="shared" si="6"/>
        <v>2</v>
      </c>
      <c r="W30" s="355">
        <f t="shared" si="6"/>
        <v>2</v>
      </c>
      <c r="X30" s="355">
        <f t="shared" si="6"/>
        <v>2</v>
      </c>
      <c r="Y30" s="355">
        <f t="shared" si="6"/>
        <v>2</v>
      </c>
      <c r="Z30" s="355">
        <f t="shared" si="6"/>
        <v>2</v>
      </c>
      <c r="AA30" s="355">
        <f t="shared" si="6"/>
        <v>2</v>
      </c>
      <c r="AB30" s="355">
        <f t="shared" si="6"/>
        <v>2</v>
      </c>
      <c r="AC30" s="355">
        <f t="shared" si="6"/>
        <v>2</v>
      </c>
      <c r="AD30" s="355">
        <f t="shared" si="6"/>
        <v>2</v>
      </c>
      <c r="AE30" s="355">
        <f t="shared" si="6"/>
        <v>2</v>
      </c>
      <c r="AF30" s="355">
        <f t="shared" si="6"/>
        <v>2</v>
      </c>
      <c r="AG30" s="355">
        <f t="shared" si="6"/>
        <v>2</v>
      </c>
      <c r="AH30" s="355">
        <f t="shared" si="6"/>
        <v>2</v>
      </c>
      <c r="AI30" s="355">
        <f t="shared" si="6"/>
        <v>2</v>
      </c>
      <c r="AJ30" s="355">
        <f t="shared" si="6"/>
        <v>2</v>
      </c>
      <c r="AK30" s="355">
        <f t="shared" si="6"/>
        <v>2</v>
      </c>
      <c r="AL30" s="355">
        <f t="shared" si="6"/>
        <v>2</v>
      </c>
      <c r="AM30" s="355">
        <f t="shared" si="6"/>
        <v>2</v>
      </c>
      <c r="AN30" s="355">
        <f t="shared" si="6"/>
        <v>2</v>
      </c>
      <c r="AO30" s="355">
        <f t="shared" si="6"/>
        <v>2</v>
      </c>
      <c r="AP30" s="355">
        <f t="shared" si="6"/>
        <v>2</v>
      </c>
      <c r="AQ30" s="355">
        <f t="shared" si="6"/>
        <v>2</v>
      </c>
      <c r="AR30" s="355">
        <f t="shared" si="6"/>
        <v>2</v>
      </c>
      <c r="AS30" s="355">
        <f t="shared" si="6"/>
        <v>2</v>
      </c>
      <c r="AT30" s="355">
        <f t="shared" si="6"/>
        <v>2</v>
      </c>
      <c r="AU30" s="355">
        <f t="shared" si="6"/>
        <v>2</v>
      </c>
      <c r="AV30" s="355">
        <f t="shared" si="6"/>
        <v>2</v>
      </c>
      <c r="AW30" s="355">
        <f t="shared" si="6"/>
        <v>2</v>
      </c>
      <c r="AX30" s="355">
        <f t="shared" si="6"/>
        <v>2</v>
      </c>
      <c r="AY30" s="355">
        <f t="shared" si="6"/>
        <v>2</v>
      </c>
      <c r="AZ30" s="355">
        <f t="shared" si="6"/>
        <v>2</v>
      </c>
      <c r="BA30" s="355">
        <f t="shared" si="6"/>
        <v>2</v>
      </c>
      <c r="BB30" s="355">
        <f t="shared" si="6"/>
        <v>2</v>
      </c>
      <c r="BC30" s="355">
        <f t="shared" si="6"/>
        <v>2</v>
      </c>
      <c r="BD30" s="355">
        <f t="shared" si="6"/>
        <v>2</v>
      </c>
      <c r="BE30" s="355">
        <f t="shared" si="6"/>
        <v>2</v>
      </c>
      <c r="BF30" s="355">
        <f>ROUNDUP(SUMIF($E10:$E23,"Y",BF10:BF23),0)</f>
        <v>2</v>
      </c>
      <c r="BG30" s="355">
        <f t="shared" si="6"/>
        <v>2</v>
      </c>
      <c r="BH30" s="355">
        <f t="shared" si="6"/>
        <v>2</v>
      </c>
      <c r="BI30" s="355">
        <f t="shared" si="6"/>
        <v>2</v>
      </c>
      <c r="BJ30" s="355">
        <f t="shared" si="6"/>
        <v>2</v>
      </c>
      <c r="BK30" s="355">
        <f t="shared" si="6"/>
        <v>2</v>
      </c>
      <c r="BL30" s="355">
        <f t="shared" si="6"/>
        <v>2</v>
      </c>
      <c r="BM30" s="355">
        <f t="shared" si="6"/>
        <v>2</v>
      </c>
      <c r="BN30" s="355">
        <f t="shared" si="6"/>
        <v>2</v>
      </c>
      <c r="BO30" s="355">
        <f t="shared" si="6"/>
        <v>2</v>
      </c>
      <c r="BP30" s="349"/>
      <c r="BQ30" s="335"/>
    </row>
    <row r="31" spans="1:69" s="14" customFormat="1" hidden="1" outlineLevel="1" x14ac:dyDescent="0.15">
      <c r="A31" s="14" t="s">
        <v>71</v>
      </c>
      <c r="B31" s="335"/>
      <c r="C31" s="20"/>
      <c r="D31" s="338"/>
      <c r="E31" s="338"/>
      <c r="F31" s="338"/>
      <c r="G31" s="355">
        <f>ROUNDUP(SUMIF($F10:$F23,"Y",G10:G23),0)</f>
        <v>0</v>
      </c>
      <c r="H31" s="355">
        <f>ROUNDUP(SUMIF($F10:$F23,"Y",H10:H23),0)</f>
        <v>2</v>
      </c>
      <c r="I31" s="355">
        <f t="shared" ref="I31:BO31" si="7">ROUNDUP(SUMIF($F10:$F23,"Y",I10:I23),0)</f>
        <v>2</v>
      </c>
      <c r="J31" s="355">
        <f t="shared" si="7"/>
        <v>2</v>
      </c>
      <c r="K31" s="355">
        <f t="shared" si="7"/>
        <v>2</v>
      </c>
      <c r="L31" s="355">
        <f t="shared" si="7"/>
        <v>2</v>
      </c>
      <c r="M31" s="355">
        <f t="shared" si="7"/>
        <v>2</v>
      </c>
      <c r="N31" s="355">
        <f t="shared" si="7"/>
        <v>2</v>
      </c>
      <c r="O31" s="355">
        <f t="shared" si="7"/>
        <v>2</v>
      </c>
      <c r="P31" s="355">
        <f t="shared" si="7"/>
        <v>2</v>
      </c>
      <c r="Q31" s="355">
        <f t="shared" si="7"/>
        <v>2</v>
      </c>
      <c r="R31" s="355">
        <f t="shared" si="7"/>
        <v>2</v>
      </c>
      <c r="S31" s="355">
        <f t="shared" si="7"/>
        <v>2</v>
      </c>
      <c r="T31" s="355">
        <f t="shared" si="7"/>
        <v>2</v>
      </c>
      <c r="U31" s="355">
        <f t="shared" si="7"/>
        <v>2</v>
      </c>
      <c r="V31" s="355">
        <f t="shared" si="7"/>
        <v>2</v>
      </c>
      <c r="W31" s="355">
        <f t="shared" si="7"/>
        <v>2</v>
      </c>
      <c r="X31" s="355">
        <f t="shared" si="7"/>
        <v>2</v>
      </c>
      <c r="Y31" s="355">
        <f t="shared" si="7"/>
        <v>2</v>
      </c>
      <c r="Z31" s="355">
        <f t="shared" si="7"/>
        <v>2</v>
      </c>
      <c r="AA31" s="355">
        <f t="shared" si="7"/>
        <v>2</v>
      </c>
      <c r="AB31" s="355">
        <f t="shared" si="7"/>
        <v>2</v>
      </c>
      <c r="AC31" s="355">
        <f t="shared" si="7"/>
        <v>2</v>
      </c>
      <c r="AD31" s="355">
        <f t="shared" si="7"/>
        <v>2</v>
      </c>
      <c r="AE31" s="355">
        <f t="shared" si="7"/>
        <v>2</v>
      </c>
      <c r="AF31" s="355">
        <f t="shared" si="7"/>
        <v>2</v>
      </c>
      <c r="AG31" s="355">
        <f t="shared" si="7"/>
        <v>2</v>
      </c>
      <c r="AH31" s="355">
        <f t="shared" si="7"/>
        <v>2</v>
      </c>
      <c r="AI31" s="355">
        <f t="shared" si="7"/>
        <v>2</v>
      </c>
      <c r="AJ31" s="355">
        <f t="shared" si="7"/>
        <v>2</v>
      </c>
      <c r="AK31" s="355">
        <f t="shared" si="7"/>
        <v>2</v>
      </c>
      <c r="AL31" s="355">
        <f t="shared" si="7"/>
        <v>2</v>
      </c>
      <c r="AM31" s="355">
        <f t="shared" si="7"/>
        <v>2</v>
      </c>
      <c r="AN31" s="355">
        <f t="shared" si="7"/>
        <v>2</v>
      </c>
      <c r="AO31" s="355">
        <f t="shared" si="7"/>
        <v>2</v>
      </c>
      <c r="AP31" s="355">
        <f t="shared" si="7"/>
        <v>2</v>
      </c>
      <c r="AQ31" s="355">
        <f t="shared" si="7"/>
        <v>2</v>
      </c>
      <c r="AR31" s="355">
        <f t="shared" si="7"/>
        <v>2</v>
      </c>
      <c r="AS31" s="355">
        <f t="shared" si="7"/>
        <v>2</v>
      </c>
      <c r="AT31" s="355">
        <f t="shared" si="7"/>
        <v>2</v>
      </c>
      <c r="AU31" s="355">
        <f t="shared" si="7"/>
        <v>2</v>
      </c>
      <c r="AV31" s="355">
        <f t="shared" si="7"/>
        <v>2</v>
      </c>
      <c r="AW31" s="355">
        <f t="shared" si="7"/>
        <v>2</v>
      </c>
      <c r="AX31" s="355">
        <f t="shared" si="7"/>
        <v>2</v>
      </c>
      <c r="AY31" s="355">
        <f t="shared" si="7"/>
        <v>2</v>
      </c>
      <c r="AZ31" s="355">
        <f t="shared" si="7"/>
        <v>2</v>
      </c>
      <c r="BA31" s="355">
        <f t="shared" si="7"/>
        <v>2</v>
      </c>
      <c r="BB31" s="355">
        <f t="shared" si="7"/>
        <v>2</v>
      </c>
      <c r="BC31" s="355">
        <f t="shared" si="7"/>
        <v>2</v>
      </c>
      <c r="BD31" s="355">
        <f t="shared" si="7"/>
        <v>2</v>
      </c>
      <c r="BE31" s="355">
        <f t="shared" si="7"/>
        <v>2</v>
      </c>
      <c r="BF31" s="355">
        <f t="shared" si="7"/>
        <v>2</v>
      </c>
      <c r="BG31" s="355">
        <f t="shared" si="7"/>
        <v>2</v>
      </c>
      <c r="BH31" s="355">
        <f t="shared" si="7"/>
        <v>2</v>
      </c>
      <c r="BI31" s="355">
        <f t="shared" si="7"/>
        <v>2</v>
      </c>
      <c r="BJ31" s="355">
        <f t="shared" si="7"/>
        <v>2</v>
      </c>
      <c r="BK31" s="355">
        <f t="shared" si="7"/>
        <v>2</v>
      </c>
      <c r="BL31" s="355">
        <f t="shared" si="7"/>
        <v>2</v>
      </c>
      <c r="BM31" s="355">
        <f t="shared" si="7"/>
        <v>2</v>
      </c>
      <c r="BN31" s="355">
        <f t="shared" si="7"/>
        <v>2</v>
      </c>
      <c r="BO31" s="355">
        <f t="shared" si="7"/>
        <v>2</v>
      </c>
      <c r="BP31" s="349"/>
      <c r="BQ31" s="335"/>
    </row>
    <row r="32" spans="1:69" s="14" customFormat="1" collapsed="1" x14ac:dyDescent="0.15">
      <c r="B32" s="335"/>
      <c r="C32" s="20"/>
      <c r="D32" s="338"/>
      <c r="E32" s="338"/>
      <c r="F32" s="338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  <c r="AB32" s="353"/>
      <c r="AC32" s="353"/>
      <c r="AD32" s="353"/>
      <c r="AE32" s="353"/>
      <c r="AF32" s="353"/>
      <c r="AG32" s="353"/>
      <c r="AH32" s="353"/>
      <c r="AI32" s="353"/>
      <c r="AJ32" s="353"/>
      <c r="AK32" s="353"/>
      <c r="AL32" s="353"/>
      <c r="AM32" s="353"/>
      <c r="AN32" s="353"/>
      <c r="AO32" s="353"/>
      <c r="AP32" s="353"/>
      <c r="AQ32" s="353"/>
      <c r="AR32" s="353"/>
      <c r="AS32" s="353"/>
      <c r="AT32" s="353"/>
      <c r="AU32" s="353"/>
      <c r="AV32" s="353"/>
      <c r="AW32" s="353"/>
      <c r="AX32" s="353"/>
      <c r="AY32" s="353"/>
      <c r="AZ32" s="353"/>
      <c r="BA32" s="353"/>
      <c r="BB32" s="353"/>
      <c r="BC32" s="353"/>
      <c r="BD32" s="353"/>
      <c r="BE32" s="353"/>
      <c r="BF32" s="353"/>
      <c r="BG32" s="353"/>
      <c r="BH32" s="353"/>
      <c r="BI32" s="353"/>
      <c r="BJ32" s="353"/>
      <c r="BK32" s="353"/>
      <c r="BL32" s="353"/>
      <c r="BM32" s="353"/>
      <c r="BN32" s="353"/>
      <c r="BO32" s="353"/>
      <c r="BP32" s="349"/>
      <c r="BQ32" s="335"/>
    </row>
    <row r="33" spans="1:69" x14ac:dyDescent="0.15">
      <c r="A33" s="14" t="s">
        <v>1215</v>
      </c>
      <c r="B33" s="333"/>
      <c r="C33" s="142"/>
      <c r="D33" s="338"/>
      <c r="E33" s="338"/>
      <c r="F33" s="338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4"/>
      <c r="AI33" s="354"/>
      <c r="AJ33" s="354"/>
      <c r="AK33" s="354"/>
      <c r="AL33" s="354"/>
      <c r="AM33" s="354"/>
      <c r="AN33" s="354"/>
      <c r="AO33" s="354"/>
      <c r="AP33" s="354"/>
      <c r="AQ33" s="354"/>
      <c r="AR33" s="354"/>
      <c r="AS33" s="354"/>
      <c r="AT33" s="354"/>
      <c r="AU33" s="354"/>
      <c r="AV33" s="354"/>
      <c r="AW33" s="354"/>
      <c r="AX33" s="354"/>
      <c r="AY33" s="354"/>
      <c r="AZ33" s="354"/>
      <c r="BA33" s="354"/>
      <c r="BB33" s="354"/>
      <c r="BC33" s="354"/>
      <c r="BD33" s="354"/>
      <c r="BE33" s="354"/>
      <c r="BF33" s="354"/>
      <c r="BG33" s="354"/>
      <c r="BH33" s="354"/>
      <c r="BI33" s="354"/>
      <c r="BJ33" s="354"/>
      <c r="BK33" s="354"/>
      <c r="BL33" s="354"/>
      <c r="BM33" s="354"/>
      <c r="BN33" s="354"/>
      <c r="BO33" s="354"/>
      <c r="BP33" s="350"/>
      <c r="BQ33" s="352"/>
    </row>
    <row r="34" spans="1:69" hidden="1" outlineLevel="1" x14ac:dyDescent="0.15">
      <c r="A34" s="14"/>
      <c r="B34" s="333"/>
      <c r="C34" s="142"/>
      <c r="D34" s="338"/>
      <c r="E34" s="338"/>
      <c r="F34" s="338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354"/>
      <c r="AL34" s="354"/>
      <c r="AM34" s="354"/>
      <c r="AN34" s="354"/>
      <c r="AO34" s="354"/>
      <c r="AP34" s="354"/>
      <c r="AQ34" s="354"/>
      <c r="AR34" s="354"/>
      <c r="AS34" s="354"/>
      <c r="AT34" s="354"/>
      <c r="AU34" s="354"/>
      <c r="AV34" s="354"/>
      <c r="AW34" s="354"/>
      <c r="AX34" s="354"/>
      <c r="AY34" s="354"/>
      <c r="AZ34" s="354"/>
      <c r="BA34" s="354"/>
      <c r="BB34" s="354"/>
      <c r="BC34" s="354"/>
      <c r="BD34" s="354"/>
      <c r="BE34" s="354"/>
      <c r="BF34" s="354"/>
      <c r="BG34" s="354"/>
      <c r="BH34" s="354"/>
      <c r="BI34" s="354"/>
      <c r="BJ34" s="354"/>
      <c r="BK34" s="354"/>
      <c r="BL34" s="354"/>
      <c r="BM34" s="354"/>
      <c r="BN34" s="354"/>
      <c r="BO34" s="354"/>
      <c r="BP34" s="350"/>
      <c r="BQ34" s="352"/>
    </row>
    <row r="35" spans="1:69" hidden="1" outlineLevel="1" x14ac:dyDescent="0.15">
      <c r="A35" s="33" t="s">
        <v>19</v>
      </c>
      <c r="B35" s="331">
        <v>90000</v>
      </c>
      <c r="C35" s="265">
        <f>B35/12</f>
        <v>7500</v>
      </c>
      <c r="D35" s="336" t="s">
        <v>64</v>
      </c>
      <c r="E35" s="336" t="s">
        <v>64</v>
      </c>
      <c r="F35" s="336" t="s">
        <v>64</v>
      </c>
      <c r="G35" s="340">
        <v>0</v>
      </c>
      <c r="H35" s="340">
        <v>0</v>
      </c>
      <c r="I35" s="340">
        <v>0</v>
      </c>
      <c r="J35" s="340">
        <v>0</v>
      </c>
      <c r="K35" s="340">
        <v>0</v>
      </c>
      <c r="L35" s="340">
        <v>0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0</v>
      </c>
      <c r="T35" s="340">
        <v>0</v>
      </c>
      <c r="U35" s="340">
        <v>0</v>
      </c>
      <c r="V35" s="340">
        <v>0</v>
      </c>
      <c r="W35" s="340">
        <v>0</v>
      </c>
      <c r="X35" s="340">
        <v>0</v>
      </c>
      <c r="Y35" s="340">
        <v>0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0</v>
      </c>
      <c r="AG35" s="340">
        <v>0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0</v>
      </c>
      <c r="AO35" s="340">
        <v>0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0</v>
      </c>
      <c r="BH35" s="340">
        <v>0</v>
      </c>
      <c r="BI35" s="340">
        <v>0</v>
      </c>
      <c r="BJ35" s="340">
        <v>0</v>
      </c>
      <c r="BK35" s="340">
        <v>0</v>
      </c>
      <c r="BL35" s="340">
        <v>0</v>
      </c>
      <c r="BM35" s="340">
        <v>0</v>
      </c>
      <c r="BN35" s="340">
        <v>0</v>
      </c>
      <c r="BO35" s="340">
        <v>0</v>
      </c>
      <c r="BP35" s="350"/>
      <c r="BQ35" s="352"/>
    </row>
    <row r="36" spans="1:69" s="18" customFormat="1" hidden="1" outlineLevel="1" x14ac:dyDescent="0.15">
      <c r="A36" s="33" t="s">
        <v>86</v>
      </c>
      <c r="B36" s="331">
        <v>85</v>
      </c>
      <c r="C36" s="265">
        <f>B36*160</f>
        <v>13600</v>
      </c>
      <c r="D36" s="336" t="s">
        <v>91</v>
      </c>
      <c r="E36" s="336" t="s">
        <v>64</v>
      </c>
      <c r="F36" s="336" t="s">
        <v>64</v>
      </c>
      <c r="G36" s="340">
        <v>0</v>
      </c>
      <c r="H36" s="340">
        <v>0</v>
      </c>
      <c r="I36" s="340">
        <v>0</v>
      </c>
      <c r="J36" s="340">
        <v>0</v>
      </c>
      <c r="K36" s="340">
        <v>0</v>
      </c>
      <c r="L36" s="340">
        <v>0</v>
      </c>
      <c r="M36" s="340">
        <v>0</v>
      </c>
      <c r="N36" s="340">
        <v>0</v>
      </c>
      <c r="O36" s="340">
        <v>0</v>
      </c>
      <c r="P36" s="340">
        <v>0</v>
      </c>
      <c r="Q36" s="340">
        <v>0</v>
      </c>
      <c r="R36" s="340">
        <v>0</v>
      </c>
      <c r="S36" s="340">
        <v>0</v>
      </c>
      <c r="T36" s="340">
        <v>0</v>
      </c>
      <c r="U36" s="340">
        <v>0</v>
      </c>
      <c r="V36" s="340">
        <v>0</v>
      </c>
      <c r="W36" s="340">
        <v>0</v>
      </c>
      <c r="X36" s="340">
        <v>0</v>
      </c>
      <c r="Y36" s="340">
        <v>0</v>
      </c>
      <c r="Z36" s="340">
        <v>0</v>
      </c>
      <c r="AA36" s="340">
        <v>0</v>
      </c>
      <c r="AB36" s="340">
        <v>0</v>
      </c>
      <c r="AC36" s="340">
        <v>0</v>
      </c>
      <c r="AD36" s="340">
        <v>0</v>
      </c>
      <c r="AE36" s="340">
        <v>0</v>
      </c>
      <c r="AF36" s="340">
        <v>0</v>
      </c>
      <c r="AG36" s="340">
        <v>0</v>
      </c>
      <c r="AH36" s="340">
        <v>0</v>
      </c>
      <c r="AI36" s="340">
        <v>0</v>
      </c>
      <c r="AJ36" s="340">
        <v>0</v>
      </c>
      <c r="AK36" s="340">
        <v>0</v>
      </c>
      <c r="AL36" s="340">
        <v>0</v>
      </c>
      <c r="AM36" s="340">
        <v>0</v>
      </c>
      <c r="AN36" s="340">
        <v>0</v>
      </c>
      <c r="AO36" s="340">
        <v>0</v>
      </c>
      <c r="AP36" s="340">
        <v>0</v>
      </c>
      <c r="AQ36" s="340">
        <v>0</v>
      </c>
      <c r="AR36" s="340">
        <v>0</v>
      </c>
      <c r="AS36" s="340">
        <v>0</v>
      </c>
      <c r="AT36" s="340">
        <v>0</v>
      </c>
      <c r="AU36" s="340">
        <v>0</v>
      </c>
      <c r="AV36" s="340">
        <v>0</v>
      </c>
      <c r="AW36" s="340">
        <v>0</v>
      </c>
      <c r="AX36" s="340">
        <v>0</v>
      </c>
      <c r="AY36" s="340">
        <v>0</v>
      </c>
      <c r="AZ36" s="340">
        <v>0</v>
      </c>
      <c r="BA36" s="340">
        <v>0</v>
      </c>
      <c r="BB36" s="340">
        <v>0</v>
      </c>
      <c r="BC36" s="340">
        <v>0</v>
      </c>
      <c r="BD36" s="340">
        <v>0</v>
      </c>
      <c r="BE36" s="340">
        <v>0</v>
      </c>
      <c r="BF36" s="340">
        <v>0</v>
      </c>
      <c r="BG36" s="340">
        <v>0</v>
      </c>
      <c r="BH36" s="340">
        <v>0</v>
      </c>
      <c r="BI36" s="340">
        <v>0</v>
      </c>
      <c r="BJ36" s="340">
        <v>0</v>
      </c>
      <c r="BK36" s="340">
        <v>0</v>
      </c>
      <c r="BL36" s="340">
        <v>0</v>
      </c>
      <c r="BM36" s="340">
        <v>0</v>
      </c>
      <c r="BN36" s="340">
        <v>0</v>
      </c>
      <c r="BO36" s="340">
        <v>0</v>
      </c>
      <c r="BP36" s="350"/>
      <c r="BQ36" s="351"/>
    </row>
    <row r="37" spans="1:69" hidden="1" outlineLevel="1" x14ac:dyDescent="0.15">
      <c r="B37" s="331"/>
      <c r="C37" s="266"/>
      <c r="D37" s="337"/>
      <c r="E37" s="337"/>
      <c r="F37" s="337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  <c r="AA37" s="340"/>
      <c r="AB37" s="340"/>
      <c r="AC37" s="340"/>
      <c r="AD37" s="340"/>
      <c r="AE37" s="340"/>
      <c r="AF37" s="340"/>
      <c r="AG37" s="340"/>
      <c r="AH37" s="340"/>
      <c r="AI37" s="340"/>
      <c r="AJ37" s="340"/>
      <c r="AK37" s="340"/>
      <c r="AL37" s="340"/>
      <c r="AM37" s="340"/>
      <c r="AN37" s="340"/>
      <c r="AO37" s="340"/>
      <c r="AP37" s="340"/>
      <c r="AQ37" s="340"/>
      <c r="AR37" s="340"/>
      <c r="AS37" s="340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  <c r="BL37" s="340"/>
      <c r="BM37" s="340"/>
      <c r="BN37" s="340"/>
      <c r="BO37" s="340"/>
      <c r="BP37" s="350"/>
      <c r="BQ37" s="352"/>
    </row>
    <row r="38" spans="1:69" hidden="1" outlineLevel="1" x14ac:dyDescent="0.15">
      <c r="A38" s="33" t="s">
        <v>1226</v>
      </c>
      <c r="B38" s="331">
        <f>2000000*12</f>
        <v>24000000</v>
      </c>
      <c r="C38" s="265">
        <f>B38/12</f>
        <v>2000000</v>
      </c>
      <c r="D38" s="336" t="s">
        <v>64</v>
      </c>
      <c r="E38" s="336" t="s">
        <v>64</v>
      </c>
      <c r="F38" s="336" t="s">
        <v>64</v>
      </c>
      <c r="G38" s="340">
        <v>0</v>
      </c>
      <c r="H38" s="340">
        <v>0</v>
      </c>
      <c r="I38" s="340">
        <v>0</v>
      </c>
      <c r="J38" s="340">
        <v>0</v>
      </c>
      <c r="K38" s="340">
        <v>0</v>
      </c>
      <c r="L38" s="340">
        <v>0</v>
      </c>
      <c r="M38" s="340">
        <v>0</v>
      </c>
      <c r="N38" s="340">
        <v>0</v>
      </c>
      <c r="O38" s="340">
        <v>0</v>
      </c>
      <c r="P38" s="340">
        <v>0</v>
      </c>
      <c r="Q38" s="340">
        <v>0</v>
      </c>
      <c r="R38" s="340">
        <v>0</v>
      </c>
      <c r="S38" s="340">
        <v>0</v>
      </c>
      <c r="T38" s="340">
        <v>0</v>
      </c>
      <c r="U38" s="340">
        <v>0</v>
      </c>
      <c r="V38" s="340">
        <v>0</v>
      </c>
      <c r="W38" s="340">
        <v>0</v>
      </c>
      <c r="X38" s="340">
        <v>0</v>
      </c>
      <c r="Y38" s="340">
        <v>0</v>
      </c>
      <c r="Z38" s="340">
        <v>0</v>
      </c>
      <c r="AA38" s="340">
        <v>0</v>
      </c>
      <c r="AB38" s="340">
        <v>0</v>
      </c>
      <c r="AC38" s="340">
        <v>0</v>
      </c>
      <c r="AD38" s="340">
        <v>0</v>
      </c>
      <c r="AE38" s="340">
        <v>0</v>
      </c>
      <c r="AF38" s="340">
        <v>0</v>
      </c>
      <c r="AG38" s="340">
        <v>0</v>
      </c>
      <c r="AH38" s="340">
        <v>0</v>
      </c>
      <c r="AI38" s="340">
        <v>0</v>
      </c>
      <c r="AJ38" s="340">
        <v>0</v>
      </c>
      <c r="AK38" s="340">
        <v>0</v>
      </c>
      <c r="AL38" s="340">
        <v>0</v>
      </c>
      <c r="AM38" s="340">
        <v>0</v>
      </c>
      <c r="AN38" s="340">
        <v>0</v>
      </c>
      <c r="AO38" s="340">
        <v>0</v>
      </c>
      <c r="AP38" s="340">
        <v>0</v>
      </c>
      <c r="AQ38" s="340">
        <v>0</v>
      </c>
      <c r="AR38" s="340">
        <v>0</v>
      </c>
      <c r="AS38" s="340">
        <v>0</v>
      </c>
      <c r="AT38" s="340">
        <v>0</v>
      </c>
      <c r="AU38" s="340">
        <v>0</v>
      </c>
      <c r="AV38" s="340">
        <v>0</v>
      </c>
      <c r="AW38" s="340">
        <v>0</v>
      </c>
      <c r="AX38" s="340">
        <v>0</v>
      </c>
      <c r="AY38" s="340">
        <v>0</v>
      </c>
      <c r="AZ38" s="340">
        <v>0</v>
      </c>
      <c r="BA38" s="340">
        <v>0</v>
      </c>
      <c r="BB38" s="340">
        <v>0</v>
      </c>
      <c r="BC38" s="340">
        <v>0</v>
      </c>
      <c r="BD38" s="340">
        <v>0</v>
      </c>
      <c r="BE38" s="340">
        <v>0</v>
      </c>
      <c r="BF38" s="340">
        <v>0</v>
      </c>
      <c r="BG38" s="340">
        <v>0</v>
      </c>
      <c r="BH38" s="340">
        <v>0</v>
      </c>
      <c r="BI38" s="340">
        <v>0</v>
      </c>
      <c r="BJ38" s="340">
        <v>0</v>
      </c>
      <c r="BK38" s="340">
        <v>0</v>
      </c>
      <c r="BL38" s="340">
        <v>0</v>
      </c>
      <c r="BM38" s="340">
        <v>0</v>
      </c>
      <c r="BN38" s="340">
        <v>0</v>
      </c>
      <c r="BO38" s="340">
        <v>0</v>
      </c>
      <c r="BP38" s="350"/>
      <c r="BQ38" s="352"/>
    </row>
    <row r="39" spans="1:69" s="18" customFormat="1" hidden="1" outlineLevel="1" x14ac:dyDescent="0.15">
      <c r="A39" s="33" t="s">
        <v>86</v>
      </c>
      <c r="B39" s="331">
        <f>2000000/160</f>
        <v>12500</v>
      </c>
      <c r="C39" s="265">
        <f>B39*160</f>
        <v>2000000</v>
      </c>
      <c r="D39" s="336" t="s">
        <v>91</v>
      </c>
      <c r="E39" s="336" t="s">
        <v>64</v>
      </c>
      <c r="F39" s="336" t="s">
        <v>64</v>
      </c>
      <c r="G39" s="340">
        <v>0</v>
      </c>
      <c r="H39" s="340">
        <v>0.5</v>
      </c>
      <c r="I39" s="340">
        <v>0.5</v>
      </c>
      <c r="J39" s="340">
        <v>0.5</v>
      </c>
      <c r="K39" s="340">
        <v>0.5</v>
      </c>
      <c r="L39" s="340">
        <v>0.5</v>
      </c>
      <c r="M39" s="340">
        <v>0.5</v>
      </c>
      <c r="N39" s="340">
        <v>0.5</v>
      </c>
      <c r="O39" s="340">
        <v>0.5</v>
      </c>
      <c r="P39" s="340">
        <v>0.5</v>
      </c>
      <c r="Q39" s="340">
        <v>0.5</v>
      </c>
      <c r="R39" s="340">
        <v>0.5</v>
      </c>
      <c r="S39" s="340">
        <v>0.5</v>
      </c>
      <c r="T39" s="340">
        <v>0.5</v>
      </c>
      <c r="U39" s="340">
        <v>0.5</v>
      </c>
      <c r="V39" s="340">
        <v>0.5</v>
      </c>
      <c r="W39" s="340">
        <v>0.5</v>
      </c>
      <c r="X39" s="340">
        <v>0.5</v>
      </c>
      <c r="Y39" s="340">
        <v>0.5</v>
      </c>
      <c r="Z39" s="340">
        <v>0.5</v>
      </c>
      <c r="AA39" s="340">
        <v>0.5</v>
      </c>
      <c r="AB39" s="340">
        <v>0.5</v>
      </c>
      <c r="AC39" s="340">
        <v>0.5</v>
      </c>
      <c r="AD39" s="340">
        <v>0.5</v>
      </c>
      <c r="AE39" s="340">
        <v>0.5</v>
      </c>
      <c r="AF39" s="340"/>
      <c r="AG39" s="340"/>
      <c r="AH39" s="340"/>
      <c r="AI39" s="340"/>
      <c r="AJ39" s="340"/>
      <c r="AK39" s="340"/>
      <c r="AL39" s="340"/>
      <c r="AM39" s="340"/>
      <c r="AN39" s="340"/>
      <c r="AO39" s="340"/>
      <c r="AP39" s="340"/>
      <c r="AQ39" s="340"/>
      <c r="AR39" s="340"/>
      <c r="AS39" s="340"/>
      <c r="AT39" s="340"/>
      <c r="AU39" s="340"/>
      <c r="AV39" s="340"/>
      <c r="AW39" s="340"/>
      <c r="AX39" s="340"/>
      <c r="AY39" s="340"/>
      <c r="AZ39" s="340"/>
      <c r="BA39" s="340"/>
      <c r="BB39" s="340"/>
      <c r="BC39" s="340"/>
      <c r="BD39" s="340"/>
      <c r="BE39" s="340"/>
      <c r="BF39" s="340"/>
      <c r="BG39" s="340"/>
      <c r="BH39" s="340"/>
      <c r="BI39" s="340"/>
      <c r="BJ39" s="340"/>
      <c r="BK39" s="340"/>
      <c r="BL39" s="340"/>
      <c r="BM39" s="340"/>
      <c r="BN39" s="340"/>
      <c r="BO39" s="340"/>
      <c r="BP39" s="350"/>
      <c r="BQ39" s="351"/>
    </row>
    <row r="40" spans="1:69" hidden="1" outlineLevel="1" x14ac:dyDescent="0.15">
      <c r="B40" s="341"/>
      <c r="C40" s="142"/>
      <c r="D40" s="345"/>
      <c r="E40" s="345"/>
      <c r="F40" s="345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B40" s="340"/>
      <c r="AC40" s="340"/>
      <c r="AD40" s="340"/>
      <c r="AE40" s="340"/>
      <c r="AF40" s="340"/>
      <c r="AG40" s="340"/>
      <c r="AH40" s="340"/>
      <c r="AI40" s="340"/>
      <c r="AJ40" s="340"/>
      <c r="AK40" s="340"/>
      <c r="AL40" s="340"/>
      <c r="AM40" s="340"/>
      <c r="AN40" s="340"/>
      <c r="AO40" s="340"/>
      <c r="AP40" s="340"/>
      <c r="AQ40" s="340"/>
      <c r="AR40" s="340"/>
      <c r="AS40" s="340"/>
      <c r="AT40" s="340"/>
      <c r="AU40" s="340"/>
      <c r="AV40" s="340"/>
      <c r="AW40" s="340"/>
      <c r="AX40" s="340"/>
      <c r="AY40" s="340"/>
      <c r="AZ40" s="340"/>
      <c r="BA40" s="340"/>
      <c r="BB40" s="340"/>
      <c r="BC40" s="340"/>
      <c r="BD40" s="340"/>
      <c r="BE40" s="340"/>
      <c r="BF40" s="340"/>
      <c r="BG40" s="340"/>
      <c r="BH40" s="340"/>
      <c r="BI40" s="340"/>
      <c r="BJ40" s="340"/>
      <c r="BK40" s="340"/>
      <c r="BL40" s="340"/>
      <c r="BM40" s="340"/>
      <c r="BN40" s="340"/>
      <c r="BO40" s="340"/>
      <c r="BP40" s="350"/>
      <c r="BQ40" s="352"/>
    </row>
    <row r="41" spans="1:69" hidden="1" outlineLevel="1" x14ac:dyDescent="0.15">
      <c r="A41" s="33" t="s">
        <v>1227</v>
      </c>
      <c r="B41" s="331">
        <f>2000000*12</f>
        <v>24000000</v>
      </c>
      <c r="C41" s="265">
        <f>B41/12</f>
        <v>2000000</v>
      </c>
      <c r="D41" s="336" t="s">
        <v>91</v>
      </c>
      <c r="E41" s="336" t="s">
        <v>64</v>
      </c>
      <c r="F41" s="336" t="s">
        <v>64</v>
      </c>
      <c r="G41" s="340">
        <v>0</v>
      </c>
      <c r="H41" s="340">
        <v>0</v>
      </c>
      <c r="I41" s="340">
        <v>0</v>
      </c>
      <c r="J41" s="340">
        <v>0</v>
      </c>
      <c r="K41" s="340">
        <v>0</v>
      </c>
      <c r="L41" s="340">
        <v>0</v>
      </c>
      <c r="M41" s="340">
        <v>0</v>
      </c>
      <c r="N41" s="340">
        <v>0</v>
      </c>
      <c r="O41" s="340">
        <v>0</v>
      </c>
      <c r="P41" s="340">
        <v>0</v>
      </c>
      <c r="Q41" s="340">
        <v>0</v>
      </c>
      <c r="R41" s="340">
        <v>0</v>
      </c>
      <c r="S41" s="340">
        <v>0</v>
      </c>
      <c r="T41" s="340">
        <v>0</v>
      </c>
      <c r="U41" s="340">
        <v>0</v>
      </c>
      <c r="V41" s="340">
        <v>0</v>
      </c>
      <c r="W41" s="340">
        <v>0</v>
      </c>
      <c r="X41" s="340">
        <v>0</v>
      </c>
      <c r="Y41" s="340">
        <v>0</v>
      </c>
      <c r="Z41" s="340">
        <v>0</v>
      </c>
      <c r="AA41" s="340">
        <v>0</v>
      </c>
      <c r="AB41" s="340">
        <v>0</v>
      </c>
      <c r="AC41" s="340">
        <v>0</v>
      </c>
      <c r="AD41" s="340">
        <v>0</v>
      </c>
      <c r="AE41" s="340">
        <v>0</v>
      </c>
      <c r="AF41" s="340">
        <v>0</v>
      </c>
      <c r="AG41" s="340">
        <v>0</v>
      </c>
      <c r="AH41" s="340">
        <v>0</v>
      </c>
      <c r="AI41" s="340">
        <v>0</v>
      </c>
      <c r="AJ41" s="340">
        <v>0</v>
      </c>
      <c r="AK41" s="340">
        <v>0</v>
      </c>
      <c r="AL41" s="340">
        <v>0</v>
      </c>
      <c r="AM41" s="340">
        <v>0</v>
      </c>
      <c r="AN41" s="340">
        <v>0</v>
      </c>
      <c r="AO41" s="340">
        <v>0</v>
      </c>
      <c r="AP41" s="340">
        <v>0</v>
      </c>
      <c r="AQ41" s="340">
        <v>0</v>
      </c>
      <c r="AR41" s="340">
        <v>0</v>
      </c>
      <c r="AS41" s="340">
        <v>0</v>
      </c>
      <c r="AT41" s="340">
        <v>0</v>
      </c>
      <c r="AU41" s="340">
        <v>0</v>
      </c>
      <c r="AV41" s="340">
        <v>0</v>
      </c>
      <c r="AW41" s="340">
        <v>0</v>
      </c>
      <c r="AX41" s="340">
        <v>0</v>
      </c>
      <c r="AY41" s="340">
        <v>0</v>
      </c>
      <c r="AZ41" s="340">
        <v>0</v>
      </c>
      <c r="BA41" s="340">
        <v>0</v>
      </c>
      <c r="BB41" s="340">
        <v>0</v>
      </c>
      <c r="BC41" s="340">
        <v>0</v>
      </c>
      <c r="BD41" s="340">
        <v>0</v>
      </c>
      <c r="BE41" s="340">
        <v>0</v>
      </c>
      <c r="BF41" s="340">
        <v>0</v>
      </c>
      <c r="BG41" s="340">
        <v>0</v>
      </c>
      <c r="BH41" s="340">
        <v>0</v>
      </c>
      <c r="BI41" s="340">
        <v>0</v>
      </c>
      <c r="BJ41" s="340">
        <v>0</v>
      </c>
      <c r="BK41" s="340">
        <v>0</v>
      </c>
      <c r="BL41" s="340">
        <v>0</v>
      </c>
      <c r="BM41" s="340">
        <v>0</v>
      </c>
      <c r="BN41" s="340">
        <v>0</v>
      </c>
      <c r="BO41" s="340">
        <v>0</v>
      </c>
      <c r="BP41" s="350"/>
      <c r="BQ41" s="352"/>
    </row>
    <row r="42" spans="1:69" s="18" customFormat="1" hidden="1" outlineLevel="1" x14ac:dyDescent="0.15">
      <c r="A42" s="33" t="s">
        <v>86</v>
      </c>
      <c r="B42" s="331">
        <f>2000000/160</f>
        <v>12500</v>
      </c>
      <c r="C42" s="265">
        <f>B42*160</f>
        <v>2000000</v>
      </c>
      <c r="D42" s="336" t="s">
        <v>91</v>
      </c>
      <c r="E42" s="336" t="s">
        <v>64</v>
      </c>
      <c r="F42" s="336" t="s">
        <v>64</v>
      </c>
      <c r="G42" s="340">
        <v>0</v>
      </c>
      <c r="H42" s="340">
        <v>0.5</v>
      </c>
      <c r="I42" s="340">
        <v>0.5</v>
      </c>
      <c r="J42" s="340">
        <v>0.5</v>
      </c>
      <c r="K42" s="340">
        <v>0.5</v>
      </c>
      <c r="L42" s="340">
        <v>0.5</v>
      </c>
      <c r="M42" s="340">
        <v>0.5</v>
      </c>
      <c r="N42" s="340">
        <v>0.5</v>
      </c>
      <c r="O42" s="340">
        <v>0.5</v>
      </c>
      <c r="P42" s="340">
        <v>0.5</v>
      </c>
      <c r="Q42" s="340">
        <v>0.5</v>
      </c>
      <c r="R42" s="340">
        <v>0.5</v>
      </c>
      <c r="S42" s="340">
        <v>0.5</v>
      </c>
      <c r="T42" s="340">
        <v>0.5</v>
      </c>
      <c r="U42" s="340">
        <v>0.5</v>
      </c>
      <c r="V42" s="340">
        <v>0.5</v>
      </c>
      <c r="W42" s="340">
        <v>0.5</v>
      </c>
      <c r="X42" s="340">
        <v>0.5</v>
      </c>
      <c r="Y42" s="340">
        <v>0.5</v>
      </c>
      <c r="Z42" s="340">
        <v>0.5</v>
      </c>
      <c r="AA42" s="340">
        <v>0.5</v>
      </c>
      <c r="AB42" s="340">
        <v>0.5</v>
      </c>
      <c r="AC42" s="340">
        <v>0.5</v>
      </c>
      <c r="AD42" s="340">
        <v>0.5</v>
      </c>
      <c r="AE42" s="340">
        <v>0.5</v>
      </c>
      <c r="AF42" s="340">
        <v>0</v>
      </c>
      <c r="AG42" s="340">
        <v>0</v>
      </c>
      <c r="AH42" s="340">
        <v>0</v>
      </c>
      <c r="AI42" s="340">
        <v>0</v>
      </c>
      <c r="AJ42" s="340">
        <v>0</v>
      </c>
      <c r="AK42" s="340">
        <v>0</v>
      </c>
      <c r="AL42" s="340">
        <v>0</v>
      </c>
      <c r="AM42" s="340">
        <v>0</v>
      </c>
      <c r="AN42" s="340">
        <v>0</v>
      </c>
      <c r="AO42" s="340">
        <v>0</v>
      </c>
      <c r="AP42" s="340">
        <v>0</v>
      </c>
      <c r="AQ42" s="340">
        <v>0</v>
      </c>
      <c r="AR42" s="340">
        <v>0</v>
      </c>
      <c r="AS42" s="340">
        <v>0</v>
      </c>
      <c r="AT42" s="340">
        <v>0</v>
      </c>
      <c r="AU42" s="340">
        <v>0</v>
      </c>
      <c r="AV42" s="340">
        <v>0</v>
      </c>
      <c r="AW42" s="340">
        <v>0</v>
      </c>
      <c r="AX42" s="340">
        <v>0</v>
      </c>
      <c r="AY42" s="340">
        <v>0</v>
      </c>
      <c r="AZ42" s="340">
        <v>0</v>
      </c>
      <c r="BA42" s="340">
        <v>0</v>
      </c>
      <c r="BB42" s="340">
        <v>0</v>
      </c>
      <c r="BC42" s="340">
        <v>0</v>
      </c>
      <c r="BD42" s="340">
        <v>0</v>
      </c>
      <c r="BE42" s="340">
        <v>0</v>
      </c>
      <c r="BF42" s="340">
        <v>0</v>
      </c>
      <c r="BG42" s="340">
        <v>0</v>
      </c>
      <c r="BH42" s="340">
        <v>0</v>
      </c>
      <c r="BI42" s="340">
        <v>0</v>
      </c>
      <c r="BJ42" s="340">
        <v>0</v>
      </c>
      <c r="BK42" s="340">
        <v>0</v>
      </c>
      <c r="BL42" s="340">
        <v>0</v>
      </c>
      <c r="BM42" s="340">
        <v>0</v>
      </c>
      <c r="BN42" s="340">
        <v>0</v>
      </c>
      <c r="BO42" s="340">
        <v>0</v>
      </c>
      <c r="BP42" s="350"/>
      <c r="BQ42" s="351"/>
    </row>
    <row r="43" spans="1:69" hidden="1" outlineLevel="1" x14ac:dyDescent="0.15">
      <c r="B43" s="331"/>
      <c r="C43" s="266"/>
      <c r="D43" s="337"/>
      <c r="E43" s="337"/>
      <c r="F43" s="337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B43" s="340"/>
      <c r="AC43" s="340"/>
      <c r="AD43" s="340"/>
      <c r="AE43" s="340"/>
      <c r="AF43" s="340"/>
      <c r="AG43" s="340"/>
      <c r="AH43" s="340"/>
      <c r="AI43" s="340"/>
      <c r="AJ43" s="340"/>
      <c r="AK43" s="340"/>
      <c r="AL43" s="340"/>
      <c r="AM43" s="340"/>
      <c r="AN43" s="340"/>
      <c r="AO43" s="340"/>
      <c r="AP43" s="340"/>
      <c r="AQ43" s="340"/>
      <c r="AR43" s="340"/>
      <c r="AS43" s="340"/>
      <c r="AT43" s="340"/>
      <c r="AU43" s="340"/>
      <c r="AV43" s="340"/>
      <c r="AW43" s="340"/>
      <c r="AX43" s="340"/>
      <c r="AY43" s="340"/>
      <c r="AZ43" s="340"/>
      <c r="BA43" s="340"/>
      <c r="BB43" s="340"/>
      <c r="BC43" s="340"/>
      <c r="BD43" s="340"/>
      <c r="BE43" s="340"/>
      <c r="BF43" s="340"/>
      <c r="BG43" s="340"/>
      <c r="BH43" s="340"/>
      <c r="BI43" s="340"/>
      <c r="BJ43" s="340"/>
      <c r="BK43" s="340"/>
      <c r="BL43" s="340"/>
      <c r="BM43" s="340"/>
      <c r="BN43" s="340"/>
      <c r="BO43" s="340"/>
      <c r="BP43" s="350"/>
      <c r="BQ43" s="352"/>
    </row>
    <row r="44" spans="1:69" hidden="1" outlineLevel="1" x14ac:dyDescent="0.15">
      <c r="A44" s="33" t="s">
        <v>72</v>
      </c>
      <c r="B44" s="331">
        <v>80000</v>
      </c>
      <c r="C44" s="265">
        <f>B44/12</f>
        <v>6666.666666666667</v>
      </c>
      <c r="D44" s="336" t="s">
        <v>64</v>
      </c>
      <c r="E44" s="336" t="s">
        <v>64</v>
      </c>
      <c r="F44" s="336" t="s">
        <v>64</v>
      </c>
      <c r="G44" s="340">
        <v>0</v>
      </c>
      <c r="H44" s="340">
        <v>0</v>
      </c>
      <c r="I44" s="340">
        <v>0</v>
      </c>
      <c r="J44" s="340">
        <v>0</v>
      </c>
      <c r="K44" s="340">
        <v>0</v>
      </c>
      <c r="L44" s="340">
        <v>0</v>
      </c>
      <c r="M44" s="340">
        <v>0</v>
      </c>
      <c r="N44" s="340">
        <v>0</v>
      </c>
      <c r="O44" s="340">
        <v>0</v>
      </c>
      <c r="P44" s="340">
        <v>0</v>
      </c>
      <c r="Q44" s="340">
        <v>0</v>
      </c>
      <c r="R44" s="340">
        <v>0</v>
      </c>
      <c r="S44" s="340">
        <v>0</v>
      </c>
      <c r="T44" s="340">
        <v>0</v>
      </c>
      <c r="U44" s="340">
        <v>0</v>
      </c>
      <c r="V44" s="340">
        <v>0</v>
      </c>
      <c r="W44" s="340">
        <v>0</v>
      </c>
      <c r="X44" s="340">
        <v>0</v>
      </c>
      <c r="Y44" s="340">
        <v>0</v>
      </c>
      <c r="Z44" s="340">
        <v>0</v>
      </c>
      <c r="AA44" s="340">
        <v>0</v>
      </c>
      <c r="AB44" s="340">
        <v>0</v>
      </c>
      <c r="AC44" s="340">
        <v>0</v>
      </c>
      <c r="AD44" s="340">
        <v>0</v>
      </c>
      <c r="AE44" s="340">
        <v>0</v>
      </c>
      <c r="AF44" s="340">
        <v>0</v>
      </c>
      <c r="AG44" s="340">
        <v>0</v>
      </c>
      <c r="AH44" s="340">
        <v>0</v>
      </c>
      <c r="AI44" s="340">
        <v>0</v>
      </c>
      <c r="AJ44" s="340">
        <v>0</v>
      </c>
      <c r="AK44" s="340">
        <v>0</v>
      </c>
      <c r="AL44" s="340">
        <v>0</v>
      </c>
      <c r="AM44" s="340">
        <v>0</v>
      </c>
      <c r="AN44" s="340">
        <v>0</v>
      </c>
      <c r="AO44" s="340">
        <v>0</v>
      </c>
      <c r="AP44" s="340">
        <v>0</v>
      </c>
      <c r="AQ44" s="340">
        <v>0</v>
      </c>
      <c r="AR44" s="340">
        <v>0</v>
      </c>
      <c r="AS44" s="340">
        <v>0</v>
      </c>
      <c r="AT44" s="340">
        <v>0</v>
      </c>
      <c r="AU44" s="340">
        <v>0</v>
      </c>
      <c r="AV44" s="340">
        <v>0</v>
      </c>
      <c r="AW44" s="340">
        <v>0</v>
      </c>
      <c r="AX44" s="340">
        <v>0</v>
      </c>
      <c r="AY44" s="340">
        <v>0</v>
      </c>
      <c r="AZ44" s="340">
        <v>0</v>
      </c>
      <c r="BA44" s="340">
        <v>0</v>
      </c>
      <c r="BB44" s="340">
        <v>0</v>
      </c>
      <c r="BC44" s="340">
        <v>0</v>
      </c>
      <c r="BD44" s="340">
        <v>0</v>
      </c>
      <c r="BE44" s="340">
        <v>0</v>
      </c>
      <c r="BF44" s="340">
        <v>0</v>
      </c>
      <c r="BG44" s="340">
        <v>0</v>
      </c>
      <c r="BH44" s="340">
        <v>0</v>
      </c>
      <c r="BI44" s="340">
        <v>0</v>
      </c>
      <c r="BJ44" s="340">
        <v>0</v>
      </c>
      <c r="BK44" s="340">
        <v>0</v>
      </c>
      <c r="BL44" s="340">
        <v>0</v>
      </c>
      <c r="BM44" s="340">
        <v>0</v>
      </c>
      <c r="BN44" s="340">
        <v>0</v>
      </c>
      <c r="BO44" s="340">
        <v>0</v>
      </c>
      <c r="BP44" s="350"/>
      <c r="BQ44" s="352"/>
    </row>
    <row r="45" spans="1:69" hidden="1" outlineLevel="1" x14ac:dyDescent="0.15">
      <c r="A45" s="33" t="s">
        <v>86</v>
      </c>
      <c r="B45" s="331">
        <v>85</v>
      </c>
      <c r="C45" s="265">
        <f>B45*160</f>
        <v>13600</v>
      </c>
      <c r="D45" s="336" t="s">
        <v>91</v>
      </c>
      <c r="E45" s="336" t="s">
        <v>64</v>
      </c>
      <c r="F45" s="336" t="s">
        <v>64</v>
      </c>
      <c r="G45" s="340">
        <v>0</v>
      </c>
      <c r="H45" s="340">
        <v>0</v>
      </c>
      <c r="I45" s="340">
        <v>0</v>
      </c>
      <c r="J45" s="340">
        <v>0</v>
      </c>
      <c r="K45" s="340">
        <v>0</v>
      </c>
      <c r="L45" s="340">
        <v>0</v>
      </c>
      <c r="M45" s="340">
        <v>0</v>
      </c>
      <c r="N45" s="340">
        <v>0</v>
      </c>
      <c r="O45" s="340">
        <v>0</v>
      </c>
      <c r="P45" s="340">
        <v>0</v>
      </c>
      <c r="Q45" s="340">
        <v>0</v>
      </c>
      <c r="R45" s="340">
        <v>0</v>
      </c>
      <c r="S45" s="340">
        <v>0</v>
      </c>
      <c r="T45" s="340">
        <v>0</v>
      </c>
      <c r="U45" s="340">
        <v>0</v>
      </c>
      <c r="V45" s="340">
        <v>0</v>
      </c>
      <c r="W45" s="340">
        <v>0</v>
      </c>
      <c r="X45" s="340">
        <v>0</v>
      </c>
      <c r="Y45" s="340">
        <v>0</v>
      </c>
      <c r="Z45" s="340">
        <v>0</v>
      </c>
      <c r="AA45" s="340">
        <v>0</v>
      </c>
      <c r="AB45" s="340">
        <v>0</v>
      </c>
      <c r="AC45" s="340">
        <v>0</v>
      </c>
      <c r="AD45" s="340">
        <v>0</v>
      </c>
      <c r="AE45" s="340">
        <v>0</v>
      </c>
      <c r="AF45" s="340">
        <v>0</v>
      </c>
      <c r="AG45" s="340">
        <v>0</v>
      </c>
      <c r="AH45" s="340">
        <v>0</v>
      </c>
      <c r="AI45" s="340">
        <v>0</v>
      </c>
      <c r="AJ45" s="340">
        <v>0</v>
      </c>
      <c r="AK45" s="340">
        <v>0</v>
      </c>
      <c r="AL45" s="340">
        <v>0</v>
      </c>
      <c r="AM45" s="340">
        <v>0</v>
      </c>
      <c r="AN45" s="340">
        <v>0</v>
      </c>
      <c r="AO45" s="340">
        <v>0</v>
      </c>
      <c r="AP45" s="340">
        <v>0</v>
      </c>
      <c r="AQ45" s="340">
        <v>0</v>
      </c>
      <c r="AR45" s="340">
        <v>0</v>
      </c>
      <c r="AS45" s="340">
        <v>0</v>
      </c>
      <c r="AT45" s="340">
        <v>0</v>
      </c>
      <c r="AU45" s="340">
        <v>0</v>
      </c>
      <c r="AV45" s="340">
        <v>0</v>
      </c>
      <c r="AW45" s="340">
        <v>0</v>
      </c>
      <c r="AX45" s="340">
        <v>0</v>
      </c>
      <c r="AY45" s="340">
        <v>0</v>
      </c>
      <c r="AZ45" s="340">
        <v>0</v>
      </c>
      <c r="BA45" s="340">
        <v>0</v>
      </c>
      <c r="BB45" s="340">
        <v>0</v>
      </c>
      <c r="BC45" s="340">
        <v>0</v>
      </c>
      <c r="BD45" s="340">
        <v>0</v>
      </c>
      <c r="BE45" s="340">
        <v>0</v>
      </c>
      <c r="BF45" s="340">
        <v>0</v>
      </c>
      <c r="BG45" s="340">
        <v>0</v>
      </c>
      <c r="BH45" s="340">
        <v>0</v>
      </c>
      <c r="BI45" s="340">
        <v>0</v>
      </c>
      <c r="BJ45" s="340">
        <v>0</v>
      </c>
      <c r="BK45" s="340">
        <v>0</v>
      </c>
      <c r="BL45" s="340">
        <v>0</v>
      </c>
      <c r="BM45" s="340">
        <v>0</v>
      </c>
      <c r="BN45" s="340">
        <v>0</v>
      </c>
      <c r="BO45" s="340">
        <v>0</v>
      </c>
      <c r="BP45" s="350"/>
      <c r="BQ45" s="352"/>
    </row>
    <row r="46" spans="1:69" hidden="1" outlineLevel="1" x14ac:dyDescent="0.15">
      <c r="B46" s="333"/>
      <c r="C46" s="142"/>
      <c r="D46" s="338"/>
      <c r="E46" s="338"/>
      <c r="F46" s="338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  <c r="AJ46" s="354"/>
      <c r="AK46" s="354"/>
      <c r="AL46" s="354"/>
      <c r="AM46" s="354"/>
      <c r="AN46" s="354"/>
      <c r="AO46" s="354"/>
      <c r="AP46" s="354"/>
      <c r="AQ46" s="354"/>
      <c r="AR46" s="354"/>
      <c r="AS46" s="354"/>
      <c r="AT46" s="354"/>
      <c r="AU46" s="354"/>
      <c r="AV46" s="354"/>
      <c r="AW46" s="354"/>
      <c r="AX46" s="354"/>
      <c r="AY46" s="354"/>
      <c r="AZ46" s="354"/>
      <c r="BA46" s="354"/>
      <c r="BB46" s="354"/>
      <c r="BC46" s="354"/>
      <c r="BD46" s="354"/>
      <c r="BE46" s="354"/>
      <c r="BF46" s="354"/>
      <c r="BG46" s="354"/>
      <c r="BH46" s="354"/>
      <c r="BI46" s="354"/>
      <c r="BJ46" s="354"/>
      <c r="BK46" s="354"/>
      <c r="BL46" s="354"/>
      <c r="BM46" s="354"/>
      <c r="BN46" s="354"/>
      <c r="BO46" s="354"/>
      <c r="BP46" s="350"/>
      <c r="BQ46" s="352"/>
    </row>
    <row r="47" spans="1:69" s="14" customFormat="1" hidden="1" outlineLevel="1" x14ac:dyDescent="0.15">
      <c r="A47" s="14" t="str">
        <f>"Total "&amp;A33</f>
        <v>Total Biz Ops</v>
      </c>
      <c r="B47" s="333"/>
      <c r="C47" s="142"/>
      <c r="D47" s="338"/>
      <c r="E47" s="338"/>
      <c r="F47" s="338"/>
      <c r="G47" s="355">
        <f t="shared" ref="G47:AL47" si="8">G44+G41+G38+G35</f>
        <v>0</v>
      </c>
      <c r="H47" s="355">
        <f t="shared" si="8"/>
        <v>0</v>
      </c>
      <c r="I47" s="355">
        <f t="shared" si="8"/>
        <v>0</v>
      </c>
      <c r="J47" s="355">
        <f t="shared" si="8"/>
        <v>0</v>
      </c>
      <c r="K47" s="355">
        <f t="shared" si="8"/>
        <v>0</v>
      </c>
      <c r="L47" s="355">
        <f t="shared" si="8"/>
        <v>0</v>
      </c>
      <c r="M47" s="355">
        <f t="shared" si="8"/>
        <v>0</v>
      </c>
      <c r="N47" s="355">
        <f t="shared" si="8"/>
        <v>0</v>
      </c>
      <c r="O47" s="355">
        <f t="shared" si="8"/>
        <v>0</v>
      </c>
      <c r="P47" s="355">
        <f t="shared" si="8"/>
        <v>0</v>
      </c>
      <c r="Q47" s="355">
        <f t="shared" si="8"/>
        <v>0</v>
      </c>
      <c r="R47" s="355">
        <f t="shared" si="8"/>
        <v>0</v>
      </c>
      <c r="S47" s="355">
        <f t="shared" si="8"/>
        <v>0</v>
      </c>
      <c r="T47" s="355">
        <f t="shared" si="8"/>
        <v>0</v>
      </c>
      <c r="U47" s="355">
        <f t="shared" si="8"/>
        <v>0</v>
      </c>
      <c r="V47" s="355">
        <f t="shared" si="8"/>
        <v>0</v>
      </c>
      <c r="W47" s="355">
        <f t="shared" si="8"/>
        <v>0</v>
      </c>
      <c r="X47" s="355">
        <f t="shared" si="8"/>
        <v>0</v>
      </c>
      <c r="Y47" s="355">
        <f t="shared" si="8"/>
        <v>0</v>
      </c>
      <c r="Z47" s="355">
        <f t="shared" si="8"/>
        <v>0</v>
      </c>
      <c r="AA47" s="355">
        <f t="shared" si="8"/>
        <v>0</v>
      </c>
      <c r="AB47" s="355">
        <f t="shared" si="8"/>
        <v>0</v>
      </c>
      <c r="AC47" s="355">
        <f t="shared" si="8"/>
        <v>0</v>
      </c>
      <c r="AD47" s="355">
        <f t="shared" si="8"/>
        <v>0</v>
      </c>
      <c r="AE47" s="355">
        <f t="shared" si="8"/>
        <v>0</v>
      </c>
      <c r="AF47" s="355">
        <f t="shared" si="8"/>
        <v>0</v>
      </c>
      <c r="AG47" s="355">
        <f t="shared" si="8"/>
        <v>0</v>
      </c>
      <c r="AH47" s="355">
        <f t="shared" si="8"/>
        <v>0</v>
      </c>
      <c r="AI47" s="355">
        <f t="shared" si="8"/>
        <v>0</v>
      </c>
      <c r="AJ47" s="355">
        <f t="shared" si="8"/>
        <v>0</v>
      </c>
      <c r="AK47" s="355">
        <f t="shared" si="8"/>
        <v>0</v>
      </c>
      <c r="AL47" s="355">
        <f t="shared" si="8"/>
        <v>0</v>
      </c>
      <c r="AM47" s="355">
        <f t="shared" ref="AM47:BO47" si="9">AM44+AM41+AM38+AM35</f>
        <v>0</v>
      </c>
      <c r="AN47" s="355">
        <f t="shared" si="9"/>
        <v>0</v>
      </c>
      <c r="AO47" s="355">
        <f t="shared" si="9"/>
        <v>0</v>
      </c>
      <c r="AP47" s="355">
        <f t="shared" si="9"/>
        <v>0</v>
      </c>
      <c r="AQ47" s="355">
        <f t="shared" si="9"/>
        <v>0</v>
      </c>
      <c r="AR47" s="355">
        <f t="shared" si="9"/>
        <v>0</v>
      </c>
      <c r="AS47" s="355">
        <f t="shared" si="9"/>
        <v>0</v>
      </c>
      <c r="AT47" s="355">
        <f t="shared" si="9"/>
        <v>0</v>
      </c>
      <c r="AU47" s="355">
        <f t="shared" si="9"/>
        <v>0</v>
      </c>
      <c r="AV47" s="355">
        <f t="shared" si="9"/>
        <v>0</v>
      </c>
      <c r="AW47" s="355">
        <f t="shared" si="9"/>
        <v>0</v>
      </c>
      <c r="AX47" s="355">
        <f t="shared" si="9"/>
        <v>0</v>
      </c>
      <c r="AY47" s="355">
        <f t="shared" si="9"/>
        <v>0</v>
      </c>
      <c r="AZ47" s="355">
        <f t="shared" si="9"/>
        <v>0</v>
      </c>
      <c r="BA47" s="355">
        <f t="shared" si="9"/>
        <v>0</v>
      </c>
      <c r="BB47" s="355">
        <f t="shared" si="9"/>
        <v>0</v>
      </c>
      <c r="BC47" s="355">
        <f t="shared" si="9"/>
        <v>0</v>
      </c>
      <c r="BD47" s="355">
        <f t="shared" si="9"/>
        <v>0</v>
      </c>
      <c r="BE47" s="355">
        <f t="shared" si="9"/>
        <v>0</v>
      </c>
      <c r="BF47" s="355">
        <f t="shared" si="9"/>
        <v>0</v>
      </c>
      <c r="BG47" s="355">
        <f t="shared" si="9"/>
        <v>0</v>
      </c>
      <c r="BH47" s="355">
        <f t="shared" si="9"/>
        <v>0</v>
      </c>
      <c r="BI47" s="355">
        <f t="shared" si="9"/>
        <v>0</v>
      </c>
      <c r="BJ47" s="355">
        <f t="shared" si="9"/>
        <v>0</v>
      </c>
      <c r="BK47" s="355">
        <f t="shared" si="9"/>
        <v>0</v>
      </c>
      <c r="BL47" s="355">
        <f t="shared" si="9"/>
        <v>0</v>
      </c>
      <c r="BM47" s="355">
        <f t="shared" si="9"/>
        <v>0</v>
      </c>
      <c r="BN47" s="355">
        <f t="shared" si="9"/>
        <v>0</v>
      </c>
      <c r="BO47" s="355">
        <f t="shared" si="9"/>
        <v>0</v>
      </c>
      <c r="BP47" s="349"/>
      <c r="BQ47" s="335"/>
    </row>
    <row r="48" spans="1:69" s="19" customFormat="1" hidden="1" outlineLevel="1" x14ac:dyDescent="0.15">
      <c r="A48" s="14" t="s">
        <v>87</v>
      </c>
      <c r="B48" s="334"/>
      <c r="C48" s="20"/>
      <c r="D48" s="339"/>
      <c r="E48" s="339"/>
      <c r="F48" s="339"/>
      <c r="G48" s="356">
        <f t="shared" ref="G48:AL48" si="10">G45+G42+G39+G36</f>
        <v>0</v>
      </c>
      <c r="H48" s="355">
        <f t="shared" si="10"/>
        <v>1</v>
      </c>
      <c r="I48" s="355">
        <f t="shared" si="10"/>
        <v>1</v>
      </c>
      <c r="J48" s="355">
        <f t="shared" si="10"/>
        <v>1</v>
      </c>
      <c r="K48" s="355">
        <f t="shared" si="10"/>
        <v>1</v>
      </c>
      <c r="L48" s="355">
        <f t="shared" si="10"/>
        <v>1</v>
      </c>
      <c r="M48" s="355">
        <f t="shared" si="10"/>
        <v>1</v>
      </c>
      <c r="N48" s="355">
        <f t="shared" si="10"/>
        <v>1</v>
      </c>
      <c r="O48" s="355">
        <f t="shared" si="10"/>
        <v>1</v>
      </c>
      <c r="P48" s="355">
        <f t="shared" si="10"/>
        <v>1</v>
      </c>
      <c r="Q48" s="355">
        <f t="shared" si="10"/>
        <v>1</v>
      </c>
      <c r="R48" s="355">
        <f t="shared" si="10"/>
        <v>1</v>
      </c>
      <c r="S48" s="355">
        <f t="shared" si="10"/>
        <v>1</v>
      </c>
      <c r="T48" s="355">
        <f t="shared" si="10"/>
        <v>1</v>
      </c>
      <c r="U48" s="355">
        <f t="shared" si="10"/>
        <v>1</v>
      </c>
      <c r="V48" s="355">
        <f t="shared" si="10"/>
        <v>1</v>
      </c>
      <c r="W48" s="355">
        <f t="shared" si="10"/>
        <v>1</v>
      </c>
      <c r="X48" s="355">
        <f t="shared" si="10"/>
        <v>1</v>
      </c>
      <c r="Y48" s="355">
        <f t="shared" si="10"/>
        <v>1</v>
      </c>
      <c r="Z48" s="355">
        <f t="shared" si="10"/>
        <v>1</v>
      </c>
      <c r="AA48" s="355">
        <f t="shared" si="10"/>
        <v>1</v>
      </c>
      <c r="AB48" s="355">
        <f t="shared" si="10"/>
        <v>1</v>
      </c>
      <c r="AC48" s="355">
        <f t="shared" si="10"/>
        <v>1</v>
      </c>
      <c r="AD48" s="355">
        <f t="shared" si="10"/>
        <v>1</v>
      </c>
      <c r="AE48" s="355">
        <f t="shared" si="10"/>
        <v>1</v>
      </c>
      <c r="AF48" s="355">
        <f t="shared" si="10"/>
        <v>0</v>
      </c>
      <c r="AG48" s="355">
        <f t="shared" si="10"/>
        <v>0</v>
      </c>
      <c r="AH48" s="355">
        <f t="shared" si="10"/>
        <v>0</v>
      </c>
      <c r="AI48" s="355">
        <f t="shared" si="10"/>
        <v>0</v>
      </c>
      <c r="AJ48" s="355">
        <f t="shared" si="10"/>
        <v>0</v>
      </c>
      <c r="AK48" s="355">
        <f t="shared" si="10"/>
        <v>0</v>
      </c>
      <c r="AL48" s="355">
        <f t="shared" si="10"/>
        <v>0</v>
      </c>
      <c r="AM48" s="355">
        <f t="shared" ref="AM48:BO48" si="11">AM45+AM42+AM39+AM36</f>
        <v>0</v>
      </c>
      <c r="AN48" s="355">
        <f t="shared" si="11"/>
        <v>0</v>
      </c>
      <c r="AO48" s="355">
        <f t="shared" si="11"/>
        <v>0</v>
      </c>
      <c r="AP48" s="355">
        <f t="shared" si="11"/>
        <v>0</v>
      </c>
      <c r="AQ48" s="355">
        <f t="shared" si="11"/>
        <v>0</v>
      </c>
      <c r="AR48" s="355">
        <f t="shared" si="11"/>
        <v>0</v>
      </c>
      <c r="AS48" s="355">
        <f t="shared" si="11"/>
        <v>0</v>
      </c>
      <c r="AT48" s="355">
        <f t="shared" si="11"/>
        <v>0</v>
      </c>
      <c r="AU48" s="355">
        <f t="shared" si="11"/>
        <v>0</v>
      </c>
      <c r="AV48" s="355">
        <f t="shared" si="11"/>
        <v>0</v>
      </c>
      <c r="AW48" s="355">
        <f t="shared" si="11"/>
        <v>0</v>
      </c>
      <c r="AX48" s="355">
        <f t="shared" si="11"/>
        <v>0</v>
      </c>
      <c r="AY48" s="355">
        <f t="shared" si="11"/>
        <v>0</v>
      </c>
      <c r="AZ48" s="355">
        <f t="shared" si="11"/>
        <v>0</v>
      </c>
      <c r="BA48" s="355">
        <f t="shared" si="11"/>
        <v>0</v>
      </c>
      <c r="BB48" s="355">
        <f t="shared" si="11"/>
        <v>0</v>
      </c>
      <c r="BC48" s="355">
        <f t="shared" si="11"/>
        <v>0</v>
      </c>
      <c r="BD48" s="355">
        <f t="shared" si="11"/>
        <v>0</v>
      </c>
      <c r="BE48" s="355">
        <f t="shared" si="11"/>
        <v>0</v>
      </c>
      <c r="BF48" s="355">
        <f t="shared" si="11"/>
        <v>0</v>
      </c>
      <c r="BG48" s="355">
        <f t="shared" si="11"/>
        <v>0</v>
      </c>
      <c r="BH48" s="355">
        <f t="shared" si="11"/>
        <v>0</v>
      </c>
      <c r="BI48" s="355">
        <f t="shared" si="11"/>
        <v>0</v>
      </c>
      <c r="BJ48" s="355">
        <f t="shared" si="11"/>
        <v>0</v>
      </c>
      <c r="BK48" s="355">
        <f t="shared" si="11"/>
        <v>0</v>
      </c>
      <c r="BL48" s="355">
        <f t="shared" si="11"/>
        <v>0</v>
      </c>
      <c r="BM48" s="355">
        <f t="shared" si="11"/>
        <v>0</v>
      </c>
      <c r="BN48" s="355">
        <f t="shared" si="11"/>
        <v>0</v>
      </c>
      <c r="BO48" s="355">
        <f t="shared" si="11"/>
        <v>0</v>
      </c>
      <c r="BP48" s="349"/>
      <c r="BQ48" s="334"/>
    </row>
    <row r="49" spans="1:69" s="14" customFormat="1" hidden="1" outlineLevel="1" x14ac:dyDescent="0.15">
      <c r="A49" s="14" t="str">
        <f>" Total "&amp;A33</f>
        <v xml:space="preserve"> Total Biz Ops</v>
      </c>
      <c r="B49" s="335"/>
      <c r="C49" s="20"/>
      <c r="D49" s="338"/>
      <c r="E49" s="338"/>
      <c r="F49" s="338"/>
      <c r="G49" s="355">
        <f>SUM(G47:G48)</f>
        <v>0</v>
      </c>
      <c r="H49" s="355">
        <f t="shared" ref="H49:AD49" si="12">SUM(H47:H48)</f>
        <v>1</v>
      </c>
      <c r="I49" s="355">
        <f t="shared" si="12"/>
        <v>1</v>
      </c>
      <c r="J49" s="355">
        <f t="shared" si="12"/>
        <v>1</v>
      </c>
      <c r="K49" s="355">
        <f t="shared" si="12"/>
        <v>1</v>
      </c>
      <c r="L49" s="355">
        <f t="shared" si="12"/>
        <v>1</v>
      </c>
      <c r="M49" s="355">
        <f t="shared" si="12"/>
        <v>1</v>
      </c>
      <c r="N49" s="355">
        <f t="shared" si="12"/>
        <v>1</v>
      </c>
      <c r="O49" s="355">
        <f t="shared" si="12"/>
        <v>1</v>
      </c>
      <c r="P49" s="355">
        <f t="shared" si="12"/>
        <v>1</v>
      </c>
      <c r="Q49" s="355">
        <f t="shared" si="12"/>
        <v>1</v>
      </c>
      <c r="R49" s="355">
        <f t="shared" si="12"/>
        <v>1</v>
      </c>
      <c r="S49" s="355">
        <f t="shared" si="12"/>
        <v>1</v>
      </c>
      <c r="T49" s="355">
        <f t="shared" si="12"/>
        <v>1</v>
      </c>
      <c r="U49" s="355">
        <f t="shared" si="12"/>
        <v>1</v>
      </c>
      <c r="V49" s="355">
        <f t="shared" si="12"/>
        <v>1</v>
      </c>
      <c r="W49" s="355">
        <f t="shared" si="12"/>
        <v>1</v>
      </c>
      <c r="X49" s="355">
        <f t="shared" si="12"/>
        <v>1</v>
      </c>
      <c r="Y49" s="355">
        <f t="shared" si="12"/>
        <v>1</v>
      </c>
      <c r="Z49" s="355">
        <f t="shared" si="12"/>
        <v>1</v>
      </c>
      <c r="AA49" s="355">
        <f t="shared" si="12"/>
        <v>1</v>
      </c>
      <c r="AB49" s="355">
        <f t="shared" si="12"/>
        <v>1</v>
      </c>
      <c r="AC49" s="355">
        <f t="shared" si="12"/>
        <v>1</v>
      </c>
      <c r="AD49" s="355">
        <f t="shared" si="12"/>
        <v>1</v>
      </c>
      <c r="AE49" s="355">
        <f t="shared" ref="AE49:BO49" si="13">SUM(AE47:AE48)</f>
        <v>1</v>
      </c>
      <c r="AF49" s="355">
        <f t="shared" si="13"/>
        <v>0</v>
      </c>
      <c r="AG49" s="355">
        <f t="shared" si="13"/>
        <v>0</v>
      </c>
      <c r="AH49" s="355">
        <f t="shared" si="13"/>
        <v>0</v>
      </c>
      <c r="AI49" s="355">
        <f t="shared" si="13"/>
        <v>0</v>
      </c>
      <c r="AJ49" s="355">
        <f t="shared" si="13"/>
        <v>0</v>
      </c>
      <c r="AK49" s="355">
        <f t="shared" si="13"/>
        <v>0</v>
      </c>
      <c r="AL49" s="355">
        <f t="shared" si="13"/>
        <v>0</v>
      </c>
      <c r="AM49" s="355">
        <f t="shared" si="13"/>
        <v>0</v>
      </c>
      <c r="AN49" s="355">
        <f t="shared" si="13"/>
        <v>0</v>
      </c>
      <c r="AO49" s="355">
        <f t="shared" si="13"/>
        <v>0</v>
      </c>
      <c r="AP49" s="355">
        <f t="shared" si="13"/>
        <v>0</v>
      </c>
      <c r="AQ49" s="355">
        <f t="shared" si="13"/>
        <v>0</v>
      </c>
      <c r="AR49" s="355">
        <f t="shared" si="13"/>
        <v>0</v>
      </c>
      <c r="AS49" s="355">
        <f t="shared" si="13"/>
        <v>0</v>
      </c>
      <c r="AT49" s="355">
        <f t="shared" si="13"/>
        <v>0</v>
      </c>
      <c r="AU49" s="355">
        <f t="shared" si="13"/>
        <v>0</v>
      </c>
      <c r="AV49" s="355">
        <f t="shared" si="13"/>
        <v>0</v>
      </c>
      <c r="AW49" s="355">
        <f t="shared" si="13"/>
        <v>0</v>
      </c>
      <c r="AX49" s="355">
        <f t="shared" si="13"/>
        <v>0</v>
      </c>
      <c r="AY49" s="355">
        <f t="shared" si="13"/>
        <v>0</v>
      </c>
      <c r="AZ49" s="355">
        <f t="shared" si="13"/>
        <v>0</v>
      </c>
      <c r="BA49" s="355">
        <f t="shared" si="13"/>
        <v>0</v>
      </c>
      <c r="BB49" s="355">
        <f t="shared" si="13"/>
        <v>0</v>
      </c>
      <c r="BC49" s="355">
        <f t="shared" si="13"/>
        <v>0</v>
      </c>
      <c r="BD49" s="355">
        <f t="shared" si="13"/>
        <v>0</v>
      </c>
      <c r="BE49" s="355">
        <f t="shared" si="13"/>
        <v>0</v>
      </c>
      <c r="BF49" s="355">
        <f t="shared" si="13"/>
        <v>0</v>
      </c>
      <c r="BG49" s="355">
        <f t="shared" si="13"/>
        <v>0</v>
      </c>
      <c r="BH49" s="355">
        <f t="shared" si="13"/>
        <v>0</v>
      </c>
      <c r="BI49" s="355">
        <f t="shared" si="13"/>
        <v>0</v>
      </c>
      <c r="BJ49" s="355">
        <f t="shared" si="13"/>
        <v>0</v>
      </c>
      <c r="BK49" s="355">
        <f t="shared" si="13"/>
        <v>0</v>
      </c>
      <c r="BL49" s="355">
        <f t="shared" si="13"/>
        <v>0</v>
      </c>
      <c r="BM49" s="355">
        <f t="shared" si="13"/>
        <v>0</v>
      </c>
      <c r="BN49" s="355">
        <f t="shared" si="13"/>
        <v>0</v>
      </c>
      <c r="BO49" s="355">
        <f t="shared" si="13"/>
        <v>0</v>
      </c>
      <c r="BP49" s="349"/>
      <c r="BQ49" s="335"/>
    </row>
    <row r="50" spans="1:69" s="14" customFormat="1" hidden="1" outlineLevel="1" x14ac:dyDescent="0.15">
      <c r="B50" s="335"/>
      <c r="C50" s="20"/>
      <c r="D50" s="338"/>
      <c r="E50" s="338"/>
      <c r="F50" s="338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55"/>
      <c r="Z50" s="355"/>
      <c r="AA50" s="355"/>
      <c r="AB50" s="355"/>
      <c r="AC50" s="355"/>
      <c r="AD50" s="355"/>
      <c r="AE50" s="355"/>
      <c r="AF50" s="355"/>
      <c r="AG50" s="355"/>
      <c r="AH50" s="355"/>
      <c r="AI50" s="355"/>
      <c r="AJ50" s="355"/>
      <c r="AK50" s="355"/>
      <c r="AL50" s="355"/>
      <c r="AM50" s="355"/>
      <c r="AN50" s="355"/>
      <c r="AO50" s="355"/>
      <c r="AP50" s="355"/>
      <c r="AQ50" s="355"/>
      <c r="AR50" s="355"/>
      <c r="AS50" s="355"/>
      <c r="AT50" s="355"/>
      <c r="AU50" s="355"/>
      <c r="AV50" s="355"/>
      <c r="AW50" s="355"/>
      <c r="AX50" s="355"/>
      <c r="AY50" s="355"/>
      <c r="AZ50" s="355"/>
      <c r="BA50" s="355"/>
      <c r="BB50" s="355"/>
      <c r="BC50" s="355"/>
      <c r="BD50" s="355"/>
      <c r="BE50" s="355"/>
      <c r="BF50" s="355"/>
      <c r="BG50" s="355"/>
      <c r="BH50" s="355"/>
      <c r="BI50" s="355"/>
      <c r="BJ50" s="355"/>
      <c r="BK50" s="355"/>
      <c r="BL50" s="355"/>
      <c r="BM50" s="355"/>
      <c r="BN50" s="355"/>
      <c r="BO50" s="355"/>
      <c r="BP50" s="349"/>
      <c r="BQ50" s="335"/>
    </row>
    <row r="51" spans="1:69" s="14" customFormat="1" hidden="1" outlineLevel="1" x14ac:dyDescent="0.15">
      <c r="A51" s="14" t="s">
        <v>69</v>
      </c>
      <c r="B51" s="335"/>
      <c r="C51" s="20"/>
      <c r="D51" s="338"/>
      <c r="E51" s="338"/>
      <c r="F51" s="338"/>
      <c r="G51" s="355">
        <f t="shared" ref="G51:AL51" si="14">ROUNDUP(SUMIF($D35:$D45,"Y",G35:G45),0)</f>
        <v>0</v>
      </c>
      <c r="H51" s="355">
        <f t="shared" si="14"/>
        <v>0</v>
      </c>
      <c r="I51" s="355">
        <f t="shared" si="14"/>
        <v>0</v>
      </c>
      <c r="J51" s="355">
        <f t="shared" si="14"/>
        <v>0</v>
      </c>
      <c r="K51" s="355">
        <f t="shared" si="14"/>
        <v>0</v>
      </c>
      <c r="L51" s="355">
        <f t="shared" si="14"/>
        <v>0</v>
      </c>
      <c r="M51" s="355">
        <f t="shared" si="14"/>
        <v>0</v>
      </c>
      <c r="N51" s="355">
        <f t="shared" si="14"/>
        <v>0</v>
      </c>
      <c r="O51" s="355">
        <f t="shared" si="14"/>
        <v>0</v>
      </c>
      <c r="P51" s="355">
        <f t="shared" si="14"/>
        <v>0</v>
      </c>
      <c r="Q51" s="355">
        <f t="shared" si="14"/>
        <v>0</v>
      </c>
      <c r="R51" s="355">
        <f t="shared" si="14"/>
        <v>0</v>
      </c>
      <c r="S51" s="355">
        <f t="shared" si="14"/>
        <v>0</v>
      </c>
      <c r="T51" s="355">
        <f t="shared" si="14"/>
        <v>0</v>
      </c>
      <c r="U51" s="355">
        <f t="shared" si="14"/>
        <v>0</v>
      </c>
      <c r="V51" s="355">
        <f t="shared" si="14"/>
        <v>0</v>
      </c>
      <c r="W51" s="355">
        <f t="shared" si="14"/>
        <v>0</v>
      </c>
      <c r="X51" s="355">
        <f t="shared" si="14"/>
        <v>0</v>
      </c>
      <c r="Y51" s="355">
        <f t="shared" si="14"/>
        <v>0</v>
      </c>
      <c r="Z51" s="355">
        <f t="shared" si="14"/>
        <v>0</v>
      </c>
      <c r="AA51" s="355">
        <f t="shared" si="14"/>
        <v>0</v>
      </c>
      <c r="AB51" s="355">
        <f t="shared" si="14"/>
        <v>0</v>
      </c>
      <c r="AC51" s="355">
        <f t="shared" si="14"/>
        <v>0</v>
      </c>
      <c r="AD51" s="355">
        <f t="shared" si="14"/>
        <v>0</v>
      </c>
      <c r="AE51" s="355">
        <f t="shared" si="14"/>
        <v>0</v>
      </c>
      <c r="AF51" s="355">
        <f t="shared" si="14"/>
        <v>0</v>
      </c>
      <c r="AG51" s="355">
        <f t="shared" si="14"/>
        <v>0</v>
      </c>
      <c r="AH51" s="355">
        <f t="shared" si="14"/>
        <v>0</v>
      </c>
      <c r="AI51" s="355">
        <f t="shared" si="14"/>
        <v>0</v>
      </c>
      <c r="AJ51" s="355">
        <f t="shared" si="14"/>
        <v>0</v>
      </c>
      <c r="AK51" s="355">
        <f t="shared" si="14"/>
        <v>0</v>
      </c>
      <c r="AL51" s="355">
        <f t="shared" si="14"/>
        <v>0</v>
      </c>
      <c r="AM51" s="355">
        <f t="shared" ref="AM51:BN51" si="15">ROUNDUP(SUMIF($D35:$D45,"Y",AM35:AM45),0)</f>
        <v>0</v>
      </c>
      <c r="AN51" s="355">
        <f t="shared" si="15"/>
        <v>0</v>
      </c>
      <c r="AO51" s="355">
        <f t="shared" si="15"/>
        <v>0</v>
      </c>
      <c r="AP51" s="355">
        <f t="shared" si="15"/>
        <v>0</v>
      </c>
      <c r="AQ51" s="355">
        <f t="shared" si="15"/>
        <v>0</v>
      </c>
      <c r="AR51" s="355">
        <f t="shared" si="15"/>
        <v>0</v>
      </c>
      <c r="AS51" s="355">
        <f t="shared" si="15"/>
        <v>0</v>
      </c>
      <c r="AT51" s="355">
        <f t="shared" si="15"/>
        <v>0</v>
      </c>
      <c r="AU51" s="355">
        <f t="shared" si="15"/>
        <v>0</v>
      </c>
      <c r="AV51" s="355">
        <f t="shared" si="15"/>
        <v>0</v>
      </c>
      <c r="AW51" s="355">
        <f t="shared" si="15"/>
        <v>0</v>
      </c>
      <c r="AX51" s="355">
        <f t="shared" si="15"/>
        <v>0</v>
      </c>
      <c r="AY51" s="355">
        <f t="shared" si="15"/>
        <v>0</v>
      </c>
      <c r="AZ51" s="355">
        <f t="shared" si="15"/>
        <v>0</v>
      </c>
      <c r="BA51" s="355">
        <f t="shared" si="15"/>
        <v>0</v>
      </c>
      <c r="BB51" s="355">
        <f t="shared" si="15"/>
        <v>0</v>
      </c>
      <c r="BC51" s="355">
        <f t="shared" si="15"/>
        <v>0</v>
      </c>
      <c r="BD51" s="355">
        <f t="shared" si="15"/>
        <v>0</v>
      </c>
      <c r="BE51" s="355">
        <f t="shared" si="15"/>
        <v>0</v>
      </c>
      <c r="BF51" s="355">
        <f t="shared" si="15"/>
        <v>0</v>
      </c>
      <c r="BG51" s="355">
        <f t="shared" si="15"/>
        <v>0</v>
      </c>
      <c r="BH51" s="355">
        <f t="shared" si="15"/>
        <v>0</v>
      </c>
      <c r="BI51" s="355">
        <f t="shared" si="15"/>
        <v>0</v>
      </c>
      <c r="BJ51" s="355">
        <f t="shared" si="15"/>
        <v>0</v>
      </c>
      <c r="BK51" s="355">
        <f t="shared" si="15"/>
        <v>0</v>
      </c>
      <c r="BL51" s="355">
        <f t="shared" si="15"/>
        <v>0</v>
      </c>
      <c r="BM51" s="355">
        <f t="shared" si="15"/>
        <v>0</v>
      </c>
      <c r="BN51" s="355">
        <f t="shared" si="15"/>
        <v>0</v>
      </c>
      <c r="BO51" s="355">
        <f>ROUNDUP(SUMIF($D35:$D45,"Y",BO35:BO45),0)</f>
        <v>0</v>
      </c>
      <c r="BP51" s="349"/>
      <c r="BQ51" s="335"/>
    </row>
    <row r="52" spans="1:69" s="14" customFormat="1" hidden="1" outlineLevel="1" x14ac:dyDescent="0.15">
      <c r="A52" s="14" t="s">
        <v>70</v>
      </c>
      <c r="B52" s="335"/>
      <c r="C52" s="20"/>
      <c r="D52" s="338"/>
      <c r="E52" s="338"/>
      <c r="F52" s="338"/>
      <c r="G52" s="355">
        <f t="shared" ref="G52:AL52" si="16">ROUNDUP(SUMIF($E35:$E45,"Y",G35:G45),0)</f>
        <v>0</v>
      </c>
      <c r="H52" s="355">
        <f t="shared" si="16"/>
        <v>1</v>
      </c>
      <c r="I52" s="355">
        <f t="shared" si="16"/>
        <v>1</v>
      </c>
      <c r="J52" s="355">
        <f t="shared" si="16"/>
        <v>1</v>
      </c>
      <c r="K52" s="355">
        <f t="shared" si="16"/>
        <v>1</v>
      </c>
      <c r="L52" s="355">
        <f t="shared" si="16"/>
        <v>1</v>
      </c>
      <c r="M52" s="355">
        <f t="shared" si="16"/>
        <v>1</v>
      </c>
      <c r="N52" s="355">
        <f t="shared" si="16"/>
        <v>1</v>
      </c>
      <c r="O52" s="355">
        <f t="shared" si="16"/>
        <v>1</v>
      </c>
      <c r="P52" s="355">
        <f t="shared" si="16"/>
        <v>1</v>
      </c>
      <c r="Q52" s="355">
        <f t="shared" si="16"/>
        <v>1</v>
      </c>
      <c r="R52" s="355">
        <f t="shared" si="16"/>
        <v>1</v>
      </c>
      <c r="S52" s="355">
        <f t="shared" si="16"/>
        <v>1</v>
      </c>
      <c r="T52" s="355">
        <f t="shared" si="16"/>
        <v>1</v>
      </c>
      <c r="U52" s="355">
        <f t="shared" si="16"/>
        <v>1</v>
      </c>
      <c r="V52" s="355">
        <f t="shared" si="16"/>
        <v>1</v>
      </c>
      <c r="W52" s="355">
        <f t="shared" si="16"/>
        <v>1</v>
      </c>
      <c r="X52" s="355">
        <f t="shared" si="16"/>
        <v>1</v>
      </c>
      <c r="Y52" s="355">
        <f t="shared" si="16"/>
        <v>1</v>
      </c>
      <c r="Z52" s="355">
        <f t="shared" si="16"/>
        <v>1</v>
      </c>
      <c r="AA52" s="355">
        <f t="shared" si="16"/>
        <v>1</v>
      </c>
      <c r="AB52" s="355">
        <f t="shared" si="16"/>
        <v>1</v>
      </c>
      <c r="AC52" s="355">
        <f t="shared" si="16"/>
        <v>1</v>
      </c>
      <c r="AD52" s="355">
        <f t="shared" si="16"/>
        <v>1</v>
      </c>
      <c r="AE52" s="355">
        <f t="shared" si="16"/>
        <v>1</v>
      </c>
      <c r="AF52" s="355">
        <f t="shared" si="16"/>
        <v>0</v>
      </c>
      <c r="AG52" s="355">
        <f t="shared" si="16"/>
        <v>0</v>
      </c>
      <c r="AH52" s="355">
        <f t="shared" si="16"/>
        <v>0</v>
      </c>
      <c r="AI52" s="355">
        <f t="shared" si="16"/>
        <v>0</v>
      </c>
      <c r="AJ52" s="355">
        <f t="shared" si="16"/>
        <v>0</v>
      </c>
      <c r="AK52" s="355">
        <f t="shared" si="16"/>
        <v>0</v>
      </c>
      <c r="AL52" s="355">
        <f t="shared" si="16"/>
        <v>0</v>
      </c>
      <c r="AM52" s="355">
        <f t="shared" ref="AM52:BO52" si="17">ROUNDUP(SUMIF($E35:$E45,"Y",AM35:AM45),0)</f>
        <v>0</v>
      </c>
      <c r="AN52" s="355">
        <f t="shared" si="17"/>
        <v>0</v>
      </c>
      <c r="AO52" s="355">
        <f t="shared" si="17"/>
        <v>0</v>
      </c>
      <c r="AP52" s="355">
        <f t="shared" si="17"/>
        <v>0</v>
      </c>
      <c r="AQ52" s="355">
        <f t="shared" si="17"/>
        <v>0</v>
      </c>
      <c r="AR52" s="355">
        <f t="shared" si="17"/>
        <v>0</v>
      </c>
      <c r="AS52" s="355">
        <f t="shared" si="17"/>
        <v>0</v>
      </c>
      <c r="AT52" s="355">
        <f t="shared" si="17"/>
        <v>0</v>
      </c>
      <c r="AU52" s="355">
        <f t="shared" si="17"/>
        <v>0</v>
      </c>
      <c r="AV52" s="355">
        <f t="shared" si="17"/>
        <v>0</v>
      </c>
      <c r="AW52" s="355">
        <f t="shared" si="17"/>
        <v>0</v>
      </c>
      <c r="AX52" s="355">
        <f t="shared" si="17"/>
        <v>0</v>
      </c>
      <c r="AY52" s="355">
        <f t="shared" si="17"/>
        <v>0</v>
      </c>
      <c r="AZ52" s="355">
        <f t="shared" si="17"/>
        <v>0</v>
      </c>
      <c r="BA52" s="355">
        <f t="shared" si="17"/>
        <v>0</v>
      </c>
      <c r="BB52" s="355">
        <f t="shared" si="17"/>
        <v>0</v>
      </c>
      <c r="BC52" s="355">
        <f t="shared" si="17"/>
        <v>0</v>
      </c>
      <c r="BD52" s="355">
        <f t="shared" si="17"/>
        <v>0</v>
      </c>
      <c r="BE52" s="355">
        <f t="shared" si="17"/>
        <v>0</v>
      </c>
      <c r="BF52" s="355">
        <f t="shared" si="17"/>
        <v>0</v>
      </c>
      <c r="BG52" s="355">
        <f t="shared" si="17"/>
        <v>0</v>
      </c>
      <c r="BH52" s="355">
        <f t="shared" si="17"/>
        <v>0</v>
      </c>
      <c r="BI52" s="355">
        <f t="shared" si="17"/>
        <v>0</v>
      </c>
      <c r="BJ52" s="355">
        <f t="shared" si="17"/>
        <v>0</v>
      </c>
      <c r="BK52" s="355">
        <f t="shared" si="17"/>
        <v>0</v>
      </c>
      <c r="BL52" s="355">
        <f t="shared" si="17"/>
        <v>0</v>
      </c>
      <c r="BM52" s="355">
        <f t="shared" si="17"/>
        <v>0</v>
      </c>
      <c r="BN52" s="355">
        <f t="shared" si="17"/>
        <v>0</v>
      </c>
      <c r="BO52" s="355">
        <f t="shared" si="17"/>
        <v>0</v>
      </c>
      <c r="BP52" s="349"/>
      <c r="BQ52" s="335"/>
    </row>
    <row r="53" spans="1:69" s="14" customFormat="1" hidden="1" outlineLevel="1" x14ac:dyDescent="0.15">
      <c r="A53" s="14" t="s">
        <v>71</v>
      </c>
      <c r="B53" s="335"/>
      <c r="C53" s="20"/>
      <c r="D53" s="338"/>
      <c r="E53" s="338"/>
      <c r="F53" s="338"/>
      <c r="G53" s="355">
        <f t="shared" ref="G53:AL53" si="18">ROUNDUP(SUMIF($F35:$F45,"Y",G35:G45),0)</f>
        <v>0</v>
      </c>
      <c r="H53" s="355">
        <f t="shared" si="18"/>
        <v>1</v>
      </c>
      <c r="I53" s="355">
        <f t="shared" si="18"/>
        <v>1</v>
      </c>
      <c r="J53" s="355">
        <f t="shared" si="18"/>
        <v>1</v>
      </c>
      <c r="K53" s="355">
        <f t="shared" si="18"/>
        <v>1</v>
      </c>
      <c r="L53" s="355">
        <f t="shared" si="18"/>
        <v>1</v>
      </c>
      <c r="M53" s="355">
        <f t="shared" si="18"/>
        <v>1</v>
      </c>
      <c r="N53" s="355">
        <f t="shared" si="18"/>
        <v>1</v>
      </c>
      <c r="O53" s="355">
        <f t="shared" si="18"/>
        <v>1</v>
      </c>
      <c r="P53" s="355">
        <f t="shared" si="18"/>
        <v>1</v>
      </c>
      <c r="Q53" s="355">
        <f t="shared" si="18"/>
        <v>1</v>
      </c>
      <c r="R53" s="355">
        <f t="shared" si="18"/>
        <v>1</v>
      </c>
      <c r="S53" s="355">
        <f t="shared" si="18"/>
        <v>1</v>
      </c>
      <c r="T53" s="355">
        <f t="shared" si="18"/>
        <v>1</v>
      </c>
      <c r="U53" s="355">
        <f t="shared" si="18"/>
        <v>1</v>
      </c>
      <c r="V53" s="355">
        <f t="shared" si="18"/>
        <v>1</v>
      </c>
      <c r="W53" s="355">
        <f t="shared" si="18"/>
        <v>1</v>
      </c>
      <c r="X53" s="355">
        <f t="shared" si="18"/>
        <v>1</v>
      </c>
      <c r="Y53" s="355">
        <f t="shared" si="18"/>
        <v>1</v>
      </c>
      <c r="Z53" s="355">
        <f t="shared" si="18"/>
        <v>1</v>
      </c>
      <c r="AA53" s="355">
        <f t="shared" si="18"/>
        <v>1</v>
      </c>
      <c r="AB53" s="355">
        <f t="shared" si="18"/>
        <v>1</v>
      </c>
      <c r="AC53" s="355">
        <f t="shared" si="18"/>
        <v>1</v>
      </c>
      <c r="AD53" s="355">
        <f t="shared" si="18"/>
        <v>1</v>
      </c>
      <c r="AE53" s="355">
        <f t="shared" si="18"/>
        <v>1</v>
      </c>
      <c r="AF53" s="355">
        <f t="shared" si="18"/>
        <v>0</v>
      </c>
      <c r="AG53" s="355">
        <f t="shared" si="18"/>
        <v>0</v>
      </c>
      <c r="AH53" s="355">
        <f t="shared" si="18"/>
        <v>0</v>
      </c>
      <c r="AI53" s="355">
        <f t="shared" si="18"/>
        <v>0</v>
      </c>
      <c r="AJ53" s="355">
        <f t="shared" si="18"/>
        <v>0</v>
      </c>
      <c r="AK53" s="355">
        <f t="shared" si="18"/>
        <v>0</v>
      </c>
      <c r="AL53" s="355">
        <f t="shared" si="18"/>
        <v>0</v>
      </c>
      <c r="AM53" s="355">
        <f t="shared" ref="AM53:BN53" si="19">ROUNDUP(SUMIF($F35:$F45,"Y",AM35:AM45),0)</f>
        <v>0</v>
      </c>
      <c r="AN53" s="355">
        <f t="shared" si="19"/>
        <v>0</v>
      </c>
      <c r="AO53" s="355">
        <f t="shared" si="19"/>
        <v>0</v>
      </c>
      <c r="AP53" s="355">
        <f t="shared" si="19"/>
        <v>0</v>
      </c>
      <c r="AQ53" s="355">
        <f t="shared" si="19"/>
        <v>0</v>
      </c>
      <c r="AR53" s="355">
        <f t="shared" si="19"/>
        <v>0</v>
      </c>
      <c r="AS53" s="355">
        <f t="shared" si="19"/>
        <v>0</v>
      </c>
      <c r="AT53" s="355">
        <f t="shared" si="19"/>
        <v>0</v>
      </c>
      <c r="AU53" s="355">
        <f t="shared" si="19"/>
        <v>0</v>
      </c>
      <c r="AV53" s="355">
        <f t="shared" si="19"/>
        <v>0</v>
      </c>
      <c r="AW53" s="355">
        <f t="shared" si="19"/>
        <v>0</v>
      </c>
      <c r="AX53" s="355">
        <f t="shared" si="19"/>
        <v>0</v>
      </c>
      <c r="AY53" s="355">
        <f t="shared" si="19"/>
        <v>0</v>
      </c>
      <c r="AZ53" s="355">
        <f t="shared" si="19"/>
        <v>0</v>
      </c>
      <c r="BA53" s="355">
        <f t="shared" si="19"/>
        <v>0</v>
      </c>
      <c r="BB53" s="355">
        <f t="shared" si="19"/>
        <v>0</v>
      </c>
      <c r="BC53" s="355">
        <f t="shared" si="19"/>
        <v>0</v>
      </c>
      <c r="BD53" s="355">
        <f t="shared" si="19"/>
        <v>0</v>
      </c>
      <c r="BE53" s="355">
        <f t="shared" si="19"/>
        <v>0</v>
      </c>
      <c r="BF53" s="355">
        <f t="shared" si="19"/>
        <v>0</v>
      </c>
      <c r="BG53" s="355">
        <f t="shared" si="19"/>
        <v>0</v>
      </c>
      <c r="BH53" s="355">
        <f t="shared" si="19"/>
        <v>0</v>
      </c>
      <c r="BI53" s="355">
        <f t="shared" si="19"/>
        <v>0</v>
      </c>
      <c r="BJ53" s="355">
        <f t="shared" si="19"/>
        <v>0</v>
      </c>
      <c r="BK53" s="355">
        <f t="shared" si="19"/>
        <v>0</v>
      </c>
      <c r="BL53" s="355">
        <f t="shared" si="19"/>
        <v>0</v>
      </c>
      <c r="BM53" s="355">
        <f t="shared" si="19"/>
        <v>0</v>
      </c>
      <c r="BN53" s="355">
        <f t="shared" si="19"/>
        <v>0</v>
      </c>
      <c r="BO53" s="355">
        <f>ROUNDUP(SUMIF($F35:$F45,"Y",BO35:BO45),0)</f>
        <v>0</v>
      </c>
      <c r="BP53" s="349"/>
      <c r="BQ53" s="335"/>
    </row>
    <row r="54" spans="1:69" s="14" customFormat="1" collapsed="1" x14ac:dyDescent="0.15">
      <c r="B54" s="335"/>
      <c r="C54" s="20"/>
      <c r="D54" s="338"/>
      <c r="E54" s="338"/>
      <c r="F54" s="338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  <c r="BP54" s="349"/>
      <c r="BQ54" s="335"/>
    </row>
    <row r="55" spans="1:69" s="14" customFormat="1" x14ac:dyDescent="0.15">
      <c r="A55" s="14" t="s">
        <v>118</v>
      </c>
      <c r="B55" s="335"/>
      <c r="C55" s="20"/>
      <c r="D55" s="338"/>
      <c r="E55" s="338"/>
      <c r="F55" s="338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  <c r="BP55" s="349"/>
      <c r="BQ55" s="335"/>
    </row>
    <row r="56" spans="1:69" s="14" customFormat="1" hidden="1" outlineLevel="1" x14ac:dyDescent="0.15">
      <c r="B56" s="335"/>
      <c r="C56" s="20"/>
      <c r="D56" s="338"/>
      <c r="E56" s="338"/>
      <c r="F56" s="338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  <c r="BP56" s="349"/>
      <c r="BQ56" s="335"/>
    </row>
    <row r="57" spans="1:69" hidden="1" outlineLevel="1" x14ac:dyDescent="0.15">
      <c r="A57" s="33" t="s">
        <v>1230</v>
      </c>
      <c r="B57" s="331">
        <f>2000000*12</f>
        <v>24000000</v>
      </c>
      <c r="C57" s="265">
        <f>B57/12</f>
        <v>2000000</v>
      </c>
      <c r="D57" s="336" t="s">
        <v>64</v>
      </c>
      <c r="E57" s="336" t="s">
        <v>64</v>
      </c>
      <c r="F57" s="336" t="s">
        <v>64</v>
      </c>
      <c r="G57" s="340">
        <v>0</v>
      </c>
      <c r="H57" s="340">
        <v>0</v>
      </c>
      <c r="I57" s="340">
        <v>0</v>
      </c>
      <c r="J57" s="340">
        <v>0</v>
      </c>
      <c r="K57" s="340">
        <v>0</v>
      </c>
      <c r="L57" s="340">
        <v>0</v>
      </c>
      <c r="M57" s="340">
        <v>0</v>
      </c>
      <c r="N57" s="340">
        <v>0</v>
      </c>
      <c r="O57" s="340">
        <v>0</v>
      </c>
      <c r="P57" s="340">
        <v>0</v>
      </c>
      <c r="Q57" s="340">
        <v>0</v>
      </c>
      <c r="R57" s="340">
        <v>0</v>
      </c>
      <c r="S57" s="340">
        <v>0</v>
      </c>
      <c r="T57" s="340">
        <v>0</v>
      </c>
      <c r="U57" s="340">
        <v>0</v>
      </c>
      <c r="V57" s="340">
        <v>0</v>
      </c>
      <c r="W57" s="340">
        <v>0</v>
      </c>
      <c r="X57" s="340">
        <v>0</v>
      </c>
      <c r="Y57" s="340">
        <v>0</v>
      </c>
      <c r="Z57" s="340">
        <v>0</v>
      </c>
      <c r="AA57" s="340">
        <v>0</v>
      </c>
      <c r="AB57" s="340">
        <v>0</v>
      </c>
      <c r="AC57" s="340">
        <v>0</v>
      </c>
      <c r="AD57" s="340">
        <v>0</v>
      </c>
      <c r="AE57" s="340">
        <v>0</v>
      </c>
      <c r="AF57" s="340">
        <v>0</v>
      </c>
      <c r="AG57" s="340">
        <v>0</v>
      </c>
      <c r="AH57" s="340">
        <v>0</v>
      </c>
      <c r="AI57" s="340">
        <v>0</v>
      </c>
      <c r="AJ57" s="340">
        <v>0</v>
      </c>
      <c r="AK57" s="340">
        <v>0</v>
      </c>
      <c r="AL57" s="340">
        <v>0</v>
      </c>
      <c r="AM57" s="340">
        <v>0</v>
      </c>
      <c r="AN57" s="340">
        <v>0</v>
      </c>
      <c r="AO57" s="340">
        <v>0</v>
      </c>
      <c r="AP57" s="340">
        <v>0</v>
      </c>
      <c r="AQ57" s="340">
        <v>0</v>
      </c>
      <c r="AR57" s="340">
        <v>0</v>
      </c>
      <c r="AS57" s="340">
        <v>0</v>
      </c>
      <c r="AT57" s="340">
        <v>0</v>
      </c>
      <c r="AU57" s="340">
        <v>0</v>
      </c>
      <c r="AV57" s="340">
        <v>0</v>
      </c>
      <c r="AW57" s="340">
        <v>0</v>
      </c>
      <c r="AX57" s="340">
        <v>0</v>
      </c>
      <c r="AY57" s="340">
        <v>0</v>
      </c>
      <c r="AZ57" s="340">
        <v>0</v>
      </c>
      <c r="BA57" s="340">
        <v>0</v>
      </c>
      <c r="BB57" s="340">
        <v>0</v>
      </c>
      <c r="BC57" s="340">
        <v>0</v>
      </c>
      <c r="BD57" s="340">
        <v>0</v>
      </c>
      <c r="BE57" s="340">
        <v>0</v>
      </c>
      <c r="BF57" s="340">
        <v>0</v>
      </c>
      <c r="BG57" s="340">
        <v>0</v>
      </c>
      <c r="BH57" s="340">
        <v>0</v>
      </c>
      <c r="BI57" s="340">
        <v>0</v>
      </c>
      <c r="BJ57" s="340">
        <v>0</v>
      </c>
      <c r="BK57" s="340">
        <v>0</v>
      </c>
      <c r="BL57" s="340">
        <v>0</v>
      </c>
      <c r="BM57" s="340">
        <v>0</v>
      </c>
      <c r="BN57" s="340">
        <v>0</v>
      </c>
      <c r="BO57" s="340">
        <v>0</v>
      </c>
      <c r="BP57" s="350"/>
      <c r="BQ57" s="352"/>
    </row>
    <row r="58" spans="1:69" s="18" customFormat="1" hidden="1" outlineLevel="1" x14ac:dyDescent="0.15">
      <c r="A58" s="33" t="s">
        <v>86</v>
      </c>
      <c r="B58" s="331">
        <f>2000000/160</f>
        <v>12500</v>
      </c>
      <c r="C58" s="265">
        <f>B58*160</f>
        <v>2000000</v>
      </c>
      <c r="D58" s="336" t="s">
        <v>91</v>
      </c>
      <c r="E58" s="336" t="s">
        <v>91</v>
      </c>
      <c r="F58" s="336" t="s">
        <v>64</v>
      </c>
      <c r="G58" s="340">
        <v>0</v>
      </c>
      <c r="H58" s="340">
        <v>0.5</v>
      </c>
      <c r="I58" s="340">
        <v>0.5</v>
      </c>
      <c r="J58" s="340">
        <v>0.5</v>
      </c>
      <c r="K58" s="340">
        <v>0.5</v>
      </c>
      <c r="L58" s="340">
        <v>0.5</v>
      </c>
      <c r="M58" s="340">
        <v>0.5</v>
      </c>
      <c r="N58" s="340">
        <v>0.5</v>
      </c>
      <c r="O58" s="340">
        <v>0.5</v>
      </c>
      <c r="P58" s="340">
        <v>0.5</v>
      </c>
      <c r="Q58" s="340">
        <v>0.5</v>
      </c>
      <c r="R58" s="340">
        <v>0.5</v>
      </c>
      <c r="S58" s="340">
        <v>0.5</v>
      </c>
      <c r="T58" s="340">
        <v>0.5</v>
      </c>
      <c r="U58" s="340">
        <v>0.5</v>
      </c>
      <c r="V58" s="340">
        <v>0.5</v>
      </c>
      <c r="W58" s="340">
        <v>0.5</v>
      </c>
      <c r="X58" s="340">
        <v>0.5</v>
      </c>
      <c r="Y58" s="340">
        <v>0.5</v>
      </c>
      <c r="Z58" s="340">
        <v>0</v>
      </c>
      <c r="AA58" s="340">
        <v>0</v>
      </c>
      <c r="AB58" s="340">
        <v>0</v>
      </c>
      <c r="AC58" s="340">
        <v>0</v>
      </c>
      <c r="AD58" s="340">
        <v>0</v>
      </c>
      <c r="AE58" s="340">
        <v>0</v>
      </c>
      <c r="AF58" s="340">
        <v>0</v>
      </c>
      <c r="AG58" s="340">
        <v>0</v>
      </c>
      <c r="AH58" s="340">
        <v>0</v>
      </c>
      <c r="AI58" s="340">
        <v>0</v>
      </c>
      <c r="AJ58" s="340">
        <v>0</v>
      </c>
      <c r="AK58" s="340">
        <v>0</v>
      </c>
      <c r="AL58" s="340">
        <v>0</v>
      </c>
      <c r="AM58" s="340">
        <v>0</v>
      </c>
      <c r="AN58" s="340">
        <v>0</v>
      </c>
      <c r="AO58" s="340">
        <v>0</v>
      </c>
      <c r="AP58" s="340">
        <v>0</v>
      </c>
      <c r="AQ58" s="340">
        <v>0</v>
      </c>
      <c r="AR58" s="340">
        <v>0</v>
      </c>
      <c r="AS58" s="340">
        <v>0</v>
      </c>
      <c r="AT58" s="340">
        <v>0</v>
      </c>
      <c r="AU58" s="340">
        <v>0</v>
      </c>
      <c r="AV58" s="340">
        <v>0</v>
      </c>
      <c r="AW58" s="340">
        <v>0</v>
      </c>
      <c r="AX58" s="340">
        <v>0</v>
      </c>
      <c r="AY58" s="340">
        <v>0</v>
      </c>
      <c r="AZ58" s="340">
        <v>0</v>
      </c>
      <c r="BA58" s="340">
        <v>0</v>
      </c>
      <c r="BB58" s="340">
        <v>0</v>
      </c>
      <c r="BC58" s="340">
        <v>0</v>
      </c>
      <c r="BD58" s="340">
        <v>0</v>
      </c>
      <c r="BE58" s="340">
        <v>0</v>
      </c>
      <c r="BF58" s="340">
        <v>0</v>
      </c>
      <c r="BG58" s="340">
        <v>0</v>
      </c>
      <c r="BH58" s="340">
        <v>0</v>
      </c>
      <c r="BI58" s="340">
        <v>0</v>
      </c>
      <c r="BJ58" s="340">
        <v>0</v>
      </c>
      <c r="BK58" s="340">
        <v>0</v>
      </c>
      <c r="BL58" s="340">
        <v>0</v>
      </c>
      <c r="BM58" s="340">
        <v>0</v>
      </c>
      <c r="BN58" s="340">
        <v>0</v>
      </c>
      <c r="BO58" s="340">
        <v>0</v>
      </c>
      <c r="BP58" s="350"/>
      <c r="BQ58" s="351"/>
    </row>
    <row r="59" spans="1:69" hidden="1" outlineLevel="1" x14ac:dyDescent="0.15">
      <c r="B59" s="331"/>
      <c r="C59" s="266"/>
      <c r="D59" s="337"/>
      <c r="E59" s="337"/>
      <c r="F59" s="337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0"/>
      <c r="AC59" s="340"/>
      <c r="AD59" s="340"/>
      <c r="AE59" s="340"/>
      <c r="AF59" s="340"/>
      <c r="AG59" s="340"/>
      <c r="AH59" s="340"/>
      <c r="AI59" s="340"/>
      <c r="AJ59" s="340"/>
      <c r="AK59" s="340"/>
      <c r="AL59" s="340"/>
      <c r="AM59" s="340"/>
      <c r="AN59" s="340"/>
      <c r="AO59" s="340"/>
      <c r="AP59" s="340"/>
      <c r="AQ59" s="340"/>
      <c r="AR59" s="340"/>
      <c r="AS59" s="340"/>
      <c r="AT59" s="340"/>
      <c r="AU59" s="340"/>
      <c r="AV59" s="340"/>
      <c r="AW59" s="340"/>
      <c r="AX59" s="340"/>
      <c r="AY59" s="340"/>
      <c r="AZ59" s="340"/>
      <c r="BA59" s="340"/>
      <c r="BB59" s="340"/>
      <c r="BC59" s="340"/>
      <c r="BD59" s="340"/>
      <c r="BE59" s="340"/>
      <c r="BF59" s="340"/>
      <c r="BG59" s="340"/>
      <c r="BH59" s="340"/>
      <c r="BI59" s="340"/>
      <c r="BJ59" s="340"/>
      <c r="BK59" s="340"/>
      <c r="BL59" s="340"/>
      <c r="BM59" s="340"/>
      <c r="BN59" s="340"/>
      <c r="BO59" s="340"/>
      <c r="BP59" s="350"/>
      <c r="BQ59" s="352"/>
    </row>
    <row r="60" spans="1:69" hidden="1" outlineLevel="1" x14ac:dyDescent="0.15">
      <c r="A60" s="33" t="s">
        <v>1229</v>
      </c>
      <c r="B60" s="331">
        <f>2000000*12</f>
        <v>24000000</v>
      </c>
      <c r="C60" s="265">
        <f>B60/12</f>
        <v>2000000</v>
      </c>
      <c r="D60" s="336" t="s">
        <v>64</v>
      </c>
      <c r="E60" s="336" t="s">
        <v>64</v>
      </c>
      <c r="F60" s="336" t="s">
        <v>64</v>
      </c>
      <c r="G60" s="340">
        <v>0</v>
      </c>
      <c r="H60" s="340">
        <v>0</v>
      </c>
      <c r="I60" s="340">
        <v>0</v>
      </c>
      <c r="J60" s="340">
        <v>0</v>
      </c>
      <c r="K60" s="340">
        <v>0</v>
      </c>
      <c r="L60" s="340">
        <v>0</v>
      </c>
      <c r="M60" s="340">
        <v>0</v>
      </c>
      <c r="N60" s="340">
        <v>0</v>
      </c>
      <c r="O60" s="340">
        <v>0</v>
      </c>
      <c r="P60" s="340">
        <v>0</v>
      </c>
      <c r="Q60" s="340">
        <v>0</v>
      </c>
      <c r="R60" s="340">
        <v>0</v>
      </c>
      <c r="S60" s="340">
        <v>0</v>
      </c>
      <c r="T60" s="340">
        <v>0</v>
      </c>
      <c r="U60" s="340">
        <v>0</v>
      </c>
      <c r="V60" s="340">
        <v>0</v>
      </c>
      <c r="W60" s="340">
        <v>0</v>
      </c>
      <c r="X60" s="340">
        <v>0</v>
      </c>
      <c r="Y60" s="340">
        <v>0</v>
      </c>
      <c r="Z60" s="340">
        <v>0</v>
      </c>
      <c r="AA60" s="340">
        <v>0</v>
      </c>
      <c r="AB60" s="340">
        <v>0</v>
      </c>
      <c r="AC60" s="340">
        <v>0</v>
      </c>
      <c r="AD60" s="340">
        <v>0</v>
      </c>
      <c r="AE60" s="340">
        <v>0</v>
      </c>
      <c r="AF60" s="340">
        <v>0</v>
      </c>
      <c r="AG60" s="340">
        <v>0</v>
      </c>
      <c r="AH60" s="340">
        <v>0</v>
      </c>
      <c r="AI60" s="340">
        <v>0</v>
      </c>
      <c r="AJ60" s="340">
        <v>0</v>
      </c>
      <c r="AK60" s="340">
        <v>0</v>
      </c>
      <c r="AL60" s="340">
        <v>0</v>
      </c>
      <c r="AM60" s="340">
        <v>0</v>
      </c>
      <c r="AN60" s="340">
        <v>0</v>
      </c>
      <c r="AO60" s="340">
        <v>0</v>
      </c>
      <c r="AP60" s="340">
        <v>0</v>
      </c>
      <c r="AQ60" s="340">
        <v>0</v>
      </c>
      <c r="AR60" s="340">
        <v>0</v>
      </c>
      <c r="AS60" s="340">
        <v>0</v>
      </c>
      <c r="AT60" s="340">
        <v>0</v>
      </c>
      <c r="AU60" s="340">
        <v>0</v>
      </c>
      <c r="AV60" s="340">
        <v>0</v>
      </c>
      <c r="AW60" s="340">
        <v>0</v>
      </c>
      <c r="AX60" s="340">
        <v>0</v>
      </c>
      <c r="AY60" s="340">
        <v>0</v>
      </c>
      <c r="AZ60" s="340">
        <v>0</v>
      </c>
      <c r="BA60" s="340">
        <v>0</v>
      </c>
      <c r="BB60" s="340">
        <v>0</v>
      </c>
      <c r="BC60" s="340">
        <v>0</v>
      </c>
      <c r="BD60" s="340">
        <v>0</v>
      </c>
      <c r="BE60" s="340">
        <v>0</v>
      </c>
      <c r="BF60" s="340">
        <v>0</v>
      </c>
      <c r="BG60" s="340">
        <v>0</v>
      </c>
      <c r="BH60" s="340">
        <v>0</v>
      </c>
      <c r="BI60" s="340">
        <v>0</v>
      </c>
      <c r="BJ60" s="340">
        <v>0</v>
      </c>
      <c r="BK60" s="340">
        <v>0</v>
      </c>
      <c r="BL60" s="340">
        <v>0</v>
      </c>
      <c r="BM60" s="340">
        <v>0</v>
      </c>
      <c r="BN60" s="340">
        <v>0</v>
      </c>
      <c r="BO60" s="340">
        <v>0</v>
      </c>
      <c r="BP60" s="350"/>
      <c r="BQ60" s="352"/>
    </row>
    <row r="61" spans="1:69" s="18" customFormat="1" hidden="1" outlineLevel="1" x14ac:dyDescent="0.15">
      <c r="A61" s="33" t="s">
        <v>86</v>
      </c>
      <c r="B61" s="331">
        <f>2000000/160</f>
        <v>12500</v>
      </c>
      <c r="C61" s="265">
        <f>B61*160</f>
        <v>2000000</v>
      </c>
      <c r="D61" s="336" t="s">
        <v>91</v>
      </c>
      <c r="E61" s="336" t="s">
        <v>64</v>
      </c>
      <c r="F61" s="336" t="s">
        <v>64</v>
      </c>
      <c r="G61" s="340">
        <v>0</v>
      </c>
      <c r="H61" s="340">
        <v>0.25</v>
      </c>
      <c r="I61" s="340">
        <v>0.25</v>
      </c>
      <c r="J61" s="340">
        <v>0.25</v>
      </c>
      <c r="K61" s="340">
        <v>0.25</v>
      </c>
      <c r="L61" s="340">
        <v>0.25</v>
      </c>
      <c r="M61" s="340">
        <v>0.25</v>
      </c>
      <c r="N61" s="340">
        <v>0.25</v>
      </c>
      <c r="O61" s="340">
        <v>0.25</v>
      </c>
      <c r="P61" s="340">
        <v>0.25</v>
      </c>
      <c r="Q61" s="340">
        <v>0.25</v>
      </c>
      <c r="R61" s="340">
        <v>0.25</v>
      </c>
      <c r="S61" s="340">
        <v>0.25</v>
      </c>
      <c r="T61" s="340">
        <v>0.25</v>
      </c>
      <c r="U61" s="340">
        <v>0.25</v>
      </c>
      <c r="V61" s="340">
        <v>0.25</v>
      </c>
      <c r="W61" s="340">
        <v>0.25</v>
      </c>
      <c r="X61" s="340">
        <v>0.25</v>
      </c>
      <c r="Y61" s="340">
        <v>0.25</v>
      </c>
      <c r="Z61" s="340">
        <v>0.25</v>
      </c>
      <c r="AA61" s="340">
        <v>0.25</v>
      </c>
      <c r="AB61" s="340">
        <v>0.25</v>
      </c>
      <c r="AC61" s="340">
        <v>0.25</v>
      </c>
      <c r="AD61" s="340">
        <v>0.25</v>
      </c>
      <c r="AE61" s="340">
        <v>0.25</v>
      </c>
      <c r="AF61" s="340">
        <v>0</v>
      </c>
      <c r="AG61" s="340">
        <v>0</v>
      </c>
      <c r="AH61" s="340">
        <v>0</v>
      </c>
      <c r="AI61" s="340">
        <v>0</v>
      </c>
      <c r="AJ61" s="340">
        <v>0</v>
      </c>
      <c r="AK61" s="340">
        <v>0</v>
      </c>
      <c r="AL61" s="340">
        <v>0</v>
      </c>
      <c r="AM61" s="340">
        <v>0</v>
      </c>
      <c r="AN61" s="340">
        <v>0</v>
      </c>
      <c r="AO61" s="340">
        <v>0</v>
      </c>
      <c r="AP61" s="340">
        <v>0</v>
      </c>
      <c r="AQ61" s="340">
        <v>0</v>
      </c>
      <c r="AR61" s="340">
        <v>0</v>
      </c>
      <c r="AS61" s="340">
        <v>0</v>
      </c>
      <c r="AT61" s="340">
        <v>0</v>
      </c>
      <c r="AU61" s="340">
        <v>0</v>
      </c>
      <c r="AV61" s="340">
        <v>0</v>
      </c>
      <c r="AW61" s="340">
        <v>0</v>
      </c>
      <c r="AX61" s="340">
        <v>0</v>
      </c>
      <c r="AY61" s="340">
        <v>0</v>
      </c>
      <c r="AZ61" s="340">
        <v>0</v>
      </c>
      <c r="BA61" s="340">
        <v>0</v>
      </c>
      <c r="BB61" s="340">
        <v>0</v>
      </c>
      <c r="BC61" s="340">
        <v>0</v>
      </c>
      <c r="BD61" s="340">
        <v>0</v>
      </c>
      <c r="BE61" s="340">
        <v>0</v>
      </c>
      <c r="BF61" s="340">
        <v>0</v>
      </c>
      <c r="BG61" s="340">
        <v>0</v>
      </c>
      <c r="BH61" s="340">
        <v>0</v>
      </c>
      <c r="BI61" s="340">
        <v>0</v>
      </c>
      <c r="BJ61" s="340">
        <v>0</v>
      </c>
      <c r="BK61" s="340">
        <v>0</v>
      </c>
      <c r="BL61" s="340">
        <v>0</v>
      </c>
      <c r="BM61" s="340">
        <v>0</v>
      </c>
      <c r="BN61" s="340">
        <v>0</v>
      </c>
      <c r="BO61" s="340">
        <v>0</v>
      </c>
      <c r="BP61" s="350"/>
      <c r="BQ61" s="351"/>
    </row>
    <row r="62" spans="1:69" hidden="1" outlineLevel="1" x14ac:dyDescent="0.15">
      <c r="B62" s="342"/>
      <c r="D62" s="337"/>
      <c r="E62" s="337"/>
      <c r="F62" s="337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/>
      <c r="AY62" s="340"/>
      <c r="AZ62" s="340"/>
      <c r="BA62" s="340"/>
      <c r="BB62" s="340"/>
      <c r="BC62" s="340"/>
      <c r="BD62" s="340"/>
      <c r="BE62" s="340"/>
      <c r="BF62" s="340"/>
      <c r="BG62" s="340"/>
      <c r="BH62" s="340"/>
      <c r="BI62" s="340"/>
      <c r="BJ62" s="340"/>
      <c r="BK62" s="340"/>
      <c r="BL62" s="340"/>
      <c r="BM62" s="340"/>
      <c r="BN62" s="340"/>
      <c r="BO62" s="340"/>
      <c r="BP62" s="350"/>
      <c r="BQ62" s="352"/>
    </row>
    <row r="63" spans="1:69" hidden="1" outlineLevel="1" x14ac:dyDescent="0.15">
      <c r="A63" s="33" t="s">
        <v>54</v>
      </c>
      <c r="B63" s="331">
        <v>125000</v>
      </c>
      <c r="C63" s="265">
        <f>B63/12</f>
        <v>10416.666666666666</v>
      </c>
      <c r="D63" s="336" t="s">
        <v>64</v>
      </c>
      <c r="E63" s="336" t="s">
        <v>64</v>
      </c>
      <c r="F63" s="336" t="s">
        <v>64</v>
      </c>
      <c r="G63" s="340">
        <v>0</v>
      </c>
      <c r="H63" s="340">
        <v>0</v>
      </c>
      <c r="I63" s="340">
        <v>0</v>
      </c>
      <c r="J63" s="340">
        <v>0</v>
      </c>
      <c r="K63" s="340">
        <v>0</v>
      </c>
      <c r="L63" s="340">
        <v>0</v>
      </c>
      <c r="M63" s="340">
        <v>0</v>
      </c>
      <c r="N63" s="340">
        <v>0</v>
      </c>
      <c r="O63" s="340">
        <v>0</v>
      </c>
      <c r="P63" s="340">
        <v>0</v>
      </c>
      <c r="Q63" s="340">
        <v>0</v>
      </c>
      <c r="R63" s="340">
        <v>0</v>
      </c>
      <c r="S63" s="340">
        <v>0</v>
      </c>
      <c r="T63" s="340">
        <v>0</v>
      </c>
      <c r="U63" s="340">
        <v>0</v>
      </c>
      <c r="V63" s="340">
        <v>0</v>
      </c>
      <c r="W63" s="340">
        <v>0</v>
      </c>
      <c r="X63" s="340">
        <v>0</v>
      </c>
      <c r="Y63" s="340">
        <v>0</v>
      </c>
      <c r="Z63" s="340">
        <v>0</v>
      </c>
      <c r="AA63" s="340">
        <v>0</v>
      </c>
      <c r="AB63" s="340">
        <v>0</v>
      </c>
      <c r="AC63" s="340">
        <v>0</v>
      </c>
      <c r="AD63" s="340">
        <v>0</v>
      </c>
      <c r="AE63" s="340">
        <v>0</v>
      </c>
      <c r="AF63" s="340">
        <v>0</v>
      </c>
      <c r="AG63" s="340">
        <v>0</v>
      </c>
      <c r="AH63" s="340">
        <v>0</v>
      </c>
      <c r="AI63" s="340">
        <v>0</v>
      </c>
      <c r="AJ63" s="340">
        <v>0</v>
      </c>
      <c r="AK63" s="340">
        <v>0</v>
      </c>
      <c r="AL63" s="340">
        <v>0</v>
      </c>
      <c r="AM63" s="340">
        <v>0</v>
      </c>
      <c r="AN63" s="340">
        <v>0</v>
      </c>
      <c r="AO63" s="340">
        <v>0</v>
      </c>
      <c r="AP63" s="340">
        <v>0</v>
      </c>
      <c r="AQ63" s="340">
        <v>0</v>
      </c>
      <c r="AR63" s="340">
        <v>0</v>
      </c>
      <c r="AS63" s="340">
        <v>0</v>
      </c>
      <c r="AT63" s="340">
        <v>0</v>
      </c>
      <c r="AU63" s="340">
        <v>0</v>
      </c>
      <c r="AV63" s="340">
        <v>0</v>
      </c>
      <c r="AW63" s="340">
        <v>0</v>
      </c>
      <c r="AX63" s="340">
        <v>0</v>
      </c>
      <c r="AY63" s="340">
        <v>0</v>
      </c>
      <c r="AZ63" s="340">
        <v>0</v>
      </c>
      <c r="BA63" s="340">
        <v>0</v>
      </c>
      <c r="BB63" s="340">
        <v>0</v>
      </c>
      <c r="BC63" s="340">
        <v>0</v>
      </c>
      <c r="BD63" s="340">
        <v>0</v>
      </c>
      <c r="BE63" s="340">
        <v>0</v>
      </c>
      <c r="BF63" s="340">
        <v>0</v>
      </c>
      <c r="BG63" s="340">
        <v>0</v>
      </c>
      <c r="BH63" s="340">
        <v>0</v>
      </c>
      <c r="BI63" s="340">
        <v>0</v>
      </c>
      <c r="BJ63" s="340">
        <v>0</v>
      </c>
      <c r="BK63" s="340">
        <v>0</v>
      </c>
      <c r="BL63" s="340">
        <v>0</v>
      </c>
      <c r="BM63" s="340">
        <v>0</v>
      </c>
      <c r="BN63" s="340">
        <v>0</v>
      </c>
      <c r="BO63" s="340">
        <v>0</v>
      </c>
      <c r="BP63" s="350"/>
      <c r="BQ63" s="352"/>
    </row>
    <row r="64" spans="1:69" hidden="1" outlineLevel="1" x14ac:dyDescent="0.15">
      <c r="A64" s="33" t="s">
        <v>86</v>
      </c>
      <c r="B64" s="331">
        <v>85</v>
      </c>
      <c r="C64" s="265">
        <f>B64*160</f>
        <v>13600</v>
      </c>
      <c r="D64" s="336" t="s">
        <v>64</v>
      </c>
      <c r="E64" s="336" t="s">
        <v>64</v>
      </c>
      <c r="F64" s="336" t="s">
        <v>64</v>
      </c>
      <c r="G64" s="340">
        <v>0</v>
      </c>
      <c r="H64" s="340">
        <v>0</v>
      </c>
      <c r="I64" s="340">
        <v>0</v>
      </c>
      <c r="J64" s="340">
        <v>0</v>
      </c>
      <c r="K64" s="340">
        <v>0</v>
      </c>
      <c r="L64" s="340">
        <v>0</v>
      </c>
      <c r="M64" s="340">
        <v>0</v>
      </c>
      <c r="N64" s="340">
        <v>0</v>
      </c>
      <c r="O64" s="340">
        <v>0</v>
      </c>
      <c r="P64" s="340">
        <v>0</v>
      </c>
      <c r="Q64" s="340">
        <v>0</v>
      </c>
      <c r="R64" s="340">
        <v>0</v>
      </c>
      <c r="S64" s="340">
        <v>0</v>
      </c>
      <c r="T64" s="340">
        <v>0</v>
      </c>
      <c r="U64" s="340">
        <v>0</v>
      </c>
      <c r="V64" s="340">
        <v>0</v>
      </c>
      <c r="W64" s="340">
        <v>0</v>
      </c>
      <c r="X64" s="340">
        <v>0</v>
      </c>
      <c r="Y64" s="340">
        <v>0</v>
      </c>
      <c r="Z64" s="340">
        <v>0</v>
      </c>
      <c r="AA64" s="340">
        <v>0</v>
      </c>
      <c r="AB64" s="340">
        <v>0</v>
      </c>
      <c r="AC64" s="340">
        <v>0</v>
      </c>
      <c r="AD64" s="340">
        <v>0</v>
      </c>
      <c r="AE64" s="340">
        <v>0</v>
      </c>
      <c r="AF64" s="340">
        <v>0</v>
      </c>
      <c r="AG64" s="340">
        <v>0</v>
      </c>
      <c r="AH64" s="340">
        <v>0</v>
      </c>
      <c r="AI64" s="340">
        <v>0</v>
      </c>
      <c r="AJ64" s="340">
        <v>0</v>
      </c>
      <c r="AK64" s="340">
        <v>0</v>
      </c>
      <c r="AL64" s="340">
        <v>0</v>
      </c>
      <c r="AM64" s="340">
        <v>0</v>
      </c>
      <c r="AN64" s="340">
        <v>0</v>
      </c>
      <c r="AO64" s="340">
        <v>0</v>
      </c>
      <c r="AP64" s="340">
        <v>0</v>
      </c>
      <c r="AQ64" s="340">
        <v>0</v>
      </c>
      <c r="AR64" s="340">
        <v>0</v>
      </c>
      <c r="AS64" s="340">
        <v>0</v>
      </c>
      <c r="AT64" s="340">
        <v>0</v>
      </c>
      <c r="AU64" s="340">
        <v>0</v>
      </c>
      <c r="AV64" s="340">
        <v>0</v>
      </c>
      <c r="AW64" s="340">
        <v>0</v>
      </c>
      <c r="AX64" s="340">
        <v>0</v>
      </c>
      <c r="AY64" s="340">
        <v>0</v>
      </c>
      <c r="AZ64" s="340">
        <v>0</v>
      </c>
      <c r="BA64" s="340">
        <v>0</v>
      </c>
      <c r="BB64" s="340">
        <v>0</v>
      </c>
      <c r="BC64" s="340">
        <v>0</v>
      </c>
      <c r="BD64" s="340">
        <v>0</v>
      </c>
      <c r="BE64" s="340">
        <v>0</v>
      </c>
      <c r="BF64" s="340">
        <v>0</v>
      </c>
      <c r="BG64" s="340">
        <v>0</v>
      </c>
      <c r="BH64" s="340">
        <v>0</v>
      </c>
      <c r="BI64" s="340">
        <v>0</v>
      </c>
      <c r="BJ64" s="340">
        <v>0</v>
      </c>
      <c r="BK64" s="340">
        <v>0</v>
      </c>
      <c r="BL64" s="340">
        <v>0</v>
      </c>
      <c r="BM64" s="340">
        <v>0</v>
      </c>
      <c r="BN64" s="340">
        <v>0</v>
      </c>
      <c r="BO64" s="340">
        <v>0</v>
      </c>
      <c r="BP64" s="350"/>
      <c r="BQ64" s="352"/>
    </row>
    <row r="65" spans="1:69" hidden="1" outlineLevel="1" x14ac:dyDescent="0.15">
      <c r="B65" s="331"/>
      <c r="C65" s="266"/>
      <c r="D65" s="337"/>
      <c r="E65" s="337"/>
      <c r="F65" s="337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340"/>
      <c r="AB65" s="340"/>
      <c r="AC65" s="340"/>
      <c r="AD65" s="340"/>
      <c r="AE65" s="340"/>
      <c r="AF65" s="340"/>
      <c r="AG65" s="340"/>
      <c r="AH65" s="340"/>
      <c r="AI65" s="340"/>
      <c r="AJ65" s="340"/>
      <c r="AK65" s="340"/>
      <c r="AL65" s="340"/>
      <c r="AM65" s="340"/>
      <c r="AN65" s="340"/>
      <c r="AO65" s="340"/>
      <c r="AP65" s="340"/>
      <c r="AQ65" s="340"/>
      <c r="AR65" s="340"/>
      <c r="AS65" s="340"/>
      <c r="AT65" s="340"/>
      <c r="AU65" s="340"/>
      <c r="AV65" s="340"/>
      <c r="AW65" s="340"/>
      <c r="AX65" s="340"/>
      <c r="AY65" s="340"/>
      <c r="AZ65" s="340"/>
      <c r="BA65" s="340"/>
      <c r="BB65" s="340"/>
      <c r="BC65" s="340"/>
      <c r="BD65" s="340"/>
      <c r="BE65" s="340"/>
      <c r="BF65" s="340"/>
      <c r="BG65" s="340"/>
      <c r="BH65" s="340"/>
      <c r="BI65" s="340"/>
      <c r="BJ65" s="340"/>
      <c r="BK65" s="340"/>
      <c r="BL65" s="340"/>
      <c r="BM65" s="340"/>
      <c r="BN65" s="340"/>
      <c r="BO65" s="340"/>
      <c r="BP65" s="350"/>
      <c r="BQ65" s="352"/>
    </row>
    <row r="66" spans="1:69" hidden="1" outlineLevel="1" x14ac:dyDescent="0.15">
      <c r="A66" s="33" t="s">
        <v>107</v>
      </c>
      <c r="B66" s="331">
        <v>85000</v>
      </c>
      <c r="C66" s="265">
        <f>B66/12</f>
        <v>7083.333333333333</v>
      </c>
      <c r="D66" s="336" t="s">
        <v>64</v>
      </c>
      <c r="E66" s="336" t="s">
        <v>64</v>
      </c>
      <c r="F66" s="336" t="s">
        <v>91</v>
      </c>
      <c r="G66" s="340">
        <v>0</v>
      </c>
      <c r="H66" s="340">
        <v>0</v>
      </c>
      <c r="I66" s="340">
        <v>0</v>
      </c>
      <c r="J66" s="340">
        <v>0</v>
      </c>
      <c r="K66" s="340">
        <v>0</v>
      </c>
      <c r="L66" s="340">
        <v>0</v>
      </c>
      <c r="M66" s="340">
        <v>0</v>
      </c>
      <c r="N66" s="340">
        <v>0</v>
      </c>
      <c r="O66" s="340">
        <v>0</v>
      </c>
      <c r="P66" s="340">
        <v>0</v>
      </c>
      <c r="Q66" s="340">
        <v>0</v>
      </c>
      <c r="R66" s="340">
        <v>0</v>
      </c>
      <c r="S66" s="340">
        <v>0</v>
      </c>
      <c r="T66" s="340">
        <v>0</v>
      </c>
      <c r="U66" s="340">
        <v>0</v>
      </c>
      <c r="V66" s="340">
        <v>0</v>
      </c>
      <c r="W66" s="340">
        <v>0</v>
      </c>
      <c r="X66" s="340">
        <v>0</v>
      </c>
      <c r="Y66" s="340">
        <v>0</v>
      </c>
      <c r="Z66" s="340">
        <v>0</v>
      </c>
      <c r="AA66" s="340">
        <v>0</v>
      </c>
      <c r="AB66" s="340">
        <v>0</v>
      </c>
      <c r="AC66" s="340">
        <v>0</v>
      </c>
      <c r="AD66" s="340">
        <v>0</v>
      </c>
      <c r="AE66" s="340">
        <v>0</v>
      </c>
      <c r="AF66" s="340">
        <v>0</v>
      </c>
      <c r="AG66" s="340">
        <v>0</v>
      </c>
      <c r="AH66" s="340">
        <v>0</v>
      </c>
      <c r="AI66" s="340">
        <v>0</v>
      </c>
      <c r="AJ66" s="340">
        <v>0</v>
      </c>
      <c r="AK66" s="340">
        <v>0</v>
      </c>
      <c r="AL66" s="340">
        <v>0</v>
      </c>
      <c r="AM66" s="340">
        <v>0</v>
      </c>
      <c r="AN66" s="340">
        <v>0</v>
      </c>
      <c r="AO66" s="340">
        <v>0</v>
      </c>
      <c r="AP66" s="340">
        <v>0</v>
      </c>
      <c r="AQ66" s="340">
        <v>0</v>
      </c>
      <c r="AR66" s="340">
        <v>0</v>
      </c>
      <c r="AS66" s="340">
        <v>0</v>
      </c>
      <c r="AT66" s="340">
        <v>0</v>
      </c>
      <c r="AU66" s="340">
        <v>0</v>
      </c>
      <c r="AV66" s="340">
        <v>0</v>
      </c>
      <c r="AW66" s="340">
        <v>0</v>
      </c>
      <c r="AX66" s="340">
        <v>0</v>
      </c>
      <c r="AY66" s="340">
        <v>0</v>
      </c>
      <c r="AZ66" s="340">
        <v>0</v>
      </c>
      <c r="BA66" s="340">
        <v>0</v>
      </c>
      <c r="BB66" s="340">
        <v>0</v>
      </c>
      <c r="BC66" s="340">
        <v>0</v>
      </c>
      <c r="BD66" s="340">
        <v>0</v>
      </c>
      <c r="BE66" s="340">
        <v>0</v>
      </c>
      <c r="BF66" s="340">
        <v>0</v>
      </c>
      <c r="BG66" s="340">
        <v>0</v>
      </c>
      <c r="BH66" s="340">
        <v>0</v>
      </c>
      <c r="BI66" s="340">
        <v>0</v>
      </c>
      <c r="BJ66" s="340">
        <v>0</v>
      </c>
      <c r="BK66" s="340">
        <v>0</v>
      </c>
      <c r="BL66" s="340">
        <v>0</v>
      </c>
      <c r="BM66" s="340">
        <v>0</v>
      </c>
      <c r="BN66" s="340">
        <v>0</v>
      </c>
      <c r="BO66" s="340">
        <v>0</v>
      </c>
      <c r="BP66" s="350"/>
      <c r="BQ66" s="352"/>
    </row>
    <row r="67" spans="1:69" s="18" customFormat="1" hidden="1" outlineLevel="1" x14ac:dyDescent="0.15">
      <c r="A67" s="33" t="s">
        <v>86</v>
      </c>
      <c r="B67" s="331">
        <v>65</v>
      </c>
      <c r="C67" s="265">
        <f>B67*160</f>
        <v>10400</v>
      </c>
      <c r="D67" s="336" t="s">
        <v>64</v>
      </c>
      <c r="E67" s="336" t="s">
        <v>64</v>
      </c>
      <c r="F67" s="336" t="s">
        <v>91</v>
      </c>
      <c r="G67" s="340">
        <v>0</v>
      </c>
      <c r="H67" s="340">
        <v>0</v>
      </c>
      <c r="I67" s="340">
        <v>0</v>
      </c>
      <c r="J67" s="340">
        <v>0</v>
      </c>
      <c r="K67" s="340">
        <v>0</v>
      </c>
      <c r="L67" s="340">
        <v>0</v>
      </c>
      <c r="M67" s="340">
        <v>0</v>
      </c>
      <c r="N67" s="340">
        <v>0</v>
      </c>
      <c r="O67" s="340">
        <v>0</v>
      </c>
      <c r="P67" s="340">
        <v>0</v>
      </c>
      <c r="Q67" s="340">
        <v>0</v>
      </c>
      <c r="R67" s="340">
        <v>0</v>
      </c>
      <c r="S67" s="340">
        <v>0</v>
      </c>
      <c r="T67" s="340">
        <v>0</v>
      </c>
      <c r="U67" s="340">
        <v>0</v>
      </c>
      <c r="V67" s="340">
        <v>0</v>
      </c>
      <c r="W67" s="340">
        <v>0</v>
      </c>
      <c r="X67" s="340">
        <v>0</v>
      </c>
      <c r="Y67" s="340">
        <v>0</v>
      </c>
      <c r="Z67" s="340">
        <v>0</v>
      </c>
      <c r="AA67" s="340">
        <v>0</v>
      </c>
      <c r="AB67" s="340">
        <v>0</v>
      </c>
      <c r="AC67" s="340">
        <v>0</v>
      </c>
      <c r="AD67" s="340">
        <v>0</v>
      </c>
      <c r="AE67" s="340">
        <v>0</v>
      </c>
      <c r="AF67" s="340">
        <v>0</v>
      </c>
      <c r="AG67" s="340">
        <v>0</v>
      </c>
      <c r="AH67" s="340">
        <v>0</v>
      </c>
      <c r="AI67" s="340">
        <v>0</v>
      </c>
      <c r="AJ67" s="340">
        <v>0</v>
      </c>
      <c r="AK67" s="340">
        <v>0</v>
      </c>
      <c r="AL67" s="340">
        <v>0</v>
      </c>
      <c r="AM67" s="340">
        <v>0</v>
      </c>
      <c r="AN67" s="340">
        <v>0</v>
      </c>
      <c r="AO67" s="340">
        <v>0</v>
      </c>
      <c r="AP67" s="340">
        <v>0</v>
      </c>
      <c r="AQ67" s="340">
        <v>0</v>
      </c>
      <c r="AR67" s="340">
        <v>0</v>
      </c>
      <c r="AS67" s="340">
        <v>0</v>
      </c>
      <c r="AT67" s="340">
        <v>0</v>
      </c>
      <c r="AU67" s="340">
        <v>0</v>
      </c>
      <c r="AV67" s="340">
        <v>0</v>
      </c>
      <c r="AW67" s="340">
        <v>0</v>
      </c>
      <c r="AX67" s="340">
        <v>0</v>
      </c>
      <c r="AY67" s="340">
        <v>0</v>
      </c>
      <c r="AZ67" s="340">
        <v>0</v>
      </c>
      <c r="BA67" s="340">
        <v>0</v>
      </c>
      <c r="BB67" s="340">
        <v>0</v>
      </c>
      <c r="BC67" s="340">
        <v>0</v>
      </c>
      <c r="BD67" s="340">
        <v>0</v>
      </c>
      <c r="BE67" s="340">
        <v>0</v>
      </c>
      <c r="BF67" s="340">
        <v>0</v>
      </c>
      <c r="BG67" s="340">
        <v>0</v>
      </c>
      <c r="BH67" s="340">
        <v>0</v>
      </c>
      <c r="BI67" s="340">
        <v>0</v>
      </c>
      <c r="BJ67" s="340">
        <v>0</v>
      </c>
      <c r="BK67" s="340">
        <v>0</v>
      </c>
      <c r="BL67" s="340">
        <v>0</v>
      </c>
      <c r="BM67" s="340">
        <v>0</v>
      </c>
      <c r="BN67" s="340">
        <v>0</v>
      </c>
      <c r="BO67" s="340">
        <v>0</v>
      </c>
      <c r="BP67" s="350"/>
      <c r="BQ67" s="351"/>
    </row>
    <row r="68" spans="1:69" hidden="1" outlineLevel="1" x14ac:dyDescent="0.15">
      <c r="B68" s="331"/>
      <c r="C68" s="266"/>
      <c r="D68" s="337"/>
      <c r="E68" s="337"/>
      <c r="F68" s="337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340"/>
      <c r="AB68" s="340"/>
      <c r="AC68" s="340"/>
      <c r="AD68" s="340"/>
      <c r="AE68" s="340"/>
      <c r="AF68" s="340"/>
      <c r="AG68" s="340"/>
      <c r="AH68" s="340"/>
      <c r="AI68" s="340"/>
      <c r="AJ68" s="340"/>
      <c r="AK68" s="340"/>
      <c r="AL68" s="340"/>
      <c r="AM68" s="340"/>
      <c r="AN68" s="340"/>
      <c r="AO68" s="340"/>
      <c r="AP68" s="340"/>
      <c r="AQ68" s="340"/>
      <c r="AR68" s="340"/>
      <c r="AS68" s="340"/>
      <c r="AT68" s="340"/>
      <c r="AU68" s="340"/>
      <c r="AV68" s="340"/>
      <c r="AW68" s="340"/>
      <c r="AX68" s="340"/>
      <c r="AY68" s="340"/>
      <c r="AZ68" s="340"/>
      <c r="BA68" s="340"/>
      <c r="BB68" s="340"/>
      <c r="BC68" s="340"/>
      <c r="BD68" s="340"/>
      <c r="BE68" s="340"/>
      <c r="BF68" s="340"/>
      <c r="BG68" s="340"/>
      <c r="BH68" s="340"/>
      <c r="BI68" s="340"/>
      <c r="BJ68" s="340"/>
      <c r="BK68" s="340"/>
      <c r="BL68" s="340"/>
      <c r="BM68" s="340"/>
      <c r="BN68" s="340"/>
      <c r="BO68" s="340"/>
      <c r="BP68" s="350"/>
      <c r="BQ68" s="352"/>
    </row>
    <row r="69" spans="1:69" hidden="1" outlineLevel="1" x14ac:dyDescent="0.15">
      <c r="A69" s="33" t="s">
        <v>33</v>
      </c>
      <c r="B69" s="331">
        <v>90000</v>
      </c>
      <c r="C69" s="265">
        <f>B69/12</f>
        <v>7500</v>
      </c>
      <c r="D69" s="336" t="s">
        <v>64</v>
      </c>
      <c r="E69" s="336" t="s">
        <v>64</v>
      </c>
      <c r="F69" s="336" t="s">
        <v>64</v>
      </c>
      <c r="G69" s="340">
        <v>0</v>
      </c>
      <c r="H69" s="340">
        <v>0</v>
      </c>
      <c r="I69" s="340">
        <v>0</v>
      </c>
      <c r="J69" s="340">
        <v>0</v>
      </c>
      <c r="K69" s="340">
        <v>0</v>
      </c>
      <c r="L69" s="340">
        <v>0</v>
      </c>
      <c r="M69" s="340">
        <v>0</v>
      </c>
      <c r="N69" s="340">
        <v>0</v>
      </c>
      <c r="O69" s="340">
        <v>0</v>
      </c>
      <c r="P69" s="340">
        <v>0</v>
      </c>
      <c r="Q69" s="340">
        <v>0</v>
      </c>
      <c r="R69" s="340">
        <v>0</v>
      </c>
      <c r="S69" s="340">
        <v>0</v>
      </c>
      <c r="T69" s="340">
        <v>0</v>
      </c>
      <c r="U69" s="340">
        <v>0</v>
      </c>
      <c r="V69" s="340">
        <v>0</v>
      </c>
      <c r="W69" s="340">
        <v>0</v>
      </c>
      <c r="X69" s="340">
        <v>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0</v>
      </c>
      <c r="AE69" s="340">
        <v>0</v>
      </c>
      <c r="AF69" s="340">
        <v>0</v>
      </c>
      <c r="AG69" s="340">
        <v>0</v>
      </c>
      <c r="AH69" s="340">
        <v>0</v>
      </c>
      <c r="AI69" s="340">
        <v>0</v>
      </c>
      <c r="AJ69" s="340">
        <v>0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0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0</v>
      </c>
      <c r="AX69" s="340">
        <v>0</v>
      </c>
      <c r="AY69" s="340">
        <v>0</v>
      </c>
      <c r="AZ69" s="340">
        <v>0</v>
      </c>
      <c r="BA69" s="340">
        <v>0</v>
      </c>
      <c r="BB69" s="340">
        <v>0</v>
      </c>
      <c r="BC69" s="340">
        <v>0</v>
      </c>
      <c r="BD69" s="340">
        <v>0</v>
      </c>
      <c r="BE69" s="340">
        <v>0</v>
      </c>
      <c r="BF69" s="340">
        <v>0</v>
      </c>
      <c r="BG69" s="340">
        <v>0</v>
      </c>
      <c r="BH69" s="340">
        <v>0</v>
      </c>
      <c r="BI69" s="340">
        <v>0</v>
      </c>
      <c r="BJ69" s="340">
        <v>0</v>
      </c>
      <c r="BK69" s="340">
        <v>0</v>
      </c>
      <c r="BL69" s="340">
        <v>0</v>
      </c>
      <c r="BM69" s="340">
        <v>0</v>
      </c>
      <c r="BN69" s="340">
        <v>0</v>
      </c>
      <c r="BO69" s="340">
        <v>0</v>
      </c>
      <c r="BP69" s="350"/>
      <c r="BQ69" s="352"/>
    </row>
    <row r="70" spans="1:69" s="18" customFormat="1" hidden="1" outlineLevel="1" x14ac:dyDescent="0.15">
      <c r="A70" s="33" t="s">
        <v>86</v>
      </c>
      <c r="B70" s="331">
        <v>65</v>
      </c>
      <c r="C70" s="265">
        <f>B70*160</f>
        <v>10400</v>
      </c>
      <c r="D70" s="336" t="s">
        <v>64</v>
      </c>
      <c r="E70" s="336" t="s">
        <v>64</v>
      </c>
      <c r="F70" s="336" t="s">
        <v>64</v>
      </c>
      <c r="G70" s="340">
        <v>0</v>
      </c>
      <c r="H70" s="340">
        <v>0</v>
      </c>
      <c r="I70" s="340">
        <v>0</v>
      </c>
      <c r="J70" s="340">
        <v>0</v>
      </c>
      <c r="K70" s="340">
        <v>0</v>
      </c>
      <c r="L70" s="340">
        <v>0</v>
      </c>
      <c r="M70" s="340">
        <v>0</v>
      </c>
      <c r="N70" s="340">
        <v>0</v>
      </c>
      <c r="O70" s="340">
        <v>0</v>
      </c>
      <c r="P70" s="340">
        <v>0</v>
      </c>
      <c r="Q70" s="340">
        <v>0</v>
      </c>
      <c r="R70" s="340">
        <v>0</v>
      </c>
      <c r="S70" s="340">
        <v>0</v>
      </c>
      <c r="T70" s="340">
        <v>0</v>
      </c>
      <c r="U70" s="340">
        <v>0</v>
      </c>
      <c r="V70" s="340">
        <v>0</v>
      </c>
      <c r="W70" s="340">
        <v>0</v>
      </c>
      <c r="X70" s="340">
        <v>0</v>
      </c>
      <c r="Y70" s="340">
        <v>0</v>
      </c>
      <c r="Z70" s="340">
        <v>0</v>
      </c>
      <c r="AA70" s="340">
        <v>0</v>
      </c>
      <c r="AB70" s="340">
        <v>0</v>
      </c>
      <c r="AC70" s="340">
        <v>0</v>
      </c>
      <c r="AD70" s="340">
        <v>0</v>
      </c>
      <c r="AE70" s="340">
        <v>0</v>
      </c>
      <c r="AF70" s="340">
        <v>0</v>
      </c>
      <c r="AG70" s="340">
        <v>0</v>
      </c>
      <c r="AH70" s="340">
        <v>0</v>
      </c>
      <c r="AI70" s="340">
        <v>0</v>
      </c>
      <c r="AJ70" s="340">
        <v>0</v>
      </c>
      <c r="AK70" s="340">
        <v>0</v>
      </c>
      <c r="AL70" s="340">
        <v>0</v>
      </c>
      <c r="AM70" s="340">
        <v>0</v>
      </c>
      <c r="AN70" s="340">
        <v>0</v>
      </c>
      <c r="AO70" s="340">
        <v>0</v>
      </c>
      <c r="AP70" s="340">
        <v>0</v>
      </c>
      <c r="AQ70" s="340">
        <v>0</v>
      </c>
      <c r="AR70" s="340">
        <v>0</v>
      </c>
      <c r="AS70" s="340">
        <v>0</v>
      </c>
      <c r="AT70" s="340">
        <v>0</v>
      </c>
      <c r="AU70" s="340">
        <v>0</v>
      </c>
      <c r="AV70" s="340">
        <v>0</v>
      </c>
      <c r="AW70" s="340">
        <v>0</v>
      </c>
      <c r="AX70" s="340">
        <v>0</v>
      </c>
      <c r="AY70" s="340">
        <v>0</v>
      </c>
      <c r="AZ70" s="340">
        <v>0</v>
      </c>
      <c r="BA70" s="340">
        <v>0</v>
      </c>
      <c r="BB70" s="340">
        <v>0</v>
      </c>
      <c r="BC70" s="340">
        <v>0</v>
      </c>
      <c r="BD70" s="340">
        <v>0</v>
      </c>
      <c r="BE70" s="340">
        <v>0</v>
      </c>
      <c r="BF70" s="340">
        <v>0</v>
      </c>
      <c r="BG70" s="340">
        <v>0</v>
      </c>
      <c r="BH70" s="340">
        <v>0</v>
      </c>
      <c r="BI70" s="340">
        <v>0</v>
      </c>
      <c r="BJ70" s="340">
        <v>0</v>
      </c>
      <c r="BK70" s="340">
        <v>0</v>
      </c>
      <c r="BL70" s="340">
        <v>0</v>
      </c>
      <c r="BM70" s="340">
        <v>0</v>
      </c>
      <c r="BN70" s="340">
        <v>0</v>
      </c>
      <c r="BO70" s="340">
        <v>0</v>
      </c>
      <c r="BP70" s="350"/>
      <c r="BQ70" s="351"/>
    </row>
    <row r="71" spans="1:69" hidden="1" outlineLevel="1" x14ac:dyDescent="0.15">
      <c r="B71" s="331"/>
      <c r="C71" s="266"/>
      <c r="D71" s="337"/>
      <c r="E71" s="337"/>
      <c r="F71" s="337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340"/>
      <c r="AB71" s="340"/>
      <c r="AC71" s="340"/>
      <c r="AD71" s="340"/>
      <c r="AE71" s="340"/>
      <c r="AF71" s="340"/>
      <c r="AG71" s="340"/>
      <c r="AH71" s="340"/>
      <c r="AI71" s="340"/>
      <c r="AJ71" s="340"/>
      <c r="AK71" s="340"/>
      <c r="AL71" s="340"/>
      <c r="AM71" s="340"/>
      <c r="AN71" s="340"/>
      <c r="AO71" s="340"/>
      <c r="AP71" s="340"/>
      <c r="AQ71" s="340"/>
      <c r="AR71" s="340"/>
      <c r="AS71" s="340"/>
      <c r="AT71" s="340"/>
      <c r="AU71" s="340"/>
      <c r="AV71" s="340"/>
      <c r="AW71" s="340"/>
      <c r="AX71" s="340"/>
      <c r="AY71" s="340"/>
      <c r="AZ71" s="340"/>
      <c r="BA71" s="340"/>
      <c r="BB71" s="340"/>
      <c r="BC71" s="340"/>
      <c r="BD71" s="340"/>
      <c r="BE71" s="340"/>
      <c r="BF71" s="340"/>
      <c r="BG71" s="340"/>
      <c r="BH71" s="340"/>
      <c r="BI71" s="340"/>
      <c r="BJ71" s="340"/>
      <c r="BK71" s="340"/>
      <c r="BL71" s="340"/>
      <c r="BM71" s="340"/>
      <c r="BN71" s="340"/>
      <c r="BO71" s="340"/>
      <c r="BP71" s="350"/>
      <c r="BQ71" s="352"/>
    </row>
    <row r="72" spans="1:69" hidden="1" outlineLevel="1" x14ac:dyDescent="0.15">
      <c r="A72" s="33" t="s">
        <v>108</v>
      </c>
      <c r="B72" s="331">
        <v>50000</v>
      </c>
      <c r="C72" s="265">
        <f>B72/12</f>
        <v>4166.666666666667</v>
      </c>
      <c r="D72" s="336" t="s">
        <v>64</v>
      </c>
      <c r="E72" s="336" t="s">
        <v>64</v>
      </c>
      <c r="F72" s="336" t="s">
        <v>64</v>
      </c>
      <c r="G72" s="340">
        <v>0</v>
      </c>
      <c r="H72" s="340">
        <v>0</v>
      </c>
      <c r="I72" s="340">
        <v>0</v>
      </c>
      <c r="J72" s="340">
        <v>0</v>
      </c>
      <c r="K72" s="340">
        <v>0</v>
      </c>
      <c r="L72" s="340">
        <v>0</v>
      </c>
      <c r="M72" s="340">
        <v>0</v>
      </c>
      <c r="N72" s="340">
        <v>0</v>
      </c>
      <c r="O72" s="340">
        <v>0</v>
      </c>
      <c r="P72" s="340">
        <v>0</v>
      </c>
      <c r="Q72" s="340">
        <v>0</v>
      </c>
      <c r="R72" s="340">
        <v>0</v>
      </c>
      <c r="S72" s="340">
        <v>0</v>
      </c>
      <c r="T72" s="340">
        <v>0</v>
      </c>
      <c r="U72" s="340">
        <v>0</v>
      </c>
      <c r="V72" s="340">
        <v>0</v>
      </c>
      <c r="W72" s="340">
        <v>0</v>
      </c>
      <c r="X72" s="340">
        <v>0</v>
      </c>
      <c r="Y72" s="340">
        <v>0</v>
      </c>
      <c r="Z72" s="340">
        <v>0</v>
      </c>
      <c r="AA72" s="340">
        <v>0</v>
      </c>
      <c r="AB72" s="340">
        <v>0</v>
      </c>
      <c r="AC72" s="340">
        <v>0</v>
      </c>
      <c r="AD72" s="340">
        <v>0</v>
      </c>
      <c r="AE72" s="340">
        <v>0</v>
      </c>
      <c r="AF72" s="340">
        <v>0</v>
      </c>
      <c r="AG72" s="340">
        <v>0</v>
      </c>
      <c r="AH72" s="340">
        <v>0</v>
      </c>
      <c r="AI72" s="340">
        <v>0</v>
      </c>
      <c r="AJ72" s="340">
        <v>0</v>
      </c>
      <c r="AK72" s="340">
        <v>0</v>
      </c>
      <c r="AL72" s="340">
        <v>0</v>
      </c>
      <c r="AM72" s="340">
        <v>0</v>
      </c>
      <c r="AN72" s="340">
        <v>0</v>
      </c>
      <c r="AO72" s="340">
        <v>0</v>
      </c>
      <c r="AP72" s="340">
        <v>0</v>
      </c>
      <c r="AQ72" s="340">
        <v>0</v>
      </c>
      <c r="AR72" s="340">
        <v>0</v>
      </c>
      <c r="AS72" s="340">
        <v>0</v>
      </c>
      <c r="AT72" s="340">
        <v>0</v>
      </c>
      <c r="AU72" s="340">
        <v>0</v>
      </c>
      <c r="AV72" s="340">
        <v>0</v>
      </c>
      <c r="AW72" s="340">
        <v>0</v>
      </c>
      <c r="AX72" s="340">
        <v>0</v>
      </c>
      <c r="AY72" s="340">
        <v>0</v>
      </c>
      <c r="AZ72" s="340">
        <v>0</v>
      </c>
      <c r="BA72" s="340">
        <v>0</v>
      </c>
      <c r="BB72" s="340">
        <v>0</v>
      </c>
      <c r="BC72" s="340">
        <v>0</v>
      </c>
      <c r="BD72" s="340">
        <v>0</v>
      </c>
      <c r="BE72" s="340">
        <v>0</v>
      </c>
      <c r="BF72" s="340">
        <v>0</v>
      </c>
      <c r="BG72" s="340">
        <v>0</v>
      </c>
      <c r="BH72" s="340">
        <v>0</v>
      </c>
      <c r="BI72" s="340">
        <v>0</v>
      </c>
      <c r="BJ72" s="340">
        <v>0</v>
      </c>
      <c r="BK72" s="340">
        <v>0</v>
      </c>
      <c r="BL72" s="340">
        <v>0</v>
      </c>
      <c r="BM72" s="340">
        <v>0</v>
      </c>
      <c r="BN72" s="340">
        <v>0</v>
      </c>
      <c r="BO72" s="340">
        <v>0</v>
      </c>
      <c r="BP72" s="350"/>
      <c r="BQ72" s="352"/>
    </row>
    <row r="73" spans="1:69" s="18" customFormat="1" hidden="1" outlineLevel="1" x14ac:dyDescent="0.15">
      <c r="A73" s="33" t="s">
        <v>86</v>
      </c>
      <c r="B73" s="331">
        <v>35</v>
      </c>
      <c r="C73" s="265">
        <f>B73*160</f>
        <v>5600</v>
      </c>
      <c r="D73" s="336" t="s">
        <v>64</v>
      </c>
      <c r="E73" s="336" t="s">
        <v>64</v>
      </c>
      <c r="F73" s="336" t="s">
        <v>64</v>
      </c>
      <c r="G73" s="340">
        <v>0</v>
      </c>
      <c r="H73" s="340">
        <v>0</v>
      </c>
      <c r="I73" s="340">
        <v>0</v>
      </c>
      <c r="J73" s="340">
        <v>0</v>
      </c>
      <c r="K73" s="340">
        <v>0</v>
      </c>
      <c r="L73" s="340">
        <v>0</v>
      </c>
      <c r="M73" s="340">
        <v>0</v>
      </c>
      <c r="N73" s="340">
        <v>0</v>
      </c>
      <c r="O73" s="340">
        <v>0</v>
      </c>
      <c r="P73" s="340">
        <v>0</v>
      </c>
      <c r="Q73" s="340">
        <v>0</v>
      </c>
      <c r="R73" s="340">
        <v>0</v>
      </c>
      <c r="S73" s="340">
        <v>0</v>
      </c>
      <c r="T73" s="340">
        <v>0</v>
      </c>
      <c r="U73" s="340">
        <v>0</v>
      </c>
      <c r="V73" s="340">
        <v>0</v>
      </c>
      <c r="W73" s="340">
        <v>0</v>
      </c>
      <c r="X73" s="340">
        <v>0</v>
      </c>
      <c r="Y73" s="340">
        <v>0</v>
      </c>
      <c r="Z73" s="340">
        <v>0</v>
      </c>
      <c r="AA73" s="340">
        <v>0</v>
      </c>
      <c r="AB73" s="340">
        <v>0</v>
      </c>
      <c r="AC73" s="340">
        <v>0</v>
      </c>
      <c r="AD73" s="340">
        <v>0</v>
      </c>
      <c r="AE73" s="340">
        <v>0</v>
      </c>
      <c r="AF73" s="340">
        <v>0</v>
      </c>
      <c r="AG73" s="340">
        <v>0</v>
      </c>
      <c r="AH73" s="340">
        <v>0</v>
      </c>
      <c r="AI73" s="340">
        <v>0</v>
      </c>
      <c r="AJ73" s="340">
        <v>0</v>
      </c>
      <c r="AK73" s="340">
        <v>0</v>
      </c>
      <c r="AL73" s="340">
        <v>0</v>
      </c>
      <c r="AM73" s="340">
        <v>0</v>
      </c>
      <c r="AN73" s="340">
        <v>0</v>
      </c>
      <c r="AO73" s="340">
        <v>0</v>
      </c>
      <c r="AP73" s="340">
        <v>0</v>
      </c>
      <c r="AQ73" s="340">
        <v>0</v>
      </c>
      <c r="AR73" s="340">
        <v>0</v>
      </c>
      <c r="AS73" s="340">
        <v>0</v>
      </c>
      <c r="AT73" s="340">
        <v>0</v>
      </c>
      <c r="AU73" s="340">
        <v>0</v>
      </c>
      <c r="AV73" s="340">
        <v>0</v>
      </c>
      <c r="AW73" s="340">
        <v>0</v>
      </c>
      <c r="AX73" s="340">
        <v>0</v>
      </c>
      <c r="AY73" s="340">
        <v>0</v>
      </c>
      <c r="AZ73" s="340">
        <v>0</v>
      </c>
      <c r="BA73" s="340">
        <v>0</v>
      </c>
      <c r="BB73" s="340">
        <v>0</v>
      </c>
      <c r="BC73" s="340">
        <v>0</v>
      </c>
      <c r="BD73" s="340">
        <v>0</v>
      </c>
      <c r="BE73" s="340">
        <v>0</v>
      </c>
      <c r="BF73" s="340">
        <v>0</v>
      </c>
      <c r="BG73" s="340">
        <v>0</v>
      </c>
      <c r="BH73" s="340">
        <v>0</v>
      </c>
      <c r="BI73" s="340">
        <v>0</v>
      </c>
      <c r="BJ73" s="340">
        <v>0</v>
      </c>
      <c r="BK73" s="340">
        <v>0</v>
      </c>
      <c r="BL73" s="340">
        <v>0</v>
      </c>
      <c r="BM73" s="340">
        <v>0</v>
      </c>
      <c r="BN73" s="340">
        <v>0</v>
      </c>
      <c r="BO73" s="340">
        <v>0</v>
      </c>
      <c r="BP73" s="350"/>
      <c r="BQ73" s="351"/>
    </row>
    <row r="74" spans="1:69" hidden="1" outlineLevel="1" x14ac:dyDescent="0.15">
      <c r="B74" s="335"/>
      <c r="C74" s="20"/>
      <c r="D74" s="338"/>
      <c r="E74" s="338"/>
      <c r="F74" s="338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0"/>
      <c r="BG74" s="340"/>
      <c r="BH74" s="340"/>
      <c r="BI74" s="340"/>
      <c r="BJ74" s="340"/>
      <c r="BK74" s="340"/>
      <c r="BL74" s="340"/>
      <c r="BM74" s="340"/>
      <c r="BN74" s="340"/>
      <c r="BO74" s="340"/>
      <c r="BP74" s="350"/>
      <c r="BQ74" s="352"/>
    </row>
    <row r="75" spans="1:69" s="14" customFormat="1" hidden="1" outlineLevel="1" x14ac:dyDescent="0.15">
      <c r="A75" s="14" t="s">
        <v>121</v>
      </c>
      <c r="B75" s="333"/>
      <c r="C75" s="142"/>
      <c r="D75" s="338"/>
      <c r="E75" s="338"/>
      <c r="F75" s="338"/>
      <c r="G75" s="355">
        <f t="shared" ref="G75:AL75" si="20">G57+G60+G63+G66+G69+G72</f>
        <v>0</v>
      </c>
      <c r="H75" s="355">
        <f t="shared" si="20"/>
        <v>0</v>
      </c>
      <c r="I75" s="355">
        <f t="shared" si="20"/>
        <v>0</v>
      </c>
      <c r="J75" s="355">
        <f t="shared" si="20"/>
        <v>0</v>
      </c>
      <c r="K75" s="355">
        <f t="shared" si="20"/>
        <v>0</v>
      </c>
      <c r="L75" s="355">
        <f t="shared" si="20"/>
        <v>0</v>
      </c>
      <c r="M75" s="355">
        <f t="shared" si="20"/>
        <v>0</v>
      </c>
      <c r="N75" s="355">
        <f t="shared" si="20"/>
        <v>0</v>
      </c>
      <c r="O75" s="355">
        <f t="shared" si="20"/>
        <v>0</v>
      </c>
      <c r="P75" s="355">
        <f t="shared" si="20"/>
        <v>0</v>
      </c>
      <c r="Q75" s="355">
        <f t="shared" si="20"/>
        <v>0</v>
      </c>
      <c r="R75" s="355">
        <f t="shared" si="20"/>
        <v>0</v>
      </c>
      <c r="S75" s="355">
        <f t="shared" si="20"/>
        <v>0</v>
      </c>
      <c r="T75" s="355">
        <f t="shared" si="20"/>
        <v>0</v>
      </c>
      <c r="U75" s="355">
        <f t="shared" si="20"/>
        <v>0</v>
      </c>
      <c r="V75" s="355">
        <f t="shared" si="20"/>
        <v>0</v>
      </c>
      <c r="W75" s="355">
        <f t="shared" si="20"/>
        <v>0</v>
      </c>
      <c r="X75" s="355">
        <f t="shared" si="20"/>
        <v>0</v>
      </c>
      <c r="Y75" s="355">
        <f t="shared" si="20"/>
        <v>0</v>
      </c>
      <c r="Z75" s="355">
        <f t="shared" si="20"/>
        <v>0</v>
      </c>
      <c r="AA75" s="355">
        <f t="shared" si="20"/>
        <v>0</v>
      </c>
      <c r="AB75" s="355">
        <f t="shared" si="20"/>
        <v>0</v>
      </c>
      <c r="AC75" s="355">
        <f t="shared" si="20"/>
        <v>0</v>
      </c>
      <c r="AD75" s="355">
        <f t="shared" si="20"/>
        <v>0</v>
      </c>
      <c r="AE75" s="355">
        <f t="shared" si="20"/>
        <v>0</v>
      </c>
      <c r="AF75" s="355">
        <f t="shared" si="20"/>
        <v>0</v>
      </c>
      <c r="AG75" s="355">
        <f t="shared" si="20"/>
        <v>0</v>
      </c>
      <c r="AH75" s="355">
        <f t="shared" si="20"/>
        <v>0</v>
      </c>
      <c r="AI75" s="355">
        <f t="shared" si="20"/>
        <v>0</v>
      </c>
      <c r="AJ75" s="355">
        <f t="shared" si="20"/>
        <v>0</v>
      </c>
      <c r="AK75" s="355">
        <f t="shared" si="20"/>
        <v>0</v>
      </c>
      <c r="AL75" s="355">
        <f t="shared" si="20"/>
        <v>0</v>
      </c>
      <c r="AM75" s="355">
        <f t="shared" ref="AM75:BO75" si="21">AM57+AM60+AM63+AM66+AM69+AM72</f>
        <v>0</v>
      </c>
      <c r="AN75" s="355">
        <f t="shared" si="21"/>
        <v>0</v>
      </c>
      <c r="AO75" s="355">
        <f t="shared" si="21"/>
        <v>0</v>
      </c>
      <c r="AP75" s="355">
        <f t="shared" si="21"/>
        <v>0</v>
      </c>
      <c r="AQ75" s="355">
        <f t="shared" si="21"/>
        <v>0</v>
      </c>
      <c r="AR75" s="355">
        <f t="shared" si="21"/>
        <v>0</v>
      </c>
      <c r="AS75" s="355">
        <f t="shared" si="21"/>
        <v>0</v>
      </c>
      <c r="AT75" s="355">
        <f t="shared" si="21"/>
        <v>0</v>
      </c>
      <c r="AU75" s="355">
        <f t="shared" si="21"/>
        <v>0</v>
      </c>
      <c r="AV75" s="355">
        <f t="shared" si="21"/>
        <v>0</v>
      </c>
      <c r="AW75" s="355">
        <f t="shared" si="21"/>
        <v>0</v>
      </c>
      <c r="AX75" s="355">
        <f t="shared" si="21"/>
        <v>0</v>
      </c>
      <c r="AY75" s="355">
        <f t="shared" si="21"/>
        <v>0</v>
      </c>
      <c r="AZ75" s="355">
        <f t="shared" si="21"/>
        <v>0</v>
      </c>
      <c r="BA75" s="355">
        <f t="shared" si="21"/>
        <v>0</v>
      </c>
      <c r="BB75" s="355">
        <f t="shared" si="21"/>
        <v>0</v>
      </c>
      <c r="BC75" s="355">
        <f t="shared" si="21"/>
        <v>0</v>
      </c>
      <c r="BD75" s="355">
        <f t="shared" si="21"/>
        <v>0</v>
      </c>
      <c r="BE75" s="355">
        <f t="shared" si="21"/>
        <v>0</v>
      </c>
      <c r="BF75" s="355">
        <f t="shared" si="21"/>
        <v>0</v>
      </c>
      <c r="BG75" s="355">
        <f t="shared" si="21"/>
        <v>0</v>
      </c>
      <c r="BH75" s="355">
        <f t="shared" si="21"/>
        <v>0</v>
      </c>
      <c r="BI75" s="355">
        <f t="shared" si="21"/>
        <v>0</v>
      </c>
      <c r="BJ75" s="355">
        <f t="shared" si="21"/>
        <v>0</v>
      </c>
      <c r="BK75" s="355">
        <f t="shared" si="21"/>
        <v>0</v>
      </c>
      <c r="BL75" s="355">
        <f t="shared" si="21"/>
        <v>0</v>
      </c>
      <c r="BM75" s="355">
        <f t="shared" si="21"/>
        <v>0</v>
      </c>
      <c r="BN75" s="355">
        <f t="shared" si="21"/>
        <v>0</v>
      </c>
      <c r="BO75" s="355">
        <f t="shared" si="21"/>
        <v>0</v>
      </c>
      <c r="BP75" s="186">
        <f>SUM(G75:BO75)</f>
        <v>0</v>
      </c>
      <c r="BQ75" s="335"/>
    </row>
    <row r="76" spans="1:69" s="20" customFormat="1" hidden="1" outlineLevel="1" x14ac:dyDescent="0.15">
      <c r="A76" s="20" t="s">
        <v>87</v>
      </c>
      <c r="B76" s="343"/>
      <c r="D76" s="346"/>
      <c r="E76" s="346"/>
      <c r="F76" s="346"/>
      <c r="G76" s="357">
        <f t="shared" ref="G76:AL76" si="22">G58+G61+G64+G67+G70+G73</f>
        <v>0</v>
      </c>
      <c r="H76" s="357">
        <f t="shared" si="22"/>
        <v>0.75</v>
      </c>
      <c r="I76" s="357">
        <f t="shared" si="22"/>
        <v>0.75</v>
      </c>
      <c r="J76" s="357">
        <f t="shared" si="22"/>
        <v>0.75</v>
      </c>
      <c r="K76" s="357">
        <f t="shared" si="22"/>
        <v>0.75</v>
      </c>
      <c r="L76" s="357">
        <f t="shared" si="22"/>
        <v>0.75</v>
      </c>
      <c r="M76" s="357">
        <f t="shared" si="22"/>
        <v>0.75</v>
      </c>
      <c r="N76" s="357">
        <f t="shared" si="22"/>
        <v>0.75</v>
      </c>
      <c r="O76" s="357">
        <f t="shared" si="22"/>
        <v>0.75</v>
      </c>
      <c r="P76" s="357">
        <f t="shared" si="22"/>
        <v>0.75</v>
      </c>
      <c r="Q76" s="357">
        <f t="shared" si="22"/>
        <v>0.75</v>
      </c>
      <c r="R76" s="357">
        <f t="shared" si="22"/>
        <v>0.75</v>
      </c>
      <c r="S76" s="357">
        <f t="shared" si="22"/>
        <v>0.75</v>
      </c>
      <c r="T76" s="357">
        <f t="shared" si="22"/>
        <v>0.75</v>
      </c>
      <c r="U76" s="357">
        <f t="shared" si="22"/>
        <v>0.75</v>
      </c>
      <c r="V76" s="357">
        <f t="shared" si="22"/>
        <v>0.75</v>
      </c>
      <c r="W76" s="357">
        <f t="shared" si="22"/>
        <v>0.75</v>
      </c>
      <c r="X76" s="357">
        <f t="shared" si="22"/>
        <v>0.75</v>
      </c>
      <c r="Y76" s="357">
        <f t="shared" si="22"/>
        <v>0.75</v>
      </c>
      <c r="Z76" s="357">
        <f t="shared" si="22"/>
        <v>0.25</v>
      </c>
      <c r="AA76" s="357">
        <f t="shared" si="22"/>
        <v>0.25</v>
      </c>
      <c r="AB76" s="357">
        <f t="shared" si="22"/>
        <v>0.25</v>
      </c>
      <c r="AC76" s="357">
        <f t="shared" si="22"/>
        <v>0.25</v>
      </c>
      <c r="AD76" s="357">
        <f t="shared" si="22"/>
        <v>0.25</v>
      </c>
      <c r="AE76" s="357">
        <f t="shared" si="22"/>
        <v>0.25</v>
      </c>
      <c r="AF76" s="357">
        <f t="shared" si="22"/>
        <v>0</v>
      </c>
      <c r="AG76" s="357">
        <f t="shared" si="22"/>
        <v>0</v>
      </c>
      <c r="AH76" s="357">
        <f t="shared" si="22"/>
        <v>0</v>
      </c>
      <c r="AI76" s="357">
        <f t="shared" si="22"/>
        <v>0</v>
      </c>
      <c r="AJ76" s="357">
        <f t="shared" si="22"/>
        <v>0</v>
      </c>
      <c r="AK76" s="357">
        <f t="shared" si="22"/>
        <v>0</v>
      </c>
      <c r="AL76" s="357">
        <f t="shared" si="22"/>
        <v>0</v>
      </c>
      <c r="AM76" s="357">
        <f t="shared" ref="AM76:BO76" si="23">AM58+AM61+AM64+AM67+AM70+AM73</f>
        <v>0</v>
      </c>
      <c r="AN76" s="357">
        <f t="shared" si="23"/>
        <v>0</v>
      </c>
      <c r="AO76" s="357">
        <f t="shared" si="23"/>
        <v>0</v>
      </c>
      <c r="AP76" s="357">
        <f t="shared" si="23"/>
        <v>0</v>
      </c>
      <c r="AQ76" s="357">
        <f t="shared" si="23"/>
        <v>0</v>
      </c>
      <c r="AR76" s="357">
        <f t="shared" si="23"/>
        <v>0</v>
      </c>
      <c r="AS76" s="357">
        <f t="shared" si="23"/>
        <v>0</v>
      </c>
      <c r="AT76" s="357">
        <f t="shared" si="23"/>
        <v>0</v>
      </c>
      <c r="AU76" s="357">
        <f t="shared" si="23"/>
        <v>0</v>
      </c>
      <c r="AV76" s="357">
        <f t="shared" si="23"/>
        <v>0</v>
      </c>
      <c r="AW76" s="357">
        <f t="shared" si="23"/>
        <v>0</v>
      </c>
      <c r="AX76" s="357">
        <f t="shared" si="23"/>
        <v>0</v>
      </c>
      <c r="AY76" s="357">
        <f t="shared" si="23"/>
        <v>0</v>
      </c>
      <c r="AZ76" s="357">
        <f t="shared" si="23"/>
        <v>0</v>
      </c>
      <c r="BA76" s="357">
        <f t="shared" si="23"/>
        <v>0</v>
      </c>
      <c r="BB76" s="357">
        <f t="shared" si="23"/>
        <v>0</v>
      </c>
      <c r="BC76" s="357">
        <f t="shared" si="23"/>
        <v>0</v>
      </c>
      <c r="BD76" s="357">
        <f t="shared" si="23"/>
        <v>0</v>
      </c>
      <c r="BE76" s="357">
        <f t="shared" si="23"/>
        <v>0</v>
      </c>
      <c r="BF76" s="357">
        <f t="shared" si="23"/>
        <v>0</v>
      </c>
      <c r="BG76" s="357">
        <f t="shared" si="23"/>
        <v>0</v>
      </c>
      <c r="BH76" s="357">
        <f t="shared" si="23"/>
        <v>0</v>
      </c>
      <c r="BI76" s="357">
        <f t="shared" si="23"/>
        <v>0</v>
      </c>
      <c r="BJ76" s="357">
        <f t="shared" si="23"/>
        <v>0</v>
      </c>
      <c r="BK76" s="357">
        <f t="shared" si="23"/>
        <v>0</v>
      </c>
      <c r="BL76" s="357">
        <f t="shared" si="23"/>
        <v>0</v>
      </c>
      <c r="BM76" s="357">
        <f t="shared" si="23"/>
        <v>0</v>
      </c>
      <c r="BN76" s="357">
        <f t="shared" si="23"/>
        <v>0</v>
      </c>
      <c r="BO76" s="357">
        <f t="shared" si="23"/>
        <v>0</v>
      </c>
      <c r="BP76" s="358">
        <f>SUM(G76:BO76)</f>
        <v>15</v>
      </c>
      <c r="BQ76" s="343"/>
    </row>
    <row r="77" spans="1:69" s="14" customFormat="1" hidden="1" outlineLevel="1" x14ac:dyDescent="0.15">
      <c r="A77" s="14" t="s">
        <v>122</v>
      </c>
      <c r="B77" s="335"/>
      <c r="C77" s="20"/>
      <c r="D77" s="338"/>
      <c r="E77" s="338"/>
      <c r="F77" s="338"/>
      <c r="G77" s="355">
        <f>SUM(G75:G76)</f>
        <v>0</v>
      </c>
      <c r="H77" s="355">
        <f>SUM(H75:H76)</f>
        <v>0.75</v>
      </c>
      <c r="I77" s="355">
        <f>SUM(I75:I76)</f>
        <v>0.75</v>
      </c>
      <c r="J77" s="355">
        <f t="shared" ref="J77:AE77" si="24">SUM(J75:J76)</f>
        <v>0.75</v>
      </c>
      <c r="K77" s="355">
        <f t="shared" si="24"/>
        <v>0.75</v>
      </c>
      <c r="L77" s="355">
        <f t="shared" si="24"/>
        <v>0.75</v>
      </c>
      <c r="M77" s="355">
        <f t="shared" si="24"/>
        <v>0.75</v>
      </c>
      <c r="N77" s="355">
        <f t="shared" si="24"/>
        <v>0.75</v>
      </c>
      <c r="O77" s="355">
        <f t="shared" si="24"/>
        <v>0.75</v>
      </c>
      <c r="P77" s="355">
        <f t="shared" si="24"/>
        <v>0.75</v>
      </c>
      <c r="Q77" s="355">
        <f t="shared" si="24"/>
        <v>0.75</v>
      </c>
      <c r="R77" s="355">
        <f t="shared" si="24"/>
        <v>0.75</v>
      </c>
      <c r="S77" s="355">
        <f t="shared" si="24"/>
        <v>0.75</v>
      </c>
      <c r="T77" s="355">
        <f t="shared" si="24"/>
        <v>0.75</v>
      </c>
      <c r="U77" s="355">
        <f t="shared" si="24"/>
        <v>0.75</v>
      </c>
      <c r="V77" s="355">
        <f t="shared" si="24"/>
        <v>0.75</v>
      </c>
      <c r="W77" s="355">
        <f t="shared" si="24"/>
        <v>0.75</v>
      </c>
      <c r="X77" s="355">
        <f t="shared" si="24"/>
        <v>0.75</v>
      </c>
      <c r="Y77" s="355">
        <f t="shared" si="24"/>
        <v>0.75</v>
      </c>
      <c r="Z77" s="355">
        <f t="shared" si="24"/>
        <v>0.25</v>
      </c>
      <c r="AA77" s="355">
        <f t="shared" si="24"/>
        <v>0.25</v>
      </c>
      <c r="AB77" s="355">
        <f t="shared" si="24"/>
        <v>0.25</v>
      </c>
      <c r="AC77" s="355">
        <f t="shared" si="24"/>
        <v>0.25</v>
      </c>
      <c r="AD77" s="355">
        <f t="shared" si="24"/>
        <v>0.25</v>
      </c>
      <c r="AE77" s="355">
        <f t="shared" si="24"/>
        <v>0.25</v>
      </c>
      <c r="AF77" s="355">
        <f t="shared" ref="AF77:BO77" si="25">SUM(AF75:AF76)</f>
        <v>0</v>
      </c>
      <c r="AG77" s="355">
        <f t="shared" si="25"/>
        <v>0</v>
      </c>
      <c r="AH77" s="355">
        <f t="shared" si="25"/>
        <v>0</v>
      </c>
      <c r="AI77" s="355">
        <f t="shared" si="25"/>
        <v>0</v>
      </c>
      <c r="AJ77" s="355">
        <f t="shared" si="25"/>
        <v>0</v>
      </c>
      <c r="AK77" s="355">
        <f t="shared" si="25"/>
        <v>0</v>
      </c>
      <c r="AL77" s="355">
        <f t="shared" si="25"/>
        <v>0</v>
      </c>
      <c r="AM77" s="355">
        <f t="shared" si="25"/>
        <v>0</v>
      </c>
      <c r="AN77" s="355">
        <f t="shared" si="25"/>
        <v>0</v>
      </c>
      <c r="AO77" s="355">
        <f t="shared" si="25"/>
        <v>0</v>
      </c>
      <c r="AP77" s="355">
        <f t="shared" si="25"/>
        <v>0</v>
      </c>
      <c r="AQ77" s="355">
        <f t="shared" si="25"/>
        <v>0</v>
      </c>
      <c r="AR77" s="355">
        <f t="shared" si="25"/>
        <v>0</v>
      </c>
      <c r="AS77" s="355">
        <f t="shared" si="25"/>
        <v>0</v>
      </c>
      <c r="AT77" s="355">
        <f t="shared" si="25"/>
        <v>0</v>
      </c>
      <c r="AU77" s="355">
        <f t="shared" si="25"/>
        <v>0</v>
      </c>
      <c r="AV77" s="355">
        <f t="shared" si="25"/>
        <v>0</v>
      </c>
      <c r="AW77" s="355">
        <f t="shared" si="25"/>
        <v>0</v>
      </c>
      <c r="AX77" s="355">
        <f t="shared" si="25"/>
        <v>0</v>
      </c>
      <c r="AY77" s="355">
        <f t="shared" si="25"/>
        <v>0</v>
      </c>
      <c r="AZ77" s="355">
        <f t="shared" si="25"/>
        <v>0</v>
      </c>
      <c r="BA77" s="355">
        <f t="shared" si="25"/>
        <v>0</v>
      </c>
      <c r="BB77" s="355">
        <f t="shared" si="25"/>
        <v>0</v>
      </c>
      <c r="BC77" s="355">
        <f t="shared" si="25"/>
        <v>0</v>
      </c>
      <c r="BD77" s="355">
        <f t="shared" si="25"/>
        <v>0</v>
      </c>
      <c r="BE77" s="355">
        <f t="shared" si="25"/>
        <v>0</v>
      </c>
      <c r="BF77" s="355">
        <f t="shared" si="25"/>
        <v>0</v>
      </c>
      <c r="BG77" s="355">
        <f t="shared" si="25"/>
        <v>0</v>
      </c>
      <c r="BH77" s="355">
        <f t="shared" si="25"/>
        <v>0</v>
      </c>
      <c r="BI77" s="355">
        <f t="shared" si="25"/>
        <v>0</v>
      </c>
      <c r="BJ77" s="355">
        <f t="shared" si="25"/>
        <v>0</v>
      </c>
      <c r="BK77" s="355">
        <f t="shared" si="25"/>
        <v>0</v>
      </c>
      <c r="BL77" s="355">
        <f t="shared" si="25"/>
        <v>0</v>
      </c>
      <c r="BM77" s="355">
        <f t="shared" si="25"/>
        <v>0</v>
      </c>
      <c r="BN77" s="355">
        <f t="shared" si="25"/>
        <v>0</v>
      </c>
      <c r="BO77" s="355">
        <f t="shared" si="25"/>
        <v>0</v>
      </c>
      <c r="BP77" s="186">
        <f>SUM(G77:BO77)</f>
        <v>15</v>
      </c>
      <c r="BQ77" s="335"/>
    </row>
    <row r="78" spans="1:69" hidden="1" outlineLevel="1" x14ac:dyDescent="0.15">
      <c r="A78" s="14"/>
      <c r="B78" s="344"/>
      <c r="C78" s="266"/>
      <c r="D78" s="347"/>
      <c r="E78" s="347"/>
      <c r="F78" s="347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  <c r="AE78" s="359"/>
      <c r="AF78" s="359"/>
      <c r="AG78" s="359"/>
      <c r="AH78" s="359"/>
      <c r="AI78" s="359"/>
      <c r="AJ78" s="359"/>
      <c r="AK78" s="359"/>
      <c r="AL78" s="359"/>
      <c r="AM78" s="359"/>
      <c r="AN78" s="359"/>
      <c r="AO78" s="359"/>
      <c r="AP78" s="359"/>
      <c r="AQ78" s="359"/>
      <c r="AR78" s="359"/>
      <c r="AS78" s="359"/>
      <c r="AT78" s="359"/>
      <c r="AU78" s="359"/>
      <c r="AV78" s="359"/>
      <c r="AW78" s="359"/>
      <c r="AX78" s="359"/>
      <c r="AY78" s="359"/>
      <c r="AZ78" s="359"/>
      <c r="BA78" s="359"/>
      <c r="BB78" s="359"/>
      <c r="BC78" s="359"/>
      <c r="BD78" s="359"/>
      <c r="BE78" s="359"/>
      <c r="BF78" s="359"/>
      <c r="BG78" s="359"/>
      <c r="BH78" s="359"/>
      <c r="BI78" s="359"/>
      <c r="BJ78" s="359"/>
      <c r="BK78" s="359"/>
      <c r="BL78" s="359"/>
      <c r="BM78" s="359"/>
      <c r="BN78" s="359"/>
      <c r="BO78" s="359"/>
      <c r="BQ78" s="352"/>
    </row>
    <row r="79" spans="1:69" s="14" customFormat="1" hidden="1" outlineLevel="1" x14ac:dyDescent="0.15">
      <c r="A79" s="14" t="s">
        <v>69</v>
      </c>
      <c r="B79" s="335"/>
      <c r="C79" s="20"/>
      <c r="D79" s="338"/>
      <c r="E79" s="338"/>
      <c r="F79" s="338"/>
      <c r="G79" s="355">
        <f>ROUNDUP(SUMIF($D57:$D73,"Y",G57:G73),0)</f>
        <v>0</v>
      </c>
      <c r="H79" s="355">
        <f>ROUNDUP(SUMIF($D57:$D73,"Y",H57:H73),0)</f>
        <v>0</v>
      </c>
      <c r="I79" s="355">
        <f t="shared" ref="I79:BO79" si="26">ROUNDUP(SUMIF($D57:$D73,"Y",I57:I73),0)</f>
        <v>0</v>
      </c>
      <c r="J79" s="355">
        <f t="shared" si="26"/>
        <v>0</v>
      </c>
      <c r="K79" s="355">
        <f t="shared" si="26"/>
        <v>0</v>
      </c>
      <c r="L79" s="355">
        <f t="shared" si="26"/>
        <v>0</v>
      </c>
      <c r="M79" s="355">
        <f t="shared" si="26"/>
        <v>0</v>
      </c>
      <c r="N79" s="355">
        <f t="shared" si="26"/>
        <v>0</v>
      </c>
      <c r="O79" s="355">
        <f t="shared" si="26"/>
        <v>0</v>
      </c>
      <c r="P79" s="355">
        <f t="shared" si="26"/>
        <v>0</v>
      </c>
      <c r="Q79" s="355">
        <f t="shared" si="26"/>
        <v>0</v>
      </c>
      <c r="R79" s="355">
        <f t="shared" si="26"/>
        <v>0</v>
      </c>
      <c r="S79" s="355">
        <f t="shared" si="26"/>
        <v>0</v>
      </c>
      <c r="T79" s="355">
        <f t="shared" si="26"/>
        <v>0</v>
      </c>
      <c r="U79" s="355">
        <f t="shared" si="26"/>
        <v>0</v>
      </c>
      <c r="V79" s="355">
        <f t="shared" si="26"/>
        <v>0</v>
      </c>
      <c r="W79" s="355">
        <f t="shared" si="26"/>
        <v>0</v>
      </c>
      <c r="X79" s="355">
        <f t="shared" si="26"/>
        <v>0</v>
      </c>
      <c r="Y79" s="355">
        <f t="shared" si="26"/>
        <v>0</v>
      </c>
      <c r="Z79" s="355">
        <f t="shared" si="26"/>
        <v>0</v>
      </c>
      <c r="AA79" s="355">
        <f t="shared" si="26"/>
        <v>0</v>
      </c>
      <c r="AB79" s="355">
        <f t="shared" si="26"/>
        <v>0</v>
      </c>
      <c r="AC79" s="355">
        <f t="shared" si="26"/>
        <v>0</v>
      </c>
      <c r="AD79" s="355">
        <f t="shared" si="26"/>
        <v>0</v>
      </c>
      <c r="AE79" s="355">
        <f t="shared" si="26"/>
        <v>0</v>
      </c>
      <c r="AF79" s="355">
        <f t="shared" si="26"/>
        <v>0</v>
      </c>
      <c r="AG79" s="355">
        <f t="shared" si="26"/>
        <v>0</v>
      </c>
      <c r="AH79" s="355">
        <f t="shared" si="26"/>
        <v>0</v>
      </c>
      <c r="AI79" s="355">
        <f t="shared" si="26"/>
        <v>0</v>
      </c>
      <c r="AJ79" s="355">
        <f t="shared" si="26"/>
        <v>0</v>
      </c>
      <c r="AK79" s="355">
        <f t="shared" si="26"/>
        <v>0</v>
      </c>
      <c r="AL79" s="355">
        <f t="shared" si="26"/>
        <v>0</v>
      </c>
      <c r="AM79" s="355">
        <f t="shared" si="26"/>
        <v>0</v>
      </c>
      <c r="AN79" s="355">
        <f t="shared" si="26"/>
        <v>0</v>
      </c>
      <c r="AO79" s="355">
        <f t="shared" si="26"/>
        <v>0</v>
      </c>
      <c r="AP79" s="355">
        <f t="shared" si="26"/>
        <v>0</v>
      </c>
      <c r="AQ79" s="355">
        <f t="shared" si="26"/>
        <v>0</v>
      </c>
      <c r="AR79" s="355">
        <f t="shared" si="26"/>
        <v>0</v>
      </c>
      <c r="AS79" s="355">
        <f t="shared" si="26"/>
        <v>0</v>
      </c>
      <c r="AT79" s="355">
        <f t="shared" si="26"/>
        <v>0</v>
      </c>
      <c r="AU79" s="355">
        <f t="shared" si="26"/>
        <v>0</v>
      </c>
      <c r="AV79" s="355">
        <f t="shared" si="26"/>
        <v>0</v>
      </c>
      <c r="AW79" s="355">
        <f t="shared" si="26"/>
        <v>0</v>
      </c>
      <c r="AX79" s="355">
        <f t="shared" si="26"/>
        <v>0</v>
      </c>
      <c r="AY79" s="355">
        <f t="shared" si="26"/>
        <v>0</v>
      </c>
      <c r="AZ79" s="355">
        <f t="shared" si="26"/>
        <v>0</v>
      </c>
      <c r="BA79" s="355">
        <f t="shared" si="26"/>
        <v>0</v>
      </c>
      <c r="BB79" s="355">
        <f t="shared" si="26"/>
        <v>0</v>
      </c>
      <c r="BC79" s="355">
        <f t="shared" si="26"/>
        <v>0</v>
      </c>
      <c r="BD79" s="355">
        <f t="shared" si="26"/>
        <v>0</v>
      </c>
      <c r="BE79" s="355">
        <f t="shared" si="26"/>
        <v>0</v>
      </c>
      <c r="BF79" s="355">
        <f t="shared" si="26"/>
        <v>0</v>
      </c>
      <c r="BG79" s="355">
        <f t="shared" si="26"/>
        <v>0</v>
      </c>
      <c r="BH79" s="355">
        <f t="shared" si="26"/>
        <v>0</v>
      </c>
      <c r="BI79" s="355">
        <f t="shared" si="26"/>
        <v>0</v>
      </c>
      <c r="BJ79" s="355">
        <f t="shared" si="26"/>
        <v>0</v>
      </c>
      <c r="BK79" s="355">
        <f t="shared" si="26"/>
        <v>0</v>
      </c>
      <c r="BL79" s="355">
        <f t="shared" si="26"/>
        <v>0</v>
      </c>
      <c r="BM79" s="355">
        <f t="shared" si="26"/>
        <v>0</v>
      </c>
      <c r="BN79" s="355">
        <f t="shared" si="26"/>
        <v>0</v>
      </c>
      <c r="BO79" s="355">
        <f t="shared" si="26"/>
        <v>0</v>
      </c>
      <c r="BP79" s="35"/>
      <c r="BQ79" s="335"/>
    </row>
    <row r="80" spans="1:69" s="14" customFormat="1" hidden="1" outlineLevel="1" x14ac:dyDescent="0.15">
      <c r="A80" s="14" t="s">
        <v>70</v>
      </c>
      <c r="B80" s="335"/>
      <c r="C80" s="20"/>
      <c r="D80" s="338"/>
      <c r="E80" s="338"/>
      <c r="F80" s="338"/>
      <c r="G80" s="355">
        <f>ROUNDUP(SUMIF($E57:$E73,"Y",G57:G73),0)</f>
        <v>0</v>
      </c>
      <c r="H80" s="355">
        <f>ROUNDUP(SUMIF($E57:$E73,"Y",H57:H73),0)</f>
        <v>1</v>
      </c>
      <c r="I80" s="355">
        <f t="shared" ref="I80:BO80" si="27">ROUNDUP(SUMIF($E57:$E73,"Y",I57:I73),0)</f>
        <v>1</v>
      </c>
      <c r="J80" s="355">
        <f t="shared" si="27"/>
        <v>1</v>
      </c>
      <c r="K80" s="355">
        <f t="shared" si="27"/>
        <v>1</v>
      </c>
      <c r="L80" s="355">
        <f t="shared" si="27"/>
        <v>1</v>
      </c>
      <c r="M80" s="355">
        <f t="shared" si="27"/>
        <v>1</v>
      </c>
      <c r="N80" s="355">
        <f t="shared" si="27"/>
        <v>1</v>
      </c>
      <c r="O80" s="355">
        <f t="shared" si="27"/>
        <v>1</v>
      </c>
      <c r="P80" s="355">
        <f t="shared" si="27"/>
        <v>1</v>
      </c>
      <c r="Q80" s="355">
        <f t="shared" si="27"/>
        <v>1</v>
      </c>
      <c r="R80" s="355">
        <f t="shared" si="27"/>
        <v>1</v>
      </c>
      <c r="S80" s="355">
        <f t="shared" si="27"/>
        <v>1</v>
      </c>
      <c r="T80" s="355">
        <f t="shared" si="27"/>
        <v>1</v>
      </c>
      <c r="U80" s="355">
        <f t="shared" si="27"/>
        <v>1</v>
      </c>
      <c r="V80" s="355">
        <f t="shared" si="27"/>
        <v>1</v>
      </c>
      <c r="W80" s="355">
        <f t="shared" si="27"/>
        <v>1</v>
      </c>
      <c r="X80" s="355">
        <f t="shared" si="27"/>
        <v>1</v>
      </c>
      <c r="Y80" s="355">
        <f t="shared" si="27"/>
        <v>1</v>
      </c>
      <c r="Z80" s="355">
        <f t="shared" si="27"/>
        <v>1</v>
      </c>
      <c r="AA80" s="355">
        <f t="shared" si="27"/>
        <v>1</v>
      </c>
      <c r="AB80" s="355">
        <f t="shared" si="27"/>
        <v>1</v>
      </c>
      <c r="AC80" s="355">
        <f t="shared" si="27"/>
        <v>1</v>
      </c>
      <c r="AD80" s="355">
        <f t="shared" si="27"/>
        <v>1</v>
      </c>
      <c r="AE80" s="355">
        <f t="shared" si="27"/>
        <v>1</v>
      </c>
      <c r="AF80" s="355">
        <f t="shared" si="27"/>
        <v>0</v>
      </c>
      <c r="AG80" s="355">
        <f t="shared" si="27"/>
        <v>0</v>
      </c>
      <c r="AH80" s="355">
        <f t="shared" si="27"/>
        <v>0</v>
      </c>
      <c r="AI80" s="355">
        <f t="shared" si="27"/>
        <v>0</v>
      </c>
      <c r="AJ80" s="355">
        <f t="shared" si="27"/>
        <v>0</v>
      </c>
      <c r="AK80" s="355">
        <f t="shared" si="27"/>
        <v>0</v>
      </c>
      <c r="AL80" s="355">
        <f t="shared" si="27"/>
        <v>0</v>
      </c>
      <c r="AM80" s="355">
        <f t="shared" si="27"/>
        <v>0</v>
      </c>
      <c r="AN80" s="355">
        <f t="shared" si="27"/>
        <v>0</v>
      </c>
      <c r="AO80" s="355">
        <f t="shared" si="27"/>
        <v>0</v>
      </c>
      <c r="AP80" s="355">
        <f t="shared" si="27"/>
        <v>0</v>
      </c>
      <c r="AQ80" s="355">
        <f t="shared" si="27"/>
        <v>0</v>
      </c>
      <c r="AR80" s="355">
        <f t="shared" si="27"/>
        <v>0</v>
      </c>
      <c r="AS80" s="355">
        <f t="shared" si="27"/>
        <v>0</v>
      </c>
      <c r="AT80" s="355">
        <f t="shared" si="27"/>
        <v>0</v>
      </c>
      <c r="AU80" s="355">
        <f t="shared" si="27"/>
        <v>0</v>
      </c>
      <c r="AV80" s="355">
        <f t="shared" si="27"/>
        <v>0</v>
      </c>
      <c r="AW80" s="355">
        <f t="shared" si="27"/>
        <v>0</v>
      </c>
      <c r="AX80" s="355">
        <f t="shared" si="27"/>
        <v>0</v>
      </c>
      <c r="AY80" s="355">
        <f t="shared" si="27"/>
        <v>0</v>
      </c>
      <c r="AZ80" s="355">
        <f t="shared" si="27"/>
        <v>0</v>
      </c>
      <c r="BA80" s="355">
        <f t="shared" si="27"/>
        <v>0</v>
      </c>
      <c r="BB80" s="355">
        <f t="shared" si="27"/>
        <v>0</v>
      </c>
      <c r="BC80" s="355">
        <f t="shared" si="27"/>
        <v>0</v>
      </c>
      <c r="BD80" s="355">
        <f t="shared" si="27"/>
        <v>0</v>
      </c>
      <c r="BE80" s="355">
        <f t="shared" si="27"/>
        <v>0</v>
      </c>
      <c r="BF80" s="355">
        <f t="shared" si="27"/>
        <v>0</v>
      </c>
      <c r="BG80" s="355">
        <f t="shared" si="27"/>
        <v>0</v>
      </c>
      <c r="BH80" s="355">
        <f t="shared" si="27"/>
        <v>0</v>
      </c>
      <c r="BI80" s="355">
        <f t="shared" si="27"/>
        <v>0</v>
      </c>
      <c r="BJ80" s="355">
        <f t="shared" si="27"/>
        <v>0</v>
      </c>
      <c r="BK80" s="355">
        <f t="shared" si="27"/>
        <v>0</v>
      </c>
      <c r="BL80" s="355">
        <f t="shared" si="27"/>
        <v>0</v>
      </c>
      <c r="BM80" s="355">
        <f t="shared" si="27"/>
        <v>0</v>
      </c>
      <c r="BN80" s="355">
        <f t="shared" si="27"/>
        <v>0</v>
      </c>
      <c r="BO80" s="355">
        <f t="shared" si="27"/>
        <v>0</v>
      </c>
      <c r="BP80" s="35"/>
      <c r="BQ80" s="335"/>
    </row>
    <row r="81" spans="1:69" s="14" customFormat="1" hidden="1" outlineLevel="1" x14ac:dyDescent="0.15">
      <c r="A81" s="14" t="s">
        <v>71</v>
      </c>
      <c r="B81" s="335"/>
      <c r="C81" s="20"/>
      <c r="D81" s="338"/>
      <c r="E81" s="338"/>
      <c r="F81" s="338"/>
      <c r="G81" s="355">
        <f>ROUNDUP(SUMIF($F57:$F73,"Y",G57:G73),0)</f>
        <v>0</v>
      </c>
      <c r="H81" s="355">
        <f>ROUNDUP(SUMIF($F57:$F73,"Y",H57:H73),0)</f>
        <v>1</v>
      </c>
      <c r="I81" s="355">
        <f t="shared" ref="I81:BO81" si="28">ROUNDUP(SUMIF($F57:$F73,"Y",I57:I73),0)</f>
        <v>1</v>
      </c>
      <c r="J81" s="355">
        <f t="shared" si="28"/>
        <v>1</v>
      </c>
      <c r="K81" s="355">
        <f t="shared" si="28"/>
        <v>1</v>
      </c>
      <c r="L81" s="355">
        <f t="shared" si="28"/>
        <v>1</v>
      </c>
      <c r="M81" s="355">
        <f t="shared" si="28"/>
        <v>1</v>
      </c>
      <c r="N81" s="355">
        <f t="shared" si="28"/>
        <v>1</v>
      </c>
      <c r="O81" s="355">
        <f t="shared" si="28"/>
        <v>1</v>
      </c>
      <c r="P81" s="355">
        <f t="shared" si="28"/>
        <v>1</v>
      </c>
      <c r="Q81" s="355">
        <f t="shared" si="28"/>
        <v>1</v>
      </c>
      <c r="R81" s="355">
        <f t="shared" si="28"/>
        <v>1</v>
      </c>
      <c r="S81" s="355">
        <f t="shared" si="28"/>
        <v>1</v>
      </c>
      <c r="T81" s="355">
        <f t="shared" si="28"/>
        <v>1</v>
      </c>
      <c r="U81" s="355">
        <f t="shared" si="28"/>
        <v>1</v>
      </c>
      <c r="V81" s="355">
        <f t="shared" si="28"/>
        <v>1</v>
      </c>
      <c r="W81" s="355">
        <f t="shared" si="28"/>
        <v>1</v>
      </c>
      <c r="X81" s="355">
        <f t="shared" si="28"/>
        <v>1</v>
      </c>
      <c r="Y81" s="355">
        <f t="shared" si="28"/>
        <v>1</v>
      </c>
      <c r="Z81" s="355">
        <f t="shared" si="28"/>
        <v>1</v>
      </c>
      <c r="AA81" s="355">
        <f t="shared" si="28"/>
        <v>1</v>
      </c>
      <c r="AB81" s="355">
        <f t="shared" si="28"/>
        <v>1</v>
      </c>
      <c r="AC81" s="355">
        <f t="shared" si="28"/>
        <v>1</v>
      </c>
      <c r="AD81" s="355">
        <f t="shared" si="28"/>
        <v>1</v>
      </c>
      <c r="AE81" s="355">
        <f t="shared" si="28"/>
        <v>1</v>
      </c>
      <c r="AF81" s="355">
        <f t="shared" si="28"/>
        <v>0</v>
      </c>
      <c r="AG81" s="355">
        <f t="shared" si="28"/>
        <v>0</v>
      </c>
      <c r="AH81" s="355">
        <f t="shared" si="28"/>
        <v>0</v>
      </c>
      <c r="AI81" s="355">
        <f t="shared" si="28"/>
        <v>0</v>
      </c>
      <c r="AJ81" s="355">
        <f t="shared" si="28"/>
        <v>0</v>
      </c>
      <c r="AK81" s="355">
        <f t="shared" si="28"/>
        <v>0</v>
      </c>
      <c r="AL81" s="355">
        <f t="shared" si="28"/>
        <v>0</v>
      </c>
      <c r="AM81" s="355">
        <f t="shared" si="28"/>
        <v>0</v>
      </c>
      <c r="AN81" s="355">
        <f t="shared" si="28"/>
        <v>0</v>
      </c>
      <c r="AO81" s="355">
        <f t="shared" si="28"/>
        <v>0</v>
      </c>
      <c r="AP81" s="355">
        <f t="shared" si="28"/>
        <v>0</v>
      </c>
      <c r="AQ81" s="355">
        <f t="shared" si="28"/>
        <v>0</v>
      </c>
      <c r="AR81" s="355">
        <f t="shared" si="28"/>
        <v>0</v>
      </c>
      <c r="AS81" s="355">
        <f t="shared" si="28"/>
        <v>0</v>
      </c>
      <c r="AT81" s="355">
        <f t="shared" si="28"/>
        <v>0</v>
      </c>
      <c r="AU81" s="355">
        <f t="shared" si="28"/>
        <v>0</v>
      </c>
      <c r="AV81" s="355">
        <f t="shared" si="28"/>
        <v>0</v>
      </c>
      <c r="AW81" s="355">
        <f t="shared" si="28"/>
        <v>0</v>
      </c>
      <c r="AX81" s="355">
        <f t="shared" si="28"/>
        <v>0</v>
      </c>
      <c r="AY81" s="355">
        <f t="shared" si="28"/>
        <v>0</v>
      </c>
      <c r="AZ81" s="355">
        <f t="shared" si="28"/>
        <v>0</v>
      </c>
      <c r="BA81" s="355">
        <f t="shared" si="28"/>
        <v>0</v>
      </c>
      <c r="BB81" s="355">
        <f t="shared" si="28"/>
        <v>0</v>
      </c>
      <c r="BC81" s="355">
        <f t="shared" si="28"/>
        <v>0</v>
      </c>
      <c r="BD81" s="355">
        <f t="shared" si="28"/>
        <v>0</v>
      </c>
      <c r="BE81" s="355">
        <f t="shared" si="28"/>
        <v>0</v>
      </c>
      <c r="BF81" s="355">
        <f t="shared" si="28"/>
        <v>0</v>
      </c>
      <c r="BG81" s="355">
        <f t="shared" si="28"/>
        <v>0</v>
      </c>
      <c r="BH81" s="355">
        <f t="shared" si="28"/>
        <v>0</v>
      </c>
      <c r="BI81" s="355">
        <f t="shared" si="28"/>
        <v>0</v>
      </c>
      <c r="BJ81" s="355">
        <f t="shared" si="28"/>
        <v>0</v>
      </c>
      <c r="BK81" s="355">
        <f t="shared" si="28"/>
        <v>0</v>
      </c>
      <c r="BL81" s="355">
        <f t="shared" si="28"/>
        <v>0</v>
      </c>
      <c r="BM81" s="355">
        <f t="shared" si="28"/>
        <v>0</v>
      </c>
      <c r="BN81" s="355">
        <f t="shared" si="28"/>
        <v>0</v>
      </c>
      <c r="BO81" s="355">
        <f t="shared" si="28"/>
        <v>0</v>
      </c>
      <c r="BP81" s="35"/>
      <c r="BQ81" s="335"/>
    </row>
    <row r="82" spans="1:69" s="14" customFormat="1" collapsed="1" x14ac:dyDescent="0.15">
      <c r="B82" s="335"/>
      <c r="C82" s="20"/>
      <c r="D82" s="338"/>
      <c r="E82" s="338"/>
      <c r="F82" s="338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  <c r="BP82" s="349"/>
      <c r="BQ82" s="335"/>
    </row>
    <row r="83" spans="1:69" x14ac:dyDescent="0.15">
      <c r="A83" s="14" t="s">
        <v>1234</v>
      </c>
      <c r="B83" s="344"/>
      <c r="C83" s="266"/>
      <c r="D83" s="347"/>
      <c r="E83" s="347"/>
      <c r="F83" s="347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354"/>
      <c r="AB83" s="354"/>
      <c r="AC83" s="354"/>
      <c r="AD83" s="354"/>
      <c r="AE83" s="354"/>
      <c r="AF83" s="354"/>
      <c r="AG83" s="354"/>
      <c r="AH83" s="354"/>
      <c r="AI83" s="354"/>
      <c r="AJ83" s="354"/>
      <c r="AK83" s="354"/>
      <c r="AL83" s="354"/>
      <c r="AM83" s="354"/>
      <c r="AN83" s="354"/>
      <c r="AO83" s="354"/>
      <c r="AP83" s="354"/>
      <c r="AQ83" s="354"/>
      <c r="AR83" s="354"/>
      <c r="AS83" s="354"/>
      <c r="AT83" s="354"/>
      <c r="AU83" s="354"/>
      <c r="AV83" s="354"/>
      <c r="AW83" s="354"/>
      <c r="AX83" s="354"/>
      <c r="AY83" s="354"/>
      <c r="AZ83" s="354"/>
      <c r="BA83" s="354"/>
      <c r="BB83" s="354"/>
      <c r="BC83" s="354"/>
      <c r="BD83" s="354"/>
      <c r="BE83" s="354"/>
      <c r="BF83" s="354"/>
      <c r="BG83" s="354"/>
      <c r="BH83" s="354"/>
      <c r="BI83" s="354"/>
      <c r="BJ83" s="354"/>
      <c r="BK83" s="354"/>
      <c r="BL83" s="354"/>
      <c r="BM83" s="354"/>
      <c r="BN83" s="354"/>
      <c r="BO83" s="354"/>
      <c r="BP83" s="350"/>
      <c r="BQ83" s="352"/>
    </row>
    <row r="84" spans="1:69" hidden="1" outlineLevel="1" x14ac:dyDescent="0.15">
      <c r="B84" s="344"/>
      <c r="C84" s="266"/>
      <c r="D84" s="347"/>
      <c r="E84" s="347"/>
      <c r="F84" s="347"/>
      <c r="G84" s="354"/>
      <c r="H84" s="354"/>
      <c r="I84" s="354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354"/>
      <c r="Y84" s="354"/>
      <c r="Z84" s="354"/>
      <c r="AA84" s="354"/>
      <c r="AB84" s="354"/>
      <c r="AC84" s="354"/>
      <c r="AD84" s="354"/>
      <c r="AE84" s="354"/>
      <c r="AF84" s="354"/>
      <c r="AG84" s="354"/>
      <c r="AH84" s="354"/>
      <c r="AI84" s="354"/>
      <c r="AJ84" s="354"/>
      <c r="AK84" s="354"/>
      <c r="AL84" s="354"/>
      <c r="AM84" s="354"/>
      <c r="AN84" s="354"/>
      <c r="AO84" s="354"/>
      <c r="AP84" s="354"/>
      <c r="AQ84" s="354"/>
      <c r="AR84" s="354"/>
      <c r="AS84" s="354"/>
      <c r="AT84" s="354"/>
      <c r="AU84" s="354"/>
      <c r="AV84" s="354"/>
      <c r="AW84" s="354"/>
      <c r="AX84" s="354"/>
      <c r="AY84" s="354"/>
      <c r="AZ84" s="354"/>
      <c r="BA84" s="354"/>
      <c r="BB84" s="354"/>
      <c r="BC84" s="354"/>
      <c r="BD84" s="354"/>
      <c r="BE84" s="354"/>
      <c r="BF84" s="354"/>
      <c r="BG84" s="354"/>
      <c r="BH84" s="354"/>
      <c r="BI84" s="354"/>
      <c r="BJ84" s="354"/>
      <c r="BK84" s="354"/>
      <c r="BL84" s="354"/>
      <c r="BM84" s="354"/>
      <c r="BN84" s="354"/>
      <c r="BO84" s="354"/>
      <c r="BP84" s="350"/>
      <c r="BQ84" s="352"/>
    </row>
    <row r="85" spans="1:69" hidden="1" outlineLevel="1" x14ac:dyDescent="0.15">
      <c r="A85" s="33" t="s">
        <v>22</v>
      </c>
      <c r="B85" s="331">
        <v>85000</v>
      </c>
      <c r="C85" s="265">
        <f>B85/12</f>
        <v>7083.333333333333</v>
      </c>
      <c r="D85" s="336" t="s">
        <v>64</v>
      </c>
      <c r="E85" s="336" t="s">
        <v>91</v>
      </c>
      <c r="F85" s="336" t="s">
        <v>91</v>
      </c>
      <c r="G85" s="340">
        <v>0</v>
      </c>
      <c r="H85" s="340">
        <v>0</v>
      </c>
      <c r="I85" s="340">
        <v>0</v>
      </c>
      <c r="J85" s="340">
        <v>0</v>
      </c>
      <c r="K85" s="340">
        <v>0</v>
      </c>
      <c r="L85" s="340">
        <v>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0</v>
      </c>
      <c r="S85" s="340">
        <v>0</v>
      </c>
      <c r="T85" s="340">
        <v>0</v>
      </c>
      <c r="U85" s="340">
        <v>0</v>
      </c>
      <c r="V85" s="340">
        <v>0</v>
      </c>
      <c r="W85" s="340">
        <v>0</v>
      </c>
      <c r="X85" s="340">
        <v>0</v>
      </c>
      <c r="Y85" s="340">
        <v>0</v>
      </c>
      <c r="Z85" s="340">
        <v>0</v>
      </c>
      <c r="AA85" s="340">
        <v>0</v>
      </c>
      <c r="AB85" s="340">
        <v>0</v>
      </c>
      <c r="AC85" s="340">
        <v>0</v>
      </c>
      <c r="AD85" s="340">
        <v>0</v>
      </c>
      <c r="AE85" s="340">
        <v>0</v>
      </c>
      <c r="AF85" s="340">
        <v>0</v>
      </c>
      <c r="AG85" s="340">
        <v>0</v>
      </c>
      <c r="AH85" s="340">
        <v>0</v>
      </c>
      <c r="AI85" s="340">
        <v>0</v>
      </c>
      <c r="AJ85" s="340">
        <v>0</v>
      </c>
      <c r="AK85" s="340">
        <v>0</v>
      </c>
      <c r="AL85" s="340">
        <v>0</v>
      </c>
      <c r="AM85" s="340">
        <v>0</v>
      </c>
      <c r="AN85" s="340">
        <v>0</v>
      </c>
      <c r="AO85" s="340">
        <v>0</v>
      </c>
      <c r="AP85" s="340">
        <v>0</v>
      </c>
      <c r="AQ85" s="340">
        <v>0</v>
      </c>
      <c r="AR85" s="340">
        <v>0</v>
      </c>
      <c r="AS85" s="340">
        <v>0</v>
      </c>
      <c r="AT85" s="340">
        <v>0</v>
      </c>
      <c r="AU85" s="340">
        <v>0</v>
      </c>
      <c r="AV85" s="340">
        <v>0</v>
      </c>
      <c r="AW85" s="340">
        <v>0</v>
      </c>
      <c r="AX85" s="340">
        <v>0</v>
      </c>
      <c r="AY85" s="340">
        <v>0</v>
      </c>
      <c r="AZ85" s="340">
        <v>0</v>
      </c>
      <c r="BA85" s="340">
        <v>0</v>
      </c>
      <c r="BB85" s="340">
        <v>0</v>
      </c>
      <c r="BC85" s="340">
        <v>0</v>
      </c>
      <c r="BD85" s="340">
        <v>0</v>
      </c>
      <c r="BE85" s="340">
        <v>0</v>
      </c>
      <c r="BF85" s="340">
        <v>0</v>
      </c>
      <c r="BG85" s="340">
        <v>0</v>
      </c>
      <c r="BH85" s="340">
        <v>0</v>
      </c>
      <c r="BI85" s="340">
        <v>0</v>
      </c>
      <c r="BJ85" s="340">
        <v>0</v>
      </c>
      <c r="BK85" s="340">
        <v>0</v>
      </c>
      <c r="BL85" s="340">
        <v>0</v>
      </c>
      <c r="BM85" s="340">
        <v>0</v>
      </c>
      <c r="BN85" s="340">
        <v>0</v>
      </c>
      <c r="BO85" s="340">
        <v>0</v>
      </c>
      <c r="BP85" s="350"/>
      <c r="BQ85" s="352"/>
    </row>
    <row r="86" spans="1:69" s="18" customFormat="1" hidden="1" outlineLevel="1" x14ac:dyDescent="0.15">
      <c r="A86" s="33" t="s">
        <v>86</v>
      </c>
      <c r="B86" s="331">
        <v>85</v>
      </c>
      <c r="C86" s="265">
        <f>B86*160</f>
        <v>13600</v>
      </c>
      <c r="D86" s="336" t="s">
        <v>64</v>
      </c>
      <c r="E86" s="336" t="s">
        <v>91</v>
      </c>
      <c r="F86" s="336" t="s">
        <v>91</v>
      </c>
      <c r="G86" s="340">
        <v>0</v>
      </c>
      <c r="H86" s="340">
        <v>0</v>
      </c>
      <c r="I86" s="340">
        <v>0</v>
      </c>
      <c r="J86" s="340">
        <v>0</v>
      </c>
      <c r="K86" s="340">
        <v>0</v>
      </c>
      <c r="L86" s="340">
        <v>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0</v>
      </c>
      <c r="AG86" s="340">
        <v>0</v>
      </c>
      <c r="AH86" s="340">
        <v>0</v>
      </c>
      <c r="AI86" s="340">
        <v>0</v>
      </c>
      <c r="AJ86" s="340">
        <v>0</v>
      </c>
      <c r="AK86" s="340">
        <v>0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0</v>
      </c>
      <c r="AY86" s="340">
        <v>0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0</v>
      </c>
      <c r="BM86" s="340">
        <v>0</v>
      </c>
      <c r="BN86" s="340">
        <v>0</v>
      </c>
      <c r="BO86" s="340">
        <v>0</v>
      </c>
      <c r="BP86" s="350"/>
      <c r="BQ86" s="351"/>
    </row>
    <row r="87" spans="1:69" hidden="1" outlineLevel="1" x14ac:dyDescent="0.15">
      <c r="B87" s="331"/>
      <c r="C87" s="266"/>
      <c r="D87" s="337"/>
      <c r="E87" s="337"/>
      <c r="F87" s="337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340"/>
      <c r="AB87" s="340"/>
      <c r="AC87" s="340"/>
      <c r="AD87" s="340"/>
      <c r="AE87" s="340"/>
      <c r="AF87" s="340"/>
      <c r="AG87" s="340"/>
      <c r="AH87" s="340"/>
      <c r="AI87" s="340"/>
      <c r="AJ87" s="340"/>
      <c r="AK87" s="340"/>
      <c r="AL87" s="340"/>
      <c r="AM87" s="340"/>
      <c r="AN87" s="340"/>
      <c r="AO87" s="340"/>
      <c r="AP87" s="340"/>
      <c r="AQ87" s="340"/>
      <c r="AR87" s="340"/>
      <c r="AS87" s="340"/>
      <c r="AT87" s="340"/>
      <c r="AU87" s="340"/>
      <c r="AV87" s="340"/>
      <c r="AW87" s="340"/>
      <c r="AX87" s="340"/>
      <c r="AY87" s="340"/>
      <c r="AZ87" s="340"/>
      <c r="BA87" s="340"/>
      <c r="BB87" s="340"/>
      <c r="BC87" s="340"/>
      <c r="BD87" s="340"/>
      <c r="BE87" s="340"/>
      <c r="BF87" s="340"/>
      <c r="BG87" s="340"/>
      <c r="BH87" s="340"/>
      <c r="BI87" s="340"/>
      <c r="BJ87" s="340"/>
      <c r="BK87" s="340"/>
      <c r="BL87" s="340"/>
      <c r="BM87" s="340"/>
      <c r="BN87" s="340"/>
      <c r="BO87" s="340"/>
      <c r="BP87" s="350"/>
      <c r="BQ87" s="352"/>
    </row>
    <row r="88" spans="1:69" hidden="1" outlineLevel="1" x14ac:dyDescent="0.15">
      <c r="A88" s="33" t="s">
        <v>31</v>
      </c>
      <c r="B88" s="331">
        <v>65000</v>
      </c>
      <c r="C88" s="265">
        <f>B88/12</f>
        <v>5416.666666666667</v>
      </c>
      <c r="D88" s="336" t="s">
        <v>64</v>
      </c>
      <c r="E88" s="336" t="s">
        <v>91</v>
      </c>
      <c r="F88" s="336" t="s">
        <v>91</v>
      </c>
      <c r="G88" s="340">
        <v>0</v>
      </c>
      <c r="H88" s="340">
        <v>0</v>
      </c>
      <c r="I88" s="340">
        <v>0</v>
      </c>
      <c r="J88" s="340">
        <v>0</v>
      </c>
      <c r="K88" s="340">
        <v>0</v>
      </c>
      <c r="L88" s="340">
        <v>0</v>
      </c>
      <c r="M88" s="340">
        <v>0</v>
      </c>
      <c r="N88" s="340">
        <v>0</v>
      </c>
      <c r="O88" s="340">
        <v>0</v>
      </c>
      <c r="P88" s="340">
        <v>0</v>
      </c>
      <c r="Q88" s="340">
        <v>0</v>
      </c>
      <c r="R88" s="340">
        <v>0</v>
      </c>
      <c r="S88" s="340">
        <v>0</v>
      </c>
      <c r="T88" s="340">
        <v>0</v>
      </c>
      <c r="U88" s="340">
        <v>0</v>
      </c>
      <c r="V88" s="340">
        <v>0</v>
      </c>
      <c r="W88" s="340">
        <v>0</v>
      </c>
      <c r="X88" s="340">
        <v>0</v>
      </c>
      <c r="Y88" s="340">
        <v>0</v>
      </c>
      <c r="Z88" s="340">
        <v>0</v>
      </c>
      <c r="AA88" s="340">
        <v>0</v>
      </c>
      <c r="AB88" s="340">
        <v>0</v>
      </c>
      <c r="AC88" s="340">
        <v>0</v>
      </c>
      <c r="AD88" s="340">
        <v>0</v>
      </c>
      <c r="AE88" s="340">
        <v>0</v>
      </c>
      <c r="AF88" s="340">
        <v>0</v>
      </c>
      <c r="AG88" s="340">
        <v>0</v>
      </c>
      <c r="AH88" s="340">
        <v>0</v>
      </c>
      <c r="AI88" s="340">
        <v>0</v>
      </c>
      <c r="AJ88" s="340">
        <v>0</v>
      </c>
      <c r="AK88" s="340">
        <v>0</v>
      </c>
      <c r="AL88" s="340">
        <v>0</v>
      </c>
      <c r="AM88" s="340">
        <v>0</v>
      </c>
      <c r="AN88" s="340">
        <v>0</v>
      </c>
      <c r="AO88" s="340">
        <v>0</v>
      </c>
      <c r="AP88" s="340">
        <v>0</v>
      </c>
      <c r="AQ88" s="340">
        <v>0</v>
      </c>
      <c r="AR88" s="340">
        <v>0</v>
      </c>
      <c r="AS88" s="340">
        <v>0</v>
      </c>
      <c r="AT88" s="340">
        <v>0</v>
      </c>
      <c r="AU88" s="340">
        <v>0</v>
      </c>
      <c r="AV88" s="340">
        <v>0</v>
      </c>
      <c r="AW88" s="340">
        <v>0</v>
      </c>
      <c r="AX88" s="340">
        <v>0</v>
      </c>
      <c r="AY88" s="340">
        <v>0</v>
      </c>
      <c r="AZ88" s="340">
        <v>0</v>
      </c>
      <c r="BA88" s="340">
        <v>0</v>
      </c>
      <c r="BB88" s="340">
        <v>0</v>
      </c>
      <c r="BC88" s="340">
        <v>0</v>
      </c>
      <c r="BD88" s="340">
        <v>0</v>
      </c>
      <c r="BE88" s="340">
        <v>0</v>
      </c>
      <c r="BF88" s="340">
        <v>0</v>
      </c>
      <c r="BG88" s="340">
        <v>0</v>
      </c>
      <c r="BH88" s="340">
        <v>0</v>
      </c>
      <c r="BI88" s="340">
        <v>0</v>
      </c>
      <c r="BJ88" s="340">
        <v>0</v>
      </c>
      <c r="BK88" s="340">
        <v>0</v>
      </c>
      <c r="BL88" s="340">
        <v>0</v>
      </c>
      <c r="BM88" s="340">
        <v>0</v>
      </c>
      <c r="BN88" s="340">
        <v>0</v>
      </c>
      <c r="BO88" s="340">
        <v>0</v>
      </c>
      <c r="BP88" s="350"/>
      <c r="BQ88" s="352"/>
    </row>
    <row r="89" spans="1:69" hidden="1" outlineLevel="1" x14ac:dyDescent="0.15">
      <c r="A89" s="33" t="s">
        <v>86</v>
      </c>
      <c r="B89" s="331">
        <v>35</v>
      </c>
      <c r="C89" s="265">
        <f>B89*160</f>
        <v>5600</v>
      </c>
      <c r="D89" s="336" t="s">
        <v>64</v>
      </c>
      <c r="E89" s="336" t="s">
        <v>91</v>
      </c>
      <c r="F89" s="336" t="s">
        <v>91</v>
      </c>
      <c r="G89" s="340">
        <v>0</v>
      </c>
      <c r="H89" s="340">
        <v>0</v>
      </c>
      <c r="I89" s="340">
        <v>0</v>
      </c>
      <c r="J89" s="340">
        <v>0</v>
      </c>
      <c r="K89" s="340">
        <v>0</v>
      </c>
      <c r="L89" s="340">
        <v>0</v>
      </c>
      <c r="M89" s="340">
        <v>0</v>
      </c>
      <c r="N89" s="340">
        <v>0</v>
      </c>
      <c r="O89" s="340">
        <v>0</v>
      </c>
      <c r="P89" s="340">
        <v>0</v>
      </c>
      <c r="Q89" s="340">
        <v>0</v>
      </c>
      <c r="R89" s="340">
        <v>0</v>
      </c>
      <c r="S89" s="340">
        <v>0</v>
      </c>
      <c r="T89" s="340">
        <v>0</v>
      </c>
      <c r="U89" s="340">
        <v>0</v>
      </c>
      <c r="V89" s="340">
        <v>0</v>
      </c>
      <c r="W89" s="340">
        <v>0</v>
      </c>
      <c r="X89" s="340">
        <v>0</v>
      </c>
      <c r="Y89" s="340">
        <v>0</v>
      </c>
      <c r="Z89" s="340">
        <v>0</v>
      </c>
      <c r="AA89" s="340">
        <v>0</v>
      </c>
      <c r="AB89" s="340">
        <v>0</v>
      </c>
      <c r="AC89" s="340">
        <v>0</v>
      </c>
      <c r="AD89" s="340">
        <v>0</v>
      </c>
      <c r="AE89" s="340">
        <v>0</v>
      </c>
      <c r="AF89" s="340">
        <v>0</v>
      </c>
      <c r="AG89" s="340">
        <v>0</v>
      </c>
      <c r="AH89" s="340">
        <v>0</v>
      </c>
      <c r="AI89" s="340">
        <v>0</v>
      </c>
      <c r="AJ89" s="340">
        <v>0</v>
      </c>
      <c r="AK89" s="340">
        <v>0</v>
      </c>
      <c r="AL89" s="340">
        <v>0</v>
      </c>
      <c r="AM89" s="340">
        <v>0</v>
      </c>
      <c r="AN89" s="340">
        <v>0</v>
      </c>
      <c r="AO89" s="340">
        <v>0</v>
      </c>
      <c r="AP89" s="340">
        <v>0</v>
      </c>
      <c r="AQ89" s="340">
        <v>0</v>
      </c>
      <c r="AR89" s="340">
        <v>0</v>
      </c>
      <c r="AS89" s="340">
        <v>0</v>
      </c>
      <c r="AT89" s="340">
        <v>0</v>
      </c>
      <c r="AU89" s="340">
        <v>0</v>
      </c>
      <c r="AV89" s="340">
        <v>0</v>
      </c>
      <c r="AW89" s="340">
        <v>0</v>
      </c>
      <c r="AX89" s="340">
        <v>0</v>
      </c>
      <c r="AY89" s="340">
        <v>0</v>
      </c>
      <c r="AZ89" s="340">
        <v>0</v>
      </c>
      <c r="BA89" s="340">
        <v>0</v>
      </c>
      <c r="BB89" s="340">
        <v>0</v>
      </c>
      <c r="BC89" s="340">
        <v>0</v>
      </c>
      <c r="BD89" s="340">
        <v>0</v>
      </c>
      <c r="BE89" s="340">
        <v>0</v>
      </c>
      <c r="BF89" s="340">
        <v>0</v>
      </c>
      <c r="BG89" s="340">
        <v>0</v>
      </c>
      <c r="BH89" s="340">
        <v>0</v>
      </c>
      <c r="BI89" s="340">
        <v>0</v>
      </c>
      <c r="BJ89" s="340">
        <v>0</v>
      </c>
      <c r="BK89" s="340">
        <v>0</v>
      </c>
      <c r="BL89" s="340">
        <v>0</v>
      </c>
      <c r="BM89" s="340">
        <v>0</v>
      </c>
      <c r="BN89" s="340">
        <v>0</v>
      </c>
      <c r="BO89" s="340">
        <v>0</v>
      </c>
      <c r="BP89" s="350"/>
      <c r="BQ89" s="352"/>
    </row>
    <row r="90" spans="1:69" hidden="1" outlineLevel="1" x14ac:dyDescent="0.15">
      <c r="B90" s="331"/>
      <c r="C90" s="266"/>
      <c r="D90" s="337"/>
      <c r="E90" s="337"/>
      <c r="F90" s="337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340"/>
      <c r="AB90" s="340"/>
      <c r="AC90" s="340"/>
      <c r="AD90" s="340"/>
      <c r="AE90" s="340"/>
      <c r="AF90" s="340"/>
      <c r="AG90" s="340"/>
      <c r="AH90" s="340"/>
      <c r="AI90" s="340"/>
      <c r="AJ90" s="340"/>
      <c r="AK90" s="340"/>
      <c r="AL90" s="340"/>
      <c r="AM90" s="340"/>
      <c r="AN90" s="340"/>
      <c r="AO90" s="340"/>
      <c r="AP90" s="340"/>
      <c r="AQ90" s="340"/>
      <c r="AR90" s="340"/>
      <c r="AS90" s="340"/>
      <c r="AT90" s="340"/>
      <c r="AU90" s="340"/>
      <c r="AV90" s="340"/>
      <c r="AW90" s="340"/>
      <c r="AX90" s="340"/>
      <c r="AY90" s="340"/>
      <c r="AZ90" s="340"/>
      <c r="BA90" s="340"/>
      <c r="BB90" s="340"/>
      <c r="BC90" s="340"/>
      <c r="BD90" s="340"/>
      <c r="BE90" s="340"/>
      <c r="BF90" s="340"/>
      <c r="BG90" s="340"/>
      <c r="BH90" s="340"/>
      <c r="BI90" s="340"/>
      <c r="BJ90" s="340"/>
      <c r="BK90" s="340"/>
      <c r="BL90" s="340"/>
      <c r="BM90" s="340"/>
      <c r="BN90" s="340"/>
      <c r="BO90" s="340"/>
      <c r="BP90" s="350"/>
      <c r="BQ90" s="352"/>
    </row>
    <row r="91" spans="1:69" hidden="1" outlineLevel="1" x14ac:dyDescent="0.15">
      <c r="A91" s="33" t="s">
        <v>110</v>
      </c>
      <c r="B91" s="331">
        <v>110000</v>
      </c>
      <c r="C91" s="265">
        <f>B91/12</f>
        <v>9166.6666666666661</v>
      </c>
      <c r="D91" s="336" t="s">
        <v>64</v>
      </c>
      <c r="E91" s="336" t="s">
        <v>64</v>
      </c>
      <c r="F91" s="336" t="s">
        <v>64</v>
      </c>
      <c r="G91" s="340">
        <v>0</v>
      </c>
      <c r="H91" s="340">
        <v>0</v>
      </c>
      <c r="I91" s="340">
        <v>0</v>
      </c>
      <c r="J91" s="340">
        <v>0</v>
      </c>
      <c r="K91" s="340">
        <v>0</v>
      </c>
      <c r="L91" s="340">
        <v>0</v>
      </c>
      <c r="M91" s="340">
        <v>0</v>
      </c>
      <c r="N91" s="340">
        <v>0</v>
      </c>
      <c r="O91" s="340">
        <v>0</v>
      </c>
      <c r="P91" s="340">
        <v>0</v>
      </c>
      <c r="Q91" s="340">
        <v>0</v>
      </c>
      <c r="R91" s="340">
        <v>0</v>
      </c>
      <c r="S91" s="340">
        <v>0</v>
      </c>
      <c r="T91" s="340">
        <v>0</v>
      </c>
      <c r="U91" s="340">
        <v>0</v>
      </c>
      <c r="V91" s="340">
        <v>0</v>
      </c>
      <c r="W91" s="340">
        <v>0</v>
      </c>
      <c r="X91" s="340">
        <v>0</v>
      </c>
      <c r="Y91" s="340">
        <v>0</v>
      </c>
      <c r="Z91" s="340">
        <v>0</v>
      </c>
      <c r="AA91" s="340">
        <v>0</v>
      </c>
      <c r="AB91" s="340">
        <v>0</v>
      </c>
      <c r="AC91" s="340">
        <v>0</v>
      </c>
      <c r="AD91" s="340">
        <v>0</v>
      </c>
      <c r="AE91" s="340">
        <v>0</v>
      </c>
      <c r="AF91" s="340">
        <v>0</v>
      </c>
      <c r="AG91" s="340">
        <v>0</v>
      </c>
      <c r="AH91" s="340">
        <v>0</v>
      </c>
      <c r="AI91" s="340">
        <v>0</v>
      </c>
      <c r="AJ91" s="340">
        <v>0</v>
      </c>
      <c r="AK91" s="340">
        <v>0</v>
      </c>
      <c r="AL91" s="340">
        <v>0</v>
      </c>
      <c r="AM91" s="340">
        <v>0</v>
      </c>
      <c r="AN91" s="340">
        <v>0</v>
      </c>
      <c r="AO91" s="340">
        <v>0</v>
      </c>
      <c r="AP91" s="340">
        <v>0</v>
      </c>
      <c r="AQ91" s="340">
        <v>0</v>
      </c>
      <c r="AR91" s="340">
        <v>0</v>
      </c>
      <c r="AS91" s="340">
        <v>0</v>
      </c>
      <c r="AT91" s="340">
        <v>0</v>
      </c>
      <c r="AU91" s="340">
        <v>0</v>
      </c>
      <c r="AV91" s="340">
        <v>0</v>
      </c>
      <c r="AW91" s="340">
        <v>0</v>
      </c>
      <c r="AX91" s="340">
        <v>0</v>
      </c>
      <c r="AY91" s="340">
        <v>0</v>
      </c>
      <c r="AZ91" s="340">
        <v>0</v>
      </c>
      <c r="BA91" s="340">
        <v>0</v>
      </c>
      <c r="BB91" s="340">
        <v>0</v>
      </c>
      <c r="BC91" s="340">
        <v>0</v>
      </c>
      <c r="BD91" s="340">
        <v>0</v>
      </c>
      <c r="BE91" s="340">
        <v>0</v>
      </c>
      <c r="BF91" s="340">
        <v>0</v>
      </c>
      <c r="BG91" s="340">
        <v>0</v>
      </c>
      <c r="BH91" s="340">
        <v>0</v>
      </c>
      <c r="BI91" s="340">
        <v>0</v>
      </c>
      <c r="BJ91" s="340">
        <v>0</v>
      </c>
      <c r="BK91" s="340">
        <v>0</v>
      </c>
      <c r="BL91" s="340">
        <v>0</v>
      </c>
      <c r="BM91" s="340">
        <v>0</v>
      </c>
      <c r="BN91" s="340">
        <v>0</v>
      </c>
      <c r="BO91" s="340">
        <v>0</v>
      </c>
      <c r="BP91" s="350"/>
      <c r="BQ91" s="352"/>
    </row>
    <row r="92" spans="1:69" s="18" customFormat="1" hidden="1" outlineLevel="1" x14ac:dyDescent="0.15">
      <c r="A92" s="33" t="s">
        <v>86</v>
      </c>
      <c r="B92" s="331">
        <v>85</v>
      </c>
      <c r="C92" s="265">
        <f>B92*160</f>
        <v>13600</v>
      </c>
      <c r="D92" s="336" t="s">
        <v>91</v>
      </c>
      <c r="E92" s="336" t="s">
        <v>64</v>
      </c>
      <c r="F92" s="336" t="s">
        <v>64</v>
      </c>
      <c r="G92" s="340">
        <v>0</v>
      </c>
      <c r="H92" s="340">
        <v>0</v>
      </c>
      <c r="I92" s="340">
        <v>0</v>
      </c>
      <c r="J92" s="340">
        <v>0</v>
      </c>
      <c r="K92" s="340">
        <v>0</v>
      </c>
      <c r="L92" s="340">
        <v>0</v>
      </c>
      <c r="M92" s="340">
        <v>0</v>
      </c>
      <c r="N92" s="340">
        <v>0</v>
      </c>
      <c r="O92" s="340">
        <v>0</v>
      </c>
      <c r="P92" s="340">
        <v>0</v>
      </c>
      <c r="Q92" s="340">
        <v>0</v>
      </c>
      <c r="R92" s="340">
        <v>0</v>
      </c>
      <c r="S92" s="340">
        <v>0</v>
      </c>
      <c r="T92" s="340">
        <v>0</v>
      </c>
      <c r="U92" s="340">
        <v>0</v>
      </c>
      <c r="V92" s="340">
        <v>0</v>
      </c>
      <c r="W92" s="340">
        <v>0</v>
      </c>
      <c r="X92" s="340">
        <v>0</v>
      </c>
      <c r="Y92" s="340">
        <v>0</v>
      </c>
      <c r="Z92" s="340">
        <v>0</v>
      </c>
      <c r="AA92" s="340">
        <v>0</v>
      </c>
      <c r="AB92" s="340">
        <v>0</v>
      </c>
      <c r="AC92" s="340">
        <v>0</v>
      </c>
      <c r="AD92" s="340">
        <v>0</v>
      </c>
      <c r="AE92" s="340">
        <v>0</v>
      </c>
      <c r="AF92" s="340">
        <v>0</v>
      </c>
      <c r="AG92" s="340">
        <v>0</v>
      </c>
      <c r="AH92" s="340">
        <v>0</v>
      </c>
      <c r="AI92" s="340">
        <v>0</v>
      </c>
      <c r="AJ92" s="340">
        <v>0</v>
      </c>
      <c r="AK92" s="340">
        <v>0</v>
      </c>
      <c r="AL92" s="340">
        <v>0</v>
      </c>
      <c r="AM92" s="340">
        <v>0</v>
      </c>
      <c r="AN92" s="340">
        <v>0</v>
      </c>
      <c r="AO92" s="340">
        <v>0</v>
      </c>
      <c r="AP92" s="340">
        <v>0</v>
      </c>
      <c r="AQ92" s="340">
        <v>0</v>
      </c>
      <c r="AR92" s="340">
        <v>0</v>
      </c>
      <c r="AS92" s="340">
        <v>0</v>
      </c>
      <c r="AT92" s="340">
        <v>0</v>
      </c>
      <c r="AU92" s="340">
        <v>0</v>
      </c>
      <c r="AV92" s="340">
        <v>0</v>
      </c>
      <c r="AW92" s="340">
        <v>0</v>
      </c>
      <c r="AX92" s="340">
        <v>0</v>
      </c>
      <c r="AY92" s="340">
        <v>0</v>
      </c>
      <c r="AZ92" s="340">
        <v>0</v>
      </c>
      <c r="BA92" s="340">
        <v>0</v>
      </c>
      <c r="BB92" s="340">
        <v>0</v>
      </c>
      <c r="BC92" s="340">
        <v>0</v>
      </c>
      <c r="BD92" s="340">
        <v>0</v>
      </c>
      <c r="BE92" s="340">
        <v>0</v>
      </c>
      <c r="BF92" s="340">
        <v>0</v>
      </c>
      <c r="BG92" s="340">
        <v>0</v>
      </c>
      <c r="BH92" s="340">
        <v>0</v>
      </c>
      <c r="BI92" s="340">
        <v>0</v>
      </c>
      <c r="BJ92" s="340">
        <v>0</v>
      </c>
      <c r="BK92" s="340">
        <v>0</v>
      </c>
      <c r="BL92" s="340">
        <v>0</v>
      </c>
      <c r="BM92" s="340">
        <v>0</v>
      </c>
      <c r="BN92" s="340">
        <v>0</v>
      </c>
      <c r="BO92" s="340">
        <v>0</v>
      </c>
      <c r="BP92" s="350"/>
      <c r="BQ92" s="351"/>
    </row>
    <row r="93" spans="1:69" hidden="1" outlineLevel="1" x14ac:dyDescent="0.15">
      <c r="B93" s="331"/>
      <c r="C93" s="266"/>
      <c r="D93" s="337"/>
      <c r="E93" s="337"/>
      <c r="F93" s="337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340"/>
      <c r="AB93" s="340"/>
      <c r="AC93" s="340"/>
      <c r="AD93" s="340"/>
      <c r="AE93" s="340"/>
      <c r="AF93" s="340"/>
      <c r="AG93" s="340"/>
      <c r="AH93" s="340"/>
      <c r="AI93" s="340"/>
      <c r="AJ93" s="340"/>
      <c r="AK93" s="340"/>
      <c r="AL93" s="340"/>
      <c r="AM93" s="340"/>
      <c r="AN93" s="340"/>
      <c r="AO93" s="340"/>
      <c r="AP93" s="340"/>
      <c r="AQ93" s="340"/>
      <c r="AR93" s="340"/>
      <c r="AS93" s="340"/>
      <c r="AT93" s="340"/>
      <c r="AU93" s="340"/>
      <c r="AV93" s="340"/>
      <c r="AW93" s="340"/>
      <c r="AX93" s="340"/>
      <c r="AY93" s="340"/>
      <c r="AZ93" s="340"/>
      <c r="BA93" s="340"/>
      <c r="BB93" s="340"/>
      <c r="BC93" s="340"/>
      <c r="BD93" s="340"/>
      <c r="BE93" s="340"/>
      <c r="BF93" s="340"/>
      <c r="BG93" s="340"/>
      <c r="BH93" s="340"/>
      <c r="BI93" s="340"/>
      <c r="BJ93" s="340"/>
      <c r="BK93" s="340"/>
      <c r="BL93" s="340"/>
      <c r="BM93" s="340"/>
      <c r="BN93" s="340"/>
      <c r="BO93" s="340"/>
      <c r="BP93" s="350"/>
      <c r="BQ93" s="352"/>
    </row>
    <row r="94" spans="1:69" hidden="1" outlineLevel="1" x14ac:dyDescent="0.15">
      <c r="A94" s="33" t="s">
        <v>32</v>
      </c>
      <c r="B94" s="331">
        <v>65000</v>
      </c>
      <c r="C94" s="265">
        <f>B94/12</f>
        <v>5416.666666666667</v>
      </c>
      <c r="D94" s="336" t="s">
        <v>64</v>
      </c>
      <c r="E94" s="336" t="s">
        <v>64</v>
      </c>
      <c r="F94" s="336" t="s">
        <v>64</v>
      </c>
      <c r="G94" s="340">
        <v>0</v>
      </c>
      <c r="H94" s="340">
        <v>0</v>
      </c>
      <c r="I94" s="340">
        <v>0</v>
      </c>
      <c r="J94" s="340">
        <v>0</v>
      </c>
      <c r="K94" s="340">
        <v>0</v>
      </c>
      <c r="L94" s="340">
        <v>0</v>
      </c>
      <c r="M94" s="340">
        <v>0</v>
      </c>
      <c r="N94" s="340">
        <v>0</v>
      </c>
      <c r="O94" s="340">
        <v>0</v>
      </c>
      <c r="P94" s="340">
        <v>0</v>
      </c>
      <c r="Q94" s="340">
        <v>0</v>
      </c>
      <c r="R94" s="340">
        <v>0</v>
      </c>
      <c r="S94" s="340">
        <v>0</v>
      </c>
      <c r="T94" s="340">
        <v>0</v>
      </c>
      <c r="U94" s="340">
        <v>0</v>
      </c>
      <c r="V94" s="340">
        <v>0</v>
      </c>
      <c r="W94" s="340">
        <v>0</v>
      </c>
      <c r="X94" s="340">
        <v>0</v>
      </c>
      <c r="Y94" s="340">
        <v>0</v>
      </c>
      <c r="Z94" s="340">
        <v>0</v>
      </c>
      <c r="AA94" s="340">
        <v>0</v>
      </c>
      <c r="AB94" s="340">
        <v>0</v>
      </c>
      <c r="AC94" s="340">
        <v>0</v>
      </c>
      <c r="AD94" s="340">
        <v>0</v>
      </c>
      <c r="AE94" s="340">
        <v>0</v>
      </c>
      <c r="AF94" s="340">
        <v>0</v>
      </c>
      <c r="AG94" s="340">
        <v>0</v>
      </c>
      <c r="AH94" s="340">
        <v>0</v>
      </c>
      <c r="AI94" s="340">
        <v>0</v>
      </c>
      <c r="AJ94" s="340">
        <v>0</v>
      </c>
      <c r="AK94" s="340">
        <v>0</v>
      </c>
      <c r="AL94" s="340">
        <v>0</v>
      </c>
      <c r="AM94" s="340">
        <v>0</v>
      </c>
      <c r="AN94" s="340">
        <v>0</v>
      </c>
      <c r="AO94" s="340">
        <v>0</v>
      </c>
      <c r="AP94" s="340">
        <v>0</v>
      </c>
      <c r="AQ94" s="340">
        <v>0</v>
      </c>
      <c r="AR94" s="340">
        <v>0</v>
      </c>
      <c r="AS94" s="340">
        <v>0</v>
      </c>
      <c r="AT94" s="340">
        <v>0</v>
      </c>
      <c r="AU94" s="340">
        <v>0</v>
      </c>
      <c r="AV94" s="340">
        <v>0</v>
      </c>
      <c r="AW94" s="340">
        <v>0</v>
      </c>
      <c r="AX94" s="340">
        <v>0</v>
      </c>
      <c r="AY94" s="340">
        <v>0</v>
      </c>
      <c r="AZ94" s="340">
        <v>0</v>
      </c>
      <c r="BA94" s="340">
        <v>0</v>
      </c>
      <c r="BB94" s="340">
        <v>0</v>
      </c>
      <c r="BC94" s="340">
        <v>0</v>
      </c>
      <c r="BD94" s="340">
        <v>0</v>
      </c>
      <c r="BE94" s="340">
        <v>0</v>
      </c>
      <c r="BF94" s="340">
        <v>0</v>
      </c>
      <c r="BG94" s="340">
        <v>0</v>
      </c>
      <c r="BH94" s="340">
        <v>0</v>
      </c>
      <c r="BI94" s="340">
        <v>0</v>
      </c>
      <c r="BJ94" s="340">
        <v>0</v>
      </c>
      <c r="BK94" s="340">
        <v>0</v>
      </c>
      <c r="BL94" s="340">
        <v>0</v>
      </c>
      <c r="BM94" s="340">
        <v>0</v>
      </c>
      <c r="BN94" s="340">
        <v>0</v>
      </c>
      <c r="BO94" s="340">
        <v>0</v>
      </c>
      <c r="BP94" s="350"/>
      <c r="BQ94" s="352"/>
    </row>
    <row r="95" spans="1:69" hidden="1" outlineLevel="1" x14ac:dyDescent="0.15">
      <c r="A95" s="33" t="s">
        <v>86</v>
      </c>
      <c r="B95" s="331">
        <v>35</v>
      </c>
      <c r="C95" s="265">
        <f>B95*160</f>
        <v>5600</v>
      </c>
      <c r="D95" s="336" t="s">
        <v>91</v>
      </c>
      <c r="E95" s="336" t="s">
        <v>64</v>
      </c>
      <c r="F95" s="336" t="s">
        <v>91</v>
      </c>
      <c r="G95" s="340">
        <v>0</v>
      </c>
      <c r="H95" s="340">
        <v>0</v>
      </c>
      <c r="I95" s="340">
        <v>0</v>
      </c>
      <c r="J95" s="340">
        <v>0</v>
      </c>
      <c r="K95" s="340">
        <v>0</v>
      </c>
      <c r="L95" s="340">
        <v>0</v>
      </c>
      <c r="M95" s="340">
        <v>0</v>
      </c>
      <c r="N95" s="340">
        <v>0</v>
      </c>
      <c r="O95" s="340">
        <v>0</v>
      </c>
      <c r="P95" s="340">
        <v>0</v>
      </c>
      <c r="Q95" s="340">
        <v>0</v>
      </c>
      <c r="R95" s="340">
        <v>0</v>
      </c>
      <c r="S95" s="340">
        <v>0</v>
      </c>
      <c r="T95" s="340">
        <v>0</v>
      </c>
      <c r="U95" s="340">
        <v>0</v>
      </c>
      <c r="V95" s="340">
        <v>0</v>
      </c>
      <c r="W95" s="340">
        <v>0</v>
      </c>
      <c r="X95" s="340">
        <v>0</v>
      </c>
      <c r="Y95" s="340">
        <v>0</v>
      </c>
      <c r="Z95" s="340">
        <v>0</v>
      </c>
      <c r="AA95" s="340">
        <v>0</v>
      </c>
      <c r="AB95" s="340">
        <v>0</v>
      </c>
      <c r="AC95" s="340">
        <v>0</v>
      </c>
      <c r="AD95" s="340">
        <v>0</v>
      </c>
      <c r="AE95" s="340">
        <v>0</v>
      </c>
      <c r="AF95" s="340">
        <v>0</v>
      </c>
      <c r="AG95" s="340">
        <v>0</v>
      </c>
      <c r="AH95" s="340">
        <v>0</v>
      </c>
      <c r="AI95" s="340">
        <v>0</v>
      </c>
      <c r="AJ95" s="340">
        <v>0</v>
      </c>
      <c r="AK95" s="340">
        <v>0</v>
      </c>
      <c r="AL95" s="340">
        <v>0</v>
      </c>
      <c r="AM95" s="340">
        <v>0</v>
      </c>
      <c r="AN95" s="340">
        <v>0</v>
      </c>
      <c r="AO95" s="340">
        <v>0</v>
      </c>
      <c r="AP95" s="340">
        <v>0</v>
      </c>
      <c r="AQ95" s="340">
        <v>0</v>
      </c>
      <c r="AR95" s="340">
        <v>0</v>
      </c>
      <c r="AS95" s="340">
        <v>0</v>
      </c>
      <c r="AT95" s="340">
        <v>0</v>
      </c>
      <c r="AU95" s="340">
        <v>0</v>
      </c>
      <c r="AV95" s="340">
        <v>0</v>
      </c>
      <c r="AW95" s="340">
        <v>0</v>
      </c>
      <c r="AX95" s="340">
        <v>0</v>
      </c>
      <c r="AY95" s="340">
        <v>0</v>
      </c>
      <c r="AZ95" s="340">
        <v>0</v>
      </c>
      <c r="BA95" s="340">
        <v>0</v>
      </c>
      <c r="BB95" s="340">
        <v>0</v>
      </c>
      <c r="BC95" s="340">
        <v>0</v>
      </c>
      <c r="BD95" s="340">
        <v>0</v>
      </c>
      <c r="BE95" s="340">
        <v>0</v>
      </c>
      <c r="BF95" s="340">
        <v>0</v>
      </c>
      <c r="BG95" s="340">
        <v>0</v>
      </c>
      <c r="BH95" s="340">
        <v>0</v>
      </c>
      <c r="BI95" s="340">
        <v>0</v>
      </c>
      <c r="BJ95" s="340">
        <v>0</v>
      </c>
      <c r="BK95" s="340">
        <v>0</v>
      </c>
      <c r="BL95" s="340">
        <v>0</v>
      </c>
      <c r="BM95" s="340">
        <v>0</v>
      </c>
      <c r="BN95" s="340">
        <v>0</v>
      </c>
      <c r="BO95" s="340">
        <v>0</v>
      </c>
      <c r="BP95" s="350"/>
      <c r="BQ95" s="352"/>
    </row>
    <row r="96" spans="1:69" hidden="1" outlineLevel="1" x14ac:dyDescent="0.15">
      <c r="B96" s="331"/>
      <c r="C96" s="266"/>
      <c r="D96" s="337"/>
      <c r="E96" s="337"/>
      <c r="F96" s="337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340"/>
      <c r="AB96" s="340"/>
      <c r="AC96" s="340"/>
      <c r="AD96" s="340"/>
      <c r="AE96" s="340"/>
      <c r="AF96" s="340"/>
      <c r="AG96" s="340"/>
      <c r="AH96" s="340"/>
      <c r="AI96" s="340"/>
      <c r="AJ96" s="340"/>
      <c r="AK96" s="340"/>
      <c r="AL96" s="340"/>
      <c r="AM96" s="340"/>
      <c r="AN96" s="340"/>
      <c r="AO96" s="340"/>
      <c r="AP96" s="340"/>
      <c r="AQ96" s="340"/>
      <c r="AR96" s="340"/>
      <c r="AS96" s="340"/>
      <c r="AT96" s="340"/>
      <c r="AU96" s="340"/>
      <c r="AV96" s="340"/>
      <c r="AW96" s="340"/>
      <c r="AX96" s="340"/>
      <c r="AY96" s="340"/>
      <c r="AZ96" s="340"/>
      <c r="BA96" s="340"/>
      <c r="BB96" s="340"/>
      <c r="BC96" s="340"/>
      <c r="BD96" s="340"/>
      <c r="BE96" s="340"/>
      <c r="BF96" s="340"/>
      <c r="BG96" s="340"/>
      <c r="BH96" s="340"/>
      <c r="BI96" s="340"/>
      <c r="BJ96" s="340"/>
      <c r="BK96" s="340"/>
      <c r="BL96" s="340"/>
      <c r="BM96" s="340"/>
      <c r="BN96" s="340"/>
      <c r="BO96" s="340"/>
      <c r="BP96" s="350"/>
      <c r="BQ96" s="352"/>
    </row>
    <row r="97" spans="1:69" hidden="1" outlineLevel="1" x14ac:dyDescent="0.15">
      <c r="A97" s="33" t="s">
        <v>29</v>
      </c>
      <c r="B97" s="331">
        <v>75000</v>
      </c>
      <c r="C97" s="265">
        <f>B97/12</f>
        <v>6250</v>
      </c>
      <c r="D97" s="336" t="s">
        <v>64</v>
      </c>
      <c r="E97" s="336" t="s">
        <v>64</v>
      </c>
      <c r="F97" s="336" t="s">
        <v>64</v>
      </c>
      <c r="G97" s="340">
        <v>0</v>
      </c>
      <c r="H97" s="340">
        <v>0</v>
      </c>
      <c r="I97" s="340">
        <v>0</v>
      </c>
      <c r="J97" s="340">
        <v>0</v>
      </c>
      <c r="K97" s="340">
        <v>0</v>
      </c>
      <c r="L97" s="340">
        <v>0</v>
      </c>
      <c r="M97" s="340">
        <v>0</v>
      </c>
      <c r="N97" s="340">
        <v>0</v>
      </c>
      <c r="O97" s="340">
        <v>0</v>
      </c>
      <c r="P97" s="340">
        <v>0</v>
      </c>
      <c r="Q97" s="340">
        <v>0</v>
      </c>
      <c r="R97" s="340">
        <v>0</v>
      </c>
      <c r="S97" s="340">
        <v>0</v>
      </c>
      <c r="T97" s="340">
        <v>0</v>
      </c>
      <c r="U97" s="340">
        <v>0</v>
      </c>
      <c r="V97" s="340">
        <v>0</v>
      </c>
      <c r="W97" s="340">
        <v>0</v>
      </c>
      <c r="X97" s="340">
        <v>0</v>
      </c>
      <c r="Y97" s="340">
        <v>0</v>
      </c>
      <c r="Z97" s="340">
        <v>0</v>
      </c>
      <c r="AA97" s="340">
        <v>0</v>
      </c>
      <c r="AB97" s="340">
        <v>0</v>
      </c>
      <c r="AC97" s="340">
        <v>0</v>
      </c>
      <c r="AD97" s="340">
        <v>0</v>
      </c>
      <c r="AE97" s="340">
        <v>0</v>
      </c>
      <c r="AF97" s="340">
        <v>0</v>
      </c>
      <c r="AG97" s="340">
        <v>0</v>
      </c>
      <c r="AH97" s="340">
        <v>0</v>
      </c>
      <c r="AI97" s="340">
        <v>0</v>
      </c>
      <c r="AJ97" s="340">
        <v>0</v>
      </c>
      <c r="AK97" s="340">
        <v>0</v>
      </c>
      <c r="AL97" s="340">
        <v>0</v>
      </c>
      <c r="AM97" s="340">
        <v>0</v>
      </c>
      <c r="AN97" s="340">
        <v>0</v>
      </c>
      <c r="AO97" s="340">
        <v>0</v>
      </c>
      <c r="AP97" s="340">
        <v>0</v>
      </c>
      <c r="AQ97" s="340">
        <v>0</v>
      </c>
      <c r="AR97" s="340">
        <v>0</v>
      </c>
      <c r="AS97" s="340">
        <v>0</v>
      </c>
      <c r="AT97" s="340">
        <v>0</v>
      </c>
      <c r="AU97" s="340">
        <v>0</v>
      </c>
      <c r="AV97" s="340">
        <v>0</v>
      </c>
      <c r="AW97" s="340">
        <v>0</v>
      </c>
      <c r="AX97" s="340">
        <v>0</v>
      </c>
      <c r="AY97" s="340">
        <v>0</v>
      </c>
      <c r="AZ97" s="340">
        <v>0</v>
      </c>
      <c r="BA97" s="340">
        <v>0</v>
      </c>
      <c r="BB97" s="340">
        <v>0</v>
      </c>
      <c r="BC97" s="340">
        <v>0</v>
      </c>
      <c r="BD97" s="340">
        <v>0</v>
      </c>
      <c r="BE97" s="340">
        <v>0</v>
      </c>
      <c r="BF97" s="340">
        <v>0</v>
      </c>
      <c r="BG97" s="340">
        <v>0</v>
      </c>
      <c r="BH97" s="340">
        <v>0</v>
      </c>
      <c r="BI97" s="340">
        <v>0</v>
      </c>
      <c r="BJ97" s="340">
        <v>0</v>
      </c>
      <c r="BK97" s="340">
        <v>0</v>
      </c>
      <c r="BL97" s="340">
        <v>0</v>
      </c>
      <c r="BM97" s="340">
        <v>0</v>
      </c>
      <c r="BN97" s="340">
        <v>0</v>
      </c>
      <c r="BO97" s="340">
        <v>0</v>
      </c>
      <c r="BP97" s="350"/>
      <c r="BQ97" s="352"/>
    </row>
    <row r="98" spans="1:69" s="18" customFormat="1" hidden="1" outlineLevel="1" x14ac:dyDescent="0.15">
      <c r="A98" s="33" t="s">
        <v>86</v>
      </c>
      <c r="B98" s="331">
        <v>65</v>
      </c>
      <c r="C98" s="265">
        <f>B98*160</f>
        <v>10400</v>
      </c>
      <c r="D98" s="336" t="s">
        <v>91</v>
      </c>
      <c r="E98" s="336" t="s">
        <v>64</v>
      </c>
      <c r="F98" s="336" t="s">
        <v>91</v>
      </c>
      <c r="G98" s="340">
        <v>0</v>
      </c>
      <c r="H98" s="340">
        <v>0</v>
      </c>
      <c r="I98" s="340">
        <v>0</v>
      </c>
      <c r="J98" s="340">
        <v>0</v>
      </c>
      <c r="K98" s="340">
        <v>0</v>
      </c>
      <c r="L98" s="340">
        <v>0</v>
      </c>
      <c r="M98" s="340">
        <v>0</v>
      </c>
      <c r="N98" s="340">
        <v>0</v>
      </c>
      <c r="O98" s="340">
        <v>0</v>
      </c>
      <c r="P98" s="340">
        <v>0</v>
      </c>
      <c r="Q98" s="340">
        <v>0</v>
      </c>
      <c r="R98" s="340">
        <v>0</v>
      </c>
      <c r="S98" s="340">
        <v>0</v>
      </c>
      <c r="T98" s="340">
        <v>0</v>
      </c>
      <c r="U98" s="340">
        <v>0</v>
      </c>
      <c r="V98" s="340">
        <v>0</v>
      </c>
      <c r="W98" s="340">
        <v>0</v>
      </c>
      <c r="X98" s="340">
        <v>0</v>
      </c>
      <c r="Y98" s="340">
        <v>0</v>
      </c>
      <c r="Z98" s="340">
        <v>0</v>
      </c>
      <c r="AA98" s="340">
        <v>0</v>
      </c>
      <c r="AB98" s="340">
        <v>0</v>
      </c>
      <c r="AC98" s="340">
        <v>0</v>
      </c>
      <c r="AD98" s="340">
        <v>0</v>
      </c>
      <c r="AE98" s="340">
        <v>0</v>
      </c>
      <c r="AF98" s="340">
        <v>0</v>
      </c>
      <c r="AG98" s="340">
        <v>0</v>
      </c>
      <c r="AH98" s="340">
        <v>0</v>
      </c>
      <c r="AI98" s="340">
        <v>0</v>
      </c>
      <c r="AJ98" s="340">
        <v>0</v>
      </c>
      <c r="AK98" s="340">
        <v>0</v>
      </c>
      <c r="AL98" s="340">
        <v>0</v>
      </c>
      <c r="AM98" s="340">
        <v>0</v>
      </c>
      <c r="AN98" s="340">
        <v>0</v>
      </c>
      <c r="AO98" s="340">
        <v>0</v>
      </c>
      <c r="AP98" s="340">
        <v>0</v>
      </c>
      <c r="AQ98" s="340">
        <v>0</v>
      </c>
      <c r="AR98" s="340">
        <v>0</v>
      </c>
      <c r="AS98" s="340">
        <v>0</v>
      </c>
      <c r="AT98" s="340">
        <v>0</v>
      </c>
      <c r="AU98" s="340">
        <v>0</v>
      </c>
      <c r="AV98" s="340">
        <v>0</v>
      </c>
      <c r="AW98" s="340">
        <v>0</v>
      </c>
      <c r="AX98" s="340">
        <v>0</v>
      </c>
      <c r="AY98" s="340">
        <v>0</v>
      </c>
      <c r="AZ98" s="340">
        <v>0</v>
      </c>
      <c r="BA98" s="340">
        <v>0</v>
      </c>
      <c r="BB98" s="340">
        <v>0</v>
      </c>
      <c r="BC98" s="340">
        <v>0</v>
      </c>
      <c r="BD98" s="340">
        <v>0</v>
      </c>
      <c r="BE98" s="340">
        <v>0</v>
      </c>
      <c r="BF98" s="340">
        <v>0</v>
      </c>
      <c r="BG98" s="340">
        <v>0</v>
      </c>
      <c r="BH98" s="340">
        <v>0</v>
      </c>
      <c r="BI98" s="340">
        <v>0</v>
      </c>
      <c r="BJ98" s="340">
        <v>0</v>
      </c>
      <c r="BK98" s="340">
        <v>0</v>
      </c>
      <c r="BL98" s="340">
        <v>0</v>
      </c>
      <c r="BM98" s="340">
        <v>0</v>
      </c>
      <c r="BN98" s="340">
        <v>0</v>
      </c>
      <c r="BO98" s="340">
        <v>0</v>
      </c>
      <c r="BP98" s="350"/>
      <c r="BQ98" s="351"/>
    </row>
    <row r="99" spans="1:69" hidden="1" outlineLevel="1" x14ac:dyDescent="0.15">
      <c r="B99" s="331"/>
      <c r="C99" s="266"/>
      <c r="D99" s="337"/>
      <c r="E99" s="337"/>
      <c r="F99" s="337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40"/>
      <c r="AB99" s="340"/>
      <c r="AC99" s="340"/>
      <c r="AD99" s="340"/>
      <c r="AE99" s="340"/>
      <c r="AF99" s="340"/>
      <c r="AG99" s="340"/>
      <c r="AH99" s="340"/>
      <c r="AI99" s="340"/>
      <c r="AJ99" s="340"/>
      <c r="AK99" s="340"/>
      <c r="AL99" s="340"/>
      <c r="AM99" s="340"/>
      <c r="AN99" s="340"/>
      <c r="AO99" s="340"/>
      <c r="AP99" s="340"/>
      <c r="AQ99" s="340"/>
      <c r="AR99" s="340"/>
      <c r="AS99" s="340"/>
      <c r="AT99" s="340"/>
      <c r="AU99" s="340"/>
      <c r="AV99" s="340"/>
      <c r="AW99" s="340"/>
      <c r="AX99" s="340"/>
      <c r="AY99" s="340"/>
      <c r="AZ99" s="340"/>
      <c r="BA99" s="340"/>
      <c r="BB99" s="340"/>
      <c r="BC99" s="340"/>
      <c r="BD99" s="340"/>
      <c r="BE99" s="340"/>
      <c r="BF99" s="340"/>
      <c r="BG99" s="340"/>
      <c r="BH99" s="340"/>
      <c r="BI99" s="340"/>
      <c r="BJ99" s="340"/>
      <c r="BK99" s="340"/>
      <c r="BL99" s="340"/>
      <c r="BM99" s="340"/>
      <c r="BN99" s="340"/>
      <c r="BO99" s="340"/>
      <c r="BP99" s="350"/>
      <c r="BQ99" s="352"/>
    </row>
    <row r="100" spans="1:69" hidden="1" outlineLevel="1" x14ac:dyDescent="0.15">
      <c r="A100" s="33" t="s">
        <v>30</v>
      </c>
      <c r="B100" s="331">
        <v>50000</v>
      </c>
      <c r="C100" s="265">
        <f>B100/12</f>
        <v>4166.666666666667</v>
      </c>
      <c r="D100" s="336" t="s">
        <v>64</v>
      </c>
      <c r="E100" s="336" t="s">
        <v>64</v>
      </c>
      <c r="F100" s="336" t="s">
        <v>64</v>
      </c>
      <c r="G100" s="340">
        <v>0</v>
      </c>
      <c r="H100" s="340">
        <v>0</v>
      </c>
      <c r="I100" s="340">
        <v>0</v>
      </c>
      <c r="J100" s="340">
        <v>0</v>
      </c>
      <c r="K100" s="340">
        <v>0</v>
      </c>
      <c r="L100" s="340">
        <v>0</v>
      </c>
      <c r="M100" s="340">
        <v>0</v>
      </c>
      <c r="N100" s="340">
        <v>0</v>
      </c>
      <c r="O100" s="340">
        <v>0</v>
      </c>
      <c r="P100" s="340">
        <v>0</v>
      </c>
      <c r="Q100" s="340">
        <v>0</v>
      </c>
      <c r="R100" s="340">
        <v>0</v>
      </c>
      <c r="S100" s="340">
        <v>0</v>
      </c>
      <c r="T100" s="340">
        <v>0</v>
      </c>
      <c r="U100" s="340">
        <v>0</v>
      </c>
      <c r="V100" s="340">
        <v>0</v>
      </c>
      <c r="W100" s="340">
        <v>0</v>
      </c>
      <c r="X100" s="340">
        <v>0</v>
      </c>
      <c r="Y100" s="340">
        <v>0</v>
      </c>
      <c r="Z100" s="340">
        <v>0</v>
      </c>
      <c r="AA100" s="340">
        <v>0</v>
      </c>
      <c r="AB100" s="340">
        <v>0</v>
      </c>
      <c r="AC100" s="340">
        <v>0</v>
      </c>
      <c r="AD100" s="340">
        <v>0</v>
      </c>
      <c r="AE100" s="340">
        <v>0</v>
      </c>
      <c r="AF100" s="340">
        <v>0</v>
      </c>
      <c r="AG100" s="340">
        <v>0</v>
      </c>
      <c r="AH100" s="340">
        <v>0</v>
      </c>
      <c r="AI100" s="340">
        <v>0</v>
      </c>
      <c r="AJ100" s="340">
        <v>0</v>
      </c>
      <c r="AK100" s="340">
        <v>0</v>
      </c>
      <c r="AL100" s="340">
        <v>0</v>
      </c>
      <c r="AM100" s="340">
        <v>0</v>
      </c>
      <c r="AN100" s="340">
        <v>0</v>
      </c>
      <c r="AO100" s="340">
        <v>0</v>
      </c>
      <c r="AP100" s="340">
        <v>0</v>
      </c>
      <c r="AQ100" s="340">
        <v>0</v>
      </c>
      <c r="AR100" s="340">
        <v>0</v>
      </c>
      <c r="AS100" s="340">
        <v>0</v>
      </c>
      <c r="AT100" s="340">
        <v>0</v>
      </c>
      <c r="AU100" s="340">
        <v>0</v>
      </c>
      <c r="AV100" s="340">
        <v>0</v>
      </c>
      <c r="AW100" s="340">
        <v>0</v>
      </c>
      <c r="AX100" s="340">
        <v>0</v>
      </c>
      <c r="AY100" s="340">
        <v>0</v>
      </c>
      <c r="AZ100" s="340">
        <v>0</v>
      </c>
      <c r="BA100" s="340">
        <v>0</v>
      </c>
      <c r="BB100" s="340">
        <v>0</v>
      </c>
      <c r="BC100" s="340">
        <v>0</v>
      </c>
      <c r="BD100" s="340">
        <v>0</v>
      </c>
      <c r="BE100" s="340">
        <v>0</v>
      </c>
      <c r="BF100" s="340">
        <v>0</v>
      </c>
      <c r="BG100" s="340">
        <v>0</v>
      </c>
      <c r="BH100" s="340">
        <v>0</v>
      </c>
      <c r="BI100" s="340">
        <v>0</v>
      </c>
      <c r="BJ100" s="340">
        <v>0</v>
      </c>
      <c r="BK100" s="340">
        <v>0</v>
      </c>
      <c r="BL100" s="340">
        <v>0</v>
      </c>
      <c r="BM100" s="340">
        <v>0</v>
      </c>
      <c r="BN100" s="340">
        <v>0</v>
      </c>
      <c r="BO100" s="340">
        <v>0</v>
      </c>
      <c r="BP100" s="350"/>
      <c r="BQ100" s="352"/>
    </row>
    <row r="101" spans="1:69" hidden="1" outlineLevel="1" x14ac:dyDescent="0.15">
      <c r="A101" s="33" t="s">
        <v>86</v>
      </c>
      <c r="B101" s="331">
        <v>40</v>
      </c>
      <c r="C101" s="265">
        <f>B101*160</f>
        <v>6400</v>
      </c>
      <c r="D101" s="336" t="s">
        <v>91</v>
      </c>
      <c r="E101" s="336" t="s">
        <v>64</v>
      </c>
      <c r="F101" s="336" t="s">
        <v>91</v>
      </c>
      <c r="G101" s="340">
        <v>0</v>
      </c>
      <c r="H101" s="340">
        <v>0</v>
      </c>
      <c r="I101" s="340">
        <v>0</v>
      </c>
      <c r="J101" s="340">
        <v>0</v>
      </c>
      <c r="K101" s="340">
        <v>0</v>
      </c>
      <c r="L101" s="340">
        <v>0</v>
      </c>
      <c r="M101" s="340">
        <v>0</v>
      </c>
      <c r="N101" s="340">
        <v>0</v>
      </c>
      <c r="O101" s="340">
        <v>0</v>
      </c>
      <c r="P101" s="340">
        <v>0</v>
      </c>
      <c r="Q101" s="340">
        <v>0</v>
      </c>
      <c r="R101" s="340">
        <v>0</v>
      </c>
      <c r="S101" s="340">
        <v>0</v>
      </c>
      <c r="T101" s="340">
        <v>0</v>
      </c>
      <c r="U101" s="340">
        <v>0</v>
      </c>
      <c r="V101" s="340">
        <v>0</v>
      </c>
      <c r="W101" s="340">
        <v>0</v>
      </c>
      <c r="X101" s="340">
        <v>0</v>
      </c>
      <c r="Y101" s="340">
        <v>0</v>
      </c>
      <c r="Z101" s="340">
        <v>0</v>
      </c>
      <c r="AA101" s="340">
        <v>0</v>
      </c>
      <c r="AB101" s="340">
        <v>0</v>
      </c>
      <c r="AC101" s="340">
        <v>0</v>
      </c>
      <c r="AD101" s="340">
        <v>0</v>
      </c>
      <c r="AE101" s="340">
        <v>0</v>
      </c>
      <c r="AF101" s="340">
        <v>0</v>
      </c>
      <c r="AG101" s="340">
        <v>0</v>
      </c>
      <c r="AH101" s="340">
        <v>0</v>
      </c>
      <c r="AI101" s="340">
        <v>0</v>
      </c>
      <c r="AJ101" s="340">
        <v>0</v>
      </c>
      <c r="AK101" s="340">
        <v>0</v>
      </c>
      <c r="AL101" s="340">
        <v>0</v>
      </c>
      <c r="AM101" s="340">
        <v>0</v>
      </c>
      <c r="AN101" s="340">
        <v>0</v>
      </c>
      <c r="AO101" s="340">
        <v>0</v>
      </c>
      <c r="AP101" s="340">
        <v>0</v>
      </c>
      <c r="AQ101" s="340">
        <v>0</v>
      </c>
      <c r="AR101" s="340">
        <v>0</v>
      </c>
      <c r="AS101" s="340">
        <v>0</v>
      </c>
      <c r="AT101" s="340">
        <v>0</v>
      </c>
      <c r="AU101" s="340">
        <v>0</v>
      </c>
      <c r="AV101" s="340">
        <v>0</v>
      </c>
      <c r="AW101" s="340">
        <v>0</v>
      </c>
      <c r="AX101" s="340">
        <v>0</v>
      </c>
      <c r="AY101" s="340">
        <v>0</v>
      </c>
      <c r="AZ101" s="340">
        <v>0</v>
      </c>
      <c r="BA101" s="340">
        <v>0</v>
      </c>
      <c r="BB101" s="340">
        <v>0</v>
      </c>
      <c r="BC101" s="340">
        <v>0</v>
      </c>
      <c r="BD101" s="340">
        <v>0</v>
      </c>
      <c r="BE101" s="340">
        <v>0</v>
      </c>
      <c r="BF101" s="340">
        <v>0</v>
      </c>
      <c r="BG101" s="340">
        <v>0</v>
      </c>
      <c r="BH101" s="340">
        <v>0</v>
      </c>
      <c r="BI101" s="340">
        <v>0</v>
      </c>
      <c r="BJ101" s="340">
        <v>0</v>
      </c>
      <c r="BK101" s="340">
        <v>0</v>
      </c>
      <c r="BL101" s="340">
        <v>0</v>
      </c>
      <c r="BM101" s="340">
        <v>0</v>
      </c>
      <c r="BN101" s="340">
        <v>0</v>
      </c>
      <c r="BO101" s="340">
        <v>0</v>
      </c>
      <c r="BP101" s="350"/>
      <c r="BQ101" s="352"/>
    </row>
    <row r="102" spans="1:69" hidden="1" outlineLevel="1" x14ac:dyDescent="0.15">
      <c r="B102" s="331"/>
      <c r="C102" s="266"/>
      <c r="D102" s="337"/>
      <c r="E102" s="337"/>
      <c r="F102" s="337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340"/>
      <c r="AB102" s="340"/>
      <c r="AC102" s="340"/>
      <c r="AD102" s="340"/>
      <c r="AE102" s="340"/>
      <c r="AF102" s="340"/>
      <c r="AG102" s="340"/>
      <c r="AH102" s="340"/>
      <c r="AI102" s="340"/>
      <c r="AJ102" s="340"/>
      <c r="AK102" s="340"/>
      <c r="AL102" s="340"/>
      <c r="AM102" s="340"/>
      <c r="AN102" s="340"/>
      <c r="AO102" s="340"/>
      <c r="AP102" s="340"/>
      <c r="AQ102" s="340"/>
      <c r="AR102" s="340"/>
      <c r="AS102" s="340"/>
      <c r="AT102" s="340"/>
      <c r="AU102" s="340"/>
      <c r="AV102" s="340"/>
      <c r="AW102" s="340"/>
      <c r="AX102" s="340"/>
      <c r="AY102" s="340"/>
      <c r="AZ102" s="340"/>
      <c r="BA102" s="340"/>
      <c r="BB102" s="340"/>
      <c r="BC102" s="340"/>
      <c r="BD102" s="340"/>
      <c r="BE102" s="340"/>
      <c r="BF102" s="340"/>
      <c r="BG102" s="340"/>
      <c r="BH102" s="340"/>
      <c r="BI102" s="340"/>
      <c r="BJ102" s="340"/>
      <c r="BK102" s="340"/>
      <c r="BL102" s="340"/>
      <c r="BM102" s="340"/>
      <c r="BN102" s="340"/>
      <c r="BO102" s="340"/>
      <c r="BP102" s="350"/>
      <c r="BQ102" s="352"/>
    </row>
    <row r="103" spans="1:69" hidden="1" outlineLevel="1" x14ac:dyDescent="0.15">
      <c r="A103" s="33" t="s">
        <v>1233</v>
      </c>
      <c r="B103" s="331">
        <f>2000000*12</f>
        <v>24000000</v>
      </c>
      <c r="C103" s="265">
        <f>B103/12</f>
        <v>2000000</v>
      </c>
      <c r="D103" s="336" t="s">
        <v>64</v>
      </c>
      <c r="E103" s="336" t="s">
        <v>64</v>
      </c>
      <c r="F103" s="336" t="s">
        <v>64</v>
      </c>
      <c r="G103" s="340">
        <v>0</v>
      </c>
      <c r="H103" s="340">
        <v>0</v>
      </c>
      <c r="I103" s="340">
        <v>0</v>
      </c>
      <c r="J103" s="340">
        <v>0</v>
      </c>
      <c r="K103" s="340">
        <v>0</v>
      </c>
      <c r="L103" s="340">
        <v>0</v>
      </c>
      <c r="M103" s="340">
        <v>0</v>
      </c>
      <c r="N103" s="340">
        <v>0</v>
      </c>
      <c r="O103" s="340">
        <v>0</v>
      </c>
      <c r="P103" s="340">
        <v>0</v>
      </c>
      <c r="Q103" s="340">
        <v>0</v>
      </c>
      <c r="R103" s="340">
        <v>0</v>
      </c>
      <c r="S103" s="340">
        <v>0</v>
      </c>
      <c r="T103" s="340">
        <v>0</v>
      </c>
      <c r="U103" s="340">
        <v>0</v>
      </c>
      <c r="V103" s="340">
        <v>0</v>
      </c>
      <c r="W103" s="340">
        <v>0</v>
      </c>
      <c r="X103" s="340">
        <v>0</v>
      </c>
      <c r="Y103" s="340">
        <v>0</v>
      </c>
      <c r="Z103" s="340">
        <v>0</v>
      </c>
      <c r="AA103" s="340">
        <v>0</v>
      </c>
      <c r="AB103" s="340">
        <v>0</v>
      </c>
      <c r="AC103" s="340">
        <v>0</v>
      </c>
      <c r="AD103" s="340">
        <v>0</v>
      </c>
      <c r="AE103" s="340">
        <v>0</v>
      </c>
      <c r="AF103" s="340">
        <v>0</v>
      </c>
      <c r="AG103" s="340">
        <v>0</v>
      </c>
      <c r="AH103" s="340">
        <v>0</v>
      </c>
      <c r="AI103" s="340">
        <v>0</v>
      </c>
      <c r="AJ103" s="340">
        <v>0</v>
      </c>
      <c r="AK103" s="340">
        <v>0</v>
      </c>
      <c r="AL103" s="340">
        <v>0</v>
      </c>
      <c r="AM103" s="340">
        <v>0</v>
      </c>
      <c r="AN103" s="340">
        <v>0</v>
      </c>
      <c r="AO103" s="340">
        <v>0</v>
      </c>
      <c r="AP103" s="340">
        <v>0</v>
      </c>
      <c r="AQ103" s="340">
        <v>0</v>
      </c>
      <c r="AR103" s="340">
        <v>0</v>
      </c>
      <c r="AS103" s="340">
        <v>0</v>
      </c>
      <c r="AT103" s="340">
        <v>0</v>
      </c>
      <c r="AU103" s="340">
        <v>0</v>
      </c>
      <c r="AV103" s="340">
        <v>0</v>
      </c>
      <c r="AW103" s="340">
        <v>0</v>
      </c>
      <c r="AX103" s="340">
        <v>0</v>
      </c>
      <c r="AY103" s="340">
        <v>0</v>
      </c>
      <c r="AZ103" s="340">
        <v>0</v>
      </c>
      <c r="BA103" s="340">
        <v>0</v>
      </c>
      <c r="BB103" s="340">
        <v>0</v>
      </c>
      <c r="BC103" s="340">
        <v>0</v>
      </c>
      <c r="BD103" s="340">
        <v>0</v>
      </c>
      <c r="BE103" s="340">
        <v>0</v>
      </c>
      <c r="BF103" s="340">
        <v>0</v>
      </c>
      <c r="BG103" s="340">
        <v>0</v>
      </c>
      <c r="BH103" s="340">
        <v>0</v>
      </c>
      <c r="BI103" s="340">
        <v>0</v>
      </c>
      <c r="BJ103" s="340">
        <v>0</v>
      </c>
      <c r="BK103" s="340">
        <v>0</v>
      </c>
      <c r="BL103" s="340">
        <v>0</v>
      </c>
      <c r="BM103" s="340">
        <v>0</v>
      </c>
      <c r="BN103" s="340">
        <v>0</v>
      </c>
      <c r="BO103" s="340">
        <v>0</v>
      </c>
      <c r="BP103" s="350"/>
      <c r="BQ103" s="352"/>
    </row>
    <row r="104" spans="1:69" s="18" customFormat="1" hidden="1" outlineLevel="1" x14ac:dyDescent="0.15">
      <c r="A104" s="33" t="s">
        <v>86</v>
      </c>
      <c r="B104" s="331">
        <f>2000000/160</f>
        <v>12500</v>
      </c>
      <c r="C104" s="265">
        <f>B104*160</f>
        <v>2000000</v>
      </c>
      <c r="D104" s="336" t="s">
        <v>91</v>
      </c>
      <c r="E104" s="336" t="s">
        <v>64</v>
      </c>
      <c r="F104" s="336" t="s">
        <v>64</v>
      </c>
      <c r="G104" s="340">
        <v>0</v>
      </c>
      <c r="H104" s="340">
        <v>0</v>
      </c>
      <c r="I104" s="340">
        <v>0</v>
      </c>
      <c r="J104" s="340">
        <v>0</v>
      </c>
      <c r="K104" s="340">
        <v>0</v>
      </c>
      <c r="L104" s="340">
        <v>0</v>
      </c>
      <c r="M104" s="340">
        <v>0</v>
      </c>
      <c r="N104" s="340">
        <v>0</v>
      </c>
      <c r="O104" s="340">
        <v>0</v>
      </c>
      <c r="P104" s="340">
        <v>0</v>
      </c>
      <c r="Q104" s="340">
        <v>0</v>
      </c>
      <c r="R104" s="340">
        <v>0</v>
      </c>
      <c r="S104" s="340">
        <v>0</v>
      </c>
      <c r="T104" s="340">
        <v>0</v>
      </c>
      <c r="U104" s="340">
        <v>0</v>
      </c>
      <c r="V104" s="340">
        <v>0</v>
      </c>
      <c r="W104" s="340">
        <v>0</v>
      </c>
      <c r="X104" s="340">
        <v>0</v>
      </c>
      <c r="Y104" s="340">
        <v>0</v>
      </c>
      <c r="Z104" s="340">
        <v>0</v>
      </c>
      <c r="AA104" s="340">
        <v>0</v>
      </c>
      <c r="AB104" s="340">
        <v>0</v>
      </c>
      <c r="AC104" s="340">
        <v>0</v>
      </c>
      <c r="AD104" s="340">
        <v>0</v>
      </c>
      <c r="AE104" s="340">
        <v>0</v>
      </c>
      <c r="AF104" s="340">
        <v>0</v>
      </c>
      <c r="AG104" s="340">
        <v>0</v>
      </c>
      <c r="AH104" s="340">
        <v>0</v>
      </c>
      <c r="AI104" s="340">
        <v>0</v>
      </c>
      <c r="AJ104" s="340">
        <v>0</v>
      </c>
      <c r="AK104" s="340">
        <v>0</v>
      </c>
      <c r="AL104" s="340">
        <v>0</v>
      </c>
      <c r="AM104" s="340">
        <v>0</v>
      </c>
      <c r="AN104" s="340">
        <v>0</v>
      </c>
      <c r="AO104" s="340">
        <v>0</v>
      </c>
      <c r="AP104" s="340">
        <v>0</v>
      </c>
      <c r="AQ104" s="340">
        <v>0</v>
      </c>
      <c r="AR104" s="340">
        <v>0</v>
      </c>
      <c r="AS104" s="340">
        <v>0</v>
      </c>
      <c r="AT104" s="340">
        <v>0</v>
      </c>
      <c r="AU104" s="340">
        <v>0</v>
      </c>
      <c r="AV104" s="340">
        <v>0</v>
      </c>
      <c r="AW104" s="340">
        <v>0</v>
      </c>
      <c r="AX104" s="340">
        <v>0</v>
      </c>
      <c r="AY104" s="340">
        <v>0</v>
      </c>
      <c r="AZ104" s="340">
        <v>0</v>
      </c>
      <c r="BA104" s="340">
        <v>0</v>
      </c>
      <c r="BB104" s="340">
        <v>0</v>
      </c>
      <c r="BC104" s="340">
        <v>0</v>
      </c>
      <c r="BD104" s="340">
        <v>0</v>
      </c>
      <c r="BE104" s="340">
        <v>0</v>
      </c>
      <c r="BF104" s="340">
        <v>0</v>
      </c>
      <c r="BG104" s="340">
        <v>0</v>
      </c>
      <c r="BH104" s="340">
        <v>0</v>
      </c>
      <c r="BI104" s="340">
        <v>0</v>
      </c>
      <c r="BJ104" s="340">
        <v>0</v>
      </c>
      <c r="BK104" s="340">
        <v>0</v>
      </c>
      <c r="BL104" s="340">
        <v>0</v>
      </c>
      <c r="BM104" s="340">
        <v>0</v>
      </c>
      <c r="BN104" s="340">
        <v>0</v>
      </c>
      <c r="BO104" s="340">
        <v>0</v>
      </c>
      <c r="BP104" s="350"/>
      <c r="BQ104" s="351"/>
    </row>
    <row r="105" spans="1:69" hidden="1" outlineLevel="1" x14ac:dyDescent="0.15">
      <c r="B105" s="331"/>
      <c r="C105" s="266"/>
      <c r="D105" s="337"/>
      <c r="E105" s="337"/>
      <c r="F105" s="337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340"/>
      <c r="AB105" s="340"/>
      <c r="AC105" s="340"/>
      <c r="AD105" s="340"/>
      <c r="AE105" s="340"/>
      <c r="AF105" s="340"/>
      <c r="AG105" s="340"/>
      <c r="AH105" s="340"/>
      <c r="AI105" s="340"/>
      <c r="AJ105" s="340"/>
      <c r="AK105" s="340"/>
      <c r="AL105" s="340"/>
      <c r="AM105" s="340"/>
      <c r="AN105" s="340"/>
      <c r="AO105" s="340"/>
      <c r="AP105" s="340"/>
      <c r="AQ105" s="340"/>
      <c r="AR105" s="340"/>
      <c r="AS105" s="340"/>
      <c r="AT105" s="340"/>
      <c r="AU105" s="340"/>
      <c r="AV105" s="340"/>
      <c r="AW105" s="340"/>
      <c r="AX105" s="340"/>
      <c r="AY105" s="340"/>
      <c r="AZ105" s="340"/>
      <c r="BA105" s="340"/>
      <c r="BB105" s="340"/>
      <c r="BC105" s="340"/>
      <c r="BD105" s="340"/>
      <c r="BE105" s="340"/>
      <c r="BF105" s="340"/>
      <c r="BG105" s="340"/>
      <c r="BH105" s="340"/>
      <c r="BI105" s="340"/>
      <c r="BJ105" s="340"/>
      <c r="BK105" s="340"/>
      <c r="BL105" s="340"/>
      <c r="BM105" s="340"/>
      <c r="BN105" s="340"/>
      <c r="BO105" s="340"/>
      <c r="BP105" s="350"/>
      <c r="BQ105" s="352"/>
    </row>
    <row r="106" spans="1:69" hidden="1" outlineLevel="1" x14ac:dyDescent="0.15">
      <c r="A106" s="33" t="s">
        <v>1231</v>
      </c>
      <c r="B106" s="331">
        <f>2000000*12</f>
        <v>24000000</v>
      </c>
      <c r="C106" s="265">
        <f>B106/12</f>
        <v>2000000</v>
      </c>
      <c r="D106" s="336" t="s">
        <v>64</v>
      </c>
      <c r="E106" s="336" t="s">
        <v>64</v>
      </c>
      <c r="F106" s="336" t="s">
        <v>64</v>
      </c>
      <c r="G106" s="340">
        <v>0</v>
      </c>
      <c r="H106" s="340">
        <v>1</v>
      </c>
      <c r="I106" s="340">
        <v>1</v>
      </c>
      <c r="J106" s="340">
        <v>1</v>
      </c>
      <c r="K106" s="340">
        <v>1</v>
      </c>
      <c r="L106" s="340">
        <v>1</v>
      </c>
      <c r="M106" s="340">
        <v>1</v>
      </c>
      <c r="N106" s="340">
        <v>1</v>
      </c>
      <c r="O106" s="340">
        <v>1</v>
      </c>
      <c r="P106" s="340">
        <v>1</v>
      </c>
      <c r="Q106" s="340">
        <v>1</v>
      </c>
      <c r="R106" s="340">
        <v>1</v>
      </c>
      <c r="S106" s="340">
        <v>1</v>
      </c>
      <c r="T106" s="340">
        <v>1</v>
      </c>
      <c r="U106" s="340">
        <v>1</v>
      </c>
      <c r="V106" s="340">
        <v>1</v>
      </c>
      <c r="W106" s="340">
        <v>1</v>
      </c>
      <c r="X106" s="340">
        <v>1</v>
      </c>
      <c r="Y106" s="340">
        <v>1</v>
      </c>
      <c r="Z106" s="340">
        <v>1</v>
      </c>
      <c r="AA106" s="340">
        <v>1</v>
      </c>
      <c r="AB106" s="340">
        <v>1</v>
      </c>
      <c r="AC106" s="340">
        <v>1</v>
      </c>
      <c r="AD106" s="340">
        <v>1</v>
      </c>
      <c r="AE106" s="340">
        <v>1</v>
      </c>
      <c r="AF106" s="340">
        <v>1</v>
      </c>
      <c r="AG106" s="340">
        <v>1</v>
      </c>
      <c r="AH106" s="340">
        <v>1</v>
      </c>
      <c r="AI106" s="340">
        <v>1</v>
      </c>
      <c r="AJ106" s="340">
        <v>1</v>
      </c>
      <c r="AK106" s="340">
        <v>1</v>
      </c>
      <c r="AL106" s="340">
        <v>1</v>
      </c>
      <c r="AM106" s="340">
        <v>1</v>
      </c>
      <c r="AN106" s="340">
        <v>1</v>
      </c>
      <c r="AO106" s="340">
        <v>1</v>
      </c>
      <c r="AP106" s="340">
        <v>1</v>
      </c>
      <c r="AQ106" s="340">
        <v>1</v>
      </c>
      <c r="AR106" s="340">
        <v>1</v>
      </c>
      <c r="AS106" s="340">
        <v>1</v>
      </c>
      <c r="AT106" s="340">
        <v>1</v>
      </c>
      <c r="AU106" s="340">
        <v>1</v>
      </c>
      <c r="AV106" s="340">
        <v>1</v>
      </c>
      <c r="AW106" s="340">
        <v>1</v>
      </c>
      <c r="AX106" s="340">
        <v>1</v>
      </c>
      <c r="AY106" s="340">
        <v>1</v>
      </c>
      <c r="AZ106" s="340">
        <v>1</v>
      </c>
      <c r="BA106" s="340">
        <v>1</v>
      </c>
      <c r="BB106" s="340">
        <v>1</v>
      </c>
      <c r="BC106" s="340">
        <v>1</v>
      </c>
      <c r="BD106" s="340">
        <v>1</v>
      </c>
      <c r="BE106" s="340">
        <v>1</v>
      </c>
      <c r="BF106" s="340">
        <v>1</v>
      </c>
      <c r="BG106" s="340">
        <v>1</v>
      </c>
      <c r="BH106" s="340">
        <v>1</v>
      </c>
      <c r="BI106" s="340">
        <v>1</v>
      </c>
      <c r="BJ106" s="340">
        <v>1</v>
      </c>
      <c r="BK106" s="340">
        <v>1</v>
      </c>
      <c r="BL106" s="340">
        <v>1</v>
      </c>
      <c r="BM106" s="340">
        <v>1</v>
      </c>
      <c r="BN106" s="340">
        <v>1</v>
      </c>
      <c r="BO106" s="340">
        <v>1</v>
      </c>
      <c r="BP106" s="350"/>
      <c r="BQ106" s="352"/>
    </row>
    <row r="107" spans="1:69" s="18" customFormat="1" hidden="1" outlineLevel="1" x14ac:dyDescent="0.15">
      <c r="A107" s="33" t="s">
        <v>86</v>
      </c>
      <c r="B107" s="331">
        <f>2000000/160</f>
        <v>12500</v>
      </c>
      <c r="C107" s="265">
        <f>B107*160</f>
        <v>2000000</v>
      </c>
      <c r="D107" s="336" t="s">
        <v>91</v>
      </c>
      <c r="E107" s="336" t="s">
        <v>91</v>
      </c>
      <c r="F107" s="336" t="s">
        <v>91</v>
      </c>
      <c r="G107" s="340">
        <v>0</v>
      </c>
      <c r="H107" s="340">
        <v>0</v>
      </c>
      <c r="I107" s="340">
        <v>0</v>
      </c>
      <c r="J107" s="340">
        <v>0</v>
      </c>
      <c r="K107" s="340">
        <v>0</v>
      </c>
      <c r="L107" s="340">
        <v>0</v>
      </c>
      <c r="M107" s="340">
        <v>0</v>
      </c>
      <c r="N107" s="340">
        <v>0</v>
      </c>
      <c r="O107" s="340">
        <v>0</v>
      </c>
      <c r="P107" s="340">
        <v>0</v>
      </c>
      <c r="Q107" s="340">
        <v>0</v>
      </c>
      <c r="R107" s="340">
        <v>0</v>
      </c>
      <c r="S107" s="340">
        <v>0</v>
      </c>
      <c r="T107" s="340">
        <v>0</v>
      </c>
      <c r="U107" s="340">
        <v>0</v>
      </c>
      <c r="V107" s="340">
        <v>0</v>
      </c>
      <c r="W107" s="340">
        <v>0</v>
      </c>
      <c r="X107" s="340">
        <v>0</v>
      </c>
      <c r="Y107" s="340">
        <v>0</v>
      </c>
      <c r="Z107" s="340">
        <v>0</v>
      </c>
      <c r="AA107" s="340">
        <v>0</v>
      </c>
      <c r="AB107" s="340">
        <v>0</v>
      </c>
      <c r="AC107" s="340">
        <v>0</v>
      </c>
      <c r="AD107" s="340">
        <v>0</v>
      </c>
      <c r="AE107" s="340">
        <v>0</v>
      </c>
      <c r="AF107" s="340">
        <v>0</v>
      </c>
      <c r="AG107" s="340">
        <v>0</v>
      </c>
      <c r="AH107" s="340">
        <v>0</v>
      </c>
      <c r="AI107" s="340">
        <v>0</v>
      </c>
      <c r="AJ107" s="340">
        <v>0</v>
      </c>
      <c r="AK107" s="340">
        <v>0</v>
      </c>
      <c r="AL107" s="340">
        <v>0</v>
      </c>
      <c r="AM107" s="340">
        <v>0</v>
      </c>
      <c r="AN107" s="340">
        <v>0</v>
      </c>
      <c r="AO107" s="340">
        <v>0</v>
      </c>
      <c r="AP107" s="340">
        <v>0</v>
      </c>
      <c r="AQ107" s="340">
        <v>0</v>
      </c>
      <c r="AR107" s="340">
        <v>0</v>
      </c>
      <c r="AS107" s="340">
        <v>0</v>
      </c>
      <c r="AT107" s="340">
        <v>0</v>
      </c>
      <c r="AU107" s="340">
        <v>0</v>
      </c>
      <c r="AV107" s="340">
        <v>0</v>
      </c>
      <c r="AW107" s="340">
        <v>0</v>
      </c>
      <c r="AX107" s="340">
        <v>0</v>
      </c>
      <c r="AY107" s="340">
        <v>0</v>
      </c>
      <c r="AZ107" s="340">
        <v>0</v>
      </c>
      <c r="BA107" s="340">
        <v>0</v>
      </c>
      <c r="BB107" s="340">
        <v>0</v>
      </c>
      <c r="BC107" s="340">
        <v>0</v>
      </c>
      <c r="BD107" s="340">
        <v>0</v>
      </c>
      <c r="BE107" s="340">
        <v>0</v>
      </c>
      <c r="BF107" s="340">
        <v>0</v>
      </c>
      <c r="BG107" s="340">
        <v>0</v>
      </c>
      <c r="BH107" s="340">
        <v>0</v>
      </c>
      <c r="BI107" s="340">
        <v>0</v>
      </c>
      <c r="BJ107" s="340">
        <v>0</v>
      </c>
      <c r="BK107" s="340">
        <v>0</v>
      </c>
      <c r="BL107" s="340">
        <v>0</v>
      </c>
      <c r="BM107" s="340">
        <v>0</v>
      </c>
      <c r="BN107" s="340">
        <v>0</v>
      </c>
      <c r="BO107" s="340">
        <v>0</v>
      </c>
      <c r="BP107" s="350"/>
      <c r="BQ107" s="351"/>
    </row>
    <row r="108" spans="1:69" hidden="1" outlineLevel="1" x14ac:dyDescent="0.15">
      <c r="B108" s="331"/>
      <c r="C108" s="266"/>
      <c r="D108" s="337"/>
      <c r="E108" s="337"/>
      <c r="F108" s="337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340"/>
      <c r="AB108" s="340"/>
      <c r="AC108" s="340"/>
      <c r="AD108" s="340"/>
      <c r="AE108" s="340"/>
      <c r="AF108" s="340"/>
      <c r="AG108" s="340"/>
      <c r="AH108" s="340"/>
      <c r="AI108" s="340"/>
      <c r="AJ108" s="340"/>
      <c r="AK108" s="340"/>
      <c r="AL108" s="340"/>
      <c r="AM108" s="340"/>
      <c r="AN108" s="340"/>
      <c r="AO108" s="340"/>
      <c r="AP108" s="340"/>
      <c r="AQ108" s="340"/>
      <c r="AR108" s="340"/>
      <c r="AS108" s="340"/>
      <c r="AT108" s="340"/>
      <c r="AU108" s="340"/>
      <c r="AV108" s="340"/>
      <c r="AW108" s="340"/>
      <c r="AX108" s="340"/>
      <c r="AY108" s="340"/>
      <c r="AZ108" s="340"/>
      <c r="BA108" s="340"/>
      <c r="BB108" s="340"/>
      <c r="BC108" s="340"/>
      <c r="BD108" s="340"/>
      <c r="BE108" s="340"/>
      <c r="BF108" s="340"/>
      <c r="BG108" s="340"/>
      <c r="BH108" s="340"/>
      <c r="BI108" s="340"/>
      <c r="BJ108" s="340"/>
      <c r="BK108" s="340"/>
      <c r="BL108" s="340"/>
      <c r="BM108" s="340"/>
      <c r="BN108" s="340"/>
      <c r="BO108" s="340"/>
      <c r="BP108" s="350"/>
      <c r="BQ108" s="352"/>
    </row>
    <row r="109" spans="1:69" hidden="1" outlineLevel="1" x14ac:dyDescent="0.15">
      <c r="A109" s="33" t="s">
        <v>1232</v>
      </c>
      <c r="B109" s="331">
        <f>2000000*12</f>
        <v>24000000</v>
      </c>
      <c r="C109" s="265">
        <f>B109/12</f>
        <v>2000000</v>
      </c>
      <c r="D109" s="336" t="s">
        <v>64</v>
      </c>
      <c r="E109" s="336" t="s">
        <v>64</v>
      </c>
      <c r="F109" s="336" t="s">
        <v>64</v>
      </c>
      <c r="G109" s="340">
        <v>0</v>
      </c>
      <c r="H109" s="340">
        <v>1</v>
      </c>
      <c r="I109" s="340">
        <v>1</v>
      </c>
      <c r="J109" s="340">
        <v>1</v>
      </c>
      <c r="K109" s="340">
        <v>1</v>
      </c>
      <c r="L109" s="340">
        <v>1</v>
      </c>
      <c r="M109" s="340">
        <v>1</v>
      </c>
      <c r="N109" s="340">
        <v>1</v>
      </c>
      <c r="O109" s="340">
        <v>1</v>
      </c>
      <c r="P109" s="340">
        <v>1</v>
      </c>
      <c r="Q109" s="340">
        <v>1</v>
      </c>
      <c r="R109" s="340">
        <v>1</v>
      </c>
      <c r="S109" s="340">
        <v>1</v>
      </c>
      <c r="T109" s="340">
        <v>1</v>
      </c>
      <c r="U109" s="340">
        <v>1</v>
      </c>
      <c r="V109" s="340">
        <v>1</v>
      </c>
      <c r="W109" s="340">
        <v>1</v>
      </c>
      <c r="X109" s="340">
        <v>1</v>
      </c>
      <c r="Y109" s="340">
        <v>1</v>
      </c>
      <c r="Z109" s="340">
        <v>1</v>
      </c>
      <c r="AA109" s="340">
        <v>1</v>
      </c>
      <c r="AB109" s="340">
        <v>1</v>
      </c>
      <c r="AC109" s="340">
        <v>1</v>
      </c>
      <c r="AD109" s="340">
        <v>1</v>
      </c>
      <c r="AE109" s="340">
        <v>1</v>
      </c>
      <c r="AF109" s="340">
        <v>1</v>
      </c>
      <c r="AG109" s="340">
        <v>1</v>
      </c>
      <c r="AH109" s="340">
        <v>1</v>
      </c>
      <c r="AI109" s="340">
        <v>1</v>
      </c>
      <c r="AJ109" s="340">
        <v>1</v>
      </c>
      <c r="AK109" s="340">
        <v>1</v>
      </c>
      <c r="AL109" s="340">
        <v>1</v>
      </c>
      <c r="AM109" s="340">
        <v>1</v>
      </c>
      <c r="AN109" s="340">
        <v>1</v>
      </c>
      <c r="AO109" s="340">
        <v>1</v>
      </c>
      <c r="AP109" s="340">
        <v>1</v>
      </c>
      <c r="AQ109" s="340">
        <v>1</v>
      </c>
      <c r="AR109" s="340">
        <v>1</v>
      </c>
      <c r="AS109" s="340">
        <v>1</v>
      </c>
      <c r="AT109" s="340">
        <v>1</v>
      </c>
      <c r="AU109" s="340">
        <v>1</v>
      </c>
      <c r="AV109" s="340">
        <v>1</v>
      </c>
      <c r="AW109" s="340">
        <v>1</v>
      </c>
      <c r="AX109" s="340">
        <v>1</v>
      </c>
      <c r="AY109" s="340">
        <v>1</v>
      </c>
      <c r="AZ109" s="340">
        <v>1</v>
      </c>
      <c r="BA109" s="340">
        <v>1</v>
      </c>
      <c r="BB109" s="340">
        <v>1</v>
      </c>
      <c r="BC109" s="340">
        <v>1</v>
      </c>
      <c r="BD109" s="340">
        <v>1</v>
      </c>
      <c r="BE109" s="340">
        <v>1</v>
      </c>
      <c r="BF109" s="340">
        <v>1</v>
      </c>
      <c r="BG109" s="340">
        <v>1</v>
      </c>
      <c r="BH109" s="340">
        <v>1</v>
      </c>
      <c r="BI109" s="340">
        <v>1</v>
      </c>
      <c r="BJ109" s="340">
        <v>1</v>
      </c>
      <c r="BK109" s="340">
        <v>1</v>
      </c>
      <c r="BL109" s="340">
        <v>1</v>
      </c>
      <c r="BM109" s="340">
        <v>1</v>
      </c>
      <c r="BN109" s="340">
        <v>1</v>
      </c>
      <c r="BO109" s="340">
        <v>1</v>
      </c>
      <c r="BP109" s="350"/>
      <c r="BQ109" s="352"/>
    </row>
    <row r="110" spans="1:69" hidden="1" outlineLevel="1" x14ac:dyDescent="0.15">
      <c r="A110" s="33" t="s">
        <v>86</v>
      </c>
      <c r="B110" s="331">
        <f>2000000/160</f>
        <v>12500</v>
      </c>
      <c r="C110" s="265">
        <f>B110*160</f>
        <v>2000000</v>
      </c>
      <c r="D110" s="336" t="s">
        <v>91</v>
      </c>
      <c r="E110" s="336" t="s">
        <v>91</v>
      </c>
      <c r="F110" s="336" t="s">
        <v>91</v>
      </c>
      <c r="G110" s="340">
        <v>0</v>
      </c>
      <c r="H110" s="340">
        <v>0</v>
      </c>
      <c r="I110" s="340">
        <v>0</v>
      </c>
      <c r="J110" s="340">
        <v>0</v>
      </c>
      <c r="K110" s="340">
        <v>0</v>
      </c>
      <c r="L110" s="340">
        <v>0</v>
      </c>
      <c r="M110" s="340">
        <v>0</v>
      </c>
      <c r="N110" s="340">
        <v>0</v>
      </c>
      <c r="O110" s="340">
        <v>0</v>
      </c>
      <c r="P110" s="340">
        <v>0</v>
      </c>
      <c r="Q110" s="340">
        <v>0</v>
      </c>
      <c r="R110" s="340">
        <v>0</v>
      </c>
      <c r="S110" s="340">
        <v>0</v>
      </c>
      <c r="T110" s="340">
        <v>0</v>
      </c>
      <c r="U110" s="340">
        <v>0</v>
      </c>
      <c r="V110" s="340">
        <v>0</v>
      </c>
      <c r="W110" s="340">
        <v>0</v>
      </c>
      <c r="X110" s="340">
        <v>0</v>
      </c>
      <c r="Y110" s="340">
        <v>0</v>
      </c>
      <c r="Z110" s="340">
        <v>0</v>
      </c>
      <c r="AA110" s="340">
        <v>0</v>
      </c>
      <c r="AB110" s="340">
        <v>0</v>
      </c>
      <c r="AC110" s="340">
        <v>0</v>
      </c>
      <c r="AD110" s="340">
        <v>0</v>
      </c>
      <c r="AE110" s="340">
        <v>0</v>
      </c>
      <c r="AF110" s="340">
        <v>0</v>
      </c>
      <c r="AG110" s="340">
        <v>0</v>
      </c>
      <c r="AH110" s="340">
        <v>0</v>
      </c>
      <c r="AI110" s="340">
        <v>0</v>
      </c>
      <c r="AJ110" s="340">
        <v>0</v>
      </c>
      <c r="AK110" s="340">
        <v>0</v>
      </c>
      <c r="AL110" s="340">
        <v>0</v>
      </c>
      <c r="AM110" s="340">
        <v>0</v>
      </c>
      <c r="AN110" s="340">
        <v>0</v>
      </c>
      <c r="AO110" s="340">
        <v>0</v>
      </c>
      <c r="AP110" s="340">
        <v>0</v>
      </c>
      <c r="AQ110" s="340">
        <v>0</v>
      </c>
      <c r="AR110" s="340">
        <v>0</v>
      </c>
      <c r="AS110" s="340">
        <v>0</v>
      </c>
      <c r="AT110" s="340">
        <v>0</v>
      </c>
      <c r="AU110" s="340">
        <v>0</v>
      </c>
      <c r="AV110" s="340">
        <v>0</v>
      </c>
      <c r="AW110" s="340">
        <v>0</v>
      </c>
      <c r="AX110" s="340">
        <v>0</v>
      </c>
      <c r="AY110" s="340">
        <v>0</v>
      </c>
      <c r="AZ110" s="340">
        <v>0</v>
      </c>
      <c r="BA110" s="340">
        <v>0</v>
      </c>
      <c r="BB110" s="340">
        <v>0</v>
      </c>
      <c r="BC110" s="340">
        <v>0</v>
      </c>
      <c r="BD110" s="340">
        <v>0</v>
      </c>
      <c r="BE110" s="340">
        <v>0</v>
      </c>
      <c r="BF110" s="340">
        <v>0</v>
      </c>
      <c r="BG110" s="340">
        <v>0</v>
      </c>
      <c r="BH110" s="340">
        <v>0</v>
      </c>
      <c r="BI110" s="340">
        <v>0</v>
      </c>
      <c r="BJ110" s="340">
        <v>0</v>
      </c>
      <c r="BK110" s="340">
        <v>0</v>
      </c>
      <c r="BL110" s="340">
        <v>0</v>
      </c>
      <c r="BM110" s="340">
        <v>0</v>
      </c>
      <c r="BN110" s="340">
        <v>0</v>
      </c>
      <c r="BO110" s="340">
        <v>0</v>
      </c>
      <c r="BP110" s="350"/>
      <c r="BQ110" s="352"/>
    </row>
    <row r="111" spans="1:69" hidden="1" outlineLevel="1" x14ac:dyDescent="0.15">
      <c r="B111" s="331"/>
      <c r="C111" s="266"/>
      <c r="D111" s="337"/>
      <c r="E111" s="337"/>
      <c r="F111" s="337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340"/>
      <c r="AB111" s="340"/>
      <c r="AC111" s="340"/>
      <c r="AD111" s="340"/>
      <c r="AE111" s="340"/>
      <c r="AF111" s="340"/>
      <c r="AG111" s="340"/>
      <c r="AH111" s="340"/>
      <c r="AI111" s="340"/>
      <c r="AJ111" s="340"/>
      <c r="AK111" s="340"/>
      <c r="AL111" s="340"/>
      <c r="AM111" s="340"/>
      <c r="AN111" s="340"/>
      <c r="AO111" s="340"/>
      <c r="AP111" s="340"/>
      <c r="AQ111" s="340"/>
      <c r="AR111" s="340"/>
      <c r="AS111" s="340"/>
      <c r="AT111" s="340"/>
      <c r="AU111" s="340"/>
      <c r="AV111" s="340"/>
      <c r="AW111" s="340"/>
      <c r="AX111" s="340"/>
      <c r="AY111" s="340"/>
      <c r="AZ111" s="340"/>
      <c r="BA111" s="340"/>
      <c r="BB111" s="340"/>
      <c r="BC111" s="340"/>
      <c r="BD111" s="340"/>
      <c r="BE111" s="340"/>
      <c r="BF111" s="340"/>
      <c r="BG111" s="340"/>
      <c r="BH111" s="340"/>
      <c r="BI111" s="340"/>
      <c r="BJ111" s="340"/>
      <c r="BK111" s="340"/>
      <c r="BL111" s="340"/>
      <c r="BM111" s="340"/>
      <c r="BN111" s="340"/>
      <c r="BO111" s="340"/>
      <c r="BP111" s="350"/>
      <c r="BQ111" s="352"/>
    </row>
    <row r="112" spans="1:69" hidden="1" outlineLevel="1" x14ac:dyDescent="0.15">
      <c r="A112" s="33" t="s">
        <v>112</v>
      </c>
      <c r="B112" s="331">
        <v>120000</v>
      </c>
      <c r="C112" s="265">
        <f>B112/12</f>
        <v>10000</v>
      </c>
      <c r="D112" s="336" t="s">
        <v>64</v>
      </c>
      <c r="E112" s="336" t="s">
        <v>64</v>
      </c>
      <c r="F112" s="336" t="s">
        <v>64</v>
      </c>
      <c r="G112" s="340">
        <v>0</v>
      </c>
      <c r="H112" s="340">
        <v>0</v>
      </c>
      <c r="I112" s="340">
        <v>0</v>
      </c>
      <c r="J112" s="340">
        <v>0</v>
      </c>
      <c r="K112" s="340">
        <v>0</v>
      </c>
      <c r="L112" s="340">
        <v>0</v>
      </c>
      <c r="M112" s="340">
        <v>0</v>
      </c>
      <c r="N112" s="340">
        <v>0</v>
      </c>
      <c r="O112" s="340">
        <v>0</v>
      </c>
      <c r="P112" s="340">
        <v>0</v>
      </c>
      <c r="Q112" s="340">
        <v>0</v>
      </c>
      <c r="R112" s="340">
        <v>0</v>
      </c>
      <c r="S112" s="340">
        <v>0</v>
      </c>
      <c r="T112" s="340">
        <v>0</v>
      </c>
      <c r="U112" s="340">
        <v>0</v>
      </c>
      <c r="V112" s="340">
        <v>0</v>
      </c>
      <c r="W112" s="340">
        <v>0</v>
      </c>
      <c r="X112" s="340">
        <v>0</v>
      </c>
      <c r="Y112" s="340">
        <v>0</v>
      </c>
      <c r="Z112" s="340">
        <v>0</v>
      </c>
      <c r="AA112" s="340">
        <v>0</v>
      </c>
      <c r="AB112" s="340">
        <v>0</v>
      </c>
      <c r="AC112" s="340">
        <v>0</v>
      </c>
      <c r="AD112" s="340">
        <v>0</v>
      </c>
      <c r="AE112" s="340">
        <v>0</v>
      </c>
      <c r="AF112" s="340">
        <v>0</v>
      </c>
      <c r="AG112" s="340">
        <v>0</v>
      </c>
      <c r="AH112" s="340">
        <v>0</v>
      </c>
      <c r="AI112" s="340">
        <v>0</v>
      </c>
      <c r="AJ112" s="340">
        <v>0</v>
      </c>
      <c r="AK112" s="340">
        <v>0</v>
      </c>
      <c r="AL112" s="340">
        <v>0</v>
      </c>
      <c r="AM112" s="340">
        <v>0</v>
      </c>
      <c r="AN112" s="340">
        <v>0</v>
      </c>
      <c r="AO112" s="340">
        <v>0</v>
      </c>
      <c r="AP112" s="340">
        <v>0</v>
      </c>
      <c r="AQ112" s="340">
        <v>0</v>
      </c>
      <c r="AR112" s="340">
        <v>0</v>
      </c>
      <c r="AS112" s="340">
        <v>0</v>
      </c>
      <c r="AT112" s="340">
        <v>0</v>
      </c>
      <c r="AU112" s="340">
        <v>0</v>
      </c>
      <c r="AV112" s="340">
        <v>0</v>
      </c>
      <c r="AW112" s="340">
        <v>0</v>
      </c>
      <c r="AX112" s="340">
        <v>0</v>
      </c>
      <c r="AY112" s="340">
        <v>0</v>
      </c>
      <c r="AZ112" s="340">
        <v>0</v>
      </c>
      <c r="BA112" s="340">
        <v>0</v>
      </c>
      <c r="BB112" s="340">
        <v>0</v>
      </c>
      <c r="BC112" s="340">
        <v>0</v>
      </c>
      <c r="BD112" s="340">
        <v>0</v>
      </c>
      <c r="BE112" s="340">
        <v>0</v>
      </c>
      <c r="BF112" s="340">
        <v>0</v>
      </c>
      <c r="BG112" s="340">
        <v>0</v>
      </c>
      <c r="BH112" s="340">
        <v>0</v>
      </c>
      <c r="BI112" s="340">
        <v>0</v>
      </c>
      <c r="BJ112" s="340">
        <v>0</v>
      </c>
      <c r="BK112" s="340">
        <v>0</v>
      </c>
      <c r="BL112" s="340">
        <v>0</v>
      </c>
      <c r="BM112" s="340">
        <v>0</v>
      </c>
      <c r="BN112" s="340">
        <v>0</v>
      </c>
      <c r="BO112" s="340">
        <v>0</v>
      </c>
      <c r="BP112" s="350"/>
      <c r="BQ112" s="352"/>
    </row>
    <row r="113" spans="1:69" s="18" customFormat="1" hidden="1" outlineLevel="1" x14ac:dyDescent="0.15">
      <c r="A113" s="33" t="s">
        <v>86</v>
      </c>
      <c r="B113" s="331">
        <v>100</v>
      </c>
      <c r="C113" s="265">
        <f>B113*160</f>
        <v>16000</v>
      </c>
      <c r="D113" s="336" t="s">
        <v>91</v>
      </c>
      <c r="E113" s="336" t="s">
        <v>64</v>
      </c>
      <c r="F113" s="336" t="s">
        <v>64</v>
      </c>
      <c r="G113" s="340">
        <v>0</v>
      </c>
      <c r="H113" s="340">
        <v>0</v>
      </c>
      <c r="I113" s="340">
        <v>0</v>
      </c>
      <c r="J113" s="340">
        <v>0</v>
      </c>
      <c r="K113" s="340">
        <v>0</v>
      </c>
      <c r="L113" s="340">
        <v>0</v>
      </c>
      <c r="M113" s="340">
        <v>0</v>
      </c>
      <c r="N113" s="340">
        <v>0</v>
      </c>
      <c r="O113" s="340">
        <v>0</v>
      </c>
      <c r="P113" s="340">
        <v>0</v>
      </c>
      <c r="Q113" s="340">
        <v>0</v>
      </c>
      <c r="R113" s="340">
        <v>0</v>
      </c>
      <c r="S113" s="340">
        <v>0</v>
      </c>
      <c r="T113" s="340">
        <v>0</v>
      </c>
      <c r="U113" s="340">
        <v>0</v>
      </c>
      <c r="V113" s="340">
        <v>0</v>
      </c>
      <c r="W113" s="340">
        <v>0</v>
      </c>
      <c r="X113" s="340">
        <v>0</v>
      </c>
      <c r="Y113" s="340">
        <v>0</v>
      </c>
      <c r="Z113" s="340">
        <v>0</v>
      </c>
      <c r="AA113" s="340">
        <v>0</v>
      </c>
      <c r="AB113" s="340">
        <v>0</v>
      </c>
      <c r="AC113" s="340">
        <v>0</v>
      </c>
      <c r="AD113" s="340">
        <v>0</v>
      </c>
      <c r="AE113" s="340">
        <v>0</v>
      </c>
      <c r="AF113" s="340">
        <v>0</v>
      </c>
      <c r="AG113" s="340">
        <v>0</v>
      </c>
      <c r="AH113" s="340">
        <v>0</v>
      </c>
      <c r="AI113" s="340">
        <v>0</v>
      </c>
      <c r="AJ113" s="340">
        <v>0</v>
      </c>
      <c r="AK113" s="340">
        <v>0</v>
      </c>
      <c r="AL113" s="340">
        <v>0</v>
      </c>
      <c r="AM113" s="340">
        <v>0</v>
      </c>
      <c r="AN113" s="340">
        <v>0</v>
      </c>
      <c r="AO113" s="340">
        <v>0</v>
      </c>
      <c r="AP113" s="340">
        <v>0</v>
      </c>
      <c r="AQ113" s="340">
        <v>0</v>
      </c>
      <c r="AR113" s="340">
        <v>0</v>
      </c>
      <c r="AS113" s="340">
        <v>0</v>
      </c>
      <c r="AT113" s="340">
        <v>0</v>
      </c>
      <c r="AU113" s="340">
        <v>0</v>
      </c>
      <c r="AV113" s="340">
        <v>0</v>
      </c>
      <c r="AW113" s="340">
        <v>0</v>
      </c>
      <c r="AX113" s="340">
        <v>0</v>
      </c>
      <c r="AY113" s="340">
        <v>0</v>
      </c>
      <c r="AZ113" s="340">
        <v>0</v>
      </c>
      <c r="BA113" s="340">
        <v>0</v>
      </c>
      <c r="BB113" s="340">
        <v>0</v>
      </c>
      <c r="BC113" s="340">
        <v>0</v>
      </c>
      <c r="BD113" s="340">
        <v>0</v>
      </c>
      <c r="BE113" s="340">
        <v>0</v>
      </c>
      <c r="BF113" s="340">
        <v>0</v>
      </c>
      <c r="BG113" s="340">
        <v>0</v>
      </c>
      <c r="BH113" s="340">
        <v>0</v>
      </c>
      <c r="BI113" s="340">
        <v>0</v>
      </c>
      <c r="BJ113" s="340">
        <v>0</v>
      </c>
      <c r="BK113" s="340">
        <v>0</v>
      </c>
      <c r="BL113" s="340">
        <v>0</v>
      </c>
      <c r="BM113" s="340">
        <v>0</v>
      </c>
      <c r="BN113" s="340">
        <v>0</v>
      </c>
      <c r="BO113" s="340">
        <v>0</v>
      </c>
      <c r="BP113" s="350"/>
      <c r="BQ113" s="351"/>
    </row>
    <row r="114" spans="1:69" hidden="1" outlineLevel="1" x14ac:dyDescent="0.15">
      <c r="B114" s="331"/>
      <c r="C114" s="266"/>
      <c r="D114" s="337"/>
      <c r="E114" s="337"/>
      <c r="F114" s="337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340"/>
      <c r="AB114" s="340"/>
      <c r="AC114" s="340"/>
      <c r="AD114" s="340"/>
      <c r="AE114" s="340"/>
      <c r="AF114" s="340"/>
      <c r="AG114" s="340"/>
      <c r="AH114" s="340"/>
      <c r="AI114" s="340"/>
      <c r="AJ114" s="340"/>
      <c r="AK114" s="340"/>
      <c r="AL114" s="340"/>
      <c r="AM114" s="340"/>
      <c r="AN114" s="340"/>
      <c r="AO114" s="340"/>
      <c r="AP114" s="340"/>
      <c r="AQ114" s="340"/>
      <c r="AR114" s="340"/>
      <c r="AS114" s="340"/>
      <c r="AT114" s="340"/>
      <c r="AU114" s="340"/>
      <c r="AV114" s="340"/>
      <c r="AW114" s="340"/>
      <c r="AX114" s="340"/>
      <c r="AY114" s="340"/>
      <c r="AZ114" s="340"/>
      <c r="BA114" s="340"/>
      <c r="BB114" s="340"/>
      <c r="BC114" s="340"/>
      <c r="BD114" s="340"/>
      <c r="BE114" s="340"/>
      <c r="BF114" s="340"/>
      <c r="BG114" s="340"/>
      <c r="BH114" s="340"/>
      <c r="BI114" s="340"/>
      <c r="BJ114" s="340"/>
      <c r="BK114" s="340"/>
      <c r="BL114" s="340"/>
      <c r="BM114" s="340"/>
      <c r="BN114" s="340"/>
      <c r="BO114" s="340"/>
      <c r="BP114" s="350"/>
      <c r="BQ114" s="352"/>
    </row>
    <row r="115" spans="1:69" hidden="1" outlineLevel="1" x14ac:dyDescent="0.15">
      <c r="A115" s="33" t="s">
        <v>56</v>
      </c>
      <c r="B115" s="331">
        <v>75000</v>
      </c>
      <c r="C115" s="265">
        <f>B115/12</f>
        <v>6250</v>
      </c>
      <c r="D115" s="336" t="s">
        <v>64</v>
      </c>
      <c r="E115" s="336" t="s">
        <v>64</v>
      </c>
      <c r="F115" s="336" t="s">
        <v>64</v>
      </c>
      <c r="G115" s="340">
        <v>0</v>
      </c>
      <c r="H115" s="340">
        <v>0</v>
      </c>
      <c r="I115" s="340">
        <v>0</v>
      </c>
      <c r="J115" s="340">
        <v>0</v>
      </c>
      <c r="K115" s="340">
        <v>0</v>
      </c>
      <c r="L115" s="340">
        <v>0</v>
      </c>
      <c r="M115" s="340">
        <v>0</v>
      </c>
      <c r="N115" s="340">
        <v>0</v>
      </c>
      <c r="O115" s="340">
        <v>0</v>
      </c>
      <c r="P115" s="340">
        <v>0</v>
      </c>
      <c r="Q115" s="340">
        <v>0</v>
      </c>
      <c r="R115" s="340">
        <v>0</v>
      </c>
      <c r="S115" s="340">
        <v>0</v>
      </c>
      <c r="T115" s="340">
        <v>0</v>
      </c>
      <c r="U115" s="340">
        <v>0</v>
      </c>
      <c r="V115" s="340">
        <v>0</v>
      </c>
      <c r="W115" s="340">
        <v>0</v>
      </c>
      <c r="X115" s="340">
        <v>0</v>
      </c>
      <c r="Y115" s="340">
        <v>0</v>
      </c>
      <c r="Z115" s="340">
        <v>0</v>
      </c>
      <c r="AA115" s="340">
        <v>0</v>
      </c>
      <c r="AB115" s="340">
        <v>0</v>
      </c>
      <c r="AC115" s="340">
        <v>0</v>
      </c>
      <c r="AD115" s="340">
        <v>0</v>
      </c>
      <c r="AE115" s="340">
        <v>0</v>
      </c>
      <c r="AF115" s="340">
        <v>0</v>
      </c>
      <c r="AG115" s="340">
        <v>0</v>
      </c>
      <c r="AH115" s="340">
        <v>0</v>
      </c>
      <c r="AI115" s="340">
        <v>0</v>
      </c>
      <c r="AJ115" s="340">
        <v>0</v>
      </c>
      <c r="AK115" s="340">
        <v>0</v>
      </c>
      <c r="AL115" s="340">
        <v>0</v>
      </c>
      <c r="AM115" s="340">
        <v>0</v>
      </c>
      <c r="AN115" s="340">
        <v>0</v>
      </c>
      <c r="AO115" s="340">
        <v>0</v>
      </c>
      <c r="AP115" s="340">
        <v>0</v>
      </c>
      <c r="AQ115" s="340">
        <v>0</v>
      </c>
      <c r="AR115" s="340">
        <v>0</v>
      </c>
      <c r="AS115" s="340">
        <v>0</v>
      </c>
      <c r="AT115" s="340">
        <v>0</v>
      </c>
      <c r="AU115" s="340">
        <v>0</v>
      </c>
      <c r="AV115" s="340">
        <v>0</v>
      </c>
      <c r="AW115" s="340">
        <v>0</v>
      </c>
      <c r="AX115" s="340">
        <v>0</v>
      </c>
      <c r="AY115" s="340">
        <v>0</v>
      </c>
      <c r="AZ115" s="340">
        <v>0</v>
      </c>
      <c r="BA115" s="340">
        <v>0</v>
      </c>
      <c r="BB115" s="340">
        <v>0</v>
      </c>
      <c r="BC115" s="340">
        <v>0</v>
      </c>
      <c r="BD115" s="340">
        <v>0</v>
      </c>
      <c r="BE115" s="340">
        <v>0</v>
      </c>
      <c r="BF115" s="340">
        <v>0</v>
      </c>
      <c r="BG115" s="340">
        <v>0</v>
      </c>
      <c r="BH115" s="340">
        <v>0</v>
      </c>
      <c r="BI115" s="340">
        <v>0</v>
      </c>
      <c r="BJ115" s="340">
        <v>0</v>
      </c>
      <c r="BK115" s="340">
        <v>0</v>
      </c>
      <c r="BL115" s="340">
        <v>0</v>
      </c>
      <c r="BM115" s="340">
        <v>0</v>
      </c>
      <c r="BN115" s="340">
        <v>0</v>
      </c>
      <c r="BO115" s="340">
        <v>0</v>
      </c>
      <c r="BP115" s="350"/>
      <c r="BQ115" s="352"/>
    </row>
    <row r="116" spans="1:69" hidden="1" outlineLevel="1" x14ac:dyDescent="0.15">
      <c r="A116" s="33" t="s">
        <v>86</v>
      </c>
      <c r="B116" s="331">
        <v>65</v>
      </c>
      <c r="C116" s="265">
        <f>B116*160</f>
        <v>10400</v>
      </c>
      <c r="D116" s="336" t="s">
        <v>91</v>
      </c>
      <c r="E116" s="336" t="s">
        <v>64</v>
      </c>
      <c r="F116" s="336" t="s">
        <v>91</v>
      </c>
      <c r="G116" s="340">
        <v>0</v>
      </c>
      <c r="H116" s="340">
        <v>0</v>
      </c>
      <c r="I116" s="340">
        <v>0</v>
      </c>
      <c r="J116" s="340">
        <v>0</v>
      </c>
      <c r="K116" s="340">
        <v>0</v>
      </c>
      <c r="L116" s="340">
        <v>0</v>
      </c>
      <c r="M116" s="340">
        <v>0</v>
      </c>
      <c r="N116" s="340">
        <v>0</v>
      </c>
      <c r="O116" s="340">
        <v>0</v>
      </c>
      <c r="P116" s="340">
        <v>0</v>
      </c>
      <c r="Q116" s="340">
        <v>0</v>
      </c>
      <c r="R116" s="340">
        <v>0</v>
      </c>
      <c r="S116" s="340">
        <v>0</v>
      </c>
      <c r="T116" s="340">
        <v>0</v>
      </c>
      <c r="U116" s="340">
        <v>0</v>
      </c>
      <c r="V116" s="340">
        <v>0</v>
      </c>
      <c r="W116" s="340">
        <v>0</v>
      </c>
      <c r="X116" s="340">
        <v>0</v>
      </c>
      <c r="Y116" s="340">
        <v>0</v>
      </c>
      <c r="Z116" s="340">
        <v>0</v>
      </c>
      <c r="AA116" s="340">
        <v>0</v>
      </c>
      <c r="AB116" s="340">
        <v>0</v>
      </c>
      <c r="AC116" s="340">
        <v>0</v>
      </c>
      <c r="AD116" s="340">
        <v>0</v>
      </c>
      <c r="AE116" s="340">
        <v>0</v>
      </c>
      <c r="AF116" s="340">
        <v>0</v>
      </c>
      <c r="AG116" s="340">
        <v>0</v>
      </c>
      <c r="AH116" s="340">
        <v>0</v>
      </c>
      <c r="AI116" s="340">
        <v>0</v>
      </c>
      <c r="AJ116" s="340">
        <v>0</v>
      </c>
      <c r="AK116" s="340">
        <v>0</v>
      </c>
      <c r="AL116" s="340">
        <v>0</v>
      </c>
      <c r="AM116" s="340">
        <v>0</v>
      </c>
      <c r="AN116" s="340">
        <v>0</v>
      </c>
      <c r="AO116" s="340">
        <v>0</v>
      </c>
      <c r="AP116" s="340">
        <v>0</v>
      </c>
      <c r="AQ116" s="340">
        <v>0</v>
      </c>
      <c r="AR116" s="340">
        <v>0</v>
      </c>
      <c r="AS116" s="340">
        <v>0</v>
      </c>
      <c r="AT116" s="340">
        <v>0</v>
      </c>
      <c r="AU116" s="340">
        <v>0</v>
      </c>
      <c r="AV116" s="340">
        <v>0</v>
      </c>
      <c r="AW116" s="340">
        <v>0</v>
      </c>
      <c r="AX116" s="340">
        <v>0</v>
      </c>
      <c r="AY116" s="340">
        <v>0</v>
      </c>
      <c r="AZ116" s="340">
        <v>0</v>
      </c>
      <c r="BA116" s="340">
        <v>0</v>
      </c>
      <c r="BB116" s="340">
        <v>0</v>
      </c>
      <c r="BC116" s="340">
        <v>0</v>
      </c>
      <c r="BD116" s="340">
        <v>0</v>
      </c>
      <c r="BE116" s="340">
        <v>0</v>
      </c>
      <c r="BF116" s="340">
        <v>0</v>
      </c>
      <c r="BG116" s="340">
        <v>0</v>
      </c>
      <c r="BH116" s="340">
        <v>0</v>
      </c>
      <c r="BI116" s="340">
        <v>0</v>
      </c>
      <c r="BJ116" s="340">
        <v>0</v>
      </c>
      <c r="BK116" s="340">
        <v>0</v>
      </c>
      <c r="BL116" s="340">
        <v>0</v>
      </c>
      <c r="BM116" s="340">
        <v>0</v>
      </c>
      <c r="BN116" s="340">
        <v>0</v>
      </c>
      <c r="BO116" s="340">
        <v>0</v>
      </c>
      <c r="BP116" s="350"/>
      <c r="BQ116" s="352"/>
    </row>
    <row r="117" spans="1:69" hidden="1" outlineLevel="1" x14ac:dyDescent="0.15">
      <c r="B117" s="331"/>
      <c r="C117" s="266"/>
      <c r="D117" s="337"/>
      <c r="E117" s="337"/>
      <c r="F117" s="337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340"/>
      <c r="AB117" s="340"/>
      <c r="AC117" s="340"/>
      <c r="AD117" s="340"/>
      <c r="AE117" s="340"/>
      <c r="AF117" s="340"/>
      <c r="AG117" s="340"/>
      <c r="AH117" s="340"/>
      <c r="AI117" s="340"/>
      <c r="AJ117" s="340"/>
      <c r="AK117" s="340"/>
      <c r="AL117" s="340"/>
      <c r="AM117" s="340"/>
      <c r="AN117" s="340"/>
      <c r="AO117" s="340"/>
      <c r="AP117" s="340"/>
      <c r="AQ117" s="340"/>
      <c r="AR117" s="340"/>
      <c r="AS117" s="340"/>
      <c r="AT117" s="340"/>
      <c r="AU117" s="340"/>
      <c r="AV117" s="340"/>
      <c r="AW117" s="340"/>
      <c r="AX117" s="340"/>
      <c r="AY117" s="340"/>
      <c r="AZ117" s="340"/>
      <c r="BA117" s="340"/>
      <c r="BB117" s="340"/>
      <c r="BC117" s="340"/>
      <c r="BD117" s="340"/>
      <c r="BE117" s="340"/>
      <c r="BF117" s="340"/>
      <c r="BG117" s="340"/>
      <c r="BH117" s="340"/>
      <c r="BI117" s="340"/>
      <c r="BJ117" s="340"/>
      <c r="BK117" s="340"/>
      <c r="BL117" s="340"/>
      <c r="BM117" s="340"/>
      <c r="BN117" s="340"/>
      <c r="BO117" s="340"/>
      <c r="BP117" s="350"/>
      <c r="BQ117" s="352"/>
    </row>
    <row r="118" spans="1:69" hidden="1" outlineLevel="1" x14ac:dyDescent="0.15">
      <c r="A118" s="33" t="s">
        <v>57</v>
      </c>
      <c r="B118" s="331">
        <v>85000</v>
      </c>
      <c r="C118" s="265">
        <f>B118/12</f>
        <v>7083.333333333333</v>
      </c>
      <c r="D118" s="336" t="s">
        <v>64</v>
      </c>
      <c r="E118" s="336" t="s">
        <v>64</v>
      </c>
      <c r="F118" s="336" t="s">
        <v>64</v>
      </c>
      <c r="G118" s="340">
        <v>0</v>
      </c>
      <c r="H118" s="340">
        <v>0</v>
      </c>
      <c r="I118" s="340">
        <v>0</v>
      </c>
      <c r="J118" s="340">
        <v>0</v>
      </c>
      <c r="K118" s="340">
        <v>0</v>
      </c>
      <c r="L118" s="340">
        <v>0</v>
      </c>
      <c r="M118" s="340">
        <v>0</v>
      </c>
      <c r="N118" s="340">
        <v>0</v>
      </c>
      <c r="O118" s="340">
        <v>0</v>
      </c>
      <c r="P118" s="340">
        <v>0</v>
      </c>
      <c r="Q118" s="340">
        <v>0</v>
      </c>
      <c r="R118" s="340">
        <v>0</v>
      </c>
      <c r="S118" s="340">
        <v>0</v>
      </c>
      <c r="T118" s="340">
        <v>0</v>
      </c>
      <c r="U118" s="340">
        <v>0</v>
      </c>
      <c r="V118" s="340">
        <v>0</v>
      </c>
      <c r="W118" s="340">
        <v>0</v>
      </c>
      <c r="X118" s="340">
        <v>0</v>
      </c>
      <c r="Y118" s="340">
        <v>0</v>
      </c>
      <c r="Z118" s="340">
        <v>0</v>
      </c>
      <c r="AA118" s="340">
        <v>0</v>
      </c>
      <c r="AB118" s="340">
        <v>0</v>
      </c>
      <c r="AC118" s="340">
        <v>0</v>
      </c>
      <c r="AD118" s="340">
        <v>0</v>
      </c>
      <c r="AE118" s="340">
        <v>0</v>
      </c>
      <c r="AF118" s="340">
        <v>0</v>
      </c>
      <c r="AG118" s="340">
        <v>0</v>
      </c>
      <c r="AH118" s="340">
        <v>0</v>
      </c>
      <c r="AI118" s="340">
        <v>0</v>
      </c>
      <c r="AJ118" s="340">
        <v>0</v>
      </c>
      <c r="AK118" s="340">
        <v>0</v>
      </c>
      <c r="AL118" s="340">
        <v>0</v>
      </c>
      <c r="AM118" s="340">
        <v>0</v>
      </c>
      <c r="AN118" s="340">
        <v>0</v>
      </c>
      <c r="AO118" s="340">
        <v>0</v>
      </c>
      <c r="AP118" s="340">
        <v>0</v>
      </c>
      <c r="AQ118" s="340">
        <v>0</v>
      </c>
      <c r="AR118" s="340">
        <v>0</v>
      </c>
      <c r="AS118" s="340">
        <v>0</v>
      </c>
      <c r="AT118" s="340">
        <v>0</v>
      </c>
      <c r="AU118" s="340">
        <v>0</v>
      </c>
      <c r="AV118" s="340">
        <v>0</v>
      </c>
      <c r="AW118" s="340">
        <v>0</v>
      </c>
      <c r="AX118" s="340">
        <v>0</v>
      </c>
      <c r="AY118" s="340">
        <v>0</v>
      </c>
      <c r="AZ118" s="340">
        <v>0</v>
      </c>
      <c r="BA118" s="340">
        <v>0</v>
      </c>
      <c r="BB118" s="340">
        <v>0</v>
      </c>
      <c r="BC118" s="340">
        <v>0</v>
      </c>
      <c r="BD118" s="340">
        <v>0</v>
      </c>
      <c r="BE118" s="340">
        <v>0</v>
      </c>
      <c r="BF118" s="340">
        <v>0</v>
      </c>
      <c r="BG118" s="340">
        <v>0</v>
      </c>
      <c r="BH118" s="340">
        <v>0</v>
      </c>
      <c r="BI118" s="340">
        <v>0</v>
      </c>
      <c r="BJ118" s="340">
        <v>0</v>
      </c>
      <c r="BK118" s="340">
        <v>0</v>
      </c>
      <c r="BL118" s="340">
        <v>0</v>
      </c>
      <c r="BM118" s="340">
        <v>0</v>
      </c>
      <c r="BN118" s="340">
        <v>0</v>
      </c>
      <c r="BO118" s="340">
        <v>0</v>
      </c>
      <c r="BP118" s="350"/>
      <c r="BQ118" s="352"/>
    </row>
    <row r="119" spans="1:69" s="18" customFormat="1" hidden="1" outlineLevel="1" x14ac:dyDescent="0.15">
      <c r="A119" s="33" t="s">
        <v>86</v>
      </c>
      <c r="B119" s="331">
        <v>85</v>
      </c>
      <c r="C119" s="265">
        <f>B119*160</f>
        <v>13600</v>
      </c>
      <c r="D119" s="336" t="s">
        <v>91</v>
      </c>
      <c r="E119" s="336" t="s">
        <v>64</v>
      </c>
      <c r="F119" s="336" t="s">
        <v>91</v>
      </c>
      <c r="G119" s="340">
        <v>0</v>
      </c>
      <c r="H119" s="340">
        <v>0</v>
      </c>
      <c r="I119" s="340">
        <v>0</v>
      </c>
      <c r="J119" s="340">
        <v>0</v>
      </c>
      <c r="K119" s="340">
        <v>0</v>
      </c>
      <c r="L119" s="340">
        <v>0</v>
      </c>
      <c r="M119" s="340">
        <v>0</v>
      </c>
      <c r="N119" s="340">
        <v>0</v>
      </c>
      <c r="O119" s="340">
        <v>0</v>
      </c>
      <c r="P119" s="340">
        <v>0</v>
      </c>
      <c r="Q119" s="340">
        <v>0</v>
      </c>
      <c r="R119" s="340">
        <v>0</v>
      </c>
      <c r="S119" s="340">
        <v>0</v>
      </c>
      <c r="T119" s="340">
        <v>0</v>
      </c>
      <c r="U119" s="340">
        <v>0</v>
      </c>
      <c r="V119" s="340">
        <v>0</v>
      </c>
      <c r="W119" s="340">
        <v>0</v>
      </c>
      <c r="X119" s="340">
        <v>0</v>
      </c>
      <c r="Y119" s="340">
        <v>0</v>
      </c>
      <c r="Z119" s="340">
        <v>0</v>
      </c>
      <c r="AA119" s="340">
        <v>0</v>
      </c>
      <c r="AB119" s="340">
        <v>0</v>
      </c>
      <c r="AC119" s="340">
        <v>0</v>
      </c>
      <c r="AD119" s="340">
        <v>0</v>
      </c>
      <c r="AE119" s="340">
        <v>0</v>
      </c>
      <c r="AF119" s="340">
        <v>0</v>
      </c>
      <c r="AG119" s="340">
        <v>0</v>
      </c>
      <c r="AH119" s="340">
        <v>0</v>
      </c>
      <c r="AI119" s="340">
        <v>0</v>
      </c>
      <c r="AJ119" s="340">
        <v>0</v>
      </c>
      <c r="AK119" s="340">
        <v>0</v>
      </c>
      <c r="AL119" s="340">
        <v>0</v>
      </c>
      <c r="AM119" s="340">
        <v>0</v>
      </c>
      <c r="AN119" s="340">
        <v>0</v>
      </c>
      <c r="AO119" s="340">
        <v>0</v>
      </c>
      <c r="AP119" s="340">
        <v>0</v>
      </c>
      <c r="AQ119" s="340">
        <v>0</v>
      </c>
      <c r="AR119" s="340">
        <v>0</v>
      </c>
      <c r="AS119" s="340">
        <v>0</v>
      </c>
      <c r="AT119" s="340">
        <v>0</v>
      </c>
      <c r="AU119" s="340">
        <v>0</v>
      </c>
      <c r="AV119" s="340">
        <v>0</v>
      </c>
      <c r="AW119" s="340">
        <v>0</v>
      </c>
      <c r="AX119" s="340">
        <v>0</v>
      </c>
      <c r="AY119" s="340">
        <v>0</v>
      </c>
      <c r="AZ119" s="340">
        <v>0</v>
      </c>
      <c r="BA119" s="340">
        <v>0</v>
      </c>
      <c r="BB119" s="340">
        <v>0</v>
      </c>
      <c r="BC119" s="340">
        <v>0</v>
      </c>
      <c r="BD119" s="340">
        <v>0</v>
      </c>
      <c r="BE119" s="340">
        <v>0</v>
      </c>
      <c r="BF119" s="340">
        <v>0</v>
      </c>
      <c r="BG119" s="340">
        <v>0</v>
      </c>
      <c r="BH119" s="340">
        <v>0</v>
      </c>
      <c r="BI119" s="340">
        <v>0</v>
      </c>
      <c r="BJ119" s="340">
        <v>0</v>
      </c>
      <c r="BK119" s="340">
        <v>0</v>
      </c>
      <c r="BL119" s="340">
        <v>0</v>
      </c>
      <c r="BM119" s="340">
        <v>0</v>
      </c>
      <c r="BN119" s="340">
        <v>0</v>
      </c>
      <c r="BO119" s="340">
        <v>0</v>
      </c>
      <c r="BP119" s="350"/>
      <c r="BQ119" s="351"/>
    </row>
    <row r="120" spans="1:69" hidden="1" outlineLevel="1" x14ac:dyDescent="0.15">
      <c r="B120" s="331"/>
      <c r="C120" s="266"/>
      <c r="D120" s="337"/>
      <c r="E120" s="337"/>
      <c r="F120" s="337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340"/>
      <c r="AB120" s="340"/>
      <c r="AC120" s="340"/>
      <c r="AD120" s="340"/>
      <c r="AE120" s="340"/>
      <c r="AF120" s="340"/>
      <c r="AG120" s="340"/>
      <c r="AH120" s="340"/>
      <c r="AI120" s="340"/>
      <c r="AJ120" s="340"/>
      <c r="AK120" s="340"/>
      <c r="AL120" s="340"/>
      <c r="AM120" s="340"/>
      <c r="AN120" s="340"/>
      <c r="AO120" s="340"/>
      <c r="AP120" s="340"/>
      <c r="AQ120" s="340"/>
      <c r="AR120" s="340"/>
      <c r="AS120" s="340"/>
      <c r="AT120" s="340"/>
      <c r="AU120" s="340"/>
      <c r="AV120" s="340"/>
      <c r="AW120" s="340"/>
      <c r="AX120" s="340"/>
      <c r="AY120" s="340"/>
      <c r="AZ120" s="340"/>
      <c r="BA120" s="340"/>
      <c r="BB120" s="340"/>
      <c r="BC120" s="340"/>
      <c r="BD120" s="340"/>
      <c r="BE120" s="340"/>
      <c r="BF120" s="340"/>
      <c r="BG120" s="340"/>
      <c r="BH120" s="340"/>
      <c r="BI120" s="340"/>
      <c r="BJ120" s="340"/>
      <c r="BK120" s="340"/>
      <c r="BL120" s="340"/>
      <c r="BM120" s="340"/>
      <c r="BN120" s="340"/>
      <c r="BO120" s="340"/>
      <c r="BP120" s="350"/>
      <c r="BQ120" s="352"/>
    </row>
    <row r="121" spans="1:69" hidden="1" outlineLevel="1" x14ac:dyDescent="0.15">
      <c r="A121" s="33" t="s">
        <v>113</v>
      </c>
      <c r="B121" s="331">
        <v>90000</v>
      </c>
      <c r="C121" s="265">
        <f>B121/12</f>
        <v>7500</v>
      </c>
      <c r="D121" s="336" t="s">
        <v>64</v>
      </c>
      <c r="E121" s="336" t="s">
        <v>64</v>
      </c>
      <c r="F121" s="336" t="s">
        <v>64</v>
      </c>
      <c r="G121" s="340">
        <v>0</v>
      </c>
      <c r="H121" s="340">
        <v>0</v>
      </c>
      <c r="I121" s="340">
        <v>0</v>
      </c>
      <c r="J121" s="340">
        <v>0</v>
      </c>
      <c r="K121" s="340">
        <v>0</v>
      </c>
      <c r="L121" s="340">
        <v>0</v>
      </c>
      <c r="M121" s="340">
        <v>0</v>
      </c>
      <c r="N121" s="340">
        <v>0</v>
      </c>
      <c r="O121" s="340">
        <v>0</v>
      </c>
      <c r="P121" s="340">
        <v>0</v>
      </c>
      <c r="Q121" s="340">
        <v>0</v>
      </c>
      <c r="R121" s="340">
        <v>0</v>
      </c>
      <c r="S121" s="340">
        <v>0</v>
      </c>
      <c r="T121" s="340">
        <v>0</v>
      </c>
      <c r="U121" s="340">
        <v>0</v>
      </c>
      <c r="V121" s="340">
        <v>0</v>
      </c>
      <c r="W121" s="340">
        <v>0</v>
      </c>
      <c r="X121" s="340">
        <v>0</v>
      </c>
      <c r="Y121" s="340">
        <v>0</v>
      </c>
      <c r="Z121" s="340">
        <v>0</v>
      </c>
      <c r="AA121" s="340">
        <v>0</v>
      </c>
      <c r="AB121" s="340">
        <v>0</v>
      </c>
      <c r="AC121" s="340">
        <v>0</v>
      </c>
      <c r="AD121" s="340">
        <v>0</v>
      </c>
      <c r="AE121" s="340">
        <v>0</v>
      </c>
      <c r="AF121" s="340">
        <v>0</v>
      </c>
      <c r="AG121" s="340">
        <v>0</v>
      </c>
      <c r="AH121" s="340">
        <v>0</v>
      </c>
      <c r="AI121" s="340">
        <v>0</v>
      </c>
      <c r="AJ121" s="340">
        <v>0</v>
      </c>
      <c r="AK121" s="340">
        <v>0</v>
      </c>
      <c r="AL121" s="340">
        <v>0</v>
      </c>
      <c r="AM121" s="340">
        <v>0</v>
      </c>
      <c r="AN121" s="340">
        <v>0</v>
      </c>
      <c r="AO121" s="340">
        <v>0</v>
      </c>
      <c r="AP121" s="340">
        <v>0</v>
      </c>
      <c r="AQ121" s="340">
        <v>0</v>
      </c>
      <c r="AR121" s="340">
        <v>0</v>
      </c>
      <c r="AS121" s="340">
        <v>0</v>
      </c>
      <c r="AT121" s="340">
        <v>0</v>
      </c>
      <c r="AU121" s="340">
        <v>0</v>
      </c>
      <c r="AV121" s="340">
        <v>0</v>
      </c>
      <c r="AW121" s="340">
        <v>0</v>
      </c>
      <c r="AX121" s="340">
        <v>0</v>
      </c>
      <c r="AY121" s="340">
        <v>0</v>
      </c>
      <c r="AZ121" s="340">
        <v>0</v>
      </c>
      <c r="BA121" s="340">
        <v>0</v>
      </c>
      <c r="BB121" s="340">
        <v>0</v>
      </c>
      <c r="BC121" s="340">
        <v>0</v>
      </c>
      <c r="BD121" s="340">
        <v>0</v>
      </c>
      <c r="BE121" s="340">
        <v>0</v>
      </c>
      <c r="BF121" s="340">
        <v>0</v>
      </c>
      <c r="BG121" s="340">
        <v>0</v>
      </c>
      <c r="BH121" s="340">
        <v>0</v>
      </c>
      <c r="BI121" s="340">
        <v>0</v>
      </c>
      <c r="BJ121" s="340">
        <v>0</v>
      </c>
      <c r="BK121" s="340">
        <v>0</v>
      </c>
      <c r="BL121" s="340">
        <v>0</v>
      </c>
      <c r="BM121" s="340">
        <v>0</v>
      </c>
      <c r="BN121" s="340">
        <v>0</v>
      </c>
      <c r="BO121" s="340">
        <v>0</v>
      </c>
      <c r="BP121" s="350"/>
      <c r="BQ121" s="352"/>
    </row>
    <row r="122" spans="1:69" s="18" customFormat="1" hidden="1" outlineLevel="1" x14ac:dyDescent="0.15">
      <c r="A122" s="33" t="s">
        <v>86</v>
      </c>
      <c r="B122" s="331">
        <v>65</v>
      </c>
      <c r="C122" s="265">
        <f>B122*160</f>
        <v>10400</v>
      </c>
      <c r="D122" s="336" t="s">
        <v>91</v>
      </c>
      <c r="E122" s="336" t="s">
        <v>64</v>
      </c>
      <c r="F122" s="336" t="s">
        <v>91</v>
      </c>
      <c r="G122" s="340">
        <v>0</v>
      </c>
      <c r="H122" s="340">
        <v>0</v>
      </c>
      <c r="I122" s="340">
        <v>0</v>
      </c>
      <c r="J122" s="340">
        <v>0</v>
      </c>
      <c r="K122" s="340">
        <v>0</v>
      </c>
      <c r="L122" s="340">
        <v>0</v>
      </c>
      <c r="M122" s="340">
        <v>0</v>
      </c>
      <c r="N122" s="340">
        <v>0</v>
      </c>
      <c r="O122" s="340">
        <v>0</v>
      </c>
      <c r="P122" s="340">
        <v>0</v>
      </c>
      <c r="Q122" s="340">
        <v>0</v>
      </c>
      <c r="R122" s="340">
        <v>0</v>
      </c>
      <c r="S122" s="340">
        <v>0</v>
      </c>
      <c r="T122" s="340">
        <v>0</v>
      </c>
      <c r="U122" s="340">
        <v>0</v>
      </c>
      <c r="V122" s="340">
        <v>0</v>
      </c>
      <c r="W122" s="340">
        <v>0</v>
      </c>
      <c r="X122" s="340">
        <v>0</v>
      </c>
      <c r="Y122" s="340">
        <v>0</v>
      </c>
      <c r="Z122" s="340">
        <v>0</v>
      </c>
      <c r="AA122" s="340">
        <v>0</v>
      </c>
      <c r="AB122" s="340">
        <v>0</v>
      </c>
      <c r="AC122" s="340">
        <v>0</v>
      </c>
      <c r="AD122" s="340">
        <v>0</v>
      </c>
      <c r="AE122" s="340">
        <v>0</v>
      </c>
      <c r="AF122" s="340">
        <v>0</v>
      </c>
      <c r="AG122" s="340">
        <v>0</v>
      </c>
      <c r="AH122" s="340">
        <v>0</v>
      </c>
      <c r="AI122" s="340">
        <v>0</v>
      </c>
      <c r="AJ122" s="340">
        <v>0</v>
      </c>
      <c r="AK122" s="340">
        <v>0</v>
      </c>
      <c r="AL122" s="340">
        <v>0</v>
      </c>
      <c r="AM122" s="340">
        <v>0</v>
      </c>
      <c r="AN122" s="340">
        <v>0</v>
      </c>
      <c r="AO122" s="340">
        <v>0</v>
      </c>
      <c r="AP122" s="340">
        <v>0</v>
      </c>
      <c r="AQ122" s="340">
        <v>0</v>
      </c>
      <c r="AR122" s="340">
        <v>0</v>
      </c>
      <c r="AS122" s="340">
        <v>0</v>
      </c>
      <c r="AT122" s="340">
        <v>0</v>
      </c>
      <c r="AU122" s="340">
        <v>0</v>
      </c>
      <c r="AV122" s="340">
        <v>0</v>
      </c>
      <c r="AW122" s="340">
        <v>0</v>
      </c>
      <c r="AX122" s="340">
        <v>0</v>
      </c>
      <c r="AY122" s="340">
        <v>0</v>
      </c>
      <c r="AZ122" s="340">
        <v>0</v>
      </c>
      <c r="BA122" s="340">
        <v>0</v>
      </c>
      <c r="BB122" s="340">
        <v>0</v>
      </c>
      <c r="BC122" s="340">
        <v>0</v>
      </c>
      <c r="BD122" s="340">
        <v>0</v>
      </c>
      <c r="BE122" s="340">
        <v>0</v>
      </c>
      <c r="BF122" s="340">
        <v>0</v>
      </c>
      <c r="BG122" s="340">
        <v>0</v>
      </c>
      <c r="BH122" s="340">
        <v>0</v>
      </c>
      <c r="BI122" s="340">
        <v>0</v>
      </c>
      <c r="BJ122" s="340">
        <v>0</v>
      </c>
      <c r="BK122" s="340">
        <v>0</v>
      </c>
      <c r="BL122" s="340">
        <v>0</v>
      </c>
      <c r="BM122" s="340">
        <v>0</v>
      </c>
      <c r="BN122" s="340">
        <v>0</v>
      </c>
      <c r="BO122" s="340">
        <v>0</v>
      </c>
      <c r="BP122" s="350"/>
      <c r="BQ122" s="351"/>
    </row>
    <row r="123" spans="1:69" hidden="1" outlineLevel="1" x14ac:dyDescent="0.15">
      <c r="B123" s="331"/>
      <c r="C123" s="266"/>
      <c r="D123" s="337"/>
      <c r="E123" s="337"/>
      <c r="F123" s="337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340"/>
      <c r="AB123" s="340"/>
      <c r="AC123" s="340"/>
      <c r="AD123" s="340"/>
      <c r="AE123" s="340"/>
      <c r="AF123" s="340"/>
      <c r="AG123" s="340"/>
      <c r="AH123" s="340"/>
      <c r="AI123" s="340"/>
      <c r="AJ123" s="340"/>
      <c r="AK123" s="340"/>
      <c r="AL123" s="340"/>
      <c r="AM123" s="340"/>
      <c r="AN123" s="340"/>
      <c r="AO123" s="340"/>
      <c r="AP123" s="340"/>
      <c r="AQ123" s="340"/>
      <c r="AR123" s="340"/>
      <c r="AS123" s="340"/>
      <c r="AT123" s="340"/>
      <c r="AU123" s="340"/>
      <c r="AV123" s="340"/>
      <c r="AW123" s="340"/>
      <c r="AX123" s="340"/>
      <c r="AY123" s="340"/>
      <c r="AZ123" s="340"/>
      <c r="BA123" s="340"/>
      <c r="BB123" s="340"/>
      <c r="BC123" s="340"/>
      <c r="BD123" s="340"/>
      <c r="BE123" s="340"/>
      <c r="BF123" s="340"/>
      <c r="BG123" s="340"/>
      <c r="BH123" s="340"/>
      <c r="BI123" s="340"/>
      <c r="BJ123" s="340"/>
      <c r="BK123" s="340"/>
      <c r="BL123" s="340"/>
      <c r="BM123" s="340"/>
      <c r="BN123" s="340"/>
      <c r="BO123" s="340"/>
      <c r="BP123" s="350"/>
      <c r="BQ123" s="352"/>
    </row>
    <row r="124" spans="1:69" hidden="1" outlineLevel="1" x14ac:dyDescent="0.15">
      <c r="A124" s="33" t="s">
        <v>58</v>
      </c>
      <c r="B124" s="331">
        <v>65000</v>
      </c>
      <c r="C124" s="265">
        <f>B124/12</f>
        <v>5416.666666666667</v>
      </c>
      <c r="D124" s="336" t="s">
        <v>64</v>
      </c>
      <c r="E124" s="336" t="s">
        <v>64</v>
      </c>
      <c r="F124" s="336" t="s">
        <v>64</v>
      </c>
      <c r="G124" s="340">
        <v>0</v>
      </c>
      <c r="H124" s="340">
        <v>0</v>
      </c>
      <c r="I124" s="340">
        <v>0</v>
      </c>
      <c r="J124" s="340">
        <v>0</v>
      </c>
      <c r="K124" s="340">
        <v>0</v>
      </c>
      <c r="L124" s="340">
        <v>0</v>
      </c>
      <c r="M124" s="340">
        <v>0</v>
      </c>
      <c r="N124" s="340">
        <v>0</v>
      </c>
      <c r="O124" s="340">
        <v>0</v>
      </c>
      <c r="P124" s="340">
        <v>0</v>
      </c>
      <c r="Q124" s="340">
        <v>0</v>
      </c>
      <c r="R124" s="340">
        <v>0</v>
      </c>
      <c r="S124" s="340">
        <v>0</v>
      </c>
      <c r="T124" s="340">
        <v>0</v>
      </c>
      <c r="U124" s="340">
        <v>0</v>
      </c>
      <c r="V124" s="340">
        <v>0</v>
      </c>
      <c r="W124" s="340">
        <v>0</v>
      </c>
      <c r="X124" s="340">
        <v>0</v>
      </c>
      <c r="Y124" s="340">
        <v>0</v>
      </c>
      <c r="Z124" s="340">
        <v>0</v>
      </c>
      <c r="AA124" s="340">
        <v>0</v>
      </c>
      <c r="AB124" s="340">
        <v>0</v>
      </c>
      <c r="AC124" s="340">
        <v>0</v>
      </c>
      <c r="AD124" s="340">
        <v>0</v>
      </c>
      <c r="AE124" s="340">
        <v>0</v>
      </c>
      <c r="AF124" s="340">
        <v>0</v>
      </c>
      <c r="AG124" s="340">
        <v>0</v>
      </c>
      <c r="AH124" s="340">
        <v>0</v>
      </c>
      <c r="AI124" s="340">
        <v>0</v>
      </c>
      <c r="AJ124" s="340">
        <v>0</v>
      </c>
      <c r="AK124" s="340">
        <v>0</v>
      </c>
      <c r="AL124" s="340">
        <v>0</v>
      </c>
      <c r="AM124" s="340">
        <v>0</v>
      </c>
      <c r="AN124" s="340">
        <v>0</v>
      </c>
      <c r="AO124" s="340">
        <v>0</v>
      </c>
      <c r="AP124" s="340">
        <v>0</v>
      </c>
      <c r="AQ124" s="340">
        <v>0</v>
      </c>
      <c r="AR124" s="340">
        <v>0</v>
      </c>
      <c r="AS124" s="340">
        <v>0</v>
      </c>
      <c r="AT124" s="340">
        <v>0</v>
      </c>
      <c r="AU124" s="340">
        <v>0</v>
      </c>
      <c r="AV124" s="340">
        <v>0</v>
      </c>
      <c r="AW124" s="340">
        <v>0</v>
      </c>
      <c r="AX124" s="340">
        <v>0</v>
      </c>
      <c r="AY124" s="340">
        <v>0</v>
      </c>
      <c r="AZ124" s="340">
        <v>0</v>
      </c>
      <c r="BA124" s="340">
        <v>0</v>
      </c>
      <c r="BB124" s="340">
        <v>0</v>
      </c>
      <c r="BC124" s="340">
        <v>0</v>
      </c>
      <c r="BD124" s="340">
        <v>0</v>
      </c>
      <c r="BE124" s="340">
        <v>0</v>
      </c>
      <c r="BF124" s="340">
        <v>0</v>
      </c>
      <c r="BG124" s="340">
        <v>0</v>
      </c>
      <c r="BH124" s="340">
        <v>0</v>
      </c>
      <c r="BI124" s="340">
        <v>0</v>
      </c>
      <c r="BJ124" s="340">
        <v>0</v>
      </c>
      <c r="BK124" s="340">
        <v>0</v>
      </c>
      <c r="BL124" s="340">
        <v>0</v>
      </c>
      <c r="BM124" s="340">
        <v>0</v>
      </c>
      <c r="BN124" s="340">
        <v>0</v>
      </c>
      <c r="BO124" s="340">
        <v>0</v>
      </c>
      <c r="BP124" s="350"/>
      <c r="BQ124" s="352"/>
    </row>
    <row r="125" spans="1:69" s="18" customFormat="1" hidden="1" outlineLevel="1" x14ac:dyDescent="0.15">
      <c r="A125" s="33" t="s">
        <v>86</v>
      </c>
      <c r="B125" s="331">
        <v>50</v>
      </c>
      <c r="C125" s="265">
        <f>B125*160</f>
        <v>8000</v>
      </c>
      <c r="D125" s="336" t="s">
        <v>91</v>
      </c>
      <c r="E125" s="336" t="s">
        <v>64</v>
      </c>
      <c r="F125" s="336" t="s">
        <v>64</v>
      </c>
      <c r="G125" s="340">
        <v>0</v>
      </c>
      <c r="H125" s="340">
        <v>0</v>
      </c>
      <c r="I125" s="340">
        <v>0</v>
      </c>
      <c r="J125" s="340">
        <v>0</v>
      </c>
      <c r="K125" s="340">
        <v>0</v>
      </c>
      <c r="L125" s="340">
        <v>0</v>
      </c>
      <c r="M125" s="340">
        <v>0</v>
      </c>
      <c r="N125" s="340">
        <v>0</v>
      </c>
      <c r="O125" s="340">
        <v>0</v>
      </c>
      <c r="P125" s="340">
        <v>0</v>
      </c>
      <c r="Q125" s="340">
        <v>0</v>
      </c>
      <c r="R125" s="340">
        <v>0</v>
      </c>
      <c r="S125" s="340">
        <v>0</v>
      </c>
      <c r="T125" s="340">
        <v>0</v>
      </c>
      <c r="U125" s="340">
        <v>0</v>
      </c>
      <c r="V125" s="340">
        <v>0</v>
      </c>
      <c r="W125" s="340">
        <v>0</v>
      </c>
      <c r="X125" s="340">
        <v>0</v>
      </c>
      <c r="Y125" s="340">
        <v>0</v>
      </c>
      <c r="Z125" s="340">
        <v>0</v>
      </c>
      <c r="AA125" s="340">
        <v>0</v>
      </c>
      <c r="AB125" s="340">
        <v>0</v>
      </c>
      <c r="AC125" s="340">
        <v>0</v>
      </c>
      <c r="AD125" s="340">
        <v>0</v>
      </c>
      <c r="AE125" s="340">
        <v>0</v>
      </c>
      <c r="AF125" s="340">
        <v>0</v>
      </c>
      <c r="AG125" s="340">
        <v>0</v>
      </c>
      <c r="AH125" s="340">
        <v>0</v>
      </c>
      <c r="AI125" s="340">
        <v>0</v>
      </c>
      <c r="AJ125" s="340">
        <v>0</v>
      </c>
      <c r="AK125" s="340">
        <v>0</v>
      </c>
      <c r="AL125" s="340">
        <v>0</v>
      </c>
      <c r="AM125" s="340">
        <v>0</v>
      </c>
      <c r="AN125" s="340">
        <v>0</v>
      </c>
      <c r="AO125" s="340">
        <v>0</v>
      </c>
      <c r="AP125" s="340">
        <v>0</v>
      </c>
      <c r="AQ125" s="340">
        <v>0</v>
      </c>
      <c r="AR125" s="340">
        <v>0</v>
      </c>
      <c r="AS125" s="340">
        <v>0</v>
      </c>
      <c r="AT125" s="340">
        <v>0</v>
      </c>
      <c r="AU125" s="340">
        <v>0</v>
      </c>
      <c r="AV125" s="340">
        <v>0</v>
      </c>
      <c r="AW125" s="340">
        <v>0</v>
      </c>
      <c r="AX125" s="340">
        <v>0</v>
      </c>
      <c r="AY125" s="340">
        <v>0</v>
      </c>
      <c r="AZ125" s="340">
        <v>0</v>
      </c>
      <c r="BA125" s="340">
        <v>0</v>
      </c>
      <c r="BB125" s="340">
        <v>0</v>
      </c>
      <c r="BC125" s="340">
        <v>0</v>
      </c>
      <c r="BD125" s="340">
        <v>0</v>
      </c>
      <c r="BE125" s="340">
        <v>0</v>
      </c>
      <c r="BF125" s="340">
        <v>0</v>
      </c>
      <c r="BG125" s="340">
        <v>0</v>
      </c>
      <c r="BH125" s="340">
        <v>0</v>
      </c>
      <c r="BI125" s="340">
        <v>0</v>
      </c>
      <c r="BJ125" s="340">
        <v>0</v>
      </c>
      <c r="BK125" s="340">
        <v>0</v>
      </c>
      <c r="BL125" s="340">
        <v>0</v>
      </c>
      <c r="BM125" s="340">
        <v>0</v>
      </c>
      <c r="BN125" s="340">
        <v>0</v>
      </c>
      <c r="BO125" s="340">
        <v>0</v>
      </c>
      <c r="BP125" s="350"/>
      <c r="BQ125" s="351"/>
    </row>
    <row r="126" spans="1:69" hidden="1" outlineLevel="1" x14ac:dyDescent="0.15">
      <c r="B126" s="331"/>
      <c r="C126" s="266"/>
      <c r="D126" s="337"/>
      <c r="E126" s="337"/>
      <c r="F126" s="337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340"/>
      <c r="AB126" s="340"/>
      <c r="AC126" s="340"/>
      <c r="AD126" s="340"/>
      <c r="AE126" s="340"/>
      <c r="AF126" s="340"/>
      <c r="AG126" s="340"/>
      <c r="AH126" s="340"/>
      <c r="AI126" s="340"/>
      <c r="AJ126" s="340"/>
      <c r="AK126" s="340"/>
      <c r="AL126" s="340"/>
      <c r="AM126" s="340"/>
      <c r="AN126" s="340"/>
      <c r="AO126" s="340"/>
      <c r="AP126" s="340"/>
      <c r="AQ126" s="340"/>
      <c r="AR126" s="340"/>
      <c r="AS126" s="340"/>
      <c r="AT126" s="340"/>
      <c r="AU126" s="340"/>
      <c r="AV126" s="340"/>
      <c r="AW126" s="340"/>
      <c r="AX126" s="340"/>
      <c r="AY126" s="340"/>
      <c r="AZ126" s="340"/>
      <c r="BA126" s="340"/>
      <c r="BB126" s="340"/>
      <c r="BC126" s="340"/>
      <c r="BD126" s="340"/>
      <c r="BE126" s="340"/>
      <c r="BF126" s="340"/>
      <c r="BG126" s="340"/>
      <c r="BH126" s="340"/>
      <c r="BI126" s="340"/>
      <c r="BJ126" s="340"/>
      <c r="BK126" s="340"/>
      <c r="BL126" s="340"/>
      <c r="BM126" s="340"/>
      <c r="BN126" s="340"/>
      <c r="BO126" s="340"/>
      <c r="BP126" s="350"/>
      <c r="BQ126" s="352"/>
    </row>
    <row r="127" spans="1:69" hidden="1" outlineLevel="1" x14ac:dyDescent="0.15">
      <c r="A127" s="33" t="s">
        <v>59</v>
      </c>
      <c r="B127" s="331">
        <v>80000</v>
      </c>
      <c r="C127" s="265">
        <f>B127/12</f>
        <v>6666.666666666667</v>
      </c>
      <c r="D127" s="336" t="s">
        <v>64</v>
      </c>
      <c r="E127" s="336" t="s">
        <v>64</v>
      </c>
      <c r="F127" s="336" t="s">
        <v>64</v>
      </c>
      <c r="G127" s="340">
        <v>0</v>
      </c>
      <c r="H127" s="340">
        <v>0</v>
      </c>
      <c r="I127" s="340">
        <v>0</v>
      </c>
      <c r="J127" s="340">
        <v>0</v>
      </c>
      <c r="K127" s="340">
        <v>0</v>
      </c>
      <c r="L127" s="340">
        <v>0</v>
      </c>
      <c r="M127" s="340">
        <v>0</v>
      </c>
      <c r="N127" s="340">
        <v>0</v>
      </c>
      <c r="O127" s="340">
        <v>0</v>
      </c>
      <c r="P127" s="340">
        <v>0</v>
      </c>
      <c r="Q127" s="340">
        <v>0</v>
      </c>
      <c r="R127" s="340">
        <v>0</v>
      </c>
      <c r="S127" s="340">
        <v>0</v>
      </c>
      <c r="T127" s="340">
        <v>0</v>
      </c>
      <c r="U127" s="340">
        <v>0</v>
      </c>
      <c r="V127" s="340">
        <v>0</v>
      </c>
      <c r="W127" s="340">
        <v>0</v>
      </c>
      <c r="X127" s="340">
        <v>0</v>
      </c>
      <c r="Y127" s="340">
        <v>0</v>
      </c>
      <c r="Z127" s="340">
        <v>0</v>
      </c>
      <c r="AA127" s="340">
        <v>0</v>
      </c>
      <c r="AB127" s="340">
        <v>0</v>
      </c>
      <c r="AC127" s="340">
        <v>0</v>
      </c>
      <c r="AD127" s="340">
        <v>0</v>
      </c>
      <c r="AE127" s="340">
        <v>0</v>
      </c>
      <c r="AF127" s="340">
        <v>0</v>
      </c>
      <c r="AG127" s="340">
        <v>0</v>
      </c>
      <c r="AH127" s="340">
        <v>0</v>
      </c>
      <c r="AI127" s="340">
        <v>0</v>
      </c>
      <c r="AJ127" s="340">
        <v>0</v>
      </c>
      <c r="AK127" s="340">
        <v>0</v>
      </c>
      <c r="AL127" s="340">
        <v>0</v>
      </c>
      <c r="AM127" s="340">
        <v>0</v>
      </c>
      <c r="AN127" s="340">
        <v>0</v>
      </c>
      <c r="AO127" s="340">
        <v>0</v>
      </c>
      <c r="AP127" s="340">
        <v>0</v>
      </c>
      <c r="AQ127" s="340">
        <v>0</v>
      </c>
      <c r="AR127" s="340">
        <v>0</v>
      </c>
      <c r="AS127" s="340">
        <v>0</v>
      </c>
      <c r="AT127" s="340">
        <v>0</v>
      </c>
      <c r="AU127" s="340">
        <v>0</v>
      </c>
      <c r="AV127" s="340">
        <v>0</v>
      </c>
      <c r="AW127" s="340">
        <v>0</v>
      </c>
      <c r="AX127" s="340">
        <v>0</v>
      </c>
      <c r="AY127" s="340">
        <v>0</v>
      </c>
      <c r="AZ127" s="340">
        <v>0</v>
      </c>
      <c r="BA127" s="340">
        <v>0</v>
      </c>
      <c r="BB127" s="340">
        <v>0</v>
      </c>
      <c r="BC127" s="340">
        <v>0</v>
      </c>
      <c r="BD127" s="340">
        <v>0</v>
      </c>
      <c r="BE127" s="340">
        <v>0</v>
      </c>
      <c r="BF127" s="340">
        <v>0</v>
      </c>
      <c r="BG127" s="340">
        <v>0</v>
      </c>
      <c r="BH127" s="340">
        <v>0</v>
      </c>
      <c r="BI127" s="340">
        <v>0</v>
      </c>
      <c r="BJ127" s="340">
        <v>0</v>
      </c>
      <c r="BK127" s="340">
        <v>0</v>
      </c>
      <c r="BL127" s="340">
        <v>0</v>
      </c>
      <c r="BM127" s="340">
        <v>0</v>
      </c>
      <c r="BN127" s="340">
        <v>0</v>
      </c>
      <c r="BO127" s="340">
        <v>0</v>
      </c>
      <c r="BP127" s="350"/>
      <c r="BQ127" s="352"/>
    </row>
    <row r="128" spans="1:69" hidden="1" outlineLevel="1" x14ac:dyDescent="0.15">
      <c r="A128" s="33" t="s">
        <v>86</v>
      </c>
      <c r="B128" s="331">
        <v>65</v>
      </c>
      <c r="C128" s="265">
        <f>B128*160</f>
        <v>10400</v>
      </c>
      <c r="D128" s="336" t="s">
        <v>91</v>
      </c>
      <c r="E128" s="336" t="s">
        <v>64</v>
      </c>
      <c r="F128" s="336" t="s">
        <v>64</v>
      </c>
      <c r="G128" s="340">
        <v>0</v>
      </c>
      <c r="H128" s="340">
        <v>0</v>
      </c>
      <c r="I128" s="340">
        <v>0</v>
      </c>
      <c r="J128" s="340">
        <v>0</v>
      </c>
      <c r="K128" s="340">
        <v>0</v>
      </c>
      <c r="L128" s="340">
        <v>0</v>
      </c>
      <c r="M128" s="340">
        <v>0</v>
      </c>
      <c r="N128" s="340">
        <v>0</v>
      </c>
      <c r="O128" s="340">
        <v>0</v>
      </c>
      <c r="P128" s="340">
        <v>0</v>
      </c>
      <c r="Q128" s="340">
        <v>0</v>
      </c>
      <c r="R128" s="340">
        <v>0</v>
      </c>
      <c r="S128" s="340">
        <v>0</v>
      </c>
      <c r="T128" s="340">
        <v>0</v>
      </c>
      <c r="U128" s="340">
        <v>0</v>
      </c>
      <c r="V128" s="340">
        <v>0</v>
      </c>
      <c r="W128" s="340">
        <v>0</v>
      </c>
      <c r="X128" s="340">
        <v>0</v>
      </c>
      <c r="Y128" s="340">
        <v>0</v>
      </c>
      <c r="Z128" s="340">
        <v>0</v>
      </c>
      <c r="AA128" s="340">
        <v>0</v>
      </c>
      <c r="AB128" s="340">
        <v>0</v>
      </c>
      <c r="AC128" s="340">
        <v>0</v>
      </c>
      <c r="AD128" s="340">
        <v>0</v>
      </c>
      <c r="AE128" s="340">
        <v>0</v>
      </c>
      <c r="AF128" s="340">
        <v>0</v>
      </c>
      <c r="AG128" s="340">
        <v>0</v>
      </c>
      <c r="AH128" s="340">
        <v>0</v>
      </c>
      <c r="AI128" s="340">
        <v>0</v>
      </c>
      <c r="AJ128" s="340">
        <v>0</v>
      </c>
      <c r="AK128" s="340">
        <v>0</v>
      </c>
      <c r="AL128" s="340">
        <v>0</v>
      </c>
      <c r="AM128" s="340">
        <v>0</v>
      </c>
      <c r="AN128" s="340">
        <v>0</v>
      </c>
      <c r="AO128" s="340">
        <v>0</v>
      </c>
      <c r="AP128" s="340">
        <v>0</v>
      </c>
      <c r="AQ128" s="340">
        <v>0</v>
      </c>
      <c r="AR128" s="340">
        <v>0</v>
      </c>
      <c r="AS128" s="340">
        <v>0</v>
      </c>
      <c r="AT128" s="340">
        <v>0</v>
      </c>
      <c r="AU128" s="340">
        <v>0</v>
      </c>
      <c r="AV128" s="340">
        <v>0</v>
      </c>
      <c r="AW128" s="340">
        <v>0</v>
      </c>
      <c r="AX128" s="340">
        <v>0</v>
      </c>
      <c r="AY128" s="340">
        <v>0</v>
      </c>
      <c r="AZ128" s="340">
        <v>0</v>
      </c>
      <c r="BA128" s="340">
        <v>0</v>
      </c>
      <c r="BB128" s="340">
        <v>0</v>
      </c>
      <c r="BC128" s="340">
        <v>0</v>
      </c>
      <c r="BD128" s="340">
        <v>0</v>
      </c>
      <c r="BE128" s="340">
        <v>0</v>
      </c>
      <c r="BF128" s="340">
        <v>0</v>
      </c>
      <c r="BG128" s="340">
        <v>0</v>
      </c>
      <c r="BH128" s="340">
        <v>0</v>
      </c>
      <c r="BI128" s="340">
        <v>0</v>
      </c>
      <c r="BJ128" s="340">
        <v>0</v>
      </c>
      <c r="BK128" s="340">
        <v>0</v>
      </c>
      <c r="BL128" s="340">
        <v>0</v>
      </c>
      <c r="BM128" s="340">
        <v>0</v>
      </c>
      <c r="BN128" s="340">
        <v>0</v>
      </c>
      <c r="BO128" s="340">
        <v>0</v>
      </c>
      <c r="BP128" s="350"/>
      <c r="BQ128" s="352"/>
    </row>
    <row r="129" spans="1:69" hidden="1" outlineLevel="1" x14ac:dyDescent="0.15">
      <c r="B129" s="331"/>
      <c r="C129" s="266"/>
      <c r="D129" s="337"/>
      <c r="E129" s="337"/>
      <c r="F129" s="337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40"/>
      <c r="AB129" s="340"/>
      <c r="AC129" s="340"/>
      <c r="AD129" s="340"/>
      <c r="AE129" s="340"/>
      <c r="AF129" s="340"/>
      <c r="AG129" s="340"/>
      <c r="AH129" s="340"/>
      <c r="AI129" s="340"/>
      <c r="AJ129" s="340"/>
      <c r="AK129" s="340"/>
      <c r="AL129" s="340"/>
      <c r="AM129" s="340"/>
      <c r="AN129" s="340"/>
      <c r="AO129" s="340"/>
      <c r="AP129" s="340"/>
      <c r="AQ129" s="340"/>
      <c r="AR129" s="340"/>
      <c r="AS129" s="340"/>
      <c r="AT129" s="340"/>
      <c r="AU129" s="340"/>
      <c r="AV129" s="340"/>
      <c r="AW129" s="340"/>
      <c r="AX129" s="340"/>
      <c r="AY129" s="340"/>
      <c r="AZ129" s="340"/>
      <c r="BA129" s="340"/>
      <c r="BB129" s="340"/>
      <c r="BC129" s="340"/>
      <c r="BD129" s="340"/>
      <c r="BE129" s="340"/>
      <c r="BF129" s="340"/>
      <c r="BG129" s="340"/>
      <c r="BH129" s="340"/>
      <c r="BI129" s="340"/>
      <c r="BJ129" s="340"/>
      <c r="BK129" s="340"/>
      <c r="BL129" s="340"/>
      <c r="BM129" s="340"/>
      <c r="BN129" s="340"/>
      <c r="BO129" s="340"/>
      <c r="BP129" s="350"/>
      <c r="BQ129" s="352"/>
    </row>
    <row r="130" spans="1:69" hidden="1" outlineLevel="1" x14ac:dyDescent="0.15">
      <c r="A130" s="33" t="s">
        <v>60</v>
      </c>
      <c r="B130" s="331">
        <v>50000</v>
      </c>
      <c r="C130" s="265">
        <f>B130/12</f>
        <v>4166.666666666667</v>
      </c>
      <c r="D130" s="336" t="s">
        <v>64</v>
      </c>
      <c r="E130" s="336" t="s">
        <v>64</v>
      </c>
      <c r="F130" s="336" t="s">
        <v>64</v>
      </c>
      <c r="G130" s="340">
        <v>0</v>
      </c>
      <c r="H130" s="340">
        <v>0</v>
      </c>
      <c r="I130" s="340">
        <v>0</v>
      </c>
      <c r="J130" s="340">
        <v>0</v>
      </c>
      <c r="K130" s="340">
        <v>0</v>
      </c>
      <c r="L130" s="340">
        <v>0</v>
      </c>
      <c r="M130" s="340">
        <v>0</v>
      </c>
      <c r="N130" s="340">
        <v>0</v>
      </c>
      <c r="O130" s="340">
        <v>0</v>
      </c>
      <c r="P130" s="340">
        <v>0</v>
      </c>
      <c r="Q130" s="340">
        <v>0</v>
      </c>
      <c r="R130" s="340">
        <v>0</v>
      </c>
      <c r="S130" s="340">
        <v>0</v>
      </c>
      <c r="T130" s="340">
        <v>0</v>
      </c>
      <c r="U130" s="340">
        <v>0</v>
      </c>
      <c r="V130" s="340">
        <v>0</v>
      </c>
      <c r="W130" s="340">
        <v>0</v>
      </c>
      <c r="X130" s="340">
        <v>0</v>
      </c>
      <c r="Y130" s="340">
        <v>0</v>
      </c>
      <c r="Z130" s="340">
        <v>0</v>
      </c>
      <c r="AA130" s="340">
        <v>0</v>
      </c>
      <c r="AB130" s="340">
        <v>0</v>
      </c>
      <c r="AC130" s="340">
        <v>0</v>
      </c>
      <c r="AD130" s="340">
        <v>0</v>
      </c>
      <c r="AE130" s="340">
        <v>0</v>
      </c>
      <c r="AF130" s="340">
        <v>0</v>
      </c>
      <c r="AG130" s="340">
        <v>0</v>
      </c>
      <c r="AH130" s="340">
        <v>0</v>
      </c>
      <c r="AI130" s="340">
        <v>0</v>
      </c>
      <c r="AJ130" s="340">
        <v>0</v>
      </c>
      <c r="AK130" s="340">
        <v>0</v>
      </c>
      <c r="AL130" s="340">
        <v>0</v>
      </c>
      <c r="AM130" s="340">
        <v>0</v>
      </c>
      <c r="AN130" s="340">
        <v>0</v>
      </c>
      <c r="AO130" s="340">
        <v>0</v>
      </c>
      <c r="AP130" s="340">
        <v>0</v>
      </c>
      <c r="AQ130" s="340">
        <v>0</v>
      </c>
      <c r="AR130" s="340">
        <v>0</v>
      </c>
      <c r="AS130" s="340">
        <v>0</v>
      </c>
      <c r="AT130" s="340">
        <v>0</v>
      </c>
      <c r="AU130" s="340">
        <v>0</v>
      </c>
      <c r="AV130" s="340">
        <v>0</v>
      </c>
      <c r="AW130" s="340">
        <v>0</v>
      </c>
      <c r="AX130" s="340">
        <v>0</v>
      </c>
      <c r="AY130" s="340">
        <v>0</v>
      </c>
      <c r="AZ130" s="340">
        <v>0</v>
      </c>
      <c r="BA130" s="340">
        <v>0</v>
      </c>
      <c r="BB130" s="340">
        <v>0</v>
      </c>
      <c r="BC130" s="340">
        <v>0</v>
      </c>
      <c r="BD130" s="340">
        <v>0</v>
      </c>
      <c r="BE130" s="340">
        <v>0</v>
      </c>
      <c r="BF130" s="340">
        <v>0</v>
      </c>
      <c r="BG130" s="340">
        <v>0</v>
      </c>
      <c r="BH130" s="340">
        <v>0</v>
      </c>
      <c r="BI130" s="340">
        <v>0</v>
      </c>
      <c r="BJ130" s="340">
        <v>0</v>
      </c>
      <c r="BK130" s="340">
        <v>0</v>
      </c>
      <c r="BL130" s="340">
        <v>0</v>
      </c>
      <c r="BM130" s="340">
        <v>0</v>
      </c>
      <c r="BN130" s="340">
        <v>0</v>
      </c>
      <c r="BO130" s="340">
        <v>0</v>
      </c>
      <c r="BP130" s="350"/>
      <c r="BQ130" s="352"/>
    </row>
    <row r="131" spans="1:69" s="18" customFormat="1" hidden="1" outlineLevel="1" x14ac:dyDescent="0.15">
      <c r="A131" s="33" t="s">
        <v>86</v>
      </c>
      <c r="B131" s="331">
        <v>35</v>
      </c>
      <c r="C131" s="265">
        <f>B131*160</f>
        <v>5600</v>
      </c>
      <c r="D131" s="336" t="s">
        <v>64</v>
      </c>
      <c r="E131" s="336" t="s">
        <v>64</v>
      </c>
      <c r="F131" s="336" t="s">
        <v>64</v>
      </c>
      <c r="G131" s="340">
        <v>0</v>
      </c>
      <c r="H131" s="340">
        <v>0</v>
      </c>
      <c r="I131" s="340">
        <v>0</v>
      </c>
      <c r="J131" s="340">
        <v>0</v>
      </c>
      <c r="K131" s="340">
        <v>0</v>
      </c>
      <c r="L131" s="340">
        <v>0</v>
      </c>
      <c r="M131" s="340">
        <v>0</v>
      </c>
      <c r="N131" s="340">
        <v>0</v>
      </c>
      <c r="O131" s="340">
        <v>0</v>
      </c>
      <c r="P131" s="340">
        <v>0</v>
      </c>
      <c r="Q131" s="340">
        <v>0</v>
      </c>
      <c r="R131" s="340">
        <v>0</v>
      </c>
      <c r="S131" s="340">
        <v>0</v>
      </c>
      <c r="T131" s="340">
        <v>0</v>
      </c>
      <c r="U131" s="340">
        <v>0</v>
      </c>
      <c r="V131" s="340">
        <v>0</v>
      </c>
      <c r="W131" s="340">
        <v>0</v>
      </c>
      <c r="X131" s="340">
        <v>0</v>
      </c>
      <c r="Y131" s="340">
        <v>0</v>
      </c>
      <c r="Z131" s="340">
        <v>0</v>
      </c>
      <c r="AA131" s="340">
        <v>0</v>
      </c>
      <c r="AB131" s="340">
        <v>0</v>
      </c>
      <c r="AC131" s="340">
        <v>0</v>
      </c>
      <c r="AD131" s="340">
        <v>0</v>
      </c>
      <c r="AE131" s="340">
        <v>0</v>
      </c>
      <c r="AF131" s="340">
        <v>0</v>
      </c>
      <c r="AG131" s="340">
        <v>0</v>
      </c>
      <c r="AH131" s="340">
        <v>0</v>
      </c>
      <c r="AI131" s="340">
        <v>0</v>
      </c>
      <c r="AJ131" s="340">
        <v>0</v>
      </c>
      <c r="AK131" s="340">
        <v>0</v>
      </c>
      <c r="AL131" s="340">
        <v>0</v>
      </c>
      <c r="AM131" s="340">
        <v>0</v>
      </c>
      <c r="AN131" s="340">
        <v>0</v>
      </c>
      <c r="AO131" s="340">
        <v>0</v>
      </c>
      <c r="AP131" s="340">
        <v>0</v>
      </c>
      <c r="AQ131" s="340">
        <v>0</v>
      </c>
      <c r="AR131" s="340">
        <v>0</v>
      </c>
      <c r="AS131" s="340">
        <v>0</v>
      </c>
      <c r="AT131" s="340">
        <v>0</v>
      </c>
      <c r="AU131" s="340">
        <v>0</v>
      </c>
      <c r="AV131" s="340">
        <v>0</v>
      </c>
      <c r="AW131" s="340">
        <v>0</v>
      </c>
      <c r="AX131" s="340">
        <v>0</v>
      </c>
      <c r="AY131" s="340">
        <v>0</v>
      </c>
      <c r="AZ131" s="340">
        <v>0</v>
      </c>
      <c r="BA131" s="340">
        <v>0</v>
      </c>
      <c r="BB131" s="340">
        <v>0</v>
      </c>
      <c r="BC131" s="340">
        <v>0</v>
      </c>
      <c r="BD131" s="340">
        <v>0</v>
      </c>
      <c r="BE131" s="340">
        <v>0</v>
      </c>
      <c r="BF131" s="340">
        <v>0</v>
      </c>
      <c r="BG131" s="340">
        <v>0</v>
      </c>
      <c r="BH131" s="340">
        <v>0</v>
      </c>
      <c r="BI131" s="340">
        <v>0</v>
      </c>
      <c r="BJ131" s="340">
        <v>0</v>
      </c>
      <c r="BK131" s="340">
        <v>0</v>
      </c>
      <c r="BL131" s="340">
        <v>0</v>
      </c>
      <c r="BM131" s="340">
        <v>0</v>
      </c>
      <c r="BN131" s="340">
        <v>0</v>
      </c>
      <c r="BO131" s="340">
        <v>0</v>
      </c>
      <c r="BP131" s="350"/>
      <c r="BQ131" s="351"/>
    </row>
    <row r="132" spans="1:69" hidden="1" outlineLevel="1" x14ac:dyDescent="0.15">
      <c r="B132" s="21"/>
      <c r="C132" s="266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spans="1:69" s="14" customFormat="1" hidden="1" outlineLevel="1" x14ac:dyDescent="0.15">
      <c r="A133" s="14" t="str">
        <f>"Total " &amp; A83</f>
        <v>Total Producción</v>
      </c>
      <c r="B133" s="16"/>
      <c r="C133" s="142"/>
      <c r="D133" s="10"/>
      <c r="E133" s="10"/>
      <c r="F133" s="10"/>
      <c r="G133" s="29">
        <f t="shared" ref="G133:AL133" si="29">G85+G88+G91+G94+G97+G100+G103+G106+G109+G112+G115+G118+G121+G124+G127+G130</f>
        <v>0</v>
      </c>
      <c r="H133" s="29">
        <f t="shared" si="29"/>
        <v>2</v>
      </c>
      <c r="I133" s="29">
        <f t="shared" si="29"/>
        <v>2</v>
      </c>
      <c r="J133" s="29">
        <f t="shared" si="29"/>
        <v>2</v>
      </c>
      <c r="K133" s="29">
        <f t="shared" si="29"/>
        <v>2</v>
      </c>
      <c r="L133" s="29">
        <f t="shared" si="29"/>
        <v>2</v>
      </c>
      <c r="M133" s="29">
        <f t="shared" si="29"/>
        <v>2</v>
      </c>
      <c r="N133" s="29">
        <f t="shared" si="29"/>
        <v>2</v>
      </c>
      <c r="O133" s="29">
        <f t="shared" si="29"/>
        <v>2</v>
      </c>
      <c r="P133" s="29">
        <f t="shared" si="29"/>
        <v>2</v>
      </c>
      <c r="Q133" s="29">
        <f t="shared" si="29"/>
        <v>2</v>
      </c>
      <c r="R133" s="29">
        <f t="shared" si="29"/>
        <v>2</v>
      </c>
      <c r="S133" s="29">
        <f t="shared" si="29"/>
        <v>2</v>
      </c>
      <c r="T133" s="29">
        <f t="shared" si="29"/>
        <v>2</v>
      </c>
      <c r="U133" s="29">
        <f t="shared" si="29"/>
        <v>2</v>
      </c>
      <c r="V133" s="29">
        <f t="shared" si="29"/>
        <v>2</v>
      </c>
      <c r="W133" s="29">
        <f t="shared" si="29"/>
        <v>2</v>
      </c>
      <c r="X133" s="29">
        <f t="shared" si="29"/>
        <v>2</v>
      </c>
      <c r="Y133" s="29">
        <f t="shared" si="29"/>
        <v>2</v>
      </c>
      <c r="Z133" s="29">
        <f t="shared" si="29"/>
        <v>2</v>
      </c>
      <c r="AA133" s="29">
        <f t="shared" si="29"/>
        <v>2</v>
      </c>
      <c r="AB133" s="29">
        <f t="shared" si="29"/>
        <v>2</v>
      </c>
      <c r="AC133" s="29">
        <f t="shared" si="29"/>
        <v>2</v>
      </c>
      <c r="AD133" s="29">
        <f t="shared" si="29"/>
        <v>2</v>
      </c>
      <c r="AE133" s="29">
        <f t="shared" si="29"/>
        <v>2</v>
      </c>
      <c r="AF133" s="29">
        <f t="shared" si="29"/>
        <v>2</v>
      </c>
      <c r="AG133" s="29">
        <f t="shared" si="29"/>
        <v>2</v>
      </c>
      <c r="AH133" s="29">
        <f t="shared" si="29"/>
        <v>2</v>
      </c>
      <c r="AI133" s="29">
        <f t="shared" si="29"/>
        <v>2</v>
      </c>
      <c r="AJ133" s="29">
        <f t="shared" si="29"/>
        <v>2</v>
      </c>
      <c r="AK133" s="29">
        <f t="shared" si="29"/>
        <v>2</v>
      </c>
      <c r="AL133" s="29">
        <f t="shared" si="29"/>
        <v>2</v>
      </c>
      <c r="AM133" s="29">
        <f t="shared" ref="AM133:BO133" si="30">AM85+AM88+AM91+AM94+AM97+AM100+AM103+AM106+AM109+AM112+AM115+AM118+AM121+AM124+AM127+AM130</f>
        <v>2</v>
      </c>
      <c r="AN133" s="29">
        <f t="shared" si="30"/>
        <v>2</v>
      </c>
      <c r="AO133" s="29">
        <f t="shared" si="30"/>
        <v>2</v>
      </c>
      <c r="AP133" s="29">
        <f t="shared" si="30"/>
        <v>2</v>
      </c>
      <c r="AQ133" s="29">
        <f t="shared" si="30"/>
        <v>2</v>
      </c>
      <c r="AR133" s="29">
        <f t="shared" si="30"/>
        <v>2</v>
      </c>
      <c r="AS133" s="29">
        <f t="shared" si="30"/>
        <v>2</v>
      </c>
      <c r="AT133" s="29">
        <f t="shared" si="30"/>
        <v>2</v>
      </c>
      <c r="AU133" s="29">
        <f t="shared" si="30"/>
        <v>2</v>
      </c>
      <c r="AV133" s="29">
        <f t="shared" si="30"/>
        <v>2</v>
      </c>
      <c r="AW133" s="29">
        <f t="shared" si="30"/>
        <v>2</v>
      </c>
      <c r="AX133" s="29">
        <f t="shared" si="30"/>
        <v>2</v>
      </c>
      <c r="AY133" s="29">
        <f t="shared" si="30"/>
        <v>2</v>
      </c>
      <c r="AZ133" s="29">
        <f t="shared" si="30"/>
        <v>2</v>
      </c>
      <c r="BA133" s="29">
        <f t="shared" si="30"/>
        <v>2</v>
      </c>
      <c r="BB133" s="29">
        <f t="shared" si="30"/>
        <v>2</v>
      </c>
      <c r="BC133" s="29">
        <f t="shared" si="30"/>
        <v>2</v>
      </c>
      <c r="BD133" s="29">
        <f t="shared" si="30"/>
        <v>2</v>
      </c>
      <c r="BE133" s="29">
        <f t="shared" si="30"/>
        <v>2</v>
      </c>
      <c r="BF133" s="29">
        <f t="shared" si="30"/>
        <v>2</v>
      </c>
      <c r="BG133" s="29">
        <f t="shared" si="30"/>
        <v>2</v>
      </c>
      <c r="BH133" s="29">
        <f t="shared" si="30"/>
        <v>2</v>
      </c>
      <c r="BI133" s="29">
        <f t="shared" si="30"/>
        <v>2</v>
      </c>
      <c r="BJ133" s="29">
        <f t="shared" si="30"/>
        <v>2</v>
      </c>
      <c r="BK133" s="29">
        <f t="shared" si="30"/>
        <v>2</v>
      </c>
      <c r="BL133" s="29">
        <f t="shared" si="30"/>
        <v>2</v>
      </c>
      <c r="BM133" s="29">
        <f t="shared" si="30"/>
        <v>2</v>
      </c>
      <c r="BN133" s="29">
        <f t="shared" si="30"/>
        <v>2</v>
      </c>
      <c r="BO133" s="29">
        <f t="shared" si="30"/>
        <v>2</v>
      </c>
      <c r="BP133" s="35"/>
    </row>
    <row r="134" spans="1:69" s="20" customFormat="1" hidden="1" outlineLevel="1" x14ac:dyDescent="0.15">
      <c r="A134" s="20" t="s">
        <v>87</v>
      </c>
      <c r="D134" s="269"/>
      <c r="E134" s="269"/>
      <c r="F134" s="269"/>
      <c r="G134" s="270">
        <f t="shared" ref="G134:AL134" si="31">G86+G89+G92+G95+G98+G101+G104+G107+G110+G113+G116+G119+G122+G125+G128+G131</f>
        <v>0</v>
      </c>
      <c r="H134" s="270">
        <f t="shared" si="31"/>
        <v>0</v>
      </c>
      <c r="I134" s="270">
        <f t="shared" si="31"/>
        <v>0</v>
      </c>
      <c r="J134" s="270">
        <f t="shared" si="31"/>
        <v>0</v>
      </c>
      <c r="K134" s="270">
        <f t="shared" si="31"/>
        <v>0</v>
      </c>
      <c r="L134" s="270">
        <f t="shared" si="31"/>
        <v>0</v>
      </c>
      <c r="M134" s="270">
        <f t="shared" si="31"/>
        <v>0</v>
      </c>
      <c r="N134" s="270">
        <f t="shared" si="31"/>
        <v>0</v>
      </c>
      <c r="O134" s="270">
        <f t="shared" si="31"/>
        <v>0</v>
      </c>
      <c r="P134" s="270">
        <f t="shared" si="31"/>
        <v>0</v>
      </c>
      <c r="Q134" s="270">
        <f t="shared" si="31"/>
        <v>0</v>
      </c>
      <c r="R134" s="270">
        <f t="shared" si="31"/>
        <v>0</v>
      </c>
      <c r="S134" s="270">
        <f t="shared" si="31"/>
        <v>0</v>
      </c>
      <c r="T134" s="270">
        <f t="shared" si="31"/>
        <v>0</v>
      </c>
      <c r="U134" s="270">
        <f t="shared" si="31"/>
        <v>0</v>
      </c>
      <c r="V134" s="270">
        <f t="shared" si="31"/>
        <v>0</v>
      </c>
      <c r="W134" s="270">
        <f t="shared" si="31"/>
        <v>0</v>
      </c>
      <c r="X134" s="270">
        <f t="shared" si="31"/>
        <v>0</v>
      </c>
      <c r="Y134" s="270">
        <f t="shared" si="31"/>
        <v>0</v>
      </c>
      <c r="Z134" s="270">
        <f t="shared" si="31"/>
        <v>0</v>
      </c>
      <c r="AA134" s="270">
        <f t="shared" si="31"/>
        <v>0</v>
      </c>
      <c r="AB134" s="270">
        <f t="shared" si="31"/>
        <v>0</v>
      </c>
      <c r="AC134" s="270">
        <f t="shared" si="31"/>
        <v>0</v>
      </c>
      <c r="AD134" s="270">
        <f t="shared" si="31"/>
        <v>0</v>
      </c>
      <c r="AE134" s="270">
        <f t="shared" si="31"/>
        <v>0</v>
      </c>
      <c r="AF134" s="270">
        <f t="shared" si="31"/>
        <v>0</v>
      </c>
      <c r="AG134" s="270">
        <f t="shared" si="31"/>
        <v>0</v>
      </c>
      <c r="AH134" s="270">
        <f t="shared" si="31"/>
        <v>0</v>
      </c>
      <c r="AI134" s="270">
        <f t="shared" si="31"/>
        <v>0</v>
      </c>
      <c r="AJ134" s="270">
        <f t="shared" si="31"/>
        <v>0</v>
      </c>
      <c r="AK134" s="270">
        <f t="shared" si="31"/>
        <v>0</v>
      </c>
      <c r="AL134" s="270">
        <f t="shared" si="31"/>
        <v>0</v>
      </c>
      <c r="AM134" s="270">
        <f t="shared" ref="AM134:BO134" si="32">AM86+AM89+AM92+AM95+AM98+AM101+AM104+AM107+AM110+AM113+AM116+AM119+AM122+AM125+AM128+AM131</f>
        <v>0</v>
      </c>
      <c r="AN134" s="270">
        <f t="shared" si="32"/>
        <v>0</v>
      </c>
      <c r="AO134" s="270">
        <f t="shared" si="32"/>
        <v>0</v>
      </c>
      <c r="AP134" s="270">
        <f t="shared" si="32"/>
        <v>0</v>
      </c>
      <c r="AQ134" s="270">
        <f t="shared" si="32"/>
        <v>0</v>
      </c>
      <c r="AR134" s="270">
        <f t="shared" si="32"/>
        <v>0</v>
      </c>
      <c r="AS134" s="270">
        <f t="shared" si="32"/>
        <v>0</v>
      </c>
      <c r="AT134" s="270">
        <f t="shared" si="32"/>
        <v>0</v>
      </c>
      <c r="AU134" s="270">
        <f t="shared" si="32"/>
        <v>0</v>
      </c>
      <c r="AV134" s="270">
        <f t="shared" si="32"/>
        <v>0</v>
      </c>
      <c r="AW134" s="270">
        <f t="shared" si="32"/>
        <v>0</v>
      </c>
      <c r="AX134" s="270">
        <f t="shared" si="32"/>
        <v>0</v>
      </c>
      <c r="AY134" s="270">
        <f t="shared" si="32"/>
        <v>0</v>
      </c>
      <c r="AZ134" s="270">
        <f t="shared" si="32"/>
        <v>0</v>
      </c>
      <c r="BA134" s="270">
        <f t="shared" si="32"/>
        <v>0</v>
      </c>
      <c r="BB134" s="270">
        <f t="shared" si="32"/>
        <v>0</v>
      </c>
      <c r="BC134" s="270">
        <f t="shared" si="32"/>
        <v>0</v>
      </c>
      <c r="BD134" s="270">
        <f t="shared" si="32"/>
        <v>0</v>
      </c>
      <c r="BE134" s="270">
        <f t="shared" si="32"/>
        <v>0</v>
      </c>
      <c r="BF134" s="270">
        <f t="shared" si="32"/>
        <v>0</v>
      </c>
      <c r="BG134" s="270">
        <f t="shared" si="32"/>
        <v>0</v>
      </c>
      <c r="BH134" s="270">
        <f t="shared" si="32"/>
        <v>0</v>
      </c>
      <c r="BI134" s="270">
        <f t="shared" si="32"/>
        <v>0</v>
      </c>
      <c r="BJ134" s="270">
        <f t="shared" si="32"/>
        <v>0</v>
      </c>
      <c r="BK134" s="270">
        <f t="shared" si="32"/>
        <v>0</v>
      </c>
      <c r="BL134" s="270">
        <f t="shared" si="32"/>
        <v>0</v>
      </c>
      <c r="BM134" s="270">
        <f t="shared" si="32"/>
        <v>0</v>
      </c>
      <c r="BN134" s="270">
        <f t="shared" si="32"/>
        <v>0</v>
      </c>
      <c r="BO134" s="270">
        <f t="shared" si="32"/>
        <v>0</v>
      </c>
    </row>
    <row r="135" spans="1:69" s="14" customFormat="1" hidden="1" outlineLevel="1" x14ac:dyDescent="0.15">
      <c r="A135" s="14" t="str">
        <f>" Total " &amp; A83</f>
        <v xml:space="preserve"> Total Producción</v>
      </c>
      <c r="C135" s="20"/>
      <c r="D135" s="10"/>
      <c r="E135" s="10"/>
      <c r="F135" s="10"/>
      <c r="G135" s="29">
        <f>SUM(G133:G134)</f>
        <v>0</v>
      </c>
      <c r="H135" s="29">
        <f>SUM(H133:H134)</f>
        <v>2</v>
      </c>
      <c r="I135" s="29">
        <f t="shared" ref="I135:BO135" si="33">SUM(I133:I134)</f>
        <v>2</v>
      </c>
      <c r="J135" s="29">
        <f t="shared" si="33"/>
        <v>2</v>
      </c>
      <c r="K135" s="29">
        <f t="shared" si="33"/>
        <v>2</v>
      </c>
      <c r="L135" s="29">
        <f t="shared" si="33"/>
        <v>2</v>
      </c>
      <c r="M135" s="29">
        <f t="shared" si="33"/>
        <v>2</v>
      </c>
      <c r="N135" s="29">
        <f t="shared" si="33"/>
        <v>2</v>
      </c>
      <c r="O135" s="29">
        <f t="shared" si="33"/>
        <v>2</v>
      </c>
      <c r="P135" s="29">
        <f t="shared" si="33"/>
        <v>2</v>
      </c>
      <c r="Q135" s="29">
        <f t="shared" si="33"/>
        <v>2</v>
      </c>
      <c r="R135" s="29">
        <f t="shared" si="33"/>
        <v>2</v>
      </c>
      <c r="S135" s="29">
        <f t="shared" si="33"/>
        <v>2</v>
      </c>
      <c r="T135" s="29">
        <f t="shared" si="33"/>
        <v>2</v>
      </c>
      <c r="U135" s="29">
        <f t="shared" si="33"/>
        <v>2</v>
      </c>
      <c r="V135" s="29">
        <f t="shared" si="33"/>
        <v>2</v>
      </c>
      <c r="W135" s="29">
        <f t="shared" si="33"/>
        <v>2</v>
      </c>
      <c r="X135" s="29">
        <f t="shared" si="33"/>
        <v>2</v>
      </c>
      <c r="Y135" s="29">
        <f t="shared" si="33"/>
        <v>2</v>
      </c>
      <c r="Z135" s="29">
        <f t="shared" si="33"/>
        <v>2</v>
      </c>
      <c r="AA135" s="29">
        <f t="shared" si="33"/>
        <v>2</v>
      </c>
      <c r="AB135" s="29">
        <f t="shared" si="33"/>
        <v>2</v>
      </c>
      <c r="AC135" s="29">
        <f t="shared" si="33"/>
        <v>2</v>
      </c>
      <c r="AD135" s="29">
        <f t="shared" si="33"/>
        <v>2</v>
      </c>
      <c r="AE135" s="29">
        <f t="shared" si="33"/>
        <v>2</v>
      </c>
      <c r="AF135" s="29">
        <f t="shared" si="33"/>
        <v>2</v>
      </c>
      <c r="AG135" s="29">
        <f t="shared" si="33"/>
        <v>2</v>
      </c>
      <c r="AH135" s="29">
        <f t="shared" si="33"/>
        <v>2</v>
      </c>
      <c r="AI135" s="29">
        <f t="shared" si="33"/>
        <v>2</v>
      </c>
      <c r="AJ135" s="29">
        <f t="shared" si="33"/>
        <v>2</v>
      </c>
      <c r="AK135" s="29">
        <f t="shared" si="33"/>
        <v>2</v>
      </c>
      <c r="AL135" s="29">
        <f t="shared" si="33"/>
        <v>2</v>
      </c>
      <c r="AM135" s="29">
        <f t="shared" si="33"/>
        <v>2</v>
      </c>
      <c r="AN135" s="29">
        <f t="shared" si="33"/>
        <v>2</v>
      </c>
      <c r="AO135" s="29">
        <f t="shared" si="33"/>
        <v>2</v>
      </c>
      <c r="AP135" s="29">
        <f t="shared" si="33"/>
        <v>2</v>
      </c>
      <c r="AQ135" s="29">
        <f t="shared" si="33"/>
        <v>2</v>
      </c>
      <c r="AR135" s="29">
        <f t="shared" si="33"/>
        <v>2</v>
      </c>
      <c r="AS135" s="29">
        <f t="shared" si="33"/>
        <v>2</v>
      </c>
      <c r="AT135" s="29">
        <f t="shared" si="33"/>
        <v>2</v>
      </c>
      <c r="AU135" s="29">
        <f t="shared" si="33"/>
        <v>2</v>
      </c>
      <c r="AV135" s="29">
        <f t="shared" si="33"/>
        <v>2</v>
      </c>
      <c r="AW135" s="29">
        <f t="shared" si="33"/>
        <v>2</v>
      </c>
      <c r="AX135" s="29">
        <f t="shared" si="33"/>
        <v>2</v>
      </c>
      <c r="AY135" s="29">
        <f t="shared" si="33"/>
        <v>2</v>
      </c>
      <c r="AZ135" s="29">
        <f t="shared" si="33"/>
        <v>2</v>
      </c>
      <c r="BA135" s="29">
        <f t="shared" si="33"/>
        <v>2</v>
      </c>
      <c r="BB135" s="29">
        <f t="shared" si="33"/>
        <v>2</v>
      </c>
      <c r="BC135" s="29">
        <f t="shared" si="33"/>
        <v>2</v>
      </c>
      <c r="BD135" s="29">
        <f t="shared" si="33"/>
        <v>2</v>
      </c>
      <c r="BE135" s="29">
        <f t="shared" si="33"/>
        <v>2</v>
      </c>
      <c r="BF135" s="29">
        <f t="shared" si="33"/>
        <v>2</v>
      </c>
      <c r="BG135" s="29">
        <f t="shared" si="33"/>
        <v>2</v>
      </c>
      <c r="BH135" s="29">
        <f t="shared" si="33"/>
        <v>2</v>
      </c>
      <c r="BI135" s="29">
        <f t="shared" si="33"/>
        <v>2</v>
      </c>
      <c r="BJ135" s="29">
        <f t="shared" si="33"/>
        <v>2</v>
      </c>
      <c r="BK135" s="29">
        <f t="shared" si="33"/>
        <v>2</v>
      </c>
      <c r="BL135" s="29">
        <f t="shared" si="33"/>
        <v>2</v>
      </c>
      <c r="BM135" s="29">
        <f t="shared" si="33"/>
        <v>2</v>
      </c>
      <c r="BN135" s="29">
        <f t="shared" si="33"/>
        <v>2</v>
      </c>
      <c r="BO135" s="29">
        <f t="shared" si="33"/>
        <v>2</v>
      </c>
      <c r="BP135" s="35"/>
    </row>
    <row r="136" spans="1:69" hidden="1" outlineLevel="1" x14ac:dyDescent="0.15"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spans="1:69" s="14" customFormat="1" hidden="1" outlineLevel="1" x14ac:dyDescent="0.15">
      <c r="A137" s="14" t="s">
        <v>69</v>
      </c>
      <c r="C137" s="20"/>
      <c r="D137" s="10"/>
      <c r="E137" s="10"/>
      <c r="F137" s="10"/>
      <c r="G137" s="29">
        <f>ROUNDUP(SUMIF($D84:$D131,"Y",G84:G131),0)</f>
        <v>0</v>
      </c>
      <c r="H137" s="29">
        <f>ROUNDUP(SUMIF($D84:$D131,"Y",H84:H131),0)</f>
        <v>2</v>
      </c>
      <c r="I137" s="29">
        <f t="shared" ref="I137:BO137" si="34">ROUNDUP(SUMIF($D84:$D131,"Y",I84:I131),0)</f>
        <v>2</v>
      </c>
      <c r="J137" s="29">
        <f t="shared" si="34"/>
        <v>2</v>
      </c>
      <c r="K137" s="29">
        <f t="shared" si="34"/>
        <v>2</v>
      </c>
      <c r="L137" s="29">
        <f t="shared" si="34"/>
        <v>2</v>
      </c>
      <c r="M137" s="29">
        <f t="shared" si="34"/>
        <v>2</v>
      </c>
      <c r="N137" s="29">
        <f t="shared" si="34"/>
        <v>2</v>
      </c>
      <c r="O137" s="29">
        <f t="shared" si="34"/>
        <v>2</v>
      </c>
      <c r="P137" s="29">
        <f t="shared" si="34"/>
        <v>2</v>
      </c>
      <c r="Q137" s="29">
        <f t="shared" si="34"/>
        <v>2</v>
      </c>
      <c r="R137" s="29">
        <f t="shared" si="34"/>
        <v>2</v>
      </c>
      <c r="S137" s="29">
        <f t="shared" si="34"/>
        <v>2</v>
      </c>
      <c r="T137" s="29">
        <f t="shared" si="34"/>
        <v>2</v>
      </c>
      <c r="U137" s="29">
        <f t="shared" si="34"/>
        <v>2</v>
      </c>
      <c r="V137" s="29">
        <f t="shared" si="34"/>
        <v>2</v>
      </c>
      <c r="W137" s="29">
        <f t="shared" si="34"/>
        <v>2</v>
      </c>
      <c r="X137" s="29">
        <f t="shared" si="34"/>
        <v>2</v>
      </c>
      <c r="Y137" s="29">
        <f t="shared" si="34"/>
        <v>2</v>
      </c>
      <c r="Z137" s="29">
        <f t="shared" si="34"/>
        <v>2</v>
      </c>
      <c r="AA137" s="29">
        <f t="shared" si="34"/>
        <v>2</v>
      </c>
      <c r="AB137" s="29">
        <f t="shared" si="34"/>
        <v>2</v>
      </c>
      <c r="AC137" s="29">
        <f t="shared" si="34"/>
        <v>2</v>
      </c>
      <c r="AD137" s="29">
        <f t="shared" si="34"/>
        <v>2</v>
      </c>
      <c r="AE137" s="29">
        <f t="shared" si="34"/>
        <v>2</v>
      </c>
      <c r="AF137" s="29">
        <f t="shared" si="34"/>
        <v>2</v>
      </c>
      <c r="AG137" s="29">
        <f t="shared" si="34"/>
        <v>2</v>
      </c>
      <c r="AH137" s="29">
        <f t="shared" si="34"/>
        <v>2</v>
      </c>
      <c r="AI137" s="29">
        <f t="shared" si="34"/>
        <v>2</v>
      </c>
      <c r="AJ137" s="29">
        <f t="shared" si="34"/>
        <v>2</v>
      </c>
      <c r="AK137" s="29">
        <f t="shared" si="34"/>
        <v>2</v>
      </c>
      <c r="AL137" s="29">
        <f t="shared" si="34"/>
        <v>2</v>
      </c>
      <c r="AM137" s="29">
        <f t="shared" si="34"/>
        <v>2</v>
      </c>
      <c r="AN137" s="29">
        <f t="shared" si="34"/>
        <v>2</v>
      </c>
      <c r="AO137" s="29">
        <f t="shared" si="34"/>
        <v>2</v>
      </c>
      <c r="AP137" s="29">
        <f t="shared" si="34"/>
        <v>2</v>
      </c>
      <c r="AQ137" s="29">
        <f t="shared" si="34"/>
        <v>2</v>
      </c>
      <c r="AR137" s="29">
        <f t="shared" si="34"/>
        <v>2</v>
      </c>
      <c r="AS137" s="29">
        <f t="shared" si="34"/>
        <v>2</v>
      </c>
      <c r="AT137" s="29">
        <f t="shared" si="34"/>
        <v>2</v>
      </c>
      <c r="AU137" s="29">
        <f t="shared" si="34"/>
        <v>2</v>
      </c>
      <c r="AV137" s="29">
        <f t="shared" si="34"/>
        <v>2</v>
      </c>
      <c r="AW137" s="29">
        <f t="shared" si="34"/>
        <v>2</v>
      </c>
      <c r="AX137" s="29">
        <f t="shared" si="34"/>
        <v>2</v>
      </c>
      <c r="AY137" s="29">
        <f t="shared" si="34"/>
        <v>2</v>
      </c>
      <c r="AZ137" s="29">
        <f t="shared" si="34"/>
        <v>2</v>
      </c>
      <c r="BA137" s="29">
        <f t="shared" si="34"/>
        <v>2</v>
      </c>
      <c r="BB137" s="29">
        <f t="shared" si="34"/>
        <v>2</v>
      </c>
      <c r="BC137" s="29">
        <f t="shared" si="34"/>
        <v>2</v>
      </c>
      <c r="BD137" s="29">
        <f t="shared" si="34"/>
        <v>2</v>
      </c>
      <c r="BE137" s="29">
        <f t="shared" si="34"/>
        <v>2</v>
      </c>
      <c r="BF137" s="29">
        <f t="shared" si="34"/>
        <v>2</v>
      </c>
      <c r="BG137" s="29">
        <f t="shared" si="34"/>
        <v>2</v>
      </c>
      <c r="BH137" s="29">
        <f t="shared" si="34"/>
        <v>2</v>
      </c>
      <c r="BI137" s="29">
        <f t="shared" si="34"/>
        <v>2</v>
      </c>
      <c r="BJ137" s="29">
        <f t="shared" si="34"/>
        <v>2</v>
      </c>
      <c r="BK137" s="29">
        <f t="shared" si="34"/>
        <v>2</v>
      </c>
      <c r="BL137" s="29">
        <f t="shared" si="34"/>
        <v>2</v>
      </c>
      <c r="BM137" s="29">
        <f t="shared" si="34"/>
        <v>2</v>
      </c>
      <c r="BN137" s="29">
        <f t="shared" si="34"/>
        <v>2</v>
      </c>
      <c r="BO137" s="29">
        <f t="shared" si="34"/>
        <v>2</v>
      </c>
      <c r="BP137" s="35"/>
    </row>
    <row r="138" spans="1:69" s="14" customFormat="1" hidden="1" outlineLevel="1" x14ac:dyDescent="0.15">
      <c r="A138" s="14" t="s">
        <v>70</v>
      </c>
      <c r="C138" s="20"/>
      <c r="D138" s="10"/>
      <c r="E138" s="10"/>
      <c r="F138" s="10"/>
      <c r="G138" s="29">
        <f>ROUNDUP(SUMIF($E84:$E131,"Y",G84:G131),0)</f>
        <v>0</v>
      </c>
      <c r="H138" s="29">
        <f>ROUNDUP(SUMIF($E84:$E131,"Y",H84:H131),0)</f>
        <v>2</v>
      </c>
      <c r="I138" s="29">
        <f t="shared" ref="I138:BO138" si="35">ROUNDUP(SUMIF($E84:$E131,"Y",I84:I131),0)</f>
        <v>2</v>
      </c>
      <c r="J138" s="29">
        <f t="shared" si="35"/>
        <v>2</v>
      </c>
      <c r="K138" s="29">
        <f t="shared" si="35"/>
        <v>2</v>
      </c>
      <c r="L138" s="29">
        <f t="shared" si="35"/>
        <v>2</v>
      </c>
      <c r="M138" s="29">
        <f t="shared" si="35"/>
        <v>2</v>
      </c>
      <c r="N138" s="29">
        <f t="shared" si="35"/>
        <v>2</v>
      </c>
      <c r="O138" s="29">
        <f t="shared" si="35"/>
        <v>2</v>
      </c>
      <c r="P138" s="29">
        <f t="shared" si="35"/>
        <v>2</v>
      </c>
      <c r="Q138" s="29">
        <f t="shared" si="35"/>
        <v>2</v>
      </c>
      <c r="R138" s="29">
        <f t="shared" si="35"/>
        <v>2</v>
      </c>
      <c r="S138" s="29">
        <f t="shared" si="35"/>
        <v>2</v>
      </c>
      <c r="T138" s="29">
        <f t="shared" si="35"/>
        <v>2</v>
      </c>
      <c r="U138" s="29">
        <f t="shared" si="35"/>
        <v>2</v>
      </c>
      <c r="V138" s="29">
        <f t="shared" si="35"/>
        <v>2</v>
      </c>
      <c r="W138" s="29">
        <f t="shared" si="35"/>
        <v>2</v>
      </c>
      <c r="X138" s="29">
        <f t="shared" si="35"/>
        <v>2</v>
      </c>
      <c r="Y138" s="29">
        <f t="shared" si="35"/>
        <v>2</v>
      </c>
      <c r="Z138" s="29">
        <f t="shared" si="35"/>
        <v>2</v>
      </c>
      <c r="AA138" s="29">
        <f t="shared" si="35"/>
        <v>2</v>
      </c>
      <c r="AB138" s="29">
        <f t="shared" si="35"/>
        <v>2</v>
      </c>
      <c r="AC138" s="29">
        <f t="shared" si="35"/>
        <v>2</v>
      </c>
      <c r="AD138" s="29">
        <f t="shared" si="35"/>
        <v>2</v>
      </c>
      <c r="AE138" s="29">
        <f t="shared" si="35"/>
        <v>2</v>
      </c>
      <c r="AF138" s="29">
        <f t="shared" si="35"/>
        <v>2</v>
      </c>
      <c r="AG138" s="29">
        <f t="shared" si="35"/>
        <v>2</v>
      </c>
      <c r="AH138" s="29">
        <f t="shared" si="35"/>
        <v>2</v>
      </c>
      <c r="AI138" s="29">
        <f t="shared" si="35"/>
        <v>2</v>
      </c>
      <c r="AJ138" s="29">
        <f t="shared" si="35"/>
        <v>2</v>
      </c>
      <c r="AK138" s="29">
        <f t="shared" si="35"/>
        <v>2</v>
      </c>
      <c r="AL138" s="29">
        <f t="shared" si="35"/>
        <v>2</v>
      </c>
      <c r="AM138" s="29">
        <f t="shared" si="35"/>
        <v>2</v>
      </c>
      <c r="AN138" s="29">
        <f t="shared" si="35"/>
        <v>2</v>
      </c>
      <c r="AO138" s="29">
        <f t="shared" si="35"/>
        <v>2</v>
      </c>
      <c r="AP138" s="29">
        <f t="shared" si="35"/>
        <v>2</v>
      </c>
      <c r="AQ138" s="29">
        <f t="shared" si="35"/>
        <v>2</v>
      </c>
      <c r="AR138" s="29">
        <f t="shared" si="35"/>
        <v>2</v>
      </c>
      <c r="AS138" s="29">
        <f t="shared" si="35"/>
        <v>2</v>
      </c>
      <c r="AT138" s="29">
        <f t="shared" si="35"/>
        <v>2</v>
      </c>
      <c r="AU138" s="29">
        <f t="shared" si="35"/>
        <v>2</v>
      </c>
      <c r="AV138" s="29">
        <f t="shared" si="35"/>
        <v>2</v>
      </c>
      <c r="AW138" s="29">
        <f t="shared" si="35"/>
        <v>2</v>
      </c>
      <c r="AX138" s="29">
        <f t="shared" si="35"/>
        <v>2</v>
      </c>
      <c r="AY138" s="29">
        <f t="shared" si="35"/>
        <v>2</v>
      </c>
      <c r="AZ138" s="29">
        <f t="shared" si="35"/>
        <v>2</v>
      </c>
      <c r="BA138" s="29">
        <f t="shared" si="35"/>
        <v>2</v>
      </c>
      <c r="BB138" s="29">
        <f t="shared" si="35"/>
        <v>2</v>
      </c>
      <c r="BC138" s="29">
        <f t="shared" si="35"/>
        <v>2</v>
      </c>
      <c r="BD138" s="29">
        <f t="shared" si="35"/>
        <v>2</v>
      </c>
      <c r="BE138" s="29">
        <f t="shared" si="35"/>
        <v>2</v>
      </c>
      <c r="BF138" s="29">
        <f t="shared" si="35"/>
        <v>2</v>
      </c>
      <c r="BG138" s="29">
        <f t="shared" si="35"/>
        <v>2</v>
      </c>
      <c r="BH138" s="29">
        <f t="shared" si="35"/>
        <v>2</v>
      </c>
      <c r="BI138" s="29">
        <f t="shared" si="35"/>
        <v>2</v>
      </c>
      <c r="BJ138" s="29">
        <f t="shared" si="35"/>
        <v>2</v>
      </c>
      <c r="BK138" s="29">
        <f t="shared" si="35"/>
        <v>2</v>
      </c>
      <c r="BL138" s="29">
        <f t="shared" si="35"/>
        <v>2</v>
      </c>
      <c r="BM138" s="29">
        <f t="shared" si="35"/>
        <v>2</v>
      </c>
      <c r="BN138" s="29">
        <f t="shared" si="35"/>
        <v>2</v>
      </c>
      <c r="BO138" s="29">
        <f t="shared" si="35"/>
        <v>2</v>
      </c>
      <c r="BP138" s="35"/>
    </row>
    <row r="139" spans="1:69" s="14" customFormat="1" hidden="1" outlineLevel="1" x14ac:dyDescent="0.15">
      <c r="A139" s="14" t="s">
        <v>71</v>
      </c>
      <c r="C139" s="20"/>
      <c r="D139" s="10"/>
      <c r="E139" s="10"/>
      <c r="F139" s="10"/>
      <c r="G139" s="29">
        <f>ROUNDUP(SUMIF($F84:$F131,"Y",G84:G131),0)</f>
        <v>0</v>
      </c>
      <c r="H139" s="29">
        <f>ROUNDUP(SUMIF($F84:$F131,"Y",H84:H131),0)</f>
        <v>2</v>
      </c>
      <c r="I139" s="29">
        <f t="shared" ref="I139:BO139" si="36">ROUNDUP(SUMIF($F84:$F131,"Y",I84:I131),0)</f>
        <v>2</v>
      </c>
      <c r="J139" s="29">
        <f t="shared" si="36"/>
        <v>2</v>
      </c>
      <c r="K139" s="29">
        <f t="shared" si="36"/>
        <v>2</v>
      </c>
      <c r="L139" s="29">
        <f t="shared" si="36"/>
        <v>2</v>
      </c>
      <c r="M139" s="29">
        <f t="shared" si="36"/>
        <v>2</v>
      </c>
      <c r="N139" s="29">
        <f t="shared" si="36"/>
        <v>2</v>
      </c>
      <c r="O139" s="29">
        <f t="shared" si="36"/>
        <v>2</v>
      </c>
      <c r="P139" s="29">
        <f t="shared" si="36"/>
        <v>2</v>
      </c>
      <c r="Q139" s="29">
        <f t="shared" si="36"/>
        <v>2</v>
      </c>
      <c r="R139" s="29">
        <f t="shared" si="36"/>
        <v>2</v>
      </c>
      <c r="S139" s="29">
        <f t="shared" si="36"/>
        <v>2</v>
      </c>
      <c r="T139" s="29">
        <f t="shared" si="36"/>
        <v>2</v>
      </c>
      <c r="U139" s="29">
        <f t="shared" si="36"/>
        <v>2</v>
      </c>
      <c r="V139" s="29">
        <f t="shared" si="36"/>
        <v>2</v>
      </c>
      <c r="W139" s="29">
        <f t="shared" si="36"/>
        <v>2</v>
      </c>
      <c r="X139" s="29">
        <f t="shared" si="36"/>
        <v>2</v>
      </c>
      <c r="Y139" s="29">
        <f t="shared" si="36"/>
        <v>2</v>
      </c>
      <c r="Z139" s="29">
        <f t="shared" si="36"/>
        <v>2</v>
      </c>
      <c r="AA139" s="29">
        <f t="shared" si="36"/>
        <v>2</v>
      </c>
      <c r="AB139" s="29">
        <f t="shared" si="36"/>
        <v>2</v>
      </c>
      <c r="AC139" s="29">
        <f t="shared" si="36"/>
        <v>2</v>
      </c>
      <c r="AD139" s="29">
        <f t="shared" si="36"/>
        <v>2</v>
      </c>
      <c r="AE139" s="29">
        <f t="shared" si="36"/>
        <v>2</v>
      </c>
      <c r="AF139" s="29">
        <f t="shared" si="36"/>
        <v>2</v>
      </c>
      <c r="AG139" s="29">
        <f t="shared" si="36"/>
        <v>2</v>
      </c>
      <c r="AH139" s="29">
        <f t="shared" si="36"/>
        <v>2</v>
      </c>
      <c r="AI139" s="29">
        <f t="shared" si="36"/>
        <v>2</v>
      </c>
      <c r="AJ139" s="29">
        <f t="shared" si="36"/>
        <v>2</v>
      </c>
      <c r="AK139" s="29">
        <f t="shared" si="36"/>
        <v>2</v>
      </c>
      <c r="AL139" s="29">
        <f t="shared" si="36"/>
        <v>2</v>
      </c>
      <c r="AM139" s="29">
        <f t="shared" si="36"/>
        <v>2</v>
      </c>
      <c r="AN139" s="29">
        <f t="shared" si="36"/>
        <v>2</v>
      </c>
      <c r="AO139" s="29">
        <f t="shared" si="36"/>
        <v>2</v>
      </c>
      <c r="AP139" s="29">
        <f t="shared" si="36"/>
        <v>2</v>
      </c>
      <c r="AQ139" s="29">
        <f t="shared" si="36"/>
        <v>2</v>
      </c>
      <c r="AR139" s="29">
        <f t="shared" si="36"/>
        <v>2</v>
      </c>
      <c r="AS139" s="29">
        <f t="shared" si="36"/>
        <v>2</v>
      </c>
      <c r="AT139" s="29">
        <f t="shared" si="36"/>
        <v>2</v>
      </c>
      <c r="AU139" s="29">
        <f t="shared" si="36"/>
        <v>2</v>
      </c>
      <c r="AV139" s="29">
        <f t="shared" si="36"/>
        <v>2</v>
      </c>
      <c r="AW139" s="29">
        <f t="shared" si="36"/>
        <v>2</v>
      </c>
      <c r="AX139" s="29">
        <f t="shared" si="36"/>
        <v>2</v>
      </c>
      <c r="AY139" s="29">
        <f t="shared" si="36"/>
        <v>2</v>
      </c>
      <c r="AZ139" s="29">
        <f t="shared" si="36"/>
        <v>2</v>
      </c>
      <c r="BA139" s="29">
        <f t="shared" si="36"/>
        <v>2</v>
      </c>
      <c r="BB139" s="29">
        <f t="shared" si="36"/>
        <v>2</v>
      </c>
      <c r="BC139" s="29">
        <f t="shared" si="36"/>
        <v>2</v>
      </c>
      <c r="BD139" s="29">
        <f t="shared" si="36"/>
        <v>2</v>
      </c>
      <c r="BE139" s="29">
        <f t="shared" si="36"/>
        <v>2</v>
      </c>
      <c r="BF139" s="29">
        <f t="shared" si="36"/>
        <v>2</v>
      </c>
      <c r="BG139" s="29">
        <f t="shared" si="36"/>
        <v>2</v>
      </c>
      <c r="BH139" s="29">
        <f t="shared" si="36"/>
        <v>2</v>
      </c>
      <c r="BI139" s="29">
        <f t="shared" si="36"/>
        <v>2</v>
      </c>
      <c r="BJ139" s="29">
        <f t="shared" si="36"/>
        <v>2</v>
      </c>
      <c r="BK139" s="29">
        <f t="shared" si="36"/>
        <v>2</v>
      </c>
      <c r="BL139" s="29">
        <f t="shared" si="36"/>
        <v>2</v>
      </c>
      <c r="BM139" s="29">
        <f t="shared" si="36"/>
        <v>2</v>
      </c>
      <c r="BN139" s="29">
        <f t="shared" si="36"/>
        <v>2</v>
      </c>
      <c r="BO139" s="29">
        <f t="shared" si="36"/>
        <v>2</v>
      </c>
      <c r="BP139" s="35"/>
    </row>
    <row r="140" spans="1:69" s="14" customFormat="1" collapsed="1" x14ac:dyDescent="0.15">
      <c r="A140" s="33"/>
      <c r="B140" s="2"/>
      <c r="C140" s="22"/>
      <c r="D140" s="13"/>
      <c r="E140" s="13"/>
      <c r="F140" s="13"/>
      <c r="G140" s="30"/>
      <c r="H140" s="30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35"/>
    </row>
    <row r="141" spans="1:69" s="14" customFormat="1" x14ac:dyDescent="0.15">
      <c r="A141" s="14" t="s">
        <v>114</v>
      </c>
      <c r="B141" s="2"/>
      <c r="C141" s="22"/>
      <c r="D141" s="13"/>
      <c r="E141" s="13"/>
      <c r="F141" s="13"/>
      <c r="G141" s="30"/>
      <c r="H141" s="30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35"/>
    </row>
    <row r="142" spans="1:69" s="14" customFormat="1" x14ac:dyDescent="0.15">
      <c r="A142" s="33"/>
      <c r="B142" s="2"/>
      <c r="C142" s="22"/>
      <c r="D142" s="13"/>
      <c r="E142" s="13"/>
      <c r="F142" s="13"/>
      <c r="G142" s="30"/>
      <c r="H142" s="30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35"/>
    </row>
    <row r="143" spans="1:69" s="14" customFormat="1" x14ac:dyDescent="0.15">
      <c r="A143" s="14" t="s">
        <v>96</v>
      </c>
      <c r="B143" s="2"/>
      <c r="C143" s="22"/>
      <c r="D143" s="13"/>
      <c r="E143" s="13"/>
      <c r="F143" s="13"/>
      <c r="G143" s="29">
        <f t="shared" ref="G143:AL143" si="37">G133+G75+G47+G25</f>
        <v>0</v>
      </c>
      <c r="H143" s="29">
        <f t="shared" si="37"/>
        <v>4</v>
      </c>
      <c r="I143" s="29">
        <f t="shared" si="37"/>
        <v>4</v>
      </c>
      <c r="J143" s="29">
        <f t="shared" si="37"/>
        <v>4</v>
      </c>
      <c r="K143" s="29">
        <f t="shared" si="37"/>
        <v>4</v>
      </c>
      <c r="L143" s="29">
        <f t="shared" si="37"/>
        <v>4</v>
      </c>
      <c r="M143" s="29">
        <f t="shared" si="37"/>
        <v>4</v>
      </c>
      <c r="N143" s="29">
        <f t="shared" si="37"/>
        <v>4</v>
      </c>
      <c r="O143" s="29">
        <f t="shared" si="37"/>
        <v>4</v>
      </c>
      <c r="P143" s="29">
        <f t="shared" si="37"/>
        <v>4</v>
      </c>
      <c r="Q143" s="29">
        <f t="shared" si="37"/>
        <v>4</v>
      </c>
      <c r="R143" s="29">
        <f t="shared" si="37"/>
        <v>4</v>
      </c>
      <c r="S143" s="29">
        <f t="shared" si="37"/>
        <v>4</v>
      </c>
      <c r="T143" s="29">
        <f t="shared" si="37"/>
        <v>4</v>
      </c>
      <c r="U143" s="29">
        <f t="shared" si="37"/>
        <v>4</v>
      </c>
      <c r="V143" s="29">
        <f t="shared" si="37"/>
        <v>4</v>
      </c>
      <c r="W143" s="29">
        <f t="shared" si="37"/>
        <v>4</v>
      </c>
      <c r="X143" s="29">
        <f t="shared" si="37"/>
        <v>4</v>
      </c>
      <c r="Y143" s="29">
        <f t="shared" si="37"/>
        <v>4</v>
      </c>
      <c r="Z143" s="29">
        <f t="shared" si="37"/>
        <v>4</v>
      </c>
      <c r="AA143" s="29">
        <f t="shared" si="37"/>
        <v>4</v>
      </c>
      <c r="AB143" s="29">
        <f t="shared" si="37"/>
        <v>4</v>
      </c>
      <c r="AC143" s="29">
        <f t="shared" si="37"/>
        <v>4</v>
      </c>
      <c r="AD143" s="29">
        <f t="shared" si="37"/>
        <v>4</v>
      </c>
      <c r="AE143" s="29">
        <f t="shared" si="37"/>
        <v>4</v>
      </c>
      <c r="AF143" s="29">
        <f t="shared" si="37"/>
        <v>4</v>
      </c>
      <c r="AG143" s="29">
        <f t="shared" si="37"/>
        <v>4</v>
      </c>
      <c r="AH143" s="29">
        <f t="shared" si="37"/>
        <v>4</v>
      </c>
      <c r="AI143" s="29">
        <f t="shared" si="37"/>
        <v>4</v>
      </c>
      <c r="AJ143" s="29">
        <f t="shared" si="37"/>
        <v>4</v>
      </c>
      <c r="AK143" s="29">
        <f t="shared" si="37"/>
        <v>4</v>
      </c>
      <c r="AL143" s="29">
        <f t="shared" si="37"/>
        <v>4</v>
      </c>
      <c r="AM143" s="29">
        <f t="shared" ref="AM143:BO143" si="38">AM133+AM75+AM47+AM25</f>
        <v>4</v>
      </c>
      <c r="AN143" s="29">
        <f t="shared" si="38"/>
        <v>4</v>
      </c>
      <c r="AO143" s="29">
        <f t="shared" si="38"/>
        <v>4</v>
      </c>
      <c r="AP143" s="29">
        <f t="shared" si="38"/>
        <v>4</v>
      </c>
      <c r="AQ143" s="29">
        <f t="shared" si="38"/>
        <v>4</v>
      </c>
      <c r="AR143" s="29">
        <f t="shared" si="38"/>
        <v>4</v>
      </c>
      <c r="AS143" s="29">
        <f t="shared" si="38"/>
        <v>4</v>
      </c>
      <c r="AT143" s="29">
        <f t="shared" si="38"/>
        <v>4</v>
      </c>
      <c r="AU143" s="29">
        <f t="shared" si="38"/>
        <v>4</v>
      </c>
      <c r="AV143" s="29">
        <f t="shared" si="38"/>
        <v>4</v>
      </c>
      <c r="AW143" s="29">
        <f t="shared" si="38"/>
        <v>4</v>
      </c>
      <c r="AX143" s="29">
        <f t="shared" si="38"/>
        <v>4</v>
      </c>
      <c r="AY143" s="29">
        <f t="shared" si="38"/>
        <v>4</v>
      </c>
      <c r="AZ143" s="29">
        <f t="shared" si="38"/>
        <v>4</v>
      </c>
      <c r="BA143" s="29">
        <f t="shared" si="38"/>
        <v>4</v>
      </c>
      <c r="BB143" s="29">
        <f t="shared" si="38"/>
        <v>4</v>
      </c>
      <c r="BC143" s="29">
        <f t="shared" si="38"/>
        <v>4</v>
      </c>
      <c r="BD143" s="29">
        <f t="shared" si="38"/>
        <v>4</v>
      </c>
      <c r="BE143" s="29">
        <f t="shared" si="38"/>
        <v>4</v>
      </c>
      <c r="BF143" s="29">
        <f t="shared" si="38"/>
        <v>4</v>
      </c>
      <c r="BG143" s="29">
        <f t="shared" si="38"/>
        <v>4</v>
      </c>
      <c r="BH143" s="29">
        <f t="shared" si="38"/>
        <v>4</v>
      </c>
      <c r="BI143" s="29">
        <f t="shared" si="38"/>
        <v>4</v>
      </c>
      <c r="BJ143" s="29">
        <f t="shared" si="38"/>
        <v>4</v>
      </c>
      <c r="BK143" s="29">
        <f t="shared" si="38"/>
        <v>4</v>
      </c>
      <c r="BL143" s="29">
        <f t="shared" si="38"/>
        <v>4</v>
      </c>
      <c r="BM143" s="29">
        <f t="shared" si="38"/>
        <v>4</v>
      </c>
      <c r="BN143" s="29">
        <f t="shared" si="38"/>
        <v>4</v>
      </c>
      <c r="BO143" s="29">
        <f t="shared" si="38"/>
        <v>4</v>
      </c>
      <c r="BP143" s="35"/>
    </row>
    <row r="144" spans="1:69" s="14" customFormat="1" x14ac:dyDescent="0.15">
      <c r="A144" s="14" t="s">
        <v>88</v>
      </c>
      <c r="C144" s="20"/>
      <c r="D144" s="10"/>
      <c r="E144" s="10"/>
      <c r="F144" s="10"/>
      <c r="G144" s="29">
        <f t="shared" ref="G144:AL144" si="39">G134+G76+G48+G26</f>
        <v>0</v>
      </c>
      <c r="H144" s="29">
        <f t="shared" si="39"/>
        <v>1.75</v>
      </c>
      <c r="I144" s="29">
        <f t="shared" si="39"/>
        <v>1.75</v>
      </c>
      <c r="J144" s="29">
        <f t="shared" si="39"/>
        <v>1.75</v>
      </c>
      <c r="K144" s="29">
        <f t="shared" si="39"/>
        <v>1.75</v>
      </c>
      <c r="L144" s="29">
        <f t="shared" si="39"/>
        <v>1.75</v>
      </c>
      <c r="M144" s="29">
        <f t="shared" si="39"/>
        <v>1.75</v>
      </c>
      <c r="N144" s="29">
        <f t="shared" si="39"/>
        <v>1.75</v>
      </c>
      <c r="O144" s="29">
        <f t="shared" si="39"/>
        <v>1.75</v>
      </c>
      <c r="P144" s="29">
        <f t="shared" si="39"/>
        <v>1.75</v>
      </c>
      <c r="Q144" s="29">
        <f t="shared" si="39"/>
        <v>1.75</v>
      </c>
      <c r="R144" s="29">
        <f t="shared" si="39"/>
        <v>1.75</v>
      </c>
      <c r="S144" s="29">
        <f t="shared" si="39"/>
        <v>1.75</v>
      </c>
      <c r="T144" s="29">
        <f t="shared" si="39"/>
        <v>1.75</v>
      </c>
      <c r="U144" s="29">
        <f t="shared" si="39"/>
        <v>1.75</v>
      </c>
      <c r="V144" s="29">
        <f t="shared" si="39"/>
        <v>1.75</v>
      </c>
      <c r="W144" s="29">
        <f t="shared" si="39"/>
        <v>1.75</v>
      </c>
      <c r="X144" s="29">
        <f t="shared" si="39"/>
        <v>1.75</v>
      </c>
      <c r="Y144" s="29">
        <f t="shared" si="39"/>
        <v>1.75</v>
      </c>
      <c r="Z144" s="29">
        <f t="shared" si="39"/>
        <v>1.25</v>
      </c>
      <c r="AA144" s="29">
        <f t="shared" si="39"/>
        <v>1.25</v>
      </c>
      <c r="AB144" s="29">
        <f t="shared" si="39"/>
        <v>1.25</v>
      </c>
      <c r="AC144" s="29">
        <f t="shared" si="39"/>
        <v>1.25</v>
      </c>
      <c r="AD144" s="29">
        <f t="shared" si="39"/>
        <v>1.25</v>
      </c>
      <c r="AE144" s="29">
        <f t="shared" si="39"/>
        <v>1.25</v>
      </c>
      <c r="AF144" s="29">
        <f t="shared" si="39"/>
        <v>0</v>
      </c>
      <c r="AG144" s="29">
        <f t="shared" si="39"/>
        <v>0</v>
      </c>
      <c r="AH144" s="29">
        <f t="shared" si="39"/>
        <v>0</v>
      </c>
      <c r="AI144" s="29">
        <f t="shared" si="39"/>
        <v>0</v>
      </c>
      <c r="AJ144" s="29">
        <f t="shared" si="39"/>
        <v>0</v>
      </c>
      <c r="AK144" s="29">
        <f t="shared" si="39"/>
        <v>0</v>
      </c>
      <c r="AL144" s="29">
        <f t="shared" si="39"/>
        <v>0</v>
      </c>
      <c r="AM144" s="29">
        <f t="shared" ref="AM144:BO144" si="40">AM134+AM76+AM48+AM26</f>
        <v>0</v>
      </c>
      <c r="AN144" s="29">
        <f t="shared" si="40"/>
        <v>0</v>
      </c>
      <c r="AO144" s="29">
        <f t="shared" si="40"/>
        <v>0</v>
      </c>
      <c r="AP144" s="29">
        <f t="shared" si="40"/>
        <v>0</v>
      </c>
      <c r="AQ144" s="29">
        <f t="shared" si="40"/>
        <v>0</v>
      </c>
      <c r="AR144" s="29">
        <f t="shared" si="40"/>
        <v>0</v>
      </c>
      <c r="AS144" s="29">
        <f t="shared" si="40"/>
        <v>0</v>
      </c>
      <c r="AT144" s="29">
        <f t="shared" si="40"/>
        <v>0</v>
      </c>
      <c r="AU144" s="29">
        <f t="shared" si="40"/>
        <v>0</v>
      </c>
      <c r="AV144" s="29">
        <f t="shared" si="40"/>
        <v>0</v>
      </c>
      <c r="AW144" s="29">
        <f t="shared" si="40"/>
        <v>0</v>
      </c>
      <c r="AX144" s="29">
        <f t="shared" si="40"/>
        <v>0</v>
      </c>
      <c r="AY144" s="29">
        <f t="shared" si="40"/>
        <v>0</v>
      </c>
      <c r="AZ144" s="29">
        <f t="shared" si="40"/>
        <v>0</v>
      </c>
      <c r="BA144" s="29">
        <f t="shared" si="40"/>
        <v>0</v>
      </c>
      <c r="BB144" s="29">
        <f t="shared" si="40"/>
        <v>0</v>
      </c>
      <c r="BC144" s="29">
        <f t="shared" si="40"/>
        <v>0</v>
      </c>
      <c r="BD144" s="29">
        <f t="shared" si="40"/>
        <v>0</v>
      </c>
      <c r="BE144" s="29">
        <f t="shared" si="40"/>
        <v>0</v>
      </c>
      <c r="BF144" s="29">
        <f t="shared" si="40"/>
        <v>0</v>
      </c>
      <c r="BG144" s="29">
        <f t="shared" si="40"/>
        <v>0</v>
      </c>
      <c r="BH144" s="29">
        <f t="shared" si="40"/>
        <v>0</v>
      </c>
      <c r="BI144" s="29">
        <f t="shared" si="40"/>
        <v>0</v>
      </c>
      <c r="BJ144" s="29">
        <f t="shared" si="40"/>
        <v>0</v>
      </c>
      <c r="BK144" s="29">
        <f t="shared" si="40"/>
        <v>0</v>
      </c>
      <c r="BL144" s="29">
        <f t="shared" si="40"/>
        <v>0</v>
      </c>
      <c r="BM144" s="29">
        <f t="shared" si="40"/>
        <v>0</v>
      </c>
      <c r="BN144" s="29">
        <f t="shared" si="40"/>
        <v>0</v>
      </c>
      <c r="BO144" s="29">
        <f t="shared" si="40"/>
        <v>0</v>
      </c>
      <c r="BP144" s="35"/>
    </row>
    <row r="145" spans="1:68" s="14" customFormat="1" x14ac:dyDescent="0.15">
      <c r="A145" s="14" t="s">
        <v>73</v>
      </c>
      <c r="C145" s="20"/>
      <c r="D145" s="10"/>
      <c r="E145" s="10"/>
      <c r="F145" s="10"/>
      <c r="G145" s="29">
        <f t="shared" ref="G145:AL145" si="41">G137+G79+G51+G29</f>
        <v>0</v>
      </c>
      <c r="H145" s="29">
        <f t="shared" si="41"/>
        <v>4</v>
      </c>
      <c r="I145" s="29">
        <f t="shared" si="41"/>
        <v>4</v>
      </c>
      <c r="J145" s="29">
        <f t="shared" si="41"/>
        <v>4</v>
      </c>
      <c r="K145" s="29">
        <f t="shared" si="41"/>
        <v>4</v>
      </c>
      <c r="L145" s="29">
        <f t="shared" si="41"/>
        <v>4</v>
      </c>
      <c r="M145" s="29">
        <f t="shared" si="41"/>
        <v>4</v>
      </c>
      <c r="N145" s="29">
        <f t="shared" si="41"/>
        <v>4</v>
      </c>
      <c r="O145" s="29">
        <f t="shared" si="41"/>
        <v>4</v>
      </c>
      <c r="P145" s="29">
        <f t="shared" si="41"/>
        <v>4</v>
      </c>
      <c r="Q145" s="29">
        <f t="shared" si="41"/>
        <v>4</v>
      </c>
      <c r="R145" s="29">
        <f t="shared" si="41"/>
        <v>4</v>
      </c>
      <c r="S145" s="29">
        <f t="shared" si="41"/>
        <v>4</v>
      </c>
      <c r="T145" s="29">
        <f t="shared" si="41"/>
        <v>4</v>
      </c>
      <c r="U145" s="29">
        <f t="shared" si="41"/>
        <v>4</v>
      </c>
      <c r="V145" s="29">
        <f t="shared" si="41"/>
        <v>4</v>
      </c>
      <c r="W145" s="29">
        <f t="shared" si="41"/>
        <v>4</v>
      </c>
      <c r="X145" s="29">
        <f t="shared" si="41"/>
        <v>4</v>
      </c>
      <c r="Y145" s="29">
        <f t="shared" si="41"/>
        <v>4</v>
      </c>
      <c r="Z145" s="29">
        <f t="shared" si="41"/>
        <v>4</v>
      </c>
      <c r="AA145" s="29">
        <f t="shared" si="41"/>
        <v>4</v>
      </c>
      <c r="AB145" s="29">
        <f t="shared" si="41"/>
        <v>4</v>
      </c>
      <c r="AC145" s="29">
        <f t="shared" si="41"/>
        <v>4</v>
      </c>
      <c r="AD145" s="29">
        <f t="shared" si="41"/>
        <v>4</v>
      </c>
      <c r="AE145" s="29">
        <f t="shared" si="41"/>
        <v>4</v>
      </c>
      <c r="AF145" s="29">
        <f t="shared" si="41"/>
        <v>4</v>
      </c>
      <c r="AG145" s="29">
        <f t="shared" si="41"/>
        <v>4</v>
      </c>
      <c r="AH145" s="29">
        <f t="shared" si="41"/>
        <v>4</v>
      </c>
      <c r="AI145" s="29">
        <f t="shared" si="41"/>
        <v>4</v>
      </c>
      <c r="AJ145" s="29">
        <f t="shared" si="41"/>
        <v>4</v>
      </c>
      <c r="AK145" s="29">
        <f t="shared" si="41"/>
        <v>4</v>
      </c>
      <c r="AL145" s="29">
        <f t="shared" si="41"/>
        <v>4</v>
      </c>
      <c r="AM145" s="29">
        <f t="shared" ref="AM145:BO145" si="42">AM137+AM79+AM51+AM29</f>
        <v>4</v>
      </c>
      <c r="AN145" s="29">
        <f t="shared" si="42"/>
        <v>4</v>
      </c>
      <c r="AO145" s="29">
        <f t="shared" si="42"/>
        <v>4</v>
      </c>
      <c r="AP145" s="29">
        <f t="shared" si="42"/>
        <v>4</v>
      </c>
      <c r="AQ145" s="29">
        <f t="shared" si="42"/>
        <v>4</v>
      </c>
      <c r="AR145" s="29">
        <f t="shared" si="42"/>
        <v>4</v>
      </c>
      <c r="AS145" s="29">
        <f t="shared" si="42"/>
        <v>4</v>
      </c>
      <c r="AT145" s="29">
        <f t="shared" si="42"/>
        <v>4</v>
      </c>
      <c r="AU145" s="29">
        <f t="shared" si="42"/>
        <v>4</v>
      </c>
      <c r="AV145" s="29">
        <f t="shared" si="42"/>
        <v>4</v>
      </c>
      <c r="AW145" s="29">
        <f t="shared" si="42"/>
        <v>4</v>
      </c>
      <c r="AX145" s="29">
        <f t="shared" si="42"/>
        <v>4</v>
      </c>
      <c r="AY145" s="29">
        <f t="shared" si="42"/>
        <v>4</v>
      </c>
      <c r="AZ145" s="29">
        <f t="shared" si="42"/>
        <v>4</v>
      </c>
      <c r="BA145" s="29">
        <f t="shared" si="42"/>
        <v>4</v>
      </c>
      <c r="BB145" s="29">
        <f t="shared" si="42"/>
        <v>4</v>
      </c>
      <c r="BC145" s="29">
        <f t="shared" si="42"/>
        <v>4</v>
      </c>
      <c r="BD145" s="29">
        <f t="shared" si="42"/>
        <v>4</v>
      </c>
      <c r="BE145" s="29">
        <f t="shared" si="42"/>
        <v>4</v>
      </c>
      <c r="BF145" s="29">
        <f t="shared" si="42"/>
        <v>4</v>
      </c>
      <c r="BG145" s="29">
        <f t="shared" si="42"/>
        <v>4</v>
      </c>
      <c r="BH145" s="29">
        <f t="shared" si="42"/>
        <v>4</v>
      </c>
      <c r="BI145" s="29">
        <f t="shared" si="42"/>
        <v>4</v>
      </c>
      <c r="BJ145" s="29">
        <f t="shared" si="42"/>
        <v>4</v>
      </c>
      <c r="BK145" s="29">
        <f t="shared" si="42"/>
        <v>4</v>
      </c>
      <c r="BL145" s="29">
        <f t="shared" si="42"/>
        <v>4</v>
      </c>
      <c r="BM145" s="29">
        <f t="shared" si="42"/>
        <v>4</v>
      </c>
      <c r="BN145" s="29">
        <f t="shared" si="42"/>
        <v>4</v>
      </c>
      <c r="BO145" s="29">
        <f t="shared" si="42"/>
        <v>4</v>
      </c>
      <c r="BP145" s="35"/>
    </row>
    <row r="146" spans="1:68" s="14" customFormat="1" x14ac:dyDescent="0.15">
      <c r="A146" s="14" t="s">
        <v>95</v>
      </c>
      <c r="C146" s="20"/>
      <c r="D146" s="10"/>
      <c r="E146" s="10"/>
      <c r="F146" s="10"/>
      <c r="G146" s="29">
        <f t="shared" ref="G146:AL146" si="43">G138+G80+G52+G30</f>
        <v>0</v>
      </c>
      <c r="H146" s="29">
        <f t="shared" si="43"/>
        <v>6</v>
      </c>
      <c r="I146" s="29">
        <f t="shared" si="43"/>
        <v>6</v>
      </c>
      <c r="J146" s="29">
        <f t="shared" si="43"/>
        <v>6</v>
      </c>
      <c r="K146" s="29">
        <f t="shared" si="43"/>
        <v>6</v>
      </c>
      <c r="L146" s="29">
        <f t="shared" si="43"/>
        <v>6</v>
      </c>
      <c r="M146" s="29">
        <f t="shared" si="43"/>
        <v>6</v>
      </c>
      <c r="N146" s="29">
        <f t="shared" si="43"/>
        <v>6</v>
      </c>
      <c r="O146" s="29">
        <f t="shared" si="43"/>
        <v>6</v>
      </c>
      <c r="P146" s="29">
        <f t="shared" si="43"/>
        <v>6</v>
      </c>
      <c r="Q146" s="29">
        <f t="shared" si="43"/>
        <v>6</v>
      </c>
      <c r="R146" s="29">
        <f t="shared" si="43"/>
        <v>6</v>
      </c>
      <c r="S146" s="29">
        <f t="shared" si="43"/>
        <v>6</v>
      </c>
      <c r="T146" s="29">
        <f t="shared" si="43"/>
        <v>6</v>
      </c>
      <c r="U146" s="29">
        <f t="shared" si="43"/>
        <v>6</v>
      </c>
      <c r="V146" s="29">
        <f t="shared" si="43"/>
        <v>6</v>
      </c>
      <c r="W146" s="29">
        <f t="shared" si="43"/>
        <v>6</v>
      </c>
      <c r="X146" s="29">
        <f t="shared" si="43"/>
        <v>6</v>
      </c>
      <c r="Y146" s="29">
        <f t="shared" si="43"/>
        <v>6</v>
      </c>
      <c r="Z146" s="29">
        <f t="shared" si="43"/>
        <v>6</v>
      </c>
      <c r="AA146" s="29">
        <f t="shared" si="43"/>
        <v>6</v>
      </c>
      <c r="AB146" s="29">
        <f t="shared" si="43"/>
        <v>6</v>
      </c>
      <c r="AC146" s="29">
        <f t="shared" si="43"/>
        <v>6</v>
      </c>
      <c r="AD146" s="29">
        <f t="shared" si="43"/>
        <v>6</v>
      </c>
      <c r="AE146" s="29">
        <f t="shared" si="43"/>
        <v>6</v>
      </c>
      <c r="AF146" s="29">
        <f t="shared" si="43"/>
        <v>4</v>
      </c>
      <c r="AG146" s="29">
        <f t="shared" si="43"/>
        <v>4</v>
      </c>
      <c r="AH146" s="29">
        <f t="shared" si="43"/>
        <v>4</v>
      </c>
      <c r="AI146" s="29">
        <f t="shared" si="43"/>
        <v>4</v>
      </c>
      <c r="AJ146" s="29">
        <f t="shared" si="43"/>
        <v>4</v>
      </c>
      <c r="AK146" s="29">
        <f t="shared" si="43"/>
        <v>4</v>
      </c>
      <c r="AL146" s="29">
        <f t="shared" si="43"/>
        <v>4</v>
      </c>
      <c r="AM146" s="29">
        <f t="shared" ref="AM146:BO146" si="44">AM138+AM80+AM52+AM30</f>
        <v>4</v>
      </c>
      <c r="AN146" s="29">
        <f t="shared" si="44"/>
        <v>4</v>
      </c>
      <c r="AO146" s="29">
        <f t="shared" si="44"/>
        <v>4</v>
      </c>
      <c r="AP146" s="29">
        <f t="shared" si="44"/>
        <v>4</v>
      </c>
      <c r="AQ146" s="29">
        <f t="shared" si="44"/>
        <v>4</v>
      </c>
      <c r="AR146" s="29">
        <f t="shared" si="44"/>
        <v>4</v>
      </c>
      <c r="AS146" s="29">
        <f t="shared" si="44"/>
        <v>4</v>
      </c>
      <c r="AT146" s="29">
        <f t="shared" si="44"/>
        <v>4</v>
      </c>
      <c r="AU146" s="29">
        <f t="shared" si="44"/>
        <v>4</v>
      </c>
      <c r="AV146" s="29">
        <f t="shared" si="44"/>
        <v>4</v>
      </c>
      <c r="AW146" s="29">
        <f t="shared" si="44"/>
        <v>4</v>
      </c>
      <c r="AX146" s="29">
        <f t="shared" si="44"/>
        <v>4</v>
      </c>
      <c r="AY146" s="29">
        <f t="shared" si="44"/>
        <v>4</v>
      </c>
      <c r="AZ146" s="29">
        <f t="shared" si="44"/>
        <v>4</v>
      </c>
      <c r="BA146" s="29">
        <f t="shared" si="44"/>
        <v>4</v>
      </c>
      <c r="BB146" s="29">
        <f t="shared" si="44"/>
        <v>4</v>
      </c>
      <c r="BC146" s="29">
        <f t="shared" si="44"/>
        <v>4</v>
      </c>
      <c r="BD146" s="29">
        <f t="shared" si="44"/>
        <v>4</v>
      </c>
      <c r="BE146" s="29">
        <f t="shared" si="44"/>
        <v>4</v>
      </c>
      <c r="BF146" s="29">
        <f t="shared" si="44"/>
        <v>4</v>
      </c>
      <c r="BG146" s="29">
        <f t="shared" si="44"/>
        <v>4</v>
      </c>
      <c r="BH146" s="29">
        <f t="shared" si="44"/>
        <v>4</v>
      </c>
      <c r="BI146" s="29">
        <f t="shared" si="44"/>
        <v>4</v>
      </c>
      <c r="BJ146" s="29">
        <f t="shared" si="44"/>
        <v>4</v>
      </c>
      <c r="BK146" s="29">
        <f t="shared" si="44"/>
        <v>4</v>
      </c>
      <c r="BL146" s="29">
        <f t="shared" si="44"/>
        <v>4</v>
      </c>
      <c r="BM146" s="29">
        <f t="shared" si="44"/>
        <v>4</v>
      </c>
      <c r="BN146" s="29">
        <f t="shared" si="44"/>
        <v>4</v>
      </c>
      <c r="BO146" s="29">
        <f t="shared" si="44"/>
        <v>4</v>
      </c>
      <c r="BP146" s="35"/>
    </row>
    <row r="147" spans="1:68" s="14" customFormat="1" x14ac:dyDescent="0.15">
      <c r="A147" s="14" t="s">
        <v>74</v>
      </c>
      <c r="C147" s="20"/>
      <c r="D147" s="10"/>
      <c r="E147" s="10"/>
      <c r="F147" s="10"/>
      <c r="G147" s="29">
        <f t="shared" ref="G147:AL147" si="45">G139+G81+G53+G31</f>
        <v>0</v>
      </c>
      <c r="H147" s="29">
        <f t="shared" si="45"/>
        <v>6</v>
      </c>
      <c r="I147" s="29">
        <f t="shared" si="45"/>
        <v>6</v>
      </c>
      <c r="J147" s="29">
        <f t="shared" si="45"/>
        <v>6</v>
      </c>
      <c r="K147" s="29">
        <f t="shared" si="45"/>
        <v>6</v>
      </c>
      <c r="L147" s="29">
        <f t="shared" si="45"/>
        <v>6</v>
      </c>
      <c r="M147" s="29">
        <f t="shared" si="45"/>
        <v>6</v>
      </c>
      <c r="N147" s="29">
        <f t="shared" si="45"/>
        <v>6</v>
      </c>
      <c r="O147" s="29">
        <f t="shared" si="45"/>
        <v>6</v>
      </c>
      <c r="P147" s="29">
        <f t="shared" si="45"/>
        <v>6</v>
      </c>
      <c r="Q147" s="29">
        <f t="shared" si="45"/>
        <v>6</v>
      </c>
      <c r="R147" s="29">
        <f t="shared" si="45"/>
        <v>6</v>
      </c>
      <c r="S147" s="29">
        <f t="shared" si="45"/>
        <v>6</v>
      </c>
      <c r="T147" s="29">
        <f t="shared" si="45"/>
        <v>6</v>
      </c>
      <c r="U147" s="29">
        <f t="shared" si="45"/>
        <v>6</v>
      </c>
      <c r="V147" s="29">
        <f t="shared" si="45"/>
        <v>6</v>
      </c>
      <c r="W147" s="29">
        <f t="shared" si="45"/>
        <v>6</v>
      </c>
      <c r="X147" s="29">
        <f t="shared" si="45"/>
        <v>6</v>
      </c>
      <c r="Y147" s="29">
        <f t="shared" si="45"/>
        <v>6</v>
      </c>
      <c r="Z147" s="29">
        <f t="shared" si="45"/>
        <v>6</v>
      </c>
      <c r="AA147" s="29">
        <f t="shared" si="45"/>
        <v>6</v>
      </c>
      <c r="AB147" s="29">
        <f t="shared" si="45"/>
        <v>6</v>
      </c>
      <c r="AC147" s="29">
        <f t="shared" si="45"/>
        <v>6</v>
      </c>
      <c r="AD147" s="29">
        <f t="shared" si="45"/>
        <v>6</v>
      </c>
      <c r="AE147" s="29">
        <f t="shared" si="45"/>
        <v>6</v>
      </c>
      <c r="AF147" s="29">
        <f t="shared" si="45"/>
        <v>4</v>
      </c>
      <c r="AG147" s="29">
        <f t="shared" si="45"/>
        <v>4</v>
      </c>
      <c r="AH147" s="29">
        <f t="shared" si="45"/>
        <v>4</v>
      </c>
      <c r="AI147" s="29">
        <f t="shared" si="45"/>
        <v>4</v>
      </c>
      <c r="AJ147" s="29">
        <f t="shared" si="45"/>
        <v>4</v>
      </c>
      <c r="AK147" s="29">
        <f t="shared" si="45"/>
        <v>4</v>
      </c>
      <c r="AL147" s="29">
        <f t="shared" si="45"/>
        <v>4</v>
      </c>
      <c r="AM147" s="29">
        <f t="shared" ref="AM147:BO147" si="46">AM139+AM81+AM53+AM31</f>
        <v>4</v>
      </c>
      <c r="AN147" s="29">
        <f t="shared" si="46"/>
        <v>4</v>
      </c>
      <c r="AO147" s="29">
        <f t="shared" si="46"/>
        <v>4</v>
      </c>
      <c r="AP147" s="29">
        <f t="shared" si="46"/>
        <v>4</v>
      </c>
      <c r="AQ147" s="29">
        <f t="shared" si="46"/>
        <v>4</v>
      </c>
      <c r="AR147" s="29">
        <f t="shared" si="46"/>
        <v>4</v>
      </c>
      <c r="AS147" s="29">
        <f t="shared" si="46"/>
        <v>4</v>
      </c>
      <c r="AT147" s="29">
        <f t="shared" si="46"/>
        <v>4</v>
      </c>
      <c r="AU147" s="29">
        <f t="shared" si="46"/>
        <v>4</v>
      </c>
      <c r="AV147" s="29">
        <f t="shared" si="46"/>
        <v>4</v>
      </c>
      <c r="AW147" s="29">
        <f t="shared" si="46"/>
        <v>4</v>
      </c>
      <c r="AX147" s="29">
        <f t="shared" si="46"/>
        <v>4</v>
      </c>
      <c r="AY147" s="29">
        <f t="shared" si="46"/>
        <v>4</v>
      </c>
      <c r="AZ147" s="29">
        <f t="shared" si="46"/>
        <v>4</v>
      </c>
      <c r="BA147" s="29">
        <f t="shared" si="46"/>
        <v>4</v>
      </c>
      <c r="BB147" s="29">
        <f t="shared" si="46"/>
        <v>4</v>
      </c>
      <c r="BC147" s="29">
        <f t="shared" si="46"/>
        <v>4</v>
      </c>
      <c r="BD147" s="29">
        <f t="shared" si="46"/>
        <v>4</v>
      </c>
      <c r="BE147" s="29">
        <f t="shared" si="46"/>
        <v>4</v>
      </c>
      <c r="BF147" s="29">
        <f t="shared" si="46"/>
        <v>4</v>
      </c>
      <c r="BG147" s="29">
        <f t="shared" si="46"/>
        <v>4</v>
      </c>
      <c r="BH147" s="29">
        <f t="shared" si="46"/>
        <v>4</v>
      </c>
      <c r="BI147" s="29">
        <f t="shared" si="46"/>
        <v>4</v>
      </c>
      <c r="BJ147" s="29">
        <f t="shared" si="46"/>
        <v>4</v>
      </c>
      <c r="BK147" s="29">
        <f t="shared" si="46"/>
        <v>4</v>
      </c>
      <c r="BL147" s="29">
        <f t="shared" si="46"/>
        <v>4</v>
      </c>
      <c r="BM147" s="29">
        <f t="shared" si="46"/>
        <v>4</v>
      </c>
      <c r="BN147" s="29">
        <f t="shared" si="46"/>
        <v>4</v>
      </c>
      <c r="BO147" s="29">
        <f t="shared" si="46"/>
        <v>4</v>
      </c>
      <c r="BP147" s="35"/>
    </row>
    <row r="148" spans="1:68" s="14" customFormat="1" x14ac:dyDescent="0.15">
      <c r="C148" s="20"/>
      <c r="D148" s="10"/>
      <c r="E148" s="10"/>
      <c r="F148" s="1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35"/>
    </row>
    <row r="149" spans="1:68" x14ac:dyDescent="0.15">
      <c r="A149" s="14" t="s">
        <v>82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spans="1:68" x14ac:dyDescent="0.15">
      <c r="A150" s="14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spans="1:68" s="14" customFormat="1" x14ac:dyDescent="0.15">
      <c r="A151" s="14" t="s">
        <v>61</v>
      </c>
      <c r="C151" s="20"/>
      <c r="D151" s="10"/>
      <c r="E151" s="10"/>
      <c r="F151" s="10"/>
      <c r="G151" s="29">
        <f t="shared" ref="G151:H155" si="47">G143</f>
        <v>0</v>
      </c>
      <c r="H151" s="29">
        <f t="shared" si="47"/>
        <v>4</v>
      </c>
      <c r="I151" s="29">
        <f t="shared" ref="I151:AN151" si="48">I143-H143</f>
        <v>0</v>
      </c>
      <c r="J151" s="29">
        <f t="shared" si="48"/>
        <v>0</v>
      </c>
      <c r="K151" s="29">
        <f t="shared" si="48"/>
        <v>0</v>
      </c>
      <c r="L151" s="29">
        <f t="shared" si="48"/>
        <v>0</v>
      </c>
      <c r="M151" s="29">
        <f t="shared" si="48"/>
        <v>0</v>
      </c>
      <c r="N151" s="29">
        <f t="shared" si="48"/>
        <v>0</v>
      </c>
      <c r="O151" s="29">
        <f t="shared" si="48"/>
        <v>0</v>
      </c>
      <c r="P151" s="29">
        <f t="shared" si="48"/>
        <v>0</v>
      </c>
      <c r="Q151" s="29">
        <f t="shared" si="48"/>
        <v>0</v>
      </c>
      <c r="R151" s="29">
        <f t="shared" si="48"/>
        <v>0</v>
      </c>
      <c r="S151" s="29">
        <f t="shared" si="48"/>
        <v>0</v>
      </c>
      <c r="T151" s="29">
        <f t="shared" si="48"/>
        <v>0</v>
      </c>
      <c r="U151" s="29">
        <f t="shared" si="48"/>
        <v>0</v>
      </c>
      <c r="V151" s="29">
        <f t="shared" si="48"/>
        <v>0</v>
      </c>
      <c r="W151" s="29">
        <f t="shared" si="48"/>
        <v>0</v>
      </c>
      <c r="X151" s="29">
        <f t="shared" si="48"/>
        <v>0</v>
      </c>
      <c r="Y151" s="29">
        <f t="shared" si="48"/>
        <v>0</v>
      </c>
      <c r="Z151" s="29">
        <f t="shared" si="48"/>
        <v>0</v>
      </c>
      <c r="AA151" s="29">
        <f t="shared" si="48"/>
        <v>0</v>
      </c>
      <c r="AB151" s="29">
        <f t="shared" si="48"/>
        <v>0</v>
      </c>
      <c r="AC151" s="29">
        <f t="shared" si="48"/>
        <v>0</v>
      </c>
      <c r="AD151" s="29">
        <f t="shared" si="48"/>
        <v>0</v>
      </c>
      <c r="AE151" s="29">
        <f t="shared" si="48"/>
        <v>0</v>
      </c>
      <c r="AF151" s="29">
        <f t="shared" si="48"/>
        <v>0</v>
      </c>
      <c r="AG151" s="29">
        <f t="shared" si="48"/>
        <v>0</v>
      </c>
      <c r="AH151" s="29">
        <f t="shared" si="48"/>
        <v>0</v>
      </c>
      <c r="AI151" s="29">
        <f t="shared" si="48"/>
        <v>0</v>
      </c>
      <c r="AJ151" s="29">
        <f t="shared" si="48"/>
        <v>0</v>
      </c>
      <c r="AK151" s="29">
        <f t="shared" si="48"/>
        <v>0</v>
      </c>
      <c r="AL151" s="29">
        <f t="shared" si="48"/>
        <v>0</v>
      </c>
      <c r="AM151" s="29">
        <f t="shared" si="48"/>
        <v>0</v>
      </c>
      <c r="AN151" s="29">
        <f t="shared" si="48"/>
        <v>0</v>
      </c>
      <c r="AO151" s="29">
        <f t="shared" ref="AO151:BO151" si="49">AO143-AN143</f>
        <v>0</v>
      </c>
      <c r="AP151" s="29">
        <f t="shared" si="49"/>
        <v>0</v>
      </c>
      <c r="AQ151" s="29">
        <f t="shared" si="49"/>
        <v>0</v>
      </c>
      <c r="AR151" s="29">
        <f t="shared" si="49"/>
        <v>0</v>
      </c>
      <c r="AS151" s="29">
        <f t="shared" si="49"/>
        <v>0</v>
      </c>
      <c r="AT151" s="29">
        <f t="shared" si="49"/>
        <v>0</v>
      </c>
      <c r="AU151" s="29">
        <f t="shared" si="49"/>
        <v>0</v>
      </c>
      <c r="AV151" s="29">
        <f t="shared" si="49"/>
        <v>0</v>
      </c>
      <c r="AW151" s="29">
        <f t="shared" si="49"/>
        <v>0</v>
      </c>
      <c r="AX151" s="29">
        <f t="shared" si="49"/>
        <v>0</v>
      </c>
      <c r="AY151" s="29">
        <f t="shared" si="49"/>
        <v>0</v>
      </c>
      <c r="AZ151" s="29">
        <f t="shared" si="49"/>
        <v>0</v>
      </c>
      <c r="BA151" s="29">
        <f t="shared" si="49"/>
        <v>0</v>
      </c>
      <c r="BB151" s="29">
        <f t="shared" si="49"/>
        <v>0</v>
      </c>
      <c r="BC151" s="29">
        <f t="shared" si="49"/>
        <v>0</v>
      </c>
      <c r="BD151" s="29">
        <f t="shared" si="49"/>
        <v>0</v>
      </c>
      <c r="BE151" s="29">
        <f t="shared" si="49"/>
        <v>0</v>
      </c>
      <c r="BF151" s="29">
        <f t="shared" si="49"/>
        <v>0</v>
      </c>
      <c r="BG151" s="29">
        <f t="shared" si="49"/>
        <v>0</v>
      </c>
      <c r="BH151" s="29">
        <f t="shared" si="49"/>
        <v>0</v>
      </c>
      <c r="BI151" s="29">
        <f t="shared" si="49"/>
        <v>0</v>
      </c>
      <c r="BJ151" s="29">
        <f t="shared" si="49"/>
        <v>0</v>
      </c>
      <c r="BK151" s="29">
        <f t="shared" si="49"/>
        <v>0</v>
      </c>
      <c r="BL151" s="29">
        <f t="shared" si="49"/>
        <v>0</v>
      </c>
      <c r="BM151" s="29">
        <f t="shared" si="49"/>
        <v>0</v>
      </c>
      <c r="BN151" s="29">
        <f t="shared" si="49"/>
        <v>0</v>
      </c>
      <c r="BO151" s="29">
        <f t="shared" si="49"/>
        <v>0</v>
      </c>
      <c r="BP151" s="35"/>
    </row>
    <row r="152" spans="1:68" s="14" customFormat="1" x14ac:dyDescent="0.15">
      <c r="A152" s="14" t="s">
        <v>89</v>
      </c>
      <c r="C152" s="20"/>
      <c r="D152" s="10"/>
      <c r="E152" s="10"/>
      <c r="F152" s="10"/>
      <c r="G152" s="29">
        <f t="shared" si="47"/>
        <v>0</v>
      </c>
      <c r="H152" s="29">
        <f t="shared" si="47"/>
        <v>1.75</v>
      </c>
      <c r="I152" s="29">
        <f t="shared" ref="I152:AN152" si="50">I144-H144</f>
        <v>0</v>
      </c>
      <c r="J152" s="29">
        <f t="shared" si="50"/>
        <v>0</v>
      </c>
      <c r="K152" s="29">
        <f t="shared" si="50"/>
        <v>0</v>
      </c>
      <c r="L152" s="29">
        <f t="shared" si="50"/>
        <v>0</v>
      </c>
      <c r="M152" s="29">
        <f t="shared" si="50"/>
        <v>0</v>
      </c>
      <c r="N152" s="29">
        <f t="shared" si="50"/>
        <v>0</v>
      </c>
      <c r="O152" s="29">
        <f t="shared" si="50"/>
        <v>0</v>
      </c>
      <c r="P152" s="29">
        <f t="shared" si="50"/>
        <v>0</v>
      </c>
      <c r="Q152" s="29">
        <f t="shared" si="50"/>
        <v>0</v>
      </c>
      <c r="R152" s="29">
        <f t="shared" si="50"/>
        <v>0</v>
      </c>
      <c r="S152" s="29">
        <f t="shared" si="50"/>
        <v>0</v>
      </c>
      <c r="T152" s="29">
        <f t="shared" si="50"/>
        <v>0</v>
      </c>
      <c r="U152" s="29">
        <f t="shared" si="50"/>
        <v>0</v>
      </c>
      <c r="V152" s="29">
        <f t="shared" si="50"/>
        <v>0</v>
      </c>
      <c r="W152" s="29">
        <f t="shared" si="50"/>
        <v>0</v>
      </c>
      <c r="X152" s="29">
        <f t="shared" si="50"/>
        <v>0</v>
      </c>
      <c r="Y152" s="29">
        <f t="shared" si="50"/>
        <v>0</v>
      </c>
      <c r="Z152" s="29">
        <f t="shared" si="50"/>
        <v>-0.5</v>
      </c>
      <c r="AA152" s="29">
        <f t="shared" si="50"/>
        <v>0</v>
      </c>
      <c r="AB152" s="29">
        <f t="shared" si="50"/>
        <v>0</v>
      </c>
      <c r="AC152" s="29">
        <f t="shared" si="50"/>
        <v>0</v>
      </c>
      <c r="AD152" s="29">
        <f t="shared" si="50"/>
        <v>0</v>
      </c>
      <c r="AE152" s="29">
        <f t="shared" si="50"/>
        <v>0</v>
      </c>
      <c r="AF152" s="29">
        <f t="shared" si="50"/>
        <v>-1.25</v>
      </c>
      <c r="AG152" s="29">
        <f t="shared" si="50"/>
        <v>0</v>
      </c>
      <c r="AH152" s="29">
        <f t="shared" si="50"/>
        <v>0</v>
      </c>
      <c r="AI152" s="29">
        <f t="shared" si="50"/>
        <v>0</v>
      </c>
      <c r="AJ152" s="29">
        <f t="shared" si="50"/>
        <v>0</v>
      </c>
      <c r="AK152" s="29">
        <f t="shared" si="50"/>
        <v>0</v>
      </c>
      <c r="AL152" s="29">
        <f t="shared" si="50"/>
        <v>0</v>
      </c>
      <c r="AM152" s="29">
        <f t="shared" si="50"/>
        <v>0</v>
      </c>
      <c r="AN152" s="29">
        <f t="shared" si="50"/>
        <v>0</v>
      </c>
      <c r="AO152" s="29">
        <f t="shared" ref="AO152:BO152" si="51">AO144-AN144</f>
        <v>0</v>
      </c>
      <c r="AP152" s="29">
        <f t="shared" si="51"/>
        <v>0</v>
      </c>
      <c r="AQ152" s="29">
        <f t="shared" si="51"/>
        <v>0</v>
      </c>
      <c r="AR152" s="29">
        <f t="shared" si="51"/>
        <v>0</v>
      </c>
      <c r="AS152" s="29">
        <f t="shared" si="51"/>
        <v>0</v>
      </c>
      <c r="AT152" s="29">
        <f t="shared" si="51"/>
        <v>0</v>
      </c>
      <c r="AU152" s="29">
        <f t="shared" si="51"/>
        <v>0</v>
      </c>
      <c r="AV152" s="29">
        <f t="shared" si="51"/>
        <v>0</v>
      </c>
      <c r="AW152" s="29">
        <f t="shared" si="51"/>
        <v>0</v>
      </c>
      <c r="AX152" s="29">
        <f t="shared" si="51"/>
        <v>0</v>
      </c>
      <c r="AY152" s="29">
        <f t="shared" si="51"/>
        <v>0</v>
      </c>
      <c r="AZ152" s="29">
        <f t="shared" si="51"/>
        <v>0</v>
      </c>
      <c r="BA152" s="29">
        <f t="shared" si="51"/>
        <v>0</v>
      </c>
      <c r="BB152" s="29">
        <f t="shared" si="51"/>
        <v>0</v>
      </c>
      <c r="BC152" s="29">
        <f t="shared" si="51"/>
        <v>0</v>
      </c>
      <c r="BD152" s="29">
        <f t="shared" si="51"/>
        <v>0</v>
      </c>
      <c r="BE152" s="29">
        <f t="shared" si="51"/>
        <v>0</v>
      </c>
      <c r="BF152" s="29">
        <f t="shared" si="51"/>
        <v>0</v>
      </c>
      <c r="BG152" s="29">
        <f t="shared" si="51"/>
        <v>0</v>
      </c>
      <c r="BH152" s="29">
        <f t="shared" si="51"/>
        <v>0</v>
      </c>
      <c r="BI152" s="29">
        <f t="shared" si="51"/>
        <v>0</v>
      </c>
      <c r="BJ152" s="29">
        <f t="shared" si="51"/>
        <v>0</v>
      </c>
      <c r="BK152" s="29">
        <f t="shared" si="51"/>
        <v>0</v>
      </c>
      <c r="BL152" s="29">
        <f t="shared" si="51"/>
        <v>0</v>
      </c>
      <c r="BM152" s="29">
        <f t="shared" si="51"/>
        <v>0</v>
      </c>
      <c r="BN152" s="29">
        <f t="shared" si="51"/>
        <v>0</v>
      </c>
      <c r="BO152" s="29">
        <f t="shared" si="51"/>
        <v>0</v>
      </c>
      <c r="BP152" s="35"/>
    </row>
    <row r="153" spans="1:68" s="14" customFormat="1" x14ac:dyDescent="0.15">
      <c r="A153" s="14" t="s">
        <v>83</v>
      </c>
      <c r="C153" s="20"/>
      <c r="D153" s="10"/>
      <c r="E153" s="10"/>
      <c r="F153" s="10"/>
      <c r="G153" s="29">
        <f t="shared" si="47"/>
        <v>0</v>
      </c>
      <c r="H153" s="29">
        <f t="shared" si="47"/>
        <v>4</v>
      </c>
      <c r="I153" s="29">
        <f t="shared" ref="I153:AN153" si="52">I145-H145</f>
        <v>0</v>
      </c>
      <c r="J153" s="29">
        <f t="shared" si="52"/>
        <v>0</v>
      </c>
      <c r="K153" s="29">
        <f t="shared" si="52"/>
        <v>0</v>
      </c>
      <c r="L153" s="29">
        <f t="shared" si="52"/>
        <v>0</v>
      </c>
      <c r="M153" s="29">
        <f t="shared" si="52"/>
        <v>0</v>
      </c>
      <c r="N153" s="29">
        <f t="shared" si="52"/>
        <v>0</v>
      </c>
      <c r="O153" s="29">
        <f t="shared" si="52"/>
        <v>0</v>
      </c>
      <c r="P153" s="29">
        <f t="shared" si="52"/>
        <v>0</v>
      </c>
      <c r="Q153" s="29">
        <f t="shared" si="52"/>
        <v>0</v>
      </c>
      <c r="R153" s="29">
        <f t="shared" si="52"/>
        <v>0</v>
      </c>
      <c r="S153" s="29">
        <f t="shared" si="52"/>
        <v>0</v>
      </c>
      <c r="T153" s="29">
        <f t="shared" si="52"/>
        <v>0</v>
      </c>
      <c r="U153" s="29">
        <f t="shared" si="52"/>
        <v>0</v>
      </c>
      <c r="V153" s="29">
        <f t="shared" si="52"/>
        <v>0</v>
      </c>
      <c r="W153" s="29">
        <f t="shared" si="52"/>
        <v>0</v>
      </c>
      <c r="X153" s="29">
        <f t="shared" si="52"/>
        <v>0</v>
      </c>
      <c r="Y153" s="29">
        <f t="shared" si="52"/>
        <v>0</v>
      </c>
      <c r="Z153" s="29">
        <f t="shared" si="52"/>
        <v>0</v>
      </c>
      <c r="AA153" s="29">
        <f t="shared" si="52"/>
        <v>0</v>
      </c>
      <c r="AB153" s="29">
        <f t="shared" si="52"/>
        <v>0</v>
      </c>
      <c r="AC153" s="29">
        <f t="shared" si="52"/>
        <v>0</v>
      </c>
      <c r="AD153" s="29">
        <f t="shared" si="52"/>
        <v>0</v>
      </c>
      <c r="AE153" s="29">
        <f t="shared" si="52"/>
        <v>0</v>
      </c>
      <c r="AF153" s="29">
        <f t="shared" si="52"/>
        <v>0</v>
      </c>
      <c r="AG153" s="29">
        <f t="shared" si="52"/>
        <v>0</v>
      </c>
      <c r="AH153" s="29">
        <f t="shared" si="52"/>
        <v>0</v>
      </c>
      <c r="AI153" s="29">
        <f t="shared" si="52"/>
        <v>0</v>
      </c>
      <c r="AJ153" s="29">
        <f t="shared" si="52"/>
        <v>0</v>
      </c>
      <c r="AK153" s="29">
        <f t="shared" si="52"/>
        <v>0</v>
      </c>
      <c r="AL153" s="29">
        <f t="shared" si="52"/>
        <v>0</v>
      </c>
      <c r="AM153" s="29">
        <f t="shared" si="52"/>
        <v>0</v>
      </c>
      <c r="AN153" s="29">
        <f t="shared" si="52"/>
        <v>0</v>
      </c>
      <c r="AO153" s="29">
        <f t="shared" ref="AO153:BO153" si="53">AO145-AN145</f>
        <v>0</v>
      </c>
      <c r="AP153" s="29">
        <f t="shared" si="53"/>
        <v>0</v>
      </c>
      <c r="AQ153" s="29">
        <f t="shared" si="53"/>
        <v>0</v>
      </c>
      <c r="AR153" s="29">
        <f t="shared" si="53"/>
        <v>0</v>
      </c>
      <c r="AS153" s="29">
        <f t="shared" si="53"/>
        <v>0</v>
      </c>
      <c r="AT153" s="29">
        <f t="shared" si="53"/>
        <v>0</v>
      </c>
      <c r="AU153" s="29">
        <f t="shared" si="53"/>
        <v>0</v>
      </c>
      <c r="AV153" s="29">
        <f t="shared" si="53"/>
        <v>0</v>
      </c>
      <c r="AW153" s="29">
        <f t="shared" si="53"/>
        <v>0</v>
      </c>
      <c r="AX153" s="29">
        <f t="shared" si="53"/>
        <v>0</v>
      </c>
      <c r="AY153" s="29">
        <f t="shared" si="53"/>
        <v>0</v>
      </c>
      <c r="AZ153" s="29">
        <f t="shared" si="53"/>
        <v>0</v>
      </c>
      <c r="BA153" s="29">
        <f t="shared" si="53"/>
        <v>0</v>
      </c>
      <c r="BB153" s="29">
        <f t="shared" si="53"/>
        <v>0</v>
      </c>
      <c r="BC153" s="29">
        <f t="shared" si="53"/>
        <v>0</v>
      </c>
      <c r="BD153" s="29">
        <f t="shared" si="53"/>
        <v>0</v>
      </c>
      <c r="BE153" s="29">
        <f t="shared" si="53"/>
        <v>0</v>
      </c>
      <c r="BF153" s="29">
        <f t="shared" si="53"/>
        <v>0</v>
      </c>
      <c r="BG153" s="29">
        <f t="shared" si="53"/>
        <v>0</v>
      </c>
      <c r="BH153" s="29">
        <f t="shared" si="53"/>
        <v>0</v>
      </c>
      <c r="BI153" s="29">
        <f t="shared" si="53"/>
        <v>0</v>
      </c>
      <c r="BJ153" s="29">
        <f t="shared" si="53"/>
        <v>0</v>
      </c>
      <c r="BK153" s="29">
        <f t="shared" si="53"/>
        <v>0</v>
      </c>
      <c r="BL153" s="29">
        <f t="shared" si="53"/>
        <v>0</v>
      </c>
      <c r="BM153" s="29">
        <f t="shared" si="53"/>
        <v>0</v>
      </c>
      <c r="BN153" s="29">
        <f t="shared" si="53"/>
        <v>0</v>
      </c>
      <c r="BO153" s="29">
        <f t="shared" si="53"/>
        <v>0</v>
      </c>
      <c r="BP153" s="35"/>
    </row>
    <row r="154" spans="1:68" s="14" customFormat="1" x14ac:dyDescent="0.15">
      <c r="A154" s="14" t="s">
        <v>85</v>
      </c>
      <c r="C154" s="20"/>
      <c r="D154" s="10"/>
      <c r="E154" s="10"/>
      <c r="F154" s="10"/>
      <c r="G154" s="29">
        <f t="shared" si="47"/>
        <v>0</v>
      </c>
      <c r="H154" s="29">
        <f t="shared" si="47"/>
        <v>6</v>
      </c>
      <c r="I154" s="29">
        <f t="shared" ref="I154:AN154" si="54">I146-H146</f>
        <v>0</v>
      </c>
      <c r="J154" s="29">
        <f t="shared" si="54"/>
        <v>0</v>
      </c>
      <c r="K154" s="29">
        <f t="shared" si="54"/>
        <v>0</v>
      </c>
      <c r="L154" s="29">
        <f t="shared" si="54"/>
        <v>0</v>
      </c>
      <c r="M154" s="29">
        <f t="shared" si="54"/>
        <v>0</v>
      </c>
      <c r="N154" s="29">
        <f t="shared" si="54"/>
        <v>0</v>
      </c>
      <c r="O154" s="29">
        <f t="shared" si="54"/>
        <v>0</v>
      </c>
      <c r="P154" s="29">
        <f t="shared" si="54"/>
        <v>0</v>
      </c>
      <c r="Q154" s="29">
        <f t="shared" si="54"/>
        <v>0</v>
      </c>
      <c r="R154" s="29">
        <f t="shared" si="54"/>
        <v>0</v>
      </c>
      <c r="S154" s="29">
        <f t="shared" si="54"/>
        <v>0</v>
      </c>
      <c r="T154" s="29">
        <f t="shared" si="54"/>
        <v>0</v>
      </c>
      <c r="U154" s="29">
        <f t="shared" si="54"/>
        <v>0</v>
      </c>
      <c r="V154" s="29">
        <f t="shared" si="54"/>
        <v>0</v>
      </c>
      <c r="W154" s="29">
        <f t="shared" si="54"/>
        <v>0</v>
      </c>
      <c r="X154" s="29">
        <f t="shared" si="54"/>
        <v>0</v>
      </c>
      <c r="Y154" s="29">
        <f t="shared" si="54"/>
        <v>0</v>
      </c>
      <c r="Z154" s="29">
        <f t="shared" si="54"/>
        <v>0</v>
      </c>
      <c r="AA154" s="29">
        <f t="shared" si="54"/>
        <v>0</v>
      </c>
      <c r="AB154" s="29">
        <f t="shared" si="54"/>
        <v>0</v>
      </c>
      <c r="AC154" s="29">
        <f t="shared" si="54"/>
        <v>0</v>
      </c>
      <c r="AD154" s="29">
        <f t="shared" si="54"/>
        <v>0</v>
      </c>
      <c r="AE154" s="29">
        <f t="shared" si="54"/>
        <v>0</v>
      </c>
      <c r="AF154" s="29">
        <f t="shared" si="54"/>
        <v>-2</v>
      </c>
      <c r="AG154" s="29">
        <f t="shared" si="54"/>
        <v>0</v>
      </c>
      <c r="AH154" s="29">
        <f t="shared" si="54"/>
        <v>0</v>
      </c>
      <c r="AI154" s="29">
        <f t="shared" si="54"/>
        <v>0</v>
      </c>
      <c r="AJ154" s="29">
        <f t="shared" si="54"/>
        <v>0</v>
      </c>
      <c r="AK154" s="29">
        <f t="shared" si="54"/>
        <v>0</v>
      </c>
      <c r="AL154" s="29">
        <f t="shared" si="54"/>
        <v>0</v>
      </c>
      <c r="AM154" s="29">
        <f t="shared" si="54"/>
        <v>0</v>
      </c>
      <c r="AN154" s="29">
        <f t="shared" si="54"/>
        <v>0</v>
      </c>
      <c r="AO154" s="29">
        <f t="shared" ref="AO154:BO154" si="55">AO146-AN146</f>
        <v>0</v>
      </c>
      <c r="AP154" s="29">
        <f t="shared" si="55"/>
        <v>0</v>
      </c>
      <c r="AQ154" s="29">
        <f t="shared" si="55"/>
        <v>0</v>
      </c>
      <c r="AR154" s="29">
        <f t="shared" si="55"/>
        <v>0</v>
      </c>
      <c r="AS154" s="29">
        <f t="shared" si="55"/>
        <v>0</v>
      </c>
      <c r="AT154" s="29">
        <f t="shared" si="55"/>
        <v>0</v>
      </c>
      <c r="AU154" s="29">
        <f t="shared" si="55"/>
        <v>0</v>
      </c>
      <c r="AV154" s="29">
        <f t="shared" si="55"/>
        <v>0</v>
      </c>
      <c r="AW154" s="29">
        <f t="shared" si="55"/>
        <v>0</v>
      </c>
      <c r="AX154" s="29">
        <f t="shared" si="55"/>
        <v>0</v>
      </c>
      <c r="AY154" s="29">
        <f t="shared" si="55"/>
        <v>0</v>
      </c>
      <c r="AZ154" s="29">
        <f t="shared" si="55"/>
        <v>0</v>
      </c>
      <c r="BA154" s="29">
        <f t="shared" si="55"/>
        <v>0</v>
      </c>
      <c r="BB154" s="29">
        <f t="shared" si="55"/>
        <v>0</v>
      </c>
      <c r="BC154" s="29">
        <f t="shared" si="55"/>
        <v>0</v>
      </c>
      <c r="BD154" s="29">
        <f t="shared" si="55"/>
        <v>0</v>
      </c>
      <c r="BE154" s="29">
        <f t="shared" si="55"/>
        <v>0</v>
      </c>
      <c r="BF154" s="29">
        <f t="shared" si="55"/>
        <v>0</v>
      </c>
      <c r="BG154" s="29">
        <f t="shared" si="55"/>
        <v>0</v>
      </c>
      <c r="BH154" s="29">
        <f t="shared" si="55"/>
        <v>0</v>
      </c>
      <c r="BI154" s="29">
        <f t="shared" si="55"/>
        <v>0</v>
      </c>
      <c r="BJ154" s="29">
        <f t="shared" si="55"/>
        <v>0</v>
      </c>
      <c r="BK154" s="29">
        <f t="shared" si="55"/>
        <v>0</v>
      </c>
      <c r="BL154" s="29">
        <f t="shared" si="55"/>
        <v>0</v>
      </c>
      <c r="BM154" s="29">
        <f t="shared" si="55"/>
        <v>0</v>
      </c>
      <c r="BN154" s="29">
        <f t="shared" si="55"/>
        <v>0</v>
      </c>
      <c r="BO154" s="29">
        <f t="shared" si="55"/>
        <v>0</v>
      </c>
      <c r="BP154" s="35"/>
    </row>
    <row r="155" spans="1:68" s="14" customFormat="1" x14ac:dyDescent="0.15">
      <c r="A155" s="14" t="s">
        <v>84</v>
      </c>
      <c r="C155" s="20"/>
      <c r="D155" s="10"/>
      <c r="E155" s="10"/>
      <c r="F155" s="10"/>
      <c r="G155" s="29">
        <f t="shared" si="47"/>
        <v>0</v>
      </c>
      <c r="H155" s="29">
        <f t="shared" si="47"/>
        <v>6</v>
      </c>
      <c r="I155" s="29">
        <f t="shared" ref="I155:AN155" si="56">I147-H147</f>
        <v>0</v>
      </c>
      <c r="J155" s="29">
        <f t="shared" si="56"/>
        <v>0</v>
      </c>
      <c r="K155" s="29">
        <f t="shared" si="56"/>
        <v>0</v>
      </c>
      <c r="L155" s="29">
        <f t="shared" si="56"/>
        <v>0</v>
      </c>
      <c r="M155" s="29">
        <f t="shared" si="56"/>
        <v>0</v>
      </c>
      <c r="N155" s="29">
        <f t="shared" si="56"/>
        <v>0</v>
      </c>
      <c r="O155" s="29">
        <f t="shared" si="56"/>
        <v>0</v>
      </c>
      <c r="P155" s="29">
        <f t="shared" si="56"/>
        <v>0</v>
      </c>
      <c r="Q155" s="29">
        <f t="shared" si="56"/>
        <v>0</v>
      </c>
      <c r="R155" s="29">
        <f t="shared" si="56"/>
        <v>0</v>
      </c>
      <c r="S155" s="29">
        <f t="shared" si="56"/>
        <v>0</v>
      </c>
      <c r="T155" s="29">
        <f t="shared" si="56"/>
        <v>0</v>
      </c>
      <c r="U155" s="29">
        <f t="shared" si="56"/>
        <v>0</v>
      </c>
      <c r="V155" s="29">
        <f t="shared" si="56"/>
        <v>0</v>
      </c>
      <c r="W155" s="29">
        <f t="shared" si="56"/>
        <v>0</v>
      </c>
      <c r="X155" s="29">
        <f t="shared" si="56"/>
        <v>0</v>
      </c>
      <c r="Y155" s="29">
        <f t="shared" si="56"/>
        <v>0</v>
      </c>
      <c r="Z155" s="29">
        <f t="shared" si="56"/>
        <v>0</v>
      </c>
      <c r="AA155" s="29">
        <f t="shared" si="56"/>
        <v>0</v>
      </c>
      <c r="AB155" s="29">
        <f t="shared" si="56"/>
        <v>0</v>
      </c>
      <c r="AC155" s="29">
        <f t="shared" si="56"/>
        <v>0</v>
      </c>
      <c r="AD155" s="29">
        <f t="shared" si="56"/>
        <v>0</v>
      </c>
      <c r="AE155" s="29">
        <f t="shared" si="56"/>
        <v>0</v>
      </c>
      <c r="AF155" s="29">
        <f t="shared" si="56"/>
        <v>-2</v>
      </c>
      <c r="AG155" s="29">
        <f t="shared" si="56"/>
        <v>0</v>
      </c>
      <c r="AH155" s="29">
        <f t="shared" si="56"/>
        <v>0</v>
      </c>
      <c r="AI155" s="29">
        <f t="shared" si="56"/>
        <v>0</v>
      </c>
      <c r="AJ155" s="29">
        <f t="shared" si="56"/>
        <v>0</v>
      </c>
      <c r="AK155" s="29">
        <f t="shared" si="56"/>
        <v>0</v>
      </c>
      <c r="AL155" s="29">
        <f t="shared" si="56"/>
        <v>0</v>
      </c>
      <c r="AM155" s="29">
        <f t="shared" si="56"/>
        <v>0</v>
      </c>
      <c r="AN155" s="29">
        <f t="shared" si="56"/>
        <v>0</v>
      </c>
      <c r="AO155" s="29">
        <f t="shared" ref="AO155:BO155" si="57">AO147-AN147</f>
        <v>0</v>
      </c>
      <c r="AP155" s="29">
        <f t="shared" si="57"/>
        <v>0</v>
      </c>
      <c r="AQ155" s="29">
        <f t="shared" si="57"/>
        <v>0</v>
      </c>
      <c r="AR155" s="29">
        <f t="shared" si="57"/>
        <v>0</v>
      </c>
      <c r="AS155" s="29">
        <f t="shared" si="57"/>
        <v>0</v>
      </c>
      <c r="AT155" s="29">
        <f t="shared" si="57"/>
        <v>0</v>
      </c>
      <c r="AU155" s="29">
        <f t="shared" si="57"/>
        <v>0</v>
      </c>
      <c r="AV155" s="29">
        <f t="shared" si="57"/>
        <v>0</v>
      </c>
      <c r="AW155" s="29">
        <f t="shared" si="57"/>
        <v>0</v>
      </c>
      <c r="AX155" s="29">
        <f t="shared" si="57"/>
        <v>0</v>
      </c>
      <c r="AY155" s="29">
        <f t="shared" si="57"/>
        <v>0</v>
      </c>
      <c r="AZ155" s="29">
        <f t="shared" si="57"/>
        <v>0</v>
      </c>
      <c r="BA155" s="29">
        <f t="shared" si="57"/>
        <v>0</v>
      </c>
      <c r="BB155" s="29">
        <f t="shared" si="57"/>
        <v>0</v>
      </c>
      <c r="BC155" s="29">
        <f t="shared" si="57"/>
        <v>0</v>
      </c>
      <c r="BD155" s="29">
        <f t="shared" si="57"/>
        <v>0</v>
      </c>
      <c r="BE155" s="29">
        <f t="shared" si="57"/>
        <v>0</v>
      </c>
      <c r="BF155" s="29">
        <f t="shared" si="57"/>
        <v>0</v>
      </c>
      <c r="BG155" s="29">
        <f t="shared" si="57"/>
        <v>0</v>
      </c>
      <c r="BH155" s="29">
        <f t="shared" si="57"/>
        <v>0</v>
      </c>
      <c r="BI155" s="29">
        <f t="shared" si="57"/>
        <v>0</v>
      </c>
      <c r="BJ155" s="29">
        <f t="shared" si="57"/>
        <v>0</v>
      </c>
      <c r="BK155" s="29">
        <f t="shared" si="57"/>
        <v>0</v>
      </c>
      <c r="BL155" s="29">
        <f t="shared" si="57"/>
        <v>0</v>
      </c>
      <c r="BM155" s="29">
        <f t="shared" si="57"/>
        <v>0</v>
      </c>
      <c r="BN155" s="29">
        <f t="shared" si="57"/>
        <v>0</v>
      </c>
      <c r="BO155" s="29">
        <f t="shared" si="57"/>
        <v>0</v>
      </c>
      <c r="BP155" s="35"/>
    </row>
    <row r="156" spans="1:68" x14ac:dyDescent="0.15">
      <c r="A156" s="14"/>
      <c r="G156" s="28"/>
      <c r="H156" s="28"/>
      <c r="I156" s="28"/>
      <c r="J156" s="28"/>
    </row>
    <row r="157" spans="1:68" x14ac:dyDescent="0.15">
      <c r="A157" s="14"/>
      <c r="G157" s="28"/>
      <c r="H157" s="28"/>
      <c r="I157" s="28"/>
      <c r="J157" s="28"/>
    </row>
    <row r="158" spans="1:68" x14ac:dyDescent="0.15">
      <c r="A158" s="14" t="s">
        <v>92</v>
      </c>
      <c r="G158" s="28"/>
      <c r="H158" s="28"/>
      <c r="I158" s="28"/>
      <c r="J158" s="28"/>
    </row>
    <row r="159" spans="1:68" hidden="1" outlineLevel="1" x14ac:dyDescent="0.15">
      <c r="A159" s="14"/>
      <c r="G159" s="28"/>
      <c r="H159" s="28"/>
      <c r="I159" s="28"/>
      <c r="J159" s="28"/>
    </row>
    <row r="160" spans="1:68" hidden="1" outlineLevel="1" x14ac:dyDescent="0.15">
      <c r="A160" s="14" t="str">
        <f>A8</f>
        <v>Ejecutivo</v>
      </c>
      <c r="G160" s="28"/>
      <c r="H160" s="28"/>
      <c r="I160" s="28"/>
      <c r="J160" s="28"/>
    </row>
    <row r="161" spans="1:67" hidden="1" outlineLevel="2" x14ac:dyDescent="0.15">
      <c r="A161" s="14"/>
      <c r="G161" s="28"/>
      <c r="H161" s="28"/>
      <c r="I161" s="28"/>
      <c r="J161" s="28"/>
    </row>
    <row r="162" spans="1:67" hidden="1" outlineLevel="2" x14ac:dyDescent="0.15">
      <c r="A162" s="33" t="s">
        <v>24</v>
      </c>
      <c r="G162" s="24"/>
    </row>
    <row r="163" spans="1:67" hidden="1" outlineLevel="2" x14ac:dyDescent="0.15">
      <c r="A163" s="47" t="s">
        <v>75</v>
      </c>
      <c r="G163" s="26">
        <f>G10*SalarioCEO</f>
        <v>0</v>
      </c>
      <c r="H163" s="26">
        <f>H10*SalarioCEO</f>
        <v>0</v>
      </c>
      <c r="I163" s="26">
        <f t="shared" ref="I163:AN163" si="58">I10*$C10</f>
        <v>0</v>
      </c>
      <c r="J163" s="26">
        <f t="shared" si="58"/>
        <v>0</v>
      </c>
      <c r="K163" s="26">
        <f t="shared" si="58"/>
        <v>0</v>
      </c>
      <c r="L163" s="26">
        <f t="shared" si="58"/>
        <v>0</v>
      </c>
      <c r="M163" s="26">
        <f t="shared" si="58"/>
        <v>0</v>
      </c>
      <c r="N163" s="26">
        <f t="shared" si="58"/>
        <v>0</v>
      </c>
      <c r="O163" s="26">
        <f t="shared" si="58"/>
        <v>0</v>
      </c>
      <c r="P163" s="26">
        <f t="shared" si="58"/>
        <v>0</v>
      </c>
      <c r="Q163" s="26">
        <f t="shared" si="58"/>
        <v>0</v>
      </c>
      <c r="R163" s="26">
        <f t="shared" si="58"/>
        <v>0</v>
      </c>
      <c r="S163" s="26">
        <f t="shared" si="58"/>
        <v>0</v>
      </c>
      <c r="T163" s="26">
        <f t="shared" si="58"/>
        <v>0</v>
      </c>
      <c r="U163" s="26">
        <f t="shared" si="58"/>
        <v>0</v>
      </c>
      <c r="V163" s="26">
        <f t="shared" si="58"/>
        <v>0</v>
      </c>
      <c r="W163" s="26">
        <f t="shared" si="58"/>
        <v>0</v>
      </c>
      <c r="X163" s="26">
        <f t="shared" si="58"/>
        <v>0</v>
      </c>
      <c r="Y163" s="26">
        <f t="shared" si="58"/>
        <v>0</v>
      </c>
      <c r="Z163" s="26">
        <f t="shared" si="58"/>
        <v>0</v>
      </c>
      <c r="AA163" s="26">
        <f t="shared" si="58"/>
        <v>0</v>
      </c>
      <c r="AB163" s="26">
        <f t="shared" si="58"/>
        <v>0</v>
      </c>
      <c r="AC163" s="26">
        <f t="shared" si="58"/>
        <v>0</v>
      </c>
      <c r="AD163" s="26">
        <f t="shared" si="58"/>
        <v>0</v>
      </c>
      <c r="AE163" s="26">
        <f t="shared" si="58"/>
        <v>0</v>
      </c>
      <c r="AF163" s="26">
        <f t="shared" si="58"/>
        <v>0</v>
      </c>
      <c r="AG163" s="26">
        <f t="shared" si="58"/>
        <v>0</v>
      </c>
      <c r="AH163" s="26">
        <f t="shared" si="58"/>
        <v>0</v>
      </c>
      <c r="AI163" s="26">
        <f t="shared" si="58"/>
        <v>0</v>
      </c>
      <c r="AJ163" s="26">
        <f t="shared" si="58"/>
        <v>0</v>
      </c>
      <c r="AK163" s="26">
        <f t="shared" si="58"/>
        <v>0</v>
      </c>
      <c r="AL163" s="26">
        <f t="shared" si="58"/>
        <v>0</v>
      </c>
      <c r="AM163" s="26">
        <f t="shared" si="58"/>
        <v>0</v>
      </c>
      <c r="AN163" s="26">
        <f t="shared" si="58"/>
        <v>0</v>
      </c>
      <c r="AO163" s="26">
        <f t="shared" ref="AO163:BO163" si="59">AO10*$C10</f>
        <v>0</v>
      </c>
      <c r="AP163" s="26">
        <f t="shared" si="59"/>
        <v>0</v>
      </c>
      <c r="AQ163" s="26">
        <f t="shared" si="59"/>
        <v>0</v>
      </c>
      <c r="AR163" s="26">
        <f t="shared" si="59"/>
        <v>0</v>
      </c>
      <c r="AS163" s="26">
        <f t="shared" si="59"/>
        <v>0</v>
      </c>
      <c r="AT163" s="26">
        <f t="shared" si="59"/>
        <v>0</v>
      </c>
      <c r="AU163" s="26">
        <f t="shared" si="59"/>
        <v>0</v>
      </c>
      <c r="AV163" s="26">
        <f t="shared" si="59"/>
        <v>0</v>
      </c>
      <c r="AW163" s="26">
        <f t="shared" si="59"/>
        <v>0</v>
      </c>
      <c r="AX163" s="26">
        <f t="shared" si="59"/>
        <v>0</v>
      </c>
      <c r="AY163" s="26">
        <f t="shared" si="59"/>
        <v>0</v>
      </c>
      <c r="AZ163" s="26">
        <f t="shared" si="59"/>
        <v>0</v>
      </c>
      <c r="BA163" s="26">
        <f t="shared" si="59"/>
        <v>0</v>
      </c>
      <c r="BB163" s="26">
        <f t="shared" si="59"/>
        <v>0</v>
      </c>
      <c r="BC163" s="26">
        <f t="shared" si="59"/>
        <v>0</v>
      </c>
      <c r="BD163" s="26">
        <f t="shared" si="59"/>
        <v>0</v>
      </c>
      <c r="BE163" s="26">
        <f t="shared" si="59"/>
        <v>0</v>
      </c>
      <c r="BF163" s="26">
        <f t="shared" si="59"/>
        <v>0</v>
      </c>
      <c r="BG163" s="26">
        <f t="shared" si="59"/>
        <v>0</v>
      </c>
      <c r="BH163" s="26">
        <f t="shared" si="59"/>
        <v>0</v>
      </c>
      <c r="BI163" s="26">
        <f t="shared" si="59"/>
        <v>0</v>
      </c>
      <c r="BJ163" s="26">
        <f t="shared" si="59"/>
        <v>0</v>
      </c>
      <c r="BK163" s="26">
        <f t="shared" si="59"/>
        <v>0</v>
      </c>
      <c r="BL163" s="26">
        <f t="shared" si="59"/>
        <v>0</v>
      </c>
      <c r="BM163" s="26">
        <f t="shared" si="59"/>
        <v>0</v>
      </c>
      <c r="BN163" s="26">
        <f t="shared" si="59"/>
        <v>0</v>
      </c>
      <c r="BO163" s="26">
        <f t="shared" si="59"/>
        <v>0</v>
      </c>
    </row>
    <row r="164" spans="1:67" hidden="1" outlineLevel="2" x14ac:dyDescent="0.15">
      <c r="A164" s="47" t="s">
        <v>62</v>
      </c>
      <c r="G164" s="23">
        <f>STAFFPLAN_CWS!B30</f>
        <v>0.25</v>
      </c>
      <c r="H164" s="23">
        <f>STAFFPLAN_CWS!$C30</f>
        <v>0.25</v>
      </c>
      <c r="I164" s="23">
        <f>STAFFPLAN_CWS!$C30</f>
        <v>0.25</v>
      </c>
      <c r="J164" s="23">
        <f>STAFFPLAN_CWS!$C30</f>
        <v>0.25</v>
      </c>
      <c r="K164" s="23">
        <f>STAFFPLAN_CWS!$C30</f>
        <v>0.25</v>
      </c>
      <c r="L164" s="23">
        <f>STAFFPLAN_CWS!$C30</f>
        <v>0.25</v>
      </c>
      <c r="M164" s="23">
        <f>STAFFPLAN_CWS!$C30</f>
        <v>0.25</v>
      </c>
      <c r="N164" s="23">
        <f>STAFFPLAN_CWS!$C30</f>
        <v>0.25</v>
      </c>
      <c r="O164" s="23">
        <f>STAFFPLAN_CWS!$C30</f>
        <v>0.25</v>
      </c>
      <c r="P164" s="23">
        <f>STAFFPLAN_CWS!$C30</f>
        <v>0.25</v>
      </c>
      <c r="Q164" s="23">
        <f>STAFFPLAN_CWS!$C30</f>
        <v>0.25</v>
      </c>
      <c r="R164" s="23">
        <f>STAFFPLAN_CWS!$C30</f>
        <v>0.25</v>
      </c>
      <c r="S164" s="23">
        <f>STAFFPLAN_CWS!$C30</f>
        <v>0.25</v>
      </c>
      <c r="T164" s="23">
        <f>STAFFPLAN_CWS!$D30</f>
        <v>0.35</v>
      </c>
      <c r="U164" s="23">
        <f>STAFFPLAN_CWS!$D30</f>
        <v>0.35</v>
      </c>
      <c r="V164" s="23">
        <f>STAFFPLAN_CWS!$D30</f>
        <v>0.35</v>
      </c>
      <c r="W164" s="23">
        <f>STAFFPLAN_CWS!$D30</f>
        <v>0.35</v>
      </c>
      <c r="X164" s="23">
        <f>STAFFPLAN_CWS!$D30</f>
        <v>0.35</v>
      </c>
      <c r="Y164" s="23">
        <f>STAFFPLAN_CWS!$D30</f>
        <v>0.35</v>
      </c>
      <c r="Z164" s="23">
        <f>STAFFPLAN_CWS!$D30</f>
        <v>0.35</v>
      </c>
      <c r="AA164" s="23">
        <f>STAFFPLAN_CWS!$D30</f>
        <v>0.35</v>
      </c>
      <c r="AB164" s="23">
        <f>STAFFPLAN_CWS!$D30</f>
        <v>0.35</v>
      </c>
      <c r="AC164" s="23">
        <f>STAFFPLAN_CWS!$D30</f>
        <v>0.35</v>
      </c>
      <c r="AD164" s="23">
        <f>STAFFPLAN_CWS!$D30</f>
        <v>0.35</v>
      </c>
      <c r="AE164" s="23">
        <f>STAFFPLAN_CWS!$D30</f>
        <v>0.35</v>
      </c>
      <c r="AF164" s="23">
        <f>STAFFPLAN_CWS!$E30</f>
        <v>0.45</v>
      </c>
      <c r="AG164" s="23">
        <f>STAFFPLAN_CWS!$E30</f>
        <v>0.45</v>
      </c>
      <c r="AH164" s="23">
        <f>STAFFPLAN_CWS!$E30</f>
        <v>0.45</v>
      </c>
      <c r="AI164" s="23">
        <f>STAFFPLAN_CWS!$E30</f>
        <v>0.45</v>
      </c>
      <c r="AJ164" s="23">
        <f>STAFFPLAN_CWS!$E30</f>
        <v>0.45</v>
      </c>
      <c r="AK164" s="23">
        <f>STAFFPLAN_CWS!$E30</f>
        <v>0.45</v>
      </c>
      <c r="AL164" s="23">
        <f>STAFFPLAN_CWS!$E30</f>
        <v>0.45</v>
      </c>
      <c r="AM164" s="23">
        <f>STAFFPLAN_CWS!$E30</f>
        <v>0.45</v>
      </c>
      <c r="AN164" s="23">
        <f>STAFFPLAN_CWS!$E30</f>
        <v>0.45</v>
      </c>
      <c r="AO164" s="23">
        <f>STAFFPLAN_CWS!$E30</f>
        <v>0.45</v>
      </c>
      <c r="AP164" s="23">
        <f>STAFFPLAN_CWS!$E30</f>
        <v>0.45</v>
      </c>
      <c r="AQ164" s="23">
        <f>STAFFPLAN_CWS!$E30</f>
        <v>0.45</v>
      </c>
      <c r="AR164" s="23">
        <f>STAFFPLAN_CWS!$F30</f>
        <v>0.55000000000000004</v>
      </c>
      <c r="AS164" s="23">
        <f>STAFFPLAN_CWS!$F30</f>
        <v>0.55000000000000004</v>
      </c>
      <c r="AT164" s="23">
        <f>STAFFPLAN_CWS!$F30</f>
        <v>0.55000000000000004</v>
      </c>
      <c r="AU164" s="23">
        <f>STAFFPLAN_CWS!$F30</f>
        <v>0.55000000000000004</v>
      </c>
      <c r="AV164" s="23">
        <f>STAFFPLAN_CWS!$F30</f>
        <v>0.55000000000000004</v>
      </c>
      <c r="AW164" s="23">
        <f>STAFFPLAN_CWS!$F30</f>
        <v>0.55000000000000004</v>
      </c>
      <c r="AX164" s="23">
        <f>STAFFPLAN_CWS!$F30</f>
        <v>0.55000000000000004</v>
      </c>
      <c r="AY164" s="23">
        <f>STAFFPLAN_CWS!$F30</f>
        <v>0.55000000000000004</v>
      </c>
      <c r="AZ164" s="23">
        <f>STAFFPLAN_CWS!$F30</f>
        <v>0.55000000000000004</v>
      </c>
      <c r="BA164" s="23">
        <f>STAFFPLAN_CWS!$F30</f>
        <v>0.55000000000000004</v>
      </c>
      <c r="BB164" s="23">
        <f>STAFFPLAN_CWS!$F30</f>
        <v>0.55000000000000004</v>
      </c>
      <c r="BC164" s="23">
        <f>STAFFPLAN_CWS!$F30</f>
        <v>0.55000000000000004</v>
      </c>
      <c r="BD164" s="23">
        <f>STAFFPLAN_CWS!$G30</f>
        <v>0.85</v>
      </c>
      <c r="BE164" s="23">
        <f>STAFFPLAN_CWS!$G30</f>
        <v>0.85</v>
      </c>
      <c r="BF164" s="23">
        <f>STAFFPLAN_CWS!$G30</f>
        <v>0.85</v>
      </c>
      <c r="BG164" s="23">
        <f>STAFFPLAN_CWS!$G30</f>
        <v>0.85</v>
      </c>
      <c r="BH164" s="23">
        <f>STAFFPLAN_CWS!$G30</f>
        <v>0.85</v>
      </c>
      <c r="BI164" s="23">
        <f>STAFFPLAN_CWS!$G30</f>
        <v>0.85</v>
      </c>
      <c r="BJ164" s="23">
        <f>STAFFPLAN_CWS!$G30</f>
        <v>0.85</v>
      </c>
      <c r="BK164" s="23">
        <f>STAFFPLAN_CWS!$G30</f>
        <v>0.85</v>
      </c>
      <c r="BL164" s="23">
        <f>STAFFPLAN_CWS!$G30</f>
        <v>0.85</v>
      </c>
      <c r="BM164" s="23">
        <f>STAFFPLAN_CWS!$G30</f>
        <v>0.85</v>
      </c>
      <c r="BN164" s="23">
        <f>STAFFPLAN_CWS!$G30</f>
        <v>0.85</v>
      </c>
      <c r="BO164" s="23">
        <f>STAFFPLAN_CWS!$G30</f>
        <v>0.85</v>
      </c>
    </row>
    <row r="165" spans="1:67" hidden="1" outlineLevel="2" x14ac:dyDescent="0.15">
      <c r="A165" s="47" t="s">
        <v>76</v>
      </c>
      <c r="G165" s="26">
        <f t="shared" ref="G165:AL165" si="60">G163*G164</f>
        <v>0</v>
      </c>
      <c r="H165" s="26">
        <f t="shared" si="60"/>
        <v>0</v>
      </c>
      <c r="I165" s="26">
        <f t="shared" si="60"/>
        <v>0</v>
      </c>
      <c r="J165" s="26">
        <f t="shared" si="60"/>
        <v>0</v>
      </c>
      <c r="K165" s="26">
        <f t="shared" si="60"/>
        <v>0</v>
      </c>
      <c r="L165" s="26">
        <f t="shared" si="60"/>
        <v>0</v>
      </c>
      <c r="M165" s="26">
        <f t="shared" si="60"/>
        <v>0</v>
      </c>
      <c r="N165" s="26">
        <f t="shared" si="60"/>
        <v>0</v>
      </c>
      <c r="O165" s="26">
        <f t="shared" si="60"/>
        <v>0</v>
      </c>
      <c r="P165" s="26">
        <f t="shared" si="60"/>
        <v>0</v>
      </c>
      <c r="Q165" s="26">
        <f t="shared" si="60"/>
        <v>0</v>
      </c>
      <c r="R165" s="26">
        <f t="shared" si="60"/>
        <v>0</v>
      </c>
      <c r="S165" s="26">
        <f t="shared" si="60"/>
        <v>0</v>
      </c>
      <c r="T165" s="26">
        <f t="shared" si="60"/>
        <v>0</v>
      </c>
      <c r="U165" s="26">
        <f t="shared" si="60"/>
        <v>0</v>
      </c>
      <c r="V165" s="26">
        <f t="shared" si="60"/>
        <v>0</v>
      </c>
      <c r="W165" s="26">
        <f t="shared" si="60"/>
        <v>0</v>
      </c>
      <c r="X165" s="26">
        <f t="shared" si="60"/>
        <v>0</v>
      </c>
      <c r="Y165" s="26">
        <f t="shared" si="60"/>
        <v>0</v>
      </c>
      <c r="Z165" s="26">
        <f t="shared" si="60"/>
        <v>0</v>
      </c>
      <c r="AA165" s="26">
        <f t="shared" si="60"/>
        <v>0</v>
      </c>
      <c r="AB165" s="26">
        <f t="shared" si="60"/>
        <v>0</v>
      </c>
      <c r="AC165" s="26">
        <f t="shared" si="60"/>
        <v>0</v>
      </c>
      <c r="AD165" s="26">
        <f t="shared" si="60"/>
        <v>0</v>
      </c>
      <c r="AE165" s="26">
        <f t="shared" si="60"/>
        <v>0</v>
      </c>
      <c r="AF165" s="26">
        <f t="shared" si="60"/>
        <v>0</v>
      </c>
      <c r="AG165" s="26">
        <f t="shared" si="60"/>
        <v>0</v>
      </c>
      <c r="AH165" s="26">
        <f t="shared" si="60"/>
        <v>0</v>
      </c>
      <c r="AI165" s="26">
        <f t="shared" si="60"/>
        <v>0</v>
      </c>
      <c r="AJ165" s="26">
        <f t="shared" si="60"/>
        <v>0</v>
      </c>
      <c r="AK165" s="26">
        <f t="shared" si="60"/>
        <v>0</v>
      </c>
      <c r="AL165" s="26">
        <f t="shared" si="60"/>
        <v>0</v>
      </c>
      <c r="AM165" s="26">
        <f t="shared" ref="AM165:BO165" si="61">AM163*AM164</f>
        <v>0</v>
      </c>
      <c r="AN165" s="26">
        <f t="shared" si="61"/>
        <v>0</v>
      </c>
      <c r="AO165" s="26">
        <f t="shared" si="61"/>
        <v>0</v>
      </c>
      <c r="AP165" s="26">
        <f t="shared" si="61"/>
        <v>0</v>
      </c>
      <c r="AQ165" s="26">
        <f t="shared" si="61"/>
        <v>0</v>
      </c>
      <c r="AR165" s="26">
        <f t="shared" si="61"/>
        <v>0</v>
      </c>
      <c r="AS165" s="26">
        <f t="shared" si="61"/>
        <v>0</v>
      </c>
      <c r="AT165" s="26">
        <f t="shared" si="61"/>
        <v>0</v>
      </c>
      <c r="AU165" s="26">
        <f t="shared" si="61"/>
        <v>0</v>
      </c>
      <c r="AV165" s="26">
        <f t="shared" si="61"/>
        <v>0</v>
      </c>
      <c r="AW165" s="26">
        <f t="shared" si="61"/>
        <v>0</v>
      </c>
      <c r="AX165" s="26">
        <f t="shared" si="61"/>
        <v>0</v>
      </c>
      <c r="AY165" s="26">
        <f t="shared" si="61"/>
        <v>0</v>
      </c>
      <c r="AZ165" s="26">
        <f t="shared" si="61"/>
        <v>0</v>
      </c>
      <c r="BA165" s="26">
        <f t="shared" si="61"/>
        <v>0</v>
      </c>
      <c r="BB165" s="26">
        <f t="shared" si="61"/>
        <v>0</v>
      </c>
      <c r="BC165" s="26">
        <f t="shared" si="61"/>
        <v>0</v>
      </c>
      <c r="BD165" s="26">
        <f t="shared" si="61"/>
        <v>0</v>
      </c>
      <c r="BE165" s="26">
        <f t="shared" si="61"/>
        <v>0</v>
      </c>
      <c r="BF165" s="26">
        <f t="shared" si="61"/>
        <v>0</v>
      </c>
      <c r="BG165" s="26">
        <f t="shared" si="61"/>
        <v>0</v>
      </c>
      <c r="BH165" s="26">
        <f t="shared" si="61"/>
        <v>0</v>
      </c>
      <c r="BI165" s="26">
        <f t="shared" si="61"/>
        <v>0</v>
      </c>
      <c r="BJ165" s="26">
        <f t="shared" si="61"/>
        <v>0</v>
      </c>
      <c r="BK165" s="26">
        <f t="shared" si="61"/>
        <v>0</v>
      </c>
      <c r="BL165" s="26">
        <f t="shared" si="61"/>
        <v>0</v>
      </c>
      <c r="BM165" s="26">
        <f t="shared" si="61"/>
        <v>0</v>
      </c>
      <c r="BN165" s="26">
        <f t="shared" si="61"/>
        <v>0</v>
      </c>
      <c r="BO165" s="26">
        <f t="shared" si="61"/>
        <v>0</v>
      </c>
    </row>
    <row r="166" spans="1:67" hidden="1" outlineLevel="2" x14ac:dyDescent="0.15">
      <c r="A166" s="47" t="s">
        <v>757</v>
      </c>
      <c r="G166" s="26">
        <f>'COSM-BONUS_CWS'!E71</f>
        <v>0</v>
      </c>
      <c r="H166" s="26">
        <f>'COSM-BONUS_CWS'!F71</f>
        <v>0</v>
      </c>
      <c r="I166" s="26">
        <f>'COSM-BONUS_CWS'!G71</f>
        <v>0</v>
      </c>
      <c r="J166" s="26">
        <f>'COSM-BONUS_CWS'!H71</f>
        <v>0</v>
      </c>
      <c r="K166" s="26">
        <f>'COSM-BONUS_CWS'!I71</f>
        <v>0</v>
      </c>
      <c r="L166" s="26">
        <f>'COSM-BONUS_CWS'!J71</f>
        <v>0</v>
      </c>
      <c r="M166" s="26">
        <f>'COSM-BONUS_CWS'!K71</f>
        <v>0</v>
      </c>
      <c r="N166" s="26">
        <f>'COSM-BONUS_CWS'!L71</f>
        <v>0</v>
      </c>
      <c r="O166" s="26">
        <f>'COSM-BONUS_CWS'!M71</f>
        <v>0</v>
      </c>
      <c r="P166" s="26">
        <f>'COSM-BONUS_CWS'!N71</f>
        <v>0</v>
      </c>
      <c r="Q166" s="26">
        <f>'COSM-BONUS_CWS'!O71</f>
        <v>0</v>
      </c>
      <c r="R166" s="26">
        <f>'COSM-BONUS_CWS'!P71</f>
        <v>0</v>
      </c>
      <c r="S166" s="26">
        <f>'COSM-BONUS_CWS'!Q71</f>
        <v>0</v>
      </c>
      <c r="T166" s="26">
        <f>'COSM-BONUS_CWS'!R71</f>
        <v>0</v>
      </c>
      <c r="U166" s="26">
        <f>'COSM-BONUS_CWS'!S71</f>
        <v>0</v>
      </c>
      <c r="V166" s="26">
        <f>'COSM-BONUS_CWS'!T71</f>
        <v>0</v>
      </c>
      <c r="W166" s="26">
        <f>'COSM-BONUS_CWS'!U71</f>
        <v>0</v>
      </c>
      <c r="X166" s="26">
        <f>'COSM-BONUS_CWS'!V71</f>
        <v>0</v>
      </c>
      <c r="Y166" s="26">
        <f>'COSM-BONUS_CWS'!W71</f>
        <v>0</v>
      </c>
      <c r="Z166" s="26">
        <f>'COSM-BONUS_CWS'!X71</f>
        <v>0</v>
      </c>
      <c r="AA166" s="26">
        <f>'COSM-BONUS_CWS'!Y71</f>
        <v>0</v>
      </c>
      <c r="AB166" s="26">
        <f>'COSM-BONUS_CWS'!Z71</f>
        <v>0</v>
      </c>
      <c r="AC166" s="26">
        <f>'COSM-BONUS_CWS'!AA71</f>
        <v>0</v>
      </c>
      <c r="AD166" s="26">
        <f>'COSM-BONUS_CWS'!AB71</f>
        <v>0</v>
      </c>
      <c r="AE166" s="26">
        <f>'COSM-BONUS_CWS'!AC71</f>
        <v>0</v>
      </c>
      <c r="AF166" s="26">
        <f>'COSM-BONUS_CWS'!AD71</f>
        <v>0</v>
      </c>
      <c r="AG166" s="26">
        <f>'COSM-BONUS_CWS'!AE71</f>
        <v>0</v>
      </c>
      <c r="AH166" s="26">
        <f>'COSM-BONUS_CWS'!AF71</f>
        <v>0</v>
      </c>
      <c r="AI166" s="26">
        <f>'COSM-BONUS_CWS'!AG71</f>
        <v>0</v>
      </c>
      <c r="AJ166" s="26">
        <f>'COSM-BONUS_CWS'!AH71</f>
        <v>0</v>
      </c>
      <c r="AK166" s="26">
        <f>'COSM-BONUS_CWS'!AI71</f>
        <v>0</v>
      </c>
      <c r="AL166" s="26">
        <f>'COSM-BONUS_CWS'!AJ71</f>
        <v>0</v>
      </c>
      <c r="AM166" s="26">
        <f>'COSM-BONUS_CWS'!AK71</f>
        <v>0</v>
      </c>
      <c r="AN166" s="26">
        <f>'COSM-BONUS_CWS'!AL71</f>
        <v>0</v>
      </c>
      <c r="AO166" s="26">
        <f>'COSM-BONUS_CWS'!AM71</f>
        <v>0</v>
      </c>
      <c r="AP166" s="26">
        <f>'COSM-BONUS_CWS'!AN71</f>
        <v>0</v>
      </c>
      <c r="AQ166" s="26">
        <f>'COSM-BONUS_CWS'!AO71</f>
        <v>0</v>
      </c>
      <c r="AR166" s="26">
        <f>'COSM-BONUS_CWS'!AP71</f>
        <v>0</v>
      </c>
      <c r="AS166" s="26">
        <f>'COSM-BONUS_CWS'!AQ71</f>
        <v>0</v>
      </c>
      <c r="AT166" s="26">
        <f>'COSM-BONUS_CWS'!AR71</f>
        <v>0</v>
      </c>
      <c r="AU166" s="26">
        <f>'COSM-BONUS_CWS'!AS71</f>
        <v>0</v>
      </c>
      <c r="AV166" s="26">
        <f>'COSM-BONUS_CWS'!AT71</f>
        <v>0</v>
      </c>
      <c r="AW166" s="26">
        <f>'COSM-BONUS_CWS'!AU71</f>
        <v>0</v>
      </c>
      <c r="AX166" s="26">
        <f>'COSM-BONUS_CWS'!AV71</f>
        <v>0</v>
      </c>
      <c r="AY166" s="26">
        <f>'COSM-BONUS_CWS'!AW71</f>
        <v>0</v>
      </c>
      <c r="AZ166" s="26">
        <f>'COSM-BONUS_CWS'!AX71</f>
        <v>0</v>
      </c>
      <c r="BA166" s="26">
        <f>'COSM-BONUS_CWS'!AY71</f>
        <v>0</v>
      </c>
      <c r="BB166" s="26">
        <f>'COSM-BONUS_CWS'!AZ71</f>
        <v>0</v>
      </c>
      <c r="BC166" s="26">
        <f>'COSM-BONUS_CWS'!BA71</f>
        <v>0</v>
      </c>
      <c r="BD166" s="26">
        <f>'COSM-BONUS_CWS'!BB71</f>
        <v>0</v>
      </c>
      <c r="BE166" s="26">
        <f>'COSM-BONUS_CWS'!BC71</f>
        <v>0</v>
      </c>
      <c r="BF166" s="26">
        <f>'COSM-BONUS_CWS'!BD71</f>
        <v>0</v>
      </c>
      <c r="BG166" s="26">
        <f>'COSM-BONUS_CWS'!BE71</f>
        <v>0</v>
      </c>
      <c r="BH166" s="26">
        <f>'COSM-BONUS_CWS'!BF71</f>
        <v>0</v>
      </c>
      <c r="BI166" s="26">
        <f>'COSM-BONUS_CWS'!BG71</f>
        <v>0</v>
      </c>
      <c r="BJ166" s="26">
        <f>'COSM-BONUS_CWS'!BH71</f>
        <v>0</v>
      </c>
      <c r="BK166" s="26">
        <f>'COSM-BONUS_CWS'!BI71</f>
        <v>0</v>
      </c>
      <c r="BL166" s="26">
        <f>'COSM-BONUS_CWS'!BJ71</f>
        <v>0</v>
      </c>
      <c r="BM166" s="26">
        <f>'COSM-BONUS_CWS'!BK71</f>
        <v>0</v>
      </c>
      <c r="BN166" s="26">
        <f>'COSM-BONUS_CWS'!BL71</f>
        <v>0</v>
      </c>
      <c r="BO166" s="26">
        <f>'COSM-BONUS_CWS'!BM71</f>
        <v>0</v>
      </c>
    </row>
    <row r="167" spans="1:67" hidden="1" outlineLevel="2" x14ac:dyDescent="0.15">
      <c r="A167" s="47" t="s">
        <v>63</v>
      </c>
      <c r="G167" s="26">
        <f t="shared" ref="G167:AL167" si="62">G165+G166</f>
        <v>0</v>
      </c>
      <c r="H167" s="26">
        <f t="shared" si="62"/>
        <v>0</v>
      </c>
      <c r="I167" s="26">
        <f t="shared" si="62"/>
        <v>0</v>
      </c>
      <c r="J167" s="26">
        <f t="shared" si="62"/>
        <v>0</v>
      </c>
      <c r="K167" s="26">
        <f t="shared" si="62"/>
        <v>0</v>
      </c>
      <c r="L167" s="26">
        <f t="shared" si="62"/>
        <v>0</v>
      </c>
      <c r="M167" s="26">
        <f t="shared" si="62"/>
        <v>0</v>
      </c>
      <c r="N167" s="26">
        <f t="shared" si="62"/>
        <v>0</v>
      </c>
      <c r="O167" s="26">
        <f t="shared" si="62"/>
        <v>0</v>
      </c>
      <c r="P167" s="26">
        <f t="shared" si="62"/>
        <v>0</v>
      </c>
      <c r="Q167" s="26">
        <f t="shared" si="62"/>
        <v>0</v>
      </c>
      <c r="R167" s="26">
        <f t="shared" si="62"/>
        <v>0</v>
      </c>
      <c r="S167" s="26">
        <f t="shared" si="62"/>
        <v>0</v>
      </c>
      <c r="T167" s="26">
        <f t="shared" si="62"/>
        <v>0</v>
      </c>
      <c r="U167" s="26">
        <f t="shared" si="62"/>
        <v>0</v>
      </c>
      <c r="V167" s="26">
        <f t="shared" si="62"/>
        <v>0</v>
      </c>
      <c r="W167" s="26">
        <f t="shared" si="62"/>
        <v>0</v>
      </c>
      <c r="X167" s="26">
        <f t="shared" si="62"/>
        <v>0</v>
      </c>
      <c r="Y167" s="26">
        <f t="shared" si="62"/>
        <v>0</v>
      </c>
      <c r="Z167" s="26">
        <f t="shared" si="62"/>
        <v>0</v>
      </c>
      <c r="AA167" s="26">
        <f t="shared" si="62"/>
        <v>0</v>
      </c>
      <c r="AB167" s="26">
        <f t="shared" si="62"/>
        <v>0</v>
      </c>
      <c r="AC167" s="26">
        <f t="shared" si="62"/>
        <v>0</v>
      </c>
      <c r="AD167" s="26">
        <f t="shared" si="62"/>
        <v>0</v>
      </c>
      <c r="AE167" s="26">
        <f t="shared" si="62"/>
        <v>0</v>
      </c>
      <c r="AF167" s="26">
        <f t="shared" si="62"/>
        <v>0</v>
      </c>
      <c r="AG167" s="26">
        <f t="shared" si="62"/>
        <v>0</v>
      </c>
      <c r="AH167" s="26">
        <f t="shared" si="62"/>
        <v>0</v>
      </c>
      <c r="AI167" s="26">
        <f t="shared" si="62"/>
        <v>0</v>
      </c>
      <c r="AJ167" s="26">
        <f t="shared" si="62"/>
        <v>0</v>
      </c>
      <c r="AK167" s="26">
        <f t="shared" si="62"/>
        <v>0</v>
      </c>
      <c r="AL167" s="26">
        <f t="shared" si="62"/>
        <v>0</v>
      </c>
      <c r="AM167" s="26">
        <f t="shared" ref="AM167:BO167" si="63">AM165+AM166</f>
        <v>0</v>
      </c>
      <c r="AN167" s="26">
        <f t="shared" si="63"/>
        <v>0</v>
      </c>
      <c r="AO167" s="26">
        <f t="shared" si="63"/>
        <v>0</v>
      </c>
      <c r="AP167" s="26">
        <f t="shared" si="63"/>
        <v>0</v>
      </c>
      <c r="AQ167" s="26">
        <f t="shared" si="63"/>
        <v>0</v>
      </c>
      <c r="AR167" s="26">
        <f t="shared" si="63"/>
        <v>0</v>
      </c>
      <c r="AS167" s="26">
        <f t="shared" si="63"/>
        <v>0</v>
      </c>
      <c r="AT167" s="26">
        <f t="shared" si="63"/>
        <v>0</v>
      </c>
      <c r="AU167" s="26">
        <f t="shared" si="63"/>
        <v>0</v>
      </c>
      <c r="AV167" s="26">
        <f t="shared" si="63"/>
        <v>0</v>
      </c>
      <c r="AW167" s="26">
        <f t="shared" si="63"/>
        <v>0</v>
      </c>
      <c r="AX167" s="26">
        <f t="shared" si="63"/>
        <v>0</v>
      </c>
      <c r="AY167" s="26">
        <f t="shared" si="63"/>
        <v>0</v>
      </c>
      <c r="AZ167" s="26">
        <f t="shared" si="63"/>
        <v>0</v>
      </c>
      <c r="BA167" s="26">
        <f t="shared" si="63"/>
        <v>0</v>
      </c>
      <c r="BB167" s="26">
        <f t="shared" si="63"/>
        <v>0</v>
      </c>
      <c r="BC167" s="26">
        <f t="shared" si="63"/>
        <v>0</v>
      </c>
      <c r="BD167" s="26">
        <f t="shared" si="63"/>
        <v>0</v>
      </c>
      <c r="BE167" s="26">
        <f t="shared" si="63"/>
        <v>0</v>
      </c>
      <c r="BF167" s="26">
        <f t="shared" si="63"/>
        <v>0</v>
      </c>
      <c r="BG167" s="26">
        <f t="shared" si="63"/>
        <v>0</v>
      </c>
      <c r="BH167" s="26">
        <f t="shared" si="63"/>
        <v>0</v>
      </c>
      <c r="BI167" s="26">
        <f t="shared" si="63"/>
        <v>0</v>
      </c>
      <c r="BJ167" s="26">
        <f t="shared" si="63"/>
        <v>0</v>
      </c>
      <c r="BK167" s="26">
        <f t="shared" si="63"/>
        <v>0</v>
      </c>
      <c r="BL167" s="26">
        <f t="shared" si="63"/>
        <v>0</v>
      </c>
      <c r="BM167" s="26">
        <f t="shared" si="63"/>
        <v>0</v>
      </c>
      <c r="BN167" s="26">
        <f t="shared" si="63"/>
        <v>0</v>
      </c>
      <c r="BO167" s="26">
        <f t="shared" si="63"/>
        <v>0</v>
      </c>
    </row>
    <row r="168" spans="1:67" hidden="1" outlineLevel="2" x14ac:dyDescent="0.15">
      <c r="A168" s="47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</row>
    <row r="169" spans="1:67" hidden="1" outlineLevel="2" x14ac:dyDescent="0.15">
      <c r="A169" s="33" t="s">
        <v>86</v>
      </c>
      <c r="G169" s="26">
        <f t="shared" ref="G169:AL169" si="64">G11*$C11</f>
        <v>0</v>
      </c>
      <c r="H169" s="26">
        <f t="shared" si="64"/>
        <v>0</v>
      </c>
      <c r="I169" s="26">
        <f t="shared" si="64"/>
        <v>0</v>
      </c>
      <c r="J169" s="26">
        <f t="shared" si="64"/>
        <v>0</v>
      </c>
      <c r="K169" s="26">
        <f t="shared" si="64"/>
        <v>0</v>
      </c>
      <c r="L169" s="26">
        <f t="shared" si="64"/>
        <v>0</v>
      </c>
      <c r="M169" s="26">
        <f t="shared" si="64"/>
        <v>0</v>
      </c>
      <c r="N169" s="26">
        <f t="shared" si="64"/>
        <v>0</v>
      </c>
      <c r="O169" s="26">
        <f t="shared" si="64"/>
        <v>0</v>
      </c>
      <c r="P169" s="26">
        <f t="shared" si="64"/>
        <v>0</v>
      </c>
      <c r="Q169" s="26">
        <f t="shared" si="64"/>
        <v>0</v>
      </c>
      <c r="R169" s="26">
        <f t="shared" si="64"/>
        <v>0</v>
      </c>
      <c r="S169" s="26">
        <f t="shared" si="64"/>
        <v>0</v>
      </c>
      <c r="T169" s="26">
        <f t="shared" si="64"/>
        <v>0</v>
      </c>
      <c r="U169" s="26">
        <f t="shared" si="64"/>
        <v>0</v>
      </c>
      <c r="V169" s="26">
        <f t="shared" si="64"/>
        <v>0</v>
      </c>
      <c r="W169" s="26">
        <f t="shared" si="64"/>
        <v>0</v>
      </c>
      <c r="X169" s="26">
        <f t="shared" si="64"/>
        <v>0</v>
      </c>
      <c r="Y169" s="26">
        <f t="shared" si="64"/>
        <v>0</v>
      </c>
      <c r="Z169" s="26">
        <f t="shared" si="64"/>
        <v>0</v>
      </c>
      <c r="AA169" s="26">
        <f t="shared" si="64"/>
        <v>0</v>
      </c>
      <c r="AB169" s="26">
        <f t="shared" si="64"/>
        <v>0</v>
      </c>
      <c r="AC169" s="26">
        <f t="shared" si="64"/>
        <v>0</v>
      </c>
      <c r="AD169" s="26">
        <f t="shared" si="64"/>
        <v>0</v>
      </c>
      <c r="AE169" s="26">
        <f t="shared" si="64"/>
        <v>0</v>
      </c>
      <c r="AF169" s="26">
        <f t="shared" si="64"/>
        <v>0</v>
      </c>
      <c r="AG169" s="26">
        <f t="shared" si="64"/>
        <v>0</v>
      </c>
      <c r="AH169" s="26">
        <f t="shared" si="64"/>
        <v>0</v>
      </c>
      <c r="AI169" s="26">
        <f t="shared" si="64"/>
        <v>0</v>
      </c>
      <c r="AJ169" s="26">
        <f t="shared" si="64"/>
        <v>0</v>
      </c>
      <c r="AK169" s="26">
        <f t="shared" si="64"/>
        <v>0</v>
      </c>
      <c r="AL169" s="26">
        <f t="shared" si="64"/>
        <v>0</v>
      </c>
      <c r="AM169" s="26">
        <f t="shared" ref="AM169:BO169" si="65">AM11*$C11</f>
        <v>0</v>
      </c>
      <c r="AN169" s="26">
        <f t="shared" si="65"/>
        <v>0</v>
      </c>
      <c r="AO169" s="26">
        <f t="shared" si="65"/>
        <v>0</v>
      </c>
      <c r="AP169" s="26">
        <f t="shared" si="65"/>
        <v>0</v>
      </c>
      <c r="AQ169" s="26">
        <f t="shared" si="65"/>
        <v>0</v>
      </c>
      <c r="AR169" s="26">
        <f t="shared" si="65"/>
        <v>0</v>
      </c>
      <c r="AS169" s="26">
        <f t="shared" si="65"/>
        <v>0</v>
      </c>
      <c r="AT169" s="26">
        <f t="shared" si="65"/>
        <v>0</v>
      </c>
      <c r="AU169" s="26">
        <f t="shared" si="65"/>
        <v>0</v>
      </c>
      <c r="AV169" s="26">
        <f t="shared" si="65"/>
        <v>0</v>
      </c>
      <c r="AW169" s="26">
        <f t="shared" si="65"/>
        <v>0</v>
      </c>
      <c r="AX169" s="26">
        <f t="shared" si="65"/>
        <v>0</v>
      </c>
      <c r="AY169" s="26">
        <f t="shared" si="65"/>
        <v>0</v>
      </c>
      <c r="AZ169" s="26">
        <f t="shared" si="65"/>
        <v>0</v>
      </c>
      <c r="BA169" s="26">
        <f t="shared" si="65"/>
        <v>0</v>
      </c>
      <c r="BB169" s="26">
        <f t="shared" si="65"/>
        <v>0</v>
      </c>
      <c r="BC169" s="26">
        <f t="shared" si="65"/>
        <v>0</v>
      </c>
      <c r="BD169" s="26">
        <f t="shared" si="65"/>
        <v>0</v>
      </c>
      <c r="BE169" s="26">
        <f t="shared" si="65"/>
        <v>0</v>
      </c>
      <c r="BF169" s="26">
        <f t="shared" si="65"/>
        <v>0</v>
      </c>
      <c r="BG169" s="26">
        <f t="shared" si="65"/>
        <v>0</v>
      </c>
      <c r="BH169" s="26">
        <f t="shared" si="65"/>
        <v>0</v>
      </c>
      <c r="BI169" s="26">
        <f t="shared" si="65"/>
        <v>0</v>
      </c>
      <c r="BJ169" s="26">
        <f t="shared" si="65"/>
        <v>0</v>
      </c>
      <c r="BK169" s="26">
        <f t="shared" si="65"/>
        <v>0</v>
      </c>
      <c r="BL169" s="26">
        <f t="shared" si="65"/>
        <v>0</v>
      </c>
      <c r="BM169" s="26">
        <f t="shared" si="65"/>
        <v>0</v>
      </c>
      <c r="BN169" s="26">
        <f t="shared" si="65"/>
        <v>0</v>
      </c>
      <c r="BO169" s="26">
        <f t="shared" si="65"/>
        <v>0</v>
      </c>
    </row>
    <row r="170" spans="1:67" hidden="1" outlineLevel="2" x14ac:dyDescent="0.15"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</row>
    <row r="171" spans="1:67" hidden="1" outlineLevel="2" x14ac:dyDescent="0.15">
      <c r="A171" s="33" t="str">
        <f>A13</f>
        <v>Jefe operaciones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</row>
    <row r="172" spans="1:67" hidden="1" outlineLevel="2" x14ac:dyDescent="0.15">
      <c r="A172" s="47" t="s">
        <v>75</v>
      </c>
      <c r="G172" s="26">
        <f>G13*SalarioBZOper</f>
        <v>0</v>
      </c>
      <c r="H172" s="26">
        <f>H13*SalarioBZOper</f>
        <v>4000000</v>
      </c>
      <c r="I172" s="26">
        <f t="shared" ref="I172:AN172" si="66">I13*$C13</f>
        <v>4000000</v>
      </c>
      <c r="J172" s="26">
        <f t="shared" si="66"/>
        <v>4000000</v>
      </c>
      <c r="K172" s="26">
        <f t="shared" si="66"/>
        <v>4000000</v>
      </c>
      <c r="L172" s="26">
        <f t="shared" si="66"/>
        <v>4000000</v>
      </c>
      <c r="M172" s="26">
        <f t="shared" si="66"/>
        <v>4000000</v>
      </c>
      <c r="N172" s="26">
        <f t="shared" si="66"/>
        <v>4000000</v>
      </c>
      <c r="O172" s="26">
        <f t="shared" si="66"/>
        <v>4000000</v>
      </c>
      <c r="P172" s="26">
        <f t="shared" si="66"/>
        <v>4000000</v>
      </c>
      <c r="Q172" s="26">
        <f t="shared" si="66"/>
        <v>4000000</v>
      </c>
      <c r="R172" s="26">
        <f t="shared" si="66"/>
        <v>4000000</v>
      </c>
      <c r="S172" s="26">
        <f t="shared" si="66"/>
        <v>4000000</v>
      </c>
      <c r="T172" s="26">
        <f t="shared" si="66"/>
        <v>4000000</v>
      </c>
      <c r="U172" s="26">
        <f t="shared" si="66"/>
        <v>4000000</v>
      </c>
      <c r="V172" s="26">
        <f t="shared" si="66"/>
        <v>4000000</v>
      </c>
      <c r="W172" s="26">
        <f t="shared" si="66"/>
        <v>4000000</v>
      </c>
      <c r="X172" s="26">
        <f t="shared" si="66"/>
        <v>4000000</v>
      </c>
      <c r="Y172" s="26">
        <f t="shared" si="66"/>
        <v>4000000</v>
      </c>
      <c r="Z172" s="26">
        <f t="shared" si="66"/>
        <v>4000000</v>
      </c>
      <c r="AA172" s="26">
        <f t="shared" si="66"/>
        <v>4000000</v>
      </c>
      <c r="AB172" s="26">
        <f t="shared" si="66"/>
        <v>4000000</v>
      </c>
      <c r="AC172" s="26">
        <f t="shared" si="66"/>
        <v>4000000</v>
      </c>
      <c r="AD172" s="26">
        <f t="shared" si="66"/>
        <v>4000000</v>
      </c>
      <c r="AE172" s="26">
        <f t="shared" si="66"/>
        <v>4000000</v>
      </c>
      <c r="AF172" s="26">
        <f t="shared" si="66"/>
        <v>4000000</v>
      </c>
      <c r="AG172" s="26">
        <f t="shared" si="66"/>
        <v>4000000</v>
      </c>
      <c r="AH172" s="26">
        <f t="shared" si="66"/>
        <v>4000000</v>
      </c>
      <c r="AI172" s="26">
        <f t="shared" si="66"/>
        <v>4000000</v>
      </c>
      <c r="AJ172" s="26">
        <f t="shared" si="66"/>
        <v>4000000</v>
      </c>
      <c r="AK172" s="26">
        <f t="shared" si="66"/>
        <v>4000000</v>
      </c>
      <c r="AL172" s="26">
        <f t="shared" si="66"/>
        <v>4000000</v>
      </c>
      <c r="AM172" s="26">
        <f t="shared" si="66"/>
        <v>4000000</v>
      </c>
      <c r="AN172" s="26">
        <f t="shared" si="66"/>
        <v>4000000</v>
      </c>
      <c r="AO172" s="26">
        <f t="shared" ref="AO172:BO172" si="67">AO13*$C13</f>
        <v>4000000</v>
      </c>
      <c r="AP172" s="26">
        <f t="shared" si="67"/>
        <v>4000000</v>
      </c>
      <c r="AQ172" s="26">
        <f t="shared" si="67"/>
        <v>4000000</v>
      </c>
      <c r="AR172" s="26">
        <f t="shared" si="67"/>
        <v>4000000</v>
      </c>
      <c r="AS172" s="26">
        <f t="shared" si="67"/>
        <v>4000000</v>
      </c>
      <c r="AT172" s="26">
        <f t="shared" si="67"/>
        <v>4000000</v>
      </c>
      <c r="AU172" s="26">
        <f t="shared" si="67"/>
        <v>4000000</v>
      </c>
      <c r="AV172" s="26">
        <f t="shared" si="67"/>
        <v>4000000</v>
      </c>
      <c r="AW172" s="26">
        <f t="shared" si="67"/>
        <v>4000000</v>
      </c>
      <c r="AX172" s="26">
        <f t="shared" si="67"/>
        <v>4000000</v>
      </c>
      <c r="AY172" s="26">
        <f t="shared" si="67"/>
        <v>4000000</v>
      </c>
      <c r="AZ172" s="26">
        <f t="shared" si="67"/>
        <v>4000000</v>
      </c>
      <c r="BA172" s="26">
        <f t="shared" si="67"/>
        <v>4000000</v>
      </c>
      <c r="BB172" s="26">
        <f t="shared" si="67"/>
        <v>4000000</v>
      </c>
      <c r="BC172" s="26">
        <f t="shared" si="67"/>
        <v>4000000</v>
      </c>
      <c r="BD172" s="26">
        <f t="shared" si="67"/>
        <v>4000000</v>
      </c>
      <c r="BE172" s="26">
        <f t="shared" si="67"/>
        <v>4000000</v>
      </c>
      <c r="BF172" s="26">
        <f t="shared" si="67"/>
        <v>4000000</v>
      </c>
      <c r="BG172" s="26">
        <f t="shared" si="67"/>
        <v>4000000</v>
      </c>
      <c r="BH172" s="26">
        <f t="shared" si="67"/>
        <v>4000000</v>
      </c>
      <c r="BI172" s="26">
        <f t="shared" si="67"/>
        <v>4000000</v>
      </c>
      <c r="BJ172" s="26">
        <f t="shared" si="67"/>
        <v>4000000</v>
      </c>
      <c r="BK172" s="26">
        <f t="shared" si="67"/>
        <v>4000000</v>
      </c>
      <c r="BL172" s="26">
        <f t="shared" si="67"/>
        <v>4000000</v>
      </c>
      <c r="BM172" s="26">
        <f t="shared" si="67"/>
        <v>4000000</v>
      </c>
      <c r="BN172" s="26">
        <f t="shared" si="67"/>
        <v>4000000</v>
      </c>
      <c r="BO172" s="26">
        <f t="shared" si="67"/>
        <v>4000000</v>
      </c>
    </row>
    <row r="173" spans="1:67" hidden="1" outlineLevel="2" x14ac:dyDescent="0.15">
      <c r="A173" s="47" t="s">
        <v>62</v>
      </c>
      <c r="G173" s="23">
        <f>STAFFPLAN_CWS!$B34</f>
        <v>0.25</v>
      </c>
      <c r="H173" s="23">
        <f>STAFFPLAN_CWS!$C34</f>
        <v>0.25</v>
      </c>
      <c r="I173" s="23">
        <f>STAFFPLAN_CWS!$C34</f>
        <v>0.25</v>
      </c>
      <c r="J173" s="23">
        <f>STAFFPLAN_CWS!$C34</f>
        <v>0.25</v>
      </c>
      <c r="K173" s="23">
        <f>STAFFPLAN_CWS!$C34</f>
        <v>0.25</v>
      </c>
      <c r="L173" s="23">
        <f>STAFFPLAN_CWS!$C34</f>
        <v>0.25</v>
      </c>
      <c r="M173" s="23">
        <f>STAFFPLAN_CWS!$C34</f>
        <v>0.25</v>
      </c>
      <c r="N173" s="23">
        <f>STAFFPLAN_CWS!$C34</f>
        <v>0.25</v>
      </c>
      <c r="O173" s="23">
        <f>STAFFPLAN_CWS!$C34</f>
        <v>0.25</v>
      </c>
      <c r="P173" s="23">
        <f>STAFFPLAN_CWS!$C34</f>
        <v>0.25</v>
      </c>
      <c r="Q173" s="23">
        <f>STAFFPLAN_CWS!$C34</f>
        <v>0.25</v>
      </c>
      <c r="R173" s="23">
        <f>STAFFPLAN_CWS!$C34</f>
        <v>0.25</v>
      </c>
      <c r="S173" s="23">
        <f>STAFFPLAN_CWS!$C34</f>
        <v>0.25</v>
      </c>
      <c r="T173" s="23">
        <f>STAFFPLAN_CWS!$D34</f>
        <v>0.35</v>
      </c>
      <c r="U173" s="23">
        <f>STAFFPLAN_CWS!$D34</f>
        <v>0.35</v>
      </c>
      <c r="V173" s="23">
        <f>STAFFPLAN_CWS!$D34</f>
        <v>0.35</v>
      </c>
      <c r="W173" s="23">
        <f>STAFFPLAN_CWS!$D34</f>
        <v>0.35</v>
      </c>
      <c r="X173" s="23">
        <f>STAFFPLAN_CWS!$D34</f>
        <v>0.35</v>
      </c>
      <c r="Y173" s="23">
        <f>STAFFPLAN_CWS!$D34</f>
        <v>0.35</v>
      </c>
      <c r="Z173" s="23">
        <f>STAFFPLAN_CWS!$D34</f>
        <v>0.35</v>
      </c>
      <c r="AA173" s="23">
        <f>STAFFPLAN_CWS!$D34</f>
        <v>0.35</v>
      </c>
      <c r="AB173" s="23">
        <f>STAFFPLAN_CWS!$D34</f>
        <v>0.35</v>
      </c>
      <c r="AC173" s="23">
        <f>STAFFPLAN_CWS!$D34</f>
        <v>0.35</v>
      </c>
      <c r="AD173" s="23">
        <f>STAFFPLAN_CWS!$D34</f>
        <v>0.35</v>
      </c>
      <c r="AE173" s="23">
        <f>STAFFPLAN_CWS!$D34</f>
        <v>0.35</v>
      </c>
      <c r="AF173" s="23">
        <f>STAFFPLAN_CWS!$E34</f>
        <v>0.45</v>
      </c>
      <c r="AG173" s="23">
        <f>STAFFPLAN_CWS!$E34</f>
        <v>0.45</v>
      </c>
      <c r="AH173" s="23">
        <f>STAFFPLAN_CWS!$E34</f>
        <v>0.45</v>
      </c>
      <c r="AI173" s="23">
        <f>STAFFPLAN_CWS!$E34</f>
        <v>0.45</v>
      </c>
      <c r="AJ173" s="23">
        <f>STAFFPLAN_CWS!$E34</f>
        <v>0.45</v>
      </c>
      <c r="AK173" s="23">
        <f>STAFFPLAN_CWS!$E34</f>
        <v>0.45</v>
      </c>
      <c r="AL173" s="23">
        <f>STAFFPLAN_CWS!$E34</f>
        <v>0.45</v>
      </c>
      <c r="AM173" s="23">
        <f>STAFFPLAN_CWS!$E34</f>
        <v>0.45</v>
      </c>
      <c r="AN173" s="23">
        <f>STAFFPLAN_CWS!$E34</f>
        <v>0.45</v>
      </c>
      <c r="AO173" s="23">
        <f>STAFFPLAN_CWS!$E34</f>
        <v>0.45</v>
      </c>
      <c r="AP173" s="23">
        <f>STAFFPLAN_CWS!$E34</f>
        <v>0.45</v>
      </c>
      <c r="AQ173" s="23">
        <f>STAFFPLAN_CWS!$E34</f>
        <v>0.45</v>
      </c>
      <c r="AR173" s="23">
        <f>STAFFPLAN_CWS!$F34</f>
        <v>0.55000000000000004</v>
      </c>
      <c r="AS173" s="23">
        <f>STAFFPLAN_CWS!$F34</f>
        <v>0.55000000000000004</v>
      </c>
      <c r="AT173" s="23">
        <f>STAFFPLAN_CWS!$F34</f>
        <v>0.55000000000000004</v>
      </c>
      <c r="AU173" s="23">
        <f>STAFFPLAN_CWS!$F34</f>
        <v>0.55000000000000004</v>
      </c>
      <c r="AV173" s="23">
        <f>STAFFPLAN_CWS!$F34</f>
        <v>0.55000000000000004</v>
      </c>
      <c r="AW173" s="23">
        <f>STAFFPLAN_CWS!$F34</f>
        <v>0.55000000000000004</v>
      </c>
      <c r="AX173" s="23">
        <f>STAFFPLAN_CWS!$F34</f>
        <v>0.55000000000000004</v>
      </c>
      <c r="AY173" s="23">
        <f>STAFFPLAN_CWS!$F34</f>
        <v>0.55000000000000004</v>
      </c>
      <c r="AZ173" s="23">
        <f>STAFFPLAN_CWS!$F34</f>
        <v>0.55000000000000004</v>
      </c>
      <c r="BA173" s="23">
        <f>STAFFPLAN_CWS!$F34</f>
        <v>0.55000000000000004</v>
      </c>
      <c r="BB173" s="23">
        <f>STAFFPLAN_CWS!$F34</f>
        <v>0.55000000000000004</v>
      </c>
      <c r="BC173" s="23">
        <f>STAFFPLAN_CWS!$F34</f>
        <v>0.55000000000000004</v>
      </c>
      <c r="BD173" s="23">
        <f>STAFFPLAN_CWS!$G34</f>
        <v>0.85</v>
      </c>
      <c r="BE173" s="23">
        <f>STAFFPLAN_CWS!$G34</f>
        <v>0.85</v>
      </c>
      <c r="BF173" s="23">
        <f>STAFFPLAN_CWS!$G34</f>
        <v>0.85</v>
      </c>
      <c r="BG173" s="23">
        <f>STAFFPLAN_CWS!$G34</f>
        <v>0.85</v>
      </c>
      <c r="BH173" s="23">
        <f>STAFFPLAN_CWS!$G34</f>
        <v>0.85</v>
      </c>
      <c r="BI173" s="23">
        <f>STAFFPLAN_CWS!$G34</f>
        <v>0.85</v>
      </c>
      <c r="BJ173" s="23">
        <f>STAFFPLAN_CWS!$G34</f>
        <v>0.85</v>
      </c>
      <c r="BK173" s="23">
        <f>STAFFPLAN_CWS!$G34</f>
        <v>0.85</v>
      </c>
      <c r="BL173" s="23">
        <f>STAFFPLAN_CWS!$G34</f>
        <v>0.85</v>
      </c>
      <c r="BM173" s="23">
        <f>STAFFPLAN_CWS!$G34</f>
        <v>0.85</v>
      </c>
      <c r="BN173" s="23">
        <f>STAFFPLAN_CWS!$G34</f>
        <v>0.85</v>
      </c>
      <c r="BO173" s="23">
        <f>STAFFPLAN_CWS!$G34</f>
        <v>0.85</v>
      </c>
    </row>
    <row r="174" spans="1:67" hidden="1" outlineLevel="2" x14ac:dyDescent="0.15">
      <c r="A174" s="47" t="s">
        <v>76</v>
      </c>
      <c r="G174" s="26">
        <f t="shared" ref="G174:AL174" si="68">G172*G173</f>
        <v>0</v>
      </c>
      <c r="H174" s="26">
        <f t="shared" si="68"/>
        <v>1000000</v>
      </c>
      <c r="I174" s="26">
        <f t="shared" si="68"/>
        <v>1000000</v>
      </c>
      <c r="J174" s="26">
        <f t="shared" si="68"/>
        <v>1000000</v>
      </c>
      <c r="K174" s="26">
        <f t="shared" si="68"/>
        <v>1000000</v>
      </c>
      <c r="L174" s="26">
        <f t="shared" si="68"/>
        <v>1000000</v>
      </c>
      <c r="M174" s="26">
        <f t="shared" si="68"/>
        <v>1000000</v>
      </c>
      <c r="N174" s="26">
        <f t="shared" si="68"/>
        <v>1000000</v>
      </c>
      <c r="O174" s="26">
        <f t="shared" si="68"/>
        <v>1000000</v>
      </c>
      <c r="P174" s="26">
        <f t="shared" si="68"/>
        <v>1000000</v>
      </c>
      <c r="Q174" s="26">
        <f t="shared" si="68"/>
        <v>1000000</v>
      </c>
      <c r="R174" s="26">
        <f t="shared" si="68"/>
        <v>1000000</v>
      </c>
      <c r="S174" s="26">
        <f t="shared" si="68"/>
        <v>1000000</v>
      </c>
      <c r="T174" s="26">
        <f t="shared" si="68"/>
        <v>1400000</v>
      </c>
      <c r="U174" s="26">
        <f t="shared" si="68"/>
        <v>1400000</v>
      </c>
      <c r="V174" s="26">
        <f t="shared" si="68"/>
        <v>1400000</v>
      </c>
      <c r="W174" s="26">
        <f t="shared" si="68"/>
        <v>1400000</v>
      </c>
      <c r="X174" s="26">
        <f t="shared" si="68"/>
        <v>1400000</v>
      </c>
      <c r="Y174" s="26">
        <f t="shared" si="68"/>
        <v>1400000</v>
      </c>
      <c r="Z174" s="26">
        <f t="shared" si="68"/>
        <v>1400000</v>
      </c>
      <c r="AA174" s="26">
        <f t="shared" si="68"/>
        <v>1400000</v>
      </c>
      <c r="AB174" s="26">
        <f t="shared" si="68"/>
        <v>1400000</v>
      </c>
      <c r="AC174" s="26">
        <f t="shared" si="68"/>
        <v>1400000</v>
      </c>
      <c r="AD174" s="26">
        <f t="shared" si="68"/>
        <v>1400000</v>
      </c>
      <c r="AE174" s="26">
        <f t="shared" si="68"/>
        <v>1400000</v>
      </c>
      <c r="AF174" s="26">
        <f t="shared" si="68"/>
        <v>1800000</v>
      </c>
      <c r="AG174" s="26">
        <f t="shared" si="68"/>
        <v>1800000</v>
      </c>
      <c r="AH174" s="26">
        <f t="shared" si="68"/>
        <v>1800000</v>
      </c>
      <c r="AI174" s="26">
        <f t="shared" si="68"/>
        <v>1800000</v>
      </c>
      <c r="AJ174" s="26">
        <f t="shared" si="68"/>
        <v>1800000</v>
      </c>
      <c r="AK174" s="26">
        <f t="shared" si="68"/>
        <v>1800000</v>
      </c>
      <c r="AL174" s="26">
        <f t="shared" si="68"/>
        <v>1800000</v>
      </c>
      <c r="AM174" s="26">
        <f t="shared" ref="AM174:BO174" si="69">AM172*AM173</f>
        <v>1800000</v>
      </c>
      <c r="AN174" s="26">
        <f t="shared" si="69"/>
        <v>1800000</v>
      </c>
      <c r="AO174" s="26">
        <f t="shared" si="69"/>
        <v>1800000</v>
      </c>
      <c r="AP174" s="26">
        <f t="shared" si="69"/>
        <v>1800000</v>
      </c>
      <c r="AQ174" s="26">
        <f t="shared" si="69"/>
        <v>1800000</v>
      </c>
      <c r="AR174" s="26">
        <f t="shared" si="69"/>
        <v>2200000</v>
      </c>
      <c r="AS174" s="26">
        <f t="shared" si="69"/>
        <v>2200000</v>
      </c>
      <c r="AT174" s="26">
        <f t="shared" si="69"/>
        <v>2200000</v>
      </c>
      <c r="AU174" s="26">
        <f t="shared" si="69"/>
        <v>2200000</v>
      </c>
      <c r="AV174" s="26">
        <f t="shared" si="69"/>
        <v>2200000</v>
      </c>
      <c r="AW174" s="26">
        <f t="shared" si="69"/>
        <v>2200000</v>
      </c>
      <c r="AX174" s="26">
        <f t="shared" si="69"/>
        <v>2200000</v>
      </c>
      <c r="AY174" s="26">
        <f t="shared" si="69"/>
        <v>2200000</v>
      </c>
      <c r="AZ174" s="26">
        <f t="shared" si="69"/>
        <v>2200000</v>
      </c>
      <c r="BA174" s="26">
        <f t="shared" si="69"/>
        <v>2200000</v>
      </c>
      <c r="BB174" s="26">
        <f t="shared" si="69"/>
        <v>2200000</v>
      </c>
      <c r="BC174" s="26">
        <f t="shared" si="69"/>
        <v>2200000</v>
      </c>
      <c r="BD174" s="26">
        <f t="shared" si="69"/>
        <v>3400000</v>
      </c>
      <c r="BE174" s="26">
        <f t="shared" si="69"/>
        <v>3400000</v>
      </c>
      <c r="BF174" s="26">
        <f t="shared" si="69"/>
        <v>3400000</v>
      </c>
      <c r="BG174" s="26">
        <f t="shared" si="69"/>
        <v>3400000</v>
      </c>
      <c r="BH174" s="26">
        <f t="shared" si="69"/>
        <v>3400000</v>
      </c>
      <c r="BI174" s="26">
        <f t="shared" si="69"/>
        <v>3400000</v>
      </c>
      <c r="BJ174" s="26">
        <f t="shared" si="69"/>
        <v>3400000</v>
      </c>
      <c r="BK174" s="26">
        <f t="shared" si="69"/>
        <v>3400000</v>
      </c>
      <c r="BL174" s="26">
        <f t="shared" si="69"/>
        <v>3400000</v>
      </c>
      <c r="BM174" s="26">
        <f t="shared" si="69"/>
        <v>3400000</v>
      </c>
      <c r="BN174" s="26">
        <f t="shared" si="69"/>
        <v>3400000</v>
      </c>
      <c r="BO174" s="26">
        <f t="shared" si="69"/>
        <v>3400000</v>
      </c>
    </row>
    <row r="175" spans="1:67" hidden="1" outlineLevel="2" x14ac:dyDescent="0.15">
      <c r="A175" s="47" t="s">
        <v>757</v>
      </c>
      <c r="G175" s="26">
        <f>'COSM-BONUS_CWS'!E72</f>
        <v>0</v>
      </c>
      <c r="H175" s="26">
        <f>'COSM-BONUS_CWS'!F72</f>
        <v>0</v>
      </c>
      <c r="I175" s="26">
        <f>'COSM-BONUS_CWS'!G72</f>
        <v>0</v>
      </c>
      <c r="J175" s="26">
        <f>'COSM-BONUS_CWS'!H72</f>
        <v>0</v>
      </c>
      <c r="K175" s="26">
        <f>'COSM-BONUS_CWS'!I72</f>
        <v>0</v>
      </c>
      <c r="L175" s="26">
        <f>'COSM-BONUS_CWS'!J72</f>
        <v>0</v>
      </c>
      <c r="M175" s="26">
        <f>'COSM-BONUS_CWS'!K72</f>
        <v>0</v>
      </c>
      <c r="N175" s="26">
        <f>'COSM-BONUS_CWS'!L72</f>
        <v>0</v>
      </c>
      <c r="O175" s="26">
        <f>'COSM-BONUS_CWS'!M72</f>
        <v>0</v>
      </c>
      <c r="P175" s="26">
        <f>'COSM-BONUS_CWS'!N72</f>
        <v>0</v>
      </c>
      <c r="Q175" s="26">
        <f>'COSM-BONUS_CWS'!O72</f>
        <v>576.35</v>
      </c>
      <c r="R175" s="26">
        <f>'COSM-BONUS_CWS'!P72</f>
        <v>576.35</v>
      </c>
      <c r="S175" s="26">
        <f>'COSM-BONUS_CWS'!Q72</f>
        <v>1122.3</v>
      </c>
      <c r="T175" s="26">
        <f>'COSM-BONUS_CWS'!R72</f>
        <v>2524.1900000000005</v>
      </c>
      <c r="U175" s="26">
        <f>'COSM-BONUS_CWS'!S72</f>
        <v>3394.6650000000004</v>
      </c>
      <c r="V175" s="26">
        <f>'COSM-BONUS_CWS'!T72</f>
        <v>6789.3300000000008</v>
      </c>
      <c r="W175" s="26">
        <f>'COSM-BONUS_CWS'!U72</f>
        <v>6789.3300000000008</v>
      </c>
      <c r="X175" s="26">
        <f>'COSM-BONUS_CWS'!V72</f>
        <v>6789.3300000000008</v>
      </c>
      <c r="Y175" s="26">
        <f>'COSM-BONUS_CWS'!W72</f>
        <v>6789.3300000000008</v>
      </c>
      <c r="Z175" s="26">
        <f>'COSM-BONUS_CWS'!X72</f>
        <v>6789.3300000000008</v>
      </c>
      <c r="AA175" s="26">
        <f>'COSM-BONUS_CWS'!Y72</f>
        <v>7659.8050000000003</v>
      </c>
      <c r="AB175" s="26">
        <f>'COSM-BONUS_CWS'!Z72</f>
        <v>8530.2800000000007</v>
      </c>
      <c r="AC175" s="26">
        <f>'COSM-BONUS_CWS'!AA72</f>
        <v>8560.1237500000007</v>
      </c>
      <c r="AD175" s="26">
        <f>'COSM-BONUS_CWS'!AB72</f>
        <v>10214.307500000001</v>
      </c>
      <c r="AE175" s="26">
        <f>'COSM-BONUS_CWS'!AC72</f>
        <v>10243.526250000001</v>
      </c>
      <c r="AF175" s="26">
        <f>'COSM-BONUS_CWS'!AD72</f>
        <v>13653.38</v>
      </c>
      <c r="AG175" s="26">
        <f>'COSM-BONUS_CWS'!AE72</f>
        <v>21827.058000000005</v>
      </c>
      <c r="AH175" s="26">
        <f>'COSM-BONUS_CWS'!AF72</f>
        <v>24635.2215</v>
      </c>
      <c r="AI175" s="26">
        <f>'COSM-BONUS_CWS'!AG72</f>
        <v>24635.2215</v>
      </c>
      <c r="AJ175" s="26">
        <f>'COSM-BONUS_CWS'!AH72</f>
        <v>27352.51</v>
      </c>
      <c r="AK175" s="26">
        <f>'COSM-BONUS_CWS'!AI72</f>
        <v>27352.51</v>
      </c>
      <c r="AL175" s="26">
        <f>'COSM-BONUS_CWS'!AJ72</f>
        <v>27352.51</v>
      </c>
      <c r="AM175" s="26">
        <f>'COSM-BONUS_CWS'!AK72</f>
        <v>24658.0965</v>
      </c>
      <c r="AN175" s="26">
        <f>'COSM-BONUS_CWS'!AL72</f>
        <v>24680.9715</v>
      </c>
      <c r="AO175" s="26">
        <f>'COSM-BONUS_CWS'!AM72</f>
        <v>21996.339250000005</v>
      </c>
      <c r="AP175" s="26">
        <f>'COSM-BONUS_CWS'!AN72</f>
        <v>19320.550750000002</v>
      </c>
      <c r="AQ175" s="26">
        <f>'COSM-BONUS_CWS'!AO72</f>
        <v>16635.2935</v>
      </c>
      <c r="AR175" s="26">
        <f>'COSM-BONUS_CWS'!AP72</f>
        <v>25620.770799999998</v>
      </c>
      <c r="AS175" s="26">
        <f>'COSM-BONUS_CWS'!AQ72</f>
        <v>40872.667500000003</v>
      </c>
      <c r="AT175" s="26">
        <f>'COSM-BONUS_CWS'!AR72</f>
        <v>46133.167050000004</v>
      </c>
      <c r="AU175" s="26">
        <f>'COSM-BONUS_CWS'!AS72</f>
        <v>46133.167050000004</v>
      </c>
      <c r="AV175" s="26">
        <f>'COSM-BONUS_CWS'!AT72</f>
        <v>51162.490625000006</v>
      </c>
      <c r="AW175" s="26">
        <f>'COSM-BONUS_CWS'!AU72</f>
        <v>51162.490625000006</v>
      </c>
      <c r="AX175" s="26">
        <f>'COSM-BONUS_CWS'!AV72</f>
        <v>51162.490625000006</v>
      </c>
      <c r="AY175" s="26">
        <f>'COSM-BONUS_CWS'!AW72</f>
        <v>46158.667050000004</v>
      </c>
      <c r="AZ175" s="26">
        <f>'COSM-BONUS_CWS'!AX72</f>
        <v>46184.167050000004</v>
      </c>
      <c r="BA175" s="26">
        <f>'COSM-BONUS_CWS'!AY72</f>
        <v>41062.355000000003</v>
      </c>
      <c r="BB175" s="26">
        <f>'COSM-BONUS_CWS'!AZ72</f>
        <v>36074.781425000001</v>
      </c>
      <c r="BC175" s="26">
        <f>'COSM-BONUS_CWS'!BA72</f>
        <v>30952.094375000001</v>
      </c>
      <c r="BD175" s="26">
        <f>'COSM-BONUS_CWS'!BB72</f>
        <v>43572.210675000002</v>
      </c>
      <c r="BE175" s="26">
        <f>'COSM-BONUS_CWS'!BC72</f>
        <v>69690.999580000003</v>
      </c>
      <c r="BF175" s="26">
        <f>'COSM-BONUS_CWS'!BD72</f>
        <v>78492.241714999996</v>
      </c>
      <c r="BG175" s="26">
        <f>'COSM-BONUS_CWS'!BE72</f>
        <v>78492.241714999996</v>
      </c>
      <c r="BH175" s="26">
        <f>'COSM-BONUS_CWS'!BF72</f>
        <v>87186.171350000004</v>
      </c>
      <c r="BI175" s="26">
        <f>'COSM-BONUS_CWS'!BG72</f>
        <v>87186.171350000004</v>
      </c>
      <c r="BJ175" s="26">
        <f>'COSM-BONUS_CWS'!BH72</f>
        <v>87186.171350000004</v>
      </c>
      <c r="BK175" s="26">
        <f>'COSM-BONUS_CWS'!BI72</f>
        <v>78517.741714999996</v>
      </c>
      <c r="BL175" s="26">
        <f>'COSM-BONUS_CWS'!BJ72</f>
        <v>78543.241714999996</v>
      </c>
      <c r="BM175" s="26">
        <f>'COSM-BONUS_CWS'!BK72</f>
        <v>69880.687080000003</v>
      </c>
      <c r="BN175" s="26">
        <f>'COSM-BONUS_CWS'!BL72</f>
        <v>61228.507444999996</v>
      </c>
      <c r="BO175" s="26">
        <f>'COSM-BONUS_CWS'!BM72</f>
        <v>52565.077810000003</v>
      </c>
    </row>
    <row r="176" spans="1:67" hidden="1" outlineLevel="2" x14ac:dyDescent="0.15">
      <c r="A176" s="47" t="s">
        <v>63</v>
      </c>
      <c r="G176" s="26">
        <f t="shared" ref="G176:AL176" si="70">G174+G175</f>
        <v>0</v>
      </c>
      <c r="H176" s="26">
        <f t="shared" si="70"/>
        <v>1000000</v>
      </c>
      <c r="I176" s="26">
        <f t="shared" si="70"/>
        <v>1000000</v>
      </c>
      <c r="J176" s="26">
        <f t="shared" si="70"/>
        <v>1000000</v>
      </c>
      <c r="K176" s="26">
        <f t="shared" si="70"/>
        <v>1000000</v>
      </c>
      <c r="L176" s="26">
        <f t="shared" si="70"/>
        <v>1000000</v>
      </c>
      <c r="M176" s="26">
        <f t="shared" si="70"/>
        <v>1000000</v>
      </c>
      <c r="N176" s="26">
        <f t="shared" si="70"/>
        <v>1000000</v>
      </c>
      <c r="O176" s="26">
        <f t="shared" si="70"/>
        <v>1000000</v>
      </c>
      <c r="P176" s="26">
        <f t="shared" si="70"/>
        <v>1000000</v>
      </c>
      <c r="Q176" s="26">
        <f t="shared" si="70"/>
        <v>1000576.35</v>
      </c>
      <c r="R176" s="26">
        <f t="shared" si="70"/>
        <v>1000576.35</v>
      </c>
      <c r="S176" s="26">
        <f t="shared" si="70"/>
        <v>1001122.3</v>
      </c>
      <c r="T176" s="26">
        <f t="shared" si="70"/>
        <v>1402524.19</v>
      </c>
      <c r="U176" s="26">
        <f t="shared" si="70"/>
        <v>1403394.665</v>
      </c>
      <c r="V176" s="26">
        <f t="shared" si="70"/>
        <v>1406789.33</v>
      </c>
      <c r="W176" s="26">
        <f t="shared" si="70"/>
        <v>1406789.33</v>
      </c>
      <c r="X176" s="26">
        <f t="shared" si="70"/>
        <v>1406789.33</v>
      </c>
      <c r="Y176" s="26">
        <f t="shared" si="70"/>
        <v>1406789.33</v>
      </c>
      <c r="Z176" s="26">
        <f t="shared" si="70"/>
        <v>1406789.33</v>
      </c>
      <c r="AA176" s="26">
        <f t="shared" si="70"/>
        <v>1407659.8049999999</v>
      </c>
      <c r="AB176" s="26">
        <f t="shared" si="70"/>
        <v>1408530.28</v>
      </c>
      <c r="AC176" s="26">
        <f t="shared" si="70"/>
        <v>1408560.12375</v>
      </c>
      <c r="AD176" s="26">
        <f t="shared" si="70"/>
        <v>1410214.3075000001</v>
      </c>
      <c r="AE176" s="26">
        <f t="shared" si="70"/>
        <v>1410243.5262500001</v>
      </c>
      <c r="AF176" s="26">
        <f t="shared" si="70"/>
        <v>1813653.38</v>
      </c>
      <c r="AG176" s="26">
        <f t="shared" si="70"/>
        <v>1821827.058</v>
      </c>
      <c r="AH176" s="26">
        <f t="shared" si="70"/>
        <v>1824635.2215</v>
      </c>
      <c r="AI176" s="26">
        <f t="shared" si="70"/>
        <v>1824635.2215</v>
      </c>
      <c r="AJ176" s="26">
        <f t="shared" si="70"/>
        <v>1827352.51</v>
      </c>
      <c r="AK176" s="26">
        <f t="shared" si="70"/>
        <v>1827352.51</v>
      </c>
      <c r="AL176" s="26">
        <f t="shared" si="70"/>
        <v>1827352.51</v>
      </c>
      <c r="AM176" s="26">
        <f t="shared" ref="AM176:BO176" si="71">AM174+AM175</f>
        <v>1824658.0965</v>
      </c>
      <c r="AN176" s="26">
        <f t="shared" si="71"/>
        <v>1824680.9715</v>
      </c>
      <c r="AO176" s="26">
        <f t="shared" si="71"/>
        <v>1821996.33925</v>
      </c>
      <c r="AP176" s="26">
        <f t="shared" si="71"/>
        <v>1819320.5507499999</v>
      </c>
      <c r="AQ176" s="26">
        <f t="shared" si="71"/>
        <v>1816635.2934999999</v>
      </c>
      <c r="AR176" s="26">
        <f t="shared" si="71"/>
        <v>2225620.7708000001</v>
      </c>
      <c r="AS176" s="26">
        <f t="shared" si="71"/>
        <v>2240872.6675</v>
      </c>
      <c r="AT176" s="26">
        <f t="shared" si="71"/>
        <v>2246133.1670499998</v>
      </c>
      <c r="AU176" s="26">
        <f t="shared" si="71"/>
        <v>2246133.1670499998</v>
      </c>
      <c r="AV176" s="26">
        <f t="shared" si="71"/>
        <v>2251162.4906250001</v>
      </c>
      <c r="AW176" s="26">
        <f t="shared" si="71"/>
        <v>2251162.4906250001</v>
      </c>
      <c r="AX176" s="26">
        <f t="shared" si="71"/>
        <v>2251162.4906250001</v>
      </c>
      <c r="AY176" s="26">
        <f t="shared" si="71"/>
        <v>2246158.6670499998</v>
      </c>
      <c r="AZ176" s="26">
        <f t="shared" si="71"/>
        <v>2246184.1670499998</v>
      </c>
      <c r="BA176" s="26">
        <f t="shared" si="71"/>
        <v>2241062.355</v>
      </c>
      <c r="BB176" s="26">
        <f t="shared" si="71"/>
        <v>2236074.7814250002</v>
      </c>
      <c r="BC176" s="26">
        <f t="shared" si="71"/>
        <v>2230952.0943749999</v>
      </c>
      <c r="BD176" s="26">
        <f t="shared" si="71"/>
        <v>3443572.2106750002</v>
      </c>
      <c r="BE176" s="26">
        <f t="shared" si="71"/>
        <v>3469690.9995800001</v>
      </c>
      <c r="BF176" s="26">
        <f t="shared" si="71"/>
        <v>3478492.241715</v>
      </c>
      <c r="BG176" s="26">
        <f t="shared" si="71"/>
        <v>3478492.241715</v>
      </c>
      <c r="BH176" s="26">
        <f t="shared" si="71"/>
        <v>3487186.17135</v>
      </c>
      <c r="BI176" s="26">
        <f t="shared" si="71"/>
        <v>3487186.17135</v>
      </c>
      <c r="BJ176" s="26">
        <f t="shared" si="71"/>
        <v>3487186.17135</v>
      </c>
      <c r="BK176" s="26">
        <f t="shared" si="71"/>
        <v>3478517.741715</v>
      </c>
      <c r="BL176" s="26">
        <f t="shared" si="71"/>
        <v>3478543.241715</v>
      </c>
      <c r="BM176" s="26">
        <f t="shared" si="71"/>
        <v>3469880.6870800001</v>
      </c>
      <c r="BN176" s="26">
        <f t="shared" si="71"/>
        <v>3461228.5074450001</v>
      </c>
      <c r="BO176" s="26">
        <f t="shared" si="71"/>
        <v>3452565.0778100002</v>
      </c>
    </row>
    <row r="177" spans="1:67" hidden="1" outlineLevel="2" x14ac:dyDescent="0.15">
      <c r="A177" s="47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</row>
    <row r="178" spans="1:67" hidden="1" outlineLevel="2" x14ac:dyDescent="0.15">
      <c r="A178" s="33" t="s">
        <v>86</v>
      </c>
      <c r="G178" s="26">
        <f t="shared" ref="G178:AL178" si="72">G14*$C14</f>
        <v>0</v>
      </c>
      <c r="H178" s="26">
        <f t="shared" si="72"/>
        <v>0</v>
      </c>
      <c r="I178" s="26">
        <f t="shared" si="72"/>
        <v>0</v>
      </c>
      <c r="J178" s="26">
        <f t="shared" si="72"/>
        <v>0</v>
      </c>
      <c r="K178" s="26">
        <f t="shared" si="72"/>
        <v>0</v>
      </c>
      <c r="L178" s="26">
        <f t="shared" si="72"/>
        <v>0</v>
      </c>
      <c r="M178" s="26">
        <f t="shared" si="72"/>
        <v>0</v>
      </c>
      <c r="N178" s="26">
        <f t="shared" si="72"/>
        <v>0</v>
      </c>
      <c r="O178" s="26">
        <f t="shared" si="72"/>
        <v>0</v>
      </c>
      <c r="P178" s="26">
        <f t="shared" si="72"/>
        <v>0</v>
      </c>
      <c r="Q178" s="26">
        <f t="shared" si="72"/>
        <v>0</v>
      </c>
      <c r="R178" s="26">
        <f t="shared" si="72"/>
        <v>0</v>
      </c>
      <c r="S178" s="26">
        <f t="shared" si="72"/>
        <v>0</v>
      </c>
      <c r="T178" s="26">
        <f t="shared" si="72"/>
        <v>0</v>
      </c>
      <c r="U178" s="26">
        <f t="shared" si="72"/>
        <v>0</v>
      </c>
      <c r="V178" s="26">
        <f t="shared" si="72"/>
        <v>0</v>
      </c>
      <c r="W178" s="26">
        <f t="shared" si="72"/>
        <v>0</v>
      </c>
      <c r="X178" s="26">
        <f t="shared" si="72"/>
        <v>0</v>
      </c>
      <c r="Y178" s="26">
        <f t="shared" si="72"/>
        <v>0</v>
      </c>
      <c r="Z178" s="26">
        <f t="shared" si="72"/>
        <v>0</v>
      </c>
      <c r="AA178" s="26">
        <f t="shared" si="72"/>
        <v>0</v>
      </c>
      <c r="AB178" s="26">
        <f t="shared" si="72"/>
        <v>0</v>
      </c>
      <c r="AC178" s="26">
        <f t="shared" si="72"/>
        <v>0</v>
      </c>
      <c r="AD178" s="26">
        <f t="shared" si="72"/>
        <v>0</v>
      </c>
      <c r="AE178" s="26">
        <f t="shared" si="72"/>
        <v>0</v>
      </c>
      <c r="AF178" s="26">
        <f t="shared" si="72"/>
        <v>0</v>
      </c>
      <c r="AG178" s="26">
        <f t="shared" si="72"/>
        <v>0</v>
      </c>
      <c r="AH178" s="26">
        <f t="shared" si="72"/>
        <v>0</v>
      </c>
      <c r="AI178" s="26">
        <f t="shared" si="72"/>
        <v>0</v>
      </c>
      <c r="AJ178" s="26">
        <f t="shared" si="72"/>
        <v>0</v>
      </c>
      <c r="AK178" s="26">
        <f t="shared" si="72"/>
        <v>0</v>
      </c>
      <c r="AL178" s="26">
        <f t="shared" si="72"/>
        <v>0</v>
      </c>
      <c r="AM178" s="26">
        <f t="shared" ref="AM178:BO178" si="73">AM14*$C14</f>
        <v>0</v>
      </c>
      <c r="AN178" s="26">
        <f t="shared" si="73"/>
        <v>0</v>
      </c>
      <c r="AO178" s="26">
        <f t="shared" si="73"/>
        <v>0</v>
      </c>
      <c r="AP178" s="26">
        <f t="shared" si="73"/>
        <v>0</v>
      </c>
      <c r="AQ178" s="26">
        <f t="shared" si="73"/>
        <v>0</v>
      </c>
      <c r="AR178" s="26">
        <f t="shared" si="73"/>
        <v>0</v>
      </c>
      <c r="AS178" s="26">
        <f t="shared" si="73"/>
        <v>0</v>
      </c>
      <c r="AT178" s="26">
        <f t="shared" si="73"/>
        <v>0</v>
      </c>
      <c r="AU178" s="26">
        <f t="shared" si="73"/>
        <v>0</v>
      </c>
      <c r="AV178" s="26">
        <f t="shared" si="73"/>
        <v>0</v>
      </c>
      <c r="AW178" s="26">
        <f t="shared" si="73"/>
        <v>0</v>
      </c>
      <c r="AX178" s="26">
        <f t="shared" si="73"/>
        <v>0</v>
      </c>
      <c r="AY178" s="26">
        <f t="shared" si="73"/>
        <v>0</v>
      </c>
      <c r="AZ178" s="26">
        <f t="shared" si="73"/>
        <v>0</v>
      </c>
      <c r="BA178" s="26">
        <f t="shared" si="73"/>
        <v>0</v>
      </c>
      <c r="BB178" s="26">
        <f t="shared" si="73"/>
        <v>0</v>
      </c>
      <c r="BC178" s="26">
        <f t="shared" si="73"/>
        <v>0</v>
      </c>
      <c r="BD178" s="26">
        <f t="shared" si="73"/>
        <v>0</v>
      </c>
      <c r="BE178" s="26">
        <f t="shared" si="73"/>
        <v>0</v>
      </c>
      <c r="BF178" s="26">
        <f t="shared" si="73"/>
        <v>0</v>
      </c>
      <c r="BG178" s="26">
        <f t="shared" si="73"/>
        <v>0</v>
      </c>
      <c r="BH178" s="26">
        <f t="shared" si="73"/>
        <v>0</v>
      </c>
      <c r="BI178" s="26">
        <f t="shared" si="73"/>
        <v>0</v>
      </c>
      <c r="BJ178" s="26">
        <f t="shared" si="73"/>
        <v>0</v>
      </c>
      <c r="BK178" s="26">
        <f t="shared" si="73"/>
        <v>0</v>
      </c>
      <c r="BL178" s="26">
        <f t="shared" si="73"/>
        <v>0</v>
      </c>
      <c r="BM178" s="26">
        <f t="shared" si="73"/>
        <v>0</v>
      </c>
      <c r="BN178" s="26">
        <f t="shared" si="73"/>
        <v>0</v>
      </c>
      <c r="BO178" s="26">
        <f t="shared" si="73"/>
        <v>0</v>
      </c>
    </row>
    <row r="179" spans="1:67" hidden="1" outlineLevel="2" x14ac:dyDescent="0.15"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</row>
    <row r="180" spans="1:67" hidden="1" outlineLevel="2" x14ac:dyDescent="0.15">
      <c r="A180" s="33" t="s">
        <v>129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</row>
    <row r="181" spans="1:67" hidden="1" outlineLevel="2" x14ac:dyDescent="0.15">
      <c r="A181" s="47" t="s">
        <v>75</v>
      </c>
      <c r="G181" s="26">
        <f t="shared" ref="G181:AL181" si="74">G16*$C16</f>
        <v>0</v>
      </c>
      <c r="H181" s="26">
        <f t="shared" si="74"/>
        <v>0</v>
      </c>
      <c r="I181" s="26">
        <f t="shared" si="74"/>
        <v>0</v>
      </c>
      <c r="J181" s="26">
        <f t="shared" si="74"/>
        <v>0</v>
      </c>
      <c r="K181" s="26">
        <f t="shared" si="74"/>
        <v>0</v>
      </c>
      <c r="L181" s="26">
        <f t="shared" si="74"/>
        <v>0</v>
      </c>
      <c r="M181" s="26">
        <f t="shared" si="74"/>
        <v>0</v>
      </c>
      <c r="N181" s="26">
        <f t="shared" si="74"/>
        <v>0</v>
      </c>
      <c r="O181" s="26">
        <f t="shared" si="74"/>
        <v>0</v>
      </c>
      <c r="P181" s="26">
        <f t="shared" si="74"/>
        <v>0</v>
      </c>
      <c r="Q181" s="26">
        <f t="shared" si="74"/>
        <v>0</v>
      </c>
      <c r="R181" s="26">
        <f t="shared" si="74"/>
        <v>0</v>
      </c>
      <c r="S181" s="26">
        <f t="shared" si="74"/>
        <v>0</v>
      </c>
      <c r="T181" s="26">
        <f t="shared" si="74"/>
        <v>0</v>
      </c>
      <c r="U181" s="26">
        <f t="shared" si="74"/>
        <v>0</v>
      </c>
      <c r="V181" s="26">
        <f t="shared" si="74"/>
        <v>0</v>
      </c>
      <c r="W181" s="26">
        <f t="shared" si="74"/>
        <v>0</v>
      </c>
      <c r="X181" s="26">
        <f t="shared" si="74"/>
        <v>0</v>
      </c>
      <c r="Y181" s="26">
        <f t="shared" si="74"/>
        <v>0</v>
      </c>
      <c r="Z181" s="26">
        <f t="shared" si="74"/>
        <v>0</v>
      </c>
      <c r="AA181" s="26">
        <f t="shared" si="74"/>
        <v>0</v>
      </c>
      <c r="AB181" s="26">
        <f t="shared" si="74"/>
        <v>0</v>
      </c>
      <c r="AC181" s="26">
        <f t="shared" si="74"/>
        <v>0</v>
      </c>
      <c r="AD181" s="26">
        <f t="shared" si="74"/>
        <v>0</v>
      </c>
      <c r="AE181" s="26">
        <f t="shared" si="74"/>
        <v>0</v>
      </c>
      <c r="AF181" s="26">
        <f t="shared" si="74"/>
        <v>0</v>
      </c>
      <c r="AG181" s="26">
        <f t="shared" si="74"/>
        <v>0</v>
      </c>
      <c r="AH181" s="26">
        <f t="shared" si="74"/>
        <v>0</v>
      </c>
      <c r="AI181" s="26">
        <f t="shared" si="74"/>
        <v>0</v>
      </c>
      <c r="AJ181" s="26">
        <f t="shared" si="74"/>
        <v>0</v>
      </c>
      <c r="AK181" s="26">
        <f t="shared" si="74"/>
        <v>0</v>
      </c>
      <c r="AL181" s="26">
        <f t="shared" si="74"/>
        <v>0</v>
      </c>
      <c r="AM181" s="26">
        <f t="shared" ref="AM181:BO181" si="75">AM16*$C16</f>
        <v>0</v>
      </c>
      <c r="AN181" s="26">
        <f t="shared" si="75"/>
        <v>0</v>
      </c>
      <c r="AO181" s="26">
        <f t="shared" si="75"/>
        <v>0</v>
      </c>
      <c r="AP181" s="26">
        <f t="shared" si="75"/>
        <v>0</v>
      </c>
      <c r="AQ181" s="26">
        <f t="shared" si="75"/>
        <v>0</v>
      </c>
      <c r="AR181" s="26">
        <f t="shared" si="75"/>
        <v>0</v>
      </c>
      <c r="AS181" s="26">
        <f t="shared" si="75"/>
        <v>0</v>
      </c>
      <c r="AT181" s="26">
        <f t="shared" si="75"/>
        <v>0</v>
      </c>
      <c r="AU181" s="26">
        <f t="shared" si="75"/>
        <v>0</v>
      </c>
      <c r="AV181" s="26">
        <f t="shared" si="75"/>
        <v>0</v>
      </c>
      <c r="AW181" s="26">
        <f t="shared" si="75"/>
        <v>0</v>
      </c>
      <c r="AX181" s="26">
        <f t="shared" si="75"/>
        <v>0</v>
      </c>
      <c r="AY181" s="26">
        <f t="shared" si="75"/>
        <v>0</v>
      </c>
      <c r="AZ181" s="26">
        <f t="shared" si="75"/>
        <v>0</v>
      </c>
      <c r="BA181" s="26">
        <f t="shared" si="75"/>
        <v>0</v>
      </c>
      <c r="BB181" s="26">
        <f t="shared" si="75"/>
        <v>0</v>
      </c>
      <c r="BC181" s="26">
        <f t="shared" si="75"/>
        <v>0</v>
      </c>
      <c r="BD181" s="26">
        <f t="shared" si="75"/>
        <v>0</v>
      </c>
      <c r="BE181" s="26">
        <f t="shared" si="75"/>
        <v>0</v>
      </c>
      <c r="BF181" s="26">
        <f t="shared" si="75"/>
        <v>0</v>
      </c>
      <c r="BG181" s="26">
        <f t="shared" si="75"/>
        <v>0</v>
      </c>
      <c r="BH181" s="26">
        <f t="shared" si="75"/>
        <v>0</v>
      </c>
      <c r="BI181" s="26">
        <f t="shared" si="75"/>
        <v>0</v>
      </c>
      <c r="BJ181" s="26">
        <f t="shared" si="75"/>
        <v>0</v>
      </c>
      <c r="BK181" s="26">
        <f t="shared" si="75"/>
        <v>0</v>
      </c>
      <c r="BL181" s="26">
        <f t="shared" si="75"/>
        <v>0</v>
      </c>
      <c r="BM181" s="26">
        <f t="shared" si="75"/>
        <v>0</v>
      </c>
      <c r="BN181" s="26">
        <f t="shared" si="75"/>
        <v>0</v>
      </c>
      <c r="BO181" s="26">
        <f t="shared" si="75"/>
        <v>0</v>
      </c>
    </row>
    <row r="182" spans="1:67" hidden="1" outlineLevel="2" x14ac:dyDescent="0.15">
      <c r="A182" s="47" t="s">
        <v>62</v>
      </c>
      <c r="G182" s="23">
        <f>STAFFPLAN_CWS!$B38</f>
        <v>0.25</v>
      </c>
      <c r="H182" s="23">
        <f>STAFFPLAN_CWS!$C38</f>
        <v>0.25</v>
      </c>
      <c r="I182" s="23">
        <f>STAFFPLAN_CWS!$C38</f>
        <v>0.25</v>
      </c>
      <c r="J182" s="23">
        <f>STAFFPLAN_CWS!$C38</f>
        <v>0.25</v>
      </c>
      <c r="K182" s="23">
        <f>STAFFPLAN_CWS!$C38</f>
        <v>0.25</v>
      </c>
      <c r="L182" s="23">
        <f>STAFFPLAN_CWS!$C38</f>
        <v>0.25</v>
      </c>
      <c r="M182" s="23">
        <f>STAFFPLAN_CWS!$C38</f>
        <v>0.25</v>
      </c>
      <c r="N182" s="23">
        <f>STAFFPLAN_CWS!$C38</f>
        <v>0.25</v>
      </c>
      <c r="O182" s="23">
        <f>STAFFPLAN_CWS!$C38</f>
        <v>0.25</v>
      </c>
      <c r="P182" s="23">
        <f>STAFFPLAN_CWS!$C38</f>
        <v>0.25</v>
      </c>
      <c r="Q182" s="23">
        <f>STAFFPLAN_CWS!$C38</f>
        <v>0.25</v>
      </c>
      <c r="R182" s="23">
        <f>STAFFPLAN_CWS!$C38</f>
        <v>0.25</v>
      </c>
      <c r="S182" s="23">
        <f>STAFFPLAN_CWS!$C38</f>
        <v>0.25</v>
      </c>
      <c r="T182" s="23">
        <f>STAFFPLAN_CWS!$D38</f>
        <v>0.35</v>
      </c>
      <c r="U182" s="23">
        <f>STAFFPLAN_CWS!$D38</f>
        <v>0.35</v>
      </c>
      <c r="V182" s="23">
        <f>STAFFPLAN_CWS!$D38</f>
        <v>0.35</v>
      </c>
      <c r="W182" s="23">
        <f>STAFFPLAN_CWS!$D38</f>
        <v>0.35</v>
      </c>
      <c r="X182" s="23">
        <f>STAFFPLAN_CWS!$D38</f>
        <v>0.35</v>
      </c>
      <c r="Y182" s="23">
        <f>STAFFPLAN_CWS!$D38</f>
        <v>0.35</v>
      </c>
      <c r="Z182" s="23">
        <f>STAFFPLAN_CWS!$D38</f>
        <v>0.35</v>
      </c>
      <c r="AA182" s="23">
        <f>STAFFPLAN_CWS!$D38</f>
        <v>0.35</v>
      </c>
      <c r="AB182" s="23">
        <f>STAFFPLAN_CWS!$D38</f>
        <v>0.35</v>
      </c>
      <c r="AC182" s="23">
        <f>STAFFPLAN_CWS!$D38</f>
        <v>0.35</v>
      </c>
      <c r="AD182" s="23">
        <f>STAFFPLAN_CWS!$D38</f>
        <v>0.35</v>
      </c>
      <c r="AE182" s="23">
        <f>STAFFPLAN_CWS!$D38</f>
        <v>0.35</v>
      </c>
      <c r="AF182" s="23">
        <f>STAFFPLAN_CWS!$E38</f>
        <v>0.45</v>
      </c>
      <c r="AG182" s="23">
        <f>STAFFPLAN_CWS!$E38</f>
        <v>0.45</v>
      </c>
      <c r="AH182" s="23">
        <f>STAFFPLAN_CWS!$E38</f>
        <v>0.45</v>
      </c>
      <c r="AI182" s="23">
        <f>STAFFPLAN_CWS!$E38</f>
        <v>0.45</v>
      </c>
      <c r="AJ182" s="23">
        <f>STAFFPLAN_CWS!$E38</f>
        <v>0.45</v>
      </c>
      <c r="AK182" s="23">
        <f>STAFFPLAN_CWS!$E38</f>
        <v>0.45</v>
      </c>
      <c r="AL182" s="23">
        <f>STAFFPLAN_CWS!$E38</f>
        <v>0.45</v>
      </c>
      <c r="AM182" s="23">
        <f>STAFFPLAN_CWS!$E38</f>
        <v>0.45</v>
      </c>
      <c r="AN182" s="23">
        <f>STAFFPLAN_CWS!$E38</f>
        <v>0.45</v>
      </c>
      <c r="AO182" s="23">
        <f>STAFFPLAN_CWS!$E38</f>
        <v>0.45</v>
      </c>
      <c r="AP182" s="23">
        <f>STAFFPLAN_CWS!$E38</f>
        <v>0.45</v>
      </c>
      <c r="AQ182" s="23">
        <f>STAFFPLAN_CWS!$E38</f>
        <v>0.45</v>
      </c>
      <c r="AR182" s="23">
        <f>STAFFPLAN_CWS!$F38</f>
        <v>0.55000000000000004</v>
      </c>
      <c r="AS182" s="23">
        <f>STAFFPLAN_CWS!$F38</f>
        <v>0.55000000000000004</v>
      </c>
      <c r="AT182" s="23">
        <f>STAFFPLAN_CWS!$F38</f>
        <v>0.55000000000000004</v>
      </c>
      <c r="AU182" s="23">
        <f>STAFFPLAN_CWS!$F38</f>
        <v>0.55000000000000004</v>
      </c>
      <c r="AV182" s="23">
        <f>STAFFPLAN_CWS!$F38</f>
        <v>0.55000000000000004</v>
      </c>
      <c r="AW182" s="23">
        <f>STAFFPLAN_CWS!$F38</f>
        <v>0.55000000000000004</v>
      </c>
      <c r="AX182" s="23">
        <f>STAFFPLAN_CWS!$F38</f>
        <v>0.55000000000000004</v>
      </c>
      <c r="AY182" s="23">
        <f>STAFFPLAN_CWS!$F38</f>
        <v>0.55000000000000004</v>
      </c>
      <c r="AZ182" s="23">
        <f>STAFFPLAN_CWS!$F38</f>
        <v>0.55000000000000004</v>
      </c>
      <c r="BA182" s="23">
        <f>STAFFPLAN_CWS!$F38</f>
        <v>0.55000000000000004</v>
      </c>
      <c r="BB182" s="23">
        <f>STAFFPLAN_CWS!$F38</f>
        <v>0.55000000000000004</v>
      </c>
      <c r="BC182" s="23">
        <f>STAFFPLAN_CWS!$F38</f>
        <v>0.55000000000000004</v>
      </c>
      <c r="BD182" s="23">
        <f>STAFFPLAN_CWS!$G38</f>
        <v>0.85</v>
      </c>
      <c r="BE182" s="23">
        <f>STAFFPLAN_CWS!$G38</f>
        <v>0.85</v>
      </c>
      <c r="BF182" s="23">
        <f>STAFFPLAN_CWS!$G38</f>
        <v>0.85</v>
      </c>
      <c r="BG182" s="23">
        <f>STAFFPLAN_CWS!$G38</f>
        <v>0.85</v>
      </c>
      <c r="BH182" s="23">
        <f>STAFFPLAN_CWS!$G38</f>
        <v>0.85</v>
      </c>
      <c r="BI182" s="23">
        <f>STAFFPLAN_CWS!$G38</f>
        <v>0.85</v>
      </c>
      <c r="BJ182" s="23">
        <f>STAFFPLAN_CWS!$G38</f>
        <v>0.85</v>
      </c>
      <c r="BK182" s="23">
        <f>STAFFPLAN_CWS!$G38</f>
        <v>0.85</v>
      </c>
      <c r="BL182" s="23">
        <f>STAFFPLAN_CWS!$G38</f>
        <v>0.85</v>
      </c>
      <c r="BM182" s="23">
        <f>STAFFPLAN_CWS!$G38</f>
        <v>0.85</v>
      </c>
      <c r="BN182" s="23">
        <f>STAFFPLAN_CWS!$G38</f>
        <v>0.85</v>
      </c>
      <c r="BO182" s="23">
        <f>STAFFPLAN_CWS!$G38</f>
        <v>0.85</v>
      </c>
    </row>
    <row r="183" spans="1:67" hidden="1" outlineLevel="2" x14ac:dyDescent="0.15">
      <c r="A183" s="47" t="s">
        <v>76</v>
      </c>
      <c r="G183" s="26">
        <f t="shared" ref="G183:AL183" si="76">G181*G182</f>
        <v>0</v>
      </c>
      <c r="H183" s="26">
        <f t="shared" si="76"/>
        <v>0</v>
      </c>
      <c r="I183" s="26">
        <f t="shared" si="76"/>
        <v>0</v>
      </c>
      <c r="J183" s="26">
        <f t="shared" si="76"/>
        <v>0</v>
      </c>
      <c r="K183" s="26">
        <f t="shared" si="76"/>
        <v>0</v>
      </c>
      <c r="L183" s="26">
        <f t="shared" si="76"/>
        <v>0</v>
      </c>
      <c r="M183" s="26">
        <f t="shared" si="76"/>
        <v>0</v>
      </c>
      <c r="N183" s="26">
        <f t="shared" si="76"/>
        <v>0</v>
      </c>
      <c r="O183" s="26">
        <f t="shared" si="76"/>
        <v>0</v>
      </c>
      <c r="P183" s="26">
        <f t="shared" si="76"/>
        <v>0</v>
      </c>
      <c r="Q183" s="26">
        <f t="shared" si="76"/>
        <v>0</v>
      </c>
      <c r="R183" s="26">
        <f t="shared" si="76"/>
        <v>0</v>
      </c>
      <c r="S183" s="26">
        <f t="shared" si="76"/>
        <v>0</v>
      </c>
      <c r="T183" s="26">
        <f t="shared" si="76"/>
        <v>0</v>
      </c>
      <c r="U183" s="26">
        <f t="shared" si="76"/>
        <v>0</v>
      </c>
      <c r="V183" s="26">
        <f t="shared" si="76"/>
        <v>0</v>
      </c>
      <c r="W183" s="26">
        <f t="shared" si="76"/>
        <v>0</v>
      </c>
      <c r="X183" s="26">
        <f t="shared" si="76"/>
        <v>0</v>
      </c>
      <c r="Y183" s="26">
        <f t="shared" si="76"/>
        <v>0</v>
      </c>
      <c r="Z183" s="26">
        <f t="shared" si="76"/>
        <v>0</v>
      </c>
      <c r="AA183" s="26">
        <f t="shared" si="76"/>
        <v>0</v>
      </c>
      <c r="AB183" s="26">
        <f t="shared" si="76"/>
        <v>0</v>
      </c>
      <c r="AC183" s="26">
        <f t="shared" si="76"/>
        <v>0</v>
      </c>
      <c r="AD183" s="26">
        <f t="shared" si="76"/>
        <v>0</v>
      </c>
      <c r="AE183" s="26">
        <f t="shared" si="76"/>
        <v>0</v>
      </c>
      <c r="AF183" s="26">
        <f t="shared" si="76"/>
        <v>0</v>
      </c>
      <c r="AG183" s="26">
        <f t="shared" si="76"/>
        <v>0</v>
      </c>
      <c r="AH183" s="26">
        <f t="shared" si="76"/>
        <v>0</v>
      </c>
      <c r="AI183" s="26">
        <f t="shared" si="76"/>
        <v>0</v>
      </c>
      <c r="AJ183" s="26">
        <f t="shared" si="76"/>
        <v>0</v>
      </c>
      <c r="AK183" s="26">
        <f t="shared" si="76"/>
        <v>0</v>
      </c>
      <c r="AL183" s="26">
        <f t="shared" si="76"/>
        <v>0</v>
      </c>
      <c r="AM183" s="26">
        <f t="shared" ref="AM183:BO183" si="77">AM181*AM182</f>
        <v>0</v>
      </c>
      <c r="AN183" s="26">
        <f t="shared" si="77"/>
        <v>0</v>
      </c>
      <c r="AO183" s="26">
        <f t="shared" si="77"/>
        <v>0</v>
      </c>
      <c r="AP183" s="26">
        <f t="shared" si="77"/>
        <v>0</v>
      </c>
      <c r="AQ183" s="26">
        <f t="shared" si="77"/>
        <v>0</v>
      </c>
      <c r="AR183" s="26">
        <f t="shared" si="77"/>
        <v>0</v>
      </c>
      <c r="AS183" s="26">
        <f t="shared" si="77"/>
        <v>0</v>
      </c>
      <c r="AT183" s="26">
        <f t="shared" si="77"/>
        <v>0</v>
      </c>
      <c r="AU183" s="26">
        <f t="shared" si="77"/>
        <v>0</v>
      </c>
      <c r="AV183" s="26">
        <f t="shared" si="77"/>
        <v>0</v>
      </c>
      <c r="AW183" s="26">
        <f t="shared" si="77"/>
        <v>0</v>
      </c>
      <c r="AX183" s="26">
        <f t="shared" si="77"/>
        <v>0</v>
      </c>
      <c r="AY183" s="26">
        <f t="shared" si="77"/>
        <v>0</v>
      </c>
      <c r="AZ183" s="26">
        <f t="shared" si="77"/>
        <v>0</v>
      </c>
      <c r="BA183" s="26">
        <f t="shared" si="77"/>
        <v>0</v>
      </c>
      <c r="BB183" s="26">
        <f t="shared" si="77"/>
        <v>0</v>
      </c>
      <c r="BC183" s="26">
        <f t="shared" si="77"/>
        <v>0</v>
      </c>
      <c r="BD183" s="26">
        <f t="shared" si="77"/>
        <v>0</v>
      </c>
      <c r="BE183" s="26">
        <f t="shared" si="77"/>
        <v>0</v>
      </c>
      <c r="BF183" s="26">
        <f t="shared" si="77"/>
        <v>0</v>
      </c>
      <c r="BG183" s="26">
        <f t="shared" si="77"/>
        <v>0</v>
      </c>
      <c r="BH183" s="26">
        <f t="shared" si="77"/>
        <v>0</v>
      </c>
      <c r="BI183" s="26">
        <f t="shared" si="77"/>
        <v>0</v>
      </c>
      <c r="BJ183" s="26">
        <f t="shared" si="77"/>
        <v>0</v>
      </c>
      <c r="BK183" s="26">
        <f t="shared" si="77"/>
        <v>0</v>
      </c>
      <c r="BL183" s="26">
        <f t="shared" si="77"/>
        <v>0</v>
      </c>
      <c r="BM183" s="26">
        <f t="shared" si="77"/>
        <v>0</v>
      </c>
      <c r="BN183" s="26">
        <f t="shared" si="77"/>
        <v>0</v>
      </c>
      <c r="BO183" s="26">
        <f t="shared" si="77"/>
        <v>0</v>
      </c>
    </row>
    <row r="184" spans="1:67" hidden="1" outlineLevel="2" x14ac:dyDescent="0.15">
      <c r="A184" s="47" t="s">
        <v>757</v>
      </c>
      <c r="G184" s="26">
        <f>'COSM-BONUS_CWS'!E73</f>
        <v>0</v>
      </c>
      <c r="H184" s="26">
        <f>'COSM-BONUS_CWS'!F73</f>
        <v>0</v>
      </c>
      <c r="I184" s="26">
        <f>'COSM-BONUS_CWS'!G73</f>
        <v>0</v>
      </c>
      <c r="J184" s="26">
        <f>'COSM-BONUS_CWS'!H73</f>
        <v>0</v>
      </c>
      <c r="K184" s="26">
        <f>'COSM-BONUS_CWS'!I73</f>
        <v>0</v>
      </c>
      <c r="L184" s="26">
        <f>'COSM-BONUS_CWS'!J73</f>
        <v>0</v>
      </c>
      <c r="M184" s="26">
        <f>'COSM-BONUS_CWS'!K73</f>
        <v>0</v>
      </c>
      <c r="N184" s="26">
        <f>'COSM-BONUS_CWS'!L73</f>
        <v>0</v>
      </c>
      <c r="O184" s="26">
        <f>'COSM-BONUS_CWS'!M73</f>
        <v>0</v>
      </c>
      <c r="P184" s="26">
        <f>'COSM-BONUS_CWS'!N73</f>
        <v>0</v>
      </c>
      <c r="Q184" s="26">
        <f>'COSM-BONUS_CWS'!O73</f>
        <v>0</v>
      </c>
      <c r="R184" s="26">
        <f>'COSM-BONUS_CWS'!P73</f>
        <v>0</v>
      </c>
      <c r="S184" s="26">
        <f>'COSM-BONUS_CWS'!Q73</f>
        <v>0</v>
      </c>
      <c r="T184" s="26">
        <f>'COSM-BONUS_CWS'!R73</f>
        <v>0</v>
      </c>
      <c r="U184" s="26">
        <f>'COSM-BONUS_CWS'!S73</f>
        <v>0</v>
      </c>
      <c r="V184" s="26">
        <f>'COSM-BONUS_CWS'!T73</f>
        <v>0</v>
      </c>
      <c r="W184" s="26">
        <f>'COSM-BONUS_CWS'!U73</f>
        <v>0</v>
      </c>
      <c r="X184" s="26">
        <f>'COSM-BONUS_CWS'!V73</f>
        <v>0</v>
      </c>
      <c r="Y184" s="26">
        <f>'COSM-BONUS_CWS'!W73</f>
        <v>0</v>
      </c>
      <c r="Z184" s="26">
        <f>'COSM-BONUS_CWS'!X73</f>
        <v>0</v>
      </c>
      <c r="AA184" s="26">
        <f>'COSM-BONUS_CWS'!Y73</f>
        <v>0</v>
      </c>
      <c r="AB184" s="26">
        <f>'COSM-BONUS_CWS'!Z73</f>
        <v>0</v>
      </c>
      <c r="AC184" s="26">
        <f>'COSM-BONUS_CWS'!AA73</f>
        <v>0</v>
      </c>
      <c r="AD184" s="26">
        <f>'COSM-BONUS_CWS'!AB73</f>
        <v>0</v>
      </c>
      <c r="AE184" s="26">
        <f>'COSM-BONUS_CWS'!AC73</f>
        <v>0</v>
      </c>
      <c r="AF184" s="26">
        <f>'COSM-BONUS_CWS'!AD73</f>
        <v>0</v>
      </c>
      <c r="AG184" s="26">
        <f>'COSM-BONUS_CWS'!AE73</f>
        <v>0</v>
      </c>
      <c r="AH184" s="26">
        <f>'COSM-BONUS_CWS'!AF73</f>
        <v>0</v>
      </c>
      <c r="AI184" s="26">
        <f>'COSM-BONUS_CWS'!AG73</f>
        <v>0</v>
      </c>
      <c r="AJ184" s="26">
        <f>'COSM-BONUS_CWS'!AH73</f>
        <v>0</v>
      </c>
      <c r="AK184" s="26">
        <f>'COSM-BONUS_CWS'!AI73</f>
        <v>0</v>
      </c>
      <c r="AL184" s="26">
        <f>'COSM-BONUS_CWS'!AJ73</f>
        <v>0</v>
      </c>
      <c r="AM184" s="26">
        <f>'COSM-BONUS_CWS'!AK73</f>
        <v>0</v>
      </c>
      <c r="AN184" s="26">
        <f>'COSM-BONUS_CWS'!AL73</f>
        <v>0</v>
      </c>
      <c r="AO184" s="26">
        <f>'COSM-BONUS_CWS'!AM73</f>
        <v>0</v>
      </c>
      <c r="AP184" s="26">
        <f>'COSM-BONUS_CWS'!AN73</f>
        <v>0</v>
      </c>
      <c r="AQ184" s="26">
        <f>'COSM-BONUS_CWS'!AO73</f>
        <v>0</v>
      </c>
      <c r="AR184" s="26">
        <f>'COSM-BONUS_CWS'!AP73</f>
        <v>0</v>
      </c>
      <c r="AS184" s="26">
        <f>'COSM-BONUS_CWS'!AQ73</f>
        <v>0</v>
      </c>
      <c r="AT184" s="26">
        <f>'COSM-BONUS_CWS'!AR73</f>
        <v>0</v>
      </c>
      <c r="AU184" s="26">
        <f>'COSM-BONUS_CWS'!AS73</f>
        <v>0</v>
      </c>
      <c r="AV184" s="26">
        <f>'COSM-BONUS_CWS'!AT73</f>
        <v>0</v>
      </c>
      <c r="AW184" s="26">
        <f>'COSM-BONUS_CWS'!AU73</f>
        <v>0</v>
      </c>
      <c r="AX184" s="26">
        <f>'COSM-BONUS_CWS'!AV73</f>
        <v>0</v>
      </c>
      <c r="AY184" s="26">
        <f>'COSM-BONUS_CWS'!AW73</f>
        <v>0</v>
      </c>
      <c r="AZ184" s="26">
        <f>'COSM-BONUS_CWS'!AX73</f>
        <v>0</v>
      </c>
      <c r="BA184" s="26">
        <f>'COSM-BONUS_CWS'!AY73</f>
        <v>0</v>
      </c>
      <c r="BB184" s="26">
        <f>'COSM-BONUS_CWS'!AZ73</f>
        <v>0</v>
      </c>
      <c r="BC184" s="26">
        <f>'COSM-BONUS_CWS'!BA73</f>
        <v>0</v>
      </c>
      <c r="BD184" s="26">
        <f>'COSM-BONUS_CWS'!BB73</f>
        <v>0</v>
      </c>
      <c r="BE184" s="26">
        <f>'COSM-BONUS_CWS'!BC73</f>
        <v>0</v>
      </c>
      <c r="BF184" s="26">
        <f>'COSM-BONUS_CWS'!BD73</f>
        <v>0</v>
      </c>
      <c r="BG184" s="26">
        <f>'COSM-BONUS_CWS'!BE73</f>
        <v>0</v>
      </c>
      <c r="BH184" s="26">
        <f>'COSM-BONUS_CWS'!BF73</f>
        <v>0</v>
      </c>
      <c r="BI184" s="26">
        <f>'COSM-BONUS_CWS'!BG73</f>
        <v>0</v>
      </c>
      <c r="BJ184" s="26">
        <f>'COSM-BONUS_CWS'!BH73</f>
        <v>0</v>
      </c>
      <c r="BK184" s="26">
        <f>'COSM-BONUS_CWS'!BI73</f>
        <v>0</v>
      </c>
      <c r="BL184" s="26">
        <f>'COSM-BONUS_CWS'!BJ73</f>
        <v>0</v>
      </c>
      <c r="BM184" s="26">
        <f>'COSM-BONUS_CWS'!BK73</f>
        <v>0</v>
      </c>
      <c r="BN184" s="26">
        <f>'COSM-BONUS_CWS'!BL73</f>
        <v>0</v>
      </c>
      <c r="BO184" s="26">
        <f>'COSM-BONUS_CWS'!BM73</f>
        <v>0</v>
      </c>
    </row>
    <row r="185" spans="1:67" hidden="1" outlineLevel="2" x14ac:dyDescent="0.15">
      <c r="A185" s="47" t="s">
        <v>63</v>
      </c>
      <c r="G185" s="26">
        <f t="shared" ref="G185:AL185" si="78">G183+G184</f>
        <v>0</v>
      </c>
      <c r="H185" s="26">
        <f t="shared" si="78"/>
        <v>0</v>
      </c>
      <c r="I185" s="26">
        <f t="shared" si="78"/>
        <v>0</v>
      </c>
      <c r="J185" s="26">
        <f t="shared" si="78"/>
        <v>0</v>
      </c>
      <c r="K185" s="26">
        <f t="shared" si="78"/>
        <v>0</v>
      </c>
      <c r="L185" s="26">
        <f t="shared" si="78"/>
        <v>0</v>
      </c>
      <c r="M185" s="26">
        <f t="shared" si="78"/>
        <v>0</v>
      </c>
      <c r="N185" s="26">
        <f t="shared" si="78"/>
        <v>0</v>
      </c>
      <c r="O185" s="26">
        <f t="shared" si="78"/>
        <v>0</v>
      </c>
      <c r="P185" s="26">
        <f t="shared" si="78"/>
        <v>0</v>
      </c>
      <c r="Q185" s="26">
        <f t="shared" si="78"/>
        <v>0</v>
      </c>
      <c r="R185" s="26">
        <f t="shared" si="78"/>
        <v>0</v>
      </c>
      <c r="S185" s="26">
        <f t="shared" si="78"/>
        <v>0</v>
      </c>
      <c r="T185" s="26">
        <f t="shared" si="78"/>
        <v>0</v>
      </c>
      <c r="U185" s="26">
        <f t="shared" si="78"/>
        <v>0</v>
      </c>
      <c r="V185" s="26">
        <f t="shared" si="78"/>
        <v>0</v>
      </c>
      <c r="W185" s="26">
        <f t="shared" si="78"/>
        <v>0</v>
      </c>
      <c r="X185" s="26">
        <f t="shared" si="78"/>
        <v>0</v>
      </c>
      <c r="Y185" s="26">
        <f t="shared" si="78"/>
        <v>0</v>
      </c>
      <c r="Z185" s="26">
        <f t="shared" si="78"/>
        <v>0</v>
      </c>
      <c r="AA185" s="26">
        <f t="shared" si="78"/>
        <v>0</v>
      </c>
      <c r="AB185" s="26">
        <f t="shared" si="78"/>
        <v>0</v>
      </c>
      <c r="AC185" s="26">
        <f t="shared" si="78"/>
        <v>0</v>
      </c>
      <c r="AD185" s="26">
        <f t="shared" si="78"/>
        <v>0</v>
      </c>
      <c r="AE185" s="26">
        <f t="shared" si="78"/>
        <v>0</v>
      </c>
      <c r="AF185" s="26">
        <f t="shared" si="78"/>
        <v>0</v>
      </c>
      <c r="AG185" s="26">
        <f t="shared" si="78"/>
        <v>0</v>
      </c>
      <c r="AH185" s="26">
        <f t="shared" si="78"/>
        <v>0</v>
      </c>
      <c r="AI185" s="26">
        <f t="shared" si="78"/>
        <v>0</v>
      </c>
      <c r="AJ185" s="26">
        <f t="shared" si="78"/>
        <v>0</v>
      </c>
      <c r="AK185" s="26">
        <f t="shared" si="78"/>
        <v>0</v>
      </c>
      <c r="AL185" s="26">
        <f t="shared" si="78"/>
        <v>0</v>
      </c>
      <c r="AM185" s="26">
        <f t="shared" ref="AM185:BO185" si="79">AM183+AM184</f>
        <v>0</v>
      </c>
      <c r="AN185" s="26">
        <f t="shared" si="79"/>
        <v>0</v>
      </c>
      <c r="AO185" s="26">
        <f t="shared" si="79"/>
        <v>0</v>
      </c>
      <c r="AP185" s="26">
        <f t="shared" si="79"/>
        <v>0</v>
      </c>
      <c r="AQ185" s="26">
        <f t="shared" si="79"/>
        <v>0</v>
      </c>
      <c r="AR185" s="26">
        <f t="shared" si="79"/>
        <v>0</v>
      </c>
      <c r="AS185" s="26">
        <f t="shared" si="79"/>
        <v>0</v>
      </c>
      <c r="AT185" s="26">
        <f t="shared" si="79"/>
        <v>0</v>
      </c>
      <c r="AU185" s="26">
        <f t="shared" si="79"/>
        <v>0</v>
      </c>
      <c r="AV185" s="26">
        <f t="shared" si="79"/>
        <v>0</v>
      </c>
      <c r="AW185" s="26">
        <f t="shared" si="79"/>
        <v>0</v>
      </c>
      <c r="AX185" s="26">
        <f t="shared" si="79"/>
        <v>0</v>
      </c>
      <c r="AY185" s="26">
        <f t="shared" si="79"/>
        <v>0</v>
      </c>
      <c r="AZ185" s="26">
        <f t="shared" si="79"/>
        <v>0</v>
      </c>
      <c r="BA185" s="26">
        <f t="shared" si="79"/>
        <v>0</v>
      </c>
      <c r="BB185" s="26">
        <f t="shared" si="79"/>
        <v>0</v>
      </c>
      <c r="BC185" s="26">
        <f t="shared" si="79"/>
        <v>0</v>
      </c>
      <c r="BD185" s="26">
        <f t="shared" si="79"/>
        <v>0</v>
      </c>
      <c r="BE185" s="26">
        <f t="shared" si="79"/>
        <v>0</v>
      </c>
      <c r="BF185" s="26">
        <f t="shared" si="79"/>
        <v>0</v>
      </c>
      <c r="BG185" s="26">
        <f t="shared" si="79"/>
        <v>0</v>
      </c>
      <c r="BH185" s="26">
        <f t="shared" si="79"/>
        <v>0</v>
      </c>
      <c r="BI185" s="26">
        <f t="shared" si="79"/>
        <v>0</v>
      </c>
      <c r="BJ185" s="26">
        <f t="shared" si="79"/>
        <v>0</v>
      </c>
      <c r="BK185" s="26">
        <f t="shared" si="79"/>
        <v>0</v>
      </c>
      <c r="BL185" s="26">
        <f t="shared" si="79"/>
        <v>0</v>
      </c>
      <c r="BM185" s="26">
        <f t="shared" si="79"/>
        <v>0</v>
      </c>
      <c r="BN185" s="26">
        <f t="shared" si="79"/>
        <v>0</v>
      </c>
      <c r="BO185" s="26">
        <f t="shared" si="79"/>
        <v>0</v>
      </c>
    </row>
    <row r="186" spans="1:67" hidden="1" outlineLevel="2" x14ac:dyDescent="0.15">
      <c r="A186" s="4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</row>
    <row r="187" spans="1:67" hidden="1" outlineLevel="2" x14ac:dyDescent="0.15">
      <c r="A187" s="33" t="s">
        <v>86</v>
      </c>
      <c r="G187" s="26">
        <f t="shared" ref="G187:AL187" si="80">G17*$C17</f>
        <v>0</v>
      </c>
      <c r="H187" s="26">
        <f t="shared" si="80"/>
        <v>0</v>
      </c>
      <c r="I187" s="26">
        <f t="shared" si="80"/>
        <v>0</v>
      </c>
      <c r="J187" s="26">
        <f t="shared" si="80"/>
        <v>0</v>
      </c>
      <c r="K187" s="26">
        <f t="shared" si="80"/>
        <v>0</v>
      </c>
      <c r="L187" s="26">
        <f t="shared" si="80"/>
        <v>0</v>
      </c>
      <c r="M187" s="26">
        <f t="shared" si="80"/>
        <v>0</v>
      </c>
      <c r="N187" s="26">
        <f t="shared" si="80"/>
        <v>0</v>
      </c>
      <c r="O187" s="26">
        <f t="shared" si="80"/>
        <v>0</v>
      </c>
      <c r="P187" s="26">
        <f t="shared" si="80"/>
        <v>0</v>
      </c>
      <c r="Q187" s="26">
        <f t="shared" si="80"/>
        <v>0</v>
      </c>
      <c r="R187" s="26">
        <f t="shared" si="80"/>
        <v>0</v>
      </c>
      <c r="S187" s="26">
        <f t="shared" si="80"/>
        <v>0</v>
      </c>
      <c r="T187" s="26">
        <f t="shared" si="80"/>
        <v>0</v>
      </c>
      <c r="U187" s="26">
        <f t="shared" si="80"/>
        <v>0</v>
      </c>
      <c r="V187" s="26">
        <f t="shared" si="80"/>
        <v>0</v>
      </c>
      <c r="W187" s="26">
        <f t="shared" si="80"/>
        <v>0</v>
      </c>
      <c r="X187" s="26">
        <f t="shared" si="80"/>
        <v>0</v>
      </c>
      <c r="Y187" s="26">
        <f t="shared" si="80"/>
        <v>0</v>
      </c>
      <c r="Z187" s="26">
        <f t="shared" si="80"/>
        <v>0</v>
      </c>
      <c r="AA187" s="26">
        <f t="shared" si="80"/>
        <v>0</v>
      </c>
      <c r="AB187" s="26">
        <f t="shared" si="80"/>
        <v>0</v>
      </c>
      <c r="AC187" s="26">
        <f t="shared" si="80"/>
        <v>0</v>
      </c>
      <c r="AD187" s="26">
        <f t="shared" si="80"/>
        <v>0</v>
      </c>
      <c r="AE187" s="26">
        <f t="shared" si="80"/>
        <v>0</v>
      </c>
      <c r="AF187" s="26">
        <f t="shared" si="80"/>
        <v>0</v>
      </c>
      <c r="AG187" s="26">
        <f t="shared" si="80"/>
        <v>0</v>
      </c>
      <c r="AH187" s="26">
        <f t="shared" si="80"/>
        <v>0</v>
      </c>
      <c r="AI187" s="26">
        <f t="shared" si="80"/>
        <v>0</v>
      </c>
      <c r="AJ187" s="26">
        <f t="shared" si="80"/>
        <v>0</v>
      </c>
      <c r="AK187" s="26">
        <f t="shared" si="80"/>
        <v>0</v>
      </c>
      <c r="AL187" s="26">
        <f t="shared" si="80"/>
        <v>0</v>
      </c>
      <c r="AM187" s="26">
        <f t="shared" ref="AM187:BO187" si="81">AM17*$C17</f>
        <v>0</v>
      </c>
      <c r="AN187" s="26">
        <f t="shared" si="81"/>
        <v>0</v>
      </c>
      <c r="AO187" s="26">
        <f t="shared" si="81"/>
        <v>0</v>
      </c>
      <c r="AP187" s="26">
        <f t="shared" si="81"/>
        <v>0</v>
      </c>
      <c r="AQ187" s="26">
        <f t="shared" si="81"/>
        <v>0</v>
      </c>
      <c r="AR187" s="26">
        <f t="shared" si="81"/>
        <v>0</v>
      </c>
      <c r="AS187" s="26">
        <f t="shared" si="81"/>
        <v>0</v>
      </c>
      <c r="AT187" s="26">
        <f t="shared" si="81"/>
        <v>0</v>
      </c>
      <c r="AU187" s="26">
        <f t="shared" si="81"/>
        <v>0</v>
      </c>
      <c r="AV187" s="26">
        <f t="shared" si="81"/>
        <v>0</v>
      </c>
      <c r="AW187" s="26">
        <f t="shared" si="81"/>
        <v>0</v>
      </c>
      <c r="AX187" s="26">
        <f t="shared" si="81"/>
        <v>0</v>
      </c>
      <c r="AY187" s="26">
        <f t="shared" si="81"/>
        <v>0</v>
      </c>
      <c r="AZ187" s="26">
        <f t="shared" si="81"/>
        <v>0</v>
      </c>
      <c r="BA187" s="26">
        <f t="shared" si="81"/>
        <v>0</v>
      </c>
      <c r="BB187" s="26">
        <f t="shared" si="81"/>
        <v>0</v>
      </c>
      <c r="BC187" s="26">
        <f t="shared" si="81"/>
        <v>0</v>
      </c>
      <c r="BD187" s="26">
        <f t="shared" si="81"/>
        <v>0</v>
      </c>
      <c r="BE187" s="26">
        <f t="shared" si="81"/>
        <v>0</v>
      </c>
      <c r="BF187" s="26">
        <f t="shared" si="81"/>
        <v>0</v>
      </c>
      <c r="BG187" s="26">
        <f t="shared" si="81"/>
        <v>0</v>
      </c>
      <c r="BH187" s="26">
        <f t="shared" si="81"/>
        <v>0</v>
      </c>
      <c r="BI187" s="26">
        <f t="shared" si="81"/>
        <v>0</v>
      </c>
      <c r="BJ187" s="26">
        <f t="shared" si="81"/>
        <v>0</v>
      </c>
      <c r="BK187" s="26">
        <f t="shared" si="81"/>
        <v>0</v>
      </c>
      <c r="BL187" s="26">
        <f t="shared" si="81"/>
        <v>0</v>
      </c>
      <c r="BM187" s="26">
        <f t="shared" si="81"/>
        <v>0</v>
      </c>
      <c r="BN187" s="26">
        <f t="shared" si="81"/>
        <v>0</v>
      </c>
      <c r="BO187" s="26">
        <f t="shared" si="81"/>
        <v>0</v>
      </c>
    </row>
    <row r="188" spans="1:67" hidden="1" outlineLevel="2" x14ac:dyDescent="0.15"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</row>
    <row r="189" spans="1:67" hidden="1" outlineLevel="2" x14ac:dyDescent="0.15">
      <c r="A189" s="33" t="s">
        <v>34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</row>
    <row r="190" spans="1:67" hidden="1" outlineLevel="2" x14ac:dyDescent="0.15">
      <c r="A190" s="47" t="s">
        <v>75</v>
      </c>
      <c r="G190" s="26">
        <f t="shared" ref="G190:AL190" si="82">G19*$C19</f>
        <v>0</v>
      </c>
      <c r="H190" s="26">
        <f t="shared" si="82"/>
        <v>0</v>
      </c>
      <c r="I190" s="26">
        <f t="shared" si="82"/>
        <v>0</v>
      </c>
      <c r="J190" s="26">
        <f t="shared" si="82"/>
        <v>0</v>
      </c>
      <c r="K190" s="26">
        <f t="shared" si="82"/>
        <v>0</v>
      </c>
      <c r="L190" s="26">
        <f t="shared" si="82"/>
        <v>0</v>
      </c>
      <c r="M190" s="26">
        <f t="shared" si="82"/>
        <v>0</v>
      </c>
      <c r="N190" s="26">
        <f t="shared" si="82"/>
        <v>0</v>
      </c>
      <c r="O190" s="26">
        <f t="shared" si="82"/>
        <v>0</v>
      </c>
      <c r="P190" s="26">
        <f t="shared" si="82"/>
        <v>0</v>
      </c>
      <c r="Q190" s="26">
        <f t="shared" si="82"/>
        <v>0</v>
      </c>
      <c r="R190" s="26">
        <f t="shared" si="82"/>
        <v>0</v>
      </c>
      <c r="S190" s="26">
        <f t="shared" si="82"/>
        <v>0</v>
      </c>
      <c r="T190" s="26">
        <f t="shared" si="82"/>
        <v>0</v>
      </c>
      <c r="U190" s="26">
        <f t="shared" si="82"/>
        <v>0</v>
      </c>
      <c r="V190" s="26">
        <f t="shared" si="82"/>
        <v>0</v>
      </c>
      <c r="W190" s="26">
        <f t="shared" si="82"/>
        <v>0</v>
      </c>
      <c r="X190" s="26">
        <f t="shared" si="82"/>
        <v>0</v>
      </c>
      <c r="Y190" s="26">
        <f t="shared" si="82"/>
        <v>0</v>
      </c>
      <c r="Z190" s="26">
        <f t="shared" si="82"/>
        <v>0</v>
      </c>
      <c r="AA190" s="26">
        <f t="shared" si="82"/>
        <v>0</v>
      </c>
      <c r="AB190" s="26">
        <f t="shared" si="82"/>
        <v>0</v>
      </c>
      <c r="AC190" s="26">
        <f t="shared" si="82"/>
        <v>0</v>
      </c>
      <c r="AD190" s="26">
        <f t="shared" si="82"/>
        <v>0</v>
      </c>
      <c r="AE190" s="26">
        <f t="shared" si="82"/>
        <v>0</v>
      </c>
      <c r="AF190" s="26">
        <f t="shared" si="82"/>
        <v>0</v>
      </c>
      <c r="AG190" s="26">
        <f t="shared" si="82"/>
        <v>0</v>
      </c>
      <c r="AH190" s="26">
        <f t="shared" si="82"/>
        <v>0</v>
      </c>
      <c r="AI190" s="26">
        <f t="shared" si="82"/>
        <v>0</v>
      </c>
      <c r="AJ190" s="26">
        <f t="shared" si="82"/>
        <v>0</v>
      </c>
      <c r="AK190" s="26">
        <f t="shared" si="82"/>
        <v>0</v>
      </c>
      <c r="AL190" s="26">
        <f t="shared" si="82"/>
        <v>0</v>
      </c>
      <c r="AM190" s="26">
        <f t="shared" ref="AM190:BO190" si="83">AM19*$C19</f>
        <v>0</v>
      </c>
      <c r="AN190" s="26">
        <f t="shared" si="83"/>
        <v>0</v>
      </c>
      <c r="AO190" s="26">
        <f t="shared" si="83"/>
        <v>0</v>
      </c>
      <c r="AP190" s="26">
        <f t="shared" si="83"/>
        <v>0</v>
      </c>
      <c r="AQ190" s="26">
        <f t="shared" si="83"/>
        <v>0</v>
      </c>
      <c r="AR190" s="26">
        <f t="shared" si="83"/>
        <v>0</v>
      </c>
      <c r="AS190" s="26">
        <f t="shared" si="83"/>
        <v>0</v>
      </c>
      <c r="AT190" s="26">
        <f t="shared" si="83"/>
        <v>0</v>
      </c>
      <c r="AU190" s="26">
        <f t="shared" si="83"/>
        <v>0</v>
      </c>
      <c r="AV190" s="26">
        <f t="shared" si="83"/>
        <v>0</v>
      </c>
      <c r="AW190" s="26">
        <f t="shared" si="83"/>
        <v>0</v>
      </c>
      <c r="AX190" s="26">
        <f t="shared" si="83"/>
        <v>0</v>
      </c>
      <c r="AY190" s="26">
        <f t="shared" si="83"/>
        <v>0</v>
      </c>
      <c r="AZ190" s="26">
        <f t="shared" si="83"/>
        <v>0</v>
      </c>
      <c r="BA190" s="26">
        <f t="shared" si="83"/>
        <v>0</v>
      </c>
      <c r="BB190" s="26">
        <f t="shared" si="83"/>
        <v>0</v>
      </c>
      <c r="BC190" s="26">
        <f t="shared" si="83"/>
        <v>0</v>
      </c>
      <c r="BD190" s="26">
        <f t="shared" si="83"/>
        <v>0</v>
      </c>
      <c r="BE190" s="26">
        <f t="shared" si="83"/>
        <v>0</v>
      </c>
      <c r="BF190" s="26">
        <f t="shared" si="83"/>
        <v>0</v>
      </c>
      <c r="BG190" s="26">
        <f t="shared" si="83"/>
        <v>0</v>
      </c>
      <c r="BH190" s="26">
        <f t="shared" si="83"/>
        <v>0</v>
      </c>
      <c r="BI190" s="26">
        <f t="shared" si="83"/>
        <v>0</v>
      </c>
      <c r="BJ190" s="26">
        <f t="shared" si="83"/>
        <v>0</v>
      </c>
      <c r="BK190" s="26">
        <f t="shared" si="83"/>
        <v>0</v>
      </c>
      <c r="BL190" s="26">
        <f t="shared" si="83"/>
        <v>0</v>
      </c>
      <c r="BM190" s="26">
        <f t="shared" si="83"/>
        <v>0</v>
      </c>
      <c r="BN190" s="26">
        <f t="shared" si="83"/>
        <v>0</v>
      </c>
      <c r="BO190" s="26">
        <f t="shared" si="83"/>
        <v>0</v>
      </c>
    </row>
    <row r="191" spans="1:67" hidden="1" outlineLevel="2" x14ac:dyDescent="0.15">
      <c r="A191" s="47" t="s">
        <v>62</v>
      </c>
      <c r="G191" s="23">
        <f>STAFFPLAN_CWS!$B42</f>
        <v>0.25</v>
      </c>
      <c r="H191" s="23">
        <f>STAFFPLAN_CWS!$C42</f>
        <v>0.25</v>
      </c>
      <c r="I191" s="23">
        <f>STAFFPLAN_CWS!$C42</f>
        <v>0.25</v>
      </c>
      <c r="J191" s="23">
        <f>STAFFPLAN_CWS!$C42</f>
        <v>0.25</v>
      </c>
      <c r="K191" s="23">
        <f>STAFFPLAN_CWS!$C42</f>
        <v>0.25</v>
      </c>
      <c r="L191" s="23">
        <f>STAFFPLAN_CWS!$C42</f>
        <v>0.25</v>
      </c>
      <c r="M191" s="23">
        <f>STAFFPLAN_CWS!$C42</f>
        <v>0.25</v>
      </c>
      <c r="N191" s="23">
        <f>STAFFPLAN_CWS!$C42</f>
        <v>0.25</v>
      </c>
      <c r="O191" s="23">
        <f>STAFFPLAN_CWS!$C42</f>
        <v>0.25</v>
      </c>
      <c r="P191" s="23">
        <f>STAFFPLAN_CWS!$C42</f>
        <v>0.25</v>
      </c>
      <c r="Q191" s="23">
        <f>STAFFPLAN_CWS!$C42</f>
        <v>0.25</v>
      </c>
      <c r="R191" s="23">
        <f>STAFFPLAN_CWS!$C42</f>
        <v>0.25</v>
      </c>
      <c r="S191" s="23">
        <f>STAFFPLAN_CWS!$C42</f>
        <v>0.25</v>
      </c>
      <c r="T191" s="23">
        <f>STAFFPLAN_CWS!$D42</f>
        <v>0.35</v>
      </c>
      <c r="U191" s="23">
        <f>STAFFPLAN_CWS!$D42</f>
        <v>0.35</v>
      </c>
      <c r="V191" s="23">
        <f>STAFFPLAN_CWS!$D42</f>
        <v>0.35</v>
      </c>
      <c r="W191" s="23">
        <f>STAFFPLAN_CWS!$D42</f>
        <v>0.35</v>
      </c>
      <c r="X191" s="23">
        <f>STAFFPLAN_CWS!$D42</f>
        <v>0.35</v>
      </c>
      <c r="Y191" s="23">
        <f>STAFFPLAN_CWS!$D42</f>
        <v>0.35</v>
      </c>
      <c r="Z191" s="23">
        <f>STAFFPLAN_CWS!$D42</f>
        <v>0.35</v>
      </c>
      <c r="AA191" s="23">
        <f>STAFFPLAN_CWS!$D42</f>
        <v>0.35</v>
      </c>
      <c r="AB191" s="23">
        <f>STAFFPLAN_CWS!$D42</f>
        <v>0.35</v>
      </c>
      <c r="AC191" s="23">
        <f>STAFFPLAN_CWS!$D42</f>
        <v>0.35</v>
      </c>
      <c r="AD191" s="23">
        <f>STAFFPLAN_CWS!$D42</f>
        <v>0.35</v>
      </c>
      <c r="AE191" s="23">
        <f>STAFFPLAN_CWS!$D42</f>
        <v>0.35</v>
      </c>
      <c r="AF191" s="23">
        <f>STAFFPLAN_CWS!$E42</f>
        <v>0.45</v>
      </c>
      <c r="AG191" s="23">
        <f>STAFFPLAN_CWS!$E42</f>
        <v>0.45</v>
      </c>
      <c r="AH191" s="23">
        <f>STAFFPLAN_CWS!$E42</f>
        <v>0.45</v>
      </c>
      <c r="AI191" s="23">
        <f>STAFFPLAN_CWS!$E42</f>
        <v>0.45</v>
      </c>
      <c r="AJ191" s="23">
        <f>STAFFPLAN_CWS!$E42</f>
        <v>0.45</v>
      </c>
      <c r="AK191" s="23">
        <f>STAFFPLAN_CWS!$E42</f>
        <v>0.45</v>
      </c>
      <c r="AL191" s="23">
        <f>STAFFPLAN_CWS!$E42</f>
        <v>0.45</v>
      </c>
      <c r="AM191" s="23">
        <f>STAFFPLAN_CWS!$E42</f>
        <v>0.45</v>
      </c>
      <c r="AN191" s="23">
        <f>STAFFPLAN_CWS!$E42</f>
        <v>0.45</v>
      </c>
      <c r="AO191" s="23">
        <f>STAFFPLAN_CWS!$E42</f>
        <v>0.45</v>
      </c>
      <c r="AP191" s="23">
        <f>STAFFPLAN_CWS!$E42</f>
        <v>0.45</v>
      </c>
      <c r="AQ191" s="23">
        <f>STAFFPLAN_CWS!$E42</f>
        <v>0.45</v>
      </c>
      <c r="AR191" s="23">
        <f>STAFFPLAN_CWS!$F42</f>
        <v>0.55000000000000004</v>
      </c>
      <c r="AS191" s="23">
        <f>STAFFPLAN_CWS!$F42</f>
        <v>0.55000000000000004</v>
      </c>
      <c r="AT191" s="23">
        <f>STAFFPLAN_CWS!$F42</f>
        <v>0.55000000000000004</v>
      </c>
      <c r="AU191" s="23">
        <f>STAFFPLAN_CWS!$F42</f>
        <v>0.55000000000000004</v>
      </c>
      <c r="AV191" s="23">
        <f>STAFFPLAN_CWS!$F42</f>
        <v>0.55000000000000004</v>
      </c>
      <c r="AW191" s="23">
        <f>STAFFPLAN_CWS!$F42</f>
        <v>0.55000000000000004</v>
      </c>
      <c r="AX191" s="23">
        <f>STAFFPLAN_CWS!$F42</f>
        <v>0.55000000000000004</v>
      </c>
      <c r="AY191" s="23">
        <f>STAFFPLAN_CWS!$F42</f>
        <v>0.55000000000000004</v>
      </c>
      <c r="AZ191" s="23">
        <f>STAFFPLAN_CWS!$F42</f>
        <v>0.55000000000000004</v>
      </c>
      <c r="BA191" s="23">
        <f>STAFFPLAN_CWS!$F42</f>
        <v>0.55000000000000004</v>
      </c>
      <c r="BB191" s="23">
        <f>STAFFPLAN_CWS!$F42</f>
        <v>0.55000000000000004</v>
      </c>
      <c r="BC191" s="23">
        <f>STAFFPLAN_CWS!$F42</f>
        <v>0.55000000000000004</v>
      </c>
      <c r="BD191" s="23">
        <f>STAFFPLAN_CWS!$G42</f>
        <v>0.85</v>
      </c>
      <c r="BE191" s="23">
        <f>STAFFPLAN_CWS!$G42</f>
        <v>0.85</v>
      </c>
      <c r="BF191" s="23">
        <f>STAFFPLAN_CWS!$G42</f>
        <v>0.85</v>
      </c>
      <c r="BG191" s="23">
        <f>STAFFPLAN_CWS!$G42</f>
        <v>0.85</v>
      </c>
      <c r="BH191" s="23">
        <f>STAFFPLAN_CWS!$G42</f>
        <v>0.85</v>
      </c>
      <c r="BI191" s="23">
        <f>STAFFPLAN_CWS!$G42</f>
        <v>0.85</v>
      </c>
      <c r="BJ191" s="23">
        <f>STAFFPLAN_CWS!$G42</f>
        <v>0.85</v>
      </c>
      <c r="BK191" s="23">
        <f>STAFFPLAN_CWS!$G42</f>
        <v>0.85</v>
      </c>
      <c r="BL191" s="23">
        <f>STAFFPLAN_CWS!$G42</f>
        <v>0.85</v>
      </c>
      <c r="BM191" s="23">
        <f>STAFFPLAN_CWS!$G42</f>
        <v>0.85</v>
      </c>
      <c r="BN191" s="23">
        <f>STAFFPLAN_CWS!$G42</f>
        <v>0.85</v>
      </c>
      <c r="BO191" s="23">
        <f>STAFFPLAN_CWS!$G42</f>
        <v>0.85</v>
      </c>
    </row>
    <row r="192" spans="1:67" hidden="1" outlineLevel="2" x14ac:dyDescent="0.15">
      <c r="A192" s="47" t="s">
        <v>76</v>
      </c>
      <c r="G192" s="26">
        <f t="shared" ref="G192:AL192" si="84">G190*G191</f>
        <v>0</v>
      </c>
      <c r="H192" s="26">
        <f t="shared" si="84"/>
        <v>0</v>
      </c>
      <c r="I192" s="26">
        <f t="shared" si="84"/>
        <v>0</v>
      </c>
      <c r="J192" s="26">
        <f t="shared" si="84"/>
        <v>0</v>
      </c>
      <c r="K192" s="26">
        <f t="shared" si="84"/>
        <v>0</v>
      </c>
      <c r="L192" s="26">
        <f t="shared" si="84"/>
        <v>0</v>
      </c>
      <c r="M192" s="26">
        <f t="shared" si="84"/>
        <v>0</v>
      </c>
      <c r="N192" s="26">
        <f t="shared" si="84"/>
        <v>0</v>
      </c>
      <c r="O192" s="26">
        <f t="shared" si="84"/>
        <v>0</v>
      </c>
      <c r="P192" s="26">
        <f t="shared" si="84"/>
        <v>0</v>
      </c>
      <c r="Q192" s="26">
        <f t="shared" si="84"/>
        <v>0</v>
      </c>
      <c r="R192" s="26">
        <f t="shared" si="84"/>
        <v>0</v>
      </c>
      <c r="S192" s="26">
        <f t="shared" si="84"/>
        <v>0</v>
      </c>
      <c r="T192" s="26">
        <f t="shared" si="84"/>
        <v>0</v>
      </c>
      <c r="U192" s="26">
        <f t="shared" si="84"/>
        <v>0</v>
      </c>
      <c r="V192" s="26">
        <f t="shared" si="84"/>
        <v>0</v>
      </c>
      <c r="W192" s="26">
        <f t="shared" si="84"/>
        <v>0</v>
      </c>
      <c r="X192" s="26">
        <f t="shared" si="84"/>
        <v>0</v>
      </c>
      <c r="Y192" s="26">
        <f t="shared" si="84"/>
        <v>0</v>
      </c>
      <c r="Z192" s="26">
        <f t="shared" si="84"/>
        <v>0</v>
      </c>
      <c r="AA192" s="26">
        <f t="shared" si="84"/>
        <v>0</v>
      </c>
      <c r="AB192" s="26">
        <f t="shared" si="84"/>
        <v>0</v>
      </c>
      <c r="AC192" s="26">
        <f t="shared" si="84"/>
        <v>0</v>
      </c>
      <c r="AD192" s="26">
        <f t="shared" si="84"/>
        <v>0</v>
      </c>
      <c r="AE192" s="26">
        <f t="shared" si="84"/>
        <v>0</v>
      </c>
      <c r="AF192" s="26">
        <f t="shared" si="84"/>
        <v>0</v>
      </c>
      <c r="AG192" s="26">
        <f t="shared" si="84"/>
        <v>0</v>
      </c>
      <c r="AH192" s="26">
        <f t="shared" si="84"/>
        <v>0</v>
      </c>
      <c r="AI192" s="26">
        <f t="shared" si="84"/>
        <v>0</v>
      </c>
      <c r="AJ192" s="26">
        <f t="shared" si="84"/>
        <v>0</v>
      </c>
      <c r="AK192" s="26">
        <f t="shared" si="84"/>
        <v>0</v>
      </c>
      <c r="AL192" s="26">
        <f t="shared" si="84"/>
        <v>0</v>
      </c>
      <c r="AM192" s="26">
        <f t="shared" ref="AM192:BO192" si="85">AM190*AM191</f>
        <v>0</v>
      </c>
      <c r="AN192" s="26">
        <f t="shared" si="85"/>
        <v>0</v>
      </c>
      <c r="AO192" s="26">
        <f t="shared" si="85"/>
        <v>0</v>
      </c>
      <c r="AP192" s="26">
        <f t="shared" si="85"/>
        <v>0</v>
      </c>
      <c r="AQ192" s="26">
        <f t="shared" si="85"/>
        <v>0</v>
      </c>
      <c r="AR192" s="26">
        <f t="shared" si="85"/>
        <v>0</v>
      </c>
      <c r="AS192" s="26">
        <f t="shared" si="85"/>
        <v>0</v>
      </c>
      <c r="AT192" s="26">
        <f t="shared" si="85"/>
        <v>0</v>
      </c>
      <c r="AU192" s="26">
        <f t="shared" si="85"/>
        <v>0</v>
      </c>
      <c r="AV192" s="26">
        <f t="shared" si="85"/>
        <v>0</v>
      </c>
      <c r="AW192" s="26">
        <f t="shared" si="85"/>
        <v>0</v>
      </c>
      <c r="AX192" s="26">
        <f t="shared" si="85"/>
        <v>0</v>
      </c>
      <c r="AY192" s="26">
        <f t="shared" si="85"/>
        <v>0</v>
      </c>
      <c r="AZ192" s="26">
        <f t="shared" si="85"/>
        <v>0</v>
      </c>
      <c r="BA192" s="26">
        <f t="shared" si="85"/>
        <v>0</v>
      </c>
      <c r="BB192" s="26">
        <f t="shared" si="85"/>
        <v>0</v>
      </c>
      <c r="BC192" s="26">
        <f t="shared" si="85"/>
        <v>0</v>
      </c>
      <c r="BD192" s="26">
        <f t="shared" si="85"/>
        <v>0</v>
      </c>
      <c r="BE192" s="26">
        <f t="shared" si="85"/>
        <v>0</v>
      </c>
      <c r="BF192" s="26">
        <f t="shared" si="85"/>
        <v>0</v>
      </c>
      <c r="BG192" s="26">
        <f t="shared" si="85"/>
        <v>0</v>
      </c>
      <c r="BH192" s="26">
        <f t="shared" si="85"/>
        <v>0</v>
      </c>
      <c r="BI192" s="26">
        <f t="shared" si="85"/>
        <v>0</v>
      </c>
      <c r="BJ192" s="26">
        <f t="shared" si="85"/>
        <v>0</v>
      </c>
      <c r="BK192" s="26">
        <f t="shared" si="85"/>
        <v>0</v>
      </c>
      <c r="BL192" s="26">
        <f t="shared" si="85"/>
        <v>0</v>
      </c>
      <c r="BM192" s="26">
        <f t="shared" si="85"/>
        <v>0</v>
      </c>
      <c r="BN192" s="26">
        <f t="shared" si="85"/>
        <v>0</v>
      </c>
      <c r="BO192" s="26">
        <f t="shared" si="85"/>
        <v>0</v>
      </c>
    </row>
    <row r="193" spans="1:67" hidden="1" outlineLevel="2" x14ac:dyDescent="0.15">
      <c r="A193" s="47" t="s">
        <v>757</v>
      </c>
      <c r="G193" s="26">
        <f>'COSM-BONUS_CWS'!E74</f>
        <v>0</v>
      </c>
      <c r="H193" s="26">
        <f>'COSM-BONUS_CWS'!F74</f>
        <v>0</v>
      </c>
      <c r="I193" s="26">
        <f>'COSM-BONUS_CWS'!G74</f>
        <v>0</v>
      </c>
      <c r="J193" s="26">
        <f>'COSM-BONUS_CWS'!H74</f>
        <v>0</v>
      </c>
      <c r="K193" s="26">
        <f>'COSM-BONUS_CWS'!I74</f>
        <v>0</v>
      </c>
      <c r="L193" s="26">
        <f>'COSM-BONUS_CWS'!J74</f>
        <v>0</v>
      </c>
      <c r="M193" s="26">
        <f>'COSM-BONUS_CWS'!K74</f>
        <v>0</v>
      </c>
      <c r="N193" s="26">
        <f>'COSM-BONUS_CWS'!L74</f>
        <v>0</v>
      </c>
      <c r="O193" s="26">
        <f>'COSM-BONUS_CWS'!M74</f>
        <v>0</v>
      </c>
      <c r="P193" s="26">
        <f>'COSM-BONUS_CWS'!N74</f>
        <v>0</v>
      </c>
      <c r="Q193" s="26">
        <f>'COSM-BONUS_CWS'!O74</f>
        <v>0</v>
      </c>
      <c r="R193" s="26">
        <f>'COSM-BONUS_CWS'!P74</f>
        <v>0</v>
      </c>
      <c r="S193" s="26">
        <f>'COSM-BONUS_CWS'!Q74</f>
        <v>0</v>
      </c>
      <c r="T193" s="26">
        <f>'COSM-BONUS_CWS'!R74</f>
        <v>0</v>
      </c>
      <c r="U193" s="26">
        <f>'COSM-BONUS_CWS'!S74</f>
        <v>0</v>
      </c>
      <c r="V193" s="26">
        <f>'COSM-BONUS_CWS'!T74</f>
        <v>0</v>
      </c>
      <c r="W193" s="26">
        <f>'COSM-BONUS_CWS'!U74</f>
        <v>0</v>
      </c>
      <c r="X193" s="26">
        <f>'COSM-BONUS_CWS'!V74</f>
        <v>0</v>
      </c>
      <c r="Y193" s="26">
        <f>'COSM-BONUS_CWS'!W74</f>
        <v>0</v>
      </c>
      <c r="Z193" s="26">
        <f>'COSM-BONUS_CWS'!X74</f>
        <v>0</v>
      </c>
      <c r="AA193" s="26">
        <f>'COSM-BONUS_CWS'!Y74</f>
        <v>0</v>
      </c>
      <c r="AB193" s="26">
        <f>'COSM-BONUS_CWS'!Z74</f>
        <v>0</v>
      </c>
      <c r="AC193" s="26">
        <f>'COSM-BONUS_CWS'!AA74</f>
        <v>0</v>
      </c>
      <c r="AD193" s="26">
        <f>'COSM-BONUS_CWS'!AB74</f>
        <v>0</v>
      </c>
      <c r="AE193" s="26">
        <f>'COSM-BONUS_CWS'!AC74</f>
        <v>0</v>
      </c>
      <c r="AF193" s="26">
        <f>'COSM-BONUS_CWS'!AD74</f>
        <v>0</v>
      </c>
      <c r="AG193" s="26">
        <f>'COSM-BONUS_CWS'!AE74</f>
        <v>0</v>
      </c>
      <c r="AH193" s="26">
        <f>'COSM-BONUS_CWS'!AF74</f>
        <v>0</v>
      </c>
      <c r="AI193" s="26">
        <f>'COSM-BONUS_CWS'!AG74</f>
        <v>0</v>
      </c>
      <c r="AJ193" s="26">
        <f>'COSM-BONUS_CWS'!AH74</f>
        <v>0</v>
      </c>
      <c r="AK193" s="26">
        <f>'COSM-BONUS_CWS'!AI74</f>
        <v>0</v>
      </c>
      <c r="AL193" s="26">
        <f>'COSM-BONUS_CWS'!AJ74</f>
        <v>0</v>
      </c>
      <c r="AM193" s="26">
        <f>'COSM-BONUS_CWS'!AK74</f>
        <v>0</v>
      </c>
      <c r="AN193" s="26">
        <f>'COSM-BONUS_CWS'!AL74</f>
        <v>0</v>
      </c>
      <c r="AO193" s="26">
        <f>'COSM-BONUS_CWS'!AM74</f>
        <v>0</v>
      </c>
      <c r="AP193" s="26">
        <f>'COSM-BONUS_CWS'!AN74</f>
        <v>0</v>
      </c>
      <c r="AQ193" s="26">
        <f>'COSM-BONUS_CWS'!AO74</f>
        <v>0</v>
      </c>
      <c r="AR193" s="26">
        <f>'COSM-BONUS_CWS'!AP74</f>
        <v>0</v>
      </c>
      <c r="AS193" s="26">
        <f>'COSM-BONUS_CWS'!AQ74</f>
        <v>0</v>
      </c>
      <c r="AT193" s="26">
        <f>'COSM-BONUS_CWS'!AR74</f>
        <v>0</v>
      </c>
      <c r="AU193" s="26">
        <f>'COSM-BONUS_CWS'!AS74</f>
        <v>0</v>
      </c>
      <c r="AV193" s="26">
        <f>'COSM-BONUS_CWS'!AT74</f>
        <v>0</v>
      </c>
      <c r="AW193" s="26">
        <f>'COSM-BONUS_CWS'!AU74</f>
        <v>0</v>
      </c>
      <c r="AX193" s="26">
        <f>'COSM-BONUS_CWS'!AV74</f>
        <v>0</v>
      </c>
      <c r="AY193" s="26">
        <f>'COSM-BONUS_CWS'!AW74</f>
        <v>0</v>
      </c>
      <c r="AZ193" s="26">
        <f>'COSM-BONUS_CWS'!AX74</f>
        <v>0</v>
      </c>
      <c r="BA193" s="26">
        <f>'COSM-BONUS_CWS'!AY74</f>
        <v>0</v>
      </c>
      <c r="BB193" s="26">
        <f>'COSM-BONUS_CWS'!AZ74</f>
        <v>0</v>
      </c>
      <c r="BC193" s="26">
        <f>'COSM-BONUS_CWS'!BA74</f>
        <v>0</v>
      </c>
      <c r="BD193" s="26">
        <f>'COSM-BONUS_CWS'!BB74</f>
        <v>0</v>
      </c>
      <c r="BE193" s="26">
        <f>'COSM-BONUS_CWS'!BC74</f>
        <v>0</v>
      </c>
      <c r="BF193" s="26">
        <f>'COSM-BONUS_CWS'!BD74</f>
        <v>0</v>
      </c>
      <c r="BG193" s="26">
        <f>'COSM-BONUS_CWS'!BE74</f>
        <v>0</v>
      </c>
      <c r="BH193" s="26">
        <f>'COSM-BONUS_CWS'!BF74</f>
        <v>0</v>
      </c>
      <c r="BI193" s="26">
        <f>'COSM-BONUS_CWS'!BG74</f>
        <v>0</v>
      </c>
      <c r="BJ193" s="26">
        <f>'COSM-BONUS_CWS'!BH74</f>
        <v>0</v>
      </c>
      <c r="BK193" s="26">
        <f>'COSM-BONUS_CWS'!BI74</f>
        <v>0</v>
      </c>
      <c r="BL193" s="26">
        <f>'COSM-BONUS_CWS'!BJ74</f>
        <v>0</v>
      </c>
      <c r="BM193" s="26">
        <f>'COSM-BONUS_CWS'!BK74</f>
        <v>0</v>
      </c>
      <c r="BN193" s="26">
        <f>'COSM-BONUS_CWS'!BL74</f>
        <v>0</v>
      </c>
      <c r="BO193" s="26">
        <f>'COSM-BONUS_CWS'!BM74</f>
        <v>0</v>
      </c>
    </row>
    <row r="194" spans="1:67" hidden="1" outlineLevel="2" x14ac:dyDescent="0.15">
      <c r="A194" s="47" t="s">
        <v>63</v>
      </c>
      <c r="G194" s="26">
        <f t="shared" ref="G194:AL194" si="86">G192+G193</f>
        <v>0</v>
      </c>
      <c r="H194" s="26">
        <f t="shared" si="86"/>
        <v>0</v>
      </c>
      <c r="I194" s="26">
        <f t="shared" si="86"/>
        <v>0</v>
      </c>
      <c r="J194" s="26">
        <f t="shared" si="86"/>
        <v>0</v>
      </c>
      <c r="K194" s="26">
        <f t="shared" si="86"/>
        <v>0</v>
      </c>
      <c r="L194" s="26">
        <f t="shared" si="86"/>
        <v>0</v>
      </c>
      <c r="M194" s="26">
        <f t="shared" si="86"/>
        <v>0</v>
      </c>
      <c r="N194" s="26">
        <f t="shared" si="86"/>
        <v>0</v>
      </c>
      <c r="O194" s="26">
        <f t="shared" si="86"/>
        <v>0</v>
      </c>
      <c r="P194" s="26">
        <f t="shared" si="86"/>
        <v>0</v>
      </c>
      <c r="Q194" s="26">
        <f t="shared" si="86"/>
        <v>0</v>
      </c>
      <c r="R194" s="26">
        <f t="shared" si="86"/>
        <v>0</v>
      </c>
      <c r="S194" s="26">
        <f t="shared" si="86"/>
        <v>0</v>
      </c>
      <c r="T194" s="26">
        <f t="shared" si="86"/>
        <v>0</v>
      </c>
      <c r="U194" s="26">
        <f t="shared" si="86"/>
        <v>0</v>
      </c>
      <c r="V194" s="26">
        <f t="shared" si="86"/>
        <v>0</v>
      </c>
      <c r="W194" s="26">
        <f t="shared" si="86"/>
        <v>0</v>
      </c>
      <c r="X194" s="26">
        <f t="shared" si="86"/>
        <v>0</v>
      </c>
      <c r="Y194" s="26">
        <f t="shared" si="86"/>
        <v>0</v>
      </c>
      <c r="Z194" s="26">
        <f t="shared" si="86"/>
        <v>0</v>
      </c>
      <c r="AA194" s="26">
        <f t="shared" si="86"/>
        <v>0</v>
      </c>
      <c r="AB194" s="26">
        <f t="shared" si="86"/>
        <v>0</v>
      </c>
      <c r="AC194" s="26">
        <f t="shared" si="86"/>
        <v>0</v>
      </c>
      <c r="AD194" s="26">
        <f t="shared" si="86"/>
        <v>0</v>
      </c>
      <c r="AE194" s="26">
        <f t="shared" si="86"/>
        <v>0</v>
      </c>
      <c r="AF194" s="26">
        <f t="shared" si="86"/>
        <v>0</v>
      </c>
      <c r="AG194" s="26">
        <f t="shared" si="86"/>
        <v>0</v>
      </c>
      <c r="AH194" s="26">
        <f t="shared" si="86"/>
        <v>0</v>
      </c>
      <c r="AI194" s="26">
        <f t="shared" si="86"/>
        <v>0</v>
      </c>
      <c r="AJ194" s="26">
        <f t="shared" si="86"/>
        <v>0</v>
      </c>
      <c r="AK194" s="26">
        <f t="shared" si="86"/>
        <v>0</v>
      </c>
      <c r="AL194" s="26">
        <f t="shared" si="86"/>
        <v>0</v>
      </c>
      <c r="AM194" s="26">
        <f t="shared" ref="AM194:BO194" si="87">AM192+AM193</f>
        <v>0</v>
      </c>
      <c r="AN194" s="26">
        <f t="shared" si="87"/>
        <v>0</v>
      </c>
      <c r="AO194" s="26">
        <f t="shared" si="87"/>
        <v>0</v>
      </c>
      <c r="AP194" s="26">
        <f t="shared" si="87"/>
        <v>0</v>
      </c>
      <c r="AQ194" s="26">
        <f t="shared" si="87"/>
        <v>0</v>
      </c>
      <c r="AR194" s="26">
        <f t="shared" si="87"/>
        <v>0</v>
      </c>
      <c r="AS194" s="26">
        <f t="shared" si="87"/>
        <v>0</v>
      </c>
      <c r="AT194" s="26">
        <f t="shared" si="87"/>
        <v>0</v>
      </c>
      <c r="AU194" s="26">
        <f t="shared" si="87"/>
        <v>0</v>
      </c>
      <c r="AV194" s="26">
        <f t="shared" si="87"/>
        <v>0</v>
      </c>
      <c r="AW194" s="26">
        <f t="shared" si="87"/>
        <v>0</v>
      </c>
      <c r="AX194" s="26">
        <f t="shared" si="87"/>
        <v>0</v>
      </c>
      <c r="AY194" s="26">
        <f t="shared" si="87"/>
        <v>0</v>
      </c>
      <c r="AZ194" s="26">
        <f t="shared" si="87"/>
        <v>0</v>
      </c>
      <c r="BA194" s="26">
        <f t="shared" si="87"/>
        <v>0</v>
      </c>
      <c r="BB194" s="26">
        <f t="shared" si="87"/>
        <v>0</v>
      </c>
      <c r="BC194" s="26">
        <f t="shared" si="87"/>
        <v>0</v>
      </c>
      <c r="BD194" s="26">
        <f t="shared" si="87"/>
        <v>0</v>
      </c>
      <c r="BE194" s="26">
        <f t="shared" si="87"/>
        <v>0</v>
      </c>
      <c r="BF194" s="26">
        <f t="shared" si="87"/>
        <v>0</v>
      </c>
      <c r="BG194" s="26">
        <f t="shared" si="87"/>
        <v>0</v>
      </c>
      <c r="BH194" s="26">
        <f t="shared" si="87"/>
        <v>0</v>
      </c>
      <c r="BI194" s="26">
        <f t="shared" si="87"/>
        <v>0</v>
      </c>
      <c r="BJ194" s="26">
        <f t="shared" si="87"/>
        <v>0</v>
      </c>
      <c r="BK194" s="26">
        <f t="shared" si="87"/>
        <v>0</v>
      </c>
      <c r="BL194" s="26">
        <f t="shared" si="87"/>
        <v>0</v>
      </c>
      <c r="BM194" s="26">
        <f t="shared" si="87"/>
        <v>0</v>
      </c>
      <c r="BN194" s="26">
        <f t="shared" si="87"/>
        <v>0</v>
      </c>
      <c r="BO194" s="26">
        <f t="shared" si="87"/>
        <v>0</v>
      </c>
    </row>
    <row r="195" spans="1:67" hidden="1" outlineLevel="2" x14ac:dyDescent="0.15">
      <c r="A195" s="4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</row>
    <row r="196" spans="1:67" hidden="1" outlineLevel="2" x14ac:dyDescent="0.15">
      <c r="A196" s="33" t="s">
        <v>86</v>
      </c>
      <c r="G196" s="26">
        <f t="shared" ref="G196:AL196" si="88">G20*$C20</f>
        <v>0</v>
      </c>
      <c r="H196" s="26">
        <f t="shared" si="88"/>
        <v>0</v>
      </c>
      <c r="I196" s="26">
        <f t="shared" si="88"/>
        <v>0</v>
      </c>
      <c r="J196" s="26">
        <f t="shared" si="88"/>
        <v>0</v>
      </c>
      <c r="K196" s="26">
        <f t="shared" si="88"/>
        <v>0</v>
      </c>
      <c r="L196" s="26">
        <f t="shared" si="88"/>
        <v>0</v>
      </c>
      <c r="M196" s="26">
        <f t="shared" si="88"/>
        <v>0</v>
      </c>
      <c r="N196" s="26">
        <f t="shared" si="88"/>
        <v>0</v>
      </c>
      <c r="O196" s="26">
        <f t="shared" si="88"/>
        <v>0</v>
      </c>
      <c r="P196" s="26">
        <f t="shared" si="88"/>
        <v>0</v>
      </c>
      <c r="Q196" s="26">
        <f t="shared" si="88"/>
        <v>0</v>
      </c>
      <c r="R196" s="26">
        <f t="shared" si="88"/>
        <v>0</v>
      </c>
      <c r="S196" s="26">
        <f t="shared" si="88"/>
        <v>0</v>
      </c>
      <c r="T196" s="26">
        <f t="shared" si="88"/>
        <v>0</v>
      </c>
      <c r="U196" s="26">
        <f t="shared" si="88"/>
        <v>0</v>
      </c>
      <c r="V196" s="26">
        <f t="shared" si="88"/>
        <v>0</v>
      </c>
      <c r="W196" s="26">
        <f t="shared" si="88"/>
        <v>0</v>
      </c>
      <c r="X196" s="26">
        <f t="shared" si="88"/>
        <v>0</v>
      </c>
      <c r="Y196" s="26">
        <f t="shared" si="88"/>
        <v>0</v>
      </c>
      <c r="Z196" s="26">
        <f t="shared" si="88"/>
        <v>0</v>
      </c>
      <c r="AA196" s="26">
        <f t="shared" si="88"/>
        <v>0</v>
      </c>
      <c r="AB196" s="26">
        <f t="shared" si="88"/>
        <v>0</v>
      </c>
      <c r="AC196" s="26">
        <f t="shared" si="88"/>
        <v>0</v>
      </c>
      <c r="AD196" s="26">
        <f t="shared" si="88"/>
        <v>0</v>
      </c>
      <c r="AE196" s="26">
        <f t="shared" si="88"/>
        <v>0</v>
      </c>
      <c r="AF196" s="26">
        <f t="shared" si="88"/>
        <v>0</v>
      </c>
      <c r="AG196" s="26">
        <f t="shared" si="88"/>
        <v>0</v>
      </c>
      <c r="AH196" s="26">
        <f t="shared" si="88"/>
        <v>0</v>
      </c>
      <c r="AI196" s="26">
        <f t="shared" si="88"/>
        <v>0</v>
      </c>
      <c r="AJ196" s="26">
        <f t="shared" si="88"/>
        <v>0</v>
      </c>
      <c r="AK196" s="26">
        <f t="shared" si="88"/>
        <v>0</v>
      </c>
      <c r="AL196" s="26">
        <f t="shared" si="88"/>
        <v>0</v>
      </c>
      <c r="AM196" s="26">
        <f t="shared" ref="AM196:BO196" si="89">AM20*$C20</f>
        <v>0</v>
      </c>
      <c r="AN196" s="26">
        <f t="shared" si="89"/>
        <v>0</v>
      </c>
      <c r="AO196" s="26">
        <f t="shared" si="89"/>
        <v>0</v>
      </c>
      <c r="AP196" s="26">
        <f t="shared" si="89"/>
        <v>0</v>
      </c>
      <c r="AQ196" s="26">
        <f t="shared" si="89"/>
        <v>0</v>
      </c>
      <c r="AR196" s="26">
        <f t="shared" si="89"/>
        <v>0</v>
      </c>
      <c r="AS196" s="26">
        <f t="shared" si="89"/>
        <v>0</v>
      </c>
      <c r="AT196" s="26">
        <f t="shared" si="89"/>
        <v>0</v>
      </c>
      <c r="AU196" s="26">
        <f t="shared" si="89"/>
        <v>0</v>
      </c>
      <c r="AV196" s="26">
        <f t="shared" si="89"/>
        <v>0</v>
      </c>
      <c r="AW196" s="26">
        <f t="shared" si="89"/>
        <v>0</v>
      </c>
      <c r="AX196" s="26">
        <f t="shared" si="89"/>
        <v>0</v>
      </c>
      <c r="AY196" s="26">
        <f t="shared" si="89"/>
        <v>0</v>
      </c>
      <c r="AZ196" s="26">
        <f t="shared" si="89"/>
        <v>0</v>
      </c>
      <c r="BA196" s="26">
        <f t="shared" si="89"/>
        <v>0</v>
      </c>
      <c r="BB196" s="26">
        <f t="shared" si="89"/>
        <v>0</v>
      </c>
      <c r="BC196" s="26">
        <f t="shared" si="89"/>
        <v>0</v>
      </c>
      <c r="BD196" s="26">
        <f t="shared" si="89"/>
        <v>0</v>
      </c>
      <c r="BE196" s="26">
        <f t="shared" si="89"/>
        <v>0</v>
      </c>
      <c r="BF196" s="26">
        <f t="shared" si="89"/>
        <v>0</v>
      </c>
      <c r="BG196" s="26">
        <f t="shared" si="89"/>
        <v>0</v>
      </c>
      <c r="BH196" s="26">
        <f t="shared" si="89"/>
        <v>0</v>
      </c>
      <c r="BI196" s="26">
        <f t="shared" si="89"/>
        <v>0</v>
      </c>
      <c r="BJ196" s="26">
        <f t="shared" si="89"/>
        <v>0</v>
      </c>
      <c r="BK196" s="26">
        <f t="shared" si="89"/>
        <v>0</v>
      </c>
      <c r="BL196" s="26">
        <f t="shared" si="89"/>
        <v>0</v>
      </c>
      <c r="BM196" s="26">
        <f t="shared" si="89"/>
        <v>0</v>
      </c>
      <c r="BN196" s="26">
        <f t="shared" si="89"/>
        <v>0</v>
      </c>
      <c r="BO196" s="26">
        <f t="shared" si="89"/>
        <v>0</v>
      </c>
    </row>
    <row r="197" spans="1:67" hidden="1" outlineLevel="2" x14ac:dyDescent="0.15"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</row>
    <row r="198" spans="1:67" hidden="1" outlineLevel="2" x14ac:dyDescent="0.15">
      <c r="A198" s="33" t="s">
        <v>115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</row>
    <row r="199" spans="1:67" hidden="1" outlineLevel="2" x14ac:dyDescent="0.15">
      <c r="A199" s="47" t="s">
        <v>75</v>
      </c>
      <c r="G199" s="26">
        <f t="shared" ref="G199:AL199" si="90">G22*$C22</f>
        <v>0</v>
      </c>
      <c r="H199" s="26">
        <f t="shared" si="90"/>
        <v>4000000</v>
      </c>
      <c r="I199" s="26">
        <f t="shared" si="90"/>
        <v>4000000</v>
      </c>
      <c r="J199" s="26">
        <f t="shared" si="90"/>
        <v>4000000</v>
      </c>
      <c r="K199" s="26">
        <f t="shared" si="90"/>
        <v>4000000</v>
      </c>
      <c r="L199" s="26">
        <f t="shared" si="90"/>
        <v>4000000</v>
      </c>
      <c r="M199" s="26">
        <f t="shared" si="90"/>
        <v>4000000</v>
      </c>
      <c r="N199" s="26">
        <f t="shared" si="90"/>
        <v>4000000</v>
      </c>
      <c r="O199" s="26">
        <f t="shared" si="90"/>
        <v>4000000</v>
      </c>
      <c r="P199" s="26">
        <f t="shared" si="90"/>
        <v>4000000</v>
      </c>
      <c r="Q199" s="26">
        <f t="shared" si="90"/>
        <v>4000000</v>
      </c>
      <c r="R199" s="26">
        <f t="shared" si="90"/>
        <v>4000000</v>
      </c>
      <c r="S199" s="26">
        <f t="shared" si="90"/>
        <v>4000000</v>
      </c>
      <c r="T199" s="26">
        <f t="shared" si="90"/>
        <v>4000000</v>
      </c>
      <c r="U199" s="26">
        <f t="shared" si="90"/>
        <v>4000000</v>
      </c>
      <c r="V199" s="26">
        <f t="shared" si="90"/>
        <v>4000000</v>
      </c>
      <c r="W199" s="26">
        <f t="shared" si="90"/>
        <v>4000000</v>
      </c>
      <c r="X199" s="26">
        <f t="shared" si="90"/>
        <v>4000000</v>
      </c>
      <c r="Y199" s="26">
        <f t="shared" si="90"/>
        <v>4000000</v>
      </c>
      <c r="Z199" s="26">
        <f t="shared" si="90"/>
        <v>4000000</v>
      </c>
      <c r="AA199" s="26">
        <f t="shared" si="90"/>
        <v>4000000</v>
      </c>
      <c r="AB199" s="26">
        <f t="shared" si="90"/>
        <v>4000000</v>
      </c>
      <c r="AC199" s="26">
        <f t="shared" si="90"/>
        <v>4000000</v>
      </c>
      <c r="AD199" s="26">
        <f t="shared" si="90"/>
        <v>4000000</v>
      </c>
      <c r="AE199" s="26">
        <f t="shared" si="90"/>
        <v>4000000</v>
      </c>
      <c r="AF199" s="26">
        <f t="shared" si="90"/>
        <v>4000000</v>
      </c>
      <c r="AG199" s="26">
        <f t="shared" si="90"/>
        <v>4000000</v>
      </c>
      <c r="AH199" s="26">
        <f t="shared" si="90"/>
        <v>4000000</v>
      </c>
      <c r="AI199" s="26">
        <f t="shared" si="90"/>
        <v>4000000</v>
      </c>
      <c r="AJ199" s="26">
        <f t="shared" si="90"/>
        <v>4000000</v>
      </c>
      <c r="AK199" s="26">
        <f t="shared" si="90"/>
        <v>4000000</v>
      </c>
      <c r="AL199" s="26">
        <f t="shared" si="90"/>
        <v>4000000</v>
      </c>
      <c r="AM199" s="26">
        <f t="shared" ref="AM199:BO199" si="91">AM22*$C22</f>
        <v>4000000</v>
      </c>
      <c r="AN199" s="26">
        <f t="shared" si="91"/>
        <v>4000000</v>
      </c>
      <c r="AO199" s="26">
        <f t="shared" si="91"/>
        <v>4000000</v>
      </c>
      <c r="AP199" s="26">
        <f t="shared" si="91"/>
        <v>4000000</v>
      </c>
      <c r="AQ199" s="26">
        <f t="shared" si="91"/>
        <v>4000000</v>
      </c>
      <c r="AR199" s="26">
        <f t="shared" si="91"/>
        <v>4000000</v>
      </c>
      <c r="AS199" s="26">
        <f t="shared" si="91"/>
        <v>4000000</v>
      </c>
      <c r="AT199" s="26">
        <f t="shared" si="91"/>
        <v>4000000</v>
      </c>
      <c r="AU199" s="26">
        <f t="shared" si="91"/>
        <v>4000000</v>
      </c>
      <c r="AV199" s="26">
        <f t="shared" si="91"/>
        <v>4000000</v>
      </c>
      <c r="AW199" s="26">
        <f t="shared" si="91"/>
        <v>4000000</v>
      </c>
      <c r="AX199" s="26">
        <f t="shared" si="91"/>
        <v>4000000</v>
      </c>
      <c r="AY199" s="26">
        <f t="shared" si="91"/>
        <v>4000000</v>
      </c>
      <c r="AZ199" s="26">
        <f t="shared" si="91"/>
        <v>4000000</v>
      </c>
      <c r="BA199" s="26">
        <f t="shared" si="91"/>
        <v>4000000</v>
      </c>
      <c r="BB199" s="26">
        <f t="shared" si="91"/>
        <v>4000000</v>
      </c>
      <c r="BC199" s="26">
        <f t="shared" si="91"/>
        <v>4000000</v>
      </c>
      <c r="BD199" s="26">
        <f t="shared" si="91"/>
        <v>4000000</v>
      </c>
      <c r="BE199" s="26">
        <f t="shared" si="91"/>
        <v>4000000</v>
      </c>
      <c r="BF199" s="26">
        <f t="shared" si="91"/>
        <v>4000000</v>
      </c>
      <c r="BG199" s="26">
        <f t="shared" si="91"/>
        <v>4000000</v>
      </c>
      <c r="BH199" s="26">
        <f t="shared" si="91"/>
        <v>4000000</v>
      </c>
      <c r="BI199" s="26">
        <f t="shared" si="91"/>
        <v>4000000</v>
      </c>
      <c r="BJ199" s="26">
        <f t="shared" si="91"/>
        <v>4000000</v>
      </c>
      <c r="BK199" s="26">
        <f t="shared" si="91"/>
        <v>4000000</v>
      </c>
      <c r="BL199" s="26">
        <f t="shared" si="91"/>
        <v>4000000</v>
      </c>
      <c r="BM199" s="26">
        <f t="shared" si="91"/>
        <v>4000000</v>
      </c>
      <c r="BN199" s="26">
        <f t="shared" si="91"/>
        <v>4000000</v>
      </c>
      <c r="BO199" s="26">
        <f t="shared" si="91"/>
        <v>4000000</v>
      </c>
    </row>
    <row r="200" spans="1:67" hidden="1" outlineLevel="2" x14ac:dyDescent="0.15">
      <c r="A200" s="47" t="s">
        <v>62</v>
      </c>
      <c r="G200" s="23">
        <f>STAFFPLAN_CWS!$B46</f>
        <v>0.25</v>
      </c>
      <c r="H200" s="23">
        <f>STAFFPLAN_CWS!$C46</f>
        <v>0.25</v>
      </c>
      <c r="I200" s="23">
        <f>STAFFPLAN_CWS!$C46</f>
        <v>0.25</v>
      </c>
      <c r="J200" s="23">
        <f>STAFFPLAN_CWS!$C46</f>
        <v>0.25</v>
      </c>
      <c r="K200" s="23">
        <f>STAFFPLAN_CWS!$C46</f>
        <v>0.25</v>
      </c>
      <c r="L200" s="23">
        <f>STAFFPLAN_CWS!$C46</f>
        <v>0.25</v>
      </c>
      <c r="M200" s="23">
        <f>STAFFPLAN_CWS!$C46</f>
        <v>0.25</v>
      </c>
      <c r="N200" s="23">
        <f>STAFFPLAN_CWS!$C46</f>
        <v>0.25</v>
      </c>
      <c r="O200" s="23">
        <f>STAFFPLAN_CWS!$C46</f>
        <v>0.25</v>
      </c>
      <c r="P200" s="23">
        <f>STAFFPLAN_CWS!$C46</f>
        <v>0.25</v>
      </c>
      <c r="Q200" s="23">
        <f>STAFFPLAN_CWS!$C46</f>
        <v>0.25</v>
      </c>
      <c r="R200" s="23">
        <f>STAFFPLAN_CWS!$C46</f>
        <v>0.25</v>
      </c>
      <c r="S200" s="23">
        <f>STAFFPLAN_CWS!$C46</f>
        <v>0.25</v>
      </c>
      <c r="T200" s="23">
        <f>STAFFPLAN_CWS!$D46</f>
        <v>0.35</v>
      </c>
      <c r="U200" s="23">
        <f>STAFFPLAN_CWS!$D46</f>
        <v>0.35</v>
      </c>
      <c r="V200" s="23">
        <f>STAFFPLAN_CWS!$D46</f>
        <v>0.35</v>
      </c>
      <c r="W200" s="23">
        <f>STAFFPLAN_CWS!$D46</f>
        <v>0.35</v>
      </c>
      <c r="X200" s="23">
        <f>STAFFPLAN_CWS!$D46</f>
        <v>0.35</v>
      </c>
      <c r="Y200" s="23">
        <f>STAFFPLAN_CWS!$D46</f>
        <v>0.35</v>
      </c>
      <c r="Z200" s="23">
        <f>STAFFPLAN_CWS!$D46</f>
        <v>0.35</v>
      </c>
      <c r="AA200" s="23">
        <f>STAFFPLAN_CWS!$D46</f>
        <v>0.35</v>
      </c>
      <c r="AB200" s="23">
        <f>STAFFPLAN_CWS!$D46</f>
        <v>0.35</v>
      </c>
      <c r="AC200" s="23">
        <f>STAFFPLAN_CWS!$D46</f>
        <v>0.35</v>
      </c>
      <c r="AD200" s="23">
        <f>STAFFPLAN_CWS!$D46</f>
        <v>0.35</v>
      </c>
      <c r="AE200" s="23">
        <f>STAFFPLAN_CWS!$D46</f>
        <v>0.35</v>
      </c>
      <c r="AF200" s="23">
        <f>STAFFPLAN_CWS!$E46</f>
        <v>0.45</v>
      </c>
      <c r="AG200" s="23">
        <f>STAFFPLAN_CWS!$E46</f>
        <v>0.45</v>
      </c>
      <c r="AH200" s="23">
        <f>STAFFPLAN_CWS!$E46</f>
        <v>0.45</v>
      </c>
      <c r="AI200" s="23">
        <f>STAFFPLAN_CWS!$E46</f>
        <v>0.45</v>
      </c>
      <c r="AJ200" s="23">
        <f>STAFFPLAN_CWS!$E46</f>
        <v>0.45</v>
      </c>
      <c r="AK200" s="23">
        <f>STAFFPLAN_CWS!$E46</f>
        <v>0.45</v>
      </c>
      <c r="AL200" s="23">
        <f>STAFFPLAN_CWS!$E46</f>
        <v>0.45</v>
      </c>
      <c r="AM200" s="23">
        <f>STAFFPLAN_CWS!$E46</f>
        <v>0.45</v>
      </c>
      <c r="AN200" s="23">
        <f>STAFFPLAN_CWS!$E46</f>
        <v>0.45</v>
      </c>
      <c r="AO200" s="23">
        <f>STAFFPLAN_CWS!$E46</f>
        <v>0.45</v>
      </c>
      <c r="AP200" s="23">
        <f>STAFFPLAN_CWS!$E46</f>
        <v>0.45</v>
      </c>
      <c r="AQ200" s="23">
        <f>STAFFPLAN_CWS!$E46</f>
        <v>0.45</v>
      </c>
      <c r="AR200" s="23">
        <f>STAFFPLAN_CWS!$F46</f>
        <v>0.55000000000000004</v>
      </c>
      <c r="AS200" s="23">
        <f>STAFFPLAN_CWS!$F46</f>
        <v>0.55000000000000004</v>
      </c>
      <c r="AT200" s="23">
        <f>STAFFPLAN_CWS!$F46</f>
        <v>0.55000000000000004</v>
      </c>
      <c r="AU200" s="23">
        <f>STAFFPLAN_CWS!$F46</f>
        <v>0.55000000000000004</v>
      </c>
      <c r="AV200" s="23">
        <f>STAFFPLAN_CWS!$F46</f>
        <v>0.55000000000000004</v>
      </c>
      <c r="AW200" s="23">
        <f>STAFFPLAN_CWS!$F46</f>
        <v>0.55000000000000004</v>
      </c>
      <c r="AX200" s="23">
        <f>STAFFPLAN_CWS!$F46</f>
        <v>0.55000000000000004</v>
      </c>
      <c r="AY200" s="23">
        <f>STAFFPLAN_CWS!$F46</f>
        <v>0.55000000000000004</v>
      </c>
      <c r="AZ200" s="23">
        <f>STAFFPLAN_CWS!$F46</f>
        <v>0.55000000000000004</v>
      </c>
      <c r="BA200" s="23">
        <f>STAFFPLAN_CWS!$F46</f>
        <v>0.55000000000000004</v>
      </c>
      <c r="BB200" s="23">
        <f>STAFFPLAN_CWS!$F46</f>
        <v>0.55000000000000004</v>
      </c>
      <c r="BC200" s="23">
        <f>STAFFPLAN_CWS!$F46</f>
        <v>0.55000000000000004</v>
      </c>
      <c r="BD200" s="23">
        <f>STAFFPLAN_CWS!$G46</f>
        <v>0.85</v>
      </c>
      <c r="BE200" s="23">
        <f>STAFFPLAN_CWS!$G46</f>
        <v>0.85</v>
      </c>
      <c r="BF200" s="23">
        <f>STAFFPLAN_CWS!$G46</f>
        <v>0.85</v>
      </c>
      <c r="BG200" s="23">
        <f>STAFFPLAN_CWS!$G46</f>
        <v>0.85</v>
      </c>
      <c r="BH200" s="23">
        <f>STAFFPLAN_CWS!$G46</f>
        <v>0.85</v>
      </c>
      <c r="BI200" s="23">
        <f>STAFFPLAN_CWS!$G46</f>
        <v>0.85</v>
      </c>
      <c r="BJ200" s="23">
        <f>STAFFPLAN_CWS!$G46</f>
        <v>0.85</v>
      </c>
      <c r="BK200" s="23">
        <f>STAFFPLAN_CWS!$G46</f>
        <v>0.85</v>
      </c>
      <c r="BL200" s="23">
        <f>STAFFPLAN_CWS!$G46</f>
        <v>0.85</v>
      </c>
      <c r="BM200" s="23">
        <f>STAFFPLAN_CWS!$G46</f>
        <v>0.85</v>
      </c>
      <c r="BN200" s="23">
        <f>STAFFPLAN_CWS!$G46</f>
        <v>0.85</v>
      </c>
      <c r="BO200" s="23">
        <f>STAFFPLAN_CWS!$G46</f>
        <v>0.85</v>
      </c>
    </row>
    <row r="201" spans="1:67" hidden="1" outlineLevel="2" x14ac:dyDescent="0.15">
      <c r="A201" s="47" t="s">
        <v>76</v>
      </c>
      <c r="G201" s="26">
        <f t="shared" ref="G201:AL201" si="92">G199*G200</f>
        <v>0</v>
      </c>
      <c r="H201" s="26">
        <f t="shared" si="92"/>
        <v>1000000</v>
      </c>
      <c r="I201" s="26">
        <f t="shared" si="92"/>
        <v>1000000</v>
      </c>
      <c r="J201" s="26">
        <f t="shared" si="92"/>
        <v>1000000</v>
      </c>
      <c r="K201" s="26">
        <f t="shared" si="92"/>
        <v>1000000</v>
      </c>
      <c r="L201" s="26">
        <f t="shared" si="92"/>
        <v>1000000</v>
      </c>
      <c r="M201" s="26">
        <f t="shared" si="92"/>
        <v>1000000</v>
      </c>
      <c r="N201" s="26">
        <f t="shared" si="92"/>
        <v>1000000</v>
      </c>
      <c r="O201" s="26">
        <f t="shared" si="92"/>
        <v>1000000</v>
      </c>
      <c r="P201" s="26">
        <f t="shared" si="92"/>
        <v>1000000</v>
      </c>
      <c r="Q201" s="26">
        <f t="shared" si="92"/>
        <v>1000000</v>
      </c>
      <c r="R201" s="26">
        <f t="shared" si="92"/>
        <v>1000000</v>
      </c>
      <c r="S201" s="26">
        <f t="shared" si="92"/>
        <v>1000000</v>
      </c>
      <c r="T201" s="26">
        <f t="shared" si="92"/>
        <v>1400000</v>
      </c>
      <c r="U201" s="26">
        <f t="shared" si="92"/>
        <v>1400000</v>
      </c>
      <c r="V201" s="26">
        <f t="shared" si="92"/>
        <v>1400000</v>
      </c>
      <c r="W201" s="26">
        <f t="shared" si="92"/>
        <v>1400000</v>
      </c>
      <c r="X201" s="26">
        <f t="shared" si="92"/>
        <v>1400000</v>
      </c>
      <c r="Y201" s="26">
        <f t="shared" si="92"/>
        <v>1400000</v>
      </c>
      <c r="Z201" s="26">
        <f t="shared" si="92"/>
        <v>1400000</v>
      </c>
      <c r="AA201" s="26">
        <f t="shared" si="92"/>
        <v>1400000</v>
      </c>
      <c r="AB201" s="26">
        <f t="shared" si="92"/>
        <v>1400000</v>
      </c>
      <c r="AC201" s="26">
        <f t="shared" si="92"/>
        <v>1400000</v>
      </c>
      <c r="AD201" s="26">
        <f t="shared" si="92"/>
        <v>1400000</v>
      </c>
      <c r="AE201" s="26">
        <f t="shared" si="92"/>
        <v>1400000</v>
      </c>
      <c r="AF201" s="26">
        <f t="shared" si="92"/>
        <v>1800000</v>
      </c>
      <c r="AG201" s="26">
        <f t="shared" si="92"/>
        <v>1800000</v>
      </c>
      <c r="AH201" s="26">
        <f t="shared" si="92"/>
        <v>1800000</v>
      </c>
      <c r="AI201" s="26">
        <f t="shared" si="92"/>
        <v>1800000</v>
      </c>
      <c r="AJ201" s="26">
        <f t="shared" si="92"/>
        <v>1800000</v>
      </c>
      <c r="AK201" s="26">
        <f t="shared" si="92"/>
        <v>1800000</v>
      </c>
      <c r="AL201" s="26">
        <f t="shared" si="92"/>
        <v>1800000</v>
      </c>
      <c r="AM201" s="26">
        <f t="shared" ref="AM201:BO201" si="93">AM199*AM200</f>
        <v>1800000</v>
      </c>
      <c r="AN201" s="26">
        <f t="shared" si="93"/>
        <v>1800000</v>
      </c>
      <c r="AO201" s="26">
        <f t="shared" si="93"/>
        <v>1800000</v>
      </c>
      <c r="AP201" s="26">
        <f t="shared" si="93"/>
        <v>1800000</v>
      </c>
      <c r="AQ201" s="26">
        <f t="shared" si="93"/>
        <v>1800000</v>
      </c>
      <c r="AR201" s="26">
        <f t="shared" si="93"/>
        <v>2200000</v>
      </c>
      <c r="AS201" s="26">
        <f t="shared" si="93"/>
        <v>2200000</v>
      </c>
      <c r="AT201" s="26">
        <f t="shared" si="93"/>
        <v>2200000</v>
      </c>
      <c r="AU201" s="26">
        <f t="shared" si="93"/>
        <v>2200000</v>
      </c>
      <c r="AV201" s="26">
        <f t="shared" si="93"/>
        <v>2200000</v>
      </c>
      <c r="AW201" s="26">
        <f t="shared" si="93"/>
        <v>2200000</v>
      </c>
      <c r="AX201" s="26">
        <f t="shared" si="93"/>
        <v>2200000</v>
      </c>
      <c r="AY201" s="26">
        <f t="shared" si="93"/>
        <v>2200000</v>
      </c>
      <c r="AZ201" s="26">
        <f t="shared" si="93"/>
        <v>2200000</v>
      </c>
      <c r="BA201" s="26">
        <f t="shared" si="93"/>
        <v>2200000</v>
      </c>
      <c r="BB201" s="26">
        <f t="shared" si="93"/>
        <v>2200000</v>
      </c>
      <c r="BC201" s="26">
        <f t="shared" si="93"/>
        <v>2200000</v>
      </c>
      <c r="BD201" s="26">
        <f t="shared" si="93"/>
        <v>3400000</v>
      </c>
      <c r="BE201" s="26">
        <f t="shared" si="93"/>
        <v>3400000</v>
      </c>
      <c r="BF201" s="26">
        <f t="shared" si="93"/>
        <v>3400000</v>
      </c>
      <c r="BG201" s="26">
        <f t="shared" si="93"/>
        <v>3400000</v>
      </c>
      <c r="BH201" s="26">
        <f t="shared" si="93"/>
        <v>3400000</v>
      </c>
      <c r="BI201" s="26">
        <f t="shared" si="93"/>
        <v>3400000</v>
      </c>
      <c r="BJ201" s="26">
        <f t="shared" si="93"/>
        <v>3400000</v>
      </c>
      <c r="BK201" s="26">
        <f t="shared" si="93"/>
        <v>3400000</v>
      </c>
      <c r="BL201" s="26">
        <f t="shared" si="93"/>
        <v>3400000</v>
      </c>
      <c r="BM201" s="26">
        <f t="shared" si="93"/>
        <v>3400000</v>
      </c>
      <c r="BN201" s="26">
        <f t="shared" si="93"/>
        <v>3400000</v>
      </c>
      <c r="BO201" s="26">
        <f t="shared" si="93"/>
        <v>3400000</v>
      </c>
    </row>
    <row r="202" spans="1:67" hidden="1" outlineLevel="2" x14ac:dyDescent="0.15">
      <c r="A202" s="47" t="s">
        <v>757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  <c r="AY202" s="26">
        <v>0</v>
      </c>
      <c r="AZ202" s="26">
        <v>0</v>
      </c>
      <c r="BA202" s="26">
        <v>0</v>
      </c>
      <c r="BB202" s="26">
        <v>0</v>
      </c>
      <c r="BC202" s="26">
        <v>0</v>
      </c>
      <c r="BD202" s="26">
        <v>0</v>
      </c>
      <c r="BE202" s="26">
        <v>0</v>
      </c>
      <c r="BF202" s="26">
        <v>0</v>
      </c>
      <c r="BG202" s="26">
        <v>0</v>
      </c>
      <c r="BH202" s="26">
        <v>0</v>
      </c>
      <c r="BI202" s="26">
        <v>0</v>
      </c>
      <c r="BJ202" s="26">
        <v>0</v>
      </c>
      <c r="BK202" s="26">
        <v>0</v>
      </c>
      <c r="BL202" s="26">
        <v>0</v>
      </c>
      <c r="BM202" s="26">
        <v>0</v>
      </c>
      <c r="BN202" s="26">
        <v>0</v>
      </c>
      <c r="BO202" s="26">
        <v>0</v>
      </c>
    </row>
    <row r="203" spans="1:67" hidden="1" outlineLevel="2" x14ac:dyDescent="0.15">
      <c r="A203" s="47" t="s">
        <v>63</v>
      </c>
      <c r="G203" s="26">
        <f t="shared" ref="G203:AL203" si="94">G201+G202</f>
        <v>0</v>
      </c>
      <c r="H203" s="26">
        <f t="shared" si="94"/>
        <v>1000000</v>
      </c>
      <c r="I203" s="26">
        <f t="shared" si="94"/>
        <v>1000000</v>
      </c>
      <c r="J203" s="26">
        <f t="shared" si="94"/>
        <v>1000000</v>
      </c>
      <c r="K203" s="26">
        <f t="shared" si="94"/>
        <v>1000000</v>
      </c>
      <c r="L203" s="26">
        <f t="shared" si="94"/>
        <v>1000000</v>
      </c>
      <c r="M203" s="26">
        <f t="shared" si="94"/>
        <v>1000000</v>
      </c>
      <c r="N203" s="26">
        <f t="shared" si="94"/>
        <v>1000000</v>
      </c>
      <c r="O203" s="26">
        <f t="shared" si="94"/>
        <v>1000000</v>
      </c>
      <c r="P203" s="26">
        <f t="shared" si="94"/>
        <v>1000000</v>
      </c>
      <c r="Q203" s="26">
        <f t="shared" si="94"/>
        <v>1000000</v>
      </c>
      <c r="R203" s="26">
        <f t="shared" si="94"/>
        <v>1000000</v>
      </c>
      <c r="S203" s="26">
        <f t="shared" si="94"/>
        <v>1000000</v>
      </c>
      <c r="T203" s="26">
        <f t="shared" si="94"/>
        <v>1400000</v>
      </c>
      <c r="U203" s="26">
        <f t="shared" si="94"/>
        <v>1400000</v>
      </c>
      <c r="V203" s="26">
        <f t="shared" si="94"/>
        <v>1400000</v>
      </c>
      <c r="W203" s="26">
        <f t="shared" si="94"/>
        <v>1400000</v>
      </c>
      <c r="X203" s="26">
        <f t="shared" si="94"/>
        <v>1400000</v>
      </c>
      <c r="Y203" s="26">
        <f t="shared" si="94"/>
        <v>1400000</v>
      </c>
      <c r="Z203" s="26">
        <f t="shared" si="94"/>
        <v>1400000</v>
      </c>
      <c r="AA203" s="26">
        <f t="shared" si="94"/>
        <v>1400000</v>
      </c>
      <c r="AB203" s="26">
        <f t="shared" si="94"/>
        <v>1400000</v>
      </c>
      <c r="AC203" s="26">
        <f t="shared" si="94"/>
        <v>1400000</v>
      </c>
      <c r="AD203" s="26">
        <f t="shared" si="94"/>
        <v>1400000</v>
      </c>
      <c r="AE203" s="26">
        <f t="shared" si="94"/>
        <v>1400000</v>
      </c>
      <c r="AF203" s="26">
        <f t="shared" si="94"/>
        <v>1800000</v>
      </c>
      <c r="AG203" s="26">
        <f t="shared" si="94"/>
        <v>1800000</v>
      </c>
      <c r="AH203" s="26">
        <f t="shared" si="94"/>
        <v>1800000</v>
      </c>
      <c r="AI203" s="26">
        <f t="shared" si="94"/>
        <v>1800000</v>
      </c>
      <c r="AJ203" s="26">
        <f t="shared" si="94"/>
        <v>1800000</v>
      </c>
      <c r="AK203" s="26">
        <f t="shared" si="94"/>
        <v>1800000</v>
      </c>
      <c r="AL203" s="26">
        <f t="shared" si="94"/>
        <v>1800000</v>
      </c>
      <c r="AM203" s="26">
        <f t="shared" ref="AM203:BO203" si="95">AM201+AM202</f>
        <v>1800000</v>
      </c>
      <c r="AN203" s="26">
        <f t="shared" si="95"/>
        <v>1800000</v>
      </c>
      <c r="AO203" s="26">
        <f t="shared" si="95"/>
        <v>1800000</v>
      </c>
      <c r="AP203" s="26">
        <f t="shared" si="95"/>
        <v>1800000</v>
      </c>
      <c r="AQ203" s="26">
        <f t="shared" si="95"/>
        <v>1800000</v>
      </c>
      <c r="AR203" s="26">
        <f t="shared" si="95"/>
        <v>2200000</v>
      </c>
      <c r="AS203" s="26">
        <f t="shared" si="95"/>
        <v>2200000</v>
      </c>
      <c r="AT203" s="26">
        <f t="shared" si="95"/>
        <v>2200000</v>
      </c>
      <c r="AU203" s="26">
        <f t="shared" si="95"/>
        <v>2200000</v>
      </c>
      <c r="AV203" s="26">
        <f t="shared" si="95"/>
        <v>2200000</v>
      </c>
      <c r="AW203" s="26">
        <f t="shared" si="95"/>
        <v>2200000</v>
      </c>
      <c r="AX203" s="26">
        <f t="shared" si="95"/>
        <v>2200000</v>
      </c>
      <c r="AY203" s="26">
        <f t="shared" si="95"/>
        <v>2200000</v>
      </c>
      <c r="AZ203" s="26">
        <f t="shared" si="95"/>
        <v>2200000</v>
      </c>
      <c r="BA203" s="26">
        <f t="shared" si="95"/>
        <v>2200000</v>
      </c>
      <c r="BB203" s="26">
        <f t="shared" si="95"/>
        <v>2200000</v>
      </c>
      <c r="BC203" s="26">
        <f t="shared" si="95"/>
        <v>2200000</v>
      </c>
      <c r="BD203" s="26">
        <f t="shared" si="95"/>
        <v>3400000</v>
      </c>
      <c r="BE203" s="26">
        <f t="shared" si="95"/>
        <v>3400000</v>
      </c>
      <c r="BF203" s="26">
        <f t="shared" si="95"/>
        <v>3400000</v>
      </c>
      <c r="BG203" s="26">
        <f t="shared" si="95"/>
        <v>3400000</v>
      </c>
      <c r="BH203" s="26">
        <f t="shared" si="95"/>
        <v>3400000</v>
      </c>
      <c r="BI203" s="26">
        <f t="shared" si="95"/>
        <v>3400000</v>
      </c>
      <c r="BJ203" s="26">
        <f t="shared" si="95"/>
        <v>3400000</v>
      </c>
      <c r="BK203" s="26">
        <f t="shared" si="95"/>
        <v>3400000</v>
      </c>
      <c r="BL203" s="26">
        <f t="shared" si="95"/>
        <v>3400000</v>
      </c>
      <c r="BM203" s="26">
        <f t="shared" si="95"/>
        <v>3400000</v>
      </c>
      <c r="BN203" s="26">
        <f t="shared" si="95"/>
        <v>3400000</v>
      </c>
      <c r="BO203" s="26">
        <f t="shared" si="95"/>
        <v>3400000</v>
      </c>
    </row>
    <row r="204" spans="1:67" hidden="1" outlineLevel="2" x14ac:dyDescent="0.15">
      <c r="A204" s="47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</row>
    <row r="205" spans="1:67" hidden="1" outlineLevel="2" x14ac:dyDescent="0.15">
      <c r="A205" s="33" t="s">
        <v>86</v>
      </c>
      <c r="G205" s="26">
        <f t="shared" ref="G205:AL205" si="96">G23*$C23</f>
        <v>0</v>
      </c>
      <c r="H205" s="26">
        <f t="shared" si="96"/>
        <v>0</v>
      </c>
      <c r="I205" s="26">
        <f t="shared" si="96"/>
        <v>0</v>
      </c>
      <c r="J205" s="26">
        <f t="shared" si="96"/>
        <v>0</v>
      </c>
      <c r="K205" s="26">
        <f t="shared" si="96"/>
        <v>0</v>
      </c>
      <c r="L205" s="26">
        <f t="shared" si="96"/>
        <v>0</v>
      </c>
      <c r="M205" s="26">
        <f t="shared" si="96"/>
        <v>0</v>
      </c>
      <c r="N205" s="26">
        <f t="shared" si="96"/>
        <v>0</v>
      </c>
      <c r="O205" s="26">
        <f t="shared" si="96"/>
        <v>0</v>
      </c>
      <c r="P205" s="26">
        <f t="shared" si="96"/>
        <v>0</v>
      </c>
      <c r="Q205" s="26">
        <f t="shared" si="96"/>
        <v>0</v>
      </c>
      <c r="R205" s="26">
        <f t="shared" si="96"/>
        <v>0</v>
      </c>
      <c r="S205" s="26">
        <f t="shared" si="96"/>
        <v>0</v>
      </c>
      <c r="T205" s="26">
        <f t="shared" si="96"/>
        <v>0</v>
      </c>
      <c r="U205" s="26">
        <f t="shared" si="96"/>
        <v>0</v>
      </c>
      <c r="V205" s="26">
        <f t="shared" si="96"/>
        <v>0</v>
      </c>
      <c r="W205" s="26">
        <f t="shared" si="96"/>
        <v>0</v>
      </c>
      <c r="X205" s="26">
        <f t="shared" si="96"/>
        <v>0</v>
      </c>
      <c r="Y205" s="26">
        <f t="shared" si="96"/>
        <v>0</v>
      </c>
      <c r="Z205" s="26">
        <f t="shared" si="96"/>
        <v>0</v>
      </c>
      <c r="AA205" s="26">
        <f t="shared" si="96"/>
        <v>0</v>
      </c>
      <c r="AB205" s="26">
        <f t="shared" si="96"/>
        <v>0</v>
      </c>
      <c r="AC205" s="26">
        <f t="shared" si="96"/>
        <v>0</v>
      </c>
      <c r="AD205" s="26">
        <f t="shared" si="96"/>
        <v>0</v>
      </c>
      <c r="AE205" s="26">
        <f t="shared" si="96"/>
        <v>0</v>
      </c>
      <c r="AF205" s="26">
        <f t="shared" si="96"/>
        <v>0</v>
      </c>
      <c r="AG205" s="26">
        <f t="shared" si="96"/>
        <v>0</v>
      </c>
      <c r="AH205" s="26">
        <f t="shared" si="96"/>
        <v>0</v>
      </c>
      <c r="AI205" s="26">
        <f t="shared" si="96"/>
        <v>0</v>
      </c>
      <c r="AJ205" s="26">
        <f t="shared" si="96"/>
        <v>0</v>
      </c>
      <c r="AK205" s="26">
        <f t="shared" si="96"/>
        <v>0</v>
      </c>
      <c r="AL205" s="26">
        <f t="shared" si="96"/>
        <v>0</v>
      </c>
      <c r="AM205" s="26">
        <f t="shared" ref="AM205:BO205" si="97">AM23*$C23</f>
        <v>0</v>
      </c>
      <c r="AN205" s="26">
        <f t="shared" si="97"/>
        <v>0</v>
      </c>
      <c r="AO205" s="26">
        <f t="shared" si="97"/>
        <v>0</v>
      </c>
      <c r="AP205" s="26">
        <f t="shared" si="97"/>
        <v>0</v>
      </c>
      <c r="AQ205" s="26">
        <f t="shared" si="97"/>
        <v>0</v>
      </c>
      <c r="AR205" s="26">
        <f t="shared" si="97"/>
        <v>0</v>
      </c>
      <c r="AS205" s="26">
        <f t="shared" si="97"/>
        <v>0</v>
      </c>
      <c r="AT205" s="26">
        <f t="shared" si="97"/>
        <v>0</v>
      </c>
      <c r="AU205" s="26">
        <f t="shared" si="97"/>
        <v>0</v>
      </c>
      <c r="AV205" s="26">
        <f t="shared" si="97"/>
        <v>0</v>
      </c>
      <c r="AW205" s="26">
        <f t="shared" si="97"/>
        <v>0</v>
      </c>
      <c r="AX205" s="26">
        <f t="shared" si="97"/>
        <v>0</v>
      </c>
      <c r="AY205" s="26">
        <f t="shared" si="97"/>
        <v>0</v>
      </c>
      <c r="AZ205" s="26">
        <f t="shared" si="97"/>
        <v>0</v>
      </c>
      <c r="BA205" s="26">
        <f t="shared" si="97"/>
        <v>0</v>
      </c>
      <c r="BB205" s="26">
        <f t="shared" si="97"/>
        <v>0</v>
      </c>
      <c r="BC205" s="26">
        <f t="shared" si="97"/>
        <v>0</v>
      </c>
      <c r="BD205" s="26">
        <f t="shared" si="97"/>
        <v>0</v>
      </c>
      <c r="BE205" s="26">
        <f t="shared" si="97"/>
        <v>0</v>
      </c>
      <c r="BF205" s="26">
        <f t="shared" si="97"/>
        <v>0</v>
      </c>
      <c r="BG205" s="26">
        <f t="shared" si="97"/>
        <v>0</v>
      </c>
      <c r="BH205" s="26">
        <f t="shared" si="97"/>
        <v>0</v>
      </c>
      <c r="BI205" s="26">
        <f t="shared" si="97"/>
        <v>0</v>
      </c>
      <c r="BJ205" s="26">
        <f t="shared" si="97"/>
        <v>0</v>
      </c>
      <c r="BK205" s="26">
        <f t="shared" si="97"/>
        <v>0</v>
      </c>
      <c r="BL205" s="26">
        <f t="shared" si="97"/>
        <v>0</v>
      </c>
      <c r="BM205" s="26">
        <f t="shared" si="97"/>
        <v>0</v>
      </c>
      <c r="BN205" s="26">
        <f t="shared" si="97"/>
        <v>0</v>
      </c>
      <c r="BO205" s="26">
        <f t="shared" si="97"/>
        <v>0</v>
      </c>
    </row>
    <row r="206" spans="1:67" hidden="1" outlineLevel="2" x14ac:dyDescent="0.15"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</row>
    <row r="207" spans="1:67" hidden="1" outlineLevel="2" x14ac:dyDescent="0.15">
      <c r="A207" s="14" t="s">
        <v>116</v>
      </c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</row>
    <row r="208" spans="1:67" hidden="1" outlineLevel="2" x14ac:dyDescent="0.15">
      <c r="A208" s="47" t="s">
        <v>76</v>
      </c>
      <c r="G208" s="26">
        <f t="shared" ref="G208:AL208" si="98">G201+G192+G174+G165+G183</f>
        <v>0</v>
      </c>
      <c r="H208" s="26">
        <f t="shared" si="98"/>
        <v>2000000</v>
      </c>
      <c r="I208" s="26">
        <f t="shared" si="98"/>
        <v>2000000</v>
      </c>
      <c r="J208" s="26">
        <f t="shared" si="98"/>
        <v>2000000</v>
      </c>
      <c r="K208" s="26">
        <f t="shared" si="98"/>
        <v>2000000</v>
      </c>
      <c r="L208" s="26">
        <f t="shared" si="98"/>
        <v>2000000</v>
      </c>
      <c r="M208" s="26">
        <f t="shared" si="98"/>
        <v>2000000</v>
      </c>
      <c r="N208" s="26">
        <f t="shared" si="98"/>
        <v>2000000</v>
      </c>
      <c r="O208" s="26">
        <f t="shared" si="98"/>
        <v>2000000</v>
      </c>
      <c r="P208" s="26">
        <f t="shared" si="98"/>
        <v>2000000</v>
      </c>
      <c r="Q208" s="26">
        <f t="shared" si="98"/>
        <v>2000000</v>
      </c>
      <c r="R208" s="26">
        <f t="shared" si="98"/>
        <v>2000000</v>
      </c>
      <c r="S208" s="26">
        <f t="shared" si="98"/>
        <v>2000000</v>
      </c>
      <c r="T208" s="26">
        <f t="shared" si="98"/>
        <v>2800000</v>
      </c>
      <c r="U208" s="26">
        <f t="shared" si="98"/>
        <v>2800000</v>
      </c>
      <c r="V208" s="26">
        <f t="shared" si="98"/>
        <v>2800000</v>
      </c>
      <c r="W208" s="26">
        <f t="shared" si="98"/>
        <v>2800000</v>
      </c>
      <c r="X208" s="26">
        <f t="shared" si="98"/>
        <v>2800000</v>
      </c>
      <c r="Y208" s="26">
        <f t="shared" si="98"/>
        <v>2800000</v>
      </c>
      <c r="Z208" s="26">
        <f t="shared" si="98"/>
        <v>2800000</v>
      </c>
      <c r="AA208" s="26">
        <f t="shared" si="98"/>
        <v>2800000</v>
      </c>
      <c r="AB208" s="26">
        <f t="shared" si="98"/>
        <v>2800000</v>
      </c>
      <c r="AC208" s="26">
        <f t="shared" si="98"/>
        <v>2800000</v>
      </c>
      <c r="AD208" s="26">
        <f t="shared" si="98"/>
        <v>2800000</v>
      </c>
      <c r="AE208" s="26">
        <f t="shared" si="98"/>
        <v>2800000</v>
      </c>
      <c r="AF208" s="26">
        <f t="shared" si="98"/>
        <v>3600000</v>
      </c>
      <c r="AG208" s="26">
        <f t="shared" si="98"/>
        <v>3600000</v>
      </c>
      <c r="AH208" s="26">
        <f t="shared" si="98"/>
        <v>3600000</v>
      </c>
      <c r="AI208" s="26">
        <f t="shared" si="98"/>
        <v>3600000</v>
      </c>
      <c r="AJ208" s="26">
        <f t="shared" si="98"/>
        <v>3600000</v>
      </c>
      <c r="AK208" s="26">
        <f t="shared" si="98"/>
        <v>3600000</v>
      </c>
      <c r="AL208" s="26">
        <f t="shared" si="98"/>
        <v>3600000</v>
      </c>
      <c r="AM208" s="26">
        <f t="shared" ref="AM208:BO208" si="99">AM201+AM192+AM174+AM165+AM183</f>
        <v>3600000</v>
      </c>
      <c r="AN208" s="26">
        <f t="shared" si="99"/>
        <v>3600000</v>
      </c>
      <c r="AO208" s="26">
        <f t="shared" si="99"/>
        <v>3600000</v>
      </c>
      <c r="AP208" s="26">
        <f t="shared" si="99"/>
        <v>3600000</v>
      </c>
      <c r="AQ208" s="26">
        <f t="shared" si="99"/>
        <v>3600000</v>
      </c>
      <c r="AR208" s="26">
        <f t="shared" si="99"/>
        <v>4400000</v>
      </c>
      <c r="AS208" s="26">
        <f t="shared" si="99"/>
        <v>4400000</v>
      </c>
      <c r="AT208" s="26">
        <f t="shared" si="99"/>
        <v>4400000</v>
      </c>
      <c r="AU208" s="26">
        <f t="shared" si="99"/>
        <v>4400000</v>
      </c>
      <c r="AV208" s="26">
        <f t="shared" si="99"/>
        <v>4400000</v>
      </c>
      <c r="AW208" s="26">
        <f t="shared" si="99"/>
        <v>4400000</v>
      </c>
      <c r="AX208" s="26">
        <f t="shared" si="99"/>
        <v>4400000</v>
      </c>
      <c r="AY208" s="26">
        <f t="shared" si="99"/>
        <v>4400000</v>
      </c>
      <c r="AZ208" s="26">
        <f t="shared" si="99"/>
        <v>4400000</v>
      </c>
      <c r="BA208" s="26">
        <f t="shared" si="99"/>
        <v>4400000</v>
      </c>
      <c r="BB208" s="26">
        <f t="shared" si="99"/>
        <v>4400000</v>
      </c>
      <c r="BC208" s="26">
        <f t="shared" si="99"/>
        <v>4400000</v>
      </c>
      <c r="BD208" s="26">
        <f t="shared" si="99"/>
        <v>6800000</v>
      </c>
      <c r="BE208" s="26">
        <f t="shared" si="99"/>
        <v>6800000</v>
      </c>
      <c r="BF208" s="26">
        <f t="shared" si="99"/>
        <v>6800000</v>
      </c>
      <c r="BG208" s="26">
        <f t="shared" si="99"/>
        <v>6800000</v>
      </c>
      <c r="BH208" s="26">
        <f t="shared" si="99"/>
        <v>6800000</v>
      </c>
      <c r="BI208" s="26">
        <f t="shared" si="99"/>
        <v>6800000</v>
      </c>
      <c r="BJ208" s="26">
        <f t="shared" si="99"/>
        <v>6800000</v>
      </c>
      <c r="BK208" s="26">
        <f t="shared" si="99"/>
        <v>6800000</v>
      </c>
      <c r="BL208" s="26">
        <f t="shared" si="99"/>
        <v>6800000</v>
      </c>
      <c r="BM208" s="26">
        <f t="shared" si="99"/>
        <v>6800000</v>
      </c>
      <c r="BN208" s="26">
        <f t="shared" si="99"/>
        <v>6800000</v>
      </c>
      <c r="BO208" s="26">
        <f t="shared" si="99"/>
        <v>6800000</v>
      </c>
    </row>
    <row r="209" spans="1:68" hidden="1" outlineLevel="2" x14ac:dyDescent="0.15">
      <c r="A209" s="47" t="s">
        <v>757</v>
      </c>
      <c r="G209" s="26">
        <f t="shared" ref="G209:AL209" si="100">G202+G193+G175+G166+G184</f>
        <v>0</v>
      </c>
      <c r="H209" s="26">
        <f t="shared" si="100"/>
        <v>0</v>
      </c>
      <c r="I209" s="26">
        <f t="shared" si="100"/>
        <v>0</v>
      </c>
      <c r="J209" s="26">
        <f t="shared" si="100"/>
        <v>0</v>
      </c>
      <c r="K209" s="26">
        <f t="shared" si="100"/>
        <v>0</v>
      </c>
      <c r="L209" s="26">
        <f t="shared" si="100"/>
        <v>0</v>
      </c>
      <c r="M209" s="26">
        <f t="shared" si="100"/>
        <v>0</v>
      </c>
      <c r="N209" s="26">
        <f t="shared" si="100"/>
        <v>0</v>
      </c>
      <c r="O209" s="26">
        <f t="shared" si="100"/>
        <v>0</v>
      </c>
      <c r="P209" s="26">
        <f t="shared" si="100"/>
        <v>0</v>
      </c>
      <c r="Q209" s="26">
        <f t="shared" si="100"/>
        <v>576.35</v>
      </c>
      <c r="R209" s="26">
        <f t="shared" si="100"/>
        <v>576.35</v>
      </c>
      <c r="S209" s="26">
        <f t="shared" si="100"/>
        <v>1122.3</v>
      </c>
      <c r="T209" s="26">
        <f t="shared" si="100"/>
        <v>2524.1900000000005</v>
      </c>
      <c r="U209" s="26">
        <f t="shared" si="100"/>
        <v>3394.6650000000004</v>
      </c>
      <c r="V209" s="26">
        <f t="shared" si="100"/>
        <v>6789.3300000000008</v>
      </c>
      <c r="W209" s="26">
        <f t="shared" si="100"/>
        <v>6789.3300000000008</v>
      </c>
      <c r="X209" s="26">
        <f t="shared" si="100"/>
        <v>6789.3300000000008</v>
      </c>
      <c r="Y209" s="26">
        <f t="shared" si="100"/>
        <v>6789.3300000000008</v>
      </c>
      <c r="Z209" s="26">
        <f t="shared" si="100"/>
        <v>6789.3300000000008</v>
      </c>
      <c r="AA209" s="26">
        <f t="shared" si="100"/>
        <v>7659.8050000000003</v>
      </c>
      <c r="AB209" s="26">
        <f t="shared" si="100"/>
        <v>8530.2800000000007</v>
      </c>
      <c r="AC209" s="26">
        <f t="shared" si="100"/>
        <v>8560.1237500000007</v>
      </c>
      <c r="AD209" s="26">
        <f t="shared" si="100"/>
        <v>10214.307500000001</v>
      </c>
      <c r="AE209" s="26">
        <f t="shared" si="100"/>
        <v>10243.526250000001</v>
      </c>
      <c r="AF209" s="26">
        <f t="shared" si="100"/>
        <v>13653.38</v>
      </c>
      <c r="AG209" s="26">
        <f t="shared" si="100"/>
        <v>21827.058000000005</v>
      </c>
      <c r="AH209" s="26">
        <f t="shared" si="100"/>
        <v>24635.2215</v>
      </c>
      <c r="AI209" s="26">
        <f t="shared" si="100"/>
        <v>24635.2215</v>
      </c>
      <c r="AJ209" s="26">
        <f t="shared" si="100"/>
        <v>27352.51</v>
      </c>
      <c r="AK209" s="26">
        <f t="shared" si="100"/>
        <v>27352.51</v>
      </c>
      <c r="AL209" s="26">
        <f t="shared" si="100"/>
        <v>27352.51</v>
      </c>
      <c r="AM209" s="26">
        <f t="shared" ref="AM209:BO209" si="101">AM202+AM193+AM175+AM166+AM184</f>
        <v>24658.0965</v>
      </c>
      <c r="AN209" s="26">
        <f t="shared" si="101"/>
        <v>24680.9715</v>
      </c>
      <c r="AO209" s="26">
        <f t="shared" si="101"/>
        <v>21996.339250000005</v>
      </c>
      <c r="AP209" s="26">
        <f t="shared" si="101"/>
        <v>19320.550750000002</v>
      </c>
      <c r="AQ209" s="26">
        <f t="shared" si="101"/>
        <v>16635.2935</v>
      </c>
      <c r="AR209" s="26">
        <f t="shared" si="101"/>
        <v>25620.770799999998</v>
      </c>
      <c r="AS209" s="26">
        <f t="shared" si="101"/>
        <v>40872.667500000003</v>
      </c>
      <c r="AT209" s="26">
        <f t="shared" si="101"/>
        <v>46133.167050000004</v>
      </c>
      <c r="AU209" s="26">
        <f t="shared" si="101"/>
        <v>46133.167050000004</v>
      </c>
      <c r="AV209" s="26">
        <f t="shared" si="101"/>
        <v>51162.490625000006</v>
      </c>
      <c r="AW209" s="26">
        <f t="shared" si="101"/>
        <v>51162.490625000006</v>
      </c>
      <c r="AX209" s="26">
        <f t="shared" si="101"/>
        <v>51162.490625000006</v>
      </c>
      <c r="AY209" s="26">
        <f t="shared" si="101"/>
        <v>46158.667050000004</v>
      </c>
      <c r="AZ209" s="26">
        <f t="shared" si="101"/>
        <v>46184.167050000004</v>
      </c>
      <c r="BA209" s="26">
        <f t="shared" si="101"/>
        <v>41062.355000000003</v>
      </c>
      <c r="BB209" s="26">
        <f t="shared" si="101"/>
        <v>36074.781425000001</v>
      </c>
      <c r="BC209" s="26">
        <f t="shared" si="101"/>
        <v>30952.094375000001</v>
      </c>
      <c r="BD209" s="26">
        <f t="shared" si="101"/>
        <v>43572.210675000002</v>
      </c>
      <c r="BE209" s="26">
        <f t="shared" si="101"/>
        <v>69690.999580000003</v>
      </c>
      <c r="BF209" s="26">
        <f t="shared" si="101"/>
        <v>78492.241714999996</v>
      </c>
      <c r="BG209" s="26">
        <f t="shared" si="101"/>
        <v>78492.241714999996</v>
      </c>
      <c r="BH209" s="26">
        <f t="shared" si="101"/>
        <v>87186.171350000004</v>
      </c>
      <c r="BI209" s="26">
        <f t="shared" si="101"/>
        <v>87186.171350000004</v>
      </c>
      <c r="BJ209" s="26">
        <f t="shared" si="101"/>
        <v>87186.171350000004</v>
      </c>
      <c r="BK209" s="26">
        <f t="shared" si="101"/>
        <v>78517.741714999996</v>
      </c>
      <c r="BL209" s="26">
        <f t="shared" si="101"/>
        <v>78543.241714999996</v>
      </c>
      <c r="BM209" s="26">
        <f t="shared" si="101"/>
        <v>69880.687080000003</v>
      </c>
      <c r="BN209" s="26">
        <f t="shared" si="101"/>
        <v>61228.507444999996</v>
      </c>
      <c r="BO209" s="26">
        <f t="shared" si="101"/>
        <v>52565.077810000003</v>
      </c>
    </row>
    <row r="210" spans="1:68" hidden="1" outlineLevel="2" x14ac:dyDescent="0.15">
      <c r="A210" s="47" t="s">
        <v>63</v>
      </c>
      <c r="G210" s="26">
        <f t="shared" ref="G210:AL210" si="102">G208+G209</f>
        <v>0</v>
      </c>
      <c r="H210" s="26">
        <f t="shared" si="102"/>
        <v>2000000</v>
      </c>
      <c r="I210" s="26">
        <f t="shared" si="102"/>
        <v>2000000</v>
      </c>
      <c r="J210" s="26">
        <f t="shared" si="102"/>
        <v>2000000</v>
      </c>
      <c r="K210" s="26">
        <f t="shared" si="102"/>
        <v>2000000</v>
      </c>
      <c r="L210" s="26">
        <f t="shared" si="102"/>
        <v>2000000</v>
      </c>
      <c r="M210" s="26">
        <f t="shared" si="102"/>
        <v>2000000</v>
      </c>
      <c r="N210" s="26">
        <f t="shared" si="102"/>
        <v>2000000</v>
      </c>
      <c r="O210" s="26">
        <f t="shared" si="102"/>
        <v>2000000</v>
      </c>
      <c r="P210" s="26">
        <f t="shared" si="102"/>
        <v>2000000</v>
      </c>
      <c r="Q210" s="26">
        <f t="shared" si="102"/>
        <v>2000576.35</v>
      </c>
      <c r="R210" s="26">
        <f t="shared" si="102"/>
        <v>2000576.35</v>
      </c>
      <c r="S210" s="26">
        <f t="shared" si="102"/>
        <v>2001122.3</v>
      </c>
      <c r="T210" s="26">
        <f t="shared" si="102"/>
        <v>2802524.19</v>
      </c>
      <c r="U210" s="26">
        <f t="shared" si="102"/>
        <v>2803394.665</v>
      </c>
      <c r="V210" s="26">
        <f t="shared" si="102"/>
        <v>2806789.33</v>
      </c>
      <c r="W210" s="26">
        <f t="shared" si="102"/>
        <v>2806789.33</v>
      </c>
      <c r="X210" s="26">
        <f t="shared" si="102"/>
        <v>2806789.33</v>
      </c>
      <c r="Y210" s="26">
        <f t="shared" si="102"/>
        <v>2806789.33</v>
      </c>
      <c r="Z210" s="26">
        <f t="shared" si="102"/>
        <v>2806789.33</v>
      </c>
      <c r="AA210" s="26">
        <f t="shared" si="102"/>
        <v>2807659.8050000002</v>
      </c>
      <c r="AB210" s="26">
        <f t="shared" si="102"/>
        <v>2808530.28</v>
      </c>
      <c r="AC210" s="26">
        <f t="shared" si="102"/>
        <v>2808560.1237499998</v>
      </c>
      <c r="AD210" s="26">
        <f t="shared" si="102"/>
        <v>2810214.3075000001</v>
      </c>
      <c r="AE210" s="26">
        <f t="shared" si="102"/>
        <v>2810243.5262500001</v>
      </c>
      <c r="AF210" s="26">
        <f t="shared" si="102"/>
        <v>3613653.38</v>
      </c>
      <c r="AG210" s="26">
        <f t="shared" si="102"/>
        <v>3621827.0580000002</v>
      </c>
      <c r="AH210" s="26">
        <f t="shared" si="102"/>
        <v>3624635.2215</v>
      </c>
      <c r="AI210" s="26">
        <f t="shared" si="102"/>
        <v>3624635.2215</v>
      </c>
      <c r="AJ210" s="26">
        <f t="shared" si="102"/>
        <v>3627352.51</v>
      </c>
      <c r="AK210" s="26">
        <f t="shared" si="102"/>
        <v>3627352.51</v>
      </c>
      <c r="AL210" s="26">
        <f t="shared" si="102"/>
        <v>3627352.51</v>
      </c>
      <c r="AM210" s="26">
        <f t="shared" ref="AM210:BO210" si="103">AM208+AM209</f>
        <v>3624658.0965</v>
      </c>
      <c r="AN210" s="26">
        <f t="shared" si="103"/>
        <v>3624680.9715</v>
      </c>
      <c r="AO210" s="26">
        <f t="shared" si="103"/>
        <v>3621996.3392500002</v>
      </c>
      <c r="AP210" s="26">
        <f t="shared" si="103"/>
        <v>3619320.5507499999</v>
      </c>
      <c r="AQ210" s="26">
        <f t="shared" si="103"/>
        <v>3616635.2935000001</v>
      </c>
      <c r="AR210" s="26">
        <f t="shared" si="103"/>
        <v>4425620.7708000001</v>
      </c>
      <c r="AS210" s="26">
        <f t="shared" si="103"/>
        <v>4440872.6675000004</v>
      </c>
      <c r="AT210" s="26">
        <f t="shared" si="103"/>
        <v>4446133.1670500003</v>
      </c>
      <c r="AU210" s="26">
        <f t="shared" si="103"/>
        <v>4446133.1670500003</v>
      </c>
      <c r="AV210" s="26">
        <f t="shared" si="103"/>
        <v>4451162.4906249996</v>
      </c>
      <c r="AW210" s="26">
        <f t="shared" si="103"/>
        <v>4451162.4906249996</v>
      </c>
      <c r="AX210" s="26">
        <f t="shared" si="103"/>
        <v>4451162.4906249996</v>
      </c>
      <c r="AY210" s="26">
        <f t="shared" si="103"/>
        <v>4446158.6670500003</v>
      </c>
      <c r="AZ210" s="26">
        <f t="shared" si="103"/>
        <v>4446184.1670500003</v>
      </c>
      <c r="BA210" s="26">
        <f t="shared" si="103"/>
        <v>4441062.3550000004</v>
      </c>
      <c r="BB210" s="26">
        <f t="shared" si="103"/>
        <v>4436074.7814250002</v>
      </c>
      <c r="BC210" s="26">
        <f t="shared" si="103"/>
        <v>4430952.0943750003</v>
      </c>
      <c r="BD210" s="26">
        <f t="shared" si="103"/>
        <v>6843572.2106750002</v>
      </c>
      <c r="BE210" s="26">
        <f t="shared" si="103"/>
        <v>6869690.9995799996</v>
      </c>
      <c r="BF210" s="26">
        <f t="shared" si="103"/>
        <v>6878492.241715</v>
      </c>
      <c r="BG210" s="26">
        <f t="shared" si="103"/>
        <v>6878492.241715</v>
      </c>
      <c r="BH210" s="26">
        <f t="shared" si="103"/>
        <v>6887186.1713500004</v>
      </c>
      <c r="BI210" s="26">
        <f t="shared" si="103"/>
        <v>6887186.1713500004</v>
      </c>
      <c r="BJ210" s="26">
        <f t="shared" si="103"/>
        <v>6887186.1713500004</v>
      </c>
      <c r="BK210" s="26">
        <f t="shared" si="103"/>
        <v>6878517.741715</v>
      </c>
      <c r="BL210" s="26">
        <f t="shared" si="103"/>
        <v>6878543.241715</v>
      </c>
      <c r="BM210" s="26">
        <f t="shared" si="103"/>
        <v>6869880.6870799996</v>
      </c>
      <c r="BN210" s="26">
        <f t="shared" si="103"/>
        <v>6861228.5074450001</v>
      </c>
      <c r="BO210" s="26">
        <f t="shared" si="103"/>
        <v>6852565.0778099997</v>
      </c>
      <c r="BP210" s="38">
        <f t="shared" ref="BP210:BP215" si="104">SUM(H210:BO210)</f>
        <v>236946668.98267505</v>
      </c>
    </row>
    <row r="211" spans="1:68" s="37" customFormat="1" hidden="1" outlineLevel="2" x14ac:dyDescent="0.15">
      <c r="A211" s="47"/>
      <c r="C211" s="22"/>
      <c r="D211" s="39"/>
      <c r="E211" s="39"/>
      <c r="F211" s="39" t="s">
        <v>64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>
        <f>SUM(H210:S210)</f>
        <v>24002275.000000004</v>
      </c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>
        <f>SUM(T210:AE210)</f>
        <v>33685073.547500007</v>
      </c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>
        <f>SUM(AF210:AQ210)</f>
        <v>43474099.662500001</v>
      </c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>
        <f>SUM(AR210:BC210)</f>
        <v>53312679.309175014</v>
      </c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>
        <f>SUM(BD210:BO210)</f>
        <v>82472541.463500008</v>
      </c>
      <c r="BP211" s="38">
        <f t="shared" si="104"/>
        <v>236946668.98267502</v>
      </c>
    </row>
    <row r="212" spans="1:68" hidden="1" outlineLevel="2" x14ac:dyDescent="0.15">
      <c r="A212" s="14" t="s">
        <v>87</v>
      </c>
      <c r="F212" s="39"/>
      <c r="G212" s="26">
        <f t="shared" ref="G212:AL212" si="105">G205+G196+G178+G169+G187</f>
        <v>0</v>
      </c>
      <c r="H212" s="26">
        <f t="shared" si="105"/>
        <v>0</v>
      </c>
      <c r="I212" s="26">
        <f t="shared" si="105"/>
        <v>0</v>
      </c>
      <c r="J212" s="26">
        <f t="shared" si="105"/>
        <v>0</v>
      </c>
      <c r="K212" s="26">
        <f t="shared" si="105"/>
        <v>0</v>
      </c>
      <c r="L212" s="26">
        <f t="shared" si="105"/>
        <v>0</v>
      </c>
      <c r="M212" s="26">
        <f t="shared" si="105"/>
        <v>0</v>
      </c>
      <c r="N212" s="26">
        <f t="shared" si="105"/>
        <v>0</v>
      </c>
      <c r="O212" s="26">
        <f t="shared" si="105"/>
        <v>0</v>
      </c>
      <c r="P212" s="26">
        <f t="shared" si="105"/>
        <v>0</v>
      </c>
      <c r="Q212" s="26">
        <f t="shared" si="105"/>
        <v>0</v>
      </c>
      <c r="R212" s="26">
        <f t="shared" si="105"/>
        <v>0</v>
      </c>
      <c r="S212" s="26">
        <f t="shared" si="105"/>
        <v>0</v>
      </c>
      <c r="T212" s="26">
        <f t="shared" si="105"/>
        <v>0</v>
      </c>
      <c r="U212" s="26">
        <f t="shared" si="105"/>
        <v>0</v>
      </c>
      <c r="V212" s="26">
        <f t="shared" si="105"/>
        <v>0</v>
      </c>
      <c r="W212" s="26">
        <f t="shared" si="105"/>
        <v>0</v>
      </c>
      <c r="X212" s="26">
        <f t="shared" si="105"/>
        <v>0</v>
      </c>
      <c r="Y212" s="26">
        <f t="shared" si="105"/>
        <v>0</v>
      </c>
      <c r="Z212" s="26">
        <f t="shared" si="105"/>
        <v>0</v>
      </c>
      <c r="AA212" s="26">
        <f t="shared" si="105"/>
        <v>0</v>
      </c>
      <c r="AB212" s="26">
        <f t="shared" si="105"/>
        <v>0</v>
      </c>
      <c r="AC212" s="26">
        <f t="shared" si="105"/>
        <v>0</v>
      </c>
      <c r="AD212" s="26">
        <f t="shared" si="105"/>
        <v>0</v>
      </c>
      <c r="AE212" s="26">
        <f t="shared" si="105"/>
        <v>0</v>
      </c>
      <c r="AF212" s="26">
        <f t="shared" si="105"/>
        <v>0</v>
      </c>
      <c r="AG212" s="26">
        <f t="shared" si="105"/>
        <v>0</v>
      </c>
      <c r="AH212" s="26">
        <f t="shared" si="105"/>
        <v>0</v>
      </c>
      <c r="AI212" s="26">
        <f t="shared" si="105"/>
        <v>0</v>
      </c>
      <c r="AJ212" s="26">
        <f t="shared" si="105"/>
        <v>0</v>
      </c>
      <c r="AK212" s="26">
        <f t="shared" si="105"/>
        <v>0</v>
      </c>
      <c r="AL212" s="26">
        <f t="shared" si="105"/>
        <v>0</v>
      </c>
      <c r="AM212" s="26">
        <f t="shared" ref="AM212:BO212" si="106">AM205+AM196+AM178+AM169+AM187</f>
        <v>0</v>
      </c>
      <c r="AN212" s="26">
        <f t="shared" si="106"/>
        <v>0</v>
      </c>
      <c r="AO212" s="26">
        <f t="shared" si="106"/>
        <v>0</v>
      </c>
      <c r="AP212" s="26">
        <f t="shared" si="106"/>
        <v>0</v>
      </c>
      <c r="AQ212" s="26">
        <f t="shared" si="106"/>
        <v>0</v>
      </c>
      <c r="AR212" s="26">
        <f t="shared" si="106"/>
        <v>0</v>
      </c>
      <c r="AS212" s="26">
        <f t="shared" si="106"/>
        <v>0</v>
      </c>
      <c r="AT212" s="26">
        <f t="shared" si="106"/>
        <v>0</v>
      </c>
      <c r="AU212" s="26">
        <f t="shared" si="106"/>
        <v>0</v>
      </c>
      <c r="AV212" s="26">
        <f t="shared" si="106"/>
        <v>0</v>
      </c>
      <c r="AW212" s="26">
        <f t="shared" si="106"/>
        <v>0</v>
      </c>
      <c r="AX212" s="26">
        <f t="shared" si="106"/>
        <v>0</v>
      </c>
      <c r="AY212" s="26">
        <f t="shared" si="106"/>
        <v>0</v>
      </c>
      <c r="AZ212" s="26">
        <f t="shared" si="106"/>
        <v>0</v>
      </c>
      <c r="BA212" s="26">
        <f t="shared" si="106"/>
        <v>0</v>
      </c>
      <c r="BB212" s="26">
        <f t="shared" si="106"/>
        <v>0</v>
      </c>
      <c r="BC212" s="26">
        <f t="shared" si="106"/>
        <v>0</v>
      </c>
      <c r="BD212" s="26">
        <f t="shared" si="106"/>
        <v>0</v>
      </c>
      <c r="BE212" s="26">
        <f t="shared" si="106"/>
        <v>0</v>
      </c>
      <c r="BF212" s="26">
        <f t="shared" si="106"/>
        <v>0</v>
      </c>
      <c r="BG212" s="26">
        <f t="shared" si="106"/>
        <v>0</v>
      </c>
      <c r="BH212" s="26">
        <f t="shared" si="106"/>
        <v>0</v>
      </c>
      <c r="BI212" s="26">
        <f t="shared" si="106"/>
        <v>0</v>
      </c>
      <c r="BJ212" s="26">
        <f t="shared" si="106"/>
        <v>0</v>
      </c>
      <c r="BK212" s="26">
        <f t="shared" si="106"/>
        <v>0</v>
      </c>
      <c r="BL212" s="26">
        <f t="shared" si="106"/>
        <v>0</v>
      </c>
      <c r="BM212" s="26">
        <f t="shared" si="106"/>
        <v>0</v>
      </c>
      <c r="BN212" s="26">
        <f t="shared" si="106"/>
        <v>0</v>
      </c>
      <c r="BO212" s="26">
        <f t="shared" si="106"/>
        <v>0</v>
      </c>
      <c r="BP212" s="38">
        <f t="shared" si="104"/>
        <v>0</v>
      </c>
    </row>
    <row r="213" spans="1:68" s="37" customFormat="1" hidden="1" outlineLevel="2" x14ac:dyDescent="0.15">
      <c r="A213" s="14"/>
      <c r="C213" s="22"/>
      <c r="D213" s="39"/>
      <c r="E213" s="39"/>
      <c r="F213" s="39" t="s">
        <v>64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>
        <f>SUM(H212:S212)</f>
        <v>0</v>
      </c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>
        <f>SUM(T212:AE212)</f>
        <v>0</v>
      </c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>
        <f>SUM(AF212:AQ212)</f>
        <v>0</v>
      </c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>
        <f>SUM(AR212:BC212)</f>
        <v>0</v>
      </c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>
        <f>SUM(BD212:BO212)</f>
        <v>0</v>
      </c>
      <c r="BP213" s="38">
        <f t="shared" si="104"/>
        <v>0</v>
      </c>
    </row>
    <row r="214" spans="1:68" hidden="1" outlineLevel="2" x14ac:dyDescent="0.15">
      <c r="A214" s="14" t="str">
        <f>A8&amp;" TOTAL BASIS"</f>
        <v>Ejecutivo TOTAL BASIS</v>
      </c>
      <c r="F214" s="39"/>
      <c r="G214" s="26">
        <f t="shared" ref="G214:AL214" si="107">G212+G210</f>
        <v>0</v>
      </c>
      <c r="H214" s="26">
        <f t="shared" si="107"/>
        <v>2000000</v>
      </c>
      <c r="I214" s="26">
        <f t="shared" si="107"/>
        <v>2000000</v>
      </c>
      <c r="J214" s="26">
        <f t="shared" si="107"/>
        <v>2000000</v>
      </c>
      <c r="K214" s="26">
        <f t="shared" si="107"/>
        <v>2000000</v>
      </c>
      <c r="L214" s="26">
        <f t="shared" si="107"/>
        <v>2000000</v>
      </c>
      <c r="M214" s="26">
        <f t="shared" si="107"/>
        <v>2000000</v>
      </c>
      <c r="N214" s="26">
        <f t="shared" si="107"/>
        <v>2000000</v>
      </c>
      <c r="O214" s="26">
        <f t="shared" si="107"/>
        <v>2000000</v>
      </c>
      <c r="P214" s="26">
        <f t="shared" si="107"/>
        <v>2000000</v>
      </c>
      <c r="Q214" s="26">
        <f t="shared" si="107"/>
        <v>2000576.35</v>
      </c>
      <c r="R214" s="26">
        <f t="shared" si="107"/>
        <v>2000576.35</v>
      </c>
      <c r="S214" s="26">
        <f t="shared" si="107"/>
        <v>2001122.3</v>
      </c>
      <c r="T214" s="26">
        <f t="shared" si="107"/>
        <v>2802524.19</v>
      </c>
      <c r="U214" s="26">
        <f t="shared" si="107"/>
        <v>2803394.665</v>
      </c>
      <c r="V214" s="26">
        <f t="shared" si="107"/>
        <v>2806789.33</v>
      </c>
      <c r="W214" s="26">
        <f t="shared" si="107"/>
        <v>2806789.33</v>
      </c>
      <c r="X214" s="26">
        <f t="shared" si="107"/>
        <v>2806789.33</v>
      </c>
      <c r="Y214" s="26">
        <f t="shared" si="107"/>
        <v>2806789.33</v>
      </c>
      <c r="Z214" s="26">
        <f t="shared" si="107"/>
        <v>2806789.33</v>
      </c>
      <c r="AA214" s="26">
        <f t="shared" si="107"/>
        <v>2807659.8050000002</v>
      </c>
      <c r="AB214" s="26">
        <f t="shared" si="107"/>
        <v>2808530.28</v>
      </c>
      <c r="AC214" s="26">
        <f t="shared" si="107"/>
        <v>2808560.1237499998</v>
      </c>
      <c r="AD214" s="26">
        <f t="shared" si="107"/>
        <v>2810214.3075000001</v>
      </c>
      <c r="AE214" s="26">
        <f t="shared" si="107"/>
        <v>2810243.5262500001</v>
      </c>
      <c r="AF214" s="26">
        <f t="shared" si="107"/>
        <v>3613653.38</v>
      </c>
      <c r="AG214" s="26">
        <f t="shared" si="107"/>
        <v>3621827.0580000002</v>
      </c>
      <c r="AH214" s="26">
        <f t="shared" si="107"/>
        <v>3624635.2215</v>
      </c>
      <c r="AI214" s="26">
        <f t="shared" si="107"/>
        <v>3624635.2215</v>
      </c>
      <c r="AJ214" s="26">
        <f t="shared" si="107"/>
        <v>3627352.51</v>
      </c>
      <c r="AK214" s="26">
        <f t="shared" si="107"/>
        <v>3627352.51</v>
      </c>
      <c r="AL214" s="26">
        <f t="shared" si="107"/>
        <v>3627352.51</v>
      </c>
      <c r="AM214" s="26">
        <f t="shared" ref="AM214:BO214" si="108">AM212+AM210</f>
        <v>3624658.0965</v>
      </c>
      <c r="AN214" s="26">
        <f t="shared" si="108"/>
        <v>3624680.9715</v>
      </c>
      <c r="AO214" s="26">
        <f t="shared" si="108"/>
        <v>3621996.3392500002</v>
      </c>
      <c r="AP214" s="26">
        <f t="shared" si="108"/>
        <v>3619320.5507499999</v>
      </c>
      <c r="AQ214" s="26">
        <f t="shared" si="108"/>
        <v>3616635.2935000001</v>
      </c>
      <c r="AR214" s="26">
        <f t="shared" si="108"/>
        <v>4425620.7708000001</v>
      </c>
      <c r="AS214" s="26">
        <f t="shared" si="108"/>
        <v>4440872.6675000004</v>
      </c>
      <c r="AT214" s="26">
        <f t="shared" si="108"/>
        <v>4446133.1670500003</v>
      </c>
      <c r="AU214" s="26">
        <f t="shared" si="108"/>
        <v>4446133.1670500003</v>
      </c>
      <c r="AV214" s="26">
        <f t="shared" si="108"/>
        <v>4451162.4906249996</v>
      </c>
      <c r="AW214" s="26">
        <f t="shared" si="108"/>
        <v>4451162.4906249996</v>
      </c>
      <c r="AX214" s="26">
        <f t="shared" si="108"/>
        <v>4451162.4906249996</v>
      </c>
      <c r="AY214" s="26">
        <f t="shared" si="108"/>
        <v>4446158.6670500003</v>
      </c>
      <c r="AZ214" s="26">
        <f t="shared" si="108"/>
        <v>4446184.1670500003</v>
      </c>
      <c r="BA214" s="26">
        <f t="shared" si="108"/>
        <v>4441062.3550000004</v>
      </c>
      <c r="BB214" s="26">
        <f t="shared" si="108"/>
        <v>4436074.7814250002</v>
      </c>
      <c r="BC214" s="26">
        <f t="shared" si="108"/>
        <v>4430952.0943750003</v>
      </c>
      <c r="BD214" s="26">
        <f t="shared" si="108"/>
        <v>6843572.2106750002</v>
      </c>
      <c r="BE214" s="26">
        <f t="shared" si="108"/>
        <v>6869690.9995799996</v>
      </c>
      <c r="BF214" s="26">
        <f t="shared" si="108"/>
        <v>6878492.241715</v>
      </c>
      <c r="BG214" s="26">
        <f t="shared" si="108"/>
        <v>6878492.241715</v>
      </c>
      <c r="BH214" s="26">
        <f t="shared" si="108"/>
        <v>6887186.1713500004</v>
      </c>
      <c r="BI214" s="26">
        <f t="shared" si="108"/>
        <v>6887186.1713500004</v>
      </c>
      <c r="BJ214" s="26">
        <f t="shared" si="108"/>
        <v>6887186.1713500004</v>
      </c>
      <c r="BK214" s="26">
        <f t="shared" si="108"/>
        <v>6878517.741715</v>
      </c>
      <c r="BL214" s="26">
        <f t="shared" si="108"/>
        <v>6878543.241715</v>
      </c>
      <c r="BM214" s="26">
        <f t="shared" si="108"/>
        <v>6869880.6870799996</v>
      </c>
      <c r="BN214" s="26">
        <f t="shared" si="108"/>
        <v>6861228.5074450001</v>
      </c>
      <c r="BO214" s="26">
        <f t="shared" si="108"/>
        <v>6852565.0778099997</v>
      </c>
      <c r="BP214" s="38">
        <f t="shared" si="104"/>
        <v>236946668.98267505</v>
      </c>
    </row>
    <row r="215" spans="1:68" s="37" customFormat="1" hidden="1" outlineLevel="2" x14ac:dyDescent="0.15">
      <c r="A215" s="33"/>
      <c r="C215" s="22"/>
      <c r="D215" s="39"/>
      <c r="E215" s="39"/>
      <c r="F215" s="39" t="s">
        <v>64</v>
      </c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>
        <f>SUM(H214:S214)</f>
        <v>24002275.000000004</v>
      </c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>
        <f>SUM(T214:AE214)</f>
        <v>33685073.547500007</v>
      </c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>
        <f>SUM(AF214:AQ214)</f>
        <v>43474099.662500001</v>
      </c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>
        <f>SUM(AR214:BC214)</f>
        <v>53312679.309175014</v>
      </c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>
        <f>SUM(BD214:BO214)</f>
        <v>82472541.463500008</v>
      </c>
      <c r="BP215" s="38">
        <f t="shared" si="104"/>
        <v>236946668.98267502</v>
      </c>
    </row>
    <row r="216" spans="1:68" hidden="1" outlineLevel="2" x14ac:dyDescent="0.15">
      <c r="A216" s="14" t="s">
        <v>81</v>
      </c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</row>
    <row r="217" spans="1:68" hidden="1" outlineLevel="2" x14ac:dyDescent="0.15"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</row>
    <row r="218" spans="1:68" hidden="1" outlineLevel="2" x14ac:dyDescent="0.15">
      <c r="A218" s="31" t="s">
        <v>11</v>
      </c>
      <c r="B218" s="13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</row>
    <row r="219" spans="1:68" hidden="1" outlineLevel="2" x14ac:dyDescent="0.15">
      <c r="A219" s="47" t="str">
        <f>STAFFPLAN_CWS!A177</f>
        <v>Pensión</v>
      </c>
      <c r="B219" s="32">
        <f>STAFFPLAN_CWS!C177</f>
        <v>0.16</v>
      </c>
      <c r="G219" s="26">
        <f>G210*STAFFPLAN_CWS!$B177</f>
        <v>0</v>
      </c>
      <c r="H219" s="26">
        <f>H210*STAFFPLAN_CWS!$C177</f>
        <v>320000</v>
      </c>
      <c r="I219" s="26">
        <f>I210*STAFFPLAN_CWS!$C177</f>
        <v>320000</v>
      </c>
      <c r="J219" s="26">
        <f>J210*STAFFPLAN_CWS!$C177</f>
        <v>320000</v>
      </c>
      <c r="K219" s="26">
        <f>K210*STAFFPLAN_CWS!$C177</f>
        <v>320000</v>
      </c>
      <c r="L219" s="26">
        <f>L210*STAFFPLAN_CWS!$C177</f>
        <v>320000</v>
      </c>
      <c r="M219" s="26">
        <f>M210*STAFFPLAN_CWS!$C177</f>
        <v>320000</v>
      </c>
      <c r="N219" s="26">
        <f>N210*STAFFPLAN_CWS!$C177</f>
        <v>320000</v>
      </c>
      <c r="O219" s="26">
        <f>O210*STAFFPLAN_CWS!$C177</f>
        <v>320000</v>
      </c>
      <c r="P219" s="26">
        <f>P210*STAFFPLAN_CWS!$C177</f>
        <v>320000</v>
      </c>
      <c r="Q219" s="26">
        <f>Q210*STAFFPLAN_CWS!$C177</f>
        <v>320092.21600000001</v>
      </c>
      <c r="R219" s="26">
        <f>R210*STAFFPLAN_CWS!$C177</f>
        <v>320092.21600000001</v>
      </c>
      <c r="S219" s="26">
        <f>S210*STAFFPLAN_CWS!$D177</f>
        <v>320179.56800000003</v>
      </c>
      <c r="T219" s="26">
        <f>T210*STAFFPLAN_CWS!$D177</f>
        <v>448403.87040000001</v>
      </c>
      <c r="U219" s="26">
        <f>U210*STAFFPLAN_CWS!$D177</f>
        <v>448543.14640000003</v>
      </c>
      <c r="V219" s="26">
        <f>V210*STAFFPLAN_CWS!$D177</f>
        <v>449086.2928</v>
      </c>
      <c r="W219" s="26">
        <f>W210*STAFFPLAN_CWS!$D177</f>
        <v>449086.2928</v>
      </c>
      <c r="X219" s="26">
        <f>X210*STAFFPLAN_CWS!$D177</f>
        <v>449086.2928</v>
      </c>
      <c r="Y219" s="26">
        <f>Y210*STAFFPLAN_CWS!$D177</f>
        <v>449086.2928</v>
      </c>
      <c r="Z219" s="26">
        <f>Z210*STAFFPLAN_CWS!$D177</f>
        <v>449086.2928</v>
      </c>
      <c r="AA219" s="26">
        <f>AA210*STAFFPLAN_CWS!$D177</f>
        <v>449225.56880000001</v>
      </c>
      <c r="AB219" s="26">
        <f>AB210*STAFFPLAN_CWS!$D177</f>
        <v>449364.84479999996</v>
      </c>
      <c r="AC219" s="26">
        <f>AC210*STAFFPLAN_CWS!$D177</f>
        <v>449369.61979999999</v>
      </c>
      <c r="AD219" s="26">
        <f>AD210*STAFFPLAN_CWS!$D177</f>
        <v>449634.2892</v>
      </c>
      <c r="AE219" s="26">
        <f>AE210*STAFFPLAN_CWS!$D177</f>
        <v>449638.96420000005</v>
      </c>
      <c r="AF219" s="26">
        <f>AF210*STAFFPLAN_CWS!$E177</f>
        <v>578184.54079999996</v>
      </c>
      <c r="AG219" s="26">
        <f>AG210*STAFFPLAN_CWS!$E177</f>
        <v>579492.32928000006</v>
      </c>
      <c r="AH219" s="26">
        <f>AH210*STAFFPLAN_CWS!$E177</f>
        <v>579941.63543999998</v>
      </c>
      <c r="AI219" s="26">
        <f>AI210*STAFFPLAN_CWS!$E177</f>
        <v>579941.63543999998</v>
      </c>
      <c r="AJ219" s="26">
        <f>AJ210*STAFFPLAN_CWS!$E177</f>
        <v>580376.40159999998</v>
      </c>
      <c r="AK219" s="26">
        <f>AK210*STAFFPLAN_CWS!$E177</f>
        <v>580376.40159999998</v>
      </c>
      <c r="AL219" s="26">
        <f>AL210*STAFFPLAN_CWS!$E177</f>
        <v>580376.40159999998</v>
      </c>
      <c r="AM219" s="26">
        <f>AM210*STAFFPLAN_CWS!$E177</f>
        <v>579945.29544000002</v>
      </c>
      <c r="AN219" s="26">
        <f>AN210*STAFFPLAN_CWS!$E177</f>
        <v>579948.95544000005</v>
      </c>
      <c r="AO219" s="26">
        <f>AO210*STAFFPLAN_CWS!$E177</f>
        <v>579519.41428000003</v>
      </c>
      <c r="AP219" s="26">
        <f>AP210*STAFFPLAN_CWS!$E177</f>
        <v>579091.28812000004</v>
      </c>
      <c r="AQ219" s="26">
        <f>AQ210*STAFFPLAN_CWS!$E177</f>
        <v>578661.64696000004</v>
      </c>
      <c r="AR219" s="26">
        <f>AR210*STAFFPLAN_CWS!$F177</f>
        <v>708099.32332800003</v>
      </c>
      <c r="AS219" s="26">
        <f>AS210*STAFFPLAN_CWS!$F177</f>
        <v>710539.62680000009</v>
      </c>
      <c r="AT219" s="26">
        <f>AT210*STAFFPLAN_CWS!$F177</f>
        <v>711381.30672800005</v>
      </c>
      <c r="AU219" s="26">
        <f>AU210*STAFFPLAN_CWS!$F177</f>
        <v>711381.30672800005</v>
      </c>
      <c r="AV219" s="26">
        <f>AV210*STAFFPLAN_CWS!$F177</f>
        <v>712185.99849999999</v>
      </c>
      <c r="AW219" s="26">
        <f>AW210*STAFFPLAN_CWS!$F177</f>
        <v>712185.99849999999</v>
      </c>
      <c r="AX219" s="26">
        <f>AX210*STAFFPLAN_CWS!$F177</f>
        <v>712185.99849999999</v>
      </c>
      <c r="AY219" s="26">
        <f>AY210*STAFFPLAN_CWS!$F177</f>
        <v>711385.38672800001</v>
      </c>
      <c r="AZ219" s="26">
        <f>AZ210*STAFFPLAN_CWS!$F177</f>
        <v>711389.46672800009</v>
      </c>
      <c r="BA219" s="26">
        <f>BA210*STAFFPLAN_CWS!$F177</f>
        <v>710569.97680000006</v>
      </c>
      <c r="BB219" s="26">
        <f>BB210*STAFFPLAN_CWS!$F177</f>
        <v>709771.96502800006</v>
      </c>
      <c r="BC219" s="26">
        <f>BC210*STAFFPLAN_CWS!$F177</f>
        <v>708952.33510000003</v>
      </c>
      <c r="BD219" s="26">
        <f>BD210*STAFFPLAN_CWS!$G177</f>
        <v>1094971.5537080001</v>
      </c>
      <c r="BE219" s="26">
        <f>BE210*STAFFPLAN_CWS!$G177</f>
        <v>1099150.5599328</v>
      </c>
      <c r="BF219" s="26">
        <f>BF210*STAFFPLAN_CWS!$G177</f>
        <v>1100558.7586743999</v>
      </c>
      <c r="BG219" s="26">
        <f>BG210*STAFFPLAN_CWS!$G177</f>
        <v>1100558.7586743999</v>
      </c>
      <c r="BH219" s="26">
        <f>BH210*STAFFPLAN_CWS!$G177</f>
        <v>1101949.7874160002</v>
      </c>
      <c r="BI219" s="26">
        <f>BI210*STAFFPLAN_CWS!$G177</f>
        <v>1101949.7874160002</v>
      </c>
      <c r="BJ219" s="26">
        <f>BJ210*STAFFPLAN_CWS!$G177</f>
        <v>1101949.7874160002</v>
      </c>
      <c r="BK219" s="26">
        <f>BK210*STAFFPLAN_CWS!$G177</f>
        <v>1100562.8386744</v>
      </c>
      <c r="BL219" s="26">
        <f>BL210*STAFFPLAN_CWS!$G177</f>
        <v>1100566.9186744001</v>
      </c>
      <c r="BM219" s="26">
        <f>BM210*STAFFPLAN_CWS!$G177</f>
        <v>1099180.9099327999</v>
      </c>
      <c r="BN219" s="26">
        <f>BN210*STAFFPLAN_CWS!$G177</f>
        <v>1097796.5611912</v>
      </c>
      <c r="BO219" s="26">
        <f>BO210*STAFFPLAN_CWS!$G177</f>
        <v>1096410.4124495999</v>
      </c>
    </row>
    <row r="220" spans="1:68" hidden="1" outlineLevel="2" x14ac:dyDescent="0.15">
      <c r="A220" s="47" t="str">
        <f>STAFFPLAN_CWS!A178</f>
        <v>Salud</v>
      </c>
      <c r="B220" s="32">
        <f>STAFFPLAN_CWS!C178</f>
        <v>0.04</v>
      </c>
      <c r="G220" s="26">
        <f>G210*STAFFPLAN_CWS!$B178</f>
        <v>0</v>
      </c>
      <c r="H220" s="26">
        <f>H210*STAFFPLAN_CWS!$C178</f>
        <v>80000</v>
      </c>
      <c r="I220" s="26">
        <f>I210*STAFFPLAN_CWS!$C178</f>
        <v>80000</v>
      </c>
      <c r="J220" s="26">
        <f>J210*STAFFPLAN_CWS!$C178</f>
        <v>80000</v>
      </c>
      <c r="K220" s="26">
        <f>K210*STAFFPLAN_CWS!$C178</f>
        <v>80000</v>
      </c>
      <c r="L220" s="26">
        <f>L210*STAFFPLAN_CWS!$C178</f>
        <v>80000</v>
      </c>
      <c r="M220" s="26">
        <f>M210*STAFFPLAN_CWS!$C178</f>
        <v>80000</v>
      </c>
      <c r="N220" s="26">
        <f>N210*STAFFPLAN_CWS!$C178</f>
        <v>80000</v>
      </c>
      <c r="O220" s="26">
        <f>O210*STAFFPLAN_CWS!$C178</f>
        <v>80000</v>
      </c>
      <c r="P220" s="26">
        <f>P210*STAFFPLAN_CWS!$C178</f>
        <v>80000</v>
      </c>
      <c r="Q220" s="26">
        <f>Q210*STAFFPLAN_CWS!$C178</f>
        <v>80023.054000000004</v>
      </c>
      <c r="R220" s="26">
        <f>R210*STAFFPLAN_CWS!$C178</f>
        <v>80023.054000000004</v>
      </c>
      <c r="S220" s="26">
        <f>S210*STAFFPLAN_CWS!$D178</f>
        <v>80044.892000000007</v>
      </c>
      <c r="T220" s="26">
        <f>T210*STAFFPLAN_CWS!$D178</f>
        <v>112100.9676</v>
      </c>
      <c r="U220" s="26">
        <f>U210*STAFFPLAN_CWS!$D178</f>
        <v>112135.78660000001</v>
      </c>
      <c r="V220" s="26">
        <f>V210*STAFFPLAN_CWS!$D178</f>
        <v>112271.5732</v>
      </c>
      <c r="W220" s="26">
        <f>W210*STAFFPLAN_CWS!$D178</f>
        <v>112271.5732</v>
      </c>
      <c r="X220" s="26">
        <f>X210*STAFFPLAN_CWS!$D178</f>
        <v>112271.5732</v>
      </c>
      <c r="Y220" s="26">
        <f>Y210*STAFFPLAN_CWS!$D178</f>
        <v>112271.5732</v>
      </c>
      <c r="Z220" s="26">
        <f>Z210*STAFFPLAN_CWS!$D178</f>
        <v>112271.5732</v>
      </c>
      <c r="AA220" s="26">
        <f>AA210*STAFFPLAN_CWS!$D178</f>
        <v>112306.3922</v>
      </c>
      <c r="AB220" s="26">
        <f>AB210*STAFFPLAN_CWS!$D178</f>
        <v>112341.21119999999</v>
      </c>
      <c r="AC220" s="26">
        <f>AC210*STAFFPLAN_CWS!$D178</f>
        <v>112342.40495</v>
      </c>
      <c r="AD220" s="26">
        <f>AD210*STAFFPLAN_CWS!$D178</f>
        <v>112408.5723</v>
      </c>
      <c r="AE220" s="26">
        <f>AE210*STAFFPLAN_CWS!$D178</f>
        <v>112409.74105000001</v>
      </c>
      <c r="AF220" s="26">
        <f>AF210*STAFFPLAN_CWS!$E178</f>
        <v>144546.13519999999</v>
      </c>
      <c r="AG220" s="26">
        <f>AG210*STAFFPLAN_CWS!$E178</f>
        <v>144873.08232000002</v>
      </c>
      <c r="AH220" s="26">
        <f>AH210*STAFFPLAN_CWS!$E178</f>
        <v>144985.40886</v>
      </c>
      <c r="AI220" s="26">
        <f>AI210*STAFFPLAN_CWS!$E178</f>
        <v>144985.40886</v>
      </c>
      <c r="AJ220" s="26">
        <f>AJ210*STAFFPLAN_CWS!$E178</f>
        <v>145094.1004</v>
      </c>
      <c r="AK220" s="26">
        <f>AK210*STAFFPLAN_CWS!$E178</f>
        <v>145094.1004</v>
      </c>
      <c r="AL220" s="26">
        <f>AL210*STAFFPLAN_CWS!$E178</f>
        <v>145094.1004</v>
      </c>
      <c r="AM220" s="26">
        <f>AM210*STAFFPLAN_CWS!$E178</f>
        <v>144986.32386</v>
      </c>
      <c r="AN220" s="26">
        <f>AN210*STAFFPLAN_CWS!$E178</f>
        <v>144987.23886000001</v>
      </c>
      <c r="AO220" s="26">
        <f>AO210*STAFFPLAN_CWS!$E178</f>
        <v>144879.85357000001</v>
      </c>
      <c r="AP220" s="26">
        <f>AP210*STAFFPLAN_CWS!$E178</f>
        <v>144772.82203000001</v>
      </c>
      <c r="AQ220" s="26">
        <f>AQ210*STAFFPLAN_CWS!$E178</f>
        <v>144665.41174000001</v>
      </c>
      <c r="AR220" s="26">
        <f>AR210*STAFFPLAN_CWS!$F178</f>
        <v>177024.83083200001</v>
      </c>
      <c r="AS220" s="26">
        <f>AS210*STAFFPLAN_CWS!$F178</f>
        <v>177634.90670000002</v>
      </c>
      <c r="AT220" s="26">
        <f>AT210*STAFFPLAN_CWS!$F178</f>
        <v>177845.32668200001</v>
      </c>
      <c r="AU220" s="26">
        <f>AU210*STAFFPLAN_CWS!$F178</f>
        <v>177845.32668200001</v>
      </c>
      <c r="AV220" s="26">
        <f>AV210*STAFFPLAN_CWS!$F178</f>
        <v>178046.499625</v>
      </c>
      <c r="AW220" s="26">
        <f>AW210*STAFFPLAN_CWS!$F178</f>
        <v>178046.499625</v>
      </c>
      <c r="AX220" s="26">
        <f>AX210*STAFFPLAN_CWS!$F178</f>
        <v>178046.499625</v>
      </c>
      <c r="AY220" s="26">
        <f>AY210*STAFFPLAN_CWS!$F178</f>
        <v>177846.346682</v>
      </c>
      <c r="AZ220" s="26">
        <f>AZ210*STAFFPLAN_CWS!$F178</f>
        <v>177847.36668200002</v>
      </c>
      <c r="BA220" s="26">
        <f>BA210*STAFFPLAN_CWS!$F178</f>
        <v>177642.49420000002</v>
      </c>
      <c r="BB220" s="26">
        <f>BB210*STAFFPLAN_CWS!$F178</f>
        <v>177442.99125700002</v>
      </c>
      <c r="BC220" s="26">
        <f>BC210*STAFFPLAN_CWS!$F178</f>
        <v>177238.08377500001</v>
      </c>
      <c r="BD220" s="26">
        <f>BD210*STAFFPLAN_CWS!$G178</f>
        <v>273742.88842700003</v>
      </c>
      <c r="BE220" s="26">
        <f>BE210*STAFFPLAN_CWS!$G178</f>
        <v>274787.6399832</v>
      </c>
      <c r="BF220" s="26">
        <f>BF210*STAFFPLAN_CWS!$G178</f>
        <v>275139.68966859998</v>
      </c>
      <c r="BG220" s="26">
        <f>BG210*STAFFPLAN_CWS!$G178</f>
        <v>275139.68966859998</v>
      </c>
      <c r="BH220" s="26">
        <f>BH210*STAFFPLAN_CWS!$G178</f>
        <v>275487.44685400004</v>
      </c>
      <c r="BI220" s="26">
        <f>BI210*STAFFPLAN_CWS!$G178</f>
        <v>275487.44685400004</v>
      </c>
      <c r="BJ220" s="26">
        <f>BJ210*STAFFPLAN_CWS!$G178</f>
        <v>275487.44685400004</v>
      </c>
      <c r="BK220" s="26">
        <f>BK210*STAFFPLAN_CWS!$G178</f>
        <v>275140.7096686</v>
      </c>
      <c r="BL220" s="26">
        <f>BL210*STAFFPLAN_CWS!$G178</f>
        <v>275141.72966860002</v>
      </c>
      <c r="BM220" s="26">
        <f>BM210*STAFFPLAN_CWS!$G178</f>
        <v>274795.22748319997</v>
      </c>
      <c r="BN220" s="26">
        <f>BN210*STAFFPLAN_CWS!$G178</f>
        <v>274449.14029780001</v>
      </c>
      <c r="BO220" s="26">
        <f>BO210*STAFFPLAN_CWS!$G178</f>
        <v>274102.60311239999</v>
      </c>
    </row>
    <row r="221" spans="1:68" hidden="1" outlineLevel="2" x14ac:dyDescent="0.15">
      <c r="A221" s="47" t="s">
        <v>13</v>
      </c>
      <c r="B221" s="32">
        <f>STAFFPLAN_CWS!C179</f>
        <v>0</v>
      </c>
      <c r="G221" s="26">
        <f>G210*STAFFPLAN_CWS!$B179</f>
        <v>0</v>
      </c>
      <c r="H221" s="26">
        <f>H210*STAFFPLAN_CWS!$C179</f>
        <v>0</v>
      </c>
      <c r="I221" s="26">
        <f>I210*STAFFPLAN_CWS!$C179</f>
        <v>0</v>
      </c>
      <c r="J221" s="26">
        <f>J210*STAFFPLAN_CWS!$C179</f>
        <v>0</v>
      </c>
      <c r="K221" s="26">
        <f>K210*STAFFPLAN_CWS!$C179</f>
        <v>0</v>
      </c>
      <c r="L221" s="26">
        <f>L210*STAFFPLAN_CWS!$C179</f>
        <v>0</v>
      </c>
      <c r="M221" s="26">
        <f>M210*STAFFPLAN_CWS!$C179</f>
        <v>0</v>
      </c>
      <c r="N221" s="26">
        <f>N210*STAFFPLAN_CWS!$C179</f>
        <v>0</v>
      </c>
      <c r="O221" s="26">
        <f>O210*STAFFPLAN_CWS!$C179</f>
        <v>0</v>
      </c>
      <c r="P221" s="26">
        <f>P210*STAFFPLAN_CWS!$C179</f>
        <v>0</v>
      </c>
      <c r="Q221" s="26">
        <f>Q210*STAFFPLAN_CWS!$C179</f>
        <v>0</v>
      </c>
      <c r="R221" s="26">
        <f>R210*STAFFPLAN_CWS!$C179</f>
        <v>0</v>
      </c>
      <c r="S221" s="26">
        <f>S210*STAFFPLAN_CWS!$D179</f>
        <v>0</v>
      </c>
      <c r="T221" s="26">
        <f>T210*STAFFPLAN_CWS!$D179</f>
        <v>0</v>
      </c>
      <c r="U221" s="26">
        <f>U210*STAFFPLAN_CWS!$D179</f>
        <v>0</v>
      </c>
      <c r="V221" s="26">
        <f>V210*STAFFPLAN_CWS!$D179</f>
        <v>0</v>
      </c>
      <c r="W221" s="26">
        <f>W210*STAFFPLAN_CWS!$D179</f>
        <v>0</v>
      </c>
      <c r="X221" s="26">
        <f>X210*STAFFPLAN_CWS!$D179</f>
        <v>0</v>
      </c>
      <c r="Y221" s="26">
        <f>Y210*STAFFPLAN_CWS!$D179</f>
        <v>0</v>
      </c>
      <c r="Z221" s="26">
        <f>Z210*STAFFPLAN_CWS!$D179</f>
        <v>0</v>
      </c>
      <c r="AA221" s="26">
        <f>AA210*STAFFPLAN_CWS!$D179</f>
        <v>0</v>
      </c>
      <c r="AB221" s="26">
        <f>AB210*STAFFPLAN_CWS!$D179</f>
        <v>0</v>
      </c>
      <c r="AC221" s="26">
        <f>AC210*STAFFPLAN_CWS!$D179</f>
        <v>0</v>
      </c>
      <c r="AD221" s="26">
        <f>AD210*STAFFPLAN_CWS!$D179</f>
        <v>0</v>
      </c>
      <c r="AE221" s="26">
        <f>AE210*STAFFPLAN_CWS!$D179</f>
        <v>0</v>
      </c>
      <c r="AF221" s="26">
        <f>AF210*STAFFPLAN_CWS!$E179</f>
        <v>0</v>
      </c>
      <c r="AG221" s="26">
        <f>AG210*STAFFPLAN_CWS!$E179</f>
        <v>0</v>
      </c>
      <c r="AH221" s="26">
        <f>AH210*STAFFPLAN_CWS!$E179</f>
        <v>0</v>
      </c>
      <c r="AI221" s="26">
        <f>AI210*STAFFPLAN_CWS!$E179</f>
        <v>0</v>
      </c>
      <c r="AJ221" s="26">
        <f>AJ210*STAFFPLAN_CWS!$E179</f>
        <v>0</v>
      </c>
      <c r="AK221" s="26">
        <f>AK210*STAFFPLAN_CWS!$E179</f>
        <v>0</v>
      </c>
      <c r="AL221" s="26">
        <f>AL210*STAFFPLAN_CWS!$E179</f>
        <v>0</v>
      </c>
      <c r="AM221" s="26">
        <f>AM210*STAFFPLAN_CWS!$E179</f>
        <v>0</v>
      </c>
      <c r="AN221" s="26">
        <f>AN210*STAFFPLAN_CWS!$E179</f>
        <v>0</v>
      </c>
      <c r="AO221" s="26">
        <f>AO210*STAFFPLAN_CWS!$E179</f>
        <v>0</v>
      </c>
      <c r="AP221" s="26">
        <f>AP210*STAFFPLAN_CWS!$E179</f>
        <v>0</v>
      </c>
      <c r="AQ221" s="26">
        <f>AQ210*STAFFPLAN_CWS!$E179</f>
        <v>0</v>
      </c>
      <c r="AR221" s="26">
        <f>AR210*STAFFPLAN_CWS!$F179</f>
        <v>0</v>
      </c>
      <c r="AS221" s="26">
        <f>AS210*STAFFPLAN_CWS!$F179</f>
        <v>0</v>
      </c>
      <c r="AT221" s="26">
        <f>AT210*STAFFPLAN_CWS!$F179</f>
        <v>0</v>
      </c>
      <c r="AU221" s="26">
        <f>AU210*STAFFPLAN_CWS!$F179</f>
        <v>0</v>
      </c>
      <c r="AV221" s="26">
        <f>AV210*STAFFPLAN_CWS!$F179</f>
        <v>0</v>
      </c>
      <c r="AW221" s="26">
        <f>AW210*STAFFPLAN_CWS!$F179</f>
        <v>0</v>
      </c>
      <c r="AX221" s="26">
        <f>AX210*STAFFPLAN_CWS!$F179</f>
        <v>0</v>
      </c>
      <c r="AY221" s="26">
        <f>AY210*STAFFPLAN_CWS!$F179</f>
        <v>0</v>
      </c>
      <c r="AZ221" s="26">
        <f>AZ210*STAFFPLAN_CWS!$F179</f>
        <v>0</v>
      </c>
      <c r="BA221" s="26">
        <f>BA210*STAFFPLAN_CWS!$F179</f>
        <v>0</v>
      </c>
      <c r="BB221" s="26">
        <f>BB210*STAFFPLAN_CWS!$F179</f>
        <v>0</v>
      </c>
      <c r="BC221" s="26">
        <f>BC210*STAFFPLAN_CWS!$F179</f>
        <v>0</v>
      </c>
      <c r="BD221" s="26">
        <f>BD210*STAFFPLAN_CWS!$G179</f>
        <v>0</v>
      </c>
      <c r="BE221" s="26">
        <f>BE210*STAFFPLAN_CWS!$G179</f>
        <v>0</v>
      </c>
      <c r="BF221" s="26">
        <f>BF210*STAFFPLAN_CWS!$G179</f>
        <v>0</v>
      </c>
      <c r="BG221" s="26">
        <f>BG210*STAFFPLAN_CWS!$G179</f>
        <v>0</v>
      </c>
      <c r="BH221" s="26">
        <f>BH210*STAFFPLAN_CWS!$G179</f>
        <v>0</v>
      </c>
      <c r="BI221" s="26">
        <f>BI210*STAFFPLAN_CWS!$G179</f>
        <v>0</v>
      </c>
      <c r="BJ221" s="26">
        <f>BJ210*STAFFPLAN_CWS!$G179</f>
        <v>0</v>
      </c>
      <c r="BK221" s="26">
        <f>BK210*STAFFPLAN_CWS!$G179</f>
        <v>0</v>
      </c>
      <c r="BL221" s="26">
        <f>BL210*STAFFPLAN_CWS!$G179</f>
        <v>0</v>
      </c>
      <c r="BM221" s="26">
        <f>BM210*STAFFPLAN_CWS!$G179</f>
        <v>0</v>
      </c>
      <c r="BN221" s="26">
        <f>BN210*STAFFPLAN_CWS!$G179</f>
        <v>0</v>
      </c>
      <c r="BO221" s="26">
        <f>BO210*STAFFPLAN_CWS!$G179</f>
        <v>0</v>
      </c>
    </row>
    <row r="222" spans="1:68" hidden="1" outlineLevel="2" x14ac:dyDescent="0.15">
      <c r="A222" s="47" t="s">
        <v>14</v>
      </c>
      <c r="B222" s="32">
        <f>STAFFPLAN_CWS!C180</f>
        <v>0</v>
      </c>
      <c r="G222" s="26">
        <f>(G25*833.333333333333)*STAFFPLAN_CWS!$B180</f>
        <v>0</v>
      </c>
      <c r="H222" s="26">
        <f>(H25*833.333333333333)*STAFFPLAN_CWS!$C180</f>
        <v>0</v>
      </c>
      <c r="I222" s="26">
        <f>(I25*833.333333333333)*STAFFPLAN_CWS!$C180</f>
        <v>0</v>
      </c>
      <c r="J222" s="26">
        <f>(J25*833.333333333333)*STAFFPLAN_CWS!$C180</f>
        <v>0</v>
      </c>
      <c r="K222" s="26">
        <f>(K25*833.333333333333)*STAFFPLAN_CWS!$C180</f>
        <v>0</v>
      </c>
      <c r="L222" s="26">
        <f>(L25*833.333333333333)*STAFFPLAN_CWS!$C180</f>
        <v>0</v>
      </c>
      <c r="M222" s="26">
        <f>(M25*833.333333333333)*STAFFPLAN_CWS!$C180</f>
        <v>0</v>
      </c>
      <c r="N222" s="26">
        <f>(N25*833.333333333333)*STAFFPLAN_CWS!$C180</f>
        <v>0</v>
      </c>
      <c r="O222" s="26">
        <f>(O25*833.333333333333)*STAFFPLAN_CWS!$C180</f>
        <v>0</v>
      </c>
      <c r="P222" s="26">
        <f>(P25*833.333333333333)*STAFFPLAN_CWS!$C180</f>
        <v>0</v>
      </c>
      <c r="Q222" s="26">
        <f>(Q25*833.333333333333)*STAFFPLAN_CWS!$C180</f>
        <v>0</v>
      </c>
      <c r="R222" s="26">
        <f>(R25*833.333333333333)*STAFFPLAN_CWS!$C180</f>
        <v>0</v>
      </c>
      <c r="S222" s="26">
        <f>(S25*833.333333333333)*STAFFPLAN_CWS!$D180</f>
        <v>0</v>
      </c>
      <c r="T222" s="26">
        <f>(T25*833.333333333333)*STAFFPLAN_CWS!$D180</f>
        <v>0</v>
      </c>
      <c r="U222" s="26">
        <f>(U25*833.333333333333)*STAFFPLAN_CWS!$D180</f>
        <v>0</v>
      </c>
      <c r="V222" s="26">
        <f>(V25*833.333333333333)*STAFFPLAN_CWS!$D180</f>
        <v>0</v>
      </c>
      <c r="W222" s="26">
        <f>(W25*833.333333333333)*STAFFPLAN_CWS!$D180</f>
        <v>0</v>
      </c>
      <c r="X222" s="26">
        <f>(X25*833.333333333333)*STAFFPLAN_CWS!$D180</f>
        <v>0</v>
      </c>
      <c r="Y222" s="26">
        <f>(Y25*833.333333333333)*STAFFPLAN_CWS!$D180</f>
        <v>0</v>
      </c>
      <c r="Z222" s="26">
        <f>(Z25*833.333333333333)*STAFFPLAN_CWS!$D180</f>
        <v>0</v>
      </c>
      <c r="AA222" s="26">
        <f>(AA25*833.333333333333)*STAFFPLAN_CWS!$D180</f>
        <v>0</v>
      </c>
      <c r="AB222" s="26">
        <f>(AB25*833.333333333333)*STAFFPLAN_CWS!$D180</f>
        <v>0</v>
      </c>
      <c r="AC222" s="26">
        <f>(AC25*833.333333333333)*STAFFPLAN_CWS!$D180</f>
        <v>0</v>
      </c>
      <c r="AD222" s="26">
        <f>(AD25*833.333333333333)*STAFFPLAN_CWS!$D180</f>
        <v>0</v>
      </c>
      <c r="AE222" s="26">
        <f>(AE25*833.333333333333)*STAFFPLAN_CWS!$D180</f>
        <v>0</v>
      </c>
      <c r="AF222" s="26">
        <f>(AF25*833.333333333333)*STAFFPLAN_CWS!$E180</f>
        <v>0</v>
      </c>
      <c r="AG222" s="26">
        <f>(AG25*833.333333333333)*STAFFPLAN_CWS!$E180</f>
        <v>0</v>
      </c>
      <c r="AH222" s="26">
        <f>(AH25*833.333333333333)*STAFFPLAN_CWS!$E180</f>
        <v>0</v>
      </c>
      <c r="AI222" s="26">
        <f>(AI25*833.333333333333)*STAFFPLAN_CWS!$E180</f>
        <v>0</v>
      </c>
      <c r="AJ222" s="26">
        <f>(AJ25*833.333333333333)*STAFFPLAN_CWS!$E180</f>
        <v>0</v>
      </c>
      <c r="AK222" s="26">
        <f>(AK25*833.333333333333)*STAFFPLAN_CWS!$E180</f>
        <v>0</v>
      </c>
      <c r="AL222" s="26">
        <f>(AL25*833.333333333333)*STAFFPLAN_CWS!$E180</f>
        <v>0</v>
      </c>
      <c r="AM222" s="26">
        <f>(AM25*833.333333333333)*STAFFPLAN_CWS!$E180</f>
        <v>0</v>
      </c>
      <c r="AN222" s="26">
        <f>(AN25*833.333333333333)*STAFFPLAN_CWS!$E180</f>
        <v>0</v>
      </c>
      <c r="AO222" s="26">
        <f>(AO25*833.333333333333)*STAFFPLAN_CWS!$E180</f>
        <v>0</v>
      </c>
      <c r="AP222" s="26">
        <f>(AP25*833.333333333333)*STAFFPLAN_CWS!$E180</f>
        <v>0</v>
      </c>
      <c r="AQ222" s="26">
        <f>(AQ25*833.333333333333)*STAFFPLAN_CWS!$E180</f>
        <v>0</v>
      </c>
      <c r="AR222" s="26">
        <f>(AR25*833.333333333333)*STAFFPLAN_CWS!$F180</f>
        <v>0</v>
      </c>
      <c r="AS222" s="26">
        <f>(AS25*833.333333333333)*STAFFPLAN_CWS!$F180</f>
        <v>0</v>
      </c>
      <c r="AT222" s="26">
        <f>(AT25*833.333333333333)*STAFFPLAN_CWS!$F180</f>
        <v>0</v>
      </c>
      <c r="AU222" s="26">
        <f>(AU25*833.333333333333)*STAFFPLAN_CWS!$F180</f>
        <v>0</v>
      </c>
      <c r="AV222" s="26">
        <f>(AV25*833.333333333333)*STAFFPLAN_CWS!$F180</f>
        <v>0</v>
      </c>
      <c r="AW222" s="26">
        <f>(AW25*833.333333333333)*STAFFPLAN_CWS!$F180</f>
        <v>0</v>
      </c>
      <c r="AX222" s="26">
        <f>(AX25*833.333333333333)*STAFFPLAN_CWS!$F180</f>
        <v>0</v>
      </c>
      <c r="AY222" s="26">
        <f>(AY25*833.333333333333)*STAFFPLAN_CWS!$F180</f>
        <v>0</v>
      </c>
      <c r="AZ222" s="26">
        <f>(AZ25*833.333333333333)*STAFFPLAN_CWS!$F180</f>
        <v>0</v>
      </c>
      <c r="BA222" s="26">
        <f>(BA25*833.333333333333)*STAFFPLAN_CWS!$F180</f>
        <v>0</v>
      </c>
      <c r="BB222" s="26">
        <f>(BB25*833.333333333333)*STAFFPLAN_CWS!$F180</f>
        <v>0</v>
      </c>
      <c r="BC222" s="26">
        <f>(BC25*833.333333333333)*STAFFPLAN_CWS!$F180</f>
        <v>0</v>
      </c>
      <c r="BD222" s="26">
        <f>(BD25*833.333333333333)*STAFFPLAN_CWS!$G180</f>
        <v>0</v>
      </c>
      <c r="BE222" s="26">
        <f>(BE25*833.333333333333)*STAFFPLAN_CWS!$G180</f>
        <v>0</v>
      </c>
      <c r="BF222" s="26">
        <f>(BF25*833.333333333333)*STAFFPLAN_CWS!$G180</f>
        <v>0</v>
      </c>
      <c r="BG222" s="26">
        <f>(BG25*833.333333333333)*STAFFPLAN_CWS!$G180</f>
        <v>0</v>
      </c>
      <c r="BH222" s="26">
        <f>(BH25*833.333333333333)*STAFFPLAN_CWS!$G180</f>
        <v>0</v>
      </c>
      <c r="BI222" s="26">
        <f>(BI25*833.333333333333)*STAFFPLAN_CWS!$G180</f>
        <v>0</v>
      </c>
      <c r="BJ222" s="26">
        <f>(BJ25*833.333333333333)*STAFFPLAN_CWS!$G180</f>
        <v>0</v>
      </c>
      <c r="BK222" s="26">
        <f>(BK25*833.333333333333)*STAFFPLAN_CWS!$G180</f>
        <v>0</v>
      </c>
      <c r="BL222" s="26">
        <f>(BL25*833.333333333333)*STAFFPLAN_CWS!$G180</f>
        <v>0</v>
      </c>
      <c r="BM222" s="26">
        <f>(BM25*833.333333333333)*STAFFPLAN_CWS!$G180</f>
        <v>0</v>
      </c>
      <c r="BN222" s="26">
        <f>(BN25*833.333333333333)*STAFFPLAN_CWS!$G180</f>
        <v>0</v>
      </c>
      <c r="BO222" s="26">
        <f>(BO25*833.333333333333)*STAFFPLAN_CWS!$G180</f>
        <v>0</v>
      </c>
    </row>
    <row r="223" spans="1:68" hidden="1" outlineLevel="2" x14ac:dyDescent="0.15">
      <c r="A223" s="47" t="s">
        <v>15</v>
      </c>
      <c r="B223" s="32">
        <f>STAFFPLAN_CWS!C181</f>
        <v>0</v>
      </c>
      <c r="G223" s="26">
        <f>G210*STAFFPLAN_CWS!$B181</f>
        <v>0</v>
      </c>
      <c r="H223" s="26">
        <f>H210*STAFFPLAN_CWS!$C181</f>
        <v>0</v>
      </c>
      <c r="I223" s="26">
        <f>I210*STAFFPLAN_CWS!$C181</f>
        <v>0</v>
      </c>
      <c r="J223" s="26">
        <f>J210*STAFFPLAN_CWS!$C181</f>
        <v>0</v>
      </c>
      <c r="K223" s="26">
        <f>K210*STAFFPLAN_CWS!$C181</f>
        <v>0</v>
      </c>
      <c r="L223" s="26">
        <f>L210*STAFFPLAN_CWS!$C181</f>
        <v>0</v>
      </c>
      <c r="M223" s="26">
        <f>M210*STAFFPLAN_CWS!$C181</f>
        <v>0</v>
      </c>
      <c r="N223" s="26">
        <f>N210*STAFFPLAN_CWS!$C181</f>
        <v>0</v>
      </c>
      <c r="O223" s="26">
        <f>O210*STAFFPLAN_CWS!$C181</f>
        <v>0</v>
      </c>
      <c r="P223" s="26">
        <f>P210*STAFFPLAN_CWS!$C181</f>
        <v>0</v>
      </c>
      <c r="Q223" s="26">
        <f>Q210*STAFFPLAN_CWS!$C181</f>
        <v>0</v>
      </c>
      <c r="R223" s="26">
        <f>R210*STAFFPLAN_CWS!$C181</f>
        <v>0</v>
      </c>
      <c r="S223" s="26">
        <f>S210*STAFFPLAN_CWS!$D181</f>
        <v>0</v>
      </c>
      <c r="T223" s="26">
        <f>T210*STAFFPLAN_CWS!$D181</f>
        <v>0</v>
      </c>
      <c r="U223" s="26">
        <f>U210*STAFFPLAN_CWS!$D181</f>
        <v>0</v>
      </c>
      <c r="V223" s="26">
        <f>V210*STAFFPLAN_CWS!$D181</f>
        <v>0</v>
      </c>
      <c r="W223" s="26">
        <f>W210*STAFFPLAN_CWS!$D181</f>
        <v>0</v>
      </c>
      <c r="X223" s="26">
        <f>X210*STAFFPLAN_CWS!$D181</f>
        <v>0</v>
      </c>
      <c r="Y223" s="26">
        <f>Y210*STAFFPLAN_CWS!$D181</f>
        <v>0</v>
      </c>
      <c r="Z223" s="26">
        <f>Z210*STAFFPLAN_CWS!$D181</f>
        <v>0</v>
      </c>
      <c r="AA223" s="26">
        <f>AA210*STAFFPLAN_CWS!$D181</f>
        <v>0</v>
      </c>
      <c r="AB223" s="26">
        <f>AB210*STAFFPLAN_CWS!$D181</f>
        <v>0</v>
      </c>
      <c r="AC223" s="26">
        <f>AC210*STAFFPLAN_CWS!$D181</f>
        <v>0</v>
      </c>
      <c r="AD223" s="26">
        <f>AD210*STAFFPLAN_CWS!$D181</f>
        <v>0</v>
      </c>
      <c r="AE223" s="26">
        <f>AE210*STAFFPLAN_CWS!$D181</f>
        <v>0</v>
      </c>
      <c r="AF223" s="26">
        <f>AF210*STAFFPLAN_CWS!$E181</f>
        <v>0</v>
      </c>
      <c r="AG223" s="26">
        <f>AG210*STAFFPLAN_CWS!$E181</f>
        <v>0</v>
      </c>
      <c r="AH223" s="26">
        <f>AH210*STAFFPLAN_CWS!$E181</f>
        <v>0</v>
      </c>
      <c r="AI223" s="26">
        <f>AI210*STAFFPLAN_CWS!$E181</f>
        <v>0</v>
      </c>
      <c r="AJ223" s="26">
        <f>AJ210*STAFFPLAN_CWS!$E181</f>
        <v>0</v>
      </c>
      <c r="AK223" s="26">
        <f>AK210*STAFFPLAN_CWS!$E181</f>
        <v>0</v>
      </c>
      <c r="AL223" s="26">
        <f>AL210*STAFFPLAN_CWS!$E181</f>
        <v>0</v>
      </c>
      <c r="AM223" s="26">
        <f>AM210*STAFFPLAN_CWS!$E181</f>
        <v>0</v>
      </c>
      <c r="AN223" s="26">
        <f>AN210*STAFFPLAN_CWS!$E181</f>
        <v>0</v>
      </c>
      <c r="AO223" s="26">
        <f>AO210*STAFFPLAN_CWS!$E181</f>
        <v>0</v>
      </c>
      <c r="AP223" s="26">
        <f>AP210*STAFFPLAN_CWS!$E181</f>
        <v>0</v>
      </c>
      <c r="AQ223" s="26">
        <f>AQ210*STAFFPLAN_CWS!$E181</f>
        <v>0</v>
      </c>
      <c r="AR223" s="26">
        <f>AR210*STAFFPLAN_CWS!$F181</f>
        <v>0</v>
      </c>
      <c r="AS223" s="26">
        <f>AS210*STAFFPLAN_CWS!$F181</f>
        <v>0</v>
      </c>
      <c r="AT223" s="26">
        <f>AT210*STAFFPLAN_CWS!$F181</f>
        <v>0</v>
      </c>
      <c r="AU223" s="26">
        <f>AU210*STAFFPLAN_CWS!$F181</f>
        <v>0</v>
      </c>
      <c r="AV223" s="26">
        <f>AV210*STAFFPLAN_CWS!$F181</f>
        <v>0</v>
      </c>
      <c r="AW223" s="26">
        <f>AW210*STAFFPLAN_CWS!$F181</f>
        <v>0</v>
      </c>
      <c r="AX223" s="26">
        <f>AX210*STAFFPLAN_CWS!$F181</f>
        <v>0</v>
      </c>
      <c r="AY223" s="26">
        <f>AY210*STAFFPLAN_CWS!$F181</f>
        <v>0</v>
      </c>
      <c r="AZ223" s="26">
        <f>AZ210*STAFFPLAN_CWS!$F181</f>
        <v>0</v>
      </c>
      <c r="BA223" s="26">
        <f>BA210*STAFFPLAN_CWS!$F181</f>
        <v>0</v>
      </c>
      <c r="BB223" s="26">
        <f>BB210*STAFFPLAN_CWS!$F181</f>
        <v>0</v>
      </c>
      <c r="BC223" s="26">
        <f>BC210*STAFFPLAN_CWS!$F181</f>
        <v>0</v>
      </c>
      <c r="BD223" s="26">
        <f>BD210*STAFFPLAN_CWS!$G181</f>
        <v>0</v>
      </c>
      <c r="BE223" s="26">
        <f>BE210*STAFFPLAN_CWS!$G181</f>
        <v>0</v>
      </c>
      <c r="BF223" s="26">
        <f>BF210*STAFFPLAN_CWS!$G181</f>
        <v>0</v>
      </c>
      <c r="BG223" s="26">
        <f>BG210*STAFFPLAN_CWS!$G181</f>
        <v>0</v>
      </c>
      <c r="BH223" s="26">
        <f>BH210*STAFFPLAN_CWS!$G181</f>
        <v>0</v>
      </c>
      <c r="BI223" s="26">
        <f>BI210*STAFFPLAN_CWS!$G181</f>
        <v>0</v>
      </c>
      <c r="BJ223" s="26">
        <f>BJ210*STAFFPLAN_CWS!$G181</f>
        <v>0</v>
      </c>
      <c r="BK223" s="26">
        <f>BK210*STAFFPLAN_CWS!$G181</f>
        <v>0</v>
      </c>
      <c r="BL223" s="26">
        <f>BL210*STAFFPLAN_CWS!$G181</f>
        <v>0</v>
      </c>
      <c r="BM223" s="26">
        <f>BM210*STAFFPLAN_CWS!$G181</f>
        <v>0</v>
      </c>
      <c r="BN223" s="26">
        <f>BN210*STAFFPLAN_CWS!$G181</f>
        <v>0</v>
      </c>
      <c r="BO223" s="26">
        <f>BO210*STAFFPLAN_CWS!$G181</f>
        <v>0</v>
      </c>
    </row>
    <row r="224" spans="1:68" hidden="1" outlineLevel="2" x14ac:dyDescent="0.15">
      <c r="A224" s="14" t="s">
        <v>4</v>
      </c>
      <c r="G224" s="26">
        <f>SUM(G219:G223)</f>
        <v>0</v>
      </c>
      <c r="H224" s="26">
        <f t="shared" ref="H224:BO224" si="109">SUM(H219:H223)</f>
        <v>400000</v>
      </c>
      <c r="I224" s="26">
        <f t="shared" si="109"/>
        <v>400000</v>
      </c>
      <c r="J224" s="26">
        <f t="shared" si="109"/>
        <v>400000</v>
      </c>
      <c r="K224" s="26">
        <f t="shared" si="109"/>
        <v>400000</v>
      </c>
      <c r="L224" s="26">
        <f t="shared" si="109"/>
        <v>400000</v>
      </c>
      <c r="M224" s="26">
        <f t="shared" si="109"/>
        <v>400000</v>
      </c>
      <c r="N224" s="26">
        <f t="shared" si="109"/>
        <v>400000</v>
      </c>
      <c r="O224" s="26">
        <f t="shared" si="109"/>
        <v>400000</v>
      </c>
      <c r="P224" s="26">
        <f t="shared" si="109"/>
        <v>400000</v>
      </c>
      <c r="Q224" s="26">
        <f t="shared" si="109"/>
        <v>400115.27</v>
      </c>
      <c r="R224" s="26">
        <f t="shared" si="109"/>
        <v>400115.27</v>
      </c>
      <c r="S224" s="26">
        <f t="shared" si="109"/>
        <v>400224.46</v>
      </c>
      <c r="T224" s="26">
        <f t="shared" si="109"/>
        <v>560504.83799999999</v>
      </c>
      <c r="U224" s="26">
        <f t="shared" si="109"/>
        <v>560678.93300000008</v>
      </c>
      <c r="V224" s="26">
        <f t="shared" si="109"/>
        <v>561357.86600000004</v>
      </c>
      <c r="W224" s="26">
        <f t="shared" si="109"/>
        <v>561357.86600000004</v>
      </c>
      <c r="X224" s="26">
        <f t="shared" si="109"/>
        <v>561357.86600000004</v>
      </c>
      <c r="Y224" s="26">
        <f t="shared" si="109"/>
        <v>561357.86600000004</v>
      </c>
      <c r="Z224" s="26">
        <f t="shared" si="109"/>
        <v>561357.86600000004</v>
      </c>
      <c r="AA224" s="26">
        <f t="shared" si="109"/>
        <v>561531.96100000001</v>
      </c>
      <c r="AB224" s="26">
        <f t="shared" si="109"/>
        <v>561706.05599999998</v>
      </c>
      <c r="AC224" s="26">
        <f t="shared" si="109"/>
        <v>561712.02474999998</v>
      </c>
      <c r="AD224" s="26">
        <f t="shared" si="109"/>
        <v>562042.8615</v>
      </c>
      <c r="AE224" s="26">
        <f t="shared" si="109"/>
        <v>562048.70525000012</v>
      </c>
      <c r="AF224" s="26">
        <f t="shared" si="109"/>
        <v>722730.67599999998</v>
      </c>
      <c r="AG224" s="26">
        <f t="shared" si="109"/>
        <v>724365.41160000011</v>
      </c>
      <c r="AH224" s="26">
        <f t="shared" si="109"/>
        <v>724927.04429999995</v>
      </c>
      <c r="AI224" s="26">
        <f t="shared" si="109"/>
        <v>724927.04429999995</v>
      </c>
      <c r="AJ224" s="26">
        <f t="shared" si="109"/>
        <v>725470.50199999998</v>
      </c>
      <c r="AK224" s="26">
        <f t="shared" si="109"/>
        <v>725470.50199999998</v>
      </c>
      <c r="AL224" s="26">
        <f t="shared" si="109"/>
        <v>725470.50199999998</v>
      </c>
      <c r="AM224" s="26">
        <f t="shared" si="109"/>
        <v>724931.61930000002</v>
      </c>
      <c r="AN224" s="26">
        <f t="shared" si="109"/>
        <v>724936.19430000009</v>
      </c>
      <c r="AO224" s="26">
        <f t="shared" si="109"/>
        <v>724399.26785000006</v>
      </c>
      <c r="AP224" s="26">
        <f t="shared" si="109"/>
        <v>723864.11015000008</v>
      </c>
      <c r="AQ224" s="26">
        <f t="shared" si="109"/>
        <v>723327.05870000005</v>
      </c>
      <c r="AR224" s="26">
        <f t="shared" si="109"/>
        <v>885124.15416000003</v>
      </c>
      <c r="AS224" s="26">
        <f t="shared" si="109"/>
        <v>888174.53350000014</v>
      </c>
      <c r="AT224" s="26">
        <f t="shared" si="109"/>
        <v>889226.63341000001</v>
      </c>
      <c r="AU224" s="26">
        <f t="shared" si="109"/>
        <v>889226.63341000001</v>
      </c>
      <c r="AV224" s="26">
        <f t="shared" si="109"/>
        <v>890232.49812499993</v>
      </c>
      <c r="AW224" s="26">
        <f t="shared" si="109"/>
        <v>890232.49812499993</v>
      </c>
      <c r="AX224" s="26">
        <f t="shared" si="109"/>
        <v>890232.49812499993</v>
      </c>
      <c r="AY224" s="26">
        <f t="shared" si="109"/>
        <v>889231.73340999999</v>
      </c>
      <c r="AZ224" s="26">
        <f t="shared" si="109"/>
        <v>889236.83341000008</v>
      </c>
      <c r="BA224" s="26">
        <f t="shared" si="109"/>
        <v>888212.47100000014</v>
      </c>
      <c r="BB224" s="26">
        <f t="shared" si="109"/>
        <v>887214.95628500008</v>
      </c>
      <c r="BC224" s="26">
        <f t="shared" si="109"/>
        <v>886190.41887499997</v>
      </c>
      <c r="BD224" s="26">
        <f t="shared" si="109"/>
        <v>1368714.4421350001</v>
      </c>
      <c r="BE224" s="26">
        <f t="shared" si="109"/>
        <v>1373938.199916</v>
      </c>
      <c r="BF224" s="26">
        <f t="shared" si="109"/>
        <v>1375698.4483429999</v>
      </c>
      <c r="BG224" s="26">
        <f t="shared" si="109"/>
        <v>1375698.4483429999</v>
      </c>
      <c r="BH224" s="26">
        <f t="shared" si="109"/>
        <v>1377437.2342700001</v>
      </c>
      <c r="BI224" s="26">
        <f t="shared" si="109"/>
        <v>1377437.2342700001</v>
      </c>
      <c r="BJ224" s="26">
        <f t="shared" si="109"/>
        <v>1377437.2342700001</v>
      </c>
      <c r="BK224" s="26">
        <f t="shared" si="109"/>
        <v>1375703.548343</v>
      </c>
      <c r="BL224" s="26">
        <f t="shared" si="109"/>
        <v>1375708.6483430001</v>
      </c>
      <c r="BM224" s="26">
        <f t="shared" si="109"/>
        <v>1373976.1374159998</v>
      </c>
      <c r="BN224" s="26">
        <f t="shared" si="109"/>
        <v>1372245.7014890001</v>
      </c>
      <c r="BO224" s="26">
        <f t="shared" si="109"/>
        <v>1370513.015562</v>
      </c>
      <c r="BP224" s="38">
        <f>SUM(H224:BO224)</f>
        <v>47389333.796535</v>
      </c>
    </row>
    <row r="225" spans="1:68" hidden="1" outlineLevel="2" x14ac:dyDescent="0.15">
      <c r="F225" s="39" t="s">
        <v>64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>
        <f>SUM(H224:S224)</f>
        <v>4800455</v>
      </c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>
        <f>SUM(T224:AE224)</f>
        <v>6737014.7094999999</v>
      </c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>
        <f>SUM(AF224:AQ224)</f>
        <v>8694819.9325000029</v>
      </c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>
        <f>SUM(AR224:BC224)</f>
        <v>10662535.861835001</v>
      </c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>
        <f>SUM(BD224:BO224)</f>
        <v>16494508.292699998</v>
      </c>
      <c r="BP225" s="38">
        <f>SUM(H225:BO225)</f>
        <v>47389333.796535008</v>
      </c>
    </row>
    <row r="226" spans="1:68" hidden="1" outlineLevel="2" x14ac:dyDescent="0.15">
      <c r="A226" s="14" t="s">
        <v>16</v>
      </c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</row>
    <row r="227" spans="1:68" hidden="1" outlineLevel="2" x14ac:dyDescent="0.15">
      <c r="A227" s="47" t="str">
        <f>STAFFPLAN_CWS!A183</f>
        <v>Transporte</v>
      </c>
      <c r="B227" s="26">
        <f>STAFFPLAN_CWS!C183</f>
        <v>140606</v>
      </c>
      <c r="G227" s="26"/>
      <c r="H227" s="26">
        <f>H25*STAFFPLAN_CWS!$C183</f>
        <v>281212</v>
      </c>
      <c r="I227" s="26">
        <f>I25*STAFFPLAN_CWS!$C183</f>
        <v>281212</v>
      </c>
      <c r="J227" s="26">
        <f>J25*STAFFPLAN_CWS!$C183</f>
        <v>281212</v>
      </c>
      <c r="K227" s="26">
        <f>K25*STAFFPLAN_CWS!$C183</f>
        <v>281212</v>
      </c>
      <c r="L227" s="26">
        <f>L25*STAFFPLAN_CWS!$C183</f>
        <v>281212</v>
      </c>
      <c r="M227" s="26">
        <f>M25*STAFFPLAN_CWS!$C183</f>
        <v>281212</v>
      </c>
      <c r="N227" s="26">
        <f>N25*STAFFPLAN_CWS!$C183</f>
        <v>281212</v>
      </c>
      <c r="O227" s="26">
        <f>O25*STAFFPLAN_CWS!$C183</f>
        <v>281212</v>
      </c>
      <c r="P227" s="26">
        <f>P25*STAFFPLAN_CWS!$C183</f>
        <v>281212</v>
      </c>
      <c r="Q227" s="26">
        <f>Q25*STAFFPLAN_CWS!$C183</f>
        <v>281212</v>
      </c>
      <c r="R227" s="26">
        <f>R25*STAFFPLAN_CWS!$C183</f>
        <v>281212</v>
      </c>
      <c r="S227" s="26">
        <f>S25*STAFFPLAN_CWS!$C183</f>
        <v>281212</v>
      </c>
      <c r="T227" s="26">
        <f>T25*STAFFPLAN_CWS!$C183</f>
        <v>281212</v>
      </c>
      <c r="U227" s="26">
        <f>U25*STAFFPLAN_CWS!$C183</f>
        <v>281212</v>
      </c>
      <c r="V227" s="26">
        <f>V25*STAFFPLAN_CWS!$C183</f>
        <v>281212</v>
      </c>
      <c r="W227" s="26">
        <f>W25*STAFFPLAN_CWS!$C183</f>
        <v>281212</v>
      </c>
      <c r="X227" s="26">
        <f>X25*STAFFPLAN_CWS!$C183</f>
        <v>281212</v>
      </c>
      <c r="Y227" s="26">
        <f>Y25*STAFFPLAN_CWS!$C183</f>
        <v>281212</v>
      </c>
      <c r="Z227" s="26">
        <f>Z25*STAFFPLAN_CWS!$C183</f>
        <v>281212</v>
      </c>
      <c r="AA227" s="26">
        <f>AA25*STAFFPLAN_CWS!$C183</f>
        <v>281212</v>
      </c>
      <c r="AB227" s="26">
        <f>AB25*STAFFPLAN_CWS!$C183</f>
        <v>281212</v>
      </c>
      <c r="AC227" s="26">
        <f>AC25*STAFFPLAN_CWS!$C183</f>
        <v>281212</v>
      </c>
      <c r="AD227" s="26">
        <f>AD25*STAFFPLAN_CWS!$C183</f>
        <v>281212</v>
      </c>
      <c r="AE227" s="26">
        <f>AE25*STAFFPLAN_CWS!$C183</f>
        <v>281212</v>
      </c>
      <c r="AF227" s="26">
        <f>AF25*STAFFPLAN_CWS!$C183</f>
        <v>281212</v>
      </c>
      <c r="AG227" s="26">
        <f>AG25*STAFFPLAN_CWS!$C183</f>
        <v>281212</v>
      </c>
      <c r="AH227" s="26">
        <f>AH25*STAFFPLAN_CWS!$C183</f>
        <v>281212</v>
      </c>
      <c r="AI227" s="26">
        <f>AI25*STAFFPLAN_CWS!$C183</f>
        <v>281212</v>
      </c>
      <c r="AJ227" s="26">
        <f>AJ25*STAFFPLAN_CWS!$C183</f>
        <v>281212</v>
      </c>
      <c r="AK227" s="26">
        <f>AK25*STAFFPLAN_CWS!$C183</f>
        <v>281212</v>
      </c>
      <c r="AL227" s="26">
        <f>AL25*STAFFPLAN_CWS!$C183</f>
        <v>281212</v>
      </c>
      <c r="AM227" s="26">
        <f>AM25*STAFFPLAN_CWS!$C183</f>
        <v>281212</v>
      </c>
      <c r="AN227" s="26">
        <f>AN25*STAFFPLAN_CWS!$C183</f>
        <v>281212</v>
      </c>
      <c r="AO227" s="26">
        <f>AO25*STAFFPLAN_CWS!$C183</f>
        <v>281212</v>
      </c>
      <c r="AP227" s="26">
        <f>AP25*STAFFPLAN_CWS!$C183</f>
        <v>281212</v>
      </c>
      <c r="AQ227" s="26">
        <f>AQ25*STAFFPLAN_CWS!$C183</f>
        <v>281212</v>
      </c>
      <c r="AR227" s="26">
        <f>AR25*STAFFPLAN_CWS!$C183</f>
        <v>281212</v>
      </c>
      <c r="AS227" s="26">
        <f>AS25*STAFFPLAN_CWS!$C183</f>
        <v>281212</v>
      </c>
      <c r="AT227" s="26">
        <f>AT25*STAFFPLAN_CWS!$C183</f>
        <v>281212</v>
      </c>
      <c r="AU227" s="26">
        <f>AU25*STAFFPLAN_CWS!$C183</f>
        <v>281212</v>
      </c>
      <c r="AV227" s="26">
        <f>AV25*STAFFPLAN_CWS!$C183</f>
        <v>281212</v>
      </c>
      <c r="AW227" s="26">
        <f>AW25*STAFFPLAN_CWS!$C183</f>
        <v>281212</v>
      </c>
      <c r="AX227" s="26">
        <f>AX25*STAFFPLAN_CWS!$C183</f>
        <v>281212</v>
      </c>
      <c r="AY227" s="26">
        <f>AY25*STAFFPLAN_CWS!$C183</f>
        <v>281212</v>
      </c>
      <c r="AZ227" s="26">
        <f>AZ25*STAFFPLAN_CWS!$C183</f>
        <v>281212</v>
      </c>
      <c r="BA227" s="26">
        <f>BA25*STAFFPLAN_CWS!$C183</f>
        <v>281212</v>
      </c>
      <c r="BB227" s="26">
        <f>BB25*STAFFPLAN_CWS!$C183</f>
        <v>281212</v>
      </c>
      <c r="BC227" s="26">
        <f>BC25*STAFFPLAN_CWS!$C183</f>
        <v>281212</v>
      </c>
      <c r="BD227" s="26">
        <f>BD25*STAFFPLAN_CWS!$C183</f>
        <v>281212</v>
      </c>
      <c r="BE227" s="26">
        <f>BE25*STAFFPLAN_CWS!$C183</f>
        <v>281212</v>
      </c>
      <c r="BF227" s="26">
        <f>BF25*STAFFPLAN_CWS!$C183</f>
        <v>281212</v>
      </c>
      <c r="BG227" s="26">
        <f>BG25*STAFFPLAN_CWS!$C183</f>
        <v>281212</v>
      </c>
      <c r="BH227" s="26">
        <f>BH25*STAFFPLAN_CWS!$C183</f>
        <v>281212</v>
      </c>
      <c r="BI227" s="26">
        <f>BI25*STAFFPLAN_CWS!$C183</f>
        <v>281212</v>
      </c>
      <c r="BJ227" s="26">
        <f>BJ25*STAFFPLAN_CWS!$C183</f>
        <v>281212</v>
      </c>
      <c r="BK227" s="26">
        <f>BK25*STAFFPLAN_CWS!$C183</f>
        <v>281212</v>
      </c>
      <c r="BL227" s="26">
        <f>BL25*STAFFPLAN_CWS!$C183</f>
        <v>281212</v>
      </c>
      <c r="BM227" s="26">
        <f>BM25*STAFFPLAN_CWS!$C183</f>
        <v>281212</v>
      </c>
      <c r="BN227" s="26">
        <f>BN25*STAFFPLAN_CWS!$C183</f>
        <v>281212</v>
      </c>
      <c r="BO227" s="26">
        <f>BO25*STAFFPLAN_CWS!$C183</f>
        <v>281212</v>
      </c>
    </row>
    <row r="228" spans="1:68" hidden="1" outlineLevel="2" x14ac:dyDescent="0.15">
      <c r="A228" s="47" t="s">
        <v>18</v>
      </c>
      <c r="B228" s="25">
        <f>STAFFPLAN_CWS!C182</f>
        <v>0</v>
      </c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>
        <f>H210*STAFFPLAN_CWS!$C182</f>
        <v>0</v>
      </c>
      <c r="T228" s="26">
        <f>I210*STAFFPLAN_CWS!$D182</f>
        <v>0</v>
      </c>
      <c r="U228" s="26">
        <f>J210*STAFFPLAN_CWS!$D182</f>
        <v>0</v>
      </c>
      <c r="V228" s="26">
        <f>K210*STAFFPLAN_CWS!$D182</f>
        <v>0</v>
      </c>
      <c r="W228" s="26">
        <f>L210*STAFFPLAN_CWS!$D182</f>
        <v>0</v>
      </c>
      <c r="X228" s="26">
        <f>M210*STAFFPLAN_CWS!$D182</f>
        <v>0</v>
      </c>
      <c r="Y228" s="26">
        <f>N210*STAFFPLAN_CWS!$D182</f>
        <v>0</v>
      </c>
      <c r="Z228" s="26">
        <f>O210*STAFFPLAN_CWS!$D182</f>
        <v>0</v>
      </c>
      <c r="AA228" s="26">
        <f>P210*STAFFPLAN_CWS!$D182</f>
        <v>0</v>
      </c>
      <c r="AB228" s="26">
        <f>Q210*STAFFPLAN_CWS!$D182</f>
        <v>0</v>
      </c>
      <c r="AC228" s="26">
        <f>R210*STAFFPLAN_CWS!$D182</f>
        <v>0</v>
      </c>
      <c r="AD228" s="26">
        <f>S210*STAFFPLAN_CWS!$D182</f>
        <v>0</v>
      </c>
      <c r="AE228" s="26">
        <f>T210*STAFFPLAN_CWS!$D182</f>
        <v>0</v>
      </c>
      <c r="AF228" s="26">
        <f>U210*STAFFPLAN_CWS!$E182</f>
        <v>0</v>
      </c>
      <c r="AG228" s="26">
        <f>V210*STAFFPLAN_CWS!$E182</f>
        <v>0</v>
      </c>
      <c r="AH228" s="26">
        <f>W210*STAFFPLAN_CWS!$E182</f>
        <v>0</v>
      </c>
      <c r="AI228" s="26">
        <f>X210*STAFFPLAN_CWS!$E182</f>
        <v>0</v>
      </c>
      <c r="AJ228" s="26">
        <f>Y210*STAFFPLAN_CWS!$E182</f>
        <v>0</v>
      </c>
      <c r="AK228" s="26">
        <f>Z210*STAFFPLAN_CWS!$E182</f>
        <v>0</v>
      </c>
      <c r="AL228" s="26">
        <f>AA210*STAFFPLAN_CWS!$E182</f>
        <v>0</v>
      </c>
      <c r="AM228" s="26">
        <f>AB210*STAFFPLAN_CWS!$E182</f>
        <v>0</v>
      </c>
      <c r="AN228" s="26">
        <f>AC210*STAFFPLAN_CWS!$E182</f>
        <v>0</v>
      </c>
      <c r="AO228" s="26">
        <f>AD210*STAFFPLAN_CWS!$E182</f>
        <v>0</v>
      </c>
      <c r="AP228" s="26">
        <f>AE210*STAFFPLAN_CWS!$E182</f>
        <v>0</v>
      </c>
      <c r="AQ228" s="26">
        <f>AF210*STAFFPLAN_CWS!$E182</f>
        <v>0</v>
      </c>
      <c r="AR228" s="26">
        <f>AG210*STAFFPLAN_CWS!$F182</f>
        <v>0</v>
      </c>
      <c r="AS228" s="26">
        <f>AH210*STAFFPLAN_CWS!$F182</f>
        <v>0</v>
      </c>
      <c r="AT228" s="26">
        <f>AI210*STAFFPLAN_CWS!$F182</f>
        <v>0</v>
      </c>
      <c r="AU228" s="26">
        <f>AJ210*STAFFPLAN_CWS!$F182</f>
        <v>0</v>
      </c>
      <c r="AV228" s="26">
        <f>AK210*STAFFPLAN_CWS!$F182</f>
        <v>0</v>
      </c>
      <c r="AW228" s="26">
        <f>AL210*STAFFPLAN_CWS!$F182</f>
        <v>0</v>
      </c>
      <c r="AX228" s="26">
        <f>AM210*STAFFPLAN_CWS!$F182</f>
        <v>0</v>
      </c>
      <c r="AY228" s="26">
        <f>AN210*STAFFPLAN_CWS!$F182</f>
        <v>0</v>
      </c>
      <c r="AZ228" s="26">
        <f>AO210*STAFFPLAN_CWS!$F182</f>
        <v>0</v>
      </c>
      <c r="BA228" s="26">
        <f>AP210*STAFFPLAN_CWS!$F182</f>
        <v>0</v>
      </c>
      <c r="BB228" s="26">
        <f>AQ210*STAFFPLAN_CWS!$F182</f>
        <v>0</v>
      </c>
      <c r="BC228" s="26">
        <f>AR210*STAFFPLAN_CWS!$F182</f>
        <v>0</v>
      </c>
      <c r="BD228" s="26">
        <f>AS210*STAFFPLAN_CWS!$G182</f>
        <v>0</v>
      </c>
      <c r="BE228" s="26">
        <f>AT210*STAFFPLAN_CWS!$G182</f>
        <v>0</v>
      </c>
      <c r="BF228" s="26">
        <f>AU210*STAFFPLAN_CWS!$G182</f>
        <v>0</v>
      </c>
      <c r="BG228" s="26">
        <f>AV210*STAFFPLAN_CWS!$G182</f>
        <v>0</v>
      </c>
      <c r="BH228" s="26">
        <f>AW210*STAFFPLAN_CWS!$G182</f>
        <v>0</v>
      </c>
      <c r="BI228" s="26">
        <f>AX210*STAFFPLAN_CWS!$G182</f>
        <v>0</v>
      </c>
      <c r="BJ228" s="26">
        <f>AY210*STAFFPLAN_CWS!$G182</f>
        <v>0</v>
      </c>
      <c r="BK228" s="26">
        <f>AZ210*STAFFPLAN_CWS!$G182</f>
        <v>0</v>
      </c>
      <c r="BL228" s="26">
        <f>BA210*STAFFPLAN_CWS!$G182</f>
        <v>0</v>
      </c>
      <c r="BM228" s="26">
        <f>BB210*STAFFPLAN_CWS!$G182</f>
        <v>0</v>
      </c>
      <c r="BN228" s="26">
        <f>BC210*STAFFPLAN_CWS!$G182</f>
        <v>0</v>
      </c>
      <c r="BO228" s="26">
        <f>BD210*STAFFPLAN_CWS!$G182</f>
        <v>0</v>
      </c>
    </row>
    <row r="229" spans="1:68" hidden="1" outlineLevel="2" x14ac:dyDescent="0.15">
      <c r="A229" s="47"/>
      <c r="B229" s="25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</row>
    <row r="230" spans="1:68" hidden="1" outlineLevel="2" x14ac:dyDescent="0.15">
      <c r="A230" s="14" t="s">
        <v>90</v>
      </c>
      <c r="G230" s="26">
        <f t="shared" ref="G230" si="110">G228+G227</f>
        <v>0</v>
      </c>
      <c r="H230" s="26">
        <f t="shared" ref="H230:AM230" si="111">H228+H227</f>
        <v>281212</v>
      </c>
      <c r="I230" s="26">
        <f t="shared" si="111"/>
        <v>281212</v>
      </c>
      <c r="J230" s="26">
        <f t="shared" si="111"/>
        <v>281212</v>
      </c>
      <c r="K230" s="26">
        <f t="shared" si="111"/>
        <v>281212</v>
      </c>
      <c r="L230" s="26">
        <f t="shared" si="111"/>
        <v>281212</v>
      </c>
      <c r="M230" s="26">
        <f t="shared" si="111"/>
        <v>281212</v>
      </c>
      <c r="N230" s="26">
        <f t="shared" si="111"/>
        <v>281212</v>
      </c>
      <c r="O230" s="26">
        <f t="shared" si="111"/>
        <v>281212</v>
      </c>
      <c r="P230" s="26">
        <f t="shared" si="111"/>
        <v>281212</v>
      </c>
      <c r="Q230" s="26">
        <f t="shared" si="111"/>
        <v>281212</v>
      </c>
      <c r="R230" s="26">
        <f t="shared" si="111"/>
        <v>281212</v>
      </c>
      <c r="S230" s="26">
        <f t="shared" si="111"/>
        <v>281212</v>
      </c>
      <c r="T230" s="26">
        <f t="shared" si="111"/>
        <v>281212</v>
      </c>
      <c r="U230" s="26">
        <f t="shared" si="111"/>
        <v>281212</v>
      </c>
      <c r="V230" s="26">
        <f t="shared" si="111"/>
        <v>281212</v>
      </c>
      <c r="W230" s="26">
        <f t="shared" si="111"/>
        <v>281212</v>
      </c>
      <c r="X230" s="26">
        <f t="shared" si="111"/>
        <v>281212</v>
      </c>
      <c r="Y230" s="26">
        <f t="shared" si="111"/>
        <v>281212</v>
      </c>
      <c r="Z230" s="26">
        <f t="shared" si="111"/>
        <v>281212</v>
      </c>
      <c r="AA230" s="26">
        <f t="shared" si="111"/>
        <v>281212</v>
      </c>
      <c r="AB230" s="26">
        <f t="shared" si="111"/>
        <v>281212</v>
      </c>
      <c r="AC230" s="26">
        <f t="shared" si="111"/>
        <v>281212</v>
      </c>
      <c r="AD230" s="26">
        <f t="shared" si="111"/>
        <v>281212</v>
      </c>
      <c r="AE230" s="26">
        <f t="shared" si="111"/>
        <v>281212</v>
      </c>
      <c r="AF230" s="26">
        <f t="shared" si="111"/>
        <v>281212</v>
      </c>
      <c r="AG230" s="26">
        <f t="shared" si="111"/>
        <v>281212</v>
      </c>
      <c r="AH230" s="26">
        <f t="shared" si="111"/>
        <v>281212</v>
      </c>
      <c r="AI230" s="26">
        <f t="shared" si="111"/>
        <v>281212</v>
      </c>
      <c r="AJ230" s="26">
        <f t="shared" si="111"/>
        <v>281212</v>
      </c>
      <c r="AK230" s="26">
        <f t="shared" si="111"/>
        <v>281212</v>
      </c>
      <c r="AL230" s="26">
        <f t="shared" si="111"/>
        <v>281212</v>
      </c>
      <c r="AM230" s="26">
        <f t="shared" si="111"/>
        <v>281212</v>
      </c>
      <c r="AN230" s="26">
        <f t="shared" ref="AN230:BO230" si="112">AN228+AN227</f>
        <v>281212</v>
      </c>
      <c r="AO230" s="26">
        <f t="shared" si="112"/>
        <v>281212</v>
      </c>
      <c r="AP230" s="26">
        <f t="shared" si="112"/>
        <v>281212</v>
      </c>
      <c r="AQ230" s="26">
        <f t="shared" si="112"/>
        <v>281212</v>
      </c>
      <c r="AR230" s="26">
        <f t="shared" si="112"/>
        <v>281212</v>
      </c>
      <c r="AS230" s="26">
        <f t="shared" si="112"/>
        <v>281212</v>
      </c>
      <c r="AT230" s="26">
        <f t="shared" si="112"/>
        <v>281212</v>
      </c>
      <c r="AU230" s="26">
        <f t="shared" si="112"/>
        <v>281212</v>
      </c>
      <c r="AV230" s="26">
        <f t="shared" si="112"/>
        <v>281212</v>
      </c>
      <c r="AW230" s="26">
        <f t="shared" si="112"/>
        <v>281212</v>
      </c>
      <c r="AX230" s="26">
        <f t="shared" si="112"/>
        <v>281212</v>
      </c>
      <c r="AY230" s="26">
        <f t="shared" si="112"/>
        <v>281212</v>
      </c>
      <c r="AZ230" s="26">
        <f t="shared" si="112"/>
        <v>281212</v>
      </c>
      <c r="BA230" s="26">
        <f t="shared" si="112"/>
        <v>281212</v>
      </c>
      <c r="BB230" s="26">
        <f t="shared" si="112"/>
        <v>281212</v>
      </c>
      <c r="BC230" s="26">
        <f t="shared" si="112"/>
        <v>281212</v>
      </c>
      <c r="BD230" s="26">
        <f t="shared" si="112"/>
        <v>281212</v>
      </c>
      <c r="BE230" s="26">
        <f t="shared" si="112"/>
        <v>281212</v>
      </c>
      <c r="BF230" s="26">
        <f t="shared" si="112"/>
        <v>281212</v>
      </c>
      <c r="BG230" s="26">
        <f t="shared" si="112"/>
        <v>281212</v>
      </c>
      <c r="BH230" s="26">
        <f t="shared" si="112"/>
        <v>281212</v>
      </c>
      <c r="BI230" s="26">
        <f t="shared" si="112"/>
        <v>281212</v>
      </c>
      <c r="BJ230" s="26">
        <f t="shared" si="112"/>
        <v>281212</v>
      </c>
      <c r="BK230" s="26">
        <f t="shared" si="112"/>
        <v>281212</v>
      </c>
      <c r="BL230" s="26">
        <f t="shared" si="112"/>
        <v>281212</v>
      </c>
      <c r="BM230" s="26">
        <f t="shared" si="112"/>
        <v>281212</v>
      </c>
      <c r="BN230" s="26">
        <f t="shared" si="112"/>
        <v>281212</v>
      </c>
      <c r="BO230" s="26">
        <f t="shared" si="112"/>
        <v>281212</v>
      </c>
      <c r="BP230" s="38">
        <f>SUM(H230:BO230)</f>
        <v>16872720</v>
      </c>
    </row>
    <row r="231" spans="1:68" hidden="1" outlineLevel="2" x14ac:dyDescent="0.15">
      <c r="F231" s="39" t="s">
        <v>64</v>
      </c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>
        <f>SUM(H230:S230)</f>
        <v>3374544</v>
      </c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>
        <f>SUM(T230:AE230)</f>
        <v>3374544</v>
      </c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>
        <f>SUM(AF230:AQ230)</f>
        <v>3374544</v>
      </c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>
        <f>SUM(AR230:BC230)</f>
        <v>3374544</v>
      </c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>
        <f>SUM(BD230:BO230)</f>
        <v>3374544</v>
      </c>
      <c r="BP231" s="38">
        <f>SUM(H231:BO231)</f>
        <v>16872720</v>
      </c>
    </row>
    <row r="232" spans="1:68" hidden="1" outlineLevel="2" x14ac:dyDescent="0.15">
      <c r="A232" s="14" t="str">
        <f>A8&amp;" TOTAL Burden"</f>
        <v>Ejecutivo TOTAL Burden</v>
      </c>
      <c r="G232" s="26">
        <f t="shared" ref="G232:AL232" si="113">G230+G224+G214</f>
        <v>0</v>
      </c>
      <c r="H232" s="26">
        <f t="shared" si="113"/>
        <v>2681212</v>
      </c>
      <c r="I232" s="26">
        <f t="shared" si="113"/>
        <v>2681212</v>
      </c>
      <c r="J232" s="26">
        <f t="shared" si="113"/>
        <v>2681212</v>
      </c>
      <c r="K232" s="26">
        <f t="shared" si="113"/>
        <v>2681212</v>
      </c>
      <c r="L232" s="26">
        <f t="shared" si="113"/>
        <v>2681212</v>
      </c>
      <c r="M232" s="26">
        <f t="shared" si="113"/>
        <v>2681212</v>
      </c>
      <c r="N232" s="26">
        <f t="shared" si="113"/>
        <v>2681212</v>
      </c>
      <c r="O232" s="26">
        <f t="shared" si="113"/>
        <v>2681212</v>
      </c>
      <c r="P232" s="26">
        <f t="shared" si="113"/>
        <v>2681212</v>
      </c>
      <c r="Q232" s="26">
        <f t="shared" si="113"/>
        <v>2681903.62</v>
      </c>
      <c r="R232" s="26">
        <f t="shared" si="113"/>
        <v>2681903.62</v>
      </c>
      <c r="S232" s="26">
        <f t="shared" si="113"/>
        <v>2682558.7599999998</v>
      </c>
      <c r="T232" s="26">
        <f t="shared" si="113"/>
        <v>3644241.0279999999</v>
      </c>
      <c r="U232" s="26">
        <f t="shared" si="113"/>
        <v>3645285.5980000002</v>
      </c>
      <c r="V232" s="26">
        <f t="shared" si="113"/>
        <v>3649359.196</v>
      </c>
      <c r="W232" s="26">
        <f t="shared" si="113"/>
        <v>3649359.196</v>
      </c>
      <c r="X232" s="26">
        <f t="shared" si="113"/>
        <v>3649359.196</v>
      </c>
      <c r="Y232" s="26">
        <f t="shared" si="113"/>
        <v>3649359.196</v>
      </c>
      <c r="Z232" s="26">
        <f t="shared" si="113"/>
        <v>3649359.196</v>
      </c>
      <c r="AA232" s="26">
        <f t="shared" si="113"/>
        <v>3650403.7660000003</v>
      </c>
      <c r="AB232" s="26">
        <f t="shared" si="113"/>
        <v>3651448.3359999997</v>
      </c>
      <c r="AC232" s="26">
        <f t="shared" si="113"/>
        <v>3651484.1484999997</v>
      </c>
      <c r="AD232" s="26">
        <f t="shared" si="113"/>
        <v>3653469.1690000002</v>
      </c>
      <c r="AE232" s="26">
        <f t="shared" si="113"/>
        <v>3653504.2315000002</v>
      </c>
      <c r="AF232" s="26">
        <f t="shared" si="113"/>
        <v>4617596.0559999999</v>
      </c>
      <c r="AG232" s="26">
        <f t="shared" si="113"/>
        <v>4627404.4696000004</v>
      </c>
      <c r="AH232" s="26">
        <f t="shared" si="113"/>
        <v>4630774.2658000002</v>
      </c>
      <c r="AI232" s="26">
        <f t="shared" si="113"/>
        <v>4630774.2658000002</v>
      </c>
      <c r="AJ232" s="26">
        <f t="shared" si="113"/>
        <v>4634035.0120000001</v>
      </c>
      <c r="AK232" s="26">
        <f t="shared" si="113"/>
        <v>4634035.0120000001</v>
      </c>
      <c r="AL232" s="26">
        <f t="shared" si="113"/>
        <v>4634035.0120000001</v>
      </c>
      <c r="AM232" s="26">
        <f t="shared" ref="AM232:BO232" si="114">AM230+AM224+AM214</f>
        <v>4630801.7158000004</v>
      </c>
      <c r="AN232" s="26">
        <f t="shared" si="114"/>
        <v>4630829.1657999996</v>
      </c>
      <c r="AO232" s="26">
        <f t="shared" si="114"/>
        <v>4627607.6071000006</v>
      </c>
      <c r="AP232" s="26">
        <f t="shared" si="114"/>
        <v>4624396.6609000005</v>
      </c>
      <c r="AQ232" s="26">
        <f t="shared" si="114"/>
        <v>4621174.3522000005</v>
      </c>
      <c r="AR232" s="26">
        <f t="shared" si="114"/>
        <v>5591956.9249600004</v>
      </c>
      <c r="AS232" s="26">
        <f t="shared" si="114"/>
        <v>5610259.2010000004</v>
      </c>
      <c r="AT232" s="26">
        <f t="shared" si="114"/>
        <v>5616571.8004600005</v>
      </c>
      <c r="AU232" s="26">
        <f t="shared" si="114"/>
        <v>5616571.8004600005</v>
      </c>
      <c r="AV232" s="26">
        <f t="shared" si="114"/>
        <v>5622606.9887499996</v>
      </c>
      <c r="AW232" s="26">
        <f t="shared" si="114"/>
        <v>5622606.9887499996</v>
      </c>
      <c r="AX232" s="26">
        <f t="shared" si="114"/>
        <v>5622606.9887499996</v>
      </c>
      <c r="AY232" s="26">
        <f t="shared" si="114"/>
        <v>5616602.4004600001</v>
      </c>
      <c r="AZ232" s="26">
        <f t="shared" si="114"/>
        <v>5616633.0004600007</v>
      </c>
      <c r="BA232" s="26">
        <f t="shared" si="114"/>
        <v>5610486.8260000004</v>
      </c>
      <c r="BB232" s="26">
        <f t="shared" si="114"/>
        <v>5604501.73771</v>
      </c>
      <c r="BC232" s="26">
        <f t="shared" si="114"/>
        <v>5598354.5132500008</v>
      </c>
      <c r="BD232" s="26">
        <f t="shared" si="114"/>
        <v>8493498.6528099999</v>
      </c>
      <c r="BE232" s="26">
        <f t="shared" si="114"/>
        <v>8524841.1994959991</v>
      </c>
      <c r="BF232" s="26">
        <f t="shared" si="114"/>
        <v>8535402.6900580004</v>
      </c>
      <c r="BG232" s="26">
        <f t="shared" si="114"/>
        <v>8535402.6900580004</v>
      </c>
      <c r="BH232" s="26">
        <f t="shared" si="114"/>
        <v>8545835.4056200013</v>
      </c>
      <c r="BI232" s="26">
        <f t="shared" si="114"/>
        <v>8545835.4056200013</v>
      </c>
      <c r="BJ232" s="26">
        <f t="shared" si="114"/>
        <v>8545835.4056200013</v>
      </c>
      <c r="BK232" s="26">
        <f t="shared" si="114"/>
        <v>8535433.290058</v>
      </c>
      <c r="BL232" s="26">
        <f t="shared" si="114"/>
        <v>8535463.8900579996</v>
      </c>
      <c r="BM232" s="26">
        <f t="shared" si="114"/>
        <v>8525068.8244959991</v>
      </c>
      <c r="BN232" s="26">
        <f t="shared" si="114"/>
        <v>8514686.2089339998</v>
      </c>
      <c r="BO232" s="26">
        <f t="shared" si="114"/>
        <v>8504290.0933720004</v>
      </c>
      <c r="BP232" s="38">
        <f>SUM(H232:BO232)</f>
        <v>301208722.77921003</v>
      </c>
    </row>
    <row r="233" spans="1:68" hidden="1" outlineLevel="1" x14ac:dyDescent="0.15">
      <c r="F233" s="39" t="s">
        <v>64</v>
      </c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>
        <f>SUM(H232:S232)</f>
        <v>32177274</v>
      </c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>
        <f>SUM(T232:AE232)</f>
        <v>43796632.256999999</v>
      </c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>
        <f>SUM(AF232:AQ232)</f>
        <v>55543463.595000014</v>
      </c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>
        <f>SUM(AR232:BC232)</f>
        <v>67349759.171009988</v>
      </c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>
        <f>SUM(BD232:BO232)</f>
        <v>102341593.7562</v>
      </c>
      <c r="BP233" s="38">
        <f>SUM(H233:BO233)</f>
        <v>301208722.77921003</v>
      </c>
    </row>
    <row r="234" spans="1:68" hidden="1" outlineLevel="1" x14ac:dyDescent="0.15">
      <c r="A234" s="14" t="s">
        <v>109</v>
      </c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</row>
    <row r="235" spans="1:68" hidden="1" outlineLevel="2" x14ac:dyDescent="0.15">
      <c r="A235" s="14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</row>
    <row r="236" spans="1:68" hidden="1" outlineLevel="2" x14ac:dyDescent="0.15">
      <c r="A236" s="33" t="s">
        <v>19</v>
      </c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</row>
    <row r="237" spans="1:68" hidden="1" outlineLevel="2" x14ac:dyDescent="0.15">
      <c r="A237" s="47" t="s">
        <v>75</v>
      </c>
      <c r="G237" s="26">
        <f t="shared" ref="G237:AL237" si="115">G35*$C35</f>
        <v>0</v>
      </c>
      <c r="H237" s="26">
        <f t="shared" si="115"/>
        <v>0</v>
      </c>
      <c r="I237" s="26">
        <f t="shared" si="115"/>
        <v>0</v>
      </c>
      <c r="J237" s="26">
        <f t="shared" si="115"/>
        <v>0</v>
      </c>
      <c r="K237" s="26">
        <f t="shared" si="115"/>
        <v>0</v>
      </c>
      <c r="L237" s="26">
        <f t="shared" si="115"/>
        <v>0</v>
      </c>
      <c r="M237" s="26">
        <f t="shared" si="115"/>
        <v>0</v>
      </c>
      <c r="N237" s="26">
        <f t="shared" si="115"/>
        <v>0</v>
      </c>
      <c r="O237" s="26">
        <f t="shared" si="115"/>
        <v>0</v>
      </c>
      <c r="P237" s="26">
        <f t="shared" si="115"/>
        <v>0</v>
      </c>
      <c r="Q237" s="26">
        <f t="shared" si="115"/>
        <v>0</v>
      </c>
      <c r="R237" s="26">
        <f t="shared" si="115"/>
        <v>0</v>
      </c>
      <c r="S237" s="26">
        <f t="shared" si="115"/>
        <v>0</v>
      </c>
      <c r="T237" s="26">
        <f t="shared" si="115"/>
        <v>0</v>
      </c>
      <c r="U237" s="26">
        <f t="shared" si="115"/>
        <v>0</v>
      </c>
      <c r="V237" s="26">
        <f t="shared" si="115"/>
        <v>0</v>
      </c>
      <c r="W237" s="26">
        <f t="shared" si="115"/>
        <v>0</v>
      </c>
      <c r="X237" s="26">
        <f t="shared" si="115"/>
        <v>0</v>
      </c>
      <c r="Y237" s="26">
        <f t="shared" si="115"/>
        <v>0</v>
      </c>
      <c r="Z237" s="26">
        <f t="shared" si="115"/>
        <v>0</v>
      </c>
      <c r="AA237" s="26">
        <f t="shared" si="115"/>
        <v>0</v>
      </c>
      <c r="AB237" s="26">
        <f t="shared" si="115"/>
        <v>0</v>
      </c>
      <c r="AC237" s="26">
        <f t="shared" si="115"/>
        <v>0</v>
      </c>
      <c r="AD237" s="26">
        <f t="shared" si="115"/>
        <v>0</v>
      </c>
      <c r="AE237" s="26">
        <f t="shared" si="115"/>
        <v>0</v>
      </c>
      <c r="AF237" s="26">
        <f t="shared" si="115"/>
        <v>0</v>
      </c>
      <c r="AG237" s="26">
        <f t="shared" si="115"/>
        <v>0</v>
      </c>
      <c r="AH237" s="26">
        <f t="shared" si="115"/>
        <v>0</v>
      </c>
      <c r="AI237" s="26">
        <f t="shared" si="115"/>
        <v>0</v>
      </c>
      <c r="AJ237" s="26">
        <f t="shared" si="115"/>
        <v>0</v>
      </c>
      <c r="AK237" s="26">
        <f t="shared" si="115"/>
        <v>0</v>
      </c>
      <c r="AL237" s="26">
        <f t="shared" si="115"/>
        <v>0</v>
      </c>
      <c r="AM237" s="26">
        <f t="shared" ref="AM237:BO237" si="116">AM35*$C35</f>
        <v>0</v>
      </c>
      <c r="AN237" s="26">
        <f t="shared" si="116"/>
        <v>0</v>
      </c>
      <c r="AO237" s="26">
        <f t="shared" si="116"/>
        <v>0</v>
      </c>
      <c r="AP237" s="26">
        <f t="shared" si="116"/>
        <v>0</v>
      </c>
      <c r="AQ237" s="26">
        <f t="shared" si="116"/>
        <v>0</v>
      </c>
      <c r="AR237" s="26">
        <f t="shared" si="116"/>
        <v>0</v>
      </c>
      <c r="AS237" s="26">
        <f t="shared" si="116"/>
        <v>0</v>
      </c>
      <c r="AT237" s="26">
        <f t="shared" si="116"/>
        <v>0</v>
      </c>
      <c r="AU237" s="26">
        <f t="shared" si="116"/>
        <v>0</v>
      </c>
      <c r="AV237" s="26">
        <f t="shared" si="116"/>
        <v>0</v>
      </c>
      <c r="AW237" s="26">
        <f t="shared" si="116"/>
        <v>0</v>
      </c>
      <c r="AX237" s="26">
        <f t="shared" si="116"/>
        <v>0</v>
      </c>
      <c r="AY237" s="26">
        <f t="shared" si="116"/>
        <v>0</v>
      </c>
      <c r="AZ237" s="26">
        <f t="shared" si="116"/>
        <v>0</v>
      </c>
      <c r="BA237" s="26">
        <f t="shared" si="116"/>
        <v>0</v>
      </c>
      <c r="BB237" s="26">
        <f t="shared" si="116"/>
        <v>0</v>
      </c>
      <c r="BC237" s="26">
        <f t="shared" si="116"/>
        <v>0</v>
      </c>
      <c r="BD237" s="26">
        <f t="shared" si="116"/>
        <v>0</v>
      </c>
      <c r="BE237" s="26">
        <f t="shared" si="116"/>
        <v>0</v>
      </c>
      <c r="BF237" s="26">
        <f t="shared" si="116"/>
        <v>0</v>
      </c>
      <c r="BG237" s="26">
        <f t="shared" si="116"/>
        <v>0</v>
      </c>
      <c r="BH237" s="26">
        <f t="shared" si="116"/>
        <v>0</v>
      </c>
      <c r="BI237" s="26">
        <f t="shared" si="116"/>
        <v>0</v>
      </c>
      <c r="BJ237" s="26">
        <f t="shared" si="116"/>
        <v>0</v>
      </c>
      <c r="BK237" s="26">
        <f t="shared" si="116"/>
        <v>0</v>
      </c>
      <c r="BL237" s="26">
        <f t="shared" si="116"/>
        <v>0</v>
      </c>
      <c r="BM237" s="26">
        <f t="shared" si="116"/>
        <v>0</v>
      </c>
      <c r="BN237" s="26">
        <f t="shared" si="116"/>
        <v>0</v>
      </c>
      <c r="BO237" s="26">
        <f t="shared" si="116"/>
        <v>0</v>
      </c>
    </row>
    <row r="238" spans="1:68" hidden="1" outlineLevel="2" x14ac:dyDescent="0.15">
      <c r="A238" s="47" t="s">
        <v>62</v>
      </c>
      <c r="G238" s="23">
        <f>STAFFPLAN_CWS!$B56</f>
        <v>0.5</v>
      </c>
      <c r="H238" s="23">
        <f>STAFFPLAN_CWS!$C56</f>
        <v>0.6</v>
      </c>
      <c r="I238" s="23">
        <f>STAFFPLAN_CWS!$C56</f>
        <v>0.6</v>
      </c>
      <c r="J238" s="23">
        <f>STAFFPLAN_CWS!$C56</f>
        <v>0.6</v>
      </c>
      <c r="K238" s="23">
        <f>STAFFPLAN_CWS!$C56</f>
        <v>0.6</v>
      </c>
      <c r="L238" s="23">
        <f>STAFFPLAN_CWS!$C56</f>
        <v>0.6</v>
      </c>
      <c r="M238" s="23">
        <f>STAFFPLAN_CWS!$C56</f>
        <v>0.6</v>
      </c>
      <c r="N238" s="23">
        <f>STAFFPLAN_CWS!$C56</f>
        <v>0.6</v>
      </c>
      <c r="O238" s="23">
        <f>STAFFPLAN_CWS!$C56</f>
        <v>0.6</v>
      </c>
      <c r="P238" s="23">
        <f>STAFFPLAN_CWS!$C56</f>
        <v>0.6</v>
      </c>
      <c r="Q238" s="23">
        <f>STAFFPLAN_CWS!$C56</f>
        <v>0.6</v>
      </c>
      <c r="R238" s="23">
        <f>STAFFPLAN_CWS!$C56</f>
        <v>0.6</v>
      </c>
      <c r="S238" s="23">
        <f>STAFFPLAN_CWS!$C56</f>
        <v>0.6</v>
      </c>
      <c r="T238" s="23">
        <f>STAFFPLAN_CWS!$D56</f>
        <v>0.7</v>
      </c>
      <c r="U238" s="23">
        <f>STAFFPLAN_CWS!$D56</f>
        <v>0.7</v>
      </c>
      <c r="V238" s="23">
        <f>STAFFPLAN_CWS!$D56</f>
        <v>0.7</v>
      </c>
      <c r="W238" s="23">
        <f>STAFFPLAN_CWS!$D56</f>
        <v>0.7</v>
      </c>
      <c r="X238" s="23">
        <f>STAFFPLAN_CWS!$D56</f>
        <v>0.7</v>
      </c>
      <c r="Y238" s="23">
        <f>STAFFPLAN_CWS!$D56</f>
        <v>0.7</v>
      </c>
      <c r="Z238" s="23">
        <f>STAFFPLAN_CWS!$D56</f>
        <v>0.7</v>
      </c>
      <c r="AA238" s="23">
        <f>STAFFPLAN_CWS!$D56</f>
        <v>0.7</v>
      </c>
      <c r="AB238" s="23">
        <f>STAFFPLAN_CWS!$D56</f>
        <v>0.7</v>
      </c>
      <c r="AC238" s="23">
        <f>STAFFPLAN_CWS!$D56</f>
        <v>0.7</v>
      </c>
      <c r="AD238" s="23">
        <f>STAFFPLAN_CWS!$D56</f>
        <v>0.7</v>
      </c>
      <c r="AE238" s="23">
        <f>STAFFPLAN_CWS!$D56</f>
        <v>0.7</v>
      </c>
      <c r="AF238" s="23">
        <f>STAFFPLAN_CWS!$E56</f>
        <v>0.7</v>
      </c>
      <c r="AG238" s="23">
        <f>STAFFPLAN_CWS!$E56</f>
        <v>0.7</v>
      </c>
      <c r="AH238" s="23">
        <f>STAFFPLAN_CWS!$E56</f>
        <v>0.7</v>
      </c>
      <c r="AI238" s="23">
        <f>STAFFPLAN_CWS!$E56</f>
        <v>0.7</v>
      </c>
      <c r="AJ238" s="23">
        <f>STAFFPLAN_CWS!$E56</f>
        <v>0.7</v>
      </c>
      <c r="AK238" s="23">
        <f>STAFFPLAN_CWS!$E56</f>
        <v>0.7</v>
      </c>
      <c r="AL238" s="23">
        <f>STAFFPLAN_CWS!$E56</f>
        <v>0.7</v>
      </c>
      <c r="AM238" s="23">
        <f>STAFFPLAN_CWS!$E56</f>
        <v>0.7</v>
      </c>
      <c r="AN238" s="23">
        <f>STAFFPLAN_CWS!$E56</f>
        <v>0.7</v>
      </c>
      <c r="AO238" s="23">
        <f>STAFFPLAN_CWS!$E56</f>
        <v>0.7</v>
      </c>
      <c r="AP238" s="23">
        <f>STAFFPLAN_CWS!$E56</f>
        <v>0.7</v>
      </c>
      <c r="AQ238" s="23">
        <f>STAFFPLAN_CWS!$E56</f>
        <v>0.7</v>
      </c>
      <c r="AR238" s="23">
        <f>STAFFPLAN_CWS!$F56</f>
        <v>0.85</v>
      </c>
      <c r="AS238" s="23">
        <f>STAFFPLAN_CWS!$F56</f>
        <v>0.85</v>
      </c>
      <c r="AT238" s="23">
        <f>STAFFPLAN_CWS!$F56</f>
        <v>0.85</v>
      </c>
      <c r="AU238" s="23">
        <f>STAFFPLAN_CWS!$F56</f>
        <v>0.85</v>
      </c>
      <c r="AV238" s="23">
        <f>STAFFPLAN_CWS!$F56</f>
        <v>0.85</v>
      </c>
      <c r="AW238" s="23">
        <f>STAFFPLAN_CWS!$F56</f>
        <v>0.85</v>
      </c>
      <c r="AX238" s="23">
        <f>STAFFPLAN_CWS!$F56</f>
        <v>0.85</v>
      </c>
      <c r="AY238" s="23">
        <f>STAFFPLAN_CWS!$F56</f>
        <v>0.85</v>
      </c>
      <c r="AZ238" s="23">
        <f>STAFFPLAN_CWS!$F56</f>
        <v>0.85</v>
      </c>
      <c r="BA238" s="23">
        <f>STAFFPLAN_CWS!$F56</f>
        <v>0.85</v>
      </c>
      <c r="BB238" s="23">
        <f>STAFFPLAN_CWS!$F56</f>
        <v>0.85</v>
      </c>
      <c r="BC238" s="23">
        <f>STAFFPLAN_CWS!$F56</f>
        <v>0.85</v>
      </c>
      <c r="BD238" s="23">
        <f>STAFFPLAN_CWS!$G56</f>
        <v>1</v>
      </c>
      <c r="BE238" s="23">
        <f>STAFFPLAN_CWS!$G56</f>
        <v>1</v>
      </c>
      <c r="BF238" s="23">
        <f>STAFFPLAN_CWS!$G56</f>
        <v>1</v>
      </c>
      <c r="BG238" s="23">
        <f>STAFFPLAN_CWS!$G56</f>
        <v>1</v>
      </c>
      <c r="BH238" s="23">
        <f>STAFFPLAN_CWS!$G56</f>
        <v>1</v>
      </c>
      <c r="BI238" s="23">
        <f>STAFFPLAN_CWS!$G56</f>
        <v>1</v>
      </c>
      <c r="BJ238" s="23">
        <f>STAFFPLAN_CWS!$G56</f>
        <v>1</v>
      </c>
      <c r="BK238" s="23">
        <f>STAFFPLAN_CWS!$G56</f>
        <v>1</v>
      </c>
      <c r="BL238" s="23">
        <f>STAFFPLAN_CWS!$G56</f>
        <v>1</v>
      </c>
      <c r="BM238" s="23">
        <f>STAFFPLAN_CWS!$G56</f>
        <v>1</v>
      </c>
      <c r="BN238" s="23">
        <f>STAFFPLAN_CWS!$G56</f>
        <v>1</v>
      </c>
      <c r="BO238" s="23">
        <f>STAFFPLAN_CWS!$G56</f>
        <v>1</v>
      </c>
    </row>
    <row r="239" spans="1:68" hidden="1" outlineLevel="2" x14ac:dyDescent="0.15">
      <c r="A239" s="47" t="s">
        <v>76</v>
      </c>
      <c r="G239" s="26">
        <f t="shared" ref="G239:AL239" si="117">G237*G238</f>
        <v>0</v>
      </c>
      <c r="H239" s="26">
        <f t="shared" si="117"/>
        <v>0</v>
      </c>
      <c r="I239" s="26">
        <f t="shared" si="117"/>
        <v>0</v>
      </c>
      <c r="J239" s="26">
        <f t="shared" si="117"/>
        <v>0</v>
      </c>
      <c r="K239" s="26">
        <f t="shared" si="117"/>
        <v>0</v>
      </c>
      <c r="L239" s="26">
        <f t="shared" si="117"/>
        <v>0</v>
      </c>
      <c r="M239" s="26">
        <f t="shared" si="117"/>
        <v>0</v>
      </c>
      <c r="N239" s="26">
        <f t="shared" si="117"/>
        <v>0</v>
      </c>
      <c r="O239" s="26">
        <f t="shared" si="117"/>
        <v>0</v>
      </c>
      <c r="P239" s="26">
        <f t="shared" si="117"/>
        <v>0</v>
      </c>
      <c r="Q239" s="26">
        <f t="shared" si="117"/>
        <v>0</v>
      </c>
      <c r="R239" s="26">
        <f t="shared" si="117"/>
        <v>0</v>
      </c>
      <c r="S239" s="26">
        <f t="shared" si="117"/>
        <v>0</v>
      </c>
      <c r="T239" s="26">
        <f t="shared" si="117"/>
        <v>0</v>
      </c>
      <c r="U239" s="26">
        <f t="shared" si="117"/>
        <v>0</v>
      </c>
      <c r="V239" s="26">
        <f t="shared" si="117"/>
        <v>0</v>
      </c>
      <c r="W239" s="26">
        <f t="shared" si="117"/>
        <v>0</v>
      </c>
      <c r="X239" s="26">
        <f t="shared" si="117"/>
        <v>0</v>
      </c>
      <c r="Y239" s="26">
        <f t="shared" si="117"/>
        <v>0</v>
      </c>
      <c r="Z239" s="26">
        <f t="shared" si="117"/>
        <v>0</v>
      </c>
      <c r="AA239" s="26">
        <f t="shared" si="117"/>
        <v>0</v>
      </c>
      <c r="AB239" s="26">
        <f t="shared" si="117"/>
        <v>0</v>
      </c>
      <c r="AC239" s="26">
        <f t="shared" si="117"/>
        <v>0</v>
      </c>
      <c r="AD239" s="26">
        <f t="shared" si="117"/>
        <v>0</v>
      </c>
      <c r="AE239" s="26">
        <f t="shared" si="117"/>
        <v>0</v>
      </c>
      <c r="AF239" s="26">
        <f t="shared" si="117"/>
        <v>0</v>
      </c>
      <c r="AG239" s="26">
        <f t="shared" si="117"/>
        <v>0</v>
      </c>
      <c r="AH239" s="26">
        <f t="shared" si="117"/>
        <v>0</v>
      </c>
      <c r="AI239" s="26">
        <f t="shared" si="117"/>
        <v>0</v>
      </c>
      <c r="AJ239" s="26">
        <f t="shared" si="117"/>
        <v>0</v>
      </c>
      <c r="AK239" s="26">
        <f t="shared" si="117"/>
        <v>0</v>
      </c>
      <c r="AL239" s="26">
        <f t="shared" si="117"/>
        <v>0</v>
      </c>
      <c r="AM239" s="26">
        <f t="shared" ref="AM239:BO239" si="118">AM237*AM238</f>
        <v>0</v>
      </c>
      <c r="AN239" s="26">
        <f t="shared" si="118"/>
        <v>0</v>
      </c>
      <c r="AO239" s="26">
        <f t="shared" si="118"/>
        <v>0</v>
      </c>
      <c r="AP239" s="26">
        <f t="shared" si="118"/>
        <v>0</v>
      </c>
      <c r="AQ239" s="26">
        <f t="shared" si="118"/>
        <v>0</v>
      </c>
      <c r="AR239" s="26">
        <f t="shared" si="118"/>
        <v>0</v>
      </c>
      <c r="AS239" s="26">
        <f t="shared" si="118"/>
        <v>0</v>
      </c>
      <c r="AT239" s="26">
        <f t="shared" si="118"/>
        <v>0</v>
      </c>
      <c r="AU239" s="26">
        <f t="shared" si="118"/>
        <v>0</v>
      </c>
      <c r="AV239" s="26">
        <f t="shared" si="118"/>
        <v>0</v>
      </c>
      <c r="AW239" s="26">
        <f t="shared" si="118"/>
        <v>0</v>
      </c>
      <c r="AX239" s="26">
        <f t="shared" si="118"/>
        <v>0</v>
      </c>
      <c r="AY239" s="26">
        <f t="shared" si="118"/>
        <v>0</v>
      </c>
      <c r="AZ239" s="26">
        <f t="shared" si="118"/>
        <v>0</v>
      </c>
      <c r="BA239" s="26">
        <f t="shared" si="118"/>
        <v>0</v>
      </c>
      <c r="BB239" s="26">
        <f t="shared" si="118"/>
        <v>0</v>
      </c>
      <c r="BC239" s="26">
        <f t="shared" si="118"/>
        <v>0</v>
      </c>
      <c r="BD239" s="26">
        <f t="shared" si="118"/>
        <v>0</v>
      </c>
      <c r="BE239" s="26">
        <f t="shared" si="118"/>
        <v>0</v>
      </c>
      <c r="BF239" s="26">
        <f t="shared" si="118"/>
        <v>0</v>
      </c>
      <c r="BG239" s="26">
        <f t="shared" si="118"/>
        <v>0</v>
      </c>
      <c r="BH239" s="26">
        <f t="shared" si="118"/>
        <v>0</v>
      </c>
      <c r="BI239" s="26">
        <f t="shared" si="118"/>
        <v>0</v>
      </c>
      <c r="BJ239" s="26">
        <f t="shared" si="118"/>
        <v>0</v>
      </c>
      <c r="BK239" s="26">
        <f t="shared" si="118"/>
        <v>0</v>
      </c>
      <c r="BL239" s="26">
        <f t="shared" si="118"/>
        <v>0</v>
      </c>
      <c r="BM239" s="26">
        <f t="shared" si="118"/>
        <v>0</v>
      </c>
      <c r="BN239" s="26">
        <f t="shared" si="118"/>
        <v>0</v>
      </c>
      <c r="BO239" s="26">
        <f t="shared" si="118"/>
        <v>0</v>
      </c>
    </row>
    <row r="240" spans="1:68" hidden="1" outlineLevel="2" x14ac:dyDescent="0.15">
      <c r="A240" s="47" t="s">
        <v>757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0</v>
      </c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0</v>
      </c>
      <c r="AJ240" s="26">
        <v>0</v>
      </c>
      <c r="AK240" s="26">
        <v>0</v>
      </c>
      <c r="AL240" s="26">
        <v>0</v>
      </c>
      <c r="AM240" s="26">
        <v>0</v>
      </c>
      <c r="AN240" s="26">
        <v>0</v>
      </c>
      <c r="AO240" s="26">
        <v>0</v>
      </c>
      <c r="AP240" s="26">
        <v>0</v>
      </c>
      <c r="AQ240" s="26">
        <v>0</v>
      </c>
      <c r="AR240" s="26">
        <v>0</v>
      </c>
      <c r="AS240" s="26">
        <v>0</v>
      </c>
      <c r="AT240" s="26">
        <v>0</v>
      </c>
      <c r="AU240" s="26">
        <v>0</v>
      </c>
      <c r="AV240" s="26">
        <v>0</v>
      </c>
      <c r="AW240" s="26">
        <v>0</v>
      </c>
      <c r="AX240" s="26">
        <v>0</v>
      </c>
      <c r="AY240" s="26">
        <v>0</v>
      </c>
      <c r="AZ240" s="26">
        <v>0</v>
      </c>
      <c r="BA240" s="26">
        <v>0</v>
      </c>
      <c r="BB240" s="26">
        <v>0</v>
      </c>
      <c r="BC240" s="26">
        <v>0</v>
      </c>
      <c r="BD240" s="26">
        <v>0</v>
      </c>
      <c r="BE240" s="26">
        <v>0</v>
      </c>
      <c r="BF240" s="26">
        <v>0</v>
      </c>
      <c r="BG240" s="26">
        <v>0</v>
      </c>
      <c r="BH240" s="26">
        <v>0</v>
      </c>
      <c r="BI240" s="26">
        <v>0</v>
      </c>
      <c r="BJ240" s="26">
        <v>0</v>
      </c>
      <c r="BK240" s="26">
        <v>0</v>
      </c>
      <c r="BL240" s="26">
        <v>0</v>
      </c>
      <c r="BM240" s="26">
        <v>0</v>
      </c>
      <c r="BN240" s="26">
        <v>0</v>
      </c>
      <c r="BO240" s="26">
        <v>0</v>
      </c>
    </row>
    <row r="241" spans="1:67" hidden="1" outlineLevel="2" x14ac:dyDescent="0.15">
      <c r="A241" s="47" t="s">
        <v>63</v>
      </c>
      <c r="G241" s="26">
        <f t="shared" ref="G241:AL241" si="119">G239+G240</f>
        <v>0</v>
      </c>
      <c r="H241" s="26">
        <f t="shared" si="119"/>
        <v>0</v>
      </c>
      <c r="I241" s="26">
        <f t="shared" si="119"/>
        <v>0</v>
      </c>
      <c r="J241" s="26">
        <f t="shared" si="119"/>
        <v>0</v>
      </c>
      <c r="K241" s="26">
        <f t="shared" si="119"/>
        <v>0</v>
      </c>
      <c r="L241" s="26">
        <f t="shared" si="119"/>
        <v>0</v>
      </c>
      <c r="M241" s="26">
        <f t="shared" si="119"/>
        <v>0</v>
      </c>
      <c r="N241" s="26">
        <f t="shared" si="119"/>
        <v>0</v>
      </c>
      <c r="O241" s="26">
        <f t="shared" si="119"/>
        <v>0</v>
      </c>
      <c r="P241" s="26">
        <f t="shared" si="119"/>
        <v>0</v>
      </c>
      <c r="Q241" s="26">
        <f t="shared" si="119"/>
        <v>0</v>
      </c>
      <c r="R241" s="26">
        <f t="shared" si="119"/>
        <v>0</v>
      </c>
      <c r="S241" s="26">
        <f t="shared" si="119"/>
        <v>0</v>
      </c>
      <c r="T241" s="26">
        <f t="shared" si="119"/>
        <v>0</v>
      </c>
      <c r="U241" s="26">
        <f t="shared" si="119"/>
        <v>0</v>
      </c>
      <c r="V241" s="26">
        <f t="shared" si="119"/>
        <v>0</v>
      </c>
      <c r="W241" s="26">
        <f t="shared" si="119"/>
        <v>0</v>
      </c>
      <c r="X241" s="26">
        <f t="shared" si="119"/>
        <v>0</v>
      </c>
      <c r="Y241" s="26">
        <f t="shared" si="119"/>
        <v>0</v>
      </c>
      <c r="Z241" s="26">
        <f t="shared" si="119"/>
        <v>0</v>
      </c>
      <c r="AA241" s="26">
        <f t="shared" si="119"/>
        <v>0</v>
      </c>
      <c r="AB241" s="26">
        <f t="shared" si="119"/>
        <v>0</v>
      </c>
      <c r="AC241" s="26">
        <f t="shared" si="119"/>
        <v>0</v>
      </c>
      <c r="AD241" s="26">
        <f t="shared" si="119"/>
        <v>0</v>
      </c>
      <c r="AE241" s="26">
        <f t="shared" si="119"/>
        <v>0</v>
      </c>
      <c r="AF241" s="26">
        <f t="shared" si="119"/>
        <v>0</v>
      </c>
      <c r="AG241" s="26">
        <f t="shared" si="119"/>
        <v>0</v>
      </c>
      <c r="AH241" s="26">
        <f t="shared" si="119"/>
        <v>0</v>
      </c>
      <c r="AI241" s="26">
        <f t="shared" si="119"/>
        <v>0</v>
      </c>
      <c r="AJ241" s="26">
        <f t="shared" si="119"/>
        <v>0</v>
      </c>
      <c r="AK241" s="26">
        <f t="shared" si="119"/>
        <v>0</v>
      </c>
      <c r="AL241" s="26">
        <f t="shared" si="119"/>
        <v>0</v>
      </c>
      <c r="AM241" s="26">
        <f t="shared" ref="AM241:BO241" si="120">AM239+AM240</f>
        <v>0</v>
      </c>
      <c r="AN241" s="26">
        <f t="shared" si="120"/>
        <v>0</v>
      </c>
      <c r="AO241" s="26">
        <f t="shared" si="120"/>
        <v>0</v>
      </c>
      <c r="AP241" s="26">
        <f t="shared" si="120"/>
        <v>0</v>
      </c>
      <c r="AQ241" s="26">
        <f t="shared" si="120"/>
        <v>0</v>
      </c>
      <c r="AR241" s="26">
        <f t="shared" si="120"/>
        <v>0</v>
      </c>
      <c r="AS241" s="26">
        <f t="shared" si="120"/>
        <v>0</v>
      </c>
      <c r="AT241" s="26">
        <f t="shared" si="120"/>
        <v>0</v>
      </c>
      <c r="AU241" s="26">
        <f t="shared" si="120"/>
        <v>0</v>
      </c>
      <c r="AV241" s="26">
        <f t="shared" si="120"/>
        <v>0</v>
      </c>
      <c r="AW241" s="26">
        <f t="shared" si="120"/>
        <v>0</v>
      </c>
      <c r="AX241" s="26">
        <f t="shared" si="120"/>
        <v>0</v>
      </c>
      <c r="AY241" s="26">
        <f t="shared" si="120"/>
        <v>0</v>
      </c>
      <c r="AZ241" s="26">
        <f t="shared" si="120"/>
        <v>0</v>
      </c>
      <c r="BA241" s="26">
        <f t="shared" si="120"/>
        <v>0</v>
      </c>
      <c r="BB241" s="26">
        <f t="shared" si="120"/>
        <v>0</v>
      </c>
      <c r="BC241" s="26">
        <f t="shared" si="120"/>
        <v>0</v>
      </c>
      <c r="BD241" s="26">
        <f t="shared" si="120"/>
        <v>0</v>
      </c>
      <c r="BE241" s="26">
        <f t="shared" si="120"/>
        <v>0</v>
      </c>
      <c r="BF241" s="26">
        <f t="shared" si="120"/>
        <v>0</v>
      </c>
      <c r="BG241" s="26">
        <f t="shared" si="120"/>
        <v>0</v>
      </c>
      <c r="BH241" s="26">
        <f t="shared" si="120"/>
        <v>0</v>
      </c>
      <c r="BI241" s="26">
        <f t="shared" si="120"/>
        <v>0</v>
      </c>
      <c r="BJ241" s="26">
        <f t="shared" si="120"/>
        <v>0</v>
      </c>
      <c r="BK241" s="26">
        <f t="shared" si="120"/>
        <v>0</v>
      </c>
      <c r="BL241" s="26">
        <f t="shared" si="120"/>
        <v>0</v>
      </c>
      <c r="BM241" s="26">
        <f t="shared" si="120"/>
        <v>0</v>
      </c>
      <c r="BN241" s="26">
        <f t="shared" si="120"/>
        <v>0</v>
      </c>
      <c r="BO241" s="26">
        <f t="shared" si="120"/>
        <v>0</v>
      </c>
    </row>
    <row r="242" spans="1:67" hidden="1" outlineLevel="2" x14ac:dyDescent="0.15">
      <c r="A242" s="4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</row>
    <row r="243" spans="1:67" hidden="1" outlineLevel="2" x14ac:dyDescent="0.15">
      <c r="A243" s="33" t="s">
        <v>86</v>
      </c>
      <c r="G243" s="26">
        <f t="shared" ref="G243:AL243" si="121">G36*$C36</f>
        <v>0</v>
      </c>
      <c r="H243" s="26">
        <f t="shared" si="121"/>
        <v>0</v>
      </c>
      <c r="I243" s="26">
        <f t="shared" si="121"/>
        <v>0</v>
      </c>
      <c r="J243" s="26">
        <f t="shared" si="121"/>
        <v>0</v>
      </c>
      <c r="K243" s="26">
        <f t="shared" si="121"/>
        <v>0</v>
      </c>
      <c r="L243" s="26">
        <f t="shared" si="121"/>
        <v>0</v>
      </c>
      <c r="M243" s="26">
        <f t="shared" si="121"/>
        <v>0</v>
      </c>
      <c r="N243" s="26">
        <f t="shared" si="121"/>
        <v>0</v>
      </c>
      <c r="O243" s="26">
        <f t="shared" si="121"/>
        <v>0</v>
      </c>
      <c r="P243" s="26">
        <f t="shared" si="121"/>
        <v>0</v>
      </c>
      <c r="Q243" s="26">
        <f t="shared" si="121"/>
        <v>0</v>
      </c>
      <c r="R243" s="26">
        <f t="shared" si="121"/>
        <v>0</v>
      </c>
      <c r="S243" s="26">
        <f t="shared" si="121"/>
        <v>0</v>
      </c>
      <c r="T243" s="26">
        <f t="shared" si="121"/>
        <v>0</v>
      </c>
      <c r="U243" s="26">
        <f t="shared" si="121"/>
        <v>0</v>
      </c>
      <c r="V243" s="26">
        <f t="shared" si="121"/>
        <v>0</v>
      </c>
      <c r="W243" s="26">
        <f t="shared" si="121"/>
        <v>0</v>
      </c>
      <c r="X243" s="26">
        <f t="shared" si="121"/>
        <v>0</v>
      </c>
      <c r="Y243" s="26">
        <f t="shared" si="121"/>
        <v>0</v>
      </c>
      <c r="Z243" s="26">
        <f t="shared" si="121"/>
        <v>0</v>
      </c>
      <c r="AA243" s="26">
        <f t="shared" si="121"/>
        <v>0</v>
      </c>
      <c r="AB243" s="26">
        <f t="shared" si="121"/>
        <v>0</v>
      </c>
      <c r="AC243" s="26">
        <f t="shared" si="121"/>
        <v>0</v>
      </c>
      <c r="AD243" s="26">
        <f t="shared" si="121"/>
        <v>0</v>
      </c>
      <c r="AE243" s="26">
        <f t="shared" si="121"/>
        <v>0</v>
      </c>
      <c r="AF243" s="26">
        <f t="shared" si="121"/>
        <v>0</v>
      </c>
      <c r="AG243" s="26">
        <f t="shared" si="121"/>
        <v>0</v>
      </c>
      <c r="AH243" s="26">
        <f t="shared" si="121"/>
        <v>0</v>
      </c>
      <c r="AI243" s="26">
        <f t="shared" si="121"/>
        <v>0</v>
      </c>
      <c r="AJ243" s="26">
        <f t="shared" si="121"/>
        <v>0</v>
      </c>
      <c r="AK243" s="26">
        <f t="shared" si="121"/>
        <v>0</v>
      </c>
      <c r="AL243" s="26">
        <f t="shared" si="121"/>
        <v>0</v>
      </c>
      <c r="AM243" s="26">
        <f t="shared" ref="AM243:BO243" si="122">AM36*$C36</f>
        <v>0</v>
      </c>
      <c r="AN243" s="26">
        <f t="shared" si="122"/>
        <v>0</v>
      </c>
      <c r="AO243" s="26">
        <f t="shared" si="122"/>
        <v>0</v>
      </c>
      <c r="AP243" s="26">
        <f t="shared" si="122"/>
        <v>0</v>
      </c>
      <c r="AQ243" s="26">
        <f t="shared" si="122"/>
        <v>0</v>
      </c>
      <c r="AR243" s="26">
        <f t="shared" si="122"/>
        <v>0</v>
      </c>
      <c r="AS243" s="26">
        <f t="shared" si="122"/>
        <v>0</v>
      </c>
      <c r="AT243" s="26">
        <f t="shared" si="122"/>
        <v>0</v>
      </c>
      <c r="AU243" s="26">
        <f t="shared" si="122"/>
        <v>0</v>
      </c>
      <c r="AV243" s="26">
        <f t="shared" si="122"/>
        <v>0</v>
      </c>
      <c r="AW243" s="26">
        <f t="shared" si="122"/>
        <v>0</v>
      </c>
      <c r="AX243" s="26">
        <f t="shared" si="122"/>
        <v>0</v>
      </c>
      <c r="AY243" s="26">
        <f t="shared" si="122"/>
        <v>0</v>
      </c>
      <c r="AZ243" s="26">
        <f t="shared" si="122"/>
        <v>0</v>
      </c>
      <c r="BA243" s="26">
        <f t="shared" si="122"/>
        <v>0</v>
      </c>
      <c r="BB243" s="26">
        <f t="shared" si="122"/>
        <v>0</v>
      </c>
      <c r="BC243" s="26">
        <f t="shared" si="122"/>
        <v>0</v>
      </c>
      <c r="BD243" s="26">
        <f t="shared" si="122"/>
        <v>0</v>
      </c>
      <c r="BE243" s="26">
        <f t="shared" si="122"/>
        <v>0</v>
      </c>
      <c r="BF243" s="26">
        <f t="shared" si="122"/>
        <v>0</v>
      </c>
      <c r="BG243" s="26">
        <f t="shared" si="122"/>
        <v>0</v>
      </c>
      <c r="BH243" s="26">
        <f t="shared" si="122"/>
        <v>0</v>
      </c>
      <c r="BI243" s="26">
        <f t="shared" si="122"/>
        <v>0</v>
      </c>
      <c r="BJ243" s="26">
        <f t="shared" si="122"/>
        <v>0</v>
      </c>
      <c r="BK243" s="26">
        <f t="shared" si="122"/>
        <v>0</v>
      </c>
      <c r="BL243" s="26">
        <f t="shared" si="122"/>
        <v>0</v>
      </c>
      <c r="BM243" s="26">
        <f t="shared" si="122"/>
        <v>0</v>
      </c>
      <c r="BN243" s="26">
        <f t="shared" si="122"/>
        <v>0</v>
      </c>
      <c r="BO243" s="26">
        <f t="shared" si="122"/>
        <v>0</v>
      </c>
    </row>
    <row r="244" spans="1:67" hidden="1" outlineLevel="2" x14ac:dyDescent="0.15"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</row>
    <row r="245" spans="1:67" hidden="1" outlineLevel="2" x14ac:dyDescent="0.15">
      <c r="A245" s="33" t="s">
        <v>20</v>
      </c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</row>
    <row r="246" spans="1:67" hidden="1" outlineLevel="2" x14ac:dyDescent="0.15">
      <c r="A246" s="47" t="s">
        <v>75</v>
      </c>
      <c r="G246" s="26">
        <f t="shared" ref="G246:AL246" si="123">G38*$C38</f>
        <v>0</v>
      </c>
      <c r="H246" s="26">
        <f t="shared" si="123"/>
        <v>0</v>
      </c>
      <c r="I246" s="26">
        <f t="shared" si="123"/>
        <v>0</v>
      </c>
      <c r="J246" s="26">
        <f t="shared" si="123"/>
        <v>0</v>
      </c>
      <c r="K246" s="26">
        <f t="shared" si="123"/>
        <v>0</v>
      </c>
      <c r="L246" s="26">
        <f t="shared" si="123"/>
        <v>0</v>
      </c>
      <c r="M246" s="26">
        <f t="shared" si="123"/>
        <v>0</v>
      </c>
      <c r="N246" s="26">
        <f t="shared" si="123"/>
        <v>0</v>
      </c>
      <c r="O246" s="26">
        <f t="shared" si="123"/>
        <v>0</v>
      </c>
      <c r="P246" s="26">
        <f t="shared" si="123"/>
        <v>0</v>
      </c>
      <c r="Q246" s="26">
        <f t="shared" si="123"/>
        <v>0</v>
      </c>
      <c r="R246" s="26">
        <f t="shared" si="123"/>
        <v>0</v>
      </c>
      <c r="S246" s="26">
        <f t="shared" si="123"/>
        <v>0</v>
      </c>
      <c r="T246" s="26">
        <f t="shared" si="123"/>
        <v>0</v>
      </c>
      <c r="U246" s="26">
        <f t="shared" si="123"/>
        <v>0</v>
      </c>
      <c r="V246" s="26">
        <f t="shared" si="123"/>
        <v>0</v>
      </c>
      <c r="W246" s="26">
        <f t="shared" si="123"/>
        <v>0</v>
      </c>
      <c r="X246" s="26">
        <f t="shared" si="123"/>
        <v>0</v>
      </c>
      <c r="Y246" s="26">
        <f t="shared" si="123"/>
        <v>0</v>
      </c>
      <c r="Z246" s="26">
        <f t="shared" si="123"/>
        <v>0</v>
      </c>
      <c r="AA246" s="26">
        <f t="shared" si="123"/>
        <v>0</v>
      </c>
      <c r="AB246" s="26">
        <f t="shared" si="123"/>
        <v>0</v>
      </c>
      <c r="AC246" s="26">
        <f t="shared" si="123"/>
        <v>0</v>
      </c>
      <c r="AD246" s="26">
        <f t="shared" si="123"/>
        <v>0</v>
      </c>
      <c r="AE246" s="26">
        <f t="shared" si="123"/>
        <v>0</v>
      </c>
      <c r="AF246" s="26">
        <f t="shared" si="123"/>
        <v>0</v>
      </c>
      <c r="AG246" s="26">
        <f t="shared" si="123"/>
        <v>0</v>
      </c>
      <c r="AH246" s="26">
        <f t="shared" si="123"/>
        <v>0</v>
      </c>
      <c r="AI246" s="26">
        <f t="shared" si="123"/>
        <v>0</v>
      </c>
      <c r="AJ246" s="26">
        <f t="shared" si="123"/>
        <v>0</v>
      </c>
      <c r="AK246" s="26">
        <f t="shared" si="123"/>
        <v>0</v>
      </c>
      <c r="AL246" s="26">
        <f t="shared" si="123"/>
        <v>0</v>
      </c>
      <c r="AM246" s="26">
        <f t="shared" ref="AM246:BO246" si="124">AM38*$C38</f>
        <v>0</v>
      </c>
      <c r="AN246" s="26">
        <f t="shared" si="124"/>
        <v>0</v>
      </c>
      <c r="AO246" s="26">
        <f t="shared" si="124"/>
        <v>0</v>
      </c>
      <c r="AP246" s="26">
        <f t="shared" si="124"/>
        <v>0</v>
      </c>
      <c r="AQ246" s="26">
        <f t="shared" si="124"/>
        <v>0</v>
      </c>
      <c r="AR246" s="26">
        <f t="shared" si="124"/>
        <v>0</v>
      </c>
      <c r="AS246" s="26">
        <f t="shared" si="124"/>
        <v>0</v>
      </c>
      <c r="AT246" s="26">
        <f t="shared" si="124"/>
        <v>0</v>
      </c>
      <c r="AU246" s="26">
        <f t="shared" si="124"/>
        <v>0</v>
      </c>
      <c r="AV246" s="26">
        <f t="shared" si="124"/>
        <v>0</v>
      </c>
      <c r="AW246" s="26">
        <f t="shared" si="124"/>
        <v>0</v>
      </c>
      <c r="AX246" s="26">
        <f t="shared" si="124"/>
        <v>0</v>
      </c>
      <c r="AY246" s="26">
        <f t="shared" si="124"/>
        <v>0</v>
      </c>
      <c r="AZ246" s="26">
        <f t="shared" si="124"/>
        <v>0</v>
      </c>
      <c r="BA246" s="26">
        <f t="shared" si="124"/>
        <v>0</v>
      </c>
      <c r="BB246" s="26">
        <f t="shared" si="124"/>
        <v>0</v>
      </c>
      <c r="BC246" s="26">
        <f t="shared" si="124"/>
        <v>0</v>
      </c>
      <c r="BD246" s="26">
        <f t="shared" si="124"/>
        <v>0</v>
      </c>
      <c r="BE246" s="26">
        <f t="shared" si="124"/>
        <v>0</v>
      </c>
      <c r="BF246" s="26">
        <f t="shared" si="124"/>
        <v>0</v>
      </c>
      <c r="BG246" s="26">
        <f t="shared" si="124"/>
        <v>0</v>
      </c>
      <c r="BH246" s="26">
        <f t="shared" si="124"/>
        <v>0</v>
      </c>
      <c r="BI246" s="26">
        <f t="shared" si="124"/>
        <v>0</v>
      </c>
      <c r="BJ246" s="26">
        <f t="shared" si="124"/>
        <v>0</v>
      </c>
      <c r="BK246" s="26">
        <f t="shared" si="124"/>
        <v>0</v>
      </c>
      <c r="BL246" s="26">
        <f t="shared" si="124"/>
        <v>0</v>
      </c>
      <c r="BM246" s="26">
        <f t="shared" si="124"/>
        <v>0</v>
      </c>
      <c r="BN246" s="26">
        <f t="shared" si="124"/>
        <v>0</v>
      </c>
      <c r="BO246" s="26">
        <f t="shared" si="124"/>
        <v>0</v>
      </c>
    </row>
    <row r="247" spans="1:67" hidden="1" outlineLevel="2" x14ac:dyDescent="0.15">
      <c r="A247" s="47" t="s">
        <v>62</v>
      </c>
      <c r="G247" s="23">
        <f>STAFFPLAN_CWS!$B60</f>
        <v>0.5</v>
      </c>
      <c r="H247" s="23">
        <f>STAFFPLAN_CWS!$C60</f>
        <v>0.6</v>
      </c>
      <c r="I247" s="23">
        <f>STAFFPLAN_CWS!$C60</f>
        <v>0.6</v>
      </c>
      <c r="J247" s="23">
        <f>STAFFPLAN_CWS!$C60</f>
        <v>0.6</v>
      </c>
      <c r="K247" s="23">
        <f>STAFFPLAN_CWS!$C60</f>
        <v>0.6</v>
      </c>
      <c r="L247" s="23">
        <f>STAFFPLAN_CWS!$C60</f>
        <v>0.6</v>
      </c>
      <c r="M247" s="23">
        <f>STAFFPLAN_CWS!$C60</f>
        <v>0.6</v>
      </c>
      <c r="N247" s="23">
        <f>STAFFPLAN_CWS!$C60</f>
        <v>0.6</v>
      </c>
      <c r="O247" s="23">
        <f>STAFFPLAN_CWS!$C60</f>
        <v>0.6</v>
      </c>
      <c r="P247" s="23">
        <f>STAFFPLAN_CWS!$C60</f>
        <v>0.6</v>
      </c>
      <c r="Q247" s="23">
        <f>STAFFPLAN_CWS!$C60</f>
        <v>0.6</v>
      </c>
      <c r="R247" s="23">
        <f>STAFFPLAN_CWS!$C60</f>
        <v>0.6</v>
      </c>
      <c r="S247" s="23">
        <f>STAFFPLAN_CWS!$C60</f>
        <v>0.6</v>
      </c>
      <c r="T247" s="23">
        <f>STAFFPLAN_CWS!$D60</f>
        <v>0.7</v>
      </c>
      <c r="U247" s="23">
        <f>STAFFPLAN_CWS!$D60</f>
        <v>0.7</v>
      </c>
      <c r="V247" s="23">
        <f>STAFFPLAN_CWS!$D60</f>
        <v>0.7</v>
      </c>
      <c r="W247" s="23">
        <f>STAFFPLAN_CWS!$D60</f>
        <v>0.7</v>
      </c>
      <c r="X247" s="23">
        <f>STAFFPLAN_CWS!$D60</f>
        <v>0.7</v>
      </c>
      <c r="Y247" s="23">
        <f>STAFFPLAN_CWS!$D60</f>
        <v>0.7</v>
      </c>
      <c r="Z247" s="23">
        <f>STAFFPLAN_CWS!$D60</f>
        <v>0.7</v>
      </c>
      <c r="AA247" s="23">
        <f>STAFFPLAN_CWS!$D60</f>
        <v>0.7</v>
      </c>
      <c r="AB247" s="23">
        <f>STAFFPLAN_CWS!$D60</f>
        <v>0.7</v>
      </c>
      <c r="AC247" s="23">
        <f>STAFFPLAN_CWS!$D60</f>
        <v>0.7</v>
      </c>
      <c r="AD247" s="23">
        <f>STAFFPLAN_CWS!$D60</f>
        <v>0.7</v>
      </c>
      <c r="AE247" s="23">
        <f>STAFFPLAN_CWS!$D60</f>
        <v>0.7</v>
      </c>
      <c r="AF247" s="23">
        <f>STAFFPLAN_CWS!$E60</f>
        <v>0.7</v>
      </c>
      <c r="AG247" s="23">
        <f>STAFFPLAN_CWS!$E60</f>
        <v>0.7</v>
      </c>
      <c r="AH247" s="23">
        <f>STAFFPLAN_CWS!$E60</f>
        <v>0.7</v>
      </c>
      <c r="AI247" s="23">
        <f>STAFFPLAN_CWS!$E60</f>
        <v>0.7</v>
      </c>
      <c r="AJ247" s="23">
        <f>STAFFPLAN_CWS!$E60</f>
        <v>0.7</v>
      </c>
      <c r="AK247" s="23">
        <f>STAFFPLAN_CWS!$E60</f>
        <v>0.7</v>
      </c>
      <c r="AL247" s="23">
        <f>STAFFPLAN_CWS!$E60</f>
        <v>0.7</v>
      </c>
      <c r="AM247" s="23">
        <f>STAFFPLAN_CWS!$E60</f>
        <v>0.7</v>
      </c>
      <c r="AN247" s="23">
        <f>STAFFPLAN_CWS!$E60</f>
        <v>0.7</v>
      </c>
      <c r="AO247" s="23">
        <f>STAFFPLAN_CWS!$E60</f>
        <v>0.7</v>
      </c>
      <c r="AP247" s="23">
        <f>STAFFPLAN_CWS!$E60</f>
        <v>0.7</v>
      </c>
      <c r="AQ247" s="23">
        <f>STAFFPLAN_CWS!$E60</f>
        <v>0.7</v>
      </c>
      <c r="AR247" s="23">
        <f>STAFFPLAN_CWS!$F60</f>
        <v>0.85</v>
      </c>
      <c r="AS247" s="23">
        <f>STAFFPLAN_CWS!$F60</f>
        <v>0.85</v>
      </c>
      <c r="AT247" s="23">
        <f>STAFFPLAN_CWS!$F60</f>
        <v>0.85</v>
      </c>
      <c r="AU247" s="23">
        <f>STAFFPLAN_CWS!$F60</f>
        <v>0.85</v>
      </c>
      <c r="AV247" s="23">
        <f>STAFFPLAN_CWS!$F60</f>
        <v>0.85</v>
      </c>
      <c r="AW247" s="23">
        <f>STAFFPLAN_CWS!$F60</f>
        <v>0.85</v>
      </c>
      <c r="AX247" s="23">
        <f>STAFFPLAN_CWS!$F60</f>
        <v>0.85</v>
      </c>
      <c r="AY247" s="23">
        <f>STAFFPLAN_CWS!$F60</f>
        <v>0.85</v>
      </c>
      <c r="AZ247" s="23">
        <f>STAFFPLAN_CWS!$F60</f>
        <v>0.85</v>
      </c>
      <c r="BA247" s="23">
        <f>STAFFPLAN_CWS!$F60</f>
        <v>0.85</v>
      </c>
      <c r="BB247" s="23">
        <f>STAFFPLAN_CWS!$F60</f>
        <v>0.85</v>
      </c>
      <c r="BC247" s="23">
        <f>STAFFPLAN_CWS!$F60</f>
        <v>0.85</v>
      </c>
      <c r="BD247" s="23">
        <f>STAFFPLAN_CWS!$G60</f>
        <v>1</v>
      </c>
      <c r="BE247" s="23">
        <f>STAFFPLAN_CWS!$G60</f>
        <v>1</v>
      </c>
      <c r="BF247" s="23">
        <f>STAFFPLAN_CWS!$G60</f>
        <v>1</v>
      </c>
      <c r="BG247" s="23">
        <f>STAFFPLAN_CWS!$G60</f>
        <v>1</v>
      </c>
      <c r="BH247" s="23">
        <f>STAFFPLAN_CWS!$G60</f>
        <v>1</v>
      </c>
      <c r="BI247" s="23">
        <f>STAFFPLAN_CWS!$G60</f>
        <v>1</v>
      </c>
      <c r="BJ247" s="23">
        <f>STAFFPLAN_CWS!$G60</f>
        <v>1</v>
      </c>
      <c r="BK247" s="23">
        <f>STAFFPLAN_CWS!$G60</f>
        <v>1</v>
      </c>
      <c r="BL247" s="23">
        <f>STAFFPLAN_CWS!$G60</f>
        <v>1</v>
      </c>
      <c r="BM247" s="23">
        <f>STAFFPLAN_CWS!$G60</f>
        <v>1</v>
      </c>
      <c r="BN247" s="23">
        <f>STAFFPLAN_CWS!$G60</f>
        <v>1</v>
      </c>
      <c r="BO247" s="23">
        <f>STAFFPLAN_CWS!$G60</f>
        <v>1</v>
      </c>
    </row>
    <row r="248" spans="1:67" hidden="1" outlineLevel="2" x14ac:dyDescent="0.15">
      <c r="A248" s="47" t="s">
        <v>76</v>
      </c>
      <c r="G248" s="26">
        <f t="shared" ref="G248:AL248" si="125">G246*G59</f>
        <v>0</v>
      </c>
      <c r="H248" s="26">
        <f t="shared" si="125"/>
        <v>0</v>
      </c>
      <c r="I248" s="26">
        <f t="shared" si="125"/>
        <v>0</v>
      </c>
      <c r="J248" s="26">
        <f t="shared" si="125"/>
        <v>0</v>
      </c>
      <c r="K248" s="26">
        <f t="shared" si="125"/>
        <v>0</v>
      </c>
      <c r="L248" s="26">
        <f t="shared" si="125"/>
        <v>0</v>
      </c>
      <c r="M248" s="26">
        <f t="shared" si="125"/>
        <v>0</v>
      </c>
      <c r="N248" s="26">
        <f t="shared" si="125"/>
        <v>0</v>
      </c>
      <c r="O248" s="26">
        <f t="shared" si="125"/>
        <v>0</v>
      </c>
      <c r="P248" s="26">
        <f t="shared" si="125"/>
        <v>0</v>
      </c>
      <c r="Q248" s="26">
        <f t="shared" si="125"/>
        <v>0</v>
      </c>
      <c r="R248" s="26">
        <f t="shared" si="125"/>
        <v>0</v>
      </c>
      <c r="S248" s="26">
        <f t="shared" si="125"/>
        <v>0</v>
      </c>
      <c r="T248" s="26">
        <f t="shared" si="125"/>
        <v>0</v>
      </c>
      <c r="U248" s="26">
        <f t="shared" si="125"/>
        <v>0</v>
      </c>
      <c r="V248" s="26">
        <f t="shared" si="125"/>
        <v>0</v>
      </c>
      <c r="W248" s="26">
        <f t="shared" si="125"/>
        <v>0</v>
      </c>
      <c r="X248" s="26">
        <f t="shared" si="125"/>
        <v>0</v>
      </c>
      <c r="Y248" s="26">
        <f t="shared" si="125"/>
        <v>0</v>
      </c>
      <c r="Z248" s="26">
        <f t="shared" si="125"/>
        <v>0</v>
      </c>
      <c r="AA248" s="26">
        <f t="shared" si="125"/>
        <v>0</v>
      </c>
      <c r="AB248" s="26">
        <f t="shared" si="125"/>
        <v>0</v>
      </c>
      <c r="AC248" s="26">
        <f t="shared" si="125"/>
        <v>0</v>
      </c>
      <c r="AD248" s="26">
        <f t="shared" si="125"/>
        <v>0</v>
      </c>
      <c r="AE248" s="26">
        <f t="shared" si="125"/>
        <v>0</v>
      </c>
      <c r="AF248" s="26">
        <f t="shared" si="125"/>
        <v>0</v>
      </c>
      <c r="AG248" s="26">
        <f t="shared" si="125"/>
        <v>0</v>
      </c>
      <c r="AH248" s="26">
        <f t="shared" si="125"/>
        <v>0</v>
      </c>
      <c r="AI248" s="26">
        <f t="shared" si="125"/>
        <v>0</v>
      </c>
      <c r="AJ248" s="26">
        <f t="shared" si="125"/>
        <v>0</v>
      </c>
      <c r="AK248" s="26">
        <f t="shared" si="125"/>
        <v>0</v>
      </c>
      <c r="AL248" s="26">
        <f t="shared" si="125"/>
        <v>0</v>
      </c>
      <c r="AM248" s="26">
        <f t="shared" ref="AM248:BO248" si="126">AM246*AM59</f>
        <v>0</v>
      </c>
      <c r="AN248" s="26">
        <f t="shared" si="126"/>
        <v>0</v>
      </c>
      <c r="AO248" s="26">
        <f t="shared" si="126"/>
        <v>0</v>
      </c>
      <c r="AP248" s="26">
        <f t="shared" si="126"/>
        <v>0</v>
      </c>
      <c r="AQ248" s="26">
        <f t="shared" si="126"/>
        <v>0</v>
      </c>
      <c r="AR248" s="26">
        <f t="shared" si="126"/>
        <v>0</v>
      </c>
      <c r="AS248" s="26">
        <f t="shared" si="126"/>
        <v>0</v>
      </c>
      <c r="AT248" s="26">
        <f t="shared" si="126"/>
        <v>0</v>
      </c>
      <c r="AU248" s="26">
        <f t="shared" si="126"/>
        <v>0</v>
      </c>
      <c r="AV248" s="26">
        <f t="shared" si="126"/>
        <v>0</v>
      </c>
      <c r="AW248" s="26">
        <f t="shared" si="126"/>
        <v>0</v>
      </c>
      <c r="AX248" s="26">
        <f t="shared" si="126"/>
        <v>0</v>
      </c>
      <c r="AY248" s="26">
        <f t="shared" si="126"/>
        <v>0</v>
      </c>
      <c r="AZ248" s="26">
        <f t="shared" si="126"/>
        <v>0</v>
      </c>
      <c r="BA248" s="26">
        <f t="shared" si="126"/>
        <v>0</v>
      </c>
      <c r="BB248" s="26">
        <f t="shared" si="126"/>
        <v>0</v>
      </c>
      <c r="BC248" s="26">
        <f t="shared" si="126"/>
        <v>0</v>
      </c>
      <c r="BD248" s="26">
        <f t="shared" si="126"/>
        <v>0</v>
      </c>
      <c r="BE248" s="26">
        <f t="shared" si="126"/>
        <v>0</v>
      </c>
      <c r="BF248" s="26">
        <f t="shared" si="126"/>
        <v>0</v>
      </c>
      <c r="BG248" s="26">
        <f t="shared" si="126"/>
        <v>0</v>
      </c>
      <c r="BH248" s="26">
        <f t="shared" si="126"/>
        <v>0</v>
      </c>
      <c r="BI248" s="26">
        <f t="shared" si="126"/>
        <v>0</v>
      </c>
      <c r="BJ248" s="26">
        <f t="shared" si="126"/>
        <v>0</v>
      </c>
      <c r="BK248" s="26">
        <f t="shared" si="126"/>
        <v>0</v>
      </c>
      <c r="BL248" s="26">
        <f t="shared" si="126"/>
        <v>0</v>
      </c>
      <c r="BM248" s="26">
        <f t="shared" si="126"/>
        <v>0</v>
      </c>
      <c r="BN248" s="26">
        <f t="shared" si="126"/>
        <v>0</v>
      </c>
      <c r="BO248" s="26">
        <f t="shared" si="126"/>
        <v>0</v>
      </c>
    </row>
    <row r="249" spans="1:67" hidden="1" outlineLevel="2" x14ac:dyDescent="0.15">
      <c r="A249" s="47" t="s">
        <v>757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6">
        <v>0</v>
      </c>
      <c r="AT249" s="26">
        <v>0</v>
      </c>
      <c r="AU249" s="26">
        <v>0</v>
      </c>
      <c r="AV249" s="26">
        <v>0</v>
      </c>
      <c r="AW249" s="26">
        <v>0</v>
      </c>
      <c r="AX249" s="26">
        <v>0</v>
      </c>
      <c r="AY249" s="26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6">
        <v>0</v>
      </c>
      <c r="BI249" s="26">
        <v>0</v>
      </c>
      <c r="BJ249" s="26">
        <v>0</v>
      </c>
      <c r="BK249" s="26">
        <v>0</v>
      </c>
      <c r="BL249" s="26">
        <v>0</v>
      </c>
      <c r="BM249" s="26">
        <v>0</v>
      </c>
      <c r="BN249" s="26">
        <v>0</v>
      </c>
      <c r="BO249" s="26">
        <v>0</v>
      </c>
    </row>
    <row r="250" spans="1:67" hidden="1" outlineLevel="2" x14ac:dyDescent="0.15">
      <c r="A250" s="47" t="s">
        <v>63</v>
      </c>
      <c r="G250" s="26">
        <f t="shared" ref="G250:AL250" si="127">G248+G249</f>
        <v>0</v>
      </c>
      <c r="H250" s="26">
        <f t="shared" si="127"/>
        <v>0</v>
      </c>
      <c r="I250" s="26">
        <f t="shared" si="127"/>
        <v>0</v>
      </c>
      <c r="J250" s="26">
        <f t="shared" si="127"/>
        <v>0</v>
      </c>
      <c r="K250" s="26">
        <f t="shared" si="127"/>
        <v>0</v>
      </c>
      <c r="L250" s="26">
        <f t="shared" si="127"/>
        <v>0</v>
      </c>
      <c r="M250" s="26">
        <f t="shared" si="127"/>
        <v>0</v>
      </c>
      <c r="N250" s="26">
        <f t="shared" si="127"/>
        <v>0</v>
      </c>
      <c r="O250" s="26">
        <f t="shared" si="127"/>
        <v>0</v>
      </c>
      <c r="P250" s="26">
        <f t="shared" si="127"/>
        <v>0</v>
      </c>
      <c r="Q250" s="26">
        <f t="shared" si="127"/>
        <v>0</v>
      </c>
      <c r="R250" s="26">
        <f t="shared" si="127"/>
        <v>0</v>
      </c>
      <c r="S250" s="26">
        <f t="shared" si="127"/>
        <v>0</v>
      </c>
      <c r="T250" s="26">
        <f t="shared" si="127"/>
        <v>0</v>
      </c>
      <c r="U250" s="26">
        <f t="shared" si="127"/>
        <v>0</v>
      </c>
      <c r="V250" s="26">
        <f t="shared" si="127"/>
        <v>0</v>
      </c>
      <c r="W250" s="26">
        <f t="shared" si="127"/>
        <v>0</v>
      </c>
      <c r="X250" s="26">
        <f t="shared" si="127"/>
        <v>0</v>
      </c>
      <c r="Y250" s="26">
        <f t="shared" si="127"/>
        <v>0</v>
      </c>
      <c r="Z250" s="26">
        <f t="shared" si="127"/>
        <v>0</v>
      </c>
      <c r="AA250" s="26">
        <f t="shared" si="127"/>
        <v>0</v>
      </c>
      <c r="AB250" s="26">
        <f t="shared" si="127"/>
        <v>0</v>
      </c>
      <c r="AC250" s="26">
        <f t="shared" si="127"/>
        <v>0</v>
      </c>
      <c r="AD250" s="26">
        <f t="shared" si="127"/>
        <v>0</v>
      </c>
      <c r="AE250" s="26">
        <f t="shared" si="127"/>
        <v>0</v>
      </c>
      <c r="AF250" s="26">
        <f t="shared" si="127"/>
        <v>0</v>
      </c>
      <c r="AG250" s="26">
        <f t="shared" si="127"/>
        <v>0</v>
      </c>
      <c r="AH250" s="26">
        <f t="shared" si="127"/>
        <v>0</v>
      </c>
      <c r="AI250" s="26">
        <f t="shared" si="127"/>
        <v>0</v>
      </c>
      <c r="AJ250" s="26">
        <f t="shared" si="127"/>
        <v>0</v>
      </c>
      <c r="AK250" s="26">
        <f t="shared" si="127"/>
        <v>0</v>
      </c>
      <c r="AL250" s="26">
        <f t="shared" si="127"/>
        <v>0</v>
      </c>
      <c r="AM250" s="26">
        <f t="shared" ref="AM250:BO250" si="128">AM248+AM249</f>
        <v>0</v>
      </c>
      <c r="AN250" s="26">
        <f t="shared" si="128"/>
        <v>0</v>
      </c>
      <c r="AO250" s="26">
        <f t="shared" si="128"/>
        <v>0</v>
      </c>
      <c r="AP250" s="26">
        <f t="shared" si="128"/>
        <v>0</v>
      </c>
      <c r="AQ250" s="26">
        <f t="shared" si="128"/>
        <v>0</v>
      </c>
      <c r="AR250" s="26">
        <f t="shared" si="128"/>
        <v>0</v>
      </c>
      <c r="AS250" s="26">
        <f t="shared" si="128"/>
        <v>0</v>
      </c>
      <c r="AT250" s="26">
        <f t="shared" si="128"/>
        <v>0</v>
      </c>
      <c r="AU250" s="26">
        <f t="shared" si="128"/>
        <v>0</v>
      </c>
      <c r="AV250" s="26">
        <f t="shared" si="128"/>
        <v>0</v>
      </c>
      <c r="AW250" s="26">
        <f t="shared" si="128"/>
        <v>0</v>
      </c>
      <c r="AX250" s="26">
        <f t="shared" si="128"/>
        <v>0</v>
      </c>
      <c r="AY250" s="26">
        <f t="shared" si="128"/>
        <v>0</v>
      </c>
      <c r="AZ250" s="26">
        <f t="shared" si="128"/>
        <v>0</v>
      </c>
      <c r="BA250" s="26">
        <f t="shared" si="128"/>
        <v>0</v>
      </c>
      <c r="BB250" s="26">
        <f t="shared" si="128"/>
        <v>0</v>
      </c>
      <c r="BC250" s="26">
        <f t="shared" si="128"/>
        <v>0</v>
      </c>
      <c r="BD250" s="26">
        <f t="shared" si="128"/>
        <v>0</v>
      </c>
      <c r="BE250" s="26">
        <f t="shared" si="128"/>
        <v>0</v>
      </c>
      <c r="BF250" s="26">
        <f t="shared" si="128"/>
        <v>0</v>
      </c>
      <c r="BG250" s="26">
        <f t="shared" si="128"/>
        <v>0</v>
      </c>
      <c r="BH250" s="26">
        <f t="shared" si="128"/>
        <v>0</v>
      </c>
      <c r="BI250" s="26">
        <f t="shared" si="128"/>
        <v>0</v>
      </c>
      <c r="BJ250" s="26">
        <f t="shared" si="128"/>
        <v>0</v>
      </c>
      <c r="BK250" s="26">
        <f t="shared" si="128"/>
        <v>0</v>
      </c>
      <c r="BL250" s="26">
        <f t="shared" si="128"/>
        <v>0</v>
      </c>
      <c r="BM250" s="26">
        <f t="shared" si="128"/>
        <v>0</v>
      </c>
      <c r="BN250" s="26">
        <f t="shared" si="128"/>
        <v>0</v>
      </c>
      <c r="BO250" s="26">
        <f t="shared" si="128"/>
        <v>0</v>
      </c>
    </row>
    <row r="251" spans="1:67" hidden="1" outlineLevel="2" x14ac:dyDescent="0.15">
      <c r="A251" s="4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</row>
    <row r="252" spans="1:67" hidden="1" outlineLevel="2" x14ac:dyDescent="0.15">
      <c r="A252" s="33" t="s">
        <v>86</v>
      </c>
      <c r="G252" s="26">
        <f t="shared" ref="G252:AL252" si="129">G39*$C39</f>
        <v>0</v>
      </c>
      <c r="H252" s="26">
        <f t="shared" si="129"/>
        <v>1000000</v>
      </c>
      <c r="I252" s="26">
        <f t="shared" si="129"/>
        <v>1000000</v>
      </c>
      <c r="J252" s="26">
        <f t="shared" si="129"/>
        <v>1000000</v>
      </c>
      <c r="K252" s="26">
        <f t="shared" si="129"/>
        <v>1000000</v>
      </c>
      <c r="L252" s="26">
        <f t="shared" si="129"/>
        <v>1000000</v>
      </c>
      <c r="M252" s="26">
        <f t="shared" si="129"/>
        <v>1000000</v>
      </c>
      <c r="N252" s="26">
        <f t="shared" si="129"/>
        <v>1000000</v>
      </c>
      <c r="O252" s="26">
        <f t="shared" si="129"/>
        <v>1000000</v>
      </c>
      <c r="P252" s="26">
        <f t="shared" si="129"/>
        <v>1000000</v>
      </c>
      <c r="Q252" s="26">
        <f t="shared" si="129"/>
        <v>1000000</v>
      </c>
      <c r="R252" s="26">
        <f t="shared" si="129"/>
        <v>1000000</v>
      </c>
      <c r="S252" s="26">
        <f t="shared" si="129"/>
        <v>1000000</v>
      </c>
      <c r="T252" s="26">
        <f t="shared" si="129"/>
        <v>1000000</v>
      </c>
      <c r="U252" s="26">
        <f t="shared" si="129"/>
        <v>1000000</v>
      </c>
      <c r="V252" s="26">
        <f t="shared" si="129"/>
        <v>1000000</v>
      </c>
      <c r="W252" s="26">
        <f t="shared" si="129"/>
        <v>1000000</v>
      </c>
      <c r="X252" s="26">
        <f t="shared" si="129"/>
        <v>1000000</v>
      </c>
      <c r="Y252" s="26">
        <f t="shared" si="129"/>
        <v>1000000</v>
      </c>
      <c r="Z252" s="26">
        <f t="shared" si="129"/>
        <v>1000000</v>
      </c>
      <c r="AA252" s="26">
        <f t="shared" si="129"/>
        <v>1000000</v>
      </c>
      <c r="AB252" s="26">
        <f t="shared" si="129"/>
        <v>1000000</v>
      </c>
      <c r="AC252" s="26">
        <f t="shared" si="129"/>
        <v>1000000</v>
      </c>
      <c r="AD252" s="26">
        <f t="shared" si="129"/>
        <v>1000000</v>
      </c>
      <c r="AE252" s="26">
        <f t="shared" si="129"/>
        <v>1000000</v>
      </c>
      <c r="AF252" s="26">
        <f t="shared" si="129"/>
        <v>0</v>
      </c>
      <c r="AG252" s="26">
        <f t="shared" si="129"/>
        <v>0</v>
      </c>
      <c r="AH252" s="26">
        <f t="shared" si="129"/>
        <v>0</v>
      </c>
      <c r="AI252" s="26">
        <f t="shared" si="129"/>
        <v>0</v>
      </c>
      <c r="AJ252" s="26">
        <f t="shared" si="129"/>
        <v>0</v>
      </c>
      <c r="AK252" s="26">
        <f t="shared" si="129"/>
        <v>0</v>
      </c>
      <c r="AL252" s="26">
        <f t="shared" si="129"/>
        <v>0</v>
      </c>
      <c r="AM252" s="26">
        <f t="shared" ref="AM252:BO252" si="130">AM39*$C39</f>
        <v>0</v>
      </c>
      <c r="AN252" s="26">
        <f t="shared" si="130"/>
        <v>0</v>
      </c>
      <c r="AO252" s="26">
        <f t="shared" si="130"/>
        <v>0</v>
      </c>
      <c r="AP252" s="26">
        <f t="shared" si="130"/>
        <v>0</v>
      </c>
      <c r="AQ252" s="26">
        <f t="shared" si="130"/>
        <v>0</v>
      </c>
      <c r="AR252" s="26">
        <f t="shared" si="130"/>
        <v>0</v>
      </c>
      <c r="AS252" s="26">
        <f t="shared" si="130"/>
        <v>0</v>
      </c>
      <c r="AT252" s="26">
        <f t="shared" si="130"/>
        <v>0</v>
      </c>
      <c r="AU252" s="26">
        <f t="shared" si="130"/>
        <v>0</v>
      </c>
      <c r="AV252" s="26">
        <f t="shared" si="130"/>
        <v>0</v>
      </c>
      <c r="AW252" s="26">
        <f t="shared" si="130"/>
        <v>0</v>
      </c>
      <c r="AX252" s="26">
        <f t="shared" si="130"/>
        <v>0</v>
      </c>
      <c r="AY252" s="26">
        <f t="shared" si="130"/>
        <v>0</v>
      </c>
      <c r="AZ252" s="26">
        <f t="shared" si="130"/>
        <v>0</v>
      </c>
      <c r="BA252" s="26">
        <f t="shared" si="130"/>
        <v>0</v>
      </c>
      <c r="BB252" s="26">
        <f t="shared" si="130"/>
        <v>0</v>
      </c>
      <c r="BC252" s="26">
        <f t="shared" si="130"/>
        <v>0</v>
      </c>
      <c r="BD252" s="26">
        <f t="shared" si="130"/>
        <v>0</v>
      </c>
      <c r="BE252" s="26">
        <f t="shared" si="130"/>
        <v>0</v>
      </c>
      <c r="BF252" s="26">
        <f t="shared" si="130"/>
        <v>0</v>
      </c>
      <c r="BG252" s="26">
        <f t="shared" si="130"/>
        <v>0</v>
      </c>
      <c r="BH252" s="26">
        <f t="shared" si="130"/>
        <v>0</v>
      </c>
      <c r="BI252" s="26">
        <f t="shared" si="130"/>
        <v>0</v>
      </c>
      <c r="BJ252" s="26">
        <f t="shared" si="130"/>
        <v>0</v>
      </c>
      <c r="BK252" s="26">
        <f t="shared" si="130"/>
        <v>0</v>
      </c>
      <c r="BL252" s="26">
        <f t="shared" si="130"/>
        <v>0</v>
      </c>
      <c r="BM252" s="26">
        <f t="shared" si="130"/>
        <v>0</v>
      </c>
      <c r="BN252" s="26">
        <f t="shared" si="130"/>
        <v>0</v>
      </c>
      <c r="BO252" s="26">
        <f t="shared" si="130"/>
        <v>0</v>
      </c>
    </row>
    <row r="253" spans="1:67" hidden="1" outlineLevel="2" x14ac:dyDescent="0.15"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</row>
    <row r="254" spans="1:67" hidden="1" outlineLevel="2" x14ac:dyDescent="0.15">
      <c r="A254" s="33" t="s">
        <v>21</v>
      </c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</row>
    <row r="255" spans="1:67" hidden="1" outlineLevel="2" x14ac:dyDescent="0.15">
      <c r="A255" s="47" t="s">
        <v>75</v>
      </c>
      <c r="G255" s="26">
        <f t="shared" ref="G255:AL255" si="131">G41*$C41</f>
        <v>0</v>
      </c>
      <c r="H255" s="26">
        <f t="shared" si="131"/>
        <v>0</v>
      </c>
      <c r="I255" s="26">
        <f t="shared" si="131"/>
        <v>0</v>
      </c>
      <c r="J255" s="26">
        <f t="shared" si="131"/>
        <v>0</v>
      </c>
      <c r="K255" s="26">
        <f t="shared" si="131"/>
        <v>0</v>
      </c>
      <c r="L255" s="26">
        <f t="shared" si="131"/>
        <v>0</v>
      </c>
      <c r="M255" s="26">
        <f t="shared" si="131"/>
        <v>0</v>
      </c>
      <c r="N255" s="26">
        <f t="shared" si="131"/>
        <v>0</v>
      </c>
      <c r="O255" s="26">
        <f t="shared" si="131"/>
        <v>0</v>
      </c>
      <c r="P255" s="26">
        <f t="shared" si="131"/>
        <v>0</v>
      </c>
      <c r="Q255" s="26">
        <f t="shared" si="131"/>
        <v>0</v>
      </c>
      <c r="R255" s="26">
        <f t="shared" si="131"/>
        <v>0</v>
      </c>
      <c r="S255" s="26">
        <f t="shared" si="131"/>
        <v>0</v>
      </c>
      <c r="T255" s="26">
        <f t="shared" si="131"/>
        <v>0</v>
      </c>
      <c r="U255" s="26">
        <f t="shared" si="131"/>
        <v>0</v>
      </c>
      <c r="V255" s="26">
        <f t="shared" si="131"/>
        <v>0</v>
      </c>
      <c r="W255" s="26">
        <f t="shared" si="131"/>
        <v>0</v>
      </c>
      <c r="X255" s="26">
        <f t="shared" si="131"/>
        <v>0</v>
      </c>
      <c r="Y255" s="26">
        <f t="shared" si="131"/>
        <v>0</v>
      </c>
      <c r="Z255" s="26">
        <f t="shared" si="131"/>
        <v>0</v>
      </c>
      <c r="AA255" s="26">
        <f t="shared" si="131"/>
        <v>0</v>
      </c>
      <c r="AB255" s="26">
        <f t="shared" si="131"/>
        <v>0</v>
      </c>
      <c r="AC255" s="26">
        <f t="shared" si="131"/>
        <v>0</v>
      </c>
      <c r="AD255" s="26">
        <f t="shared" si="131"/>
        <v>0</v>
      </c>
      <c r="AE255" s="26">
        <f t="shared" si="131"/>
        <v>0</v>
      </c>
      <c r="AF255" s="26">
        <f t="shared" si="131"/>
        <v>0</v>
      </c>
      <c r="AG255" s="26">
        <f t="shared" si="131"/>
        <v>0</v>
      </c>
      <c r="AH255" s="26">
        <f t="shared" si="131"/>
        <v>0</v>
      </c>
      <c r="AI255" s="26">
        <f t="shared" si="131"/>
        <v>0</v>
      </c>
      <c r="AJ255" s="26">
        <f t="shared" si="131"/>
        <v>0</v>
      </c>
      <c r="AK255" s="26">
        <f t="shared" si="131"/>
        <v>0</v>
      </c>
      <c r="AL255" s="26">
        <f t="shared" si="131"/>
        <v>0</v>
      </c>
      <c r="AM255" s="26">
        <f t="shared" ref="AM255:BO255" si="132">AM41*$C41</f>
        <v>0</v>
      </c>
      <c r="AN255" s="26">
        <f t="shared" si="132"/>
        <v>0</v>
      </c>
      <c r="AO255" s="26">
        <f t="shared" si="132"/>
        <v>0</v>
      </c>
      <c r="AP255" s="26">
        <f t="shared" si="132"/>
        <v>0</v>
      </c>
      <c r="AQ255" s="26">
        <f t="shared" si="132"/>
        <v>0</v>
      </c>
      <c r="AR255" s="26">
        <f t="shared" si="132"/>
        <v>0</v>
      </c>
      <c r="AS255" s="26">
        <f t="shared" si="132"/>
        <v>0</v>
      </c>
      <c r="AT255" s="26">
        <f t="shared" si="132"/>
        <v>0</v>
      </c>
      <c r="AU255" s="26">
        <f t="shared" si="132"/>
        <v>0</v>
      </c>
      <c r="AV255" s="26">
        <f t="shared" si="132"/>
        <v>0</v>
      </c>
      <c r="AW255" s="26">
        <f t="shared" si="132"/>
        <v>0</v>
      </c>
      <c r="AX255" s="26">
        <f t="shared" si="132"/>
        <v>0</v>
      </c>
      <c r="AY255" s="26">
        <f t="shared" si="132"/>
        <v>0</v>
      </c>
      <c r="AZ255" s="26">
        <f t="shared" si="132"/>
        <v>0</v>
      </c>
      <c r="BA255" s="26">
        <f t="shared" si="132"/>
        <v>0</v>
      </c>
      <c r="BB255" s="26">
        <f t="shared" si="132"/>
        <v>0</v>
      </c>
      <c r="BC255" s="26">
        <f t="shared" si="132"/>
        <v>0</v>
      </c>
      <c r="BD255" s="26">
        <f t="shared" si="132"/>
        <v>0</v>
      </c>
      <c r="BE255" s="26">
        <f t="shared" si="132"/>
        <v>0</v>
      </c>
      <c r="BF255" s="26">
        <f t="shared" si="132"/>
        <v>0</v>
      </c>
      <c r="BG255" s="26">
        <f t="shared" si="132"/>
        <v>0</v>
      </c>
      <c r="BH255" s="26">
        <f t="shared" si="132"/>
        <v>0</v>
      </c>
      <c r="BI255" s="26">
        <f t="shared" si="132"/>
        <v>0</v>
      </c>
      <c r="BJ255" s="26">
        <f t="shared" si="132"/>
        <v>0</v>
      </c>
      <c r="BK255" s="26">
        <f t="shared" si="132"/>
        <v>0</v>
      </c>
      <c r="BL255" s="26">
        <f t="shared" si="132"/>
        <v>0</v>
      </c>
      <c r="BM255" s="26">
        <f t="shared" si="132"/>
        <v>0</v>
      </c>
      <c r="BN255" s="26">
        <f t="shared" si="132"/>
        <v>0</v>
      </c>
      <c r="BO255" s="26">
        <f t="shared" si="132"/>
        <v>0</v>
      </c>
    </row>
    <row r="256" spans="1:67" hidden="1" outlineLevel="2" x14ac:dyDescent="0.15">
      <c r="A256" s="47" t="s">
        <v>62</v>
      </c>
      <c r="G256" s="23">
        <f>STAFFPLAN_CWS!$B64</f>
        <v>0.5</v>
      </c>
      <c r="H256" s="23">
        <f>STAFFPLAN_CWS!$C64</f>
        <v>0.6</v>
      </c>
      <c r="I256" s="23">
        <f>STAFFPLAN_CWS!$C64</f>
        <v>0.6</v>
      </c>
      <c r="J256" s="23">
        <f>STAFFPLAN_CWS!$C64</f>
        <v>0.6</v>
      </c>
      <c r="K256" s="23">
        <f>STAFFPLAN_CWS!$C64</f>
        <v>0.6</v>
      </c>
      <c r="L256" s="23">
        <f>STAFFPLAN_CWS!$C64</f>
        <v>0.6</v>
      </c>
      <c r="M256" s="23">
        <f>STAFFPLAN_CWS!$C64</f>
        <v>0.6</v>
      </c>
      <c r="N256" s="23">
        <f>STAFFPLAN_CWS!$C64</f>
        <v>0.6</v>
      </c>
      <c r="O256" s="23">
        <f>STAFFPLAN_CWS!$C64</f>
        <v>0.6</v>
      </c>
      <c r="P256" s="23">
        <f>STAFFPLAN_CWS!$C64</f>
        <v>0.6</v>
      </c>
      <c r="Q256" s="23">
        <f>STAFFPLAN_CWS!$C64</f>
        <v>0.6</v>
      </c>
      <c r="R256" s="23">
        <f>STAFFPLAN_CWS!$C64</f>
        <v>0.6</v>
      </c>
      <c r="S256" s="23">
        <f>STAFFPLAN_CWS!$C64</f>
        <v>0.6</v>
      </c>
      <c r="T256" s="23">
        <f>STAFFPLAN_CWS!$D64</f>
        <v>0.7</v>
      </c>
      <c r="U256" s="23">
        <f>STAFFPLAN_CWS!$D64</f>
        <v>0.7</v>
      </c>
      <c r="V256" s="23">
        <f>STAFFPLAN_CWS!$D64</f>
        <v>0.7</v>
      </c>
      <c r="W256" s="23">
        <f>STAFFPLAN_CWS!$D64</f>
        <v>0.7</v>
      </c>
      <c r="X256" s="23">
        <f>STAFFPLAN_CWS!$D64</f>
        <v>0.7</v>
      </c>
      <c r="Y256" s="23">
        <f>STAFFPLAN_CWS!$D64</f>
        <v>0.7</v>
      </c>
      <c r="Z256" s="23">
        <f>STAFFPLAN_CWS!$D64</f>
        <v>0.7</v>
      </c>
      <c r="AA256" s="23">
        <f>STAFFPLAN_CWS!$D64</f>
        <v>0.7</v>
      </c>
      <c r="AB256" s="23">
        <f>STAFFPLAN_CWS!$D64</f>
        <v>0.7</v>
      </c>
      <c r="AC256" s="23">
        <f>STAFFPLAN_CWS!$D64</f>
        <v>0.7</v>
      </c>
      <c r="AD256" s="23">
        <f>STAFFPLAN_CWS!$D64</f>
        <v>0.7</v>
      </c>
      <c r="AE256" s="23">
        <f>STAFFPLAN_CWS!$D64</f>
        <v>0.7</v>
      </c>
      <c r="AF256" s="23">
        <f>STAFFPLAN_CWS!$E64</f>
        <v>0.7</v>
      </c>
      <c r="AG256" s="23">
        <f>STAFFPLAN_CWS!$E64</f>
        <v>0.7</v>
      </c>
      <c r="AH256" s="23">
        <f>STAFFPLAN_CWS!$E64</f>
        <v>0.7</v>
      </c>
      <c r="AI256" s="23">
        <f>STAFFPLAN_CWS!$E64</f>
        <v>0.7</v>
      </c>
      <c r="AJ256" s="23">
        <f>STAFFPLAN_CWS!$E64</f>
        <v>0.7</v>
      </c>
      <c r="AK256" s="23">
        <f>STAFFPLAN_CWS!$E64</f>
        <v>0.7</v>
      </c>
      <c r="AL256" s="23">
        <f>STAFFPLAN_CWS!$E64</f>
        <v>0.7</v>
      </c>
      <c r="AM256" s="23">
        <f>STAFFPLAN_CWS!$E64</f>
        <v>0.7</v>
      </c>
      <c r="AN256" s="23">
        <f>STAFFPLAN_CWS!$E64</f>
        <v>0.7</v>
      </c>
      <c r="AO256" s="23">
        <f>STAFFPLAN_CWS!$E64</f>
        <v>0.7</v>
      </c>
      <c r="AP256" s="23">
        <f>STAFFPLAN_CWS!$E64</f>
        <v>0.7</v>
      </c>
      <c r="AQ256" s="23">
        <f>STAFFPLAN_CWS!$E64</f>
        <v>0.7</v>
      </c>
      <c r="AR256" s="23">
        <f>STAFFPLAN_CWS!$F64</f>
        <v>0.85</v>
      </c>
      <c r="AS256" s="23">
        <f>STAFFPLAN_CWS!$F64</f>
        <v>0.85</v>
      </c>
      <c r="AT256" s="23">
        <f>STAFFPLAN_CWS!$F64</f>
        <v>0.85</v>
      </c>
      <c r="AU256" s="23">
        <f>STAFFPLAN_CWS!$F64</f>
        <v>0.85</v>
      </c>
      <c r="AV256" s="23">
        <f>STAFFPLAN_CWS!$F64</f>
        <v>0.85</v>
      </c>
      <c r="AW256" s="23">
        <f>STAFFPLAN_CWS!$F64</f>
        <v>0.85</v>
      </c>
      <c r="AX256" s="23">
        <f>STAFFPLAN_CWS!$F64</f>
        <v>0.85</v>
      </c>
      <c r="AY256" s="23">
        <f>STAFFPLAN_CWS!$F64</f>
        <v>0.85</v>
      </c>
      <c r="AZ256" s="23">
        <f>STAFFPLAN_CWS!$F64</f>
        <v>0.85</v>
      </c>
      <c r="BA256" s="23">
        <f>STAFFPLAN_CWS!$F64</f>
        <v>0.85</v>
      </c>
      <c r="BB256" s="23">
        <f>STAFFPLAN_CWS!$F64</f>
        <v>0.85</v>
      </c>
      <c r="BC256" s="23">
        <f>STAFFPLAN_CWS!$F64</f>
        <v>0.85</v>
      </c>
      <c r="BD256" s="23">
        <f>STAFFPLAN_CWS!$G64</f>
        <v>1</v>
      </c>
      <c r="BE256" s="23">
        <f>STAFFPLAN_CWS!$G64</f>
        <v>1</v>
      </c>
      <c r="BF256" s="23">
        <f>STAFFPLAN_CWS!$G64</f>
        <v>1</v>
      </c>
      <c r="BG256" s="23">
        <f>STAFFPLAN_CWS!$G64</f>
        <v>1</v>
      </c>
      <c r="BH256" s="23">
        <f>STAFFPLAN_CWS!$G64</f>
        <v>1</v>
      </c>
      <c r="BI256" s="23">
        <f>STAFFPLAN_CWS!$G64</f>
        <v>1</v>
      </c>
      <c r="BJ256" s="23">
        <f>STAFFPLAN_CWS!$G64</f>
        <v>1</v>
      </c>
      <c r="BK256" s="23">
        <f>STAFFPLAN_CWS!$G64</f>
        <v>1</v>
      </c>
      <c r="BL256" s="23">
        <f>STAFFPLAN_CWS!$G64</f>
        <v>1</v>
      </c>
      <c r="BM256" s="23">
        <f>STAFFPLAN_CWS!$G64</f>
        <v>1</v>
      </c>
      <c r="BN256" s="23">
        <f>STAFFPLAN_CWS!$G64</f>
        <v>1</v>
      </c>
      <c r="BO256" s="23">
        <f>STAFFPLAN_CWS!$G64</f>
        <v>1</v>
      </c>
    </row>
    <row r="257" spans="1:67" hidden="1" outlineLevel="2" x14ac:dyDescent="0.15">
      <c r="A257" s="47" t="s">
        <v>76</v>
      </c>
      <c r="G257" s="26">
        <f t="shared" ref="G257:AL257" si="133">G255*G256</f>
        <v>0</v>
      </c>
      <c r="H257" s="26">
        <f t="shared" si="133"/>
        <v>0</v>
      </c>
      <c r="I257" s="26">
        <f t="shared" si="133"/>
        <v>0</v>
      </c>
      <c r="J257" s="26">
        <f t="shared" si="133"/>
        <v>0</v>
      </c>
      <c r="K257" s="26">
        <f t="shared" si="133"/>
        <v>0</v>
      </c>
      <c r="L257" s="26">
        <f t="shared" si="133"/>
        <v>0</v>
      </c>
      <c r="M257" s="26">
        <f t="shared" si="133"/>
        <v>0</v>
      </c>
      <c r="N257" s="26">
        <f t="shared" si="133"/>
        <v>0</v>
      </c>
      <c r="O257" s="26">
        <f t="shared" si="133"/>
        <v>0</v>
      </c>
      <c r="P257" s="26">
        <f t="shared" si="133"/>
        <v>0</v>
      </c>
      <c r="Q257" s="26">
        <f t="shared" si="133"/>
        <v>0</v>
      </c>
      <c r="R257" s="26">
        <f t="shared" si="133"/>
        <v>0</v>
      </c>
      <c r="S257" s="26">
        <f t="shared" si="133"/>
        <v>0</v>
      </c>
      <c r="T257" s="26">
        <f t="shared" si="133"/>
        <v>0</v>
      </c>
      <c r="U257" s="26">
        <f t="shared" si="133"/>
        <v>0</v>
      </c>
      <c r="V257" s="26">
        <f t="shared" si="133"/>
        <v>0</v>
      </c>
      <c r="W257" s="26">
        <f t="shared" si="133"/>
        <v>0</v>
      </c>
      <c r="X257" s="26">
        <f t="shared" si="133"/>
        <v>0</v>
      </c>
      <c r="Y257" s="26">
        <f t="shared" si="133"/>
        <v>0</v>
      </c>
      <c r="Z257" s="26">
        <f t="shared" si="133"/>
        <v>0</v>
      </c>
      <c r="AA257" s="26">
        <f t="shared" si="133"/>
        <v>0</v>
      </c>
      <c r="AB257" s="26">
        <f t="shared" si="133"/>
        <v>0</v>
      </c>
      <c r="AC257" s="26">
        <f t="shared" si="133"/>
        <v>0</v>
      </c>
      <c r="AD257" s="26">
        <f t="shared" si="133"/>
        <v>0</v>
      </c>
      <c r="AE257" s="26">
        <f t="shared" si="133"/>
        <v>0</v>
      </c>
      <c r="AF257" s="26">
        <f t="shared" si="133"/>
        <v>0</v>
      </c>
      <c r="AG257" s="26">
        <f t="shared" si="133"/>
        <v>0</v>
      </c>
      <c r="AH257" s="26">
        <f t="shared" si="133"/>
        <v>0</v>
      </c>
      <c r="AI257" s="26">
        <f t="shared" si="133"/>
        <v>0</v>
      </c>
      <c r="AJ257" s="26">
        <f t="shared" si="133"/>
        <v>0</v>
      </c>
      <c r="AK257" s="26">
        <f t="shared" si="133"/>
        <v>0</v>
      </c>
      <c r="AL257" s="26">
        <f t="shared" si="133"/>
        <v>0</v>
      </c>
      <c r="AM257" s="26">
        <f t="shared" ref="AM257:BO257" si="134">AM255*AM256</f>
        <v>0</v>
      </c>
      <c r="AN257" s="26">
        <f t="shared" si="134"/>
        <v>0</v>
      </c>
      <c r="AO257" s="26">
        <f t="shared" si="134"/>
        <v>0</v>
      </c>
      <c r="AP257" s="26">
        <f t="shared" si="134"/>
        <v>0</v>
      </c>
      <c r="AQ257" s="26">
        <f t="shared" si="134"/>
        <v>0</v>
      </c>
      <c r="AR257" s="26">
        <f t="shared" si="134"/>
        <v>0</v>
      </c>
      <c r="AS257" s="26">
        <f t="shared" si="134"/>
        <v>0</v>
      </c>
      <c r="AT257" s="26">
        <f t="shared" si="134"/>
        <v>0</v>
      </c>
      <c r="AU257" s="26">
        <f t="shared" si="134"/>
        <v>0</v>
      </c>
      <c r="AV257" s="26">
        <f t="shared" si="134"/>
        <v>0</v>
      </c>
      <c r="AW257" s="26">
        <f t="shared" si="134"/>
        <v>0</v>
      </c>
      <c r="AX257" s="26">
        <f t="shared" si="134"/>
        <v>0</v>
      </c>
      <c r="AY257" s="26">
        <f t="shared" si="134"/>
        <v>0</v>
      </c>
      <c r="AZ257" s="26">
        <f t="shared" si="134"/>
        <v>0</v>
      </c>
      <c r="BA257" s="26">
        <f t="shared" si="134"/>
        <v>0</v>
      </c>
      <c r="BB257" s="26">
        <f t="shared" si="134"/>
        <v>0</v>
      </c>
      <c r="BC257" s="26">
        <f t="shared" si="134"/>
        <v>0</v>
      </c>
      <c r="BD257" s="26">
        <f t="shared" si="134"/>
        <v>0</v>
      </c>
      <c r="BE257" s="26">
        <f t="shared" si="134"/>
        <v>0</v>
      </c>
      <c r="BF257" s="26">
        <f t="shared" si="134"/>
        <v>0</v>
      </c>
      <c r="BG257" s="26">
        <f t="shared" si="134"/>
        <v>0</v>
      </c>
      <c r="BH257" s="26">
        <f t="shared" si="134"/>
        <v>0</v>
      </c>
      <c r="BI257" s="26">
        <f t="shared" si="134"/>
        <v>0</v>
      </c>
      <c r="BJ257" s="26">
        <f t="shared" si="134"/>
        <v>0</v>
      </c>
      <c r="BK257" s="26">
        <f t="shared" si="134"/>
        <v>0</v>
      </c>
      <c r="BL257" s="26">
        <f t="shared" si="134"/>
        <v>0</v>
      </c>
      <c r="BM257" s="26">
        <f t="shared" si="134"/>
        <v>0</v>
      </c>
      <c r="BN257" s="26">
        <f t="shared" si="134"/>
        <v>0</v>
      </c>
      <c r="BO257" s="26">
        <f t="shared" si="134"/>
        <v>0</v>
      </c>
    </row>
    <row r="258" spans="1:67" hidden="1" outlineLevel="2" x14ac:dyDescent="0.15">
      <c r="A258" s="47" t="s">
        <v>757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L258" s="26">
        <v>0</v>
      </c>
      <c r="AM258" s="26">
        <v>0</v>
      </c>
      <c r="AN258" s="26">
        <v>0</v>
      </c>
      <c r="AO258" s="26">
        <v>0</v>
      </c>
      <c r="AP258" s="26">
        <v>0</v>
      </c>
      <c r="AQ258" s="26">
        <v>0</v>
      </c>
      <c r="AR258" s="26">
        <v>0</v>
      </c>
      <c r="AS258" s="26">
        <v>0</v>
      </c>
      <c r="AT258" s="26">
        <v>0</v>
      </c>
      <c r="AU258" s="26">
        <v>0</v>
      </c>
      <c r="AV258" s="26">
        <v>0</v>
      </c>
      <c r="AW258" s="26">
        <v>0</v>
      </c>
      <c r="AX258" s="26">
        <v>0</v>
      </c>
      <c r="AY258" s="26">
        <v>0</v>
      </c>
      <c r="AZ258" s="26">
        <v>0</v>
      </c>
      <c r="BA258" s="26">
        <v>0</v>
      </c>
      <c r="BB258" s="26">
        <v>0</v>
      </c>
      <c r="BC258" s="26">
        <v>0</v>
      </c>
      <c r="BD258" s="26">
        <v>0</v>
      </c>
      <c r="BE258" s="26">
        <v>0</v>
      </c>
      <c r="BF258" s="26">
        <v>0</v>
      </c>
      <c r="BG258" s="26">
        <v>0</v>
      </c>
      <c r="BH258" s="26">
        <v>0</v>
      </c>
      <c r="BI258" s="26">
        <v>0</v>
      </c>
      <c r="BJ258" s="26">
        <v>0</v>
      </c>
      <c r="BK258" s="26">
        <v>0</v>
      </c>
      <c r="BL258" s="26">
        <v>0</v>
      </c>
      <c r="BM258" s="26">
        <v>0</v>
      </c>
      <c r="BN258" s="26">
        <v>0</v>
      </c>
      <c r="BO258" s="26">
        <v>0</v>
      </c>
    </row>
    <row r="259" spans="1:67" hidden="1" outlineLevel="2" x14ac:dyDescent="0.15">
      <c r="A259" s="47" t="s">
        <v>63</v>
      </c>
      <c r="G259" s="26">
        <f t="shared" ref="G259:AL259" si="135">G257+G258</f>
        <v>0</v>
      </c>
      <c r="H259" s="26">
        <f t="shared" si="135"/>
        <v>0</v>
      </c>
      <c r="I259" s="26">
        <f t="shared" si="135"/>
        <v>0</v>
      </c>
      <c r="J259" s="26">
        <f t="shared" si="135"/>
        <v>0</v>
      </c>
      <c r="K259" s="26">
        <f t="shared" si="135"/>
        <v>0</v>
      </c>
      <c r="L259" s="26">
        <f t="shared" si="135"/>
        <v>0</v>
      </c>
      <c r="M259" s="26">
        <f t="shared" si="135"/>
        <v>0</v>
      </c>
      <c r="N259" s="26">
        <f t="shared" si="135"/>
        <v>0</v>
      </c>
      <c r="O259" s="26">
        <f t="shared" si="135"/>
        <v>0</v>
      </c>
      <c r="P259" s="26">
        <f t="shared" si="135"/>
        <v>0</v>
      </c>
      <c r="Q259" s="26">
        <f t="shared" si="135"/>
        <v>0</v>
      </c>
      <c r="R259" s="26">
        <f t="shared" si="135"/>
        <v>0</v>
      </c>
      <c r="S259" s="26">
        <f t="shared" si="135"/>
        <v>0</v>
      </c>
      <c r="T259" s="26">
        <f t="shared" si="135"/>
        <v>0</v>
      </c>
      <c r="U259" s="26">
        <f t="shared" si="135"/>
        <v>0</v>
      </c>
      <c r="V259" s="26">
        <f t="shared" si="135"/>
        <v>0</v>
      </c>
      <c r="W259" s="26">
        <f t="shared" si="135"/>
        <v>0</v>
      </c>
      <c r="X259" s="26">
        <f t="shared" si="135"/>
        <v>0</v>
      </c>
      <c r="Y259" s="26">
        <f t="shared" si="135"/>
        <v>0</v>
      </c>
      <c r="Z259" s="26">
        <f t="shared" si="135"/>
        <v>0</v>
      </c>
      <c r="AA259" s="26">
        <f t="shared" si="135"/>
        <v>0</v>
      </c>
      <c r="AB259" s="26">
        <f t="shared" si="135"/>
        <v>0</v>
      </c>
      <c r="AC259" s="26">
        <f t="shared" si="135"/>
        <v>0</v>
      </c>
      <c r="AD259" s="26">
        <f t="shared" si="135"/>
        <v>0</v>
      </c>
      <c r="AE259" s="26">
        <f t="shared" si="135"/>
        <v>0</v>
      </c>
      <c r="AF259" s="26">
        <f t="shared" si="135"/>
        <v>0</v>
      </c>
      <c r="AG259" s="26">
        <f t="shared" si="135"/>
        <v>0</v>
      </c>
      <c r="AH259" s="26">
        <f t="shared" si="135"/>
        <v>0</v>
      </c>
      <c r="AI259" s="26">
        <f t="shared" si="135"/>
        <v>0</v>
      </c>
      <c r="AJ259" s="26">
        <f t="shared" si="135"/>
        <v>0</v>
      </c>
      <c r="AK259" s="26">
        <f t="shared" si="135"/>
        <v>0</v>
      </c>
      <c r="AL259" s="26">
        <f t="shared" si="135"/>
        <v>0</v>
      </c>
      <c r="AM259" s="26">
        <f t="shared" ref="AM259:BO259" si="136">AM257+AM258</f>
        <v>0</v>
      </c>
      <c r="AN259" s="26">
        <f t="shared" si="136"/>
        <v>0</v>
      </c>
      <c r="AO259" s="26">
        <f t="shared" si="136"/>
        <v>0</v>
      </c>
      <c r="AP259" s="26">
        <f t="shared" si="136"/>
        <v>0</v>
      </c>
      <c r="AQ259" s="26">
        <f t="shared" si="136"/>
        <v>0</v>
      </c>
      <c r="AR259" s="26">
        <f t="shared" si="136"/>
        <v>0</v>
      </c>
      <c r="AS259" s="26">
        <f t="shared" si="136"/>
        <v>0</v>
      </c>
      <c r="AT259" s="26">
        <f t="shared" si="136"/>
        <v>0</v>
      </c>
      <c r="AU259" s="26">
        <f t="shared" si="136"/>
        <v>0</v>
      </c>
      <c r="AV259" s="26">
        <f t="shared" si="136"/>
        <v>0</v>
      </c>
      <c r="AW259" s="26">
        <f t="shared" si="136"/>
        <v>0</v>
      </c>
      <c r="AX259" s="26">
        <f t="shared" si="136"/>
        <v>0</v>
      </c>
      <c r="AY259" s="26">
        <f t="shared" si="136"/>
        <v>0</v>
      </c>
      <c r="AZ259" s="26">
        <f t="shared" si="136"/>
        <v>0</v>
      </c>
      <c r="BA259" s="26">
        <f t="shared" si="136"/>
        <v>0</v>
      </c>
      <c r="BB259" s="26">
        <f t="shared" si="136"/>
        <v>0</v>
      </c>
      <c r="BC259" s="26">
        <f t="shared" si="136"/>
        <v>0</v>
      </c>
      <c r="BD259" s="26">
        <f t="shared" si="136"/>
        <v>0</v>
      </c>
      <c r="BE259" s="26">
        <f t="shared" si="136"/>
        <v>0</v>
      </c>
      <c r="BF259" s="26">
        <f t="shared" si="136"/>
        <v>0</v>
      </c>
      <c r="BG259" s="26">
        <f t="shared" si="136"/>
        <v>0</v>
      </c>
      <c r="BH259" s="26">
        <f t="shared" si="136"/>
        <v>0</v>
      </c>
      <c r="BI259" s="26">
        <f t="shared" si="136"/>
        <v>0</v>
      </c>
      <c r="BJ259" s="26">
        <f t="shared" si="136"/>
        <v>0</v>
      </c>
      <c r="BK259" s="26">
        <f t="shared" si="136"/>
        <v>0</v>
      </c>
      <c r="BL259" s="26">
        <f t="shared" si="136"/>
        <v>0</v>
      </c>
      <c r="BM259" s="26">
        <f t="shared" si="136"/>
        <v>0</v>
      </c>
      <c r="BN259" s="26">
        <f t="shared" si="136"/>
        <v>0</v>
      </c>
      <c r="BO259" s="26">
        <f t="shared" si="136"/>
        <v>0</v>
      </c>
    </row>
    <row r="260" spans="1:67" hidden="1" outlineLevel="2" x14ac:dyDescent="0.15">
      <c r="A260" s="4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</row>
    <row r="261" spans="1:67" hidden="1" outlineLevel="2" x14ac:dyDescent="0.15">
      <c r="A261" s="33" t="s">
        <v>86</v>
      </c>
      <c r="G261" s="26">
        <f t="shared" ref="G261:AL261" si="137">G42*$C42</f>
        <v>0</v>
      </c>
      <c r="H261" s="26">
        <f t="shared" si="137"/>
        <v>1000000</v>
      </c>
      <c r="I261" s="26">
        <f t="shared" si="137"/>
        <v>1000000</v>
      </c>
      <c r="J261" s="26">
        <f t="shared" si="137"/>
        <v>1000000</v>
      </c>
      <c r="K261" s="26">
        <f t="shared" si="137"/>
        <v>1000000</v>
      </c>
      <c r="L261" s="26">
        <f t="shared" si="137"/>
        <v>1000000</v>
      </c>
      <c r="M261" s="26">
        <f t="shared" si="137"/>
        <v>1000000</v>
      </c>
      <c r="N261" s="26">
        <f t="shared" si="137"/>
        <v>1000000</v>
      </c>
      <c r="O261" s="26">
        <f t="shared" si="137"/>
        <v>1000000</v>
      </c>
      <c r="P261" s="26">
        <f t="shared" si="137"/>
        <v>1000000</v>
      </c>
      <c r="Q261" s="26">
        <f t="shared" si="137"/>
        <v>1000000</v>
      </c>
      <c r="R261" s="26">
        <f t="shared" si="137"/>
        <v>1000000</v>
      </c>
      <c r="S261" s="26">
        <f t="shared" si="137"/>
        <v>1000000</v>
      </c>
      <c r="T261" s="26">
        <f t="shared" si="137"/>
        <v>1000000</v>
      </c>
      <c r="U261" s="26">
        <f t="shared" si="137"/>
        <v>1000000</v>
      </c>
      <c r="V261" s="26">
        <f t="shared" si="137"/>
        <v>1000000</v>
      </c>
      <c r="W261" s="26">
        <f t="shared" si="137"/>
        <v>1000000</v>
      </c>
      <c r="X261" s="26">
        <f t="shared" si="137"/>
        <v>1000000</v>
      </c>
      <c r="Y261" s="26">
        <f t="shared" si="137"/>
        <v>1000000</v>
      </c>
      <c r="Z261" s="26">
        <f t="shared" si="137"/>
        <v>1000000</v>
      </c>
      <c r="AA261" s="26">
        <f t="shared" si="137"/>
        <v>1000000</v>
      </c>
      <c r="AB261" s="26">
        <f t="shared" si="137"/>
        <v>1000000</v>
      </c>
      <c r="AC261" s="26">
        <f t="shared" si="137"/>
        <v>1000000</v>
      </c>
      <c r="AD261" s="26">
        <f t="shared" si="137"/>
        <v>1000000</v>
      </c>
      <c r="AE261" s="26">
        <f t="shared" si="137"/>
        <v>1000000</v>
      </c>
      <c r="AF261" s="26">
        <f t="shared" si="137"/>
        <v>0</v>
      </c>
      <c r="AG261" s="26">
        <f t="shared" si="137"/>
        <v>0</v>
      </c>
      <c r="AH261" s="26">
        <f t="shared" si="137"/>
        <v>0</v>
      </c>
      <c r="AI261" s="26">
        <f t="shared" si="137"/>
        <v>0</v>
      </c>
      <c r="AJ261" s="26">
        <f t="shared" si="137"/>
        <v>0</v>
      </c>
      <c r="AK261" s="26">
        <f t="shared" si="137"/>
        <v>0</v>
      </c>
      <c r="AL261" s="26">
        <f t="shared" si="137"/>
        <v>0</v>
      </c>
      <c r="AM261" s="26">
        <f t="shared" ref="AM261:BO261" si="138">AM42*$C42</f>
        <v>0</v>
      </c>
      <c r="AN261" s="26">
        <f t="shared" si="138"/>
        <v>0</v>
      </c>
      <c r="AO261" s="26">
        <f t="shared" si="138"/>
        <v>0</v>
      </c>
      <c r="AP261" s="26">
        <f t="shared" si="138"/>
        <v>0</v>
      </c>
      <c r="AQ261" s="26">
        <f t="shared" si="138"/>
        <v>0</v>
      </c>
      <c r="AR261" s="26">
        <f t="shared" si="138"/>
        <v>0</v>
      </c>
      <c r="AS261" s="26">
        <f t="shared" si="138"/>
        <v>0</v>
      </c>
      <c r="AT261" s="26">
        <f t="shared" si="138"/>
        <v>0</v>
      </c>
      <c r="AU261" s="26">
        <f t="shared" si="138"/>
        <v>0</v>
      </c>
      <c r="AV261" s="26">
        <f t="shared" si="138"/>
        <v>0</v>
      </c>
      <c r="AW261" s="26">
        <f t="shared" si="138"/>
        <v>0</v>
      </c>
      <c r="AX261" s="26">
        <f t="shared" si="138"/>
        <v>0</v>
      </c>
      <c r="AY261" s="26">
        <f t="shared" si="138"/>
        <v>0</v>
      </c>
      <c r="AZ261" s="26">
        <f t="shared" si="138"/>
        <v>0</v>
      </c>
      <c r="BA261" s="26">
        <f t="shared" si="138"/>
        <v>0</v>
      </c>
      <c r="BB261" s="26">
        <f t="shared" si="138"/>
        <v>0</v>
      </c>
      <c r="BC261" s="26">
        <f t="shared" si="138"/>
        <v>0</v>
      </c>
      <c r="BD261" s="26">
        <f t="shared" si="138"/>
        <v>0</v>
      </c>
      <c r="BE261" s="26">
        <f t="shared" si="138"/>
        <v>0</v>
      </c>
      <c r="BF261" s="26">
        <f t="shared" si="138"/>
        <v>0</v>
      </c>
      <c r="BG261" s="26">
        <f t="shared" si="138"/>
        <v>0</v>
      </c>
      <c r="BH261" s="26">
        <f t="shared" si="138"/>
        <v>0</v>
      </c>
      <c r="BI261" s="26">
        <f t="shared" si="138"/>
        <v>0</v>
      </c>
      <c r="BJ261" s="26">
        <f t="shared" si="138"/>
        <v>0</v>
      </c>
      <c r="BK261" s="26">
        <f t="shared" si="138"/>
        <v>0</v>
      </c>
      <c r="BL261" s="26">
        <f t="shared" si="138"/>
        <v>0</v>
      </c>
      <c r="BM261" s="26">
        <f t="shared" si="138"/>
        <v>0</v>
      </c>
      <c r="BN261" s="26">
        <f t="shared" si="138"/>
        <v>0</v>
      </c>
      <c r="BO261" s="26">
        <f t="shared" si="138"/>
        <v>0</v>
      </c>
    </row>
    <row r="262" spans="1:67" hidden="1" outlineLevel="2" x14ac:dyDescent="0.15"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</row>
    <row r="263" spans="1:67" hidden="1" outlineLevel="2" x14ac:dyDescent="0.15">
      <c r="A263" s="33" t="s">
        <v>77</v>
      </c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</row>
    <row r="264" spans="1:67" hidden="1" outlineLevel="2" x14ac:dyDescent="0.15">
      <c r="A264" s="47" t="s">
        <v>75</v>
      </c>
      <c r="G264" s="26">
        <f t="shared" ref="G264:AL264" si="139">G44*$C44</f>
        <v>0</v>
      </c>
      <c r="H264" s="26">
        <f t="shared" si="139"/>
        <v>0</v>
      </c>
      <c r="I264" s="26">
        <f t="shared" si="139"/>
        <v>0</v>
      </c>
      <c r="J264" s="26">
        <f t="shared" si="139"/>
        <v>0</v>
      </c>
      <c r="K264" s="26">
        <f t="shared" si="139"/>
        <v>0</v>
      </c>
      <c r="L264" s="26">
        <f t="shared" si="139"/>
        <v>0</v>
      </c>
      <c r="M264" s="26">
        <f t="shared" si="139"/>
        <v>0</v>
      </c>
      <c r="N264" s="26">
        <f t="shared" si="139"/>
        <v>0</v>
      </c>
      <c r="O264" s="26">
        <f t="shared" si="139"/>
        <v>0</v>
      </c>
      <c r="P264" s="26">
        <f t="shared" si="139"/>
        <v>0</v>
      </c>
      <c r="Q264" s="26">
        <f t="shared" si="139"/>
        <v>0</v>
      </c>
      <c r="R264" s="26">
        <f t="shared" si="139"/>
        <v>0</v>
      </c>
      <c r="S264" s="26">
        <f t="shared" si="139"/>
        <v>0</v>
      </c>
      <c r="T264" s="26">
        <f t="shared" si="139"/>
        <v>0</v>
      </c>
      <c r="U264" s="26">
        <f t="shared" si="139"/>
        <v>0</v>
      </c>
      <c r="V264" s="26">
        <f t="shared" si="139"/>
        <v>0</v>
      </c>
      <c r="W264" s="26">
        <f t="shared" si="139"/>
        <v>0</v>
      </c>
      <c r="X264" s="26">
        <f t="shared" si="139"/>
        <v>0</v>
      </c>
      <c r="Y264" s="26">
        <f t="shared" si="139"/>
        <v>0</v>
      </c>
      <c r="Z264" s="26">
        <f t="shared" si="139"/>
        <v>0</v>
      </c>
      <c r="AA264" s="26">
        <f t="shared" si="139"/>
        <v>0</v>
      </c>
      <c r="AB264" s="26">
        <f t="shared" si="139"/>
        <v>0</v>
      </c>
      <c r="AC264" s="26">
        <f t="shared" si="139"/>
        <v>0</v>
      </c>
      <c r="AD264" s="26">
        <f t="shared" si="139"/>
        <v>0</v>
      </c>
      <c r="AE264" s="26">
        <f t="shared" si="139"/>
        <v>0</v>
      </c>
      <c r="AF264" s="26">
        <f t="shared" si="139"/>
        <v>0</v>
      </c>
      <c r="AG264" s="26">
        <f t="shared" si="139"/>
        <v>0</v>
      </c>
      <c r="AH264" s="26">
        <f t="shared" si="139"/>
        <v>0</v>
      </c>
      <c r="AI264" s="26">
        <f t="shared" si="139"/>
        <v>0</v>
      </c>
      <c r="AJ264" s="26">
        <f t="shared" si="139"/>
        <v>0</v>
      </c>
      <c r="AK264" s="26">
        <f t="shared" si="139"/>
        <v>0</v>
      </c>
      <c r="AL264" s="26">
        <f t="shared" si="139"/>
        <v>0</v>
      </c>
      <c r="AM264" s="26">
        <f t="shared" ref="AM264:BO264" si="140">AM44*$C44</f>
        <v>0</v>
      </c>
      <c r="AN264" s="26">
        <f t="shared" si="140"/>
        <v>0</v>
      </c>
      <c r="AO264" s="26">
        <f t="shared" si="140"/>
        <v>0</v>
      </c>
      <c r="AP264" s="26">
        <f t="shared" si="140"/>
        <v>0</v>
      </c>
      <c r="AQ264" s="26">
        <f t="shared" si="140"/>
        <v>0</v>
      </c>
      <c r="AR264" s="26">
        <f t="shared" si="140"/>
        <v>0</v>
      </c>
      <c r="AS264" s="26">
        <f t="shared" si="140"/>
        <v>0</v>
      </c>
      <c r="AT264" s="26">
        <f t="shared" si="140"/>
        <v>0</v>
      </c>
      <c r="AU264" s="26">
        <f t="shared" si="140"/>
        <v>0</v>
      </c>
      <c r="AV264" s="26">
        <f t="shared" si="140"/>
        <v>0</v>
      </c>
      <c r="AW264" s="26">
        <f t="shared" si="140"/>
        <v>0</v>
      </c>
      <c r="AX264" s="26">
        <f t="shared" si="140"/>
        <v>0</v>
      </c>
      <c r="AY264" s="26">
        <f t="shared" si="140"/>
        <v>0</v>
      </c>
      <c r="AZ264" s="26">
        <f t="shared" si="140"/>
        <v>0</v>
      </c>
      <c r="BA264" s="26">
        <f t="shared" si="140"/>
        <v>0</v>
      </c>
      <c r="BB264" s="26">
        <f t="shared" si="140"/>
        <v>0</v>
      </c>
      <c r="BC264" s="26">
        <f t="shared" si="140"/>
        <v>0</v>
      </c>
      <c r="BD264" s="26">
        <f t="shared" si="140"/>
        <v>0</v>
      </c>
      <c r="BE264" s="26">
        <f t="shared" si="140"/>
        <v>0</v>
      </c>
      <c r="BF264" s="26">
        <f t="shared" si="140"/>
        <v>0</v>
      </c>
      <c r="BG264" s="26">
        <f t="shared" si="140"/>
        <v>0</v>
      </c>
      <c r="BH264" s="26">
        <f t="shared" si="140"/>
        <v>0</v>
      </c>
      <c r="BI264" s="26">
        <f t="shared" si="140"/>
        <v>0</v>
      </c>
      <c r="BJ264" s="26">
        <f t="shared" si="140"/>
        <v>0</v>
      </c>
      <c r="BK264" s="26">
        <f t="shared" si="140"/>
        <v>0</v>
      </c>
      <c r="BL264" s="26">
        <f t="shared" si="140"/>
        <v>0</v>
      </c>
      <c r="BM264" s="26">
        <f t="shared" si="140"/>
        <v>0</v>
      </c>
      <c r="BN264" s="26">
        <f t="shared" si="140"/>
        <v>0</v>
      </c>
      <c r="BO264" s="26">
        <f t="shared" si="140"/>
        <v>0</v>
      </c>
    </row>
    <row r="265" spans="1:67" hidden="1" outlineLevel="2" x14ac:dyDescent="0.15">
      <c r="A265" s="47" t="s">
        <v>62</v>
      </c>
      <c r="G265" s="23">
        <f>STAFFPLAN_CWS!$B68</f>
        <v>0.5</v>
      </c>
      <c r="H265" s="23">
        <f>STAFFPLAN_CWS!$C68</f>
        <v>0.6</v>
      </c>
      <c r="I265" s="23">
        <f>STAFFPLAN_CWS!$C68</f>
        <v>0.6</v>
      </c>
      <c r="J265" s="23">
        <f>STAFFPLAN_CWS!$C68</f>
        <v>0.6</v>
      </c>
      <c r="K265" s="23">
        <f>STAFFPLAN_CWS!$C68</f>
        <v>0.6</v>
      </c>
      <c r="L265" s="23">
        <f>STAFFPLAN_CWS!$C68</f>
        <v>0.6</v>
      </c>
      <c r="M265" s="23">
        <f>STAFFPLAN_CWS!$C68</f>
        <v>0.6</v>
      </c>
      <c r="N265" s="23">
        <f>STAFFPLAN_CWS!$C68</f>
        <v>0.6</v>
      </c>
      <c r="O265" s="23">
        <f>STAFFPLAN_CWS!$C68</f>
        <v>0.6</v>
      </c>
      <c r="P265" s="23">
        <f>STAFFPLAN_CWS!$C68</f>
        <v>0.6</v>
      </c>
      <c r="Q265" s="23">
        <f>STAFFPLAN_CWS!$C68</f>
        <v>0.6</v>
      </c>
      <c r="R265" s="23">
        <f>STAFFPLAN_CWS!$C68</f>
        <v>0.6</v>
      </c>
      <c r="S265" s="23">
        <f>STAFFPLAN_CWS!$C68</f>
        <v>0.6</v>
      </c>
      <c r="T265" s="23">
        <f>STAFFPLAN_CWS!$D68</f>
        <v>0.7</v>
      </c>
      <c r="U265" s="23">
        <f>STAFFPLAN_CWS!$D68</f>
        <v>0.7</v>
      </c>
      <c r="V265" s="23">
        <f>STAFFPLAN_CWS!$D68</f>
        <v>0.7</v>
      </c>
      <c r="W265" s="23">
        <f>STAFFPLAN_CWS!$D68</f>
        <v>0.7</v>
      </c>
      <c r="X265" s="23">
        <f>STAFFPLAN_CWS!$D68</f>
        <v>0.7</v>
      </c>
      <c r="Y265" s="23">
        <f>STAFFPLAN_CWS!$D68</f>
        <v>0.7</v>
      </c>
      <c r="Z265" s="23">
        <f>STAFFPLAN_CWS!$D68</f>
        <v>0.7</v>
      </c>
      <c r="AA265" s="23">
        <f>STAFFPLAN_CWS!$D68</f>
        <v>0.7</v>
      </c>
      <c r="AB265" s="23">
        <f>STAFFPLAN_CWS!$D68</f>
        <v>0.7</v>
      </c>
      <c r="AC265" s="23">
        <f>STAFFPLAN_CWS!$D68</f>
        <v>0.7</v>
      </c>
      <c r="AD265" s="23">
        <f>STAFFPLAN_CWS!$D68</f>
        <v>0.7</v>
      </c>
      <c r="AE265" s="23">
        <f>STAFFPLAN_CWS!$D68</f>
        <v>0.7</v>
      </c>
      <c r="AF265" s="23">
        <f>STAFFPLAN_CWS!$E68</f>
        <v>0.7</v>
      </c>
      <c r="AG265" s="23">
        <f>STAFFPLAN_CWS!$E68</f>
        <v>0.7</v>
      </c>
      <c r="AH265" s="23">
        <f>STAFFPLAN_CWS!$E68</f>
        <v>0.7</v>
      </c>
      <c r="AI265" s="23">
        <f>STAFFPLAN_CWS!$E68</f>
        <v>0.7</v>
      </c>
      <c r="AJ265" s="23">
        <f>STAFFPLAN_CWS!$E68</f>
        <v>0.7</v>
      </c>
      <c r="AK265" s="23">
        <f>STAFFPLAN_CWS!$E68</f>
        <v>0.7</v>
      </c>
      <c r="AL265" s="23">
        <f>STAFFPLAN_CWS!$E68</f>
        <v>0.7</v>
      </c>
      <c r="AM265" s="23">
        <f>STAFFPLAN_CWS!$E68</f>
        <v>0.7</v>
      </c>
      <c r="AN265" s="23">
        <f>STAFFPLAN_CWS!$E68</f>
        <v>0.7</v>
      </c>
      <c r="AO265" s="23">
        <f>STAFFPLAN_CWS!$E68</f>
        <v>0.7</v>
      </c>
      <c r="AP265" s="23">
        <f>STAFFPLAN_CWS!$E68</f>
        <v>0.7</v>
      </c>
      <c r="AQ265" s="23">
        <f>STAFFPLAN_CWS!$E68</f>
        <v>0.7</v>
      </c>
      <c r="AR265" s="23">
        <f>STAFFPLAN_CWS!$F68</f>
        <v>0.85</v>
      </c>
      <c r="AS265" s="23">
        <f>STAFFPLAN_CWS!$F68</f>
        <v>0.85</v>
      </c>
      <c r="AT265" s="23">
        <f>STAFFPLAN_CWS!$F68</f>
        <v>0.85</v>
      </c>
      <c r="AU265" s="23">
        <f>STAFFPLAN_CWS!$F68</f>
        <v>0.85</v>
      </c>
      <c r="AV265" s="23">
        <f>STAFFPLAN_CWS!$F68</f>
        <v>0.85</v>
      </c>
      <c r="AW265" s="23">
        <f>STAFFPLAN_CWS!$F68</f>
        <v>0.85</v>
      </c>
      <c r="AX265" s="23">
        <f>STAFFPLAN_CWS!$F68</f>
        <v>0.85</v>
      </c>
      <c r="AY265" s="23">
        <f>STAFFPLAN_CWS!$F68</f>
        <v>0.85</v>
      </c>
      <c r="AZ265" s="23">
        <f>STAFFPLAN_CWS!$F68</f>
        <v>0.85</v>
      </c>
      <c r="BA265" s="23">
        <f>STAFFPLAN_CWS!$F68</f>
        <v>0.85</v>
      </c>
      <c r="BB265" s="23">
        <f>STAFFPLAN_CWS!$F68</f>
        <v>0.85</v>
      </c>
      <c r="BC265" s="23">
        <f>STAFFPLAN_CWS!$F68</f>
        <v>0.85</v>
      </c>
      <c r="BD265" s="23">
        <f>STAFFPLAN_CWS!$G68</f>
        <v>1</v>
      </c>
      <c r="BE265" s="23">
        <f>STAFFPLAN_CWS!$G68</f>
        <v>1</v>
      </c>
      <c r="BF265" s="23">
        <f>STAFFPLAN_CWS!$G68</f>
        <v>1</v>
      </c>
      <c r="BG265" s="23">
        <f>STAFFPLAN_CWS!$G68</f>
        <v>1</v>
      </c>
      <c r="BH265" s="23">
        <f>STAFFPLAN_CWS!$G68</f>
        <v>1</v>
      </c>
      <c r="BI265" s="23">
        <f>STAFFPLAN_CWS!$G68</f>
        <v>1</v>
      </c>
      <c r="BJ265" s="23">
        <f>STAFFPLAN_CWS!$G68</f>
        <v>1</v>
      </c>
      <c r="BK265" s="23">
        <f>STAFFPLAN_CWS!$G68</f>
        <v>1</v>
      </c>
      <c r="BL265" s="23">
        <f>STAFFPLAN_CWS!$G68</f>
        <v>1</v>
      </c>
      <c r="BM265" s="23">
        <f>STAFFPLAN_CWS!$G68</f>
        <v>1</v>
      </c>
      <c r="BN265" s="23">
        <f>STAFFPLAN_CWS!$G68</f>
        <v>1</v>
      </c>
      <c r="BO265" s="23">
        <f>STAFFPLAN_CWS!$G68</f>
        <v>1</v>
      </c>
    </row>
    <row r="266" spans="1:67" hidden="1" outlineLevel="2" x14ac:dyDescent="0.15">
      <c r="A266" s="47" t="s">
        <v>76</v>
      </c>
      <c r="G266" s="26">
        <f t="shared" ref="G266:AL266" si="141">G264*G265</f>
        <v>0</v>
      </c>
      <c r="H266" s="26">
        <f t="shared" si="141"/>
        <v>0</v>
      </c>
      <c r="I266" s="26">
        <f t="shared" si="141"/>
        <v>0</v>
      </c>
      <c r="J266" s="26">
        <f t="shared" si="141"/>
        <v>0</v>
      </c>
      <c r="K266" s="26">
        <f t="shared" si="141"/>
        <v>0</v>
      </c>
      <c r="L266" s="26">
        <f t="shared" si="141"/>
        <v>0</v>
      </c>
      <c r="M266" s="26">
        <f t="shared" si="141"/>
        <v>0</v>
      </c>
      <c r="N266" s="26">
        <f t="shared" si="141"/>
        <v>0</v>
      </c>
      <c r="O266" s="26">
        <f t="shared" si="141"/>
        <v>0</v>
      </c>
      <c r="P266" s="26">
        <f t="shared" si="141"/>
        <v>0</v>
      </c>
      <c r="Q266" s="26">
        <f t="shared" si="141"/>
        <v>0</v>
      </c>
      <c r="R266" s="26">
        <f t="shared" si="141"/>
        <v>0</v>
      </c>
      <c r="S266" s="26">
        <f t="shared" si="141"/>
        <v>0</v>
      </c>
      <c r="T266" s="26">
        <f t="shared" si="141"/>
        <v>0</v>
      </c>
      <c r="U266" s="26">
        <f t="shared" si="141"/>
        <v>0</v>
      </c>
      <c r="V266" s="26">
        <f t="shared" si="141"/>
        <v>0</v>
      </c>
      <c r="W266" s="26">
        <f t="shared" si="141"/>
        <v>0</v>
      </c>
      <c r="X266" s="26">
        <f t="shared" si="141"/>
        <v>0</v>
      </c>
      <c r="Y266" s="26">
        <f t="shared" si="141"/>
        <v>0</v>
      </c>
      <c r="Z266" s="26">
        <f t="shared" si="141"/>
        <v>0</v>
      </c>
      <c r="AA266" s="26">
        <f t="shared" si="141"/>
        <v>0</v>
      </c>
      <c r="AB266" s="26">
        <f t="shared" si="141"/>
        <v>0</v>
      </c>
      <c r="AC266" s="26">
        <f t="shared" si="141"/>
        <v>0</v>
      </c>
      <c r="AD266" s="26">
        <f t="shared" si="141"/>
        <v>0</v>
      </c>
      <c r="AE266" s="26">
        <f t="shared" si="141"/>
        <v>0</v>
      </c>
      <c r="AF266" s="26">
        <f t="shared" si="141"/>
        <v>0</v>
      </c>
      <c r="AG266" s="26">
        <f t="shared" si="141"/>
        <v>0</v>
      </c>
      <c r="AH266" s="26">
        <f t="shared" si="141"/>
        <v>0</v>
      </c>
      <c r="AI266" s="26">
        <f t="shared" si="141"/>
        <v>0</v>
      </c>
      <c r="AJ266" s="26">
        <f t="shared" si="141"/>
        <v>0</v>
      </c>
      <c r="AK266" s="26">
        <f t="shared" si="141"/>
        <v>0</v>
      </c>
      <c r="AL266" s="26">
        <f t="shared" si="141"/>
        <v>0</v>
      </c>
      <c r="AM266" s="26">
        <f t="shared" ref="AM266:BO266" si="142">AM264*AM265</f>
        <v>0</v>
      </c>
      <c r="AN266" s="26">
        <f t="shared" si="142"/>
        <v>0</v>
      </c>
      <c r="AO266" s="26">
        <f t="shared" si="142"/>
        <v>0</v>
      </c>
      <c r="AP266" s="26">
        <f t="shared" si="142"/>
        <v>0</v>
      </c>
      <c r="AQ266" s="26">
        <f t="shared" si="142"/>
        <v>0</v>
      </c>
      <c r="AR266" s="26">
        <f t="shared" si="142"/>
        <v>0</v>
      </c>
      <c r="AS266" s="26">
        <f t="shared" si="142"/>
        <v>0</v>
      </c>
      <c r="AT266" s="26">
        <f t="shared" si="142"/>
        <v>0</v>
      </c>
      <c r="AU266" s="26">
        <f t="shared" si="142"/>
        <v>0</v>
      </c>
      <c r="AV266" s="26">
        <f t="shared" si="142"/>
        <v>0</v>
      </c>
      <c r="AW266" s="26">
        <f t="shared" si="142"/>
        <v>0</v>
      </c>
      <c r="AX266" s="26">
        <f t="shared" si="142"/>
        <v>0</v>
      </c>
      <c r="AY266" s="26">
        <f t="shared" si="142"/>
        <v>0</v>
      </c>
      <c r="AZ266" s="26">
        <f t="shared" si="142"/>
        <v>0</v>
      </c>
      <c r="BA266" s="26">
        <f t="shared" si="142"/>
        <v>0</v>
      </c>
      <c r="BB266" s="26">
        <f t="shared" si="142"/>
        <v>0</v>
      </c>
      <c r="BC266" s="26">
        <f t="shared" si="142"/>
        <v>0</v>
      </c>
      <c r="BD266" s="26">
        <f t="shared" si="142"/>
        <v>0</v>
      </c>
      <c r="BE266" s="26">
        <f t="shared" si="142"/>
        <v>0</v>
      </c>
      <c r="BF266" s="26">
        <f t="shared" si="142"/>
        <v>0</v>
      </c>
      <c r="BG266" s="26">
        <f t="shared" si="142"/>
        <v>0</v>
      </c>
      <c r="BH266" s="26">
        <f t="shared" si="142"/>
        <v>0</v>
      </c>
      <c r="BI266" s="26">
        <f t="shared" si="142"/>
        <v>0</v>
      </c>
      <c r="BJ266" s="26">
        <f t="shared" si="142"/>
        <v>0</v>
      </c>
      <c r="BK266" s="26">
        <f t="shared" si="142"/>
        <v>0</v>
      </c>
      <c r="BL266" s="26">
        <f t="shared" si="142"/>
        <v>0</v>
      </c>
      <c r="BM266" s="26">
        <f t="shared" si="142"/>
        <v>0</v>
      </c>
      <c r="BN266" s="26">
        <f t="shared" si="142"/>
        <v>0</v>
      </c>
      <c r="BO266" s="26">
        <f t="shared" si="142"/>
        <v>0</v>
      </c>
    </row>
    <row r="267" spans="1:67" hidden="1" outlineLevel="2" x14ac:dyDescent="0.15">
      <c r="A267" s="47" t="s">
        <v>757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0</v>
      </c>
      <c r="AJ267" s="26">
        <v>0</v>
      </c>
      <c r="AK267" s="26">
        <v>0</v>
      </c>
      <c r="AL267" s="26">
        <v>0</v>
      </c>
      <c r="AM267" s="26">
        <v>0</v>
      </c>
      <c r="AN267" s="26">
        <v>0</v>
      </c>
      <c r="AO267" s="26">
        <v>0</v>
      </c>
      <c r="AP267" s="26">
        <v>0</v>
      </c>
      <c r="AQ267" s="26">
        <v>0</v>
      </c>
      <c r="AR267" s="26">
        <v>0</v>
      </c>
      <c r="AS267" s="26">
        <v>0</v>
      </c>
      <c r="AT267" s="26">
        <v>0</v>
      </c>
      <c r="AU267" s="26">
        <v>0</v>
      </c>
      <c r="AV267" s="26">
        <v>0</v>
      </c>
      <c r="AW267" s="26">
        <v>0</v>
      </c>
      <c r="AX267" s="26">
        <v>0</v>
      </c>
      <c r="AY267" s="26">
        <v>0</v>
      </c>
      <c r="AZ267" s="26">
        <v>0</v>
      </c>
      <c r="BA267" s="26">
        <v>0</v>
      </c>
      <c r="BB267" s="26">
        <v>0</v>
      </c>
      <c r="BC267" s="26">
        <v>0</v>
      </c>
      <c r="BD267" s="26">
        <v>0</v>
      </c>
      <c r="BE267" s="26">
        <v>0</v>
      </c>
      <c r="BF267" s="26">
        <v>0</v>
      </c>
      <c r="BG267" s="26">
        <v>0</v>
      </c>
      <c r="BH267" s="26">
        <v>0</v>
      </c>
      <c r="BI267" s="26">
        <v>0</v>
      </c>
      <c r="BJ267" s="26">
        <v>0</v>
      </c>
      <c r="BK267" s="26">
        <v>0</v>
      </c>
      <c r="BL267" s="26">
        <v>0</v>
      </c>
      <c r="BM267" s="26">
        <v>0</v>
      </c>
      <c r="BN267" s="26">
        <v>0</v>
      </c>
      <c r="BO267" s="26">
        <v>0</v>
      </c>
    </row>
    <row r="268" spans="1:67" hidden="1" outlineLevel="2" x14ac:dyDescent="0.15">
      <c r="A268" s="47" t="s">
        <v>63</v>
      </c>
      <c r="G268" s="26">
        <f t="shared" ref="G268:AL268" si="143">G266+G267</f>
        <v>0</v>
      </c>
      <c r="H268" s="26">
        <f t="shared" si="143"/>
        <v>0</v>
      </c>
      <c r="I268" s="26">
        <f t="shared" si="143"/>
        <v>0</v>
      </c>
      <c r="J268" s="26">
        <f t="shared" si="143"/>
        <v>0</v>
      </c>
      <c r="K268" s="26">
        <f t="shared" si="143"/>
        <v>0</v>
      </c>
      <c r="L268" s="26">
        <f t="shared" si="143"/>
        <v>0</v>
      </c>
      <c r="M268" s="26">
        <f t="shared" si="143"/>
        <v>0</v>
      </c>
      <c r="N268" s="26">
        <f t="shared" si="143"/>
        <v>0</v>
      </c>
      <c r="O268" s="26">
        <f t="shared" si="143"/>
        <v>0</v>
      </c>
      <c r="P268" s="26">
        <f t="shared" si="143"/>
        <v>0</v>
      </c>
      <c r="Q268" s="26">
        <f t="shared" si="143"/>
        <v>0</v>
      </c>
      <c r="R268" s="26">
        <f t="shared" si="143"/>
        <v>0</v>
      </c>
      <c r="S268" s="26">
        <f t="shared" si="143"/>
        <v>0</v>
      </c>
      <c r="T268" s="26">
        <f t="shared" si="143"/>
        <v>0</v>
      </c>
      <c r="U268" s="26">
        <f t="shared" si="143"/>
        <v>0</v>
      </c>
      <c r="V268" s="26">
        <f t="shared" si="143"/>
        <v>0</v>
      </c>
      <c r="W268" s="26">
        <f t="shared" si="143"/>
        <v>0</v>
      </c>
      <c r="X268" s="26">
        <f t="shared" si="143"/>
        <v>0</v>
      </c>
      <c r="Y268" s="26">
        <f t="shared" si="143"/>
        <v>0</v>
      </c>
      <c r="Z268" s="26">
        <f t="shared" si="143"/>
        <v>0</v>
      </c>
      <c r="AA268" s="26">
        <f t="shared" si="143"/>
        <v>0</v>
      </c>
      <c r="AB268" s="26">
        <f t="shared" si="143"/>
        <v>0</v>
      </c>
      <c r="AC268" s="26">
        <f t="shared" si="143"/>
        <v>0</v>
      </c>
      <c r="AD268" s="26">
        <f t="shared" si="143"/>
        <v>0</v>
      </c>
      <c r="AE268" s="26">
        <f t="shared" si="143"/>
        <v>0</v>
      </c>
      <c r="AF268" s="26">
        <f t="shared" si="143"/>
        <v>0</v>
      </c>
      <c r="AG268" s="26">
        <f t="shared" si="143"/>
        <v>0</v>
      </c>
      <c r="AH268" s="26">
        <f t="shared" si="143"/>
        <v>0</v>
      </c>
      <c r="AI268" s="26">
        <f t="shared" si="143"/>
        <v>0</v>
      </c>
      <c r="AJ268" s="26">
        <f t="shared" si="143"/>
        <v>0</v>
      </c>
      <c r="AK268" s="26">
        <f t="shared" si="143"/>
        <v>0</v>
      </c>
      <c r="AL268" s="26">
        <f t="shared" si="143"/>
        <v>0</v>
      </c>
      <c r="AM268" s="26">
        <f t="shared" ref="AM268:BO268" si="144">AM266+AM267</f>
        <v>0</v>
      </c>
      <c r="AN268" s="26">
        <f t="shared" si="144"/>
        <v>0</v>
      </c>
      <c r="AO268" s="26">
        <f t="shared" si="144"/>
        <v>0</v>
      </c>
      <c r="AP268" s="26">
        <f t="shared" si="144"/>
        <v>0</v>
      </c>
      <c r="AQ268" s="26">
        <f t="shared" si="144"/>
        <v>0</v>
      </c>
      <c r="AR268" s="26">
        <f t="shared" si="144"/>
        <v>0</v>
      </c>
      <c r="AS268" s="26">
        <f t="shared" si="144"/>
        <v>0</v>
      </c>
      <c r="AT268" s="26">
        <f t="shared" si="144"/>
        <v>0</v>
      </c>
      <c r="AU268" s="26">
        <f t="shared" si="144"/>
        <v>0</v>
      </c>
      <c r="AV268" s="26">
        <f t="shared" si="144"/>
        <v>0</v>
      </c>
      <c r="AW268" s="26">
        <f t="shared" si="144"/>
        <v>0</v>
      </c>
      <c r="AX268" s="26">
        <f t="shared" si="144"/>
        <v>0</v>
      </c>
      <c r="AY268" s="26">
        <f t="shared" si="144"/>
        <v>0</v>
      </c>
      <c r="AZ268" s="26">
        <f t="shared" si="144"/>
        <v>0</v>
      </c>
      <c r="BA268" s="26">
        <f t="shared" si="144"/>
        <v>0</v>
      </c>
      <c r="BB268" s="26">
        <f t="shared" si="144"/>
        <v>0</v>
      </c>
      <c r="BC268" s="26">
        <f t="shared" si="144"/>
        <v>0</v>
      </c>
      <c r="BD268" s="26">
        <f t="shared" si="144"/>
        <v>0</v>
      </c>
      <c r="BE268" s="26">
        <f t="shared" si="144"/>
        <v>0</v>
      </c>
      <c r="BF268" s="26">
        <f t="shared" si="144"/>
        <v>0</v>
      </c>
      <c r="BG268" s="26">
        <f t="shared" si="144"/>
        <v>0</v>
      </c>
      <c r="BH268" s="26">
        <f t="shared" si="144"/>
        <v>0</v>
      </c>
      <c r="BI268" s="26">
        <f t="shared" si="144"/>
        <v>0</v>
      </c>
      <c r="BJ268" s="26">
        <f t="shared" si="144"/>
        <v>0</v>
      </c>
      <c r="BK268" s="26">
        <f t="shared" si="144"/>
        <v>0</v>
      </c>
      <c r="BL268" s="26">
        <f t="shared" si="144"/>
        <v>0</v>
      </c>
      <c r="BM268" s="26">
        <f t="shared" si="144"/>
        <v>0</v>
      </c>
      <c r="BN268" s="26">
        <f t="shared" si="144"/>
        <v>0</v>
      </c>
      <c r="BO268" s="26">
        <f t="shared" si="144"/>
        <v>0</v>
      </c>
    </row>
    <row r="269" spans="1:67" hidden="1" outlineLevel="2" x14ac:dyDescent="0.15">
      <c r="A269" s="47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</row>
    <row r="270" spans="1:67" hidden="1" outlineLevel="2" x14ac:dyDescent="0.15">
      <c r="A270" s="33" t="s">
        <v>86</v>
      </c>
      <c r="G270" s="26">
        <f t="shared" ref="G270:AL270" si="145">G45*$C45</f>
        <v>0</v>
      </c>
      <c r="H270" s="26">
        <f t="shared" si="145"/>
        <v>0</v>
      </c>
      <c r="I270" s="26">
        <f t="shared" si="145"/>
        <v>0</v>
      </c>
      <c r="J270" s="26">
        <f t="shared" si="145"/>
        <v>0</v>
      </c>
      <c r="K270" s="26">
        <f t="shared" si="145"/>
        <v>0</v>
      </c>
      <c r="L270" s="26">
        <f t="shared" si="145"/>
        <v>0</v>
      </c>
      <c r="M270" s="26">
        <f t="shared" si="145"/>
        <v>0</v>
      </c>
      <c r="N270" s="26">
        <f t="shared" si="145"/>
        <v>0</v>
      </c>
      <c r="O270" s="26">
        <f t="shared" si="145"/>
        <v>0</v>
      </c>
      <c r="P270" s="26">
        <f t="shared" si="145"/>
        <v>0</v>
      </c>
      <c r="Q270" s="26">
        <f t="shared" si="145"/>
        <v>0</v>
      </c>
      <c r="R270" s="26">
        <f t="shared" si="145"/>
        <v>0</v>
      </c>
      <c r="S270" s="26">
        <f t="shared" si="145"/>
        <v>0</v>
      </c>
      <c r="T270" s="26">
        <f t="shared" si="145"/>
        <v>0</v>
      </c>
      <c r="U270" s="26">
        <f t="shared" si="145"/>
        <v>0</v>
      </c>
      <c r="V270" s="26">
        <f t="shared" si="145"/>
        <v>0</v>
      </c>
      <c r="W270" s="26">
        <f t="shared" si="145"/>
        <v>0</v>
      </c>
      <c r="X270" s="26">
        <f t="shared" si="145"/>
        <v>0</v>
      </c>
      <c r="Y270" s="26">
        <f t="shared" si="145"/>
        <v>0</v>
      </c>
      <c r="Z270" s="26">
        <f t="shared" si="145"/>
        <v>0</v>
      </c>
      <c r="AA270" s="26">
        <f t="shared" si="145"/>
        <v>0</v>
      </c>
      <c r="AB270" s="26">
        <f t="shared" si="145"/>
        <v>0</v>
      </c>
      <c r="AC270" s="26">
        <f t="shared" si="145"/>
        <v>0</v>
      </c>
      <c r="AD270" s="26">
        <f t="shared" si="145"/>
        <v>0</v>
      </c>
      <c r="AE270" s="26">
        <f t="shared" si="145"/>
        <v>0</v>
      </c>
      <c r="AF270" s="26">
        <f t="shared" si="145"/>
        <v>0</v>
      </c>
      <c r="AG270" s="26">
        <f t="shared" si="145"/>
        <v>0</v>
      </c>
      <c r="AH270" s="26">
        <f t="shared" si="145"/>
        <v>0</v>
      </c>
      <c r="AI270" s="26">
        <f t="shared" si="145"/>
        <v>0</v>
      </c>
      <c r="AJ270" s="26">
        <f t="shared" si="145"/>
        <v>0</v>
      </c>
      <c r="AK270" s="26">
        <f t="shared" si="145"/>
        <v>0</v>
      </c>
      <c r="AL270" s="26">
        <f t="shared" si="145"/>
        <v>0</v>
      </c>
      <c r="AM270" s="26">
        <f t="shared" ref="AM270:BO270" si="146">AM45*$C45</f>
        <v>0</v>
      </c>
      <c r="AN270" s="26">
        <f t="shared" si="146"/>
        <v>0</v>
      </c>
      <c r="AO270" s="26">
        <f t="shared" si="146"/>
        <v>0</v>
      </c>
      <c r="AP270" s="26">
        <f t="shared" si="146"/>
        <v>0</v>
      </c>
      <c r="AQ270" s="26">
        <f t="shared" si="146"/>
        <v>0</v>
      </c>
      <c r="AR270" s="26">
        <f t="shared" si="146"/>
        <v>0</v>
      </c>
      <c r="AS270" s="26">
        <f t="shared" si="146"/>
        <v>0</v>
      </c>
      <c r="AT270" s="26">
        <f t="shared" si="146"/>
        <v>0</v>
      </c>
      <c r="AU270" s="26">
        <f t="shared" si="146"/>
        <v>0</v>
      </c>
      <c r="AV270" s="26">
        <f t="shared" si="146"/>
        <v>0</v>
      </c>
      <c r="AW270" s="26">
        <f t="shared" si="146"/>
        <v>0</v>
      </c>
      <c r="AX270" s="26">
        <f t="shared" si="146"/>
        <v>0</v>
      </c>
      <c r="AY270" s="26">
        <f t="shared" si="146"/>
        <v>0</v>
      </c>
      <c r="AZ270" s="26">
        <f t="shared" si="146"/>
        <v>0</v>
      </c>
      <c r="BA270" s="26">
        <f t="shared" si="146"/>
        <v>0</v>
      </c>
      <c r="BB270" s="26">
        <f t="shared" si="146"/>
        <v>0</v>
      </c>
      <c r="BC270" s="26">
        <f t="shared" si="146"/>
        <v>0</v>
      </c>
      <c r="BD270" s="26">
        <f t="shared" si="146"/>
        <v>0</v>
      </c>
      <c r="BE270" s="26">
        <f t="shared" si="146"/>
        <v>0</v>
      </c>
      <c r="BF270" s="26">
        <f t="shared" si="146"/>
        <v>0</v>
      </c>
      <c r="BG270" s="26">
        <f t="shared" si="146"/>
        <v>0</v>
      </c>
      <c r="BH270" s="26">
        <f t="shared" si="146"/>
        <v>0</v>
      </c>
      <c r="BI270" s="26">
        <f t="shared" si="146"/>
        <v>0</v>
      </c>
      <c r="BJ270" s="26">
        <f t="shared" si="146"/>
        <v>0</v>
      </c>
      <c r="BK270" s="26">
        <f t="shared" si="146"/>
        <v>0</v>
      </c>
      <c r="BL270" s="26">
        <f t="shared" si="146"/>
        <v>0</v>
      </c>
      <c r="BM270" s="26">
        <f t="shared" si="146"/>
        <v>0</v>
      </c>
      <c r="BN270" s="26">
        <f t="shared" si="146"/>
        <v>0</v>
      </c>
      <c r="BO270" s="26">
        <f t="shared" si="146"/>
        <v>0</v>
      </c>
    </row>
    <row r="271" spans="1:67" hidden="1" outlineLevel="2" x14ac:dyDescent="0.15">
      <c r="A271" s="47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</row>
    <row r="272" spans="1:67" hidden="1" outlineLevel="2" x14ac:dyDescent="0.15">
      <c r="A272" s="14" t="s">
        <v>53</v>
      </c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</row>
    <row r="273" spans="1:68" hidden="1" outlineLevel="2" x14ac:dyDescent="0.15">
      <c r="A273" s="47" t="s">
        <v>76</v>
      </c>
      <c r="G273" s="26">
        <f t="shared" ref="G273:AL273" si="147">G266+G257+G248+G239</f>
        <v>0</v>
      </c>
      <c r="H273" s="26">
        <f t="shared" si="147"/>
        <v>0</v>
      </c>
      <c r="I273" s="26">
        <f t="shared" si="147"/>
        <v>0</v>
      </c>
      <c r="J273" s="26">
        <f t="shared" si="147"/>
        <v>0</v>
      </c>
      <c r="K273" s="26">
        <f t="shared" si="147"/>
        <v>0</v>
      </c>
      <c r="L273" s="26">
        <f t="shared" si="147"/>
        <v>0</v>
      </c>
      <c r="M273" s="26">
        <f t="shared" si="147"/>
        <v>0</v>
      </c>
      <c r="N273" s="26">
        <f t="shared" si="147"/>
        <v>0</v>
      </c>
      <c r="O273" s="26">
        <f t="shared" si="147"/>
        <v>0</v>
      </c>
      <c r="P273" s="26">
        <f t="shared" si="147"/>
        <v>0</v>
      </c>
      <c r="Q273" s="26">
        <f t="shared" si="147"/>
        <v>0</v>
      </c>
      <c r="R273" s="26">
        <f t="shared" si="147"/>
        <v>0</v>
      </c>
      <c r="S273" s="26">
        <f t="shared" si="147"/>
        <v>0</v>
      </c>
      <c r="T273" s="26">
        <f t="shared" si="147"/>
        <v>0</v>
      </c>
      <c r="U273" s="26">
        <f t="shared" si="147"/>
        <v>0</v>
      </c>
      <c r="V273" s="26">
        <f t="shared" si="147"/>
        <v>0</v>
      </c>
      <c r="W273" s="26">
        <f t="shared" si="147"/>
        <v>0</v>
      </c>
      <c r="X273" s="26">
        <f t="shared" si="147"/>
        <v>0</v>
      </c>
      <c r="Y273" s="26">
        <f t="shared" si="147"/>
        <v>0</v>
      </c>
      <c r="Z273" s="26">
        <f t="shared" si="147"/>
        <v>0</v>
      </c>
      <c r="AA273" s="26">
        <f t="shared" si="147"/>
        <v>0</v>
      </c>
      <c r="AB273" s="26">
        <f t="shared" si="147"/>
        <v>0</v>
      </c>
      <c r="AC273" s="26">
        <f t="shared" si="147"/>
        <v>0</v>
      </c>
      <c r="AD273" s="26">
        <f t="shared" si="147"/>
        <v>0</v>
      </c>
      <c r="AE273" s="26">
        <f t="shared" si="147"/>
        <v>0</v>
      </c>
      <c r="AF273" s="26">
        <f t="shared" si="147"/>
        <v>0</v>
      </c>
      <c r="AG273" s="26">
        <f t="shared" si="147"/>
        <v>0</v>
      </c>
      <c r="AH273" s="26">
        <f t="shared" si="147"/>
        <v>0</v>
      </c>
      <c r="AI273" s="26">
        <f t="shared" si="147"/>
        <v>0</v>
      </c>
      <c r="AJ273" s="26">
        <f t="shared" si="147"/>
        <v>0</v>
      </c>
      <c r="AK273" s="26">
        <f t="shared" si="147"/>
        <v>0</v>
      </c>
      <c r="AL273" s="26">
        <f t="shared" si="147"/>
        <v>0</v>
      </c>
      <c r="AM273" s="26">
        <f t="shared" ref="AM273:BO273" si="148">AM266+AM257+AM248+AM239</f>
        <v>0</v>
      </c>
      <c r="AN273" s="26">
        <f t="shared" si="148"/>
        <v>0</v>
      </c>
      <c r="AO273" s="26">
        <f t="shared" si="148"/>
        <v>0</v>
      </c>
      <c r="AP273" s="26">
        <f t="shared" si="148"/>
        <v>0</v>
      </c>
      <c r="AQ273" s="26">
        <f t="shared" si="148"/>
        <v>0</v>
      </c>
      <c r="AR273" s="26">
        <f t="shared" si="148"/>
        <v>0</v>
      </c>
      <c r="AS273" s="26">
        <f t="shared" si="148"/>
        <v>0</v>
      </c>
      <c r="AT273" s="26">
        <f t="shared" si="148"/>
        <v>0</v>
      </c>
      <c r="AU273" s="26">
        <f t="shared" si="148"/>
        <v>0</v>
      </c>
      <c r="AV273" s="26">
        <f t="shared" si="148"/>
        <v>0</v>
      </c>
      <c r="AW273" s="26">
        <f t="shared" si="148"/>
        <v>0</v>
      </c>
      <c r="AX273" s="26">
        <f t="shared" si="148"/>
        <v>0</v>
      </c>
      <c r="AY273" s="26">
        <f t="shared" si="148"/>
        <v>0</v>
      </c>
      <c r="AZ273" s="26">
        <f t="shared" si="148"/>
        <v>0</v>
      </c>
      <c r="BA273" s="26">
        <f t="shared" si="148"/>
        <v>0</v>
      </c>
      <c r="BB273" s="26">
        <f t="shared" si="148"/>
        <v>0</v>
      </c>
      <c r="BC273" s="26">
        <f t="shared" si="148"/>
        <v>0</v>
      </c>
      <c r="BD273" s="26">
        <f t="shared" si="148"/>
        <v>0</v>
      </c>
      <c r="BE273" s="26">
        <f t="shared" si="148"/>
        <v>0</v>
      </c>
      <c r="BF273" s="26">
        <f t="shared" si="148"/>
        <v>0</v>
      </c>
      <c r="BG273" s="26">
        <f t="shared" si="148"/>
        <v>0</v>
      </c>
      <c r="BH273" s="26">
        <f t="shared" si="148"/>
        <v>0</v>
      </c>
      <c r="BI273" s="26">
        <f t="shared" si="148"/>
        <v>0</v>
      </c>
      <c r="BJ273" s="26">
        <f t="shared" si="148"/>
        <v>0</v>
      </c>
      <c r="BK273" s="26">
        <f t="shared" si="148"/>
        <v>0</v>
      </c>
      <c r="BL273" s="26">
        <f t="shared" si="148"/>
        <v>0</v>
      </c>
      <c r="BM273" s="26">
        <f t="shared" si="148"/>
        <v>0</v>
      </c>
      <c r="BN273" s="26">
        <f t="shared" si="148"/>
        <v>0</v>
      </c>
      <c r="BO273" s="26">
        <f t="shared" si="148"/>
        <v>0</v>
      </c>
    </row>
    <row r="274" spans="1:68" hidden="1" outlineLevel="2" x14ac:dyDescent="0.15">
      <c r="A274" s="47" t="s">
        <v>757</v>
      </c>
      <c r="G274" s="26">
        <f t="shared" ref="G274:AL274" si="149">G267+G258+G249+G240</f>
        <v>0</v>
      </c>
      <c r="H274" s="26">
        <f t="shared" si="149"/>
        <v>0</v>
      </c>
      <c r="I274" s="26">
        <f t="shared" si="149"/>
        <v>0</v>
      </c>
      <c r="J274" s="26">
        <f t="shared" si="149"/>
        <v>0</v>
      </c>
      <c r="K274" s="26">
        <f t="shared" si="149"/>
        <v>0</v>
      </c>
      <c r="L274" s="26">
        <f t="shared" si="149"/>
        <v>0</v>
      </c>
      <c r="M274" s="26">
        <f t="shared" si="149"/>
        <v>0</v>
      </c>
      <c r="N274" s="26">
        <f t="shared" si="149"/>
        <v>0</v>
      </c>
      <c r="O274" s="26">
        <f t="shared" si="149"/>
        <v>0</v>
      </c>
      <c r="P274" s="26">
        <f t="shared" si="149"/>
        <v>0</v>
      </c>
      <c r="Q274" s="26">
        <f t="shared" si="149"/>
        <v>0</v>
      </c>
      <c r="R274" s="26">
        <f t="shared" si="149"/>
        <v>0</v>
      </c>
      <c r="S274" s="26">
        <f t="shared" si="149"/>
        <v>0</v>
      </c>
      <c r="T274" s="26">
        <f t="shared" si="149"/>
        <v>0</v>
      </c>
      <c r="U274" s="26">
        <f t="shared" si="149"/>
        <v>0</v>
      </c>
      <c r="V274" s="26">
        <f t="shared" si="149"/>
        <v>0</v>
      </c>
      <c r="W274" s="26">
        <f t="shared" si="149"/>
        <v>0</v>
      </c>
      <c r="X274" s="26">
        <f t="shared" si="149"/>
        <v>0</v>
      </c>
      <c r="Y274" s="26">
        <f t="shared" si="149"/>
        <v>0</v>
      </c>
      <c r="Z274" s="26">
        <f t="shared" si="149"/>
        <v>0</v>
      </c>
      <c r="AA274" s="26">
        <f t="shared" si="149"/>
        <v>0</v>
      </c>
      <c r="AB274" s="26">
        <f t="shared" si="149"/>
        <v>0</v>
      </c>
      <c r="AC274" s="26">
        <f t="shared" si="149"/>
        <v>0</v>
      </c>
      <c r="AD274" s="26">
        <f t="shared" si="149"/>
        <v>0</v>
      </c>
      <c r="AE274" s="26">
        <f t="shared" si="149"/>
        <v>0</v>
      </c>
      <c r="AF274" s="26">
        <f t="shared" si="149"/>
        <v>0</v>
      </c>
      <c r="AG274" s="26">
        <f t="shared" si="149"/>
        <v>0</v>
      </c>
      <c r="AH274" s="26">
        <f t="shared" si="149"/>
        <v>0</v>
      </c>
      <c r="AI274" s="26">
        <f t="shared" si="149"/>
        <v>0</v>
      </c>
      <c r="AJ274" s="26">
        <f t="shared" si="149"/>
        <v>0</v>
      </c>
      <c r="AK274" s="26">
        <f t="shared" si="149"/>
        <v>0</v>
      </c>
      <c r="AL274" s="26">
        <f t="shared" si="149"/>
        <v>0</v>
      </c>
      <c r="AM274" s="26">
        <f t="shared" ref="AM274:BO274" si="150">AM267+AM258+AM249+AM240</f>
        <v>0</v>
      </c>
      <c r="AN274" s="26">
        <f t="shared" si="150"/>
        <v>0</v>
      </c>
      <c r="AO274" s="26">
        <f t="shared" si="150"/>
        <v>0</v>
      </c>
      <c r="AP274" s="26">
        <f t="shared" si="150"/>
        <v>0</v>
      </c>
      <c r="AQ274" s="26">
        <f t="shared" si="150"/>
        <v>0</v>
      </c>
      <c r="AR274" s="26">
        <f t="shared" si="150"/>
        <v>0</v>
      </c>
      <c r="AS274" s="26">
        <f t="shared" si="150"/>
        <v>0</v>
      </c>
      <c r="AT274" s="26">
        <f t="shared" si="150"/>
        <v>0</v>
      </c>
      <c r="AU274" s="26">
        <f t="shared" si="150"/>
        <v>0</v>
      </c>
      <c r="AV274" s="26">
        <f t="shared" si="150"/>
        <v>0</v>
      </c>
      <c r="AW274" s="26">
        <f t="shared" si="150"/>
        <v>0</v>
      </c>
      <c r="AX274" s="26">
        <f t="shared" si="150"/>
        <v>0</v>
      </c>
      <c r="AY274" s="26">
        <f t="shared" si="150"/>
        <v>0</v>
      </c>
      <c r="AZ274" s="26">
        <f t="shared" si="150"/>
        <v>0</v>
      </c>
      <c r="BA274" s="26">
        <f t="shared" si="150"/>
        <v>0</v>
      </c>
      <c r="BB274" s="26">
        <f t="shared" si="150"/>
        <v>0</v>
      </c>
      <c r="BC274" s="26">
        <f t="shared" si="150"/>
        <v>0</v>
      </c>
      <c r="BD274" s="26">
        <f t="shared" si="150"/>
        <v>0</v>
      </c>
      <c r="BE274" s="26">
        <f t="shared" si="150"/>
        <v>0</v>
      </c>
      <c r="BF274" s="26">
        <f t="shared" si="150"/>
        <v>0</v>
      </c>
      <c r="BG274" s="26">
        <f t="shared" si="150"/>
        <v>0</v>
      </c>
      <c r="BH274" s="26">
        <f t="shared" si="150"/>
        <v>0</v>
      </c>
      <c r="BI274" s="26">
        <f t="shared" si="150"/>
        <v>0</v>
      </c>
      <c r="BJ274" s="26">
        <f t="shared" si="150"/>
        <v>0</v>
      </c>
      <c r="BK274" s="26">
        <f t="shared" si="150"/>
        <v>0</v>
      </c>
      <c r="BL274" s="26">
        <f t="shared" si="150"/>
        <v>0</v>
      </c>
      <c r="BM274" s="26">
        <f t="shared" si="150"/>
        <v>0</v>
      </c>
      <c r="BN274" s="26">
        <f t="shared" si="150"/>
        <v>0</v>
      </c>
      <c r="BO274" s="26">
        <f t="shared" si="150"/>
        <v>0</v>
      </c>
    </row>
    <row r="275" spans="1:68" hidden="1" outlineLevel="2" x14ac:dyDescent="0.15">
      <c r="A275" s="47" t="s">
        <v>63</v>
      </c>
      <c r="G275" s="26">
        <f t="shared" ref="G275:AL275" si="151">G273+G274</f>
        <v>0</v>
      </c>
      <c r="H275" s="26">
        <f t="shared" si="151"/>
        <v>0</v>
      </c>
      <c r="I275" s="26">
        <f t="shared" si="151"/>
        <v>0</v>
      </c>
      <c r="J275" s="26">
        <f t="shared" si="151"/>
        <v>0</v>
      </c>
      <c r="K275" s="26">
        <f t="shared" si="151"/>
        <v>0</v>
      </c>
      <c r="L275" s="26">
        <f t="shared" si="151"/>
        <v>0</v>
      </c>
      <c r="M275" s="26">
        <f t="shared" si="151"/>
        <v>0</v>
      </c>
      <c r="N275" s="26">
        <f t="shared" si="151"/>
        <v>0</v>
      </c>
      <c r="O275" s="26">
        <f t="shared" si="151"/>
        <v>0</v>
      </c>
      <c r="P275" s="26">
        <f t="shared" si="151"/>
        <v>0</v>
      </c>
      <c r="Q275" s="26">
        <f t="shared" si="151"/>
        <v>0</v>
      </c>
      <c r="R275" s="26">
        <f t="shared" si="151"/>
        <v>0</v>
      </c>
      <c r="S275" s="26">
        <f t="shared" si="151"/>
        <v>0</v>
      </c>
      <c r="T275" s="26">
        <f t="shared" si="151"/>
        <v>0</v>
      </c>
      <c r="U275" s="26">
        <f t="shared" si="151"/>
        <v>0</v>
      </c>
      <c r="V275" s="26">
        <f t="shared" si="151"/>
        <v>0</v>
      </c>
      <c r="W275" s="26">
        <f t="shared" si="151"/>
        <v>0</v>
      </c>
      <c r="X275" s="26">
        <f t="shared" si="151"/>
        <v>0</v>
      </c>
      <c r="Y275" s="26">
        <f t="shared" si="151"/>
        <v>0</v>
      </c>
      <c r="Z275" s="26">
        <f t="shared" si="151"/>
        <v>0</v>
      </c>
      <c r="AA275" s="26">
        <f t="shared" si="151"/>
        <v>0</v>
      </c>
      <c r="AB275" s="26">
        <f t="shared" si="151"/>
        <v>0</v>
      </c>
      <c r="AC275" s="26">
        <f t="shared" si="151"/>
        <v>0</v>
      </c>
      <c r="AD275" s="26">
        <f t="shared" si="151"/>
        <v>0</v>
      </c>
      <c r="AE275" s="26">
        <f t="shared" si="151"/>
        <v>0</v>
      </c>
      <c r="AF275" s="26">
        <f t="shared" si="151"/>
        <v>0</v>
      </c>
      <c r="AG275" s="26">
        <f t="shared" si="151"/>
        <v>0</v>
      </c>
      <c r="AH275" s="26">
        <f t="shared" si="151"/>
        <v>0</v>
      </c>
      <c r="AI275" s="26">
        <f t="shared" si="151"/>
        <v>0</v>
      </c>
      <c r="AJ275" s="26">
        <f t="shared" si="151"/>
        <v>0</v>
      </c>
      <c r="AK275" s="26">
        <f t="shared" si="151"/>
        <v>0</v>
      </c>
      <c r="AL275" s="26">
        <f t="shared" si="151"/>
        <v>0</v>
      </c>
      <c r="AM275" s="26">
        <f t="shared" ref="AM275:BO275" si="152">AM273+AM274</f>
        <v>0</v>
      </c>
      <c r="AN275" s="26">
        <f t="shared" si="152"/>
        <v>0</v>
      </c>
      <c r="AO275" s="26">
        <f t="shared" si="152"/>
        <v>0</v>
      </c>
      <c r="AP275" s="26">
        <f t="shared" si="152"/>
        <v>0</v>
      </c>
      <c r="AQ275" s="26">
        <f t="shared" si="152"/>
        <v>0</v>
      </c>
      <c r="AR275" s="26">
        <f t="shared" si="152"/>
        <v>0</v>
      </c>
      <c r="AS275" s="26">
        <f t="shared" si="152"/>
        <v>0</v>
      </c>
      <c r="AT275" s="26">
        <f t="shared" si="152"/>
        <v>0</v>
      </c>
      <c r="AU275" s="26">
        <f t="shared" si="152"/>
        <v>0</v>
      </c>
      <c r="AV275" s="26">
        <f t="shared" si="152"/>
        <v>0</v>
      </c>
      <c r="AW275" s="26">
        <f t="shared" si="152"/>
        <v>0</v>
      </c>
      <c r="AX275" s="26">
        <f t="shared" si="152"/>
        <v>0</v>
      </c>
      <c r="AY275" s="26">
        <f t="shared" si="152"/>
        <v>0</v>
      </c>
      <c r="AZ275" s="26">
        <f t="shared" si="152"/>
        <v>0</v>
      </c>
      <c r="BA275" s="26">
        <f t="shared" si="152"/>
        <v>0</v>
      </c>
      <c r="BB275" s="26">
        <f t="shared" si="152"/>
        <v>0</v>
      </c>
      <c r="BC275" s="26">
        <f t="shared" si="152"/>
        <v>0</v>
      </c>
      <c r="BD275" s="26">
        <f t="shared" si="152"/>
        <v>0</v>
      </c>
      <c r="BE275" s="26">
        <f t="shared" si="152"/>
        <v>0</v>
      </c>
      <c r="BF275" s="26">
        <f t="shared" si="152"/>
        <v>0</v>
      </c>
      <c r="BG275" s="26">
        <f t="shared" si="152"/>
        <v>0</v>
      </c>
      <c r="BH275" s="26">
        <f t="shared" si="152"/>
        <v>0</v>
      </c>
      <c r="BI275" s="26">
        <f t="shared" si="152"/>
        <v>0</v>
      </c>
      <c r="BJ275" s="26">
        <f t="shared" si="152"/>
        <v>0</v>
      </c>
      <c r="BK275" s="26">
        <f t="shared" si="152"/>
        <v>0</v>
      </c>
      <c r="BL275" s="26">
        <f t="shared" si="152"/>
        <v>0</v>
      </c>
      <c r="BM275" s="26">
        <f t="shared" si="152"/>
        <v>0</v>
      </c>
      <c r="BN275" s="26">
        <f t="shared" si="152"/>
        <v>0</v>
      </c>
      <c r="BO275" s="26">
        <f t="shared" si="152"/>
        <v>0</v>
      </c>
      <c r="BP275" s="38">
        <f>SUM(H275:BO275)</f>
        <v>0</v>
      </c>
    </row>
    <row r="276" spans="1:68" hidden="1" outlineLevel="2" x14ac:dyDescent="0.15">
      <c r="A276" s="47"/>
      <c r="F276" s="39" t="s">
        <v>64</v>
      </c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>
        <f>SUM(H275:S275)</f>
        <v>0</v>
      </c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>
        <f>SUM(T275:AE275)</f>
        <v>0</v>
      </c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>
        <f>SUM(AF275:AQ275)</f>
        <v>0</v>
      </c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>
        <f>SUM(AR275:BC275)</f>
        <v>0</v>
      </c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>
        <f>SUM(BD275:BO275)</f>
        <v>0</v>
      </c>
      <c r="BP276" s="38">
        <f>SUM(H276:BO276)</f>
        <v>0</v>
      </c>
    </row>
    <row r="277" spans="1:68" hidden="1" outlineLevel="2" x14ac:dyDescent="0.15">
      <c r="A277" s="14" t="s">
        <v>87</v>
      </c>
      <c r="G277" s="26">
        <f t="shared" ref="G277:AL277" si="153">G270+G261+G252+G243</f>
        <v>0</v>
      </c>
      <c r="H277" s="26">
        <f t="shared" si="153"/>
        <v>2000000</v>
      </c>
      <c r="I277" s="26">
        <f t="shared" si="153"/>
        <v>2000000</v>
      </c>
      <c r="J277" s="26">
        <f t="shared" si="153"/>
        <v>2000000</v>
      </c>
      <c r="K277" s="26">
        <f t="shared" si="153"/>
        <v>2000000</v>
      </c>
      <c r="L277" s="26">
        <f t="shared" si="153"/>
        <v>2000000</v>
      </c>
      <c r="M277" s="26">
        <f t="shared" si="153"/>
        <v>2000000</v>
      </c>
      <c r="N277" s="26">
        <f t="shared" si="153"/>
        <v>2000000</v>
      </c>
      <c r="O277" s="26">
        <f t="shared" si="153"/>
        <v>2000000</v>
      </c>
      <c r="P277" s="26">
        <f t="shared" si="153"/>
        <v>2000000</v>
      </c>
      <c r="Q277" s="26">
        <f t="shared" si="153"/>
        <v>2000000</v>
      </c>
      <c r="R277" s="26">
        <f t="shared" si="153"/>
        <v>2000000</v>
      </c>
      <c r="S277" s="26">
        <f t="shared" si="153"/>
        <v>2000000</v>
      </c>
      <c r="T277" s="26">
        <f t="shared" si="153"/>
        <v>2000000</v>
      </c>
      <c r="U277" s="26">
        <f t="shared" si="153"/>
        <v>2000000</v>
      </c>
      <c r="V277" s="26">
        <f t="shared" si="153"/>
        <v>2000000</v>
      </c>
      <c r="W277" s="26">
        <f t="shared" si="153"/>
        <v>2000000</v>
      </c>
      <c r="X277" s="26">
        <f t="shared" si="153"/>
        <v>2000000</v>
      </c>
      <c r="Y277" s="26">
        <f t="shared" si="153"/>
        <v>2000000</v>
      </c>
      <c r="Z277" s="26">
        <f t="shared" si="153"/>
        <v>2000000</v>
      </c>
      <c r="AA277" s="26">
        <f t="shared" si="153"/>
        <v>2000000</v>
      </c>
      <c r="AB277" s="26">
        <f t="shared" si="153"/>
        <v>2000000</v>
      </c>
      <c r="AC277" s="26">
        <f t="shared" si="153"/>
        <v>2000000</v>
      </c>
      <c r="AD277" s="26">
        <f t="shared" si="153"/>
        <v>2000000</v>
      </c>
      <c r="AE277" s="26">
        <f t="shared" si="153"/>
        <v>2000000</v>
      </c>
      <c r="AF277" s="26">
        <f t="shared" si="153"/>
        <v>0</v>
      </c>
      <c r="AG277" s="26">
        <f t="shared" si="153"/>
        <v>0</v>
      </c>
      <c r="AH277" s="26">
        <f t="shared" si="153"/>
        <v>0</v>
      </c>
      <c r="AI277" s="26">
        <f t="shared" si="153"/>
        <v>0</v>
      </c>
      <c r="AJ277" s="26">
        <f t="shared" si="153"/>
        <v>0</v>
      </c>
      <c r="AK277" s="26">
        <f t="shared" si="153"/>
        <v>0</v>
      </c>
      <c r="AL277" s="26">
        <f t="shared" si="153"/>
        <v>0</v>
      </c>
      <c r="AM277" s="26">
        <f t="shared" ref="AM277:BO277" si="154">AM270+AM261+AM252+AM243</f>
        <v>0</v>
      </c>
      <c r="AN277" s="26">
        <f t="shared" si="154"/>
        <v>0</v>
      </c>
      <c r="AO277" s="26">
        <f t="shared" si="154"/>
        <v>0</v>
      </c>
      <c r="AP277" s="26">
        <f t="shared" si="154"/>
        <v>0</v>
      </c>
      <c r="AQ277" s="26">
        <f t="shared" si="154"/>
        <v>0</v>
      </c>
      <c r="AR277" s="26">
        <f t="shared" si="154"/>
        <v>0</v>
      </c>
      <c r="AS277" s="26">
        <f t="shared" si="154"/>
        <v>0</v>
      </c>
      <c r="AT277" s="26">
        <f t="shared" si="154"/>
        <v>0</v>
      </c>
      <c r="AU277" s="26">
        <f t="shared" si="154"/>
        <v>0</v>
      </c>
      <c r="AV277" s="26">
        <f t="shared" si="154"/>
        <v>0</v>
      </c>
      <c r="AW277" s="26">
        <f t="shared" si="154"/>
        <v>0</v>
      </c>
      <c r="AX277" s="26">
        <f t="shared" si="154"/>
        <v>0</v>
      </c>
      <c r="AY277" s="26">
        <f t="shared" si="154"/>
        <v>0</v>
      </c>
      <c r="AZ277" s="26">
        <f t="shared" si="154"/>
        <v>0</v>
      </c>
      <c r="BA277" s="26">
        <f t="shared" si="154"/>
        <v>0</v>
      </c>
      <c r="BB277" s="26">
        <f t="shared" si="154"/>
        <v>0</v>
      </c>
      <c r="BC277" s="26">
        <f t="shared" si="154"/>
        <v>0</v>
      </c>
      <c r="BD277" s="26">
        <f t="shared" si="154"/>
        <v>0</v>
      </c>
      <c r="BE277" s="26">
        <f t="shared" si="154"/>
        <v>0</v>
      </c>
      <c r="BF277" s="26">
        <f t="shared" si="154"/>
        <v>0</v>
      </c>
      <c r="BG277" s="26">
        <f t="shared" si="154"/>
        <v>0</v>
      </c>
      <c r="BH277" s="26">
        <f t="shared" si="154"/>
        <v>0</v>
      </c>
      <c r="BI277" s="26">
        <f t="shared" si="154"/>
        <v>0</v>
      </c>
      <c r="BJ277" s="26">
        <f t="shared" si="154"/>
        <v>0</v>
      </c>
      <c r="BK277" s="26">
        <f t="shared" si="154"/>
        <v>0</v>
      </c>
      <c r="BL277" s="26">
        <f t="shared" si="154"/>
        <v>0</v>
      </c>
      <c r="BM277" s="26">
        <f t="shared" si="154"/>
        <v>0</v>
      </c>
      <c r="BN277" s="26">
        <f t="shared" si="154"/>
        <v>0</v>
      </c>
      <c r="BO277" s="26">
        <f t="shared" si="154"/>
        <v>0</v>
      </c>
    </row>
    <row r="278" spans="1:68" hidden="1" outlineLevel="2" x14ac:dyDescent="0.15">
      <c r="A278" s="14"/>
      <c r="F278" s="39" t="s">
        <v>64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>
        <f>SUM(H277:S277)</f>
        <v>24000000</v>
      </c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>
        <f>SUM(T277:AE277)</f>
        <v>24000000</v>
      </c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>
        <f>SUM(AF277:AQ277)</f>
        <v>0</v>
      </c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>
        <f>SUM(AR277:BC277)</f>
        <v>0</v>
      </c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>
        <f>SUM(BD277:BO277)</f>
        <v>0</v>
      </c>
      <c r="BP278" s="38">
        <f>SUM(H278:BO278)</f>
        <v>48000000</v>
      </c>
    </row>
    <row r="279" spans="1:68" hidden="1" outlineLevel="2" x14ac:dyDescent="0.15">
      <c r="A279" s="14" t="s">
        <v>100</v>
      </c>
      <c r="G279" s="26">
        <f t="shared" ref="G279:AL279" si="155">G277+G275</f>
        <v>0</v>
      </c>
      <c r="H279" s="26">
        <f t="shared" si="155"/>
        <v>2000000</v>
      </c>
      <c r="I279" s="26">
        <f t="shared" si="155"/>
        <v>2000000</v>
      </c>
      <c r="J279" s="26">
        <f t="shared" si="155"/>
        <v>2000000</v>
      </c>
      <c r="K279" s="26">
        <f t="shared" si="155"/>
        <v>2000000</v>
      </c>
      <c r="L279" s="26">
        <f t="shared" si="155"/>
        <v>2000000</v>
      </c>
      <c r="M279" s="26">
        <f t="shared" si="155"/>
        <v>2000000</v>
      </c>
      <c r="N279" s="26">
        <f t="shared" si="155"/>
        <v>2000000</v>
      </c>
      <c r="O279" s="26">
        <f t="shared" si="155"/>
        <v>2000000</v>
      </c>
      <c r="P279" s="26">
        <f t="shared" si="155"/>
        <v>2000000</v>
      </c>
      <c r="Q279" s="26">
        <f t="shared" si="155"/>
        <v>2000000</v>
      </c>
      <c r="R279" s="26">
        <f t="shared" si="155"/>
        <v>2000000</v>
      </c>
      <c r="S279" s="26">
        <f t="shared" si="155"/>
        <v>2000000</v>
      </c>
      <c r="T279" s="26">
        <f t="shared" si="155"/>
        <v>2000000</v>
      </c>
      <c r="U279" s="26">
        <f t="shared" si="155"/>
        <v>2000000</v>
      </c>
      <c r="V279" s="26">
        <f t="shared" si="155"/>
        <v>2000000</v>
      </c>
      <c r="W279" s="26">
        <f t="shared" si="155"/>
        <v>2000000</v>
      </c>
      <c r="X279" s="26">
        <f t="shared" si="155"/>
        <v>2000000</v>
      </c>
      <c r="Y279" s="26">
        <f t="shared" si="155"/>
        <v>2000000</v>
      </c>
      <c r="Z279" s="26">
        <f t="shared" si="155"/>
        <v>2000000</v>
      </c>
      <c r="AA279" s="26">
        <f t="shared" si="155"/>
        <v>2000000</v>
      </c>
      <c r="AB279" s="26">
        <f t="shared" si="155"/>
        <v>2000000</v>
      </c>
      <c r="AC279" s="26">
        <f t="shared" si="155"/>
        <v>2000000</v>
      </c>
      <c r="AD279" s="26">
        <f t="shared" si="155"/>
        <v>2000000</v>
      </c>
      <c r="AE279" s="26">
        <f t="shared" si="155"/>
        <v>2000000</v>
      </c>
      <c r="AF279" s="26">
        <f t="shared" si="155"/>
        <v>0</v>
      </c>
      <c r="AG279" s="26">
        <f t="shared" si="155"/>
        <v>0</v>
      </c>
      <c r="AH279" s="26">
        <f t="shared" si="155"/>
        <v>0</v>
      </c>
      <c r="AI279" s="26">
        <f t="shared" si="155"/>
        <v>0</v>
      </c>
      <c r="AJ279" s="26">
        <f t="shared" si="155"/>
        <v>0</v>
      </c>
      <c r="AK279" s="26">
        <f t="shared" si="155"/>
        <v>0</v>
      </c>
      <c r="AL279" s="26">
        <f t="shared" si="155"/>
        <v>0</v>
      </c>
      <c r="AM279" s="26">
        <f t="shared" ref="AM279:BO279" si="156">AM277+AM275</f>
        <v>0</v>
      </c>
      <c r="AN279" s="26">
        <f t="shared" si="156"/>
        <v>0</v>
      </c>
      <c r="AO279" s="26">
        <f t="shared" si="156"/>
        <v>0</v>
      </c>
      <c r="AP279" s="26">
        <f t="shared" si="156"/>
        <v>0</v>
      </c>
      <c r="AQ279" s="26">
        <f t="shared" si="156"/>
        <v>0</v>
      </c>
      <c r="AR279" s="26">
        <f t="shared" si="156"/>
        <v>0</v>
      </c>
      <c r="AS279" s="26">
        <f t="shared" si="156"/>
        <v>0</v>
      </c>
      <c r="AT279" s="26">
        <f t="shared" si="156"/>
        <v>0</v>
      </c>
      <c r="AU279" s="26">
        <f t="shared" si="156"/>
        <v>0</v>
      </c>
      <c r="AV279" s="26">
        <f t="shared" si="156"/>
        <v>0</v>
      </c>
      <c r="AW279" s="26">
        <f t="shared" si="156"/>
        <v>0</v>
      </c>
      <c r="AX279" s="26">
        <f t="shared" si="156"/>
        <v>0</v>
      </c>
      <c r="AY279" s="26">
        <f t="shared" si="156"/>
        <v>0</v>
      </c>
      <c r="AZ279" s="26">
        <f t="shared" si="156"/>
        <v>0</v>
      </c>
      <c r="BA279" s="26">
        <f t="shared" si="156"/>
        <v>0</v>
      </c>
      <c r="BB279" s="26">
        <f t="shared" si="156"/>
        <v>0</v>
      </c>
      <c r="BC279" s="26">
        <f t="shared" si="156"/>
        <v>0</v>
      </c>
      <c r="BD279" s="26">
        <f t="shared" si="156"/>
        <v>0</v>
      </c>
      <c r="BE279" s="26">
        <f t="shared" si="156"/>
        <v>0</v>
      </c>
      <c r="BF279" s="26">
        <f t="shared" si="156"/>
        <v>0</v>
      </c>
      <c r="BG279" s="26">
        <f t="shared" si="156"/>
        <v>0</v>
      </c>
      <c r="BH279" s="26">
        <f t="shared" si="156"/>
        <v>0</v>
      </c>
      <c r="BI279" s="26">
        <f t="shared" si="156"/>
        <v>0</v>
      </c>
      <c r="BJ279" s="26">
        <f t="shared" si="156"/>
        <v>0</v>
      </c>
      <c r="BK279" s="26">
        <f t="shared" si="156"/>
        <v>0</v>
      </c>
      <c r="BL279" s="26">
        <f t="shared" si="156"/>
        <v>0</v>
      </c>
      <c r="BM279" s="26">
        <f t="shared" si="156"/>
        <v>0</v>
      </c>
      <c r="BN279" s="26">
        <f t="shared" si="156"/>
        <v>0</v>
      </c>
      <c r="BO279" s="26">
        <f t="shared" si="156"/>
        <v>0</v>
      </c>
      <c r="BP279" s="38">
        <f>SUM(H279:BO279)</f>
        <v>48000000</v>
      </c>
    </row>
    <row r="280" spans="1:68" hidden="1" outlineLevel="2" x14ac:dyDescent="0.15">
      <c r="A280" s="47"/>
      <c r="F280" s="39" t="s">
        <v>64</v>
      </c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>
        <f>SUM(H279:S279)</f>
        <v>24000000</v>
      </c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>
        <f>SUM(T279:AE279)</f>
        <v>24000000</v>
      </c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>
        <f>SUM(AF279:AQ279)</f>
        <v>0</v>
      </c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>
        <f>SUM(AR279:BC279)</f>
        <v>0</v>
      </c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>
        <f>SUM(BD279:BO279)</f>
        <v>0</v>
      </c>
      <c r="BP280" s="38">
        <f>SUM(H280:BO280)</f>
        <v>48000000</v>
      </c>
    </row>
    <row r="281" spans="1:68" hidden="1" outlineLevel="2" x14ac:dyDescent="0.15">
      <c r="A281" s="14" t="s">
        <v>81</v>
      </c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</row>
    <row r="282" spans="1:68" hidden="1" outlineLevel="2" x14ac:dyDescent="0.15"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spans="1:68" hidden="1" outlineLevel="2" x14ac:dyDescent="0.15">
      <c r="A283" s="31" t="s">
        <v>11</v>
      </c>
      <c r="B283" s="13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</row>
    <row r="284" spans="1:68" hidden="1" outlineLevel="2" x14ac:dyDescent="0.15">
      <c r="A284" s="47" t="s">
        <v>12</v>
      </c>
      <c r="B284" s="32">
        <f>STAFFPLAN_CWS!C177</f>
        <v>0.16</v>
      </c>
      <c r="G284" s="26">
        <f>G275*STAFFPLAN_CWS!$B177</f>
        <v>0</v>
      </c>
      <c r="H284" s="26">
        <f>H275*STAFFPLAN_CWS!$C177</f>
        <v>0</v>
      </c>
      <c r="I284" s="26">
        <f>I275*STAFFPLAN_CWS!$C177</f>
        <v>0</v>
      </c>
      <c r="J284" s="26">
        <f>J275*STAFFPLAN_CWS!$C177</f>
        <v>0</v>
      </c>
      <c r="K284" s="26">
        <f>K275*STAFFPLAN_CWS!$C177</f>
        <v>0</v>
      </c>
      <c r="L284" s="26">
        <f>L275*STAFFPLAN_CWS!$C177</f>
        <v>0</v>
      </c>
      <c r="M284" s="26">
        <f>M275*STAFFPLAN_CWS!$C177</f>
        <v>0</v>
      </c>
      <c r="N284" s="26">
        <f>N275*STAFFPLAN_CWS!$C177</f>
        <v>0</v>
      </c>
      <c r="O284" s="26">
        <f>O275*STAFFPLAN_CWS!$C177</f>
        <v>0</v>
      </c>
      <c r="P284" s="26">
        <f>P275*STAFFPLAN_CWS!$C177</f>
        <v>0</v>
      </c>
      <c r="Q284" s="26">
        <f>Q275*STAFFPLAN_CWS!$C177</f>
        <v>0</v>
      </c>
      <c r="R284" s="26">
        <f>R275*STAFFPLAN_CWS!$C177</f>
        <v>0</v>
      </c>
      <c r="S284" s="26">
        <f>S275*STAFFPLAN_CWS!$C177</f>
        <v>0</v>
      </c>
      <c r="T284" s="26">
        <f>T275*STAFFPLAN_CWS!$D177</f>
        <v>0</v>
      </c>
      <c r="U284" s="26">
        <f>U275*STAFFPLAN_CWS!$D177</f>
        <v>0</v>
      </c>
      <c r="V284" s="26">
        <f>V275*STAFFPLAN_CWS!$D177</f>
        <v>0</v>
      </c>
      <c r="W284" s="26">
        <f>W275*STAFFPLAN_CWS!$D177</f>
        <v>0</v>
      </c>
      <c r="X284" s="26">
        <f>X275*STAFFPLAN_CWS!$D177</f>
        <v>0</v>
      </c>
      <c r="Y284" s="26">
        <f>Y275*STAFFPLAN_CWS!$D177</f>
        <v>0</v>
      </c>
      <c r="Z284" s="26">
        <f>Z275*STAFFPLAN_CWS!$D177</f>
        <v>0</v>
      </c>
      <c r="AA284" s="26">
        <f>AA275*STAFFPLAN_CWS!$D177</f>
        <v>0</v>
      </c>
      <c r="AB284" s="26">
        <f>AB275*STAFFPLAN_CWS!$D177</f>
        <v>0</v>
      </c>
      <c r="AC284" s="26">
        <f>AC275*STAFFPLAN_CWS!$D177</f>
        <v>0</v>
      </c>
      <c r="AD284" s="26">
        <f>AD275*STAFFPLAN_CWS!$D177</f>
        <v>0</v>
      </c>
      <c r="AE284" s="26">
        <f>AE275*STAFFPLAN_CWS!$D177</f>
        <v>0</v>
      </c>
      <c r="AF284" s="26">
        <f>AF275*STAFFPLAN_CWS!$E177</f>
        <v>0</v>
      </c>
      <c r="AG284" s="26">
        <f>AG275*STAFFPLAN_CWS!$E177</f>
        <v>0</v>
      </c>
      <c r="AH284" s="26">
        <f>AH275*STAFFPLAN_CWS!$E177</f>
        <v>0</v>
      </c>
      <c r="AI284" s="26">
        <f>AI275*STAFFPLAN_CWS!$E177</f>
        <v>0</v>
      </c>
      <c r="AJ284" s="26">
        <f>AJ275*STAFFPLAN_CWS!$E177</f>
        <v>0</v>
      </c>
      <c r="AK284" s="26">
        <f>AK275*STAFFPLAN_CWS!$E177</f>
        <v>0</v>
      </c>
      <c r="AL284" s="26">
        <f>AL275*STAFFPLAN_CWS!$E177</f>
        <v>0</v>
      </c>
      <c r="AM284" s="26">
        <f>AM275*STAFFPLAN_CWS!$E177</f>
        <v>0</v>
      </c>
      <c r="AN284" s="26">
        <f>AN275*STAFFPLAN_CWS!$E177</f>
        <v>0</v>
      </c>
      <c r="AO284" s="26">
        <f>AO275*STAFFPLAN_CWS!$E177</f>
        <v>0</v>
      </c>
      <c r="AP284" s="26">
        <f>AP275*STAFFPLAN_CWS!$E177</f>
        <v>0</v>
      </c>
      <c r="AQ284" s="26">
        <f>AQ275*STAFFPLAN_CWS!$E177</f>
        <v>0</v>
      </c>
      <c r="AR284" s="26">
        <f>AR275*STAFFPLAN_CWS!$F177</f>
        <v>0</v>
      </c>
      <c r="AS284" s="26">
        <f>AS275*STAFFPLAN_CWS!$F177</f>
        <v>0</v>
      </c>
      <c r="AT284" s="26">
        <f>AT275*STAFFPLAN_CWS!$F177</f>
        <v>0</v>
      </c>
      <c r="AU284" s="26">
        <f>AU275*STAFFPLAN_CWS!$F177</f>
        <v>0</v>
      </c>
      <c r="AV284" s="26">
        <f>AV275*STAFFPLAN_CWS!$F177</f>
        <v>0</v>
      </c>
      <c r="AW284" s="26">
        <f>AW275*STAFFPLAN_CWS!$F177</f>
        <v>0</v>
      </c>
      <c r="AX284" s="26">
        <f>AX275*STAFFPLAN_CWS!$F177</f>
        <v>0</v>
      </c>
      <c r="AY284" s="26">
        <f>AY275*STAFFPLAN_CWS!$F177</f>
        <v>0</v>
      </c>
      <c r="AZ284" s="26">
        <f>AZ275*STAFFPLAN_CWS!$F177</f>
        <v>0</v>
      </c>
      <c r="BA284" s="26">
        <f>BA275*STAFFPLAN_CWS!$F177</f>
        <v>0</v>
      </c>
      <c r="BB284" s="26">
        <f>BB275*STAFFPLAN_CWS!$F177</f>
        <v>0</v>
      </c>
      <c r="BC284" s="26">
        <f>BC275*STAFFPLAN_CWS!$F177</f>
        <v>0</v>
      </c>
      <c r="BD284" s="26">
        <f>BD275*STAFFPLAN_CWS!$G177</f>
        <v>0</v>
      </c>
      <c r="BE284" s="26">
        <f>BE275*STAFFPLAN_CWS!$G177</f>
        <v>0</v>
      </c>
      <c r="BF284" s="26">
        <f>BF275*STAFFPLAN_CWS!$G177</f>
        <v>0</v>
      </c>
      <c r="BG284" s="26">
        <f>BG275*STAFFPLAN_CWS!$G177</f>
        <v>0</v>
      </c>
      <c r="BH284" s="26">
        <f>BH275*STAFFPLAN_CWS!$G177</f>
        <v>0</v>
      </c>
      <c r="BI284" s="26">
        <f>BI275*STAFFPLAN_CWS!$G177</f>
        <v>0</v>
      </c>
      <c r="BJ284" s="26">
        <f>BJ275*STAFFPLAN_CWS!$G177</f>
        <v>0</v>
      </c>
      <c r="BK284" s="26">
        <f>BK275*STAFFPLAN_CWS!$G177</f>
        <v>0</v>
      </c>
      <c r="BL284" s="26">
        <f>BL275*STAFFPLAN_CWS!$G177</f>
        <v>0</v>
      </c>
      <c r="BM284" s="26">
        <f>BM275*STAFFPLAN_CWS!$G177</f>
        <v>0</v>
      </c>
      <c r="BN284" s="26">
        <f>BN275*STAFFPLAN_CWS!$G177</f>
        <v>0</v>
      </c>
      <c r="BO284" s="26">
        <f>BO275*STAFFPLAN_CWS!$G177</f>
        <v>0</v>
      </c>
    </row>
    <row r="285" spans="1:68" hidden="1" outlineLevel="2" x14ac:dyDescent="0.15">
      <c r="A285" s="47" t="s">
        <v>23</v>
      </c>
      <c r="B285" s="32">
        <f>STAFFPLAN_CWS!C178</f>
        <v>0.04</v>
      </c>
      <c r="G285" s="26">
        <f>G275*STAFFPLAN_CWS!$B178</f>
        <v>0</v>
      </c>
      <c r="H285" s="26">
        <f>H275*STAFFPLAN_CWS!$C178</f>
        <v>0</v>
      </c>
      <c r="I285" s="26">
        <f>I275*STAFFPLAN_CWS!$C178</f>
        <v>0</v>
      </c>
      <c r="J285" s="26">
        <f>J275*STAFFPLAN_CWS!$C178</f>
        <v>0</v>
      </c>
      <c r="K285" s="26">
        <f>K275*STAFFPLAN_CWS!$C178</f>
        <v>0</v>
      </c>
      <c r="L285" s="26">
        <f>L275*STAFFPLAN_CWS!$C178</f>
        <v>0</v>
      </c>
      <c r="M285" s="26">
        <f>M275*STAFFPLAN_CWS!$C178</f>
        <v>0</v>
      </c>
      <c r="N285" s="26">
        <f>N275*STAFFPLAN_CWS!$C178</f>
        <v>0</v>
      </c>
      <c r="O285" s="26">
        <f>O275*STAFFPLAN_CWS!$C178</f>
        <v>0</v>
      </c>
      <c r="P285" s="26">
        <f>P275*STAFFPLAN_CWS!$C178</f>
        <v>0</v>
      </c>
      <c r="Q285" s="26">
        <f>Q275*STAFFPLAN_CWS!$C178</f>
        <v>0</v>
      </c>
      <c r="R285" s="26">
        <f>R275*STAFFPLAN_CWS!$C178</f>
        <v>0</v>
      </c>
      <c r="S285" s="26">
        <f>S275*STAFFPLAN_CWS!$C178</f>
        <v>0</v>
      </c>
      <c r="T285" s="26">
        <f>T275*STAFFPLAN_CWS!$D178</f>
        <v>0</v>
      </c>
      <c r="U285" s="26">
        <f>U275*STAFFPLAN_CWS!$D178</f>
        <v>0</v>
      </c>
      <c r="V285" s="26">
        <f>V275*STAFFPLAN_CWS!$D178</f>
        <v>0</v>
      </c>
      <c r="W285" s="26">
        <f>W275*STAFFPLAN_CWS!$D178</f>
        <v>0</v>
      </c>
      <c r="X285" s="26">
        <f>X275*STAFFPLAN_CWS!$D178</f>
        <v>0</v>
      </c>
      <c r="Y285" s="26">
        <f>Y275*STAFFPLAN_CWS!$D178</f>
        <v>0</v>
      </c>
      <c r="Z285" s="26">
        <f>Z275*STAFFPLAN_CWS!$D178</f>
        <v>0</v>
      </c>
      <c r="AA285" s="26">
        <f>AA275*STAFFPLAN_CWS!$D178</f>
        <v>0</v>
      </c>
      <c r="AB285" s="26">
        <f>AB275*STAFFPLAN_CWS!$D178</f>
        <v>0</v>
      </c>
      <c r="AC285" s="26">
        <f>AC275*STAFFPLAN_CWS!$D178</f>
        <v>0</v>
      </c>
      <c r="AD285" s="26">
        <f>AD275*STAFFPLAN_CWS!$D178</f>
        <v>0</v>
      </c>
      <c r="AE285" s="26">
        <f>AE275*STAFFPLAN_CWS!$D178</f>
        <v>0</v>
      </c>
      <c r="AF285" s="26">
        <f>AF275*STAFFPLAN_CWS!$E178</f>
        <v>0</v>
      </c>
      <c r="AG285" s="26">
        <f>AG275*STAFFPLAN_CWS!$E178</f>
        <v>0</v>
      </c>
      <c r="AH285" s="26">
        <f>AH275*STAFFPLAN_CWS!$E178</f>
        <v>0</v>
      </c>
      <c r="AI285" s="26">
        <f>AI275*STAFFPLAN_CWS!$E178</f>
        <v>0</v>
      </c>
      <c r="AJ285" s="26">
        <f>AJ275*STAFFPLAN_CWS!$E178</f>
        <v>0</v>
      </c>
      <c r="AK285" s="26">
        <f>AK275*STAFFPLAN_CWS!$E178</f>
        <v>0</v>
      </c>
      <c r="AL285" s="26">
        <f>AL275*STAFFPLAN_CWS!$E178</f>
        <v>0</v>
      </c>
      <c r="AM285" s="26">
        <f>AM275*STAFFPLAN_CWS!$E178</f>
        <v>0</v>
      </c>
      <c r="AN285" s="26">
        <f>AN275*STAFFPLAN_CWS!$E178</f>
        <v>0</v>
      </c>
      <c r="AO285" s="26">
        <f>AO275*STAFFPLAN_CWS!$E178</f>
        <v>0</v>
      </c>
      <c r="AP285" s="26">
        <f>AP275*STAFFPLAN_CWS!$E178</f>
        <v>0</v>
      </c>
      <c r="AQ285" s="26">
        <f>AQ275*STAFFPLAN_CWS!$E178</f>
        <v>0</v>
      </c>
      <c r="AR285" s="26">
        <f>AR275*STAFFPLAN_CWS!$F178</f>
        <v>0</v>
      </c>
      <c r="AS285" s="26">
        <f>AS275*STAFFPLAN_CWS!$F178</f>
        <v>0</v>
      </c>
      <c r="AT285" s="26">
        <f>AT275*STAFFPLAN_CWS!$F178</f>
        <v>0</v>
      </c>
      <c r="AU285" s="26">
        <f>AU275*STAFFPLAN_CWS!$F178</f>
        <v>0</v>
      </c>
      <c r="AV285" s="26">
        <f>AV275*STAFFPLAN_CWS!$F178</f>
        <v>0</v>
      </c>
      <c r="AW285" s="26">
        <f>AW275*STAFFPLAN_CWS!$F178</f>
        <v>0</v>
      </c>
      <c r="AX285" s="26">
        <f>AX275*STAFFPLAN_CWS!$F178</f>
        <v>0</v>
      </c>
      <c r="AY285" s="26">
        <f>AY275*STAFFPLAN_CWS!$F178</f>
        <v>0</v>
      </c>
      <c r="AZ285" s="26">
        <f>AZ275*STAFFPLAN_CWS!$F178</f>
        <v>0</v>
      </c>
      <c r="BA285" s="26">
        <f>BA275*STAFFPLAN_CWS!$F178</f>
        <v>0</v>
      </c>
      <c r="BB285" s="26">
        <f>BB275*STAFFPLAN_CWS!$F178</f>
        <v>0</v>
      </c>
      <c r="BC285" s="26">
        <f>BC275*STAFFPLAN_CWS!$F178</f>
        <v>0</v>
      </c>
      <c r="BD285" s="26">
        <f>BD275*STAFFPLAN_CWS!$G178</f>
        <v>0</v>
      </c>
      <c r="BE285" s="26">
        <f>BE275*STAFFPLAN_CWS!$G178</f>
        <v>0</v>
      </c>
      <c r="BF285" s="26">
        <f>BF275*STAFFPLAN_CWS!$G178</f>
        <v>0</v>
      </c>
      <c r="BG285" s="26">
        <f>BG275*STAFFPLAN_CWS!$G178</f>
        <v>0</v>
      </c>
      <c r="BH285" s="26">
        <f>BH275*STAFFPLAN_CWS!$G178</f>
        <v>0</v>
      </c>
      <c r="BI285" s="26">
        <f>BI275*STAFFPLAN_CWS!$G178</f>
        <v>0</v>
      </c>
      <c r="BJ285" s="26">
        <f>BJ275*STAFFPLAN_CWS!$G178</f>
        <v>0</v>
      </c>
      <c r="BK285" s="26">
        <f>BK275*STAFFPLAN_CWS!$G178</f>
        <v>0</v>
      </c>
      <c r="BL285" s="26">
        <f>BL275*STAFFPLAN_CWS!$G178</f>
        <v>0</v>
      </c>
      <c r="BM285" s="26">
        <f>BM275*STAFFPLAN_CWS!$G178</f>
        <v>0</v>
      </c>
      <c r="BN285" s="26">
        <f>BN275*STAFFPLAN_CWS!$G178</f>
        <v>0</v>
      </c>
      <c r="BO285" s="26">
        <f>BO275*STAFFPLAN_CWS!$G178</f>
        <v>0</v>
      </c>
    </row>
    <row r="286" spans="1:68" hidden="1" outlineLevel="2" x14ac:dyDescent="0.15">
      <c r="A286" s="47" t="s">
        <v>13</v>
      </c>
      <c r="B286" s="32">
        <f>STAFFPLAN_CWS!C179</f>
        <v>0</v>
      </c>
      <c r="G286" s="26">
        <f>G275*STAFFPLAN_CWS!$B179</f>
        <v>0</v>
      </c>
      <c r="H286" s="26">
        <f>H275*STAFFPLAN_CWS!$C179</f>
        <v>0</v>
      </c>
      <c r="I286" s="26">
        <f>I275*STAFFPLAN_CWS!$C179</f>
        <v>0</v>
      </c>
      <c r="J286" s="26">
        <f>J275*STAFFPLAN_CWS!$C179</f>
        <v>0</v>
      </c>
      <c r="K286" s="26">
        <f>K275*STAFFPLAN_CWS!$C179</f>
        <v>0</v>
      </c>
      <c r="L286" s="26">
        <f>L275*STAFFPLAN_CWS!$C179</f>
        <v>0</v>
      </c>
      <c r="M286" s="26">
        <f>M275*STAFFPLAN_CWS!$C179</f>
        <v>0</v>
      </c>
      <c r="N286" s="26">
        <f>N275*STAFFPLAN_CWS!$C179</f>
        <v>0</v>
      </c>
      <c r="O286" s="26">
        <f>O275*STAFFPLAN_CWS!$C179</f>
        <v>0</v>
      </c>
      <c r="P286" s="26">
        <f>P275*STAFFPLAN_CWS!$C179</f>
        <v>0</v>
      </c>
      <c r="Q286" s="26">
        <f>Q275*STAFFPLAN_CWS!$C179</f>
        <v>0</v>
      </c>
      <c r="R286" s="26">
        <f>R275*STAFFPLAN_CWS!$C179</f>
        <v>0</v>
      </c>
      <c r="S286" s="26">
        <f>S275*STAFFPLAN_CWS!$C179</f>
        <v>0</v>
      </c>
      <c r="T286" s="26">
        <f>T275*STAFFPLAN_CWS!$D179</f>
        <v>0</v>
      </c>
      <c r="U286" s="26">
        <f>U275*STAFFPLAN_CWS!$D179</f>
        <v>0</v>
      </c>
      <c r="V286" s="26">
        <f>V275*STAFFPLAN_CWS!$D179</f>
        <v>0</v>
      </c>
      <c r="W286" s="26">
        <f>W275*STAFFPLAN_CWS!$D179</f>
        <v>0</v>
      </c>
      <c r="X286" s="26">
        <f>X275*STAFFPLAN_CWS!$D179</f>
        <v>0</v>
      </c>
      <c r="Y286" s="26">
        <f>Y275*STAFFPLAN_CWS!$D179</f>
        <v>0</v>
      </c>
      <c r="Z286" s="26">
        <f>Z275*STAFFPLAN_CWS!$D179</f>
        <v>0</v>
      </c>
      <c r="AA286" s="26">
        <f>AA275*STAFFPLAN_CWS!$D179</f>
        <v>0</v>
      </c>
      <c r="AB286" s="26">
        <f>AB275*STAFFPLAN_CWS!$D179</f>
        <v>0</v>
      </c>
      <c r="AC286" s="26">
        <f>AC275*STAFFPLAN_CWS!$D179</f>
        <v>0</v>
      </c>
      <c r="AD286" s="26">
        <f>AD275*STAFFPLAN_CWS!$D179</f>
        <v>0</v>
      </c>
      <c r="AE286" s="26">
        <f>AE275*STAFFPLAN_CWS!$D179</f>
        <v>0</v>
      </c>
      <c r="AF286" s="26">
        <f>AF275*STAFFPLAN_CWS!$E179</f>
        <v>0</v>
      </c>
      <c r="AG286" s="26">
        <f>AG275*STAFFPLAN_CWS!$E179</f>
        <v>0</v>
      </c>
      <c r="AH286" s="26">
        <f>AH275*STAFFPLAN_CWS!$E179</f>
        <v>0</v>
      </c>
      <c r="AI286" s="26">
        <f>AI275*STAFFPLAN_CWS!$E179</f>
        <v>0</v>
      </c>
      <c r="AJ286" s="26">
        <f>AJ275*STAFFPLAN_CWS!$E179</f>
        <v>0</v>
      </c>
      <c r="AK286" s="26">
        <f>AK275*STAFFPLAN_CWS!$E179</f>
        <v>0</v>
      </c>
      <c r="AL286" s="26">
        <f>AL275*STAFFPLAN_CWS!$E179</f>
        <v>0</v>
      </c>
      <c r="AM286" s="26">
        <f>AM275*STAFFPLAN_CWS!$E179</f>
        <v>0</v>
      </c>
      <c r="AN286" s="26">
        <f>AN275*STAFFPLAN_CWS!$E179</f>
        <v>0</v>
      </c>
      <c r="AO286" s="26">
        <f>AO275*STAFFPLAN_CWS!$E179</f>
        <v>0</v>
      </c>
      <c r="AP286" s="26">
        <f>AP275*STAFFPLAN_CWS!$E179</f>
        <v>0</v>
      </c>
      <c r="AQ286" s="26">
        <f>AQ275*STAFFPLAN_CWS!$E179</f>
        <v>0</v>
      </c>
      <c r="AR286" s="26">
        <f>AR275*STAFFPLAN_CWS!$F179</f>
        <v>0</v>
      </c>
      <c r="AS286" s="26">
        <f>AS275*STAFFPLAN_CWS!$F179</f>
        <v>0</v>
      </c>
      <c r="AT286" s="26">
        <f>AT275*STAFFPLAN_CWS!$F179</f>
        <v>0</v>
      </c>
      <c r="AU286" s="26">
        <f>AU275*STAFFPLAN_CWS!$F179</f>
        <v>0</v>
      </c>
      <c r="AV286" s="26">
        <f>AV275*STAFFPLAN_CWS!$F179</f>
        <v>0</v>
      </c>
      <c r="AW286" s="26">
        <f>AW275*STAFFPLAN_CWS!$F179</f>
        <v>0</v>
      </c>
      <c r="AX286" s="26">
        <f>AX275*STAFFPLAN_CWS!$F179</f>
        <v>0</v>
      </c>
      <c r="AY286" s="26">
        <f>AY275*STAFFPLAN_CWS!$F179</f>
        <v>0</v>
      </c>
      <c r="AZ286" s="26">
        <f>AZ275*STAFFPLAN_CWS!$F179</f>
        <v>0</v>
      </c>
      <c r="BA286" s="26">
        <f>BA275*STAFFPLAN_CWS!$F179</f>
        <v>0</v>
      </c>
      <c r="BB286" s="26">
        <f>BB275*STAFFPLAN_CWS!$F179</f>
        <v>0</v>
      </c>
      <c r="BC286" s="26">
        <f>BC275*STAFFPLAN_CWS!$F179</f>
        <v>0</v>
      </c>
      <c r="BD286" s="26">
        <f>BD275*STAFFPLAN_CWS!$G179</f>
        <v>0</v>
      </c>
      <c r="BE286" s="26">
        <f>BE275*STAFFPLAN_CWS!$G179</f>
        <v>0</v>
      </c>
      <c r="BF286" s="26">
        <f>BF275*STAFFPLAN_CWS!$G179</f>
        <v>0</v>
      </c>
      <c r="BG286" s="26">
        <f>BG275*STAFFPLAN_CWS!$G179</f>
        <v>0</v>
      </c>
      <c r="BH286" s="26">
        <f>BH275*STAFFPLAN_CWS!$G179</f>
        <v>0</v>
      </c>
      <c r="BI286" s="26">
        <f>BI275*STAFFPLAN_CWS!$G179</f>
        <v>0</v>
      </c>
      <c r="BJ286" s="26">
        <f>BJ275*STAFFPLAN_CWS!$G179</f>
        <v>0</v>
      </c>
      <c r="BK286" s="26">
        <f>BK275*STAFFPLAN_CWS!$G179</f>
        <v>0</v>
      </c>
      <c r="BL286" s="26">
        <f>BL275*STAFFPLAN_CWS!$G179</f>
        <v>0</v>
      </c>
      <c r="BM286" s="26">
        <f>BM275*STAFFPLAN_CWS!$G179</f>
        <v>0</v>
      </c>
      <c r="BN286" s="26">
        <f>BN275*STAFFPLAN_CWS!$G179</f>
        <v>0</v>
      </c>
      <c r="BO286" s="26">
        <f>BO275*STAFFPLAN_CWS!$G179</f>
        <v>0</v>
      </c>
    </row>
    <row r="287" spans="1:68" hidden="1" outlineLevel="2" x14ac:dyDescent="0.15">
      <c r="A287" s="47" t="s">
        <v>14</v>
      </c>
      <c r="B287" s="32">
        <f>STAFFPLAN_CWS!C180</f>
        <v>0</v>
      </c>
      <c r="G287" s="26">
        <f>(G47*833.333333333333)*STAFFPLAN_CWS!$B180</f>
        <v>0</v>
      </c>
      <c r="H287" s="26">
        <f>(H47*833.333333333333)*STAFFPLAN_CWS!$C180</f>
        <v>0</v>
      </c>
      <c r="I287" s="26">
        <f>(I47*833.333333333333)*STAFFPLAN_CWS!$C180</f>
        <v>0</v>
      </c>
      <c r="J287" s="26">
        <f>(J47*833.333333333333)*STAFFPLAN_CWS!$C180</f>
        <v>0</v>
      </c>
      <c r="K287" s="26">
        <f>(K47*833.333333333333)*STAFFPLAN_CWS!$C180</f>
        <v>0</v>
      </c>
      <c r="L287" s="26">
        <f>(L47*833.333333333333)*STAFFPLAN_CWS!$C180</f>
        <v>0</v>
      </c>
      <c r="M287" s="26">
        <f>(M47*833.333333333333)*STAFFPLAN_CWS!$C180</f>
        <v>0</v>
      </c>
      <c r="N287" s="26">
        <f>(N47*833.333333333333)*STAFFPLAN_CWS!$C180</f>
        <v>0</v>
      </c>
      <c r="O287" s="26">
        <f>(O47*833.333333333333)*STAFFPLAN_CWS!$C180</f>
        <v>0</v>
      </c>
      <c r="P287" s="26">
        <f>(P47*833.333333333333)*STAFFPLAN_CWS!$C180</f>
        <v>0</v>
      </c>
      <c r="Q287" s="26">
        <f>(Q47*833.333333333333)*STAFFPLAN_CWS!$C180</f>
        <v>0</v>
      </c>
      <c r="R287" s="26">
        <f>(R47*833.333333333333)*STAFFPLAN_CWS!$C180</f>
        <v>0</v>
      </c>
      <c r="S287" s="26">
        <f>(S47*833.333333333333)*STAFFPLAN_CWS!$C180</f>
        <v>0</v>
      </c>
      <c r="T287" s="26">
        <f>(T47*833.333333333333)*STAFFPLAN_CWS!$D180</f>
        <v>0</v>
      </c>
      <c r="U287" s="26">
        <f>(U47*833.333333333333)*STAFFPLAN_CWS!$D180</f>
        <v>0</v>
      </c>
      <c r="V287" s="26">
        <f>(V47*833.333333333333)*STAFFPLAN_CWS!$D180</f>
        <v>0</v>
      </c>
      <c r="W287" s="26">
        <f>(W47*833.333333333333)*STAFFPLAN_CWS!$D180</f>
        <v>0</v>
      </c>
      <c r="X287" s="26">
        <f>(X47*833.333333333333)*STAFFPLAN_CWS!$D180</f>
        <v>0</v>
      </c>
      <c r="Y287" s="26">
        <f>(Y47*833.333333333333)*STAFFPLAN_CWS!$D180</f>
        <v>0</v>
      </c>
      <c r="Z287" s="26">
        <f>(Z47*833.333333333333)*STAFFPLAN_CWS!$D180</f>
        <v>0</v>
      </c>
      <c r="AA287" s="26">
        <f>(AA47*833.333333333333)*STAFFPLAN_CWS!$D180</f>
        <v>0</v>
      </c>
      <c r="AB287" s="26">
        <f>(AB47*833.333333333333)*STAFFPLAN_CWS!$D180</f>
        <v>0</v>
      </c>
      <c r="AC287" s="26">
        <f>(AC47*833.333333333333)*STAFFPLAN_CWS!$D180</f>
        <v>0</v>
      </c>
      <c r="AD287" s="26">
        <f>(AD47*833.333333333333)*STAFFPLAN_CWS!$D180</f>
        <v>0</v>
      </c>
      <c r="AE287" s="26">
        <f>(AE47*833.333333333333)*STAFFPLAN_CWS!$D180</f>
        <v>0</v>
      </c>
      <c r="AF287" s="26">
        <f>(AF47*833.333333333333)*STAFFPLAN_CWS!$E180</f>
        <v>0</v>
      </c>
      <c r="AG287" s="26">
        <f>(AG47*833.333333333333)*STAFFPLAN_CWS!$E180</f>
        <v>0</v>
      </c>
      <c r="AH287" s="26">
        <f>(AH47*833.333333333333)*STAFFPLAN_CWS!$E180</f>
        <v>0</v>
      </c>
      <c r="AI287" s="26">
        <f>(AI47*833.333333333333)*STAFFPLAN_CWS!$E180</f>
        <v>0</v>
      </c>
      <c r="AJ287" s="26">
        <f>(AJ47*833.333333333333)*STAFFPLAN_CWS!$E180</f>
        <v>0</v>
      </c>
      <c r="AK287" s="26">
        <f>(AK47*833.333333333333)*STAFFPLAN_CWS!$E180</f>
        <v>0</v>
      </c>
      <c r="AL287" s="26">
        <f>(AL47*833.333333333333)*STAFFPLAN_CWS!$E180</f>
        <v>0</v>
      </c>
      <c r="AM287" s="26">
        <f>(AM47*833.333333333333)*STAFFPLAN_CWS!$E180</f>
        <v>0</v>
      </c>
      <c r="AN287" s="26">
        <f>(AN47*833.333333333333)*STAFFPLAN_CWS!$E180</f>
        <v>0</v>
      </c>
      <c r="AO287" s="26">
        <f>(AO47*833.333333333333)*STAFFPLAN_CWS!$E180</f>
        <v>0</v>
      </c>
      <c r="AP287" s="26">
        <f>(AP47*833.333333333333)*STAFFPLAN_CWS!$E180</f>
        <v>0</v>
      </c>
      <c r="AQ287" s="26">
        <f>(AQ47*833.333333333333)*STAFFPLAN_CWS!$E180</f>
        <v>0</v>
      </c>
      <c r="AR287" s="26">
        <f>(AR47*833.333333333333)*STAFFPLAN_CWS!$F180</f>
        <v>0</v>
      </c>
      <c r="AS287" s="26">
        <f>(AS47*833.333333333333)*STAFFPLAN_CWS!$F180</f>
        <v>0</v>
      </c>
      <c r="AT287" s="26">
        <f>(AT47*833.333333333333)*STAFFPLAN_CWS!$F180</f>
        <v>0</v>
      </c>
      <c r="AU287" s="26">
        <f>(AU47*833.333333333333)*STAFFPLAN_CWS!$F180</f>
        <v>0</v>
      </c>
      <c r="AV287" s="26">
        <f>(AV47*833.333333333333)*STAFFPLAN_CWS!$F180</f>
        <v>0</v>
      </c>
      <c r="AW287" s="26">
        <f>(AW47*833.333333333333)*STAFFPLAN_CWS!$F180</f>
        <v>0</v>
      </c>
      <c r="AX287" s="26">
        <f>(AX47*833.333333333333)*STAFFPLAN_CWS!$F180</f>
        <v>0</v>
      </c>
      <c r="AY287" s="26">
        <f>(AY47*833.333333333333)*STAFFPLAN_CWS!$F180</f>
        <v>0</v>
      </c>
      <c r="AZ287" s="26">
        <f>(AZ47*833.333333333333)*STAFFPLAN_CWS!$F180</f>
        <v>0</v>
      </c>
      <c r="BA287" s="26">
        <f>(BA47*833.333333333333)*STAFFPLAN_CWS!$F180</f>
        <v>0</v>
      </c>
      <c r="BB287" s="26">
        <f>(BB47*833.333333333333)*STAFFPLAN_CWS!$F180</f>
        <v>0</v>
      </c>
      <c r="BC287" s="26">
        <f>(BC47*833.333333333333)*STAFFPLAN_CWS!$F180</f>
        <v>0</v>
      </c>
      <c r="BD287" s="26">
        <f>(BD47*833.333333333333)*STAFFPLAN_CWS!$G180</f>
        <v>0</v>
      </c>
      <c r="BE287" s="26">
        <f>(BE47*833.333333333333)*STAFFPLAN_CWS!$G180</f>
        <v>0</v>
      </c>
      <c r="BF287" s="26">
        <f>(BF47*833.333333333333)*STAFFPLAN_CWS!$G180</f>
        <v>0</v>
      </c>
      <c r="BG287" s="26">
        <f>(BG47*833.333333333333)*STAFFPLAN_CWS!$G180</f>
        <v>0</v>
      </c>
      <c r="BH287" s="26">
        <f>(BH47*833.333333333333)*STAFFPLAN_CWS!$G180</f>
        <v>0</v>
      </c>
      <c r="BI287" s="26">
        <f>(BI47*833.333333333333)*STAFFPLAN_CWS!$G180</f>
        <v>0</v>
      </c>
      <c r="BJ287" s="26">
        <f>(BJ47*833.333333333333)*STAFFPLAN_CWS!$G180</f>
        <v>0</v>
      </c>
      <c r="BK287" s="26">
        <f>(BK47*833.333333333333)*STAFFPLAN_CWS!$G180</f>
        <v>0</v>
      </c>
      <c r="BL287" s="26">
        <f>(BL47*833.333333333333)*STAFFPLAN_CWS!$G180</f>
        <v>0</v>
      </c>
      <c r="BM287" s="26">
        <f>(BM47*833.333333333333)*STAFFPLAN_CWS!$G180</f>
        <v>0</v>
      </c>
      <c r="BN287" s="26">
        <f>(BN47*833.333333333333)*STAFFPLAN_CWS!$G180</f>
        <v>0</v>
      </c>
      <c r="BO287" s="26">
        <f>(BO47*833.333333333333)*STAFFPLAN_CWS!$G180</f>
        <v>0</v>
      </c>
    </row>
    <row r="288" spans="1:68" hidden="1" outlineLevel="2" x14ac:dyDescent="0.15">
      <c r="A288" s="47" t="s">
        <v>15</v>
      </c>
      <c r="B288" s="32">
        <f>STAFFPLAN_CWS!C181</f>
        <v>0</v>
      </c>
      <c r="G288" s="26">
        <f>G275*STAFFPLAN_CWS!$B181</f>
        <v>0</v>
      </c>
      <c r="H288" s="26">
        <f>H275*STAFFPLAN_CWS!$C181</f>
        <v>0</v>
      </c>
      <c r="I288" s="26">
        <f>I275*STAFFPLAN_CWS!$C181</f>
        <v>0</v>
      </c>
      <c r="J288" s="26">
        <f>J275*STAFFPLAN_CWS!$C181</f>
        <v>0</v>
      </c>
      <c r="K288" s="26">
        <f>K275*STAFFPLAN_CWS!$C181</f>
        <v>0</v>
      </c>
      <c r="L288" s="26">
        <f>L275*STAFFPLAN_CWS!$C181</f>
        <v>0</v>
      </c>
      <c r="M288" s="26">
        <f>M275*STAFFPLAN_CWS!$C181</f>
        <v>0</v>
      </c>
      <c r="N288" s="26">
        <f>N275*STAFFPLAN_CWS!$C181</f>
        <v>0</v>
      </c>
      <c r="O288" s="26">
        <f>O275*STAFFPLAN_CWS!$C181</f>
        <v>0</v>
      </c>
      <c r="P288" s="26">
        <f>P275*STAFFPLAN_CWS!$C181</f>
        <v>0</v>
      </c>
      <c r="Q288" s="26">
        <f>Q275*STAFFPLAN_CWS!$C181</f>
        <v>0</v>
      </c>
      <c r="R288" s="26">
        <f>R275*STAFFPLAN_CWS!$C181</f>
        <v>0</v>
      </c>
      <c r="S288" s="26">
        <f>S275*STAFFPLAN_CWS!$C181</f>
        <v>0</v>
      </c>
      <c r="T288" s="26">
        <f>T275*STAFFPLAN_CWS!$D181</f>
        <v>0</v>
      </c>
      <c r="U288" s="26">
        <f>U275*STAFFPLAN_CWS!$D181</f>
        <v>0</v>
      </c>
      <c r="V288" s="26">
        <f>V275*STAFFPLAN_CWS!$D181</f>
        <v>0</v>
      </c>
      <c r="W288" s="26">
        <f>W275*STAFFPLAN_CWS!$D181</f>
        <v>0</v>
      </c>
      <c r="X288" s="26">
        <f>X275*STAFFPLAN_CWS!$D181</f>
        <v>0</v>
      </c>
      <c r="Y288" s="26">
        <f>Y275*STAFFPLAN_CWS!$D181</f>
        <v>0</v>
      </c>
      <c r="Z288" s="26">
        <f>Z275*STAFFPLAN_CWS!$D181</f>
        <v>0</v>
      </c>
      <c r="AA288" s="26">
        <f>AA275*STAFFPLAN_CWS!$D181</f>
        <v>0</v>
      </c>
      <c r="AB288" s="26">
        <f>AB275*STAFFPLAN_CWS!$D181</f>
        <v>0</v>
      </c>
      <c r="AC288" s="26">
        <f>AC275*STAFFPLAN_CWS!$D181</f>
        <v>0</v>
      </c>
      <c r="AD288" s="26">
        <f>AD275*STAFFPLAN_CWS!$D181</f>
        <v>0</v>
      </c>
      <c r="AE288" s="26">
        <f>AE275*STAFFPLAN_CWS!$D181</f>
        <v>0</v>
      </c>
      <c r="AF288" s="26">
        <f>AF275*STAFFPLAN_CWS!$E181</f>
        <v>0</v>
      </c>
      <c r="AG288" s="26">
        <f>AG275*STAFFPLAN_CWS!$E181</f>
        <v>0</v>
      </c>
      <c r="AH288" s="26">
        <f>AH275*STAFFPLAN_CWS!$E181</f>
        <v>0</v>
      </c>
      <c r="AI288" s="26">
        <f>AI275*STAFFPLAN_CWS!$E181</f>
        <v>0</v>
      </c>
      <c r="AJ288" s="26">
        <f>AJ275*STAFFPLAN_CWS!$E181</f>
        <v>0</v>
      </c>
      <c r="AK288" s="26">
        <f>AK275*STAFFPLAN_CWS!$E181</f>
        <v>0</v>
      </c>
      <c r="AL288" s="26">
        <f>AL275*STAFFPLAN_CWS!$E181</f>
        <v>0</v>
      </c>
      <c r="AM288" s="26">
        <f>AM275*STAFFPLAN_CWS!$E181</f>
        <v>0</v>
      </c>
      <c r="AN288" s="26">
        <f>AN275*STAFFPLAN_CWS!$E181</f>
        <v>0</v>
      </c>
      <c r="AO288" s="26">
        <f>AO275*STAFFPLAN_CWS!$E181</f>
        <v>0</v>
      </c>
      <c r="AP288" s="26">
        <f>AP275*STAFFPLAN_CWS!$E181</f>
        <v>0</v>
      </c>
      <c r="AQ288" s="26">
        <f>AQ275*STAFFPLAN_CWS!$E181</f>
        <v>0</v>
      </c>
      <c r="AR288" s="26">
        <f>AR275*STAFFPLAN_CWS!$F181</f>
        <v>0</v>
      </c>
      <c r="AS288" s="26">
        <f>AS275*STAFFPLAN_CWS!$F181</f>
        <v>0</v>
      </c>
      <c r="AT288" s="26">
        <f>AT275*STAFFPLAN_CWS!$F181</f>
        <v>0</v>
      </c>
      <c r="AU288" s="26">
        <f>AU275*STAFFPLAN_CWS!$F181</f>
        <v>0</v>
      </c>
      <c r="AV288" s="26">
        <f>AV275*STAFFPLAN_CWS!$F181</f>
        <v>0</v>
      </c>
      <c r="AW288" s="26">
        <f>AW275*STAFFPLAN_CWS!$F181</f>
        <v>0</v>
      </c>
      <c r="AX288" s="26">
        <f>AX275*STAFFPLAN_CWS!$F181</f>
        <v>0</v>
      </c>
      <c r="AY288" s="26">
        <f>AY275*STAFFPLAN_CWS!$F181</f>
        <v>0</v>
      </c>
      <c r="AZ288" s="26">
        <f>AZ275*STAFFPLAN_CWS!$F181</f>
        <v>0</v>
      </c>
      <c r="BA288" s="26">
        <f>BA275*STAFFPLAN_CWS!$F181</f>
        <v>0</v>
      </c>
      <c r="BB288" s="26">
        <f>BB275*STAFFPLAN_CWS!$F181</f>
        <v>0</v>
      </c>
      <c r="BC288" s="26">
        <f>BC275*STAFFPLAN_CWS!$F181</f>
        <v>0</v>
      </c>
      <c r="BD288" s="26">
        <f>BD275*STAFFPLAN_CWS!$G181</f>
        <v>0</v>
      </c>
      <c r="BE288" s="26">
        <f>BE275*STAFFPLAN_CWS!$G181</f>
        <v>0</v>
      </c>
      <c r="BF288" s="26">
        <f>BF275*STAFFPLAN_CWS!$G181</f>
        <v>0</v>
      </c>
      <c r="BG288" s="26">
        <f>BG275*STAFFPLAN_CWS!$G181</f>
        <v>0</v>
      </c>
      <c r="BH288" s="26">
        <f>BH275*STAFFPLAN_CWS!$G181</f>
        <v>0</v>
      </c>
      <c r="BI288" s="26">
        <f>BI275*STAFFPLAN_CWS!$G181</f>
        <v>0</v>
      </c>
      <c r="BJ288" s="26">
        <f>BJ275*STAFFPLAN_CWS!$G181</f>
        <v>0</v>
      </c>
      <c r="BK288" s="26">
        <f>BK275*STAFFPLAN_CWS!$G181</f>
        <v>0</v>
      </c>
      <c r="BL288" s="26">
        <f>BL275*STAFFPLAN_CWS!$G181</f>
        <v>0</v>
      </c>
      <c r="BM288" s="26">
        <f>BM275*STAFFPLAN_CWS!$G181</f>
        <v>0</v>
      </c>
      <c r="BN288" s="26">
        <f>BN275*STAFFPLAN_CWS!$G181</f>
        <v>0</v>
      </c>
      <c r="BO288" s="26">
        <f>BO275*STAFFPLAN_CWS!$G181</f>
        <v>0</v>
      </c>
    </row>
    <row r="289" spans="1:68" hidden="1" outlineLevel="2" x14ac:dyDescent="0.15">
      <c r="A289" s="14" t="s">
        <v>4</v>
      </c>
      <c r="G289" s="26">
        <f>SUM(G284:G288)</f>
        <v>0</v>
      </c>
      <c r="H289" s="26">
        <f>SUM(H284:H288)</f>
        <v>0</v>
      </c>
      <c r="I289" s="26">
        <f t="shared" ref="I289:T289" si="157">SUM(I284:I288)</f>
        <v>0</v>
      </c>
      <c r="J289" s="26">
        <f t="shared" si="157"/>
        <v>0</v>
      </c>
      <c r="K289" s="26">
        <f t="shared" si="157"/>
        <v>0</v>
      </c>
      <c r="L289" s="26">
        <f t="shared" si="157"/>
        <v>0</v>
      </c>
      <c r="M289" s="26">
        <f t="shared" si="157"/>
        <v>0</v>
      </c>
      <c r="N289" s="26">
        <f t="shared" si="157"/>
        <v>0</v>
      </c>
      <c r="O289" s="26">
        <f t="shared" si="157"/>
        <v>0</v>
      </c>
      <c r="P289" s="26">
        <f t="shared" si="157"/>
        <v>0</v>
      </c>
      <c r="Q289" s="26">
        <f t="shared" si="157"/>
        <v>0</v>
      </c>
      <c r="R289" s="26">
        <f t="shared" si="157"/>
        <v>0</v>
      </c>
      <c r="S289" s="26">
        <f t="shared" si="157"/>
        <v>0</v>
      </c>
      <c r="T289" s="26">
        <f t="shared" si="157"/>
        <v>0</v>
      </c>
      <c r="U289" s="26">
        <f t="shared" ref="U289:AE289" si="158">SUM(U284:U288)</f>
        <v>0</v>
      </c>
      <c r="V289" s="26">
        <f t="shared" si="158"/>
        <v>0</v>
      </c>
      <c r="W289" s="26">
        <f t="shared" si="158"/>
        <v>0</v>
      </c>
      <c r="X289" s="26">
        <f t="shared" si="158"/>
        <v>0</v>
      </c>
      <c r="Y289" s="26">
        <f t="shared" si="158"/>
        <v>0</v>
      </c>
      <c r="Z289" s="26">
        <f t="shared" si="158"/>
        <v>0</v>
      </c>
      <c r="AA289" s="26">
        <f t="shared" si="158"/>
        <v>0</v>
      </c>
      <c r="AB289" s="26">
        <f t="shared" si="158"/>
        <v>0</v>
      </c>
      <c r="AC289" s="26">
        <f t="shared" si="158"/>
        <v>0</v>
      </c>
      <c r="AD289" s="26">
        <f t="shared" si="158"/>
        <v>0</v>
      </c>
      <c r="AE289" s="26">
        <f t="shared" si="158"/>
        <v>0</v>
      </c>
      <c r="AF289" s="26">
        <f t="shared" ref="AF289:BO289" si="159">SUM(AF284:AF288)</f>
        <v>0</v>
      </c>
      <c r="AG289" s="26">
        <f t="shared" si="159"/>
        <v>0</v>
      </c>
      <c r="AH289" s="26">
        <f t="shared" si="159"/>
        <v>0</v>
      </c>
      <c r="AI289" s="26">
        <f t="shared" si="159"/>
        <v>0</v>
      </c>
      <c r="AJ289" s="26">
        <f t="shared" si="159"/>
        <v>0</v>
      </c>
      <c r="AK289" s="26">
        <f t="shared" si="159"/>
        <v>0</v>
      </c>
      <c r="AL289" s="26">
        <f t="shared" si="159"/>
        <v>0</v>
      </c>
      <c r="AM289" s="26">
        <f t="shared" si="159"/>
        <v>0</v>
      </c>
      <c r="AN289" s="26">
        <f t="shared" si="159"/>
        <v>0</v>
      </c>
      <c r="AO289" s="26">
        <f t="shared" si="159"/>
        <v>0</v>
      </c>
      <c r="AP289" s="26">
        <f t="shared" si="159"/>
        <v>0</v>
      </c>
      <c r="AQ289" s="26">
        <f t="shared" si="159"/>
        <v>0</v>
      </c>
      <c r="AR289" s="26">
        <f t="shared" si="159"/>
        <v>0</v>
      </c>
      <c r="AS289" s="26">
        <f t="shared" si="159"/>
        <v>0</v>
      </c>
      <c r="AT289" s="26">
        <f t="shared" si="159"/>
        <v>0</v>
      </c>
      <c r="AU289" s="26">
        <f t="shared" si="159"/>
        <v>0</v>
      </c>
      <c r="AV289" s="26">
        <f t="shared" si="159"/>
        <v>0</v>
      </c>
      <c r="AW289" s="26">
        <f t="shared" si="159"/>
        <v>0</v>
      </c>
      <c r="AX289" s="26">
        <f t="shared" si="159"/>
        <v>0</v>
      </c>
      <c r="AY289" s="26">
        <f t="shared" si="159"/>
        <v>0</v>
      </c>
      <c r="AZ289" s="26">
        <f t="shared" si="159"/>
        <v>0</v>
      </c>
      <c r="BA289" s="26">
        <f t="shared" si="159"/>
        <v>0</v>
      </c>
      <c r="BB289" s="26">
        <f t="shared" si="159"/>
        <v>0</v>
      </c>
      <c r="BC289" s="26">
        <f t="shared" si="159"/>
        <v>0</v>
      </c>
      <c r="BD289" s="26">
        <f t="shared" si="159"/>
        <v>0</v>
      </c>
      <c r="BE289" s="26">
        <f t="shared" si="159"/>
        <v>0</v>
      </c>
      <c r="BF289" s="26">
        <f t="shared" si="159"/>
        <v>0</v>
      </c>
      <c r="BG289" s="26">
        <f t="shared" si="159"/>
        <v>0</v>
      </c>
      <c r="BH289" s="26">
        <f t="shared" si="159"/>
        <v>0</v>
      </c>
      <c r="BI289" s="26">
        <f t="shared" si="159"/>
        <v>0</v>
      </c>
      <c r="BJ289" s="26">
        <f t="shared" si="159"/>
        <v>0</v>
      </c>
      <c r="BK289" s="26">
        <f t="shared" si="159"/>
        <v>0</v>
      </c>
      <c r="BL289" s="26">
        <f t="shared" si="159"/>
        <v>0</v>
      </c>
      <c r="BM289" s="26">
        <f t="shared" si="159"/>
        <v>0</v>
      </c>
      <c r="BN289" s="26">
        <f t="shared" si="159"/>
        <v>0</v>
      </c>
      <c r="BO289" s="26">
        <f t="shared" si="159"/>
        <v>0</v>
      </c>
      <c r="BP289" s="38">
        <f>SUM(H289:BO289)</f>
        <v>0</v>
      </c>
    </row>
    <row r="290" spans="1:68" hidden="1" outlineLevel="2" x14ac:dyDescent="0.15">
      <c r="F290" s="39" t="s">
        <v>64</v>
      </c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>
        <f>SUM(H289:S289)</f>
        <v>0</v>
      </c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>
        <f>SUM(T289:AE289)</f>
        <v>0</v>
      </c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>
        <f>SUM(AF289:AQ289)</f>
        <v>0</v>
      </c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>
        <f>SUM(AR289:BC289)</f>
        <v>0</v>
      </c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>
        <f>SUM(BD289:BO289)</f>
        <v>0</v>
      </c>
      <c r="BP290" s="38">
        <f>SUM(H290:BO290)</f>
        <v>0</v>
      </c>
    </row>
    <row r="291" spans="1:68" hidden="1" outlineLevel="2" x14ac:dyDescent="0.15">
      <c r="A291" s="33" t="s">
        <v>16</v>
      </c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</row>
    <row r="292" spans="1:68" hidden="1" outlineLevel="2" x14ac:dyDescent="0.15">
      <c r="A292" s="47" t="str">
        <f>STAFFPLAN_CWS!A183</f>
        <v>Transporte</v>
      </c>
      <c r="B292" s="26">
        <f>STAFFPLAN_CWS!C183</f>
        <v>140606</v>
      </c>
      <c r="G292" s="26"/>
      <c r="H292" s="26">
        <f>H47*STAFFPLAN_CWS!$C183</f>
        <v>0</v>
      </c>
      <c r="I292" s="26">
        <f>I47*STAFFPLAN_CWS!$C183</f>
        <v>0</v>
      </c>
      <c r="J292" s="26">
        <f>J47*STAFFPLAN_CWS!$C183</f>
        <v>0</v>
      </c>
      <c r="K292" s="26">
        <f>K47*STAFFPLAN_CWS!$C183</f>
        <v>0</v>
      </c>
      <c r="L292" s="26">
        <f>L47*STAFFPLAN_CWS!$C183</f>
        <v>0</v>
      </c>
      <c r="M292" s="26">
        <f>M47*STAFFPLAN_CWS!$C183</f>
        <v>0</v>
      </c>
      <c r="N292" s="26">
        <f>N47*STAFFPLAN_CWS!$C183</f>
        <v>0</v>
      </c>
      <c r="O292" s="26">
        <f>O47*STAFFPLAN_CWS!$C183</f>
        <v>0</v>
      </c>
      <c r="P292" s="26">
        <f>P47*STAFFPLAN_CWS!$C183</f>
        <v>0</v>
      </c>
      <c r="Q292" s="26">
        <f>Q47*STAFFPLAN_CWS!$C183</f>
        <v>0</v>
      </c>
      <c r="R292" s="26">
        <f>R47*STAFFPLAN_CWS!$C183</f>
        <v>0</v>
      </c>
      <c r="S292" s="26">
        <f>S47*STAFFPLAN_CWS!$C183</f>
        <v>0</v>
      </c>
      <c r="T292" s="26">
        <f>T47*STAFFPLAN_CWS!$C183</f>
        <v>0</v>
      </c>
      <c r="U292" s="26">
        <f>U47*STAFFPLAN_CWS!$C183</f>
        <v>0</v>
      </c>
      <c r="V292" s="26">
        <f>V47*STAFFPLAN_CWS!$C183</f>
        <v>0</v>
      </c>
      <c r="W292" s="26">
        <f>W47*STAFFPLAN_CWS!$C183</f>
        <v>0</v>
      </c>
      <c r="X292" s="26">
        <f>X47*STAFFPLAN_CWS!$C183</f>
        <v>0</v>
      </c>
      <c r="Y292" s="26">
        <f>Y47*STAFFPLAN_CWS!$C183</f>
        <v>0</v>
      </c>
      <c r="Z292" s="26">
        <f>Z47*STAFFPLAN_CWS!$C183</f>
        <v>0</v>
      </c>
      <c r="AA292" s="26">
        <f>AA47*STAFFPLAN_CWS!$C183</f>
        <v>0</v>
      </c>
      <c r="AB292" s="26">
        <f>AB47*STAFFPLAN_CWS!$C183</f>
        <v>0</v>
      </c>
      <c r="AC292" s="26">
        <f>AC47*STAFFPLAN_CWS!$C183</f>
        <v>0</v>
      </c>
      <c r="AD292" s="26">
        <f>AD47*STAFFPLAN_CWS!$C183</f>
        <v>0</v>
      </c>
      <c r="AE292" s="26">
        <f>AE47*STAFFPLAN_CWS!$C183</f>
        <v>0</v>
      </c>
      <c r="AF292" s="26">
        <f>AF47*STAFFPLAN_CWS!$C183</f>
        <v>0</v>
      </c>
      <c r="AG292" s="26">
        <f>AG47*STAFFPLAN_CWS!$C183</f>
        <v>0</v>
      </c>
      <c r="AH292" s="26">
        <f>AH47*STAFFPLAN_CWS!$C183</f>
        <v>0</v>
      </c>
      <c r="AI292" s="26">
        <f>AI47*STAFFPLAN_CWS!$C183</f>
        <v>0</v>
      </c>
      <c r="AJ292" s="26">
        <f>AJ47*STAFFPLAN_CWS!$C183</f>
        <v>0</v>
      </c>
      <c r="AK292" s="26">
        <f>AK47*STAFFPLAN_CWS!$C183</f>
        <v>0</v>
      </c>
      <c r="AL292" s="26">
        <f>AL47*STAFFPLAN_CWS!$C183</f>
        <v>0</v>
      </c>
      <c r="AM292" s="26">
        <f>AM47*STAFFPLAN_CWS!$C183</f>
        <v>0</v>
      </c>
      <c r="AN292" s="26">
        <f>AN47*STAFFPLAN_CWS!$C183</f>
        <v>0</v>
      </c>
      <c r="AO292" s="26">
        <f>AO47*STAFFPLAN_CWS!$C183</f>
        <v>0</v>
      </c>
      <c r="AP292" s="26">
        <f>AP47*STAFFPLAN_CWS!$C183</f>
        <v>0</v>
      </c>
      <c r="AQ292" s="26">
        <f>AQ47*STAFFPLAN_CWS!$C183</f>
        <v>0</v>
      </c>
      <c r="AR292" s="26">
        <f>AR47*STAFFPLAN_CWS!$C183</f>
        <v>0</v>
      </c>
      <c r="AS292" s="26">
        <f>AS47*STAFFPLAN_CWS!$C183</f>
        <v>0</v>
      </c>
      <c r="AT292" s="26">
        <f>AT47*STAFFPLAN_CWS!$C183</f>
        <v>0</v>
      </c>
      <c r="AU292" s="26">
        <f>AU47*STAFFPLAN_CWS!$C183</f>
        <v>0</v>
      </c>
      <c r="AV292" s="26">
        <f>AV47*STAFFPLAN_CWS!$C183</f>
        <v>0</v>
      </c>
      <c r="AW292" s="26">
        <f>AW47*STAFFPLAN_CWS!$C183</f>
        <v>0</v>
      </c>
      <c r="AX292" s="26">
        <f>AX47*STAFFPLAN_CWS!$C183</f>
        <v>0</v>
      </c>
      <c r="AY292" s="26">
        <f>AY47*STAFFPLAN_CWS!$C183</f>
        <v>0</v>
      </c>
      <c r="AZ292" s="26">
        <f>AZ47*STAFFPLAN_CWS!$C183</f>
        <v>0</v>
      </c>
      <c r="BA292" s="26">
        <f>BA47*STAFFPLAN_CWS!$C183</f>
        <v>0</v>
      </c>
      <c r="BB292" s="26">
        <f>BB47*STAFFPLAN_CWS!$C183</f>
        <v>0</v>
      </c>
      <c r="BC292" s="26">
        <f>BC47*STAFFPLAN_CWS!$C183</f>
        <v>0</v>
      </c>
      <c r="BD292" s="26">
        <f>BD47*STAFFPLAN_CWS!$C183</f>
        <v>0</v>
      </c>
      <c r="BE292" s="26">
        <f>BE47*STAFFPLAN_CWS!$C183</f>
        <v>0</v>
      </c>
      <c r="BF292" s="26">
        <f>BF47*STAFFPLAN_CWS!$C183</f>
        <v>0</v>
      </c>
      <c r="BG292" s="26">
        <f>BG47*STAFFPLAN_CWS!$C183</f>
        <v>0</v>
      </c>
      <c r="BH292" s="26">
        <f>BH47*STAFFPLAN_CWS!$C183</f>
        <v>0</v>
      </c>
      <c r="BI292" s="26">
        <f>BI47*STAFFPLAN_CWS!$C183</f>
        <v>0</v>
      </c>
      <c r="BJ292" s="26">
        <f>BJ47*STAFFPLAN_CWS!$C183</f>
        <v>0</v>
      </c>
      <c r="BK292" s="26">
        <f>BK47*STAFFPLAN_CWS!$C183</f>
        <v>0</v>
      </c>
      <c r="BL292" s="26">
        <f>BL47*STAFFPLAN_CWS!$C183</f>
        <v>0</v>
      </c>
      <c r="BM292" s="26">
        <f>BM47*STAFFPLAN_CWS!$C183</f>
        <v>0</v>
      </c>
      <c r="BN292" s="26">
        <f>BN47*STAFFPLAN_CWS!$C183</f>
        <v>0</v>
      </c>
      <c r="BO292" s="26">
        <f>BO47*STAFFPLAN_CWS!$C183</f>
        <v>0</v>
      </c>
    </row>
    <row r="293" spans="1:68" hidden="1" outlineLevel="2" x14ac:dyDescent="0.15">
      <c r="A293" s="47" t="s">
        <v>18</v>
      </c>
      <c r="B293" s="25">
        <f>STAFFPLAN_CWS!C182</f>
        <v>0</v>
      </c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>
        <f>H275*STAFFPLAN_CWS!$C182</f>
        <v>0</v>
      </c>
      <c r="T293" s="26">
        <f>I275*STAFFPLAN_CWS!$D182</f>
        <v>0</v>
      </c>
      <c r="U293" s="26">
        <f>J275*STAFFPLAN_CWS!$D182</f>
        <v>0</v>
      </c>
      <c r="V293" s="26">
        <f>K275*STAFFPLAN_CWS!$D182</f>
        <v>0</v>
      </c>
      <c r="W293" s="26">
        <f>L275*STAFFPLAN_CWS!$D182</f>
        <v>0</v>
      </c>
      <c r="X293" s="26">
        <f>M275*STAFFPLAN_CWS!$D182</f>
        <v>0</v>
      </c>
      <c r="Y293" s="26">
        <f>N275*STAFFPLAN_CWS!$D182</f>
        <v>0</v>
      </c>
      <c r="Z293" s="26">
        <f>O275*STAFFPLAN_CWS!$D182</f>
        <v>0</v>
      </c>
      <c r="AA293" s="26">
        <f>P275*STAFFPLAN_CWS!$D182</f>
        <v>0</v>
      </c>
      <c r="AB293" s="26">
        <f>Q275*STAFFPLAN_CWS!$D182</f>
        <v>0</v>
      </c>
      <c r="AC293" s="26">
        <f>R275*STAFFPLAN_CWS!$D182</f>
        <v>0</v>
      </c>
      <c r="AD293" s="26">
        <f>S275*STAFFPLAN_CWS!$D182</f>
        <v>0</v>
      </c>
      <c r="AE293" s="26">
        <f>T275*STAFFPLAN_CWS!$D182</f>
        <v>0</v>
      </c>
      <c r="AF293" s="26">
        <f>U275*STAFFPLAN_CWS!$E182</f>
        <v>0</v>
      </c>
      <c r="AG293" s="26">
        <f>V275*STAFFPLAN_CWS!$E182</f>
        <v>0</v>
      </c>
      <c r="AH293" s="26">
        <f>W275*STAFFPLAN_CWS!$E182</f>
        <v>0</v>
      </c>
      <c r="AI293" s="26">
        <f>X275*STAFFPLAN_CWS!$E182</f>
        <v>0</v>
      </c>
      <c r="AJ293" s="26">
        <f>Y275*STAFFPLAN_CWS!$E182</f>
        <v>0</v>
      </c>
      <c r="AK293" s="26">
        <f>Z275*STAFFPLAN_CWS!$E182</f>
        <v>0</v>
      </c>
      <c r="AL293" s="26">
        <f>AA275*STAFFPLAN_CWS!$E182</f>
        <v>0</v>
      </c>
      <c r="AM293" s="26">
        <f>AB275*STAFFPLAN_CWS!$E182</f>
        <v>0</v>
      </c>
      <c r="AN293" s="26">
        <f>AC275*STAFFPLAN_CWS!$E182</f>
        <v>0</v>
      </c>
      <c r="AO293" s="26">
        <f>AD275*STAFFPLAN_CWS!$E182</f>
        <v>0</v>
      </c>
      <c r="AP293" s="26">
        <f>AE275*STAFFPLAN_CWS!$E182</f>
        <v>0</v>
      </c>
      <c r="AQ293" s="26">
        <f>AF275*STAFFPLAN_CWS!$E182</f>
        <v>0</v>
      </c>
      <c r="AR293" s="26">
        <f>AG275*STAFFPLAN_CWS!$F182</f>
        <v>0</v>
      </c>
      <c r="AS293" s="26">
        <f>AH275*STAFFPLAN_CWS!$F182</f>
        <v>0</v>
      </c>
      <c r="AT293" s="26">
        <f>AI275*STAFFPLAN_CWS!$F182</f>
        <v>0</v>
      </c>
      <c r="AU293" s="26">
        <f>AJ275*STAFFPLAN_CWS!$F182</f>
        <v>0</v>
      </c>
      <c r="AV293" s="26">
        <f>AK275*STAFFPLAN_CWS!$F182</f>
        <v>0</v>
      </c>
      <c r="AW293" s="26">
        <f>AL275*STAFFPLAN_CWS!$F182</f>
        <v>0</v>
      </c>
      <c r="AX293" s="26">
        <f>AM275*STAFFPLAN_CWS!$F182</f>
        <v>0</v>
      </c>
      <c r="AY293" s="26">
        <f>AN275*STAFFPLAN_CWS!$F182</f>
        <v>0</v>
      </c>
      <c r="AZ293" s="26">
        <f>AO275*STAFFPLAN_CWS!$F182</f>
        <v>0</v>
      </c>
      <c r="BA293" s="26">
        <f>AP275*STAFFPLAN_CWS!$F182</f>
        <v>0</v>
      </c>
      <c r="BB293" s="26">
        <f>AQ275*STAFFPLAN_CWS!$F182</f>
        <v>0</v>
      </c>
      <c r="BC293" s="26">
        <f>AR275*STAFFPLAN_CWS!$F182</f>
        <v>0</v>
      </c>
      <c r="BD293" s="26">
        <f>AS275*STAFFPLAN_CWS!$G182</f>
        <v>0</v>
      </c>
      <c r="BE293" s="26">
        <f>AT275*STAFFPLAN_CWS!$G182</f>
        <v>0</v>
      </c>
      <c r="BF293" s="26">
        <f>AU275*STAFFPLAN_CWS!$G182</f>
        <v>0</v>
      </c>
      <c r="BG293" s="26">
        <f>AV275*STAFFPLAN_CWS!$G182</f>
        <v>0</v>
      </c>
      <c r="BH293" s="26">
        <f>AW275*STAFFPLAN_CWS!$G182</f>
        <v>0</v>
      </c>
      <c r="BI293" s="26">
        <f>AX275*STAFFPLAN_CWS!$G182</f>
        <v>0</v>
      </c>
      <c r="BJ293" s="26">
        <f>AY275*STAFFPLAN_CWS!$G182</f>
        <v>0</v>
      </c>
      <c r="BK293" s="26">
        <f>AZ275*STAFFPLAN_CWS!$G182</f>
        <v>0</v>
      </c>
      <c r="BL293" s="26">
        <f>BA275*STAFFPLAN_CWS!$G182</f>
        <v>0</v>
      </c>
      <c r="BM293" s="26">
        <f>BB275*STAFFPLAN_CWS!$G182</f>
        <v>0</v>
      </c>
      <c r="BN293" s="26">
        <f>BC275*STAFFPLAN_CWS!$G182</f>
        <v>0</v>
      </c>
      <c r="BO293" s="26">
        <f>BD275*STAFFPLAN_CWS!$G182</f>
        <v>0</v>
      </c>
    </row>
    <row r="294" spans="1:68" hidden="1" outlineLevel="2" x14ac:dyDescent="0.15">
      <c r="A294" s="47"/>
      <c r="B294" s="25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</row>
    <row r="295" spans="1:68" hidden="1" outlineLevel="2" x14ac:dyDescent="0.15">
      <c r="A295" s="33" t="s">
        <v>90</v>
      </c>
      <c r="G295" s="26">
        <f t="shared" ref="G295:AL295" si="160">G293+G292</f>
        <v>0</v>
      </c>
      <c r="H295" s="26">
        <f t="shared" si="160"/>
        <v>0</v>
      </c>
      <c r="I295" s="26">
        <f t="shared" si="160"/>
        <v>0</v>
      </c>
      <c r="J295" s="26">
        <f t="shared" si="160"/>
        <v>0</v>
      </c>
      <c r="K295" s="26">
        <f t="shared" si="160"/>
        <v>0</v>
      </c>
      <c r="L295" s="26">
        <f t="shared" si="160"/>
        <v>0</v>
      </c>
      <c r="M295" s="26">
        <f t="shared" si="160"/>
        <v>0</v>
      </c>
      <c r="N295" s="26">
        <f t="shared" si="160"/>
        <v>0</v>
      </c>
      <c r="O295" s="26">
        <f t="shared" si="160"/>
        <v>0</v>
      </c>
      <c r="P295" s="26">
        <f t="shared" si="160"/>
        <v>0</v>
      </c>
      <c r="Q295" s="26">
        <f t="shared" si="160"/>
        <v>0</v>
      </c>
      <c r="R295" s="26">
        <f t="shared" si="160"/>
        <v>0</v>
      </c>
      <c r="S295" s="26">
        <f t="shared" si="160"/>
        <v>0</v>
      </c>
      <c r="T295" s="26">
        <f t="shared" si="160"/>
        <v>0</v>
      </c>
      <c r="U295" s="26">
        <f t="shared" si="160"/>
        <v>0</v>
      </c>
      <c r="V295" s="26">
        <f t="shared" si="160"/>
        <v>0</v>
      </c>
      <c r="W295" s="26">
        <f t="shared" si="160"/>
        <v>0</v>
      </c>
      <c r="X295" s="26">
        <f t="shared" si="160"/>
        <v>0</v>
      </c>
      <c r="Y295" s="26">
        <f t="shared" si="160"/>
        <v>0</v>
      </c>
      <c r="Z295" s="26">
        <f t="shared" si="160"/>
        <v>0</v>
      </c>
      <c r="AA295" s="26">
        <f t="shared" si="160"/>
        <v>0</v>
      </c>
      <c r="AB295" s="26">
        <f t="shared" si="160"/>
        <v>0</v>
      </c>
      <c r="AC295" s="26">
        <f t="shared" si="160"/>
        <v>0</v>
      </c>
      <c r="AD295" s="26">
        <f t="shared" si="160"/>
        <v>0</v>
      </c>
      <c r="AE295" s="26">
        <f t="shared" si="160"/>
        <v>0</v>
      </c>
      <c r="AF295" s="26">
        <f t="shared" si="160"/>
        <v>0</v>
      </c>
      <c r="AG295" s="26">
        <f t="shared" si="160"/>
        <v>0</v>
      </c>
      <c r="AH295" s="26">
        <f t="shared" si="160"/>
        <v>0</v>
      </c>
      <c r="AI295" s="26">
        <f t="shared" si="160"/>
        <v>0</v>
      </c>
      <c r="AJ295" s="26">
        <f t="shared" si="160"/>
        <v>0</v>
      </c>
      <c r="AK295" s="26">
        <f t="shared" si="160"/>
        <v>0</v>
      </c>
      <c r="AL295" s="26">
        <f t="shared" si="160"/>
        <v>0</v>
      </c>
      <c r="AM295" s="26">
        <f t="shared" ref="AM295:BO295" si="161">AM293+AM292</f>
        <v>0</v>
      </c>
      <c r="AN295" s="26">
        <f t="shared" si="161"/>
        <v>0</v>
      </c>
      <c r="AO295" s="26">
        <f t="shared" si="161"/>
        <v>0</v>
      </c>
      <c r="AP295" s="26">
        <f t="shared" si="161"/>
        <v>0</v>
      </c>
      <c r="AQ295" s="26">
        <f t="shared" si="161"/>
        <v>0</v>
      </c>
      <c r="AR295" s="26">
        <f t="shared" si="161"/>
        <v>0</v>
      </c>
      <c r="AS295" s="26">
        <f t="shared" si="161"/>
        <v>0</v>
      </c>
      <c r="AT295" s="26">
        <f t="shared" si="161"/>
        <v>0</v>
      </c>
      <c r="AU295" s="26">
        <f t="shared" si="161"/>
        <v>0</v>
      </c>
      <c r="AV295" s="26">
        <f t="shared" si="161"/>
        <v>0</v>
      </c>
      <c r="AW295" s="26">
        <f t="shared" si="161"/>
        <v>0</v>
      </c>
      <c r="AX295" s="26">
        <f t="shared" si="161"/>
        <v>0</v>
      </c>
      <c r="AY295" s="26">
        <f t="shared" si="161"/>
        <v>0</v>
      </c>
      <c r="AZ295" s="26">
        <f t="shared" si="161"/>
        <v>0</v>
      </c>
      <c r="BA295" s="26">
        <f t="shared" si="161"/>
        <v>0</v>
      </c>
      <c r="BB295" s="26">
        <f t="shared" si="161"/>
        <v>0</v>
      </c>
      <c r="BC295" s="26">
        <f t="shared" si="161"/>
        <v>0</v>
      </c>
      <c r="BD295" s="26">
        <f t="shared" si="161"/>
        <v>0</v>
      </c>
      <c r="BE295" s="26">
        <f t="shared" si="161"/>
        <v>0</v>
      </c>
      <c r="BF295" s="26">
        <f t="shared" si="161"/>
        <v>0</v>
      </c>
      <c r="BG295" s="26">
        <f t="shared" si="161"/>
        <v>0</v>
      </c>
      <c r="BH295" s="26">
        <f t="shared" si="161"/>
        <v>0</v>
      </c>
      <c r="BI295" s="26">
        <f t="shared" si="161"/>
        <v>0</v>
      </c>
      <c r="BJ295" s="26">
        <f t="shared" si="161"/>
        <v>0</v>
      </c>
      <c r="BK295" s="26">
        <f t="shared" si="161"/>
        <v>0</v>
      </c>
      <c r="BL295" s="26">
        <f t="shared" si="161"/>
        <v>0</v>
      </c>
      <c r="BM295" s="26">
        <f t="shared" si="161"/>
        <v>0</v>
      </c>
      <c r="BN295" s="26">
        <f t="shared" si="161"/>
        <v>0</v>
      </c>
      <c r="BO295" s="26">
        <f t="shared" si="161"/>
        <v>0</v>
      </c>
      <c r="BP295" s="38">
        <f>SUM(H295:BO295)</f>
        <v>0</v>
      </c>
    </row>
    <row r="296" spans="1:68" hidden="1" outlineLevel="2" x14ac:dyDescent="0.15">
      <c r="F296" s="39" t="s">
        <v>64</v>
      </c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>
        <f>SUM(H295:S295)</f>
        <v>0</v>
      </c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>
        <f>SUM(T295:AE295)</f>
        <v>0</v>
      </c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>
        <f>SUM(AF295:AQ295)</f>
        <v>0</v>
      </c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>
        <f>SUM(AR295:BC295)</f>
        <v>0</v>
      </c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>
        <f>SUM(BD295:BO295)</f>
        <v>0</v>
      </c>
      <c r="BP296" s="38">
        <f>SUM(H296:BO296)</f>
        <v>0</v>
      </c>
    </row>
    <row r="297" spans="1:68" hidden="1" outlineLevel="2" x14ac:dyDescent="0.15">
      <c r="A297" s="14" t="s">
        <v>123</v>
      </c>
      <c r="G297" s="26">
        <f t="shared" ref="G297:AL297" si="162">G295+G289+G279</f>
        <v>0</v>
      </c>
      <c r="H297" s="26">
        <f t="shared" si="162"/>
        <v>2000000</v>
      </c>
      <c r="I297" s="26">
        <f t="shared" si="162"/>
        <v>2000000</v>
      </c>
      <c r="J297" s="26">
        <f t="shared" si="162"/>
        <v>2000000</v>
      </c>
      <c r="K297" s="26">
        <f t="shared" si="162"/>
        <v>2000000</v>
      </c>
      <c r="L297" s="26">
        <f t="shared" si="162"/>
        <v>2000000</v>
      </c>
      <c r="M297" s="26">
        <f t="shared" si="162"/>
        <v>2000000</v>
      </c>
      <c r="N297" s="26">
        <f t="shared" si="162"/>
        <v>2000000</v>
      </c>
      <c r="O297" s="26">
        <f t="shared" si="162"/>
        <v>2000000</v>
      </c>
      <c r="P297" s="26">
        <f t="shared" si="162"/>
        <v>2000000</v>
      </c>
      <c r="Q297" s="26">
        <f t="shared" si="162"/>
        <v>2000000</v>
      </c>
      <c r="R297" s="26">
        <f t="shared" si="162"/>
        <v>2000000</v>
      </c>
      <c r="S297" s="26">
        <f t="shared" si="162"/>
        <v>2000000</v>
      </c>
      <c r="T297" s="26">
        <f t="shared" si="162"/>
        <v>2000000</v>
      </c>
      <c r="U297" s="26">
        <f t="shared" si="162"/>
        <v>2000000</v>
      </c>
      <c r="V297" s="26">
        <f t="shared" si="162"/>
        <v>2000000</v>
      </c>
      <c r="W297" s="26">
        <f t="shared" si="162"/>
        <v>2000000</v>
      </c>
      <c r="X297" s="26">
        <f t="shared" si="162"/>
        <v>2000000</v>
      </c>
      <c r="Y297" s="26">
        <f t="shared" si="162"/>
        <v>2000000</v>
      </c>
      <c r="Z297" s="26">
        <f t="shared" si="162"/>
        <v>2000000</v>
      </c>
      <c r="AA297" s="26">
        <f t="shared" si="162"/>
        <v>2000000</v>
      </c>
      <c r="AB297" s="26">
        <f t="shared" si="162"/>
        <v>2000000</v>
      </c>
      <c r="AC297" s="26">
        <f t="shared" si="162"/>
        <v>2000000</v>
      </c>
      <c r="AD297" s="26">
        <f t="shared" si="162"/>
        <v>2000000</v>
      </c>
      <c r="AE297" s="26">
        <f t="shared" si="162"/>
        <v>2000000</v>
      </c>
      <c r="AF297" s="26">
        <f t="shared" si="162"/>
        <v>0</v>
      </c>
      <c r="AG297" s="26">
        <f t="shared" si="162"/>
        <v>0</v>
      </c>
      <c r="AH297" s="26">
        <f t="shared" si="162"/>
        <v>0</v>
      </c>
      <c r="AI297" s="26">
        <f t="shared" si="162"/>
        <v>0</v>
      </c>
      <c r="AJ297" s="26">
        <f t="shared" si="162"/>
        <v>0</v>
      </c>
      <c r="AK297" s="26">
        <f t="shared" si="162"/>
        <v>0</v>
      </c>
      <c r="AL297" s="26">
        <f t="shared" si="162"/>
        <v>0</v>
      </c>
      <c r="AM297" s="26">
        <f t="shared" ref="AM297:BO297" si="163">AM295+AM289+AM279</f>
        <v>0</v>
      </c>
      <c r="AN297" s="26">
        <f t="shared" si="163"/>
        <v>0</v>
      </c>
      <c r="AO297" s="26">
        <f t="shared" si="163"/>
        <v>0</v>
      </c>
      <c r="AP297" s="26">
        <f t="shared" si="163"/>
        <v>0</v>
      </c>
      <c r="AQ297" s="26">
        <f t="shared" si="163"/>
        <v>0</v>
      </c>
      <c r="AR297" s="26">
        <f t="shared" si="163"/>
        <v>0</v>
      </c>
      <c r="AS297" s="26">
        <f t="shared" si="163"/>
        <v>0</v>
      </c>
      <c r="AT297" s="26">
        <f t="shared" si="163"/>
        <v>0</v>
      </c>
      <c r="AU297" s="26">
        <f t="shared" si="163"/>
        <v>0</v>
      </c>
      <c r="AV297" s="26">
        <f t="shared" si="163"/>
        <v>0</v>
      </c>
      <c r="AW297" s="26">
        <f t="shared" si="163"/>
        <v>0</v>
      </c>
      <c r="AX297" s="26">
        <f t="shared" si="163"/>
        <v>0</v>
      </c>
      <c r="AY297" s="26">
        <f t="shared" si="163"/>
        <v>0</v>
      </c>
      <c r="AZ297" s="26">
        <f t="shared" si="163"/>
        <v>0</v>
      </c>
      <c r="BA297" s="26">
        <f t="shared" si="163"/>
        <v>0</v>
      </c>
      <c r="BB297" s="26">
        <f t="shared" si="163"/>
        <v>0</v>
      </c>
      <c r="BC297" s="26">
        <f t="shared" si="163"/>
        <v>0</v>
      </c>
      <c r="BD297" s="26">
        <f t="shared" si="163"/>
        <v>0</v>
      </c>
      <c r="BE297" s="26">
        <f t="shared" si="163"/>
        <v>0</v>
      </c>
      <c r="BF297" s="26">
        <f t="shared" si="163"/>
        <v>0</v>
      </c>
      <c r="BG297" s="26">
        <f t="shared" si="163"/>
        <v>0</v>
      </c>
      <c r="BH297" s="26">
        <f t="shared" si="163"/>
        <v>0</v>
      </c>
      <c r="BI297" s="26">
        <f t="shared" si="163"/>
        <v>0</v>
      </c>
      <c r="BJ297" s="26">
        <f t="shared" si="163"/>
        <v>0</v>
      </c>
      <c r="BK297" s="26">
        <f t="shared" si="163"/>
        <v>0</v>
      </c>
      <c r="BL297" s="26">
        <f t="shared" si="163"/>
        <v>0</v>
      </c>
      <c r="BM297" s="26">
        <f t="shared" si="163"/>
        <v>0</v>
      </c>
      <c r="BN297" s="26">
        <f t="shared" si="163"/>
        <v>0</v>
      </c>
      <c r="BO297" s="26">
        <f t="shared" si="163"/>
        <v>0</v>
      </c>
      <c r="BP297" s="38">
        <f>SUM(H297:BO297)</f>
        <v>48000000</v>
      </c>
    </row>
    <row r="298" spans="1:68" hidden="1" outlineLevel="1" x14ac:dyDescent="0.15">
      <c r="A298" s="47"/>
      <c r="F298" s="39" t="s">
        <v>64</v>
      </c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>
        <f>SUM(H297:S297)</f>
        <v>24000000</v>
      </c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>
        <f>SUM(T297:AE297)</f>
        <v>24000000</v>
      </c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>
        <f>SUM(AF297:AQ297)</f>
        <v>0</v>
      </c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>
        <f>SUM(AR297:BC297)</f>
        <v>0</v>
      </c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>
        <f>SUM(BD297:BO297)</f>
        <v>0</v>
      </c>
      <c r="BP298" s="38">
        <f>SUM(H298:BO298)</f>
        <v>48000000</v>
      </c>
    </row>
    <row r="299" spans="1:68" hidden="1" outlineLevel="1" x14ac:dyDescent="0.15">
      <c r="A299" s="14" t="s">
        <v>118</v>
      </c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</row>
    <row r="300" spans="1:68" hidden="1" outlineLevel="2" x14ac:dyDescent="0.15">
      <c r="A300" s="14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</row>
    <row r="301" spans="1:68" hidden="1" outlineLevel="2" x14ac:dyDescent="0.15">
      <c r="A301" s="14" t="s">
        <v>119</v>
      </c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</row>
    <row r="302" spans="1:68" hidden="1" outlineLevel="2" x14ac:dyDescent="0.15">
      <c r="A302" s="47" t="s">
        <v>75</v>
      </c>
      <c r="G302" s="26">
        <f t="shared" ref="G302:AL302" si="164">G57*$C57</f>
        <v>0</v>
      </c>
      <c r="H302" s="26">
        <f t="shared" si="164"/>
        <v>0</v>
      </c>
      <c r="I302" s="26">
        <f t="shared" si="164"/>
        <v>0</v>
      </c>
      <c r="J302" s="26">
        <f t="shared" si="164"/>
        <v>0</v>
      </c>
      <c r="K302" s="26">
        <f t="shared" si="164"/>
        <v>0</v>
      </c>
      <c r="L302" s="26">
        <f t="shared" si="164"/>
        <v>0</v>
      </c>
      <c r="M302" s="26">
        <f t="shared" si="164"/>
        <v>0</v>
      </c>
      <c r="N302" s="26">
        <f t="shared" si="164"/>
        <v>0</v>
      </c>
      <c r="O302" s="26">
        <f t="shared" si="164"/>
        <v>0</v>
      </c>
      <c r="P302" s="26">
        <f t="shared" si="164"/>
        <v>0</v>
      </c>
      <c r="Q302" s="26">
        <f t="shared" si="164"/>
        <v>0</v>
      </c>
      <c r="R302" s="26">
        <f t="shared" si="164"/>
        <v>0</v>
      </c>
      <c r="S302" s="26">
        <f t="shared" si="164"/>
        <v>0</v>
      </c>
      <c r="T302" s="26">
        <f t="shared" si="164"/>
        <v>0</v>
      </c>
      <c r="U302" s="26">
        <f t="shared" si="164"/>
        <v>0</v>
      </c>
      <c r="V302" s="26">
        <f t="shared" si="164"/>
        <v>0</v>
      </c>
      <c r="W302" s="26">
        <f t="shared" si="164"/>
        <v>0</v>
      </c>
      <c r="X302" s="26">
        <f t="shared" si="164"/>
        <v>0</v>
      </c>
      <c r="Y302" s="26">
        <f t="shared" si="164"/>
        <v>0</v>
      </c>
      <c r="Z302" s="26">
        <f t="shared" si="164"/>
        <v>0</v>
      </c>
      <c r="AA302" s="26">
        <f t="shared" si="164"/>
        <v>0</v>
      </c>
      <c r="AB302" s="26">
        <f t="shared" si="164"/>
        <v>0</v>
      </c>
      <c r="AC302" s="26">
        <f t="shared" si="164"/>
        <v>0</v>
      </c>
      <c r="AD302" s="26">
        <f t="shared" si="164"/>
        <v>0</v>
      </c>
      <c r="AE302" s="26">
        <f t="shared" si="164"/>
        <v>0</v>
      </c>
      <c r="AF302" s="26">
        <f t="shared" si="164"/>
        <v>0</v>
      </c>
      <c r="AG302" s="26">
        <f t="shared" si="164"/>
        <v>0</v>
      </c>
      <c r="AH302" s="26">
        <f t="shared" si="164"/>
        <v>0</v>
      </c>
      <c r="AI302" s="26">
        <f t="shared" si="164"/>
        <v>0</v>
      </c>
      <c r="AJ302" s="26">
        <f t="shared" si="164"/>
        <v>0</v>
      </c>
      <c r="AK302" s="26">
        <f t="shared" si="164"/>
        <v>0</v>
      </c>
      <c r="AL302" s="26">
        <f t="shared" si="164"/>
        <v>0</v>
      </c>
      <c r="AM302" s="26">
        <f t="shared" ref="AM302:BO302" si="165">AM57*$C57</f>
        <v>0</v>
      </c>
      <c r="AN302" s="26">
        <f t="shared" si="165"/>
        <v>0</v>
      </c>
      <c r="AO302" s="26">
        <f t="shared" si="165"/>
        <v>0</v>
      </c>
      <c r="AP302" s="26">
        <f t="shared" si="165"/>
        <v>0</v>
      </c>
      <c r="AQ302" s="26">
        <f t="shared" si="165"/>
        <v>0</v>
      </c>
      <c r="AR302" s="26">
        <f t="shared" si="165"/>
        <v>0</v>
      </c>
      <c r="AS302" s="26">
        <f t="shared" si="165"/>
        <v>0</v>
      </c>
      <c r="AT302" s="26">
        <f t="shared" si="165"/>
        <v>0</v>
      </c>
      <c r="AU302" s="26">
        <f t="shared" si="165"/>
        <v>0</v>
      </c>
      <c r="AV302" s="26">
        <f t="shared" si="165"/>
        <v>0</v>
      </c>
      <c r="AW302" s="26">
        <f t="shared" si="165"/>
        <v>0</v>
      </c>
      <c r="AX302" s="26">
        <f t="shared" si="165"/>
        <v>0</v>
      </c>
      <c r="AY302" s="26">
        <f t="shared" si="165"/>
        <v>0</v>
      </c>
      <c r="AZ302" s="26">
        <f t="shared" si="165"/>
        <v>0</v>
      </c>
      <c r="BA302" s="26">
        <f t="shared" si="165"/>
        <v>0</v>
      </c>
      <c r="BB302" s="26">
        <f t="shared" si="165"/>
        <v>0</v>
      </c>
      <c r="BC302" s="26">
        <f t="shared" si="165"/>
        <v>0</v>
      </c>
      <c r="BD302" s="26">
        <f t="shared" si="165"/>
        <v>0</v>
      </c>
      <c r="BE302" s="26">
        <f t="shared" si="165"/>
        <v>0</v>
      </c>
      <c r="BF302" s="26">
        <f t="shared" si="165"/>
        <v>0</v>
      </c>
      <c r="BG302" s="26">
        <f t="shared" si="165"/>
        <v>0</v>
      </c>
      <c r="BH302" s="26">
        <f t="shared" si="165"/>
        <v>0</v>
      </c>
      <c r="BI302" s="26">
        <f t="shared" si="165"/>
        <v>0</v>
      </c>
      <c r="BJ302" s="26">
        <f t="shared" si="165"/>
        <v>0</v>
      </c>
      <c r="BK302" s="26">
        <f t="shared" si="165"/>
        <v>0</v>
      </c>
      <c r="BL302" s="26">
        <f t="shared" si="165"/>
        <v>0</v>
      </c>
      <c r="BM302" s="26">
        <f t="shared" si="165"/>
        <v>0</v>
      </c>
      <c r="BN302" s="26">
        <f t="shared" si="165"/>
        <v>0</v>
      </c>
      <c r="BO302" s="26">
        <f t="shared" si="165"/>
        <v>0</v>
      </c>
    </row>
    <row r="303" spans="1:68" hidden="1" outlineLevel="2" x14ac:dyDescent="0.15">
      <c r="A303" s="47" t="s">
        <v>62</v>
      </c>
      <c r="G303" s="23">
        <f>STAFFPLAN_CWS!$B78</f>
        <v>0.5</v>
      </c>
      <c r="H303" s="23">
        <f>STAFFPLAN_CWS!$C78</f>
        <v>0.6</v>
      </c>
      <c r="I303" s="23">
        <f>STAFFPLAN_CWS!$C78</f>
        <v>0.6</v>
      </c>
      <c r="J303" s="23">
        <f>STAFFPLAN_CWS!$C78</f>
        <v>0.6</v>
      </c>
      <c r="K303" s="23">
        <f>STAFFPLAN_CWS!$C78</f>
        <v>0.6</v>
      </c>
      <c r="L303" s="23">
        <f>STAFFPLAN_CWS!$C78</f>
        <v>0.6</v>
      </c>
      <c r="M303" s="23">
        <f>STAFFPLAN_CWS!$C78</f>
        <v>0.6</v>
      </c>
      <c r="N303" s="23">
        <f>STAFFPLAN_CWS!$C78</f>
        <v>0.6</v>
      </c>
      <c r="O303" s="23">
        <f>STAFFPLAN_CWS!$C78</f>
        <v>0.6</v>
      </c>
      <c r="P303" s="23">
        <f>STAFFPLAN_CWS!$C78</f>
        <v>0.6</v>
      </c>
      <c r="Q303" s="23">
        <f>STAFFPLAN_CWS!$C78</f>
        <v>0.6</v>
      </c>
      <c r="R303" s="23">
        <f>STAFFPLAN_CWS!$C78</f>
        <v>0.6</v>
      </c>
      <c r="S303" s="23">
        <f>STAFFPLAN_CWS!$C78</f>
        <v>0.6</v>
      </c>
      <c r="T303" s="23">
        <f>STAFFPLAN_CWS!$D78</f>
        <v>0.7</v>
      </c>
      <c r="U303" s="23">
        <f>STAFFPLAN_CWS!$D78</f>
        <v>0.7</v>
      </c>
      <c r="V303" s="23">
        <f>STAFFPLAN_CWS!$D78</f>
        <v>0.7</v>
      </c>
      <c r="W303" s="23">
        <f>STAFFPLAN_CWS!$D78</f>
        <v>0.7</v>
      </c>
      <c r="X303" s="23">
        <f>STAFFPLAN_CWS!$D78</f>
        <v>0.7</v>
      </c>
      <c r="Y303" s="23">
        <f>STAFFPLAN_CWS!$D78</f>
        <v>0.7</v>
      </c>
      <c r="Z303" s="23">
        <f>STAFFPLAN_CWS!$D78</f>
        <v>0.7</v>
      </c>
      <c r="AA303" s="23">
        <f>STAFFPLAN_CWS!$D78</f>
        <v>0.7</v>
      </c>
      <c r="AB303" s="23">
        <f>STAFFPLAN_CWS!$D78</f>
        <v>0.7</v>
      </c>
      <c r="AC303" s="23">
        <f>STAFFPLAN_CWS!$D78</f>
        <v>0.7</v>
      </c>
      <c r="AD303" s="23">
        <f>STAFFPLAN_CWS!$D78</f>
        <v>0.7</v>
      </c>
      <c r="AE303" s="23">
        <f>STAFFPLAN_CWS!$D78</f>
        <v>0.7</v>
      </c>
      <c r="AF303" s="23">
        <f>STAFFPLAN_CWS!$E78</f>
        <v>0.7</v>
      </c>
      <c r="AG303" s="23">
        <f>STAFFPLAN_CWS!$E78</f>
        <v>0.7</v>
      </c>
      <c r="AH303" s="23">
        <f>STAFFPLAN_CWS!$E78</f>
        <v>0.7</v>
      </c>
      <c r="AI303" s="23">
        <f>STAFFPLAN_CWS!$E78</f>
        <v>0.7</v>
      </c>
      <c r="AJ303" s="23">
        <f>STAFFPLAN_CWS!$E78</f>
        <v>0.7</v>
      </c>
      <c r="AK303" s="23">
        <f>STAFFPLAN_CWS!$E78</f>
        <v>0.7</v>
      </c>
      <c r="AL303" s="23">
        <f>STAFFPLAN_CWS!$E78</f>
        <v>0.7</v>
      </c>
      <c r="AM303" s="23">
        <f>STAFFPLAN_CWS!$E78</f>
        <v>0.7</v>
      </c>
      <c r="AN303" s="23">
        <f>STAFFPLAN_CWS!$E78</f>
        <v>0.7</v>
      </c>
      <c r="AO303" s="23">
        <f>STAFFPLAN_CWS!$E78</f>
        <v>0.7</v>
      </c>
      <c r="AP303" s="23">
        <f>STAFFPLAN_CWS!$E78</f>
        <v>0.7</v>
      </c>
      <c r="AQ303" s="23">
        <f>STAFFPLAN_CWS!$E78</f>
        <v>0.7</v>
      </c>
      <c r="AR303" s="23">
        <f>STAFFPLAN_CWS!$F78</f>
        <v>0.85</v>
      </c>
      <c r="AS303" s="23">
        <f>STAFFPLAN_CWS!$F78</f>
        <v>0.85</v>
      </c>
      <c r="AT303" s="23">
        <f>STAFFPLAN_CWS!$F78</f>
        <v>0.85</v>
      </c>
      <c r="AU303" s="23">
        <f>STAFFPLAN_CWS!$F78</f>
        <v>0.85</v>
      </c>
      <c r="AV303" s="23">
        <f>STAFFPLAN_CWS!$F78</f>
        <v>0.85</v>
      </c>
      <c r="AW303" s="23">
        <f>STAFFPLAN_CWS!$F78</f>
        <v>0.85</v>
      </c>
      <c r="AX303" s="23">
        <f>STAFFPLAN_CWS!$F78</f>
        <v>0.85</v>
      </c>
      <c r="AY303" s="23">
        <f>STAFFPLAN_CWS!$F78</f>
        <v>0.85</v>
      </c>
      <c r="AZ303" s="23">
        <f>STAFFPLAN_CWS!$F78</f>
        <v>0.85</v>
      </c>
      <c r="BA303" s="23">
        <f>STAFFPLAN_CWS!$F78</f>
        <v>0.85</v>
      </c>
      <c r="BB303" s="23">
        <f>STAFFPLAN_CWS!$F78</f>
        <v>0.85</v>
      </c>
      <c r="BC303" s="23">
        <f>STAFFPLAN_CWS!$F78</f>
        <v>0.85</v>
      </c>
      <c r="BD303" s="23">
        <f>STAFFPLAN_CWS!$G78</f>
        <v>1</v>
      </c>
      <c r="BE303" s="23">
        <f>STAFFPLAN_CWS!$G78</f>
        <v>1</v>
      </c>
      <c r="BF303" s="23">
        <f>STAFFPLAN_CWS!$G78</f>
        <v>1</v>
      </c>
      <c r="BG303" s="23">
        <f>STAFFPLAN_CWS!$G78</f>
        <v>1</v>
      </c>
      <c r="BH303" s="23">
        <f>STAFFPLAN_CWS!$G78</f>
        <v>1</v>
      </c>
      <c r="BI303" s="23">
        <f>STAFFPLAN_CWS!$G78</f>
        <v>1</v>
      </c>
      <c r="BJ303" s="23">
        <f>STAFFPLAN_CWS!$G78</f>
        <v>1</v>
      </c>
      <c r="BK303" s="23">
        <f>STAFFPLAN_CWS!$G78</f>
        <v>1</v>
      </c>
      <c r="BL303" s="23">
        <f>STAFFPLAN_CWS!$G78</f>
        <v>1</v>
      </c>
      <c r="BM303" s="23">
        <f>STAFFPLAN_CWS!$G78</f>
        <v>1</v>
      </c>
      <c r="BN303" s="23">
        <f>STAFFPLAN_CWS!$G78</f>
        <v>1</v>
      </c>
      <c r="BO303" s="23">
        <f>STAFFPLAN_CWS!$G78</f>
        <v>1</v>
      </c>
    </row>
    <row r="304" spans="1:68" hidden="1" outlineLevel="2" x14ac:dyDescent="0.15">
      <c r="A304" s="47" t="s">
        <v>76</v>
      </c>
      <c r="G304" s="26">
        <f t="shared" ref="G304:AL304" si="166">G302*G303</f>
        <v>0</v>
      </c>
      <c r="H304" s="26">
        <f t="shared" si="166"/>
        <v>0</v>
      </c>
      <c r="I304" s="26">
        <f t="shared" si="166"/>
        <v>0</v>
      </c>
      <c r="J304" s="26">
        <f t="shared" si="166"/>
        <v>0</v>
      </c>
      <c r="K304" s="26">
        <f t="shared" si="166"/>
        <v>0</v>
      </c>
      <c r="L304" s="26">
        <f t="shared" si="166"/>
        <v>0</v>
      </c>
      <c r="M304" s="26">
        <f t="shared" si="166"/>
        <v>0</v>
      </c>
      <c r="N304" s="26">
        <f t="shared" si="166"/>
        <v>0</v>
      </c>
      <c r="O304" s="26">
        <f t="shared" si="166"/>
        <v>0</v>
      </c>
      <c r="P304" s="26">
        <f t="shared" si="166"/>
        <v>0</v>
      </c>
      <c r="Q304" s="26">
        <f t="shared" si="166"/>
        <v>0</v>
      </c>
      <c r="R304" s="26">
        <f t="shared" si="166"/>
        <v>0</v>
      </c>
      <c r="S304" s="26">
        <f t="shared" si="166"/>
        <v>0</v>
      </c>
      <c r="T304" s="26">
        <f t="shared" si="166"/>
        <v>0</v>
      </c>
      <c r="U304" s="26">
        <f t="shared" si="166"/>
        <v>0</v>
      </c>
      <c r="V304" s="26">
        <f t="shared" si="166"/>
        <v>0</v>
      </c>
      <c r="W304" s="26">
        <f t="shared" si="166"/>
        <v>0</v>
      </c>
      <c r="X304" s="26">
        <f t="shared" si="166"/>
        <v>0</v>
      </c>
      <c r="Y304" s="26">
        <f t="shared" si="166"/>
        <v>0</v>
      </c>
      <c r="Z304" s="26">
        <f t="shared" si="166"/>
        <v>0</v>
      </c>
      <c r="AA304" s="26">
        <f t="shared" si="166"/>
        <v>0</v>
      </c>
      <c r="AB304" s="26">
        <f t="shared" si="166"/>
        <v>0</v>
      </c>
      <c r="AC304" s="26">
        <f t="shared" si="166"/>
        <v>0</v>
      </c>
      <c r="AD304" s="26">
        <f t="shared" si="166"/>
        <v>0</v>
      </c>
      <c r="AE304" s="26">
        <f t="shared" si="166"/>
        <v>0</v>
      </c>
      <c r="AF304" s="26">
        <f t="shared" si="166"/>
        <v>0</v>
      </c>
      <c r="AG304" s="26">
        <f t="shared" si="166"/>
        <v>0</v>
      </c>
      <c r="AH304" s="26">
        <f t="shared" si="166"/>
        <v>0</v>
      </c>
      <c r="AI304" s="26">
        <f t="shared" si="166"/>
        <v>0</v>
      </c>
      <c r="AJ304" s="26">
        <f t="shared" si="166"/>
        <v>0</v>
      </c>
      <c r="AK304" s="26">
        <f t="shared" si="166"/>
        <v>0</v>
      </c>
      <c r="AL304" s="26">
        <f t="shared" si="166"/>
        <v>0</v>
      </c>
      <c r="AM304" s="26">
        <f t="shared" ref="AM304:BO304" si="167">AM302*AM303</f>
        <v>0</v>
      </c>
      <c r="AN304" s="26">
        <f t="shared" si="167"/>
        <v>0</v>
      </c>
      <c r="AO304" s="26">
        <f t="shared" si="167"/>
        <v>0</v>
      </c>
      <c r="AP304" s="26">
        <f t="shared" si="167"/>
        <v>0</v>
      </c>
      <c r="AQ304" s="26">
        <f t="shared" si="167"/>
        <v>0</v>
      </c>
      <c r="AR304" s="26">
        <f t="shared" si="167"/>
        <v>0</v>
      </c>
      <c r="AS304" s="26">
        <f t="shared" si="167"/>
        <v>0</v>
      </c>
      <c r="AT304" s="26">
        <f t="shared" si="167"/>
        <v>0</v>
      </c>
      <c r="AU304" s="26">
        <f t="shared" si="167"/>
        <v>0</v>
      </c>
      <c r="AV304" s="26">
        <f t="shared" si="167"/>
        <v>0</v>
      </c>
      <c r="AW304" s="26">
        <f t="shared" si="167"/>
        <v>0</v>
      </c>
      <c r="AX304" s="26">
        <f t="shared" si="167"/>
        <v>0</v>
      </c>
      <c r="AY304" s="26">
        <f t="shared" si="167"/>
        <v>0</v>
      </c>
      <c r="AZ304" s="26">
        <f t="shared" si="167"/>
        <v>0</v>
      </c>
      <c r="BA304" s="26">
        <f t="shared" si="167"/>
        <v>0</v>
      </c>
      <c r="BB304" s="26">
        <f t="shared" si="167"/>
        <v>0</v>
      </c>
      <c r="BC304" s="26">
        <f t="shared" si="167"/>
        <v>0</v>
      </c>
      <c r="BD304" s="26">
        <f t="shared" si="167"/>
        <v>0</v>
      </c>
      <c r="BE304" s="26">
        <f t="shared" si="167"/>
        <v>0</v>
      </c>
      <c r="BF304" s="26">
        <f t="shared" si="167"/>
        <v>0</v>
      </c>
      <c r="BG304" s="26">
        <f t="shared" si="167"/>
        <v>0</v>
      </c>
      <c r="BH304" s="26">
        <f t="shared" si="167"/>
        <v>0</v>
      </c>
      <c r="BI304" s="26">
        <f t="shared" si="167"/>
        <v>0</v>
      </c>
      <c r="BJ304" s="26">
        <f t="shared" si="167"/>
        <v>0</v>
      </c>
      <c r="BK304" s="26">
        <f t="shared" si="167"/>
        <v>0</v>
      </c>
      <c r="BL304" s="26">
        <f t="shared" si="167"/>
        <v>0</v>
      </c>
      <c r="BM304" s="26">
        <f t="shared" si="167"/>
        <v>0</v>
      </c>
      <c r="BN304" s="26">
        <f t="shared" si="167"/>
        <v>0</v>
      </c>
      <c r="BO304" s="26">
        <f t="shared" si="167"/>
        <v>0</v>
      </c>
    </row>
    <row r="305" spans="1:67" hidden="1" outlineLevel="2" x14ac:dyDescent="0.15">
      <c r="A305" s="47" t="s">
        <v>27</v>
      </c>
      <c r="G305" s="26">
        <f>'COSM-BONUS_CWS'!E75</f>
        <v>0</v>
      </c>
      <c r="H305" s="26">
        <f>'COSM-BONUS_CWS'!F75</f>
        <v>0</v>
      </c>
      <c r="I305" s="26">
        <f>'COSM-BONUS_CWS'!G75</f>
        <v>0</v>
      </c>
      <c r="J305" s="26">
        <f>'COSM-BONUS_CWS'!H75</f>
        <v>0</v>
      </c>
      <c r="K305" s="26">
        <f>'COSM-BONUS_CWS'!I75</f>
        <v>0</v>
      </c>
      <c r="L305" s="26">
        <f>'COSM-BONUS_CWS'!J75</f>
        <v>0</v>
      </c>
      <c r="M305" s="26">
        <f>'COSM-BONUS_CWS'!K75</f>
        <v>0</v>
      </c>
      <c r="N305" s="26">
        <f>'COSM-BONUS_CWS'!L75</f>
        <v>0</v>
      </c>
      <c r="O305" s="26">
        <f>'COSM-BONUS_CWS'!M75</f>
        <v>0</v>
      </c>
      <c r="P305" s="26">
        <f>'COSM-BONUS_CWS'!N75</f>
        <v>0</v>
      </c>
      <c r="Q305" s="26">
        <f>'COSM-BONUS_CWS'!O75</f>
        <v>0</v>
      </c>
      <c r="R305" s="26">
        <f>'COSM-BONUS_CWS'!P75</f>
        <v>0</v>
      </c>
      <c r="S305" s="26">
        <f>'COSM-BONUS_CWS'!Q75</f>
        <v>0</v>
      </c>
      <c r="T305" s="26">
        <f>'COSM-BONUS_CWS'!R75</f>
        <v>0</v>
      </c>
      <c r="U305" s="26">
        <f>'COSM-BONUS_CWS'!S75</f>
        <v>0</v>
      </c>
      <c r="V305" s="26">
        <f>'COSM-BONUS_CWS'!T75</f>
        <v>0</v>
      </c>
      <c r="W305" s="26">
        <f>'COSM-BONUS_CWS'!U75</f>
        <v>0</v>
      </c>
      <c r="X305" s="26">
        <f>'COSM-BONUS_CWS'!V75</f>
        <v>0</v>
      </c>
      <c r="Y305" s="26">
        <f>'COSM-BONUS_CWS'!W75</f>
        <v>0</v>
      </c>
      <c r="Z305" s="26">
        <f>'COSM-BONUS_CWS'!X75</f>
        <v>0</v>
      </c>
      <c r="AA305" s="26">
        <f>'COSM-BONUS_CWS'!Y75</f>
        <v>0</v>
      </c>
      <c r="AB305" s="26">
        <f>'COSM-BONUS_CWS'!Z75</f>
        <v>0</v>
      </c>
      <c r="AC305" s="26">
        <f>'COSM-BONUS_CWS'!AA75</f>
        <v>0</v>
      </c>
      <c r="AD305" s="26">
        <f>'COSM-BONUS_CWS'!AB75</f>
        <v>0</v>
      </c>
      <c r="AE305" s="26">
        <f>'COSM-BONUS_CWS'!AC75</f>
        <v>0</v>
      </c>
      <c r="AF305" s="26">
        <f>'COSM-BONUS_CWS'!AD75</f>
        <v>0</v>
      </c>
      <c r="AG305" s="26">
        <f>'COSM-BONUS_CWS'!AE75</f>
        <v>0</v>
      </c>
      <c r="AH305" s="26">
        <f>'COSM-BONUS_CWS'!AF75</f>
        <v>0</v>
      </c>
      <c r="AI305" s="26">
        <f>'COSM-BONUS_CWS'!AG75</f>
        <v>0</v>
      </c>
      <c r="AJ305" s="26">
        <f>'COSM-BONUS_CWS'!AH75</f>
        <v>0</v>
      </c>
      <c r="AK305" s="26">
        <f>'COSM-BONUS_CWS'!AI75</f>
        <v>0</v>
      </c>
      <c r="AL305" s="26">
        <f>'COSM-BONUS_CWS'!AJ75</f>
        <v>0</v>
      </c>
      <c r="AM305" s="26">
        <f>'COSM-BONUS_CWS'!AK75</f>
        <v>0</v>
      </c>
      <c r="AN305" s="26">
        <f>'COSM-BONUS_CWS'!AL75</f>
        <v>0</v>
      </c>
      <c r="AO305" s="26">
        <f>'COSM-BONUS_CWS'!AM75</f>
        <v>0</v>
      </c>
      <c r="AP305" s="26">
        <f>'COSM-BONUS_CWS'!AN75</f>
        <v>0</v>
      </c>
      <c r="AQ305" s="26">
        <f>'COSM-BONUS_CWS'!AO75</f>
        <v>0</v>
      </c>
      <c r="AR305" s="26">
        <f>'COSM-BONUS_CWS'!AP75</f>
        <v>0</v>
      </c>
      <c r="AS305" s="26">
        <f>'COSM-BONUS_CWS'!AQ75</f>
        <v>0</v>
      </c>
      <c r="AT305" s="26">
        <f>'COSM-BONUS_CWS'!AR75</f>
        <v>0</v>
      </c>
      <c r="AU305" s="26">
        <f>'COSM-BONUS_CWS'!AS75</f>
        <v>0</v>
      </c>
      <c r="AV305" s="26">
        <f>'COSM-BONUS_CWS'!AT75</f>
        <v>0</v>
      </c>
      <c r="AW305" s="26">
        <f>'COSM-BONUS_CWS'!AU75</f>
        <v>0</v>
      </c>
      <c r="AX305" s="26">
        <f>'COSM-BONUS_CWS'!AV75</f>
        <v>0</v>
      </c>
      <c r="AY305" s="26">
        <f>'COSM-BONUS_CWS'!AW75</f>
        <v>0</v>
      </c>
      <c r="AZ305" s="26">
        <f>'COSM-BONUS_CWS'!AX75</f>
        <v>0</v>
      </c>
      <c r="BA305" s="26">
        <f>'COSM-BONUS_CWS'!AY75</f>
        <v>0</v>
      </c>
      <c r="BB305" s="26">
        <f>'COSM-BONUS_CWS'!AZ75</f>
        <v>0</v>
      </c>
      <c r="BC305" s="26">
        <f>'COSM-BONUS_CWS'!BA75</f>
        <v>0</v>
      </c>
      <c r="BD305" s="26">
        <f>'COSM-BONUS_CWS'!BB75</f>
        <v>0</v>
      </c>
      <c r="BE305" s="26">
        <f>'COSM-BONUS_CWS'!BC75</f>
        <v>0</v>
      </c>
      <c r="BF305" s="26">
        <f>'COSM-BONUS_CWS'!BD75</f>
        <v>0</v>
      </c>
      <c r="BG305" s="26">
        <f>'COSM-BONUS_CWS'!BE75</f>
        <v>0</v>
      </c>
      <c r="BH305" s="26">
        <f>'COSM-BONUS_CWS'!BF75</f>
        <v>0</v>
      </c>
      <c r="BI305" s="26">
        <f>'COSM-BONUS_CWS'!BG75</f>
        <v>0</v>
      </c>
      <c r="BJ305" s="26">
        <f>'COSM-BONUS_CWS'!BH75</f>
        <v>0</v>
      </c>
      <c r="BK305" s="26">
        <f>'COSM-BONUS_CWS'!BI75</f>
        <v>0</v>
      </c>
      <c r="BL305" s="26">
        <f>'COSM-BONUS_CWS'!BJ75</f>
        <v>0</v>
      </c>
      <c r="BM305" s="26">
        <f>'COSM-BONUS_CWS'!BK75</f>
        <v>0</v>
      </c>
      <c r="BN305" s="26">
        <f>'COSM-BONUS_CWS'!BL75</f>
        <v>0</v>
      </c>
      <c r="BO305" s="26">
        <f>'COSM-BONUS_CWS'!BM75</f>
        <v>0</v>
      </c>
    </row>
    <row r="306" spans="1:67" hidden="1" outlineLevel="2" x14ac:dyDescent="0.15">
      <c r="A306" s="47" t="s">
        <v>63</v>
      </c>
      <c r="G306" s="26">
        <f t="shared" ref="G306:AL306" si="168">G304+G305</f>
        <v>0</v>
      </c>
      <c r="H306" s="26">
        <f t="shared" si="168"/>
        <v>0</v>
      </c>
      <c r="I306" s="26">
        <f t="shared" si="168"/>
        <v>0</v>
      </c>
      <c r="J306" s="26">
        <f t="shared" si="168"/>
        <v>0</v>
      </c>
      <c r="K306" s="26">
        <f t="shared" si="168"/>
        <v>0</v>
      </c>
      <c r="L306" s="26">
        <f t="shared" si="168"/>
        <v>0</v>
      </c>
      <c r="M306" s="26">
        <f t="shared" si="168"/>
        <v>0</v>
      </c>
      <c r="N306" s="26">
        <f t="shared" si="168"/>
        <v>0</v>
      </c>
      <c r="O306" s="26">
        <f t="shared" si="168"/>
        <v>0</v>
      </c>
      <c r="P306" s="26">
        <f t="shared" si="168"/>
        <v>0</v>
      </c>
      <c r="Q306" s="26">
        <f t="shared" si="168"/>
        <v>0</v>
      </c>
      <c r="R306" s="26">
        <f t="shared" si="168"/>
        <v>0</v>
      </c>
      <c r="S306" s="26">
        <f t="shared" si="168"/>
        <v>0</v>
      </c>
      <c r="T306" s="26">
        <f t="shared" si="168"/>
        <v>0</v>
      </c>
      <c r="U306" s="26">
        <f t="shared" si="168"/>
        <v>0</v>
      </c>
      <c r="V306" s="26">
        <f t="shared" si="168"/>
        <v>0</v>
      </c>
      <c r="W306" s="26">
        <f t="shared" si="168"/>
        <v>0</v>
      </c>
      <c r="X306" s="26">
        <f t="shared" si="168"/>
        <v>0</v>
      </c>
      <c r="Y306" s="26">
        <f t="shared" si="168"/>
        <v>0</v>
      </c>
      <c r="Z306" s="26">
        <f t="shared" si="168"/>
        <v>0</v>
      </c>
      <c r="AA306" s="26">
        <f t="shared" si="168"/>
        <v>0</v>
      </c>
      <c r="AB306" s="26">
        <f t="shared" si="168"/>
        <v>0</v>
      </c>
      <c r="AC306" s="26">
        <f t="shared" si="168"/>
        <v>0</v>
      </c>
      <c r="AD306" s="26">
        <f t="shared" si="168"/>
        <v>0</v>
      </c>
      <c r="AE306" s="26">
        <f t="shared" si="168"/>
        <v>0</v>
      </c>
      <c r="AF306" s="26">
        <f t="shared" si="168"/>
        <v>0</v>
      </c>
      <c r="AG306" s="26">
        <f t="shared" si="168"/>
        <v>0</v>
      </c>
      <c r="AH306" s="26">
        <f t="shared" si="168"/>
        <v>0</v>
      </c>
      <c r="AI306" s="26">
        <f t="shared" si="168"/>
        <v>0</v>
      </c>
      <c r="AJ306" s="26">
        <f t="shared" si="168"/>
        <v>0</v>
      </c>
      <c r="AK306" s="26">
        <f t="shared" si="168"/>
        <v>0</v>
      </c>
      <c r="AL306" s="26">
        <f t="shared" si="168"/>
        <v>0</v>
      </c>
      <c r="AM306" s="26">
        <f t="shared" ref="AM306:BO306" si="169">AM304+AM305</f>
        <v>0</v>
      </c>
      <c r="AN306" s="26">
        <f t="shared" si="169"/>
        <v>0</v>
      </c>
      <c r="AO306" s="26">
        <f t="shared" si="169"/>
        <v>0</v>
      </c>
      <c r="AP306" s="26">
        <f t="shared" si="169"/>
        <v>0</v>
      </c>
      <c r="AQ306" s="26">
        <f t="shared" si="169"/>
        <v>0</v>
      </c>
      <c r="AR306" s="26">
        <f t="shared" si="169"/>
        <v>0</v>
      </c>
      <c r="AS306" s="26">
        <f t="shared" si="169"/>
        <v>0</v>
      </c>
      <c r="AT306" s="26">
        <f t="shared" si="169"/>
        <v>0</v>
      </c>
      <c r="AU306" s="26">
        <f t="shared" si="169"/>
        <v>0</v>
      </c>
      <c r="AV306" s="26">
        <f t="shared" si="169"/>
        <v>0</v>
      </c>
      <c r="AW306" s="26">
        <f t="shared" si="169"/>
        <v>0</v>
      </c>
      <c r="AX306" s="26">
        <f t="shared" si="169"/>
        <v>0</v>
      </c>
      <c r="AY306" s="26">
        <f t="shared" si="169"/>
        <v>0</v>
      </c>
      <c r="AZ306" s="26">
        <f t="shared" si="169"/>
        <v>0</v>
      </c>
      <c r="BA306" s="26">
        <f t="shared" si="169"/>
        <v>0</v>
      </c>
      <c r="BB306" s="26">
        <f t="shared" si="169"/>
        <v>0</v>
      </c>
      <c r="BC306" s="26">
        <f t="shared" si="169"/>
        <v>0</v>
      </c>
      <c r="BD306" s="26">
        <f t="shared" si="169"/>
        <v>0</v>
      </c>
      <c r="BE306" s="26">
        <f t="shared" si="169"/>
        <v>0</v>
      </c>
      <c r="BF306" s="26">
        <f t="shared" si="169"/>
        <v>0</v>
      </c>
      <c r="BG306" s="26">
        <f t="shared" si="169"/>
        <v>0</v>
      </c>
      <c r="BH306" s="26">
        <f t="shared" si="169"/>
        <v>0</v>
      </c>
      <c r="BI306" s="26">
        <f t="shared" si="169"/>
        <v>0</v>
      </c>
      <c r="BJ306" s="26">
        <f t="shared" si="169"/>
        <v>0</v>
      </c>
      <c r="BK306" s="26">
        <f t="shared" si="169"/>
        <v>0</v>
      </c>
      <c r="BL306" s="26">
        <f t="shared" si="169"/>
        <v>0</v>
      </c>
      <c r="BM306" s="26">
        <f t="shared" si="169"/>
        <v>0</v>
      </c>
      <c r="BN306" s="26">
        <f t="shared" si="169"/>
        <v>0</v>
      </c>
      <c r="BO306" s="26">
        <f t="shared" si="169"/>
        <v>0</v>
      </c>
    </row>
    <row r="307" spans="1:67" hidden="1" outlineLevel="2" x14ac:dyDescent="0.15">
      <c r="A307" s="47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</row>
    <row r="308" spans="1:67" hidden="1" outlineLevel="2" x14ac:dyDescent="0.15">
      <c r="A308" s="33" t="s">
        <v>86</v>
      </c>
      <c r="G308" s="26">
        <f t="shared" ref="G308:AL308" si="170">G58*$C58</f>
        <v>0</v>
      </c>
      <c r="H308" s="26">
        <f t="shared" si="170"/>
        <v>1000000</v>
      </c>
      <c r="I308" s="26">
        <f t="shared" si="170"/>
        <v>1000000</v>
      </c>
      <c r="J308" s="26">
        <f t="shared" si="170"/>
        <v>1000000</v>
      </c>
      <c r="K308" s="26">
        <f t="shared" si="170"/>
        <v>1000000</v>
      </c>
      <c r="L308" s="26">
        <f t="shared" si="170"/>
        <v>1000000</v>
      </c>
      <c r="M308" s="26">
        <f t="shared" si="170"/>
        <v>1000000</v>
      </c>
      <c r="N308" s="26">
        <f t="shared" si="170"/>
        <v>1000000</v>
      </c>
      <c r="O308" s="26">
        <f t="shared" si="170"/>
        <v>1000000</v>
      </c>
      <c r="P308" s="26">
        <f t="shared" si="170"/>
        <v>1000000</v>
      </c>
      <c r="Q308" s="26">
        <f t="shared" si="170"/>
        <v>1000000</v>
      </c>
      <c r="R308" s="26">
        <f t="shared" si="170"/>
        <v>1000000</v>
      </c>
      <c r="S308" s="26">
        <f t="shared" si="170"/>
        <v>1000000</v>
      </c>
      <c r="T308" s="26">
        <f t="shared" si="170"/>
        <v>1000000</v>
      </c>
      <c r="U308" s="26">
        <f t="shared" si="170"/>
        <v>1000000</v>
      </c>
      <c r="V308" s="26">
        <f t="shared" si="170"/>
        <v>1000000</v>
      </c>
      <c r="W308" s="26">
        <f t="shared" si="170"/>
        <v>1000000</v>
      </c>
      <c r="X308" s="26">
        <f t="shared" si="170"/>
        <v>1000000</v>
      </c>
      <c r="Y308" s="26">
        <f t="shared" si="170"/>
        <v>1000000</v>
      </c>
      <c r="Z308" s="26">
        <f t="shared" si="170"/>
        <v>0</v>
      </c>
      <c r="AA308" s="26">
        <f t="shared" si="170"/>
        <v>0</v>
      </c>
      <c r="AB308" s="26">
        <f t="shared" si="170"/>
        <v>0</v>
      </c>
      <c r="AC308" s="26">
        <f t="shared" si="170"/>
        <v>0</v>
      </c>
      <c r="AD308" s="26">
        <f t="shared" si="170"/>
        <v>0</v>
      </c>
      <c r="AE308" s="26">
        <f t="shared" si="170"/>
        <v>0</v>
      </c>
      <c r="AF308" s="26">
        <f t="shared" si="170"/>
        <v>0</v>
      </c>
      <c r="AG308" s="26">
        <f t="shared" si="170"/>
        <v>0</v>
      </c>
      <c r="AH308" s="26">
        <f t="shared" si="170"/>
        <v>0</v>
      </c>
      <c r="AI308" s="26">
        <f t="shared" si="170"/>
        <v>0</v>
      </c>
      <c r="AJ308" s="26">
        <f t="shared" si="170"/>
        <v>0</v>
      </c>
      <c r="AK308" s="26">
        <f t="shared" si="170"/>
        <v>0</v>
      </c>
      <c r="AL308" s="26">
        <f t="shared" si="170"/>
        <v>0</v>
      </c>
      <c r="AM308" s="26">
        <f t="shared" ref="AM308:BO308" si="171">AM58*$C58</f>
        <v>0</v>
      </c>
      <c r="AN308" s="26">
        <f t="shared" si="171"/>
        <v>0</v>
      </c>
      <c r="AO308" s="26">
        <f t="shared" si="171"/>
        <v>0</v>
      </c>
      <c r="AP308" s="26">
        <f t="shared" si="171"/>
        <v>0</v>
      </c>
      <c r="AQ308" s="26">
        <f t="shared" si="171"/>
        <v>0</v>
      </c>
      <c r="AR308" s="26">
        <f t="shared" si="171"/>
        <v>0</v>
      </c>
      <c r="AS308" s="26">
        <f t="shared" si="171"/>
        <v>0</v>
      </c>
      <c r="AT308" s="26">
        <f t="shared" si="171"/>
        <v>0</v>
      </c>
      <c r="AU308" s="26">
        <f t="shared" si="171"/>
        <v>0</v>
      </c>
      <c r="AV308" s="26">
        <f t="shared" si="171"/>
        <v>0</v>
      </c>
      <c r="AW308" s="26">
        <f t="shared" si="171"/>
        <v>0</v>
      </c>
      <c r="AX308" s="26">
        <f t="shared" si="171"/>
        <v>0</v>
      </c>
      <c r="AY308" s="26">
        <f t="shared" si="171"/>
        <v>0</v>
      </c>
      <c r="AZ308" s="26">
        <f t="shared" si="171"/>
        <v>0</v>
      </c>
      <c r="BA308" s="26">
        <f t="shared" si="171"/>
        <v>0</v>
      </c>
      <c r="BB308" s="26">
        <f t="shared" si="171"/>
        <v>0</v>
      </c>
      <c r="BC308" s="26">
        <f t="shared" si="171"/>
        <v>0</v>
      </c>
      <c r="BD308" s="26">
        <f t="shared" si="171"/>
        <v>0</v>
      </c>
      <c r="BE308" s="26">
        <f t="shared" si="171"/>
        <v>0</v>
      </c>
      <c r="BF308" s="26">
        <f t="shared" si="171"/>
        <v>0</v>
      </c>
      <c r="BG308" s="26">
        <f t="shared" si="171"/>
        <v>0</v>
      </c>
      <c r="BH308" s="26">
        <f t="shared" si="171"/>
        <v>0</v>
      </c>
      <c r="BI308" s="26">
        <f t="shared" si="171"/>
        <v>0</v>
      </c>
      <c r="BJ308" s="26">
        <f t="shared" si="171"/>
        <v>0</v>
      </c>
      <c r="BK308" s="26">
        <f t="shared" si="171"/>
        <v>0</v>
      </c>
      <c r="BL308" s="26">
        <f t="shared" si="171"/>
        <v>0</v>
      </c>
      <c r="BM308" s="26">
        <f t="shared" si="171"/>
        <v>0</v>
      </c>
      <c r="BN308" s="26">
        <f t="shared" si="171"/>
        <v>0</v>
      </c>
      <c r="BO308" s="26">
        <f t="shared" si="171"/>
        <v>0</v>
      </c>
    </row>
    <row r="309" spans="1:67" hidden="1" outlineLevel="2" x14ac:dyDescent="0.15">
      <c r="A309" s="4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</row>
    <row r="310" spans="1:67" hidden="1" outlineLevel="2" x14ac:dyDescent="0.15">
      <c r="A310" s="14" t="s">
        <v>120</v>
      </c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spans="1:67" hidden="1" outlineLevel="2" x14ac:dyDescent="0.15">
      <c r="A311" s="47" t="s">
        <v>75</v>
      </c>
      <c r="G311" s="26">
        <f t="shared" ref="G311:AL311" si="172">G60*$C60</f>
        <v>0</v>
      </c>
      <c r="H311" s="26">
        <f t="shared" si="172"/>
        <v>0</v>
      </c>
      <c r="I311" s="26">
        <f t="shared" si="172"/>
        <v>0</v>
      </c>
      <c r="J311" s="26">
        <f t="shared" si="172"/>
        <v>0</v>
      </c>
      <c r="K311" s="26">
        <f t="shared" si="172"/>
        <v>0</v>
      </c>
      <c r="L311" s="26">
        <f t="shared" si="172"/>
        <v>0</v>
      </c>
      <c r="M311" s="26">
        <f t="shared" si="172"/>
        <v>0</v>
      </c>
      <c r="N311" s="26">
        <f t="shared" si="172"/>
        <v>0</v>
      </c>
      <c r="O311" s="26">
        <f t="shared" si="172"/>
        <v>0</v>
      </c>
      <c r="P311" s="26">
        <f t="shared" si="172"/>
        <v>0</v>
      </c>
      <c r="Q311" s="26">
        <f t="shared" si="172"/>
        <v>0</v>
      </c>
      <c r="R311" s="26">
        <f t="shared" si="172"/>
        <v>0</v>
      </c>
      <c r="S311" s="26">
        <f t="shared" si="172"/>
        <v>0</v>
      </c>
      <c r="T311" s="26">
        <f t="shared" si="172"/>
        <v>0</v>
      </c>
      <c r="U311" s="26">
        <f t="shared" si="172"/>
        <v>0</v>
      </c>
      <c r="V311" s="26">
        <f t="shared" si="172"/>
        <v>0</v>
      </c>
      <c r="W311" s="26">
        <f t="shared" si="172"/>
        <v>0</v>
      </c>
      <c r="X311" s="26">
        <f t="shared" si="172"/>
        <v>0</v>
      </c>
      <c r="Y311" s="26">
        <f t="shared" si="172"/>
        <v>0</v>
      </c>
      <c r="Z311" s="26">
        <f t="shared" si="172"/>
        <v>0</v>
      </c>
      <c r="AA311" s="26">
        <f t="shared" si="172"/>
        <v>0</v>
      </c>
      <c r="AB311" s="26">
        <f t="shared" si="172"/>
        <v>0</v>
      </c>
      <c r="AC311" s="26">
        <f t="shared" si="172"/>
        <v>0</v>
      </c>
      <c r="AD311" s="26">
        <f t="shared" si="172"/>
        <v>0</v>
      </c>
      <c r="AE311" s="26">
        <f t="shared" si="172"/>
        <v>0</v>
      </c>
      <c r="AF311" s="26">
        <f t="shared" si="172"/>
        <v>0</v>
      </c>
      <c r="AG311" s="26">
        <f t="shared" si="172"/>
        <v>0</v>
      </c>
      <c r="AH311" s="26">
        <f t="shared" si="172"/>
        <v>0</v>
      </c>
      <c r="AI311" s="26">
        <f t="shared" si="172"/>
        <v>0</v>
      </c>
      <c r="AJ311" s="26">
        <f t="shared" si="172"/>
        <v>0</v>
      </c>
      <c r="AK311" s="26">
        <f t="shared" si="172"/>
        <v>0</v>
      </c>
      <c r="AL311" s="26">
        <f t="shared" si="172"/>
        <v>0</v>
      </c>
      <c r="AM311" s="26">
        <f t="shared" ref="AM311:BO311" si="173">AM60*$C60</f>
        <v>0</v>
      </c>
      <c r="AN311" s="26">
        <f t="shared" si="173"/>
        <v>0</v>
      </c>
      <c r="AO311" s="26">
        <f t="shared" si="173"/>
        <v>0</v>
      </c>
      <c r="AP311" s="26">
        <f t="shared" si="173"/>
        <v>0</v>
      </c>
      <c r="AQ311" s="26">
        <f t="shared" si="173"/>
        <v>0</v>
      </c>
      <c r="AR311" s="26">
        <f t="shared" si="173"/>
        <v>0</v>
      </c>
      <c r="AS311" s="26">
        <f t="shared" si="173"/>
        <v>0</v>
      </c>
      <c r="AT311" s="26">
        <f t="shared" si="173"/>
        <v>0</v>
      </c>
      <c r="AU311" s="26">
        <f t="shared" si="173"/>
        <v>0</v>
      </c>
      <c r="AV311" s="26">
        <f t="shared" si="173"/>
        <v>0</v>
      </c>
      <c r="AW311" s="26">
        <f t="shared" si="173"/>
        <v>0</v>
      </c>
      <c r="AX311" s="26">
        <f t="shared" si="173"/>
        <v>0</v>
      </c>
      <c r="AY311" s="26">
        <f t="shared" si="173"/>
        <v>0</v>
      </c>
      <c r="AZ311" s="26">
        <f t="shared" si="173"/>
        <v>0</v>
      </c>
      <c r="BA311" s="26">
        <f t="shared" si="173"/>
        <v>0</v>
      </c>
      <c r="BB311" s="26">
        <f t="shared" si="173"/>
        <v>0</v>
      </c>
      <c r="BC311" s="26">
        <f t="shared" si="173"/>
        <v>0</v>
      </c>
      <c r="BD311" s="26">
        <f t="shared" si="173"/>
        <v>0</v>
      </c>
      <c r="BE311" s="26">
        <f t="shared" si="173"/>
        <v>0</v>
      </c>
      <c r="BF311" s="26">
        <f t="shared" si="173"/>
        <v>0</v>
      </c>
      <c r="BG311" s="26">
        <f t="shared" si="173"/>
        <v>0</v>
      </c>
      <c r="BH311" s="26">
        <f t="shared" si="173"/>
        <v>0</v>
      </c>
      <c r="BI311" s="26">
        <f t="shared" si="173"/>
        <v>0</v>
      </c>
      <c r="BJ311" s="26">
        <f t="shared" si="173"/>
        <v>0</v>
      </c>
      <c r="BK311" s="26">
        <f t="shared" si="173"/>
        <v>0</v>
      </c>
      <c r="BL311" s="26">
        <f t="shared" si="173"/>
        <v>0</v>
      </c>
      <c r="BM311" s="26">
        <f t="shared" si="173"/>
        <v>0</v>
      </c>
      <c r="BN311" s="26">
        <f t="shared" si="173"/>
        <v>0</v>
      </c>
      <c r="BO311" s="26">
        <f t="shared" si="173"/>
        <v>0</v>
      </c>
    </row>
    <row r="312" spans="1:67" hidden="1" outlineLevel="2" x14ac:dyDescent="0.15">
      <c r="A312" s="47" t="s">
        <v>62</v>
      </c>
      <c r="G312" s="23">
        <f>STAFFPLAN_CWS!$B82</f>
        <v>0.5</v>
      </c>
      <c r="H312" s="23">
        <f>STAFFPLAN_CWS!$C82</f>
        <v>0.6</v>
      </c>
      <c r="I312" s="23">
        <f>STAFFPLAN_CWS!$C82</f>
        <v>0.6</v>
      </c>
      <c r="J312" s="23">
        <f>STAFFPLAN_CWS!$C82</f>
        <v>0.6</v>
      </c>
      <c r="K312" s="23">
        <f>STAFFPLAN_CWS!$C82</f>
        <v>0.6</v>
      </c>
      <c r="L312" s="23">
        <f>STAFFPLAN_CWS!$C82</f>
        <v>0.6</v>
      </c>
      <c r="M312" s="23">
        <f>STAFFPLAN_CWS!$C82</f>
        <v>0.6</v>
      </c>
      <c r="N312" s="23">
        <f>STAFFPLAN_CWS!$C82</f>
        <v>0.6</v>
      </c>
      <c r="O312" s="23">
        <f>STAFFPLAN_CWS!$C82</f>
        <v>0.6</v>
      </c>
      <c r="P312" s="23">
        <f>STAFFPLAN_CWS!$C82</f>
        <v>0.6</v>
      </c>
      <c r="Q312" s="23">
        <f>STAFFPLAN_CWS!$C82</f>
        <v>0.6</v>
      </c>
      <c r="R312" s="23">
        <f>STAFFPLAN_CWS!$C82</f>
        <v>0.6</v>
      </c>
      <c r="S312" s="23">
        <f>STAFFPLAN_CWS!$C82</f>
        <v>0.6</v>
      </c>
      <c r="T312" s="23">
        <f>STAFFPLAN_CWS!$D82</f>
        <v>0.7</v>
      </c>
      <c r="U312" s="23">
        <f>STAFFPLAN_CWS!$D82</f>
        <v>0.7</v>
      </c>
      <c r="V312" s="23">
        <f>STAFFPLAN_CWS!$D82</f>
        <v>0.7</v>
      </c>
      <c r="W312" s="23">
        <f>STAFFPLAN_CWS!$D82</f>
        <v>0.7</v>
      </c>
      <c r="X312" s="23">
        <f>STAFFPLAN_CWS!$D82</f>
        <v>0.7</v>
      </c>
      <c r="Y312" s="23">
        <f>STAFFPLAN_CWS!$D82</f>
        <v>0.7</v>
      </c>
      <c r="Z312" s="23">
        <f>STAFFPLAN_CWS!$D82</f>
        <v>0.7</v>
      </c>
      <c r="AA312" s="23">
        <f>STAFFPLAN_CWS!$D82</f>
        <v>0.7</v>
      </c>
      <c r="AB312" s="23">
        <f>STAFFPLAN_CWS!$D82</f>
        <v>0.7</v>
      </c>
      <c r="AC312" s="23">
        <f>STAFFPLAN_CWS!$D82</f>
        <v>0.7</v>
      </c>
      <c r="AD312" s="23">
        <f>STAFFPLAN_CWS!$D82</f>
        <v>0.7</v>
      </c>
      <c r="AE312" s="23">
        <f>STAFFPLAN_CWS!$D82</f>
        <v>0.7</v>
      </c>
      <c r="AF312" s="23">
        <f>STAFFPLAN_CWS!$E82</f>
        <v>0.7</v>
      </c>
      <c r="AG312" s="23">
        <f>STAFFPLAN_CWS!$E82</f>
        <v>0.7</v>
      </c>
      <c r="AH312" s="23">
        <f>STAFFPLAN_CWS!$E82</f>
        <v>0.7</v>
      </c>
      <c r="AI312" s="23">
        <f>STAFFPLAN_CWS!$E82</f>
        <v>0.7</v>
      </c>
      <c r="AJ312" s="23">
        <f>STAFFPLAN_CWS!$E82</f>
        <v>0.7</v>
      </c>
      <c r="AK312" s="23">
        <f>STAFFPLAN_CWS!$E82</f>
        <v>0.7</v>
      </c>
      <c r="AL312" s="23">
        <f>STAFFPLAN_CWS!$E82</f>
        <v>0.7</v>
      </c>
      <c r="AM312" s="23">
        <f>STAFFPLAN_CWS!$E82</f>
        <v>0.7</v>
      </c>
      <c r="AN312" s="23">
        <f>STAFFPLAN_CWS!$E82</f>
        <v>0.7</v>
      </c>
      <c r="AO312" s="23">
        <f>STAFFPLAN_CWS!$E82</f>
        <v>0.7</v>
      </c>
      <c r="AP312" s="23">
        <f>STAFFPLAN_CWS!$E82</f>
        <v>0.7</v>
      </c>
      <c r="AQ312" s="23">
        <f>STAFFPLAN_CWS!$E82</f>
        <v>0.7</v>
      </c>
      <c r="AR312" s="23">
        <f>STAFFPLAN_CWS!$F82</f>
        <v>0.85</v>
      </c>
      <c r="AS312" s="23">
        <f>STAFFPLAN_CWS!$F82</f>
        <v>0.85</v>
      </c>
      <c r="AT312" s="23">
        <f>STAFFPLAN_CWS!$F82</f>
        <v>0.85</v>
      </c>
      <c r="AU312" s="23">
        <f>STAFFPLAN_CWS!$F82</f>
        <v>0.85</v>
      </c>
      <c r="AV312" s="23">
        <f>STAFFPLAN_CWS!$F82</f>
        <v>0.85</v>
      </c>
      <c r="AW312" s="23">
        <f>STAFFPLAN_CWS!$F82</f>
        <v>0.85</v>
      </c>
      <c r="AX312" s="23">
        <f>STAFFPLAN_CWS!$F82</f>
        <v>0.85</v>
      </c>
      <c r="AY312" s="23">
        <f>STAFFPLAN_CWS!$F82</f>
        <v>0.85</v>
      </c>
      <c r="AZ312" s="23">
        <f>STAFFPLAN_CWS!$F82</f>
        <v>0.85</v>
      </c>
      <c r="BA312" s="23">
        <f>STAFFPLAN_CWS!$F82</f>
        <v>0.85</v>
      </c>
      <c r="BB312" s="23">
        <f>STAFFPLAN_CWS!$F82</f>
        <v>0.85</v>
      </c>
      <c r="BC312" s="23">
        <f>STAFFPLAN_CWS!$F82</f>
        <v>0.85</v>
      </c>
      <c r="BD312" s="23">
        <f>STAFFPLAN_CWS!$G82</f>
        <v>1</v>
      </c>
      <c r="BE312" s="23">
        <f>STAFFPLAN_CWS!$G82</f>
        <v>1</v>
      </c>
      <c r="BF312" s="23">
        <f>STAFFPLAN_CWS!$G82</f>
        <v>1</v>
      </c>
      <c r="BG312" s="23">
        <f>STAFFPLAN_CWS!$G82</f>
        <v>1</v>
      </c>
      <c r="BH312" s="23">
        <f>STAFFPLAN_CWS!$G82</f>
        <v>1</v>
      </c>
      <c r="BI312" s="23">
        <f>STAFFPLAN_CWS!$G82</f>
        <v>1</v>
      </c>
      <c r="BJ312" s="23">
        <f>STAFFPLAN_CWS!$G82</f>
        <v>1</v>
      </c>
      <c r="BK312" s="23">
        <f>STAFFPLAN_CWS!$G82</f>
        <v>1</v>
      </c>
      <c r="BL312" s="23">
        <f>STAFFPLAN_CWS!$G82</f>
        <v>1</v>
      </c>
      <c r="BM312" s="23">
        <f>STAFFPLAN_CWS!$G82</f>
        <v>1</v>
      </c>
      <c r="BN312" s="23">
        <f>STAFFPLAN_CWS!$G82</f>
        <v>1</v>
      </c>
      <c r="BO312" s="23">
        <f>STAFFPLAN_CWS!$G82</f>
        <v>1</v>
      </c>
    </row>
    <row r="313" spans="1:67" hidden="1" outlineLevel="2" x14ac:dyDescent="0.15">
      <c r="A313" s="47" t="s">
        <v>76</v>
      </c>
      <c r="G313" s="26">
        <f t="shared" ref="G313:AL313" si="174">G311*G312</f>
        <v>0</v>
      </c>
      <c r="H313" s="26">
        <f t="shared" si="174"/>
        <v>0</v>
      </c>
      <c r="I313" s="26">
        <f t="shared" si="174"/>
        <v>0</v>
      </c>
      <c r="J313" s="26">
        <f t="shared" si="174"/>
        <v>0</v>
      </c>
      <c r="K313" s="26">
        <f t="shared" si="174"/>
        <v>0</v>
      </c>
      <c r="L313" s="26">
        <f t="shared" si="174"/>
        <v>0</v>
      </c>
      <c r="M313" s="26">
        <f t="shared" si="174"/>
        <v>0</v>
      </c>
      <c r="N313" s="26">
        <f t="shared" si="174"/>
        <v>0</v>
      </c>
      <c r="O313" s="26">
        <f t="shared" si="174"/>
        <v>0</v>
      </c>
      <c r="P313" s="26">
        <f t="shared" si="174"/>
        <v>0</v>
      </c>
      <c r="Q313" s="26">
        <f t="shared" si="174"/>
        <v>0</v>
      </c>
      <c r="R313" s="26">
        <f t="shared" si="174"/>
        <v>0</v>
      </c>
      <c r="S313" s="26">
        <f t="shared" si="174"/>
        <v>0</v>
      </c>
      <c r="T313" s="26">
        <f t="shared" si="174"/>
        <v>0</v>
      </c>
      <c r="U313" s="26">
        <f t="shared" si="174"/>
        <v>0</v>
      </c>
      <c r="V313" s="26">
        <f t="shared" si="174"/>
        <v>0</v>
      </c>
      <c r="W313" s="26">
        <f t="shared" si="174"/>
        <v>0</v>
      </c>
      <c r="X313" s="26">
        <f t="shared" si="174"/>
        <v>0</v>
      </c>
      <c r="Y313" s="26">
        <f t="shared" si="174"/>
        <v>0</v>
      </c>
      <c r="Z313" s="26">
        <f t="shared" si="174"/>
        <v>0</v>
      </c>
      <c r="AA313" s="26">
        <f t="shared" si="174"/>
        <v>0</v>
      </c>
      <c r="AB313" s="26">
        <f t="shared" si="174"/>
        <v>0</v>
      </c>
      <c r="AC313" s="26">
        <f t="shared" si="174"/>
        <v>0</v>
      </c>
      <c r="AD313" s="26">
        <f t="shared" si="174"/>
        <v>0</v>
      </c>
      <c r="AE313" s="26">
        <f t="shared" si="174"/>
        <v>0</v>
      </c>
      <c r="AF313" s="26">
        <f t="shared" si="174"/>
        <v>0</v>
      </c>
      <c r="AG313" s="26">
        <f t="shared" si="174"/>
        <v>0</v>
      </c>
      <c r="AH313" s="26">
        <f t="shared" si="174"/>
        <v>0</v>
      </c>
      <c r="AI313" s="26">
        <f t="shared" si="174"/>
        <v>0</v>
      </c>
      <c r="AJ313" s="26">
        <f t="shared" si="174"/>
        <v>0</v>
      </c>
      <c r="AK313" s="26">
        <f t="shared" si="174"/>
        <v>0</v>
      </c>
      <c r="AL313" s="26">
        <f t="shared" si="174"/>
        <v>0</v>
      </c>
      <c r="AM313" s="26">
        <f t="shared" ref="AM313:BO313" si="175">AM311*AM312</f>
        <v>0</v>
      </c>
      <c r="AN313" s="26">
        <f t="shared" si="175"/>
        <v>0</v>
      </c>
      <c r="AO313" s="26">
        <f t="shared" si="175"/>
        <v>0</v>
      </c>
      <c r="AP313" s="26">
        <f t="shared" si="175"/>
        <v>0</v>
      </c>
      <c r="AQ313" s="26">
        <f t="shared" si="175"/>
        <v>0</v>
      </c>
      <c r="AR313" s="26">
        <f t="shared" si="175"/>
        <v>0</v>
      </c>
      <c r="AS313" s="26">
        <f t="shared" si="175"/>
        <v>0</v>
      </c>
      <c r="AT313" s="26">
        <f t="shared" si="175"/>
        <v>0</v>
      </c>
      <c r="AU313" s="26">
        <f t="shared" si="175"/>
        <v>0</v>
      </c>
      <c r="AV313" s="26">
        <f t="shared" si="175"/>
        <v>0</v>
      </c>
      <c r="AW313" s="26">
        <f t="shared" si="175"/>
        <v>0</v>
      </c>
      <c r="AX313" s="26">
        <f t="shared" si="175"/>
        <v>0</v>
      </c>
      <c r="AY313" s="26">
        <f t="shared" si="175"/>
        <v>0</v>
      </c>
      <c r="AZ313" s="26">
        <f t="shared" si="175"/>
        <v>0</v>
      </c>
      <c r="BA313" s="26">
        <f t="shared" si="175"/>
        <v>0</v>
      </c>
      <c r="BB313" s="26">
        <f t="shared" si="175"/>
        <v>0</v>
      </c>
      <c r="BC313" s="26">
        <f t="shared" si="175"/>
        <v>0</v>
      </c>
      <c r="BD313" s="26">
        <f t="shared" si="175"/>
        <v>0</v>
      </c>
      <c r="BE313" s="26">
        <f t="shared" si="175"/>
        <v>0</v>
      </c>
      <c r="BF313" s="26">
        <f t="shared" si="175"/>
        <v>0</v>
      </c>
      <c r="BG313" s="26">
        <f t="shared" si="175"/>
        <v>0</v>
      </c>
      <c r="BH313" s="26">
        <f t="shared" si="175"/>
        <v>0</v>
      </c>
      <c r="BI313" s="26">
        <f t="shared" si="175"/>
        <v>0</v>
      </c>
      <c r="BJ313" s="26">
        <f t="shared" si="175"/>
        <v>0</v>
      </c>
      <c r="BK313" s="26">
        <f t="shared" si="175"/>
        <v>0</v>
      </c>
      <c r="BL313" s="26">
        <f t="shared" si="175"/>
        <v>0</v>
      </c>
      <c r="BM313" s="26">
        <f t="shared" si="175"/>
        <v>0</v>
      </c>
      <c r="BN313" s="26">
        <f t="shared" si="175"/>
        <v>0</v>
      </c>
      <c r="BO313" s="26">
        <f t="shared" si="175"/>
        <v>0</v>
      </c>
    </row>
    <row r="314" spans="1:67" hidden="1" outlineLevel="2" x14ac:dyDescent="0.15">
      <c r="A314" s="47" t="s">
        <v>27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v>0</v>
      </c>
      <c r="AJ314" s="26">
        <v>0</v>
      </c>
      <c r="AK314" s="26">
        <v>0</v>
      </c>
      <c r="AL314" s="26">
        <v>0</v>
      </c>
      <c r="AM314" s="26">
        <v>0</v>
      </c>
      <c r="AN314" s="26">
        <v>0</v>
      </c>
      <c r="AO314" s="26">
        <v>0</v>
      </c>
      <c r="AP314" s="26">
        <v>0</v>
      </c>
      <c r="AQ314" s="26">
        <v>0</v>
      </c>
      <c r="AR314" s="26">
        <v>0</v>
      </c>
      <c r="AS314" s="26">
        <v>0</v>
      </c>
      <c r="AT314" s="26">
        <v>0</v>
      </c>
      <c r="AU314" s="26">
        <v>0</v>
      </c>
      <c r="AV314" s="26">
        <v>0</v>
      </c>
      <c r="AW314" s="26">
        <v>0</v>
      </c>
      <c r="AX314" s="26">
        <v>0</v>
      </c>
      <c r="AY314" s="26">
        <v>0</v>
      </c>
      <c r="AZ314" s="26">
        <v>0</v>
      </c>
      <c r="BA314" s="26">
        <v>0</v>
      </c>
      <c r="BB314" s="26">
        <v>0</v>
      </c>
      <c r="BC314" s="26">
        <v>0</v>
      </c>
      <c r="BD314" s="26">
        <v>0</v>
      </c>
      <c r="BE314" s="26">
        <v>0</v>
      </c>
      <c r="BF314" s="26">
        <v>0</v>
      </c>
      <c r="BG314" s="26">
        <v>0</v>
      </c>
      <c r="BH314" s="26">
        <v>0</v>
      </c>
      <c r="BI314" s="26">
        <v>0</v>
      </c>
      <c r="BJ314" s="26">
        <v>0</v>
      </c>
      <c r="BK314" s="26">
        <v>0</v>
      </c>
      <c r="BL314" s="26">
        <v>0</v>
      </c>
      <c r="BM314" s="26">
        <v>0</v>
      </c>
      <c r="BN314" s="26">
        <v>0</v>
      </c>
      <c r="BO314" s="26">
        <v>0</v>
      </c>
    </row>
    <row r="315" spans="1:67" hidden="1" outlineLevel="2" x14ac:dyDescent="0.15">
      <c r="A315" s="47" t="s">
        <v>63</v>
      </c>
      <c r="G315" s="26">
        <f t="shared" ref="G315:AL315" si="176">G313+G314</f>
        <v>0</v>
      </c>
      <c r="H315" s="26">
        <f t="shared" si="176"/>
        <v>0</v>
      </c>
      <c r="I315" s="26">
        <f t="shared" si="176"/>
        <v>0</v>
      </c>
      <c r="J315" s="26">
        <f t="shared" si="176"/>
        <v>0</v>
      </c>
      <c r="K315" s="26">
        <f t="shared" si="176"/>
        <v>0</v>
      </c>
      <c r="L315" s="26">
        <f t="shared" si="176"/>
        <v>0</v>
      </c>
      <c r="M315" s="26">
        <f t="shared" si="176"/>
        <v>0</v>
      </c>
      <c r="N315" s="26">
        <f t="shared" si="176"/>
        <v>0</v>
      </c>
      <c r="O315" s="26">
        <f t="shared" si="176"/>
        <v>0</v>
      </c>
      <c r="P315" s="26">
        <f t="shared" si="176"/>
        <v>0</v>
      </c>
      <c r="Q315" s="26">
        <f t="shared" si="176"/>
        <v>0</v>
      </c>
      <c r="R315" s="26">
        <f t="shared" si="176"/>
        <v>0</v>
      </c>
      <c r="S315" s="26">
        <f t="shared" si="176"/>
        <v>0</v>
      </c>
      <c r="T315" s="26">
        <f t="shared" si="176"/>
        <v>0</v>
      </c>
      <c r="U315" s="26">
        <f t="shared" si="176"/>
        <v>0</v>
      </c>
      <c r="V315" s="26">
        <f t="shared" si="176"/>
        <v>0</v>
      </c>
      <c r="W315" s="26">
        <f t="shared" si="176"/>
        <v>0</v>
      </c>
      <c r="X315" s="26">
        <f t="shared" si="176"/>
        <v>0</v>
      </c>
      <c r="Y315" s="26">
        <f t="shared" si="176"/>
        <v>0</v>
      </c>
      <c r="Z315" s="26">
        <f t="shared" si="176"/>
        <v>0</v>
      </c>
      <c r="AA315" s="26">
        <f t="shared" si="176"/>
        <v>0</v>
      </c>
      <c r="AB315" s="26">
        <f t="shared" si="176"/>
        <v>0</v>
      </c>
      <c r="AC315" s="26">
        <f t="shared" si="176"/>
        <v>0</v>
      </c>
      <c r="AD315" s="26">
        <f t="shared" si="176"/>
        <v>0</v>
      </c>
      <c r="AE315" s="26">
        <f t="shared" si="176"/>
        <v>0</v>
      </c>
      <c r="AF315" s="26">
        <f t="shared" si="176"/>
        <v>0</v>
      </c>
      <c r="AG315" s="26">
        <f t="shared" si="176"/>
        <v>0</v>
      </c>
      <c r="AH315" s="26">
        <f t="shared" si="176"/>
        <v>0</v>
      </c>
      <c r="AI315" s="26">
        <f t="shared" si="176"/>
        <v>0</v>
      </c>
      <c r="AJ315" s="26">
        <f t="shared" si="176"/>
        <v>0</v>
      </c>
      <c r="AK315" s="26">
        <f t="shared" si="176"/>
        <v>0</v>
      </c>
      <c r="AL315" s="26">
        <f t="shared" si="176"/>
        <v>0</v>
      </c>
      <c r="AM315" s="26">
        <f t="shared" ref="AM315:BO315" si="177">AM313+AM314</f>
        <v>0</v>
      </c>
      <c r="AN315" s="26">
        <f t="shared" si="177"/>
        <v>0</v>
      </c>
      <c r="AO315" s="26">
        <f t="shared" si="177"/>
        <v>0</v>
      </c>
      <c r="AP315" s="26">
        <f t="shared" si="177"/>
        <v>0</v>
      </c>
      <c r="AQ315" s="26">
        <f t="shared" si="177"/>
        <v>0</v>
      </c>
      <c r="AR315" s="26">
        <f t="shared" si="177"/>
        <v>0</v>
      </c>
      <c r="AS315" s="26">
        <f t="shared" si="177"/>
        <v>0</v>
      </c>
      <c r="AT315" s="26">
        <f t="shared" si="177"/>
        <v>0</v>
      </c>
      <c r="AU315" s="26">
        <f t="shared" si="177"/>
        <v>0</v>
      </c>
      <c r="AV315" s="26">
        <f t="shared" si="177"/>
        <v>0</v>
      </c>
      <c r="AW315" s="26">
        <f t="shared" si="177"/>
        <v>0</v>
      </c>
      <c r="AX315" s="26">
        <f t="shared" si="177"/>
        <v>0</v>
      </c>
      <c r="AY315" s="26">
        <f t="shared" si="177"/>
        <v>0</v>
      </c>
      <c r="AZ315" s="26">
        <f t="shared" si="177"/>
        <v>0</v>
      </c>
      <c r="BA315" s="26">
        <f t="shared" si="177"/>
        <v>0</v>
      </c>
      <c r="BB315" s="26">
        <f t="shared" si="177"/>
        <v>0</v>
      </c>
      <c r="BC315" s="26">
        <f t="shared" si="177"/>
        <v>0</v>
      </c>
      <c r="BD315" s="26">
        <f t="shared" si="177"/>
        <v>0</v>
      </c>
      <c r="BE315" s="26">
        <f t="shared" si="177"/>
        <v>0</v>
      </c>
      <c r="BF315" s="26">
        <f t="shared" si="177"/>
        <v>0</v>
      </c>
      <c r="BG315" s="26">
        <f t="shared" si="177"/>
        <v>0</v>
      </c>
      <c r="BH315" s="26">
        <f t="shared" si="177"/>
        <v>0</v>
      </c>
      <c r="BI315" s="26">
        <f t="shared" si="177"/>
        <v>0</v>
      </c>
      <c r="BJ315" s="26">
        <f t="shared" si="177"/>
        <v>0</v>
      </c>
      <c r="BK315" s="26">
        <f t="shared" si="177"/>
        <v>0</v>
      </c>
      <c r="BL315" s="26">
        <f t="shared" si="177"/>
        <v>0</v>
      </c>
      <c r="BM315" s="26">
        <f t="shared" si="177"/>
        <v>0</v>
      </c>
      <c r="BN315" s="26">
        <f t="shared" si="177"/>
        <v>0</v>
      </c>
      <c r="BO315" s="26">
        <f t="shared" si="177"/>
        <v>0</v>
      </c>
    </row>
    <row r="316" spans="1:67" hidden="1" outlineLevel="2" x14ac:dyDescent="0.15">
      <c r="A316" s="4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</row>
    <row r="317" spans="1:67" hidden="1" outlineLevel="2" x14ac:dyDescent="0.15">
      <c r="A317" s="33" t="s">
        <v>86</v>
      </c>
      <c r="G317" s="26">
        <f t="shared" ref="G317:AL317" si="178">G61*$C61</f>
        <v>0</v>
      </c>
      <c r="H317" s="26">
        <f t="shared" si="178"/>
        <v>500000</v>
      </c>
      <c r="I317" s="26">
        <f t="shared" si="178"/>
        <v>500000</v>
      </c>
      <c r="J317" s="26">
        <f t="shared" si="178"/>
        <v>500000</v>
      </c>
      <c r="K317" s="26">
        <f t="shared" si="178"/>
        <v>500000</v>
      </c>
      <c r="L317" s="26">
        <f t="shared" si="178"/>
        <v>500000</v>
      </c>
      <c r="M317" s="26">
        <f t="shared" si="178"/>
        <v>500000</v>
      </c>
      <c r="N317" s="26">
        <f t="shared" si="178"/>
        <v>500000</v>
      </c>
      <c r="O317" s="26">
        <f t="shared" si="178"/>
        <v>500000</v>
      </c>
      <c r="P317" s="26">
        <f t="shared" si="178"/>
        <v>500000</v>
      </c>
      <c r="Q317" s="26">
        <f t="shared" si="178"/>
        <v>500000</v>
      </c>
      <c r="R317" s="26">
        <f t="shared" si="178"/>
        <v>500000</v>
      </c>
      <c r="S317" s="26">
        <f t="shared" si="178"/>
        <v>500000</v>
      </c>
      <c r="T317" s="26">
        <f t="shared" si="178"/>
        <v>500000</v>
      </c>
      <c r="U317" s="26">
        <f t="shared" si="178"/>
        <v>500000</v>
      </c>
      <c r="V317" s="26">
        <f t="shared" si="178"/>
        <v>500000</v>
      </c>
      <c r="W317" s="26">
        <f t="shared" si="178"/>
        <v>500000</v>
      </c>
      <c r="X317" s="26">
        <f t="shared" si="178"/>
        <v>500000</v>
      </c>
      <c r="Y317" s="26">
        <f t="shared" si="178"/>
        <v>500000</v>
      </c>
      <c r="Z317" s="26">
        <f t="shared" si="178"/>
        <v>500000</v>
      </c>
      <c r="AA317" s="26">
        <f t="shared" si="178"/>
        <v>500000</v>
      </c>
      <c r="AB317" s="26">
        <f t="shared" si="178"/>
        <v>500000</v>
      </c>
      <c r="AC317" s="26">
        <f t="shared" si="178"/>
        <v>500000</v>
      </c>
      <c r="AD317" s="26">
        <f t="shared" si="178"/>
        <v>500000</v>
      </c>
      <c r="AE317" s="26">
        <f t="shared" si="178"/>
        <v>500000</v>
      </c>
      <c r="AF317" s="26">
        <f t="shared" si="178"/>
        <v>0</v>
      </c>
      <c r="AG317" s="26">
        <f t="shared" si="178"/>
        <v>0</v>
      </c>
      <c r="AH317" s="26">
        <f t="shared" si="178"/>
        <v>0</v>
      </c>
      <c r="AI317" s="26">
        <f t="shared" si="178"/>
        <v>0</v>
      </c>
      <c r="AJ317" s="26">
        <f t="shared" si="178"/>
        <v>0</v>
      </c>
      <c r="AK317" s="26">
        <f t="shared" si="178"/>
        <v>0</v>
      </c>
      <c r="AL317" s="26">
        <f t="shared" si="178"/>
        <v>0</v>
      </c>
      <c r="AM317" s="26">
        <f t="shared" ref="AM317:BO317" si="179">AM61*$C61</f>
        <v>0</v>
      </c>
      <c r="AN317" s="26">
        <f t="shared" si="179"/>
        <v>0</v>
      </c>
      <c r="AO317" s="26">
        <f t="shared" si="179"/>
        <v>0</v>
      </c>
      <c r="AP317" s="26">
        <f t="shared" si="179"/>
        <v>0</v>
      </c>
      <c r="AQ317" s="26">
        <f t="shared" si="179"/>
        <v>0</v>
      </c>
      <c r="AR317" s="26">
        <f t="shared" si="179"/>
        <v>0</v>
      </c>
      <c r="AS317" s="26">
        <f t="shared" si="179"/>
        <v>0</v>
      </c>
      <c r="AT317" s="26">
        <f t="shared" si="179"/>
        <v>0</v>
      </c>
      <c r="AU317" s="26">
        <f t="shared" si="179"/>
        <v>0</v>
      </c>
      <c r="AV317" s="26">
        <f t="shared" si="179"/>
        <v>0</v>
      </c>
      <c r="AW317" s="26">
        <f t="shared" si="179"/>
        <v>0</v>
      </c>
      <c r="AX317" s="26">
        <f t="shared" si="179"/>
        <v>0</v>
      </c>
      <c r="AY317" s="26">
        <f t="shared" si="179"/>
        <v>0</v>
      </c>
      <c r="AZ317" s="26">
        <f t="shared" si="179"/>
        <v>0</v>
      </c>
      <c r="BA317" s="26">
        <f t="shared" si="179"/>
        <v>0</v>
      </c>
      <c r="BB317" s="26">
        <f t="shared" si="179"/>
        <v>0</v>
      </c>
      <c r="BC317" s="26">
        <f t="shared" si="179"/>
        <v>0</v>
      </c>
      <c r="BD317" s="26">
        <f t="shared" si="179"/>
        <v>0</v>
      </c>
      <c r="BE317" s="26">
        <f t="shared" si="179"/>
        <v>0</v>
      </c>
      <c r="BF317" s="26">
        <f t="shared" si="179"/>
        <v>0</v>
      </c>
      <c r="BG317" s="26">
        <f t="shared" si="179"/>
        <v>0</v>
      </c>
      <c r="BH317" s="26">
        <f t="shared" si="179"/>
        <v>0</v>
      </c>
      <c r="BI317" s="26">
        <f t="shared" si="179"/>
        <v>0</v>
      </c>
      <c r="BJ317" s="26">
        <f t="shared" si="179"/>
        <v>0</v>
      </c>
      <c r="BK317" s="26">
        <f t="shared" si="179"/>
        <v>0</v>
      </c>
      <c r="BL317" s="26">
        <f t="shared" si="179"/>
        <v>0</v>
      </c>
      <c r="BM317" s="26">
        <f t="shared" si="179"/>
        <v>0</v>
      </c>
      <c r="BN317" s="26">
        <f t="shared" si="179"/>
        <v>0</v>
      </c>
      <c r="BO317" s="26">
        <f t="shared" si="179"/>
        <v>0</v>
      </c>
    </row>
    <row r="318" spans="1:67" hidden="1" outlineLevel="2" x14ac:dyDescent="0.15"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</row>
    <row r="319" spans="1:67" hidden="1" outlineLevel="2" x14ac:dyDescent="0.15">
      <c r="A319" s="14" t="s">
        <v>54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</row>
    <row r="320" spans="1:67" hidden="1" outlineLevel="2" x14ac:dyDescent="0.15">
      <c r="A320" s="47" t="s">
        <v>75</v>
      </c>
      <c r="G320" s="26">
        <f t="shared" ref="G320:AL320" si="180">G63*$C63</f>
        <v>0</v>
      </c>
      <c r="H320" s="26">
        <f t="shared" si="180"/>
        <v>0</v>
      </c>
      <c r="I320" s="26">
        <f t="shared" si="180"/>
        <v>0</v>
      </c>
      <c r="J320" s="26">
        <f t="shared" si="180"/>
        <v>0</v>
      </c>
      <c r="K320" s="26">
        <f t="shared" si="180"/>
        <v>0</v>
      </c>
      <c r="L320" s="26">
        <f t="shared" si="180"/>
        <v>0</v>
      </c>
      <c r="M320" s="26">
        <f t="shared" si="180"/>
        <v>0</v>
      </c>
      <c r="N320" s="26">
        <f t="shared" si="180"/>
        <v>0</v>
      </c>
      <c r="O320" s="26">
        <f t="shared" si="180"/>
        <v>0</v>
      </c>
      <c r="P320" s="26">
        <f t="shared" si="180"/>
        <v>0</v>
      </c>
      <c r="Q320" s="26">
        <f t="shared" si="180"/>
        <v>0</v>
      </c>
      <c r="R320" s="26">
        <f t="shared" si="180"/>
        <v>0</v>
      </c>
      <c r="S320" s="26">
        <f t="shared" si="180"/>
        <v>0</v>
      </c>
      <c r="T320" s="26">
        <f t="shared" si="180"/>
        <v>0</v>
      </c>
      <c r="U320" s="26">
        <f t="shared" si="180"/>
        <v>0</v>
      </c>
      <c r="V320" s="26">
        <f t="shared" si="180"/>
        <v>0</v>
      </c>
      <c r="W320" s="26">
        <f t="shared" si="180"/>
        <v>0</v>
      </c>
      <c r="X320" s="26">
        <f t="shared" si="180"/>
        <v>0</v>
      </c>
      <c r="Y320" s="26">
        <f t="shared" si="180"/>
        <v>0</v>
      </c>
      <c r="Z320" s="26">
        <f t="shared" si="180"/>
        <v>0</v>
      </c>
      <c r="AA320" s="26">
        <f t="shared" si="180"/>
        <v>0</v>
      </c>
      <c r="AB320" s="26">
        <f t="shared" si="180"/>
        <v>0</v>
      </c>
      <c r="AC320" s="26">
        <f t="shared" si="180"/>
        <v>0</v>
      </c>
      <c r="AD320" s="26">
        <f t="shared" si="180"/>
        <v>0</v>
      </c>
      <c r="AE320" s="26">
        <f t="shared" si="180"/>
        <v>0</v>
      </c>
      <c r="AF320" s="26">
        <f t="shared" si="180"/>
        <v>0</v>
      </c>
      <c r="AG320" s="26">
        <f t="shared" si="180"/>
        <v>0</v>
      </c>
      <c r="AH320" s="26">
        <f t="shared" si="180"/>
        <v>0</v>
      </c>
      <c r="AI320" s="26">
        <f t="shared" si="180"/>
        <v>0</v>
      </c>
      <c r="AJ320" s="26">
        <f t="shared" si="180"/>
        <v>0</v>
      </c>
      <c r="AK320" s="26">
        <f t="shared" si="180"/>
        <v>0</v>
      </c>
      <c r="AL320" s="26">
        <f t="shared" si="180"/>
        <v>0</v>
      </c>
      <c r="AM320" s="26">
        <f t="shared" ref="AM320:BO320" si="181">AM63*$C63</f>
        <v>0</v>
      </c>
      <c r="AN320" s="26">
        <f t="shared" si="181"/>
        <v>0</v>
      </c>
      <c r="AO320" s="26">
        <f t="shared" si="181"/>
        <v>0</v>
      </c>
      <c r="AP320" s="26">
        <f t="shared" si="181"/>
        <v>0</v>
      </c>
      <c r="AQ320" s="26">
        <f t="shared" si="181"/>
        <v>0</v>
      </c>
      <c r="AR320" s="26">
        <f t="shared" si="181"/>
        <v>0</v>
      </c>
      <c r="AS320" s="26">
        <f t="shared" si="181"/>
        <v>0</v>
      </c>
      <c r="AT320" s="26">
        <f t="shared" si="181"/>
        <v>0</v>
      </c>
      <c r="AU320" s="26">
        <f t="shared" si="181"/>
        <v>0</v>
      </c>
      <c r="AV320" s="26">
        <f t="shared" si="181"/>
        <v>0</v>
      </c>
      <c r="AW320" s="26">
        <f t="shared" si="181"/>
        <v>0</v>
      </c>
      <c r="AX320" s="26">
        <f t="shared" si="181"/>
        <v>0</v>
      </c>
      <c r="AY320" s="26">
        <f t="shared" si="181"/>
        <v>0</v>
      </c>
      <c r="AZ320" s="26">
        <f t="shared" si="181"/>
        <v>0</v>
      </c>
      <c r="BA320" s="26">
        <f t="shared" si="181"/>
        <v>0</v>
      </c>
      <c r="BB320" s="26">
        <f t="shared" si="181"/>
        <v>0</v>
      </c>
      <c r="BC320" s="26">
        <f t="shared" si="181"/>
        <v>0</v>
      </c>
      <c r="BD320" s="26">
        <f t="shared" si="181"/>
        <v>0</v>
      </c>
      <c r="BE320" s="26">
        <f t="shared" si="181"/>
        <v>0</v>
      </c>
      <c r="BF320" s="26">
        <f t="shared" si="181"/>
        <v>0</v>
      </c>
      <c r="BG320" s="26">
        <f t="shared" si="181"/>
        <v>0</v>
      </c>
      <c r="BH320" s="26">
        <f t="shared" si="181"/>
        <v>0</v>
      </c>
      <c r="BI320" s="26">
        <f t="shared" si="181"/>
        <v>0</v>
      </c>
      <c r="BJ320" s="26">
        <f t="shared" si="181"/>
        <v>0</v>
      </c>
      <c r="BK320" s="26">
        <f t="shared" si="181"/>
        <v>0</v>
      </c>
      <c r="BL320" s="26">
        <f t="shared" si="181"/>
        <v>0</v>
      </c>
      <c r="BM320" s="26">
        <f t="shared" si="181"/>
        <v>0</v>
      </c>
      <c r="BN320" s="26">
        <f t="shared" si="181"/>
        <v>0</v>
      </c>
      <c r="BO320" s="26">
        <f t="shared" si="181"/>
        <v>0</v>
      </c>
    </row>
    <row r="321" spans="1:67" hidden="1" outlineLevel="2" x14ac:dyDescent="0.15">
      <c r="A321" s="47" t="s">
        <v>62</v>
      </c>
      <c r="G321" s="23">
        <f>STAFFPLAN_CWS!$B86</f>
        <v>0.5</v>
      </c>
      <c r="H321" s="23">
        <f>STAFFPLAN_CWS!$C86</f>
        <v>0.6</v>
      </c>
      <c r="I321" s="23">
        <f>STAFFPLAN_CWS!$C86</f>
        <v>0.6</v>
      </c>
      <c r="J321" s="23">
        <f>STAFFPLAN_CWS!$C86</f>
        <v>0.6</v>
      </c>
      <c r="K321" s="23">
        <f>STAFFPLAN_CWS!$C86</f>
        <v>0.6</v>
      </c>
      <c r="L321" s="23">
        <f>STAFFPLAN_CWS!$C86</f>
        <v>0.6</v>
      </c>
      <c r="M321" s="23">
        <f>STAFFPLAN_CWS!$C86</f>
        <v>0.6</v>
      </c>
      <c r="N321" s="23">
        <f>STAFFPLAN_CWS!$C86</f>
        <v>0.6</v>
      </c>
      <c r="O321" s="23">
        <f>STAFFPLAN_CWS!$C86</f>
        <v>0.6</v>
      </c>
      <c r="P321" s="23">
        <f>STAFFPLAN_CWS!$C86</f>
        <v>0.6</v>
      </c>
      <c r="Q321" s="23">
        <f>STAFFPLAN_CWS!$C86</f>
        <v>0.6</v>
      </c>
      <c r="R321" s="23">
        <f>STAFFPLAN_CWS!$C86</f>
        <v>0.6</v>
      </c>
      <c r="S321" s="23">
        <f>STAFFPLAN_CWS!$C86</f>
        <v>0.6</v>
      </c>
      <c r="T321" s="23">
        <f>STAFFPLAN_CWS!$D86</f>
        <v>0.7</v>
      </c>
      <c r="U321" s="23">
        <f>STAFFPLAN_CWS!$D86</f>
        <v>0.7</v>
      </c>
      <c r="V321" s="23">
        <f>STAFFPLAN_CWS!$D86</f>
        <v>0.7</v>
      </c>
      <c r="W321" s="23">
        <f>STAFFPLAN_CWS!$D86</f>
        <v>0.7</v>
      </c>
      <c r="X321" s="23">
        <f>STAFFPLAN_CWS!$D86</f>
        <v>0.7</v>
      </c>
      <c r="Y321" s="23">
        <f>STAFFPLAN_CWS!$D86</f>
        <v>0.7</v>
      </c>
      <c r="Z321" s="23">
        <f>STAFFPLAN_CWS!$D86</f>
        <v>0.7</v>
      </c>
      <c r="AA321" s="23">
        <f>STAFFPLAN_CWS!$D86</f>
        <v>0.7</v>
      </c>
      <c r="AB321" s="23">
        <f>STAFFPLAN_CWS!$D86</f>
        <v>0.7</v>
      </c>
      <c r="AC321" s="23">
        <f>STAFFPLAN_CWS!$D86</f>
        <v>0.7</v>
      </c>
      <c r="AD321" s="23">
        <f>STAFFPLAN_CWS!$D86</f>
        <v>0.7</v>
      </c>
      <c r="AE321" s="23">
        <f>STAFFPLAN_CWS!$D86</f>
        <v>0.7</v>
      </c>
      <c r="AF321" s="23">
        <f>STAFFPLAN_CWS!$E86</f>
        <v>0.7</v>
      </c>
      <c r="AG321" s="23">
        <f>STAFFPLAN_CWS!$E86</f>
        <v>0.7</v>
      </c>
      <c r="AH321" s="23">
        <f>STAFFPLAN_CWS!$E86</f>
        <v>0.7</v>
      </c>
      <c r="AI321" s="23">
        <f>STAFFPLAN_CWS!$E86</f>
        <v>0.7</v>
      </c>
      <c r="AJ321" s="23">
        <f>STAFFPLAN_CWS!$E86</f>
        <v>0.7</v>
      </c>
      <c r="AK321" s="23">
        <f>STAFFPLAN_CWS!$E86</f>
        <v>0.7</v>
      </c>
      <c r="AL321" s="23">
        <f>STAFFPLAN_CWS!$E86</f>
        <v>0.7</v>
      </c>
      <c r="AM321" s="23">
        <f>STAFFPLAN_CWS!$E86</f>
        <v>0.7</v>
      </c>
      <c r="AN321" s="23">
        <f>STAFFPLAN_CWS!$E86</f>
        <v>0.7</v>
      </c>
      <c r="AO321" s="23">
        <f>STAFFPLAN_CWS!$E86</f>
        <v>0.7</v>
      </c>
      <c r="AP321" s="23">
        <f>STAFFPLAN_CWS!$E86</f>
        <v>0.7</v>
      </c>
      <c r="AQ321" s="23">
        <f>STAFFPLAN_CWS!$E86</f>
        <v>0.7</v>
      </c>
      <c r="AR321" s="23">
        <f>STAFFPLAN_CWS!$F86</f>
        <v>0.85</v>
      </c>
      <c r="AS321" s="23">
        <f>STAFFPLAN_CWS!$F86</f>
        <v>0.85</v>
      </c>
      <c r="AT321" s="23">
        <f>STAFFPLAN_CWS!$F86</f>
        <v>0.85</v>
      </c>
      <c r="AU321" s="23">
        <f>STAFFPLAN_CWS!$F86</f>
        <v>0.85</v>
      </c>
      <c r="AV321" s="23">
        <f>STAFFPLAN_CWS!$F86</f>
        <v>0.85</v>
      </c>
      <c r="AW321" s="23">
        <f>STAFFPLAN_CWS!$F86</f>
        <v>0.85</v>
      </c>
      <c r="AX321" s="23">
        <f>STAFFPLAN_CWS!$F86</f>
        <v>0.85</v>
      </c>
      <c r="AY321" s="23">
        <f>STAFFPLAN_CWS!$F86</f>
        <v>0.85</v>
      </c>
      <c r="AZ321" s="23">
        <f>STAFFPLAN_CWS!$F86</f>
        <v>0.85</v>
      </c>
      <c r="BA321" s="23">
        <f>STAFFPLAN_CWS!$F86</f>
        <v>0.85</v>
      </c>
      <c r="BB321" s="23">
        <f>STAFFPLAN_CWS!$F86</f>
        <v>0.85</v>
      </c>
      <c r="BC321" s="23">
        <f>STAFFPLAN_CWS!$F86</f>
        <v>0.85</v>
      </c>
      <c r="BD321" s="23">
        <f>STAFFPLAN_CWS!$G86</f>
        <v>1</v>
      </c>
      <c r="BE321" s="23">
        <f>STAFFPLAN_CWS!$G86</f>
        <v>1</v>
      </c>
      <c r="BF321" s="23">
        <f>STAFFPLAN_CWS!$G86</f>
        <v>1</v>
      </c>
      <c r="BG321" s="23">
        <f>STAFFPLAN_CWS!$G86</f>
        <v>1</v>
      </c>
      <c r="BH321" s="23">
        <f>STAFFPLAN_CWS!$G86</f>
        <v>1</v>
      </c>
      <c r="BI321" s="23">
        <f>STAFFPLAN_CWS!$G86</f>
        <v>1</v>
      </c>
      <c r="BJ321" s="23">
        <f>STAFFPLAN_CWS!$G86</f>
        <v>1</v>
      </c>
      <c r="BK321" s="23">
        <f>STAFFPLAN_CWS!$G86</f>
        <v>1</v>
      </c>
      <c r="BL321" s="23">
        <f>STAFFPLAN_CWS!$G86</f>
        <v>1</v>
      </c>
      <c r="BM321" s="23">
        <f>STAFFPLAN_CWS!$G86</f>
        <v>1</v>
      </c>
      <c r="BN321" s="23">
        <f>STAFFPLAN_CWS!$G86</f>
        <v>1</v>
      </c>
      <c r="BO321" s="23">
        <f>STAFFPLAN_CWS!$G86</f>
        <v>1</v>
      </c>
    </row>
    <row r="322" spans="1:67" hidden="1" outlineLevel="2" x14ac:dyDescent="0.15">
      <c r="A322" s="47" t="s">
        <v>76</v>
      </c>
      <c r="G322" s="26">
        <f t="shared" ref="G322:AL322" si="182">G320*G321</f>
        <v>0</v>
      </c>
      <c r="H322" s="26">
        <f t="shared" si="182"/>
        <v>0</v>
      </c>
      <c r="I322" s="26">
        <f t="shared" si="182"/>
        <v>0</v>
      </c>
      <c r="J322" s="26">
        <f t="shared" si="182"/>
        <v>0</v>
      </c>
      <c r="K322" s="26">
        <f t="shared" si="182"/>
        <v>0</v>
      </c>
      <c r="L322" s="26">
        <f t="shared" si="182"/>
        <v>0</v>
      </c>
      <c r="M322" s="26">
        <f t="shared" si="182"/>
        <v>0</v>
      </c>
      <c r="N322" s="26">
        <f t="shared" si="182"/>
        <v>0</v>
      </c>
      <c r="O322" s="26">
        <f t="shared" si="182"/>
        <v>0</v>
      </c>
      <c r="P322" s="26">
        <f t="shared" si="182"/>
        <v>0</v>
      </c>
      <c r="Q322" s="26">
        <f t="shared" si="182"/>
        <v>0</v>
      </c>
      <c r="R322" s="26">
        <f t="shared" si="182"/>
        <v>0</v>
      </c>
      <c r="S322" s="26">
        <f t="shared" si="182"/>
        <v>0</v>
      </c>
      <c r="T322" s="26">
        <f t="shared" si="182"/>
        <v>0</v>
      </c>
      <c r="U322" s="26">
        <f t="shared" si="182"/>
        <v>0</v>
      </c>
      <c r="V322" s="26">
        <f t="shared" si="182"/>
        <v>0</v>
      </c>
      <c r="W322" s="26">
        <f t="shared" si="182"/>
        <v>0</v>
      </c>
      <c r="X322" s="26">
        <f t="shared" si="182"/>
        <v>0</v>
      </c>
      <c r="Y322" s="26">
        <f t="shared" si="182"/>
        <v>0</v>
      </c>
      <c r="Z322" s="26">
        <f t="shared" si="182"/>
        <v>0</v>
      </c>
      <c r="AA322" s="26">
        <f t="shared" si="182"/>
        <v>0</v>
      </c>
      <c r="AB322" s="26">
        <f t="shared" si="182"/>
        <v>0</v>
      </c>
      <c r="AC322" s="26">
        <f t="shared" si="182"/>
        <v>0</v>
      </c>
      <c r="AD322" s="26">
        <f t="shared" si="182"/>
        <v>0</v>
      </c>
      <c r="AE322" s="26">
        <f t="shared" si="182"/>
        <v>0</v>
      </c>
      <c r="AF322" s="26">
        <f t="shared" si="182"/>
        <v>0</v>
      </c>
      <c r="AG322" s="26">
        <f t="shared" si="182"/>
        <v>0</v>
      </c>
      <c r="AH322" s="26">
        <f t="shared" si="182"/>
        <v>0</v>
      </c>
      <c r="AI322" s="26">
        <f t="shared" si="182"/>
        <v>0</v>
      </c>
      <c r="AJ322" s="26">
        <f t="shared" si="182"/>
        <v>0</v>
      </c>
      <c r="AK322" s="26">
        <f t="shared" si="182"/>
        <v>0</v>
      </c>
      <c r="AL322" s="26">
        <f t="shared" si="182"/>
        <v>0</v>
      </c>
      <c r="AM322" s="26">
        <f t="shared" ref="AM322:BO322" si="183">AM320*AM321</f>
        <v>0</v>
      </c>
      <c r="AN322" s="26">
        <f t="shared" si="183"/>
        <v>0</v>
      </c>
      <c r="AO322" s="26">
        <f t="shared" si="183"/>
        <v>0</v>
      </c>
      <c r="AP322" s="26">
        <f t="shared" si="183"/>
        <v>0</v>
      </c>
      <c r="AQ322" s="26">
        <f t="shared" si="183"/>
        <v>0</v>
      </c>
      <c r="AR322" s="26">
        <f t="shared" si="183"/>
        <v>0</v>
      </c>
      <c r="AS322" s="26">
        <f t="shared" si="183"/>
        <v>0</v>
      </c>
      <c r="AT322" s="26">
        <f t="shared" si="183"/>
        <v>0</v>
      </c>
      <c r="AU322" s="26">
        <f t="shared" si="183"/>
        <v>0</v>
      </c>
      <c r="AV322" s="26">
        <f t="shared" si="183"/>
        <v>0</v>
      </c>
      <c r="AW322" s="26">
        <f t="shared" si="183"/>
        <v>0</v>
      </c>
      <c r="AX322" s="26">
        <f t="shared" si="183"/>
        <v>0</v>
      </c>
      <c r="AY322" s="26">
        <f t="shared" si="183"/>
        <v>0</v>
      </c>
      <c r="AZ322" s="26">
        <f t="shared" si="183"/>
        <v>0</v>
      </c>
      <c r="BA322" s="26">
        <f t="shared" si="183"/>
        <v>0</v>
      </c>
      <c r="BB322" s="26">
        <f t="shared" si="183"/>
        <v>0</v>
      </c>
      <c r="BC322" s="26">
        <f t="shared" si="183"/>
        <v>0</v>
      </c>
      <c r="BD322" s="26">
        <f t="shared" si="183"/>
        <v>0</v>
      </c>
      <c r="BE322" s="26">
        <f t="shared" si="183"/>
        <v>0</v>
      </c>
      <c r="BF322" s="26">
        <f t="shared" si="183"/>
        <v>0</v>
      </c>
      <c r="BG322" s="26">
        <f t="shared" si="183"/>
        <v>0</v>
      </c>
      <c r="BH322" s="26">
        <f t="shared" si="183"/>
        <v>0</v>
      </c>
      <c r="BI322" s="26">
        <f t="shared" si="183"/>
        <v>0</v>
      </c>
      <c r="BJ322" s="26">
        <f t="shared" si="183"/>
        <v>0</v>
      </c>
      <c r="BK322" s="26">
        <f t="shared" si="183"/>
        <v>0</v>
      </c>
      <c r="BL322" s="26">
        <f t="shared" si="183"/>
        <v>0</v>
      </c>
      <c r="BM322" s="26">
        <f t="shared" si="183"/>
        <v>0</v>
      </c>
      <c r="BN322" s="26">
        <f t="shared" si="183"/>
        <v>0</v>
      </c>
      <c r="BO322" s="26">
        <f t="shared" si="183"/>
        <v>0</v>
      </c>
    </row>
    <row r="323" spans="1:67" hidden="1" outlineLevel="2" x14ac:dyDescent="0.15">
      <c r="A323" s="47" t="s">
        <v>27</v>
      </c>
      <c r="G323" s="26">
        <f>'COSM-BONUS_CWS'!E93</f>
        <v>0</v>
      </c>
      <c r="H323" s="26">
        <f>'COSM-BONUS_CWS'!F93</f>
        <v>0</v>
      </c>
      <c r="I323" s="26">
        <f>'COSM-BONUS_CWS'!G93</f>
        <v>0</v>
      </c>
      <c r="J323" s="26">
        <f>'COSM-BONUS_CWS'!H93</f>
        <v>0</v>
      </c>
      <c r="K323" s="26">
        <f>'COSM-BONUS_CWS'!I93</f>
        <v>0</v>
      </c>
      <c r="L323" s="26">
        <f>'COSM-BONUS_CWS'!J93</f>
        <v>0</v>
      </c>
      <c r="M323" s="26">
        <f>'COSM-BONUS_CWS'!K93</f>
        <v>0</v>
      </c>
      <c r="N323" s="26">
        <f>'COSM-BONUS_CWS'!L93</f>
        <v>0</v>
      </c>
      <c r="O323" s="26">
        <f>'COSM-BONUS_CWS'!M93</f>
        <v>0</v>
      </c>
      <c r="P323" s="26">
        <f>'COSM-BONUS_CWS'!N93</f>
        <v>0</v>
      </c>
      <c r="Q323" s="26">
        <f>'COSM-BONUS_CWS'!O93</f>
        <v>0</v>
      </c>
      <c r="R323" s="26">
        <f>'COSM-BONUS_CWS'!P93</f>
        <v>0</v>
      </c>
      <c r="S323" s="26">
        <f>'COSM-BONUS_CWS'!Q93</f>
        <v>0</v>
      </c>
      <c r="T323" s="26">
        <f>'COSM-BONUS_CWS'!R93</f>
        <v>0</v>
      </c>
      <c r="U323" s="26">
        <f>'COSM-BONUS_CWS'!S93</f>
        <v>0</v>
      </c>
      <c r="V323" s="26">
        <f>'COSM-BONUS_CWS'!T93</f>
        <v>0</v>
      </c>
      <c r="W323" s="26">
        <f>'COSM-BONUS_CWS'!U93</f>
        <v>0</v>
      </c>
      <c r="X323" s="26">
        <f>'COSM-BONUS_CWS'!V93</f>
        <v>0</v>
      </c>
      <c r="Y323" s="26">
        <f>'COSM-BONUS_CWS'!W93</f>
        <v>0</v>
      </c>
      <c r="Z323" s="26">
        <f>'COSM-BONUS_CWS'!X93</f>
        <v>0</v>
      </c>
      <c r="AA323" s="26">
        <f>'COSM-BONUS_CWS'!Y93</f>
        <v>0</v>
      </c>
      <c r="AB323" s="26">
        <f>'COSM-BONUS_CWS'!Z93</f>
        <v>0</v>
      </c>
      <c r="AC323" s="26">
        <f>'COSM-BONUS_CWS'!AA93</f>
        <v>0</v>
      </c>
      <c r="AD323" s="26">
        <f>'COSM-BONUS_CWS'!AB93</f>
        <v>0</v>
      </c>
      <c r="AE323" s="26">
        <f>'COSM-BONUS_CWS'!AC93</f>
        <v>0</v>
      </c>
      <c r="AF323" s="26">
        <f>'COSM-BONUS_CWS'!AD93</f>
        <v>0</v>
      </c>
      <c r="AG323" s="26">
        <f>'COSM-BONUS_CWS'!AE93</f>
        <v>0</v>
      </c>
      <c r="AH323" s="26">
        <f>'COSM-BONUS_CWS'!AF93</f>
        <v>0</v>
      </c>
      <c r="AI323" s="26">
        <f>'COSM-BONUS_CWS'!AG93</f>
        <v>0</v>
      </c>
      <c r="AJ323" s="26">
        <f>'COSM-BONUS_CWS'!AH93</f>
        <v>0</v>
      </c>
      <c r="AK323" s="26">
        <f>'COSM-BONUS_CWS'!AI93</f>
        <v>0</v>
      </c>
      <c r="AL323" s="26">
        <f>'COSM-BONUS_CWS'!AJ93</f>
        <v>0</v>
      </c>
      <c r="AM323" s="26">
        <f>'COSM-BONUS_CWS'!AK93</f>
        <v>0</v>
      </c>
      <c r="AN323" s="26">
        <f>'COSM-BONUS_CWS'!AL93</f>
        <v>0</v>
      </c>
      <c r="AO323" s="26">
        <f>'COSM-BONUS_CWS'!AM93</f>
        <v>0</v>
      </c>
      <c r="AP323" s="26">
        <f>'COSM-BONUS_CWS'!AN93</f>
        <v>0</v>
      </c>
      <c r="AQ323" s="26">
        <f>'COSM-BONUS_CWS'!AO93</f>
        <v>0</v>
      </c>
      <c r="AR323" s="26">
        <f>'COSM-BONUS_CWS'!AP93</f>
        <v>0</v>
      </c>
      <c r="AS323" s="26">
        <f>'COSM-BONUS_CWS'!AQ93</f>
        <v>0</v>
      </c>
      <c r="AT323" s="26">
        <f>'COSM-BONUS_CWS'!AR93</f>
        <v>0</v>
      </c>
      <c r="AU323" s="26">
        <f>'COSM-BONUS_CWS'!AS93</f>
        <v>0</v>
      </c>
      <c r="AV323" s="26">
        <f>'COSM-BONUS_CWS'!AT93</f>
        <v>0</v>
      </c>
      <c r="AW323" s="26">
        <f>'COSM-BONUS_CWS'!AU93</f>
        <v>0</v>
      </c>
      <c r="AX323" s="26">
        <f>'COSM-BONUS_CWS'!AV93</f>
        <v>0</v>
      </c>
      <c r="AY323" s="26">
        <f>'COSM-BONUS_CWS'!AW93</f>
        <v>0</v>
      </c>
      <c r="AZ323" s="26">
        <f>'COSM-BONUS_CWS'!AX93</f>
        <v>0</v>
      </c>
      <c r="BA323" s="26">
        <f>'COSM-BONUS_CWS'!AY93</f>
        <v>0</v>
      </c>
      <c r="BB323" s="26">
        <f>'COSM-BONUS_CWS'!AZ93</f>
        <v>0</v>
      </c>
      <c r="BC323" s="26">
        <f>'COSM-BONUS_CWS'!BA93</f>
        <v>0</v>
      </c>
      <c r="BD323" s="26">
        <f>'COSM-BONUS_CWS'!BB93</f>
        <v>0</v>
      </c>
      <c r="BE323" s="26">
        <f>'COSM-BONUS_CWS'!BC93</f>
        <v>0</v>
      </c>
      <c r="BF323" s="26">
        <f>'COSM-BONUS_CWS'!BD93</f>
        <v>0</v>
      </c>
      <c r="BG323" s="26">
        <f>'COSM-BONUS_CWS'!BE93</f>
        <v>0</v>
      </c>
      <c r="BH323" s="26">
        <f>'COSM-BONUS_CWS'!BF93</f>
        <v>0</v>
      </c>
      <c r="BI323" s="26">
        <f>'COSM-BONUS_CWS'!BG93</f>
        <v>0</v>
      </c>
      <c r="BJ323" s="26">
        <f>'COSM-BONUS_CWS'!BH93</f>
        <v>0</v>
      </c>
      <c r="BK323" s="26">
        <f>'COSM-BONUS_CWS'!BI93</f>
        <v>0</v>
      </c>
      <c r="BL323" s="26">
        <f>'COSM-BONUS_CWS'!BJ93</f>
        <v>0</v>
      </c>
      <c r="BM323" s="26">
        <f>'COSM-BONUS_CWS'!BK93</f>
        <v>0</v>
      </c>
      <c r="BN323" s="26">
        <f>'COSM-BONUS_CWS'!BL93</f>
        <v>0</v>
      </c>
      <c r="BO323" s="26">
        <f>'COSM-BONUS_CWS'!BM93</f>
        <v>0</v>
      </c>
    </row>
    <row r="324" spans="1:67" hidden="1" outlineLevel="2" x14ac:dyDescent="0.15">
      <c r="A324" s="47" t="s">
        <v>63</v>
      </c>
      <c r="G324" s="26">
        <f t="shared" ref="G324:AL324" si="184">G322+G323</f>
        <v>0</v>
      </c>
      <c r="H324" s="26">
        <f t="shared" si="184"/>
        <v>0</v>
      </c>
      <c r="I324" s="26">
        <f t="shared" si="184"/>
        <v>0</v>
      </c>
      <c r="J324" s="26">
        <f t="shared" si="184"/>
        <v>0</v>
      </c>
      <c r="K324" s="26">
        <f t="shared" si="184"/>
        <v>0</v>
      </c>
      <c r="L324" s="26">
        <f t="shared" si="184"/>
        <v>0</v>
      </c>
      <c r="M324" s="26">
        <f t="shared" si="184"/>
        <v>0</v>
      </c>
      <c r="N324" s="26">
        <f t="shared" si="184"/>
        <v>0</v>
      </c>
      <c r="O324" s="26">
        <f t="shared" si="184"/>
        <v>0</v>
      </c>
      <c r="P324" s="26">
        <f t="shared" si="184"/>
        <v>0</v>
      </c>
      <c r="Q324" s="26">
        <f t="shared" si="184"/>
        <v>0</v>
      </c>
      <c r="R324" s="26">
        <f t="shared" si="184"/>
        <v>0</v>
      </c>
      <c r="S324" s="26">
        <f t="shared" si="184"/>
        <v>0</v>
      </c>
      <c r="T324" s="26">
        <f t="shared" si="184"/>
        <v>0</v>
      </c>
      <c r="U324" s="26">
        <f t="shared" si="184"/>
        <v>0</v>
      </c>
      <c r="V324" s="26">
        <f t="shared" si="184"/>
        <v>0</v>
      </c>
      <c r="W324" s="26">
        <f t="shared" si="184"/>
        <v>0</v>
      </c>
      <c r="X324" s="26">
        <f t="shared" si="184"/>
        <v>0</v>
      </c>
      <c r="Y324" s="26">
        <f t="shared" si="184"/>
        <v>0</v>
      </c>
      <c r="Z324" s="26">
        <f t="shared" si="184"/>
        <v>0</v>
      </c>
      <c r="AA324" s="26">
        <f t="shared" si="184"/>
        <v>0</v>
      </c>
      <c r="AB324" s="26">
        <f t="shared" si="184"/>
        <v>0</v>
      </c>
      <c r="AC324" s="26">
        <f t="shared" si="184"/>
        <v>0</v>
      </c>
      <c r="AD324" s="26">
        <f t="shared" si="184"/>
        <v>0</v>
      </c>
      <c r="AE324" s="26">
        <f t="shared" si="184"/>
        <v>0</v>
      </c>
      <c r="AF324" s="26">
        <f t="shared" si="184"/>
        <v>0</v>
      </c>
      <c r="AG324" s="26">
        <f t="shared" si="184"/>
        <v>0</v>
      </c>
      <c r="AH324" s="26">
        <f t="shared" si="184"/>
        <v>0</v>
      </c>
      <c r="AI324" s="26">
        <f t="shared" si="184"/>
        <v>0</v>
      </c>
      <c r="AJ324" s="26">
        <f t="shared" si="184"/>
        <v>0</v>
      </c>
      <c r="AK324" s="26">
        <f t="shared" si="184"/>
        <v>0</v>
      </c>
      <c r="AL324" s="26">
        <f t="shared" si="184"/>
        <v>0</v>
      </c>
      <c r="AM324" s="26">
        <f t="shared" ref="AM324:BO324" si="185">AM322+AM323</f>
        <v>0</v>
      </c>
      <c r="AN324" s="26">
        <f t="shared" si="185"/>
        <v>0</v>
      </c>
      <c r="AO324" s="26">
        <f t="shared" si="185"/>
        <v>0</v>
      </c>
      <c r="AP324" s="26">
        <f t="shared" si="185"/>
        <v>0</v>
      </c>
      <c r="AQ324" s="26">
        <f t="shared" si="185"/>
        <v>0</v>
      </c>
      <c r="AR324" s="26">
        <f t="shared" si="185"/>
        <v>0</v>
      </c>
      <c r="AS324" s="26">
        <f t="shared" si="185"/>
        <v>0</v>
      </c>
      <c r="AT324" s="26">
        <f t="shared" si="185"/>
        <v>0</v>
      </c>
      <c r="AU324" s="26">
        <f t="shared" si="185"/>
        <v>0</v>
      </c>
      <c r="AV324" s="26">
        <f t="shared" si="185"/>
        <v>0</v>
      </c>
      <c r="AW324" s="26">
        <f t="shared" si="185"/>
        <v>0</v>
      </c>
      <c r="AX324" s="26">
        <f t="shared" si="185"/>
        <v>0</v>
      </c>
      <c r="AY324" s="26">
        <f t="shared" si="185"/>
        <v>0</v>
      </c>
      <c r="AZ324" s="26">
        <f t="shared" si="185"/>
        <v>0</v>
      </c>
      <c r="BA324" s="26">
        <f t="shared" si="185"/>
        <v>0</v>
      </c>
      <c r="BB324" s="26">
        <f t="shared" si="185"/>
        <v>0</v>
      </c>
      <c r="BC324" s="26">
        <f t="shared" si="185"/>
        <v>0</v>
      </c>
      <c r="BD324" s="26">
        <f t="shared" si="185"/>
        <v>0</v>
      </c>
      <c r="BE324" s="26">
        <f t="shared" si="185"/>
        <v>0</v>
      </c>
      <c r="BF324" s="26">
        <f t="shared" si="185"/>
        <v>0</v>
      </c>
      <c r="BG324" s="26">
        <f t="shared" si="185"/>
        <v>0</v>
      </c>
      <c r="BH324" s="26">
        <f t="shared" si="185"/>
        <v>0</v>
      </c>
      <c r="BI324" s="26">
        <f t="shared" si="185"/>
        <v>0</v>
      </c>
      <c r="BJ324" s="26">
        <f t="shared" si="185"/>
        <v>0</v>
      </c>
      <c r="BK324" s="26">
        <f t="shared" si="185"/>
        <v>0</v>
      </c>
      <c r="BL324" s="26">
        <f t="shared" si="185"/>
        <v>0</v>
      </c>
      <c r="BM324" s="26">
        <f t="shared" si="185"/>
        <v>0</v>
      </c>
      <c r="BN324" s="26">
        <f t="shared" si="185"/>
        <v>0</v>
      </c>
      <c r="BO324" s="26">
        <f t="shared" si="185"/>
        <v>0</v>
      </c>
    </row>
    <row r="325" spans="1:67" hidden="1" outlineLevel="2" x14ac:dyDescent="0.15">
      <c r="A325" s="4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</row>
    <row r="326" spans="1:67" hidden="1" outlineLevel="2" x14ac:dyDescent="0.15">
      <c r="A326" s="33" t="s">
        <v>86</v>
      </c>
      <c r="G326" s="26">
        <f t="shared" ref="G326:AL326" si="186">G64*$C64</f>
        <v>0</v>
      </c>
      <c r="H326" s="26">
        <f t="shared" si="186"/>
        <v>0</v>
      </c>
      <c r="I326" s="26">
        <f t="shared" si="186"/>
        <v>0</v>
      </c>
      <c r="J326" s="26">
        <f t="shared" si="186"/>
        <v>0</v>
      </c>
      <c r="K326" s="26">
        <f t="shared" si="186"/>
        <v>0</v>
      </c>
      <c r="L326" s="26">
        <f t="shared" si="186"/>
        <v>0</v>
      </c>
      <c r="M326" s="26">
        <f t="shared" si="186"/>
        <v>0</v>
      </c>
      <c r="N326" s="26">
        <f t="shared" si="186"/>
        <v>0</v>
      </c>
      <c r="O326" s="26">
        <f t="shared" si="186"/>
        <v>0</v>
      </c>
      <c r="P326" s="26">
        <f t="shared" si="186"/>
        <v>0</v>
      </c>
      <c r="Q326" s="26">
        <f t="shared" si="186"/>
        <v>0</v>
      </c>
      <c r="R326" s="26">
        <f t="shared" si="186"/>
        <v>0</v>
      </c>
      <c r="S326" s="26">
        <f t="shared" si="186"/>
        <v>0</v>
      </c>
      <c r="T326" s="26">
        <f t="shared" si="186"/>
        <v>0</v>
      </c>
      <c r="U326" s="26">
        <f t="shared" si="186"/>
        <v>0</v>
      </c>
      <c r="V326" s="26">
        <f t="shared" si="186"/>
        <v>0</v>
      </c>
      <c r="W326" s="26">
        <f t="shared" si="186"/>
        <v>0</v>
      </c>
      <c r="X326" s="26">
        <f t="shared" si="186"/>
        <v>0</v>
      </c>
      <c r="Y326" s="26">
        <f t="shared" si="186"/>
        <v>0</v>
      </c>
      <c r="Z326" s="26">
        <f t="shared" si="186"/>
        <v>0</v>
      </c>
      <c r="AA326" s="26">
        <f t="shared" si="186"/>
        <v>0</v>
      </c>
      <c r="AB326" s="26">
        <f t="shared" si="186"/>
        <v>0</v>
      </c>
      <c r="AC326" s="26">
        <f t="shared" si="186"/>
        <v>0</v>
      </c>
      <c r="AD326" s="26">
        <f t="shared" si="186"/>
        <v>0</v>
      </c>
      <c r="AE326" s="26">
        <f t="shared" si="186"/>
        <v>0</v>
      </c>
      <c r="AF326" s="26">
        <f t="shared" si="186"/>
        <v>0</v>
      </c>
      <c r="AG326" s="26">
        <f t="shared" si="186"/>
        <v>0</v>
      </c>
      <c r="AH326" s="26">
        <f t="shared" si="186"/>
        <v>0</v>
      </c>
      <c r="AI326" s="26">
        <f t="shared" si="186"/>
        <v>0</v>
      </c>
      <c r="AJ326" s="26">
        <f t="shared" si="186"/>
        <v>0</v>
      </c>
      <c r="AK326" s="26">
        <f t="shared" si="186"/>
        <v>0</v>
      </c>
      <c r="AL326" s="26">
        <f t="shared" si="186"/>
        <v>0</v>
      </c>
      <c r="AM326" s="26">
        <f t="shared" ref="AM326:BO326" si="187">AM64*$C64</f>
        <v>0</v>
      </c>
      <c r="AN326" s="26">
        <f t="shared" si="187"/>
        <v>0</v>
      </c>
      <c r="AO326" s="26">
        <f t="shared" si="187"/>
        <v>0</v>
      </c>
      <c r="AP326" s="26">
        <f t="shared" si="187"/>
        <v>0</v>
      </c>
      <c r="AQ326" s="26">
        <f t="shared" si="187"/>
        <v>0</v>
      </c>
      <c r="AR326" s="26">
        <f t="shared" si="187"/>
        <v>0</v>
      </c>
      <c r="AS326" s="26">
        <f t="shared" si="187"/>
        <v>0</v>
      </c>
      <c r="AT326" s="26">
        <f t="shared" si="187"/>
        <v>0</v>
      </c>
      <c r="AU326" s="26">
        <f t="shared" si="187"/>
        <v>0</v>
      </c>
      <c r="AV326" s="26">
        <f t="shared" si="187"/>
        <v>0</v>
      </c>
      <c r="AW326" s="26">
        <f t="shared" si="187"/>
        <v>0</v>
      </c>
      <c r="AX326" s="26">
        <f t="shared" si="187"/>
        <v>0</v>
      </c>
      <c r="AY326" s="26">
        <f t="shared" si="187"/>
        <v>0</v>
      </c>
      <c r="AZ326" s="26">
        <f t="shared" si="187"/>
        <v>0</v>
      </c>
      <c r="BA326" s="26">
        <f t="shared" si="187"/>
        <v>0</v>
      </c>
      <c r="BB326" s="26">
        <f t="shared" si="187"/>
        <v>0</v>
      </c>
      <c r="BC326" s="26">
        <f t="shared" si="187"/>
        <v>0</v>
      </c>
      <c r="BD326" s="26">
        <f t="shared" si="187"/>
        <v>0</v>
      </c>
      <c r="BE326" s="26">
        <f t="shared" si="187"/>
        <v>0</v>
      </c>
      <c r="BF326" s="26">
        <f t="shared" si="187"/>
        <v>0</v>
      </c>
      <c r="BG326" s="26">
        <f t="shared" si="187"/>
        <v>0</v>
      </c>
      <c r="BH326" s="26">
        <f t="shared" si="187"/>
        <v>0</v>
      </c>
      <c r="BI326" s="26">
        <f t="shared" si="187"/>
        <v>0</v>
      </c>
      <c r="BJ326" s="26">
        <f t="shared" si="187"/>
        <v>0</v>
      </c>
      <c r="BK326" s="26">
        <f t="shared" si="187"/>
        <v>0</v>
      </c>
      <c r="BL326" s="26">
        <f t="shared" si="187"/>
        <v>0</v>
      </c>
      <c r="BM326" s="26">
        <f t="shared" si="187"/>
        <v>0</v>
      </c>
      <c r="BN326" s="26">
        <f t="shared" si="187"/>
        <v>0</v>
      </c>
      <c r="BO326" s="26">
        <f t="shared" si="187"/>
        <v>0</v>
      </c>
    </row>
    <row r="327" spans="1:67" hidden="1" outlineLevel="2" x14ac:dyDescent="0.15"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</row>
    <row r="328" spans="1:67" hidden="1" outlineLevel="2" x14ac:dyDescent="0.15">
      <c r="A328" s="14" t="s">
        <v>78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</row>
    <row r="329" spans="1:67" hidden="1" outlineLevel="2" x14ac:dyDescent="0.15">
      <c r="A329" s="47" t="s">
        <v>75</v>
      </c>
      <c r="G329" s="26">
        <f t="shared" ref="G329:AL329" si="188">G66*$C66</f>
        <v>0</v>
      </c>
      <c r="H329" s="26">
        <f t="shared" si="188"/>
        <v>0</v>
      </c>
      <c r="I329" s="26">
        <f t="shared" si="188"/>
        <v>0</v>
      </c>
      <c r="J329" s="26">
        <f t="shared" si="188"/>
        <v>0</v>
      </c>
      <c r="K329" s="26">
        <f t="shared" si="188"/>
        <v>0</v>
      </c>
      <c r="L329" s="26">
        <f t="shared" si="188"/>
        <v>0</v>
      </c>
      <c r="M329" s="26">
        <f t="shared" si="188"/>
        <v>0</v>
      </c>
      <c r="N329" s="26">
        <f t="shared" si="188"/>
        <v>0</v>
      </c>
      <c r="O329" s="26">
        <f t="shared" si="188"/>
        <v>0</v>
      </c>
      <c r="P329" s="26">
        <f t="shared" si="188"/>
        <v>0</v>
      </c>
      <c r="Q329" s="26">
        <f t="shared" si="188"/>
        <v>0</v>
      </c>
      <c r="R329" s="26">
        <f t="shared" si="188"/>
        <v>0</v>
      </c>
      <c r="S329" s="26">
        <f t="shared" si="188"/>
        <v>0</v>
      </c>
      <c r="T329" s="26">
        <f t="shared" si="188"/>
        <v>0</v>
      </c>
      <c r="U329" s="26">
        <f t="shared" si="188"/>
        <v>0</v>
      </c>
      <c r="V329" s="26">
        <f t="shared" si="188"/>
        <v>0</v>
      </c>
      <c r="W329" s="26">
        <f t="shared" si="188"/>
        <v>0</v>
      </c>
      <c r="X329" s="26">
        <f t="shared" si="188"/>
        <v>0</v>
      </c>
      <c r="Y329" s="26">
        <f t="shared" si="188"/>
        <v>0</v>
      </c>
      <c r="Z329" s="26">
        <f t="shared" si="188"/>
        <v>0</v>
      </c>
      <c r="AA329" s="26">
        <f t="shared" si="188"/>
        <v>0</v>
      </c>
      <c r="AB329" s="26">
        <f t="shared" si="188"/>
        <v>0</v>
      </c>
      <c r="AC329" s="26">
        <f t="shared" si="188"/>
        <v>0</v>
      </c>
      <c r="AD329" s="26">
        <f t="shared" si="188"/>
        <v>0</v>
      </c>
      <c r="AE329" s="26">
        <f t="shared" si="188"/>
        <v>0</v>
      </c>
      <c r="AF329" s="26">
        <f t="shared" si="188"/>
        <v>0</v>
      </c>
      <c r="AG329" s="26">
        <f t="shared" si="188"/>
        <v>0</v>
      </c>
      <c r="AH329" s="26">
        <f t="shared" si="188"/>
        <v>0</v>
      </c>
      <c r="AI329" s="26">
        <f t="shared" si="188"/>
        <v>0</v>
      </c>
      <c r="AJ329" s="26">
        <f t="shared" si="188"/>
        <v>0</v>
      </c>
      <c r="AK329" s="26">
        <f t="shared" si="188"/>
        <v>0</v>
      </c>
      <c r="AL329" s="26">
        <f t="shared" si="188"/>
        <v>0</v>
      </c>
      <c r="AM329" s="26">
        <f t="shared" ref="AM329:BO329" si="189">AM66*$C66</f>
        <v>0</v>
      </c>
      <c r="AN329" s="26">
        <f t="shared" si="189"/>
        <v>0</v>
      </c>
      <c r="AO329" s="26">
        <f t="shared" si="189"/>
        <v>0</v>
      </c>
      <c r="AP329" s="26">
        <f t="shared" si="189"/>
        <v>0</v>
      </c>
      <c r="AQ329" s="26">
        <f t="shared" si="189"/>
        <v>0</v>
      </c>
      <c r="AR329" s="26">
        <f t="shared" si="189"/>
        <v>0</v>
      </c>
      <c r="AS329" s="26">
        <f t="shared" si="189"/>
        <v>0</v>
      </c>
      <c r="AT329" s="26">
        <f t="shared" si="189"/>
        <v>0</v>
      </c>
      <c r="AU329" s="26">
        <f t="shared" si="189"/>
        <v>0</v>
      </c>
      <c r="AV329" s="26">
        <f t="shared" si="189"/>
        <v>0</v>
      </c>
      <c r="AW329" s="26">
        <f t="shared" si="189"/>
        <v>0</v>
      </c>
      <c r="AX329" s="26">
        <f t="shared" si="189"/>
        <v>0</v>
      </c>
      <c r="AY329" s="26">
        <f t="shared" si="189"/>
        <v>0</v>
      </c>
      <c r="AZ329" s="26">
        <f t="shared" si="189"/>
        <v>0</v>
      </c>
      <c r="BA329" s="26">
        <f t="shared" si="189"/>
        <v>0</v>
      </c>
      <c r="BB329" s="26">
        <f t="shared" si="189"/>
        <v>0</v>
      </c>
      <c r="BC329" s="26">
        <f t="shared" si="189"/>
        <v>0</v>
      </c>
      <c r="BD329" s="26">
        <f t="shared" si="189"/>
        <v>0</v>
      </c>
      <c r="BE329" s="26">
        <f t="shared" si="189"/>
        <v>0</v>
      </c>
      <c r="BF329" s="26">
        <f t="shared" si="189"/>
        <v>0</v>
      </c>
      <c r="BG329" s="26">
        <f t="shared" si="189"/>
        <v>0</v>
      </c>
      <c r="BH329" s="26">
        <f t="shared" si="189"/>
        <v>0</v>
      </c>
      <c r="BI329" s="26">
        <f t="shared" si="189"/>
        <v>0</v>
      </c>
      <c r="BJ329" s="26">
        <f t="shared" si="189"/>
        <v>0</v>
      </c>
      <c r="BK329" s="26">
        <f t="shared" si="189"/>
        <v>0</v>
      </c>
      <c r="BL329" s="26">
        <f t="shared" si="189"/>
        <v>0</v>
      </c>
      <c r="BM329" s="26">
        <f t="shared" si="189"/>
        <v>0</v>
      </c>
      <c r="BN329" s="26">
        <f t="shared" si="189"/>
        <v>0</v>
      </c>
      <c r="BO329" s="26">
        <f t="shared" si="189"/>
        <v>0</v>
      </c>
    </row>
    <row r="330" spans="1:67" hidden="1" outlineLevel="2" x14ac:dyDescent="0.15">
      <c r="A330" s="47" t="s">
        <v>62</v>
      </c>
      <c r="G330" s="23">
        <f>STAFFPLAN_CWS!$B90</f>
        <v>0.5</v>
      </c>
      <c r="H330" s="23">
        <f>STAFFPLAN_CWS!$C90</f>
        <v>0.6</v>
      </c>
      <c r="I330" s="23">
        <f>STAFFPLAN_CWS!$C90</f>
        <v>0.6</v>
      </c>
      <c r="J330" s="23">
        <f>STAFFPLAN_CWS!$C90</f>
        <v>0.6</v>
      </c>
      <c r="K330" s="23">
        <f>STAFFPLAN_CWS!$C90</f>
        <v>0.6</v>
      </c>
      <c r="L330" s="23">
        <f>STAFFPLAN_CWS!$C90</f>
        <v>0.6</v>
      </c>
      <c r="M330" s="23">
        <f>STAFFPLAN_CWS!$C90</f>
        <v>0.6</v>
      </c>
      <c r="N330" s="23">
        <f>STAFFPLAN_CWS!$C90</f>
        <v>0.6</v>
      </c>
      <c r="O330" s="23">
        <f>STAFFPLAN_CWS!$C90</f>
        <v>0.6</v>
      </c>
      <c r="P330" s="23">
        <f>STAFFPLAN_CWS!$C90</f>
        <v>0.6</v>
      </c>
      <c r="Q330" s="23">
        <f>STAFFPLAN_CWS!$C90</f>
        <v>0.6</v>
      </c>
      <c r="R330" s="23">
        <f>STAFFPLAN_CWS!$C90</f>
        <v>0.6</v>
      </c>
      <c r="S330" s="23">
        <f>STAFFPLAN_CWS!$C90</f>
        <v>0.6</v>
      </c>
      <c r="T330" s="23">
        <f>STAFFPLAN_CWS!$D90</f>
        <v>0.7</v>
      </c>
      <c r="U330" s="23">
        <f>STAFFPLAN_CWS!$D90</f>
        <v>0.7</v>
      </c>
      <c r="V330" s="23">
        <f>STAFFPLAN_CWS!$D90</f>
        <v>0.7</v>
      </c>
      <c r="W330" s="23">
        <f>STAFFPLAN_CWS!$D90</f>
        <v>0.7</v>
      </c>
      <c r="X330" s="23">
        <f>STAFFPLAN_CWS!$D90</f>
        <v>0.7</v>
      </c>
      <c r="Y330" s="23">
        <f>STAFFPLAN_CWS!$D90</f>
        <v>0.7</v>
      </c>
      <c r="Z330" s="23">
        <f>STAFFPLAN_CWS!$D90</f>
        <v>0.7</v>
      </c>
      <c r="AA330" s="23">
        <f>STAFFPLAN_CWS!$D90</f>
        <v>0.7</v>
      </c>
      <c r="AB330" s="23">
        <f>STAFFPLAN_CWS!$D90</f>
        <v>0.7</v>
      </c>
      <c r="AC330" s="23">
        <f>STAFFPLAN_CWS!$D90</f>
        <v>0.7</v>
      </c>
      <c r="AD330" s="23">
        <f>STAFFPLAN_CWS!$D90</f>
        <v>0.7</v>
      </c>
      <c r="AE330" s="23">
        <f>STAFFPLAN_CWS!$D90</f>
        <v>0.7</v>
      </c>
      <c r="AF330" s="23">
        <f>STAFFPLAN_CWS!$E90</f>
        <v>0.7</v>
      </c>
      <c r="AG330" s="23">
        <f>STAFFPLAN_CWS!$E90</f>
        <v>0.7</v>
      </c>
      <c r="AH330" s="23">
        <f>STAFFPLAN_CWS!$E90</f>
        <v>0.7</v>
      </c>
      <c r="AI330" s="23">
        <f>STAFFPLAN_CWS!$E90</f>
        <v>0.7</v>
      </c>
      <c r="AJ330" s="23">
        <f>STAFFPLAN_CWS!$E90</f>
        <v>0.7</v>
      </c>
      <c r="AK330" s="23">
        <f>STAFFPLAN_CWS!$E90</f>
        <v>0.7</v>
      </c>
      <c r="AL330" s="23">
        <f>STAFFPLAN_CWS!$E90</f>
        <v>0.7</v>
      </c>
      <c r="AM330" s="23">
        <f>STAFFPLAN_CWS!$E90</f>
        <v>0.7</v>
      </c>
      <c r="AN330" s="23">
        <f>STAFFPLAN_CWS!$E90</f>
        <v>0.7</v>
      </c>
      <c r="AO330" s="23">
        <f>STAFFPLAN_CWS!$E90</f>
        <v>0.7</v>
      </c>
      <c r="AP330" s="23">
        <f>STAFFPLAN_CWS!$E90</f>
        <v>0.7</v>
      </c>
      <c r="AQ330" s="23">
        <f>STAFFPLAN_CWS!$E90</f>
        <v>0.7</v>
      </c>
      <c r="AR330" s="23">
        <f>STAFFPLAN_CWS!$F90</f>
        <v>0.85</v>
      </c>
      <c r="AS330" s="23">
        <f>STAFFPLAN_CWS!$F90</f>
        <v>0.85</v>
      </c>
      <c r="AT330" s="23">
        <f>STAFFPLAN_CWS!$F90</f>
        <v>0.85</v>
      </c>
      <c r="AU330" s="23">
        <f>STAFFPLAN_CWS!$F90</f>
        <v>0.85</v>
      </c>
      <c r="AV330" s="23">
        <f>STAFFPLAN_CWS!$F90</f>
        <v>0.85</v>
      </c>
      <c r="AW330" s="23">
        <f>STAFFPLAN_CWS!$F90</f>
        <v>0.85</v>
      </c>
      <c r="AX330" s="23">
        <f>STAFFPLAN_CWS!$F90</f>
        <v>0.85</v>
      </c>
      <c r="AY330" s="23">
        <f>STAFFPLAN_CWS!$F90</f>
        <v>0.85</v>
      </c>
      <c r="AZ330" s="23">
        <f>STAFFPLAN_CWS!$F90</f>
        <v>0.85</v>
      </c>
      <c r="BA330" s="23">
        <f>STAFFPLAN_CWS!$F90</f>
        <v>0.85</v>
      </c>
      <c r="BB330" s="23">
        <f>STAFFPLAN_CWS!$F90</f>
        <v>0.85</v>
      </c>
      <c r="BC330" s="23">
        <f>STAFFPLAN_CWS!$F90</f>
        <v>0.85</v>
      </c>
      <c r="BD330" s="23">
        <f>STAFFPLAN_CWS!$G90</f>
        <v>1</v>
      </c>
      <c r="BE330" s="23">
        <f>STAFFPLAN_CWS!$G90</f>
        <v>1</v>
      </c>
      <c r="BF330" s="23">
        <f>STAFFPLAN_CWS!$G90</f>
        <v>1</v>
      </c>
      <c r="BG330" s="23">
        <f>STAFFPLAN_CWS!$G90</f>
        <v>1</v>
      </c>
      <c r="BH330" s="23">
        <f>STAFFPLAN_CWS!$G90</f>
        <v>1</v>
      </c>
      <c r="BI330" s="23">
        <f>STAFFPLAN_CWS!$G90</f>
        <v>1</v>
      </c>
      <c r="BJ330" s="23">
        <f>STAFFPLAN_CWS!$G90</f>
        <v>1</v>
      </c>
      <c r="BK330" s="23">
        <f>STAFFPLAN_CWS!$G90</f>
        <v>1</v>
      </c>
      <c r="BL330" s="23">
        <f>STAFFPLAN_CWS!$G90</f>
        <v>1</v>
      </c>
      <c r="BM330" s="23">
        <f>STAFFPLAN_CWS!$G90</f>
        <v>1</v>
      </c>
      <c r="BN330" s="23">
        <f>STAFFPLAN_CWS!$G90</f>
        <v>1</v>
      </c>
      <c r="BO330" s="23">
        <f>STAFFPLAN_CWS!$G90</f>
        <v>1</v>
      </c>
    </row>
    <row r="331" spans="1:67" hidden="1" outlineLevel="2" x14ac:dyDescent="0.15">
      <c r="A331" s="47" t="s">
        <v>76</v>
      </c>
      <c r="G331" s="26">
        <f t="shared" ref="G331:AL331" si="190">G329*G330</f>
        <v>0</v>
      </c>
      <c r="H331" s="26">
        <f t="shared" si="190"/>
        <v>0</v>
      </c>
      <c r="I331" s="26">
        <f t="shared" si="190"/>
        <v>0</v>
      </c>
      <c r="J331" s="26">
        <f t="shared" si="190"/>
        <v>0</v>
      </c>
      <c r="K331" s="26">
        <f t="shared" si="190"/>
        <v>0</v>
      </c>
      <c r="L331" s="26">
        <f t="shared" si="190"/>
        <v>0</v>
      </c>
      <c r="M331" s="26">
        <f t="shared" si="190"/>
        <v>0</v>
      </c>
      <c r="N331" s="26">
        <f t="shared" si="190"/>
        <v>0</v>
      </c>
      <c r="O331" s="26">
        <f t="shared" si="190"/>
        <v>0</v>
      </c>
      <c r="P331" s="26">
        <f t="shared" si="190"/>
        <v>0</v>
      </c>
      <c r="Q331" s="26">
        <f t="shared" si="190"/>
        <v>0</v>
      </c>
      <c r="R331" s="26">
        <f t="shared" si="190"/>
        <v>0</v>
      </c>
      <c r="S331" s="26">
        <f t="shared" si="190"/>
        <v>0</v>
      </c>
      <c r="T331" s="26">
        <f t="shared" si="190"/>
        <v>0</v>
      </c>
      <c r="U331" s="26">
        <f t="shared" si="190"/>
        <v>0</v>
      </c>
      <c r="V331" s="26">
        <f t="shared" si="190"/>
        <v>0</v>
      </c>
      <c r="W331" s="26">
        <f t="shared" si="190"/>
        <v>0</v>
      </c>
      <c r="X331" s="26">
        <f t="shared" si="190"/>
        <v>0</v>
      </c>
      <c r="Y331" s="26">
        <f t="shared" si="190"/>
        <v>0</v>
      </c>
      <c r="Z331" s="26">
        <f t="shared" si="190"/>
        <v>0</v>
      </c>
      <c r="AA331" s="26">
        <f t="shared" si="190"/>
        <v>0</v>
      </c>
      <c r="AB331" s="26">
        <f t="shared" si="190"/>
        <v>0</v>
      </c>
      <c r="AC331" s="26">
        <f t="shared" si="190"/>
        <v>0</v>
      </c>
      <c r="AD331" s="26">
        <f t="shared" si="190"/>
        <v>0</v>
      </c>
      <c r="AE331" s="26">
        <f t="shared" si="190"/>
        <v>0</v>
      </c>
      <c r="AF331" s="26">
        <f t="shared" si="190"/>
        <v>0</v>
      </c>
      <c r="AG331" s="26">
        <f t="shared" si="190"/>
        <v>0</v>
      </c>
      <c r="AH331" s="26">
        <f t="shared" si="190"/>
        <v>0</v>
      </c>
      <c r="AI331" s="26">
        <f t="shared" si="190"/>
        <v>0</v>
      </c>
      <c r="AJ331" s="26">
        <f t="shared" si="190"/>
        <v>0</v>
      </c>
      <c r="AK331" s="26">
        <f t="shared" si="190"/>
        <v>0</v>
      </c>
      <c r="AL331" s="26">
        <f t="shared" si="190"/>
        <v>0</v>
      </c>
      <c r="AM331" s="26">
        <f t="shared" ref="AM331:BO331" si="191">AM329*AM330</f>
        <v>0</v>
      </c>
      <c r="AN331" s="26">
        <f t="shared" si="191"/>
        <v>0</v>
      </c>
      <c r="AO331" s="26">
        <f t="shared" si="191"/>
        <v>0</v>
      </c>
      <c r="AP331" s="26">
        <f t="shared" si="191"/>
        <v>0</v>
      </c>
      <c r="AQ331" s="26">
        <f t="shared" si="191"/>
        <v>0</v>
      </c>
      <c r="AR331" s="26">
        <f t="shared" si="191"/>
        <v>0</v>
      </c>
      <c r="AS331" s="26">
        <f t="shared" si="191"/>
        <v>0</v>
      </c>
      <c r="AT331" s="26">
        <f t="shared" si="191"/>
        <v>0</v>
      </c>
      <c r="AU331" s="26">
        <f t="shared" si="191"/>
        <v>0</v>
      </c>
      <c r="AV331" s="26">
        <f t="shared" si="191"/>
        <v>0</v>
      </c>
      <c r="AW331" s="26">
        <f t="shared" si="191"/>
        <v>0</v>
      </c>
      <c r="AX331" s="26">
        <f t="shared" si="191"/>
        <v>0</v>
      </c>
      <c r="AY331" s="26">
        <f t="shared" si="191"/>
        <v>0</v>
      </c>
      <c r="AZ331" s="26">
        <f t="shared" si="191"/>
        <v>0</v>
      </c>
      <c r="BA331" s="26">
        <f t="shared" si="191"/>
        <v>0</v>
      </c>
      <c r="BB331" s="26">
        <f t="shared" si="191"/>
        <v>0</v>
      </c>
      <c r="BC331" s="26">
        <f t="shared" si="191"/>
        <v>0</v>
      </c>
      <c r="BD331" s="26">
        <f t="shared" si="191"/>
        <v>0</v>
      </c>
      <c r="BE331" s="26">
        <f t="shared" si="191"/>
        <v>0</v>
      </c>
      <c r="BF331" s="26">
        <f t="shared" si="191"/>
        <v>0</v>
      </c>
      <c r="BG331" s="26">
        <f t="shared" si="191"/>
        <v>0</v>
      </c>
      <c r="BH331" s="26">
        <f t="shared" si="191"/>
        <v>0</v>
      </c>
      <c r="BI331" s="26">
        <f t="shared" si="191"/>
        <v>0</v>
      </c>
      <c r="BJ331" s="26">
        <f t="shared" si="191"/>
        <v>0</v>
      </c>
      <c r="BK331" s="26">
        <f t="shared" si="191"/>
        <v>0</v>
      </c>
      <c r="BL331" s="26">
        <f t="shared" si="191"/>
        <v>0</v>
      </c>
      <c r="BM331" s="26">
        <f t="shared" si="191"/>
        <v>0</v>
      </c>
      <c r="BN331" s="26">
        <f t="shared" si="191"/>
        <v>0</v>
      </c>
      <c r="BO331" s="26">
        <f t="shared" si="191"/>
        <v>0</v>
      </c>
    </row>
    <row r="332" spans="1:67" hidden="1" outlineLevel="2" x14ac:dyDescent="0.15">
      <c r="A332" s="47" t="s">
        <v>27</v>
      </c>
      <c r="G332" s="26">
        <f>'COSM-BONUS_CWS'!E94</f>
        <v>0</v>
      </c>
      <c r="H332" s="26">
        <f>'COSM-BONUS_CWS'!F94</f>
        <v>0</v>
      </c>
      <c r="I332" s="26">
        <f>'COSM-BONUS_CWS'!G94</f>
        <v>0</v>
      </c>
      <c r="J332" s="26">
        <f>'COSM-BONUS_CWS'!H94</f>
        <v>0</v>
      </c>
      <c r="K332" s="26">
        <f>'COSM-BONUS_CWS'!I94</f>
        <v>0</v>
      </c>
      <c r="L332" s="26">
        <f>'COSM-BONUS_CWS'!J94</f>
        <v>0</v>
      </c>
      <c r="M332" s="26">
        <f>'COSM-BONUS_CWS'!K94</f>
        <v>0</v>
      </c>
      <c r="N332" s="26">
        <f>'COSM-BONUS_CWS'!L94</f>
        <v>0</v>
      </c>
      <c r="O332" s="26">
        <f>'COSM-BONUS_CWS'!M94</f>
        <v>0</v>
      </c>
      <c r="P332" s="26">
        <f>'COSM-BONUS_CWS'!N94</f>
        <v>0</v>
      </c>
      <c r="Q332" s="26">
        <f>'COSM-BONUS_CWS'!O94</f>
        <v>0</v>
      </c>
      <c r="R332" s="26">
        <f>'COSM-BONUS_CWS'!P94</f>
        <v>0</v>
      </c>
      <c r="S332" s="26">
        <f>'COSM-BONUS_CWS'!Q94</f>
        <v>0</v>
      </c>
      <c r="T332" s="26">
        <f>'COSM-BONUS_CWS'!R94</f>
        <v>0</v>
      </c>
      <c r="U332" s="26">
        <f>'COSM-BONUS_CWS'!S94</f>
        <v>0</v>
      </c>
      <c r="V332" s="26">
        <f>'COSM-BONUS_CWS'!T94</f>
        <v>0</v>
      </c>
      <c r="W332" s="26">
        <f>'COSM-BONUS_CWS'!U94</f>
        <v>0</v>
      </c>
      <c r="X332" s="26">
        <f>'COSM-BONUS_CWS'!V94</f>
        <v>0</v>
      </c>
      <c r="Y332" s="26">
        <f>'COSM-BONUS_CWS'!W94</f>
        <v>0</v>
      </c>
      <c r="Z332" s="26">
        <f>'COSM-BONUS_CWS'!X94</f>
        <v>0</v>
      </c>
      <c r="AA332" s="26">
        <f>'COSM-BONUS_CWS'!Y94</f>
        <v>0</v>
      </c>
      <c r="AB332" s="26">
        <f>'COSM-BONUS_CWS'!Z94</f>
        <v>0</v>
      </c>
      <c r="AC332" s="26">
        <f>'COSM-BONUS_CWS'!AA94</f>
        <v>0</v>
      </c>
      <c r="AD332" s="26">
        <f>'COSM-BONUS_CWS'!AB94</f>
        <v>0</v>
      </c>
      <c r="AE332" s="26">
        <f>'COSM-BONUS_CWS'!AC94</f>
        <v>0</v>
      </c>
      <c r="AF332" s="26">
        <f>'COSM-BONUS_CWS'!AD94</f>
        <v>0</v>
      </c>
      <c r="AG332" s="26">
        <f>'COSM-BONUS_CWS'!AE94</f>
        <v>0</v>
      </c>
      <c r="AH332" s="26">
        <f>'COSM-BONUS_CWS'!AF94</f>
        <v>0</v>
      </c>
      <c r="AI332" s="26">
        <f>'COSM-BONUS_CWS'!AG94</f>
        <v>0</v>
      </c>
      <c r="AJ332" s="26">
        <f>'COSM-BONUS_CWS'!AH94</f>
        <v>0</v>
      </c>
      <c r="AK332" s="26">
        <f>'COSM-BONUS_CWS'!AI94</f>
        <v>0</v>
      </c>
      <c r="AL332" s="26">
        <f>'COSM-BONUS_CWS'!AJ94</f>
        <v>0</v>
      </c>
      <c r="AM332" s="26">
        <f>'COSM-BONUS_CWS'!AK94</f>
        <v>0</v>
      </c>
      <c r="AN332" s="26">
        <f>'COSM-BONUS_CWS'!AL94</f>
        <v>0</v>
      </c>
      <c r="AO332" s="26">
        <f>'COSM-BONUS_CWS'!AM94</f>
        <v>0</v>
      </c>
      <c r="AP332" s="26">
        <f>'COSM-BONUS_CWS'!AN94</f>
        <v>0</v>
      </c>
      <c r="AQ332" s="26">
        <f>'COSM-BONUS_CWS'!AO94</f>
        <v>0</v>
      </c>
      <c r="AR332" s="26">
        <f>'COSM-BONUS_CWS'!AP94</f>
        <v>0</v>
      </c>
      <c r="AS332" s="26">
        <f>'COSM-BONUS_CWS'!AQ94</f>
        <v>0</v>
      </c>
      <c r="AT332" s="26">
        <f>'COSM-BONUS_CWS'!AR94</f>
        <v>0</v>
      </c>
      <c r="AU332" s="26">
        <f>'COSM-BONUS_CWS'!AS94</f>
        <v>0</v>
      </c>
      <c r="AV332" s="26">
        <f>'COSM-BONUS_CWS'!AT94</f>
        <v>0</v>
      </c>
      <c r="AW332" s="26">
        <f>'COSM-BONUS_CWS'!AU94</f>
        <v>0</v>
      </c>
      <c r="AX332" s="26">
        <f>'COSM-BONUS_CWS'!AV94</f>
        <v>0</v>
      </c>
      <c r="AY332" s="26">
        <f>'COSM-BONUS_CWS'!AW94</f>
        <v>0</v>
      </c>
      <c r="AZ332" s="26">
        <f>'COSM-BONUS_CWS'!AX94</f>
        <v>0</v>
      </c>
      <c r="BA332" s="26">
        <f>'COSM-BONUS_CWS'!AY94</f>
        <v>0</v>
      </c>
      <c r="BB332" s="26">
        <f>'COSM-BONUS_CWS'!AZ94</f>
        <v>0</v>
      </c>
      <c r="BC332" s="26">
        <f>'COSM-BONUS_CWS'!BA94</f>
        <v>0</v>
      </c>
      <c r="BD332" s="26">
        <f>'COSM-BONUS_CWS'!BB94</f>
        <v>0</v>
      </c>
      <c r="BE332" s="26">
        <f>'COSM-BONUS_CWS'!BC94</f>
        <v>0</v>
      </c>
      <c r="BF332" s="26">
        <f>'COSM-BONUS_CWS'!BD94</f>
        <v>0</v>
      </c>
      <c r="BG332" s="26">
        <f>'COSM-BONUS_CWS'!BE94</f>
        <v>0</v>
      </c>
      <c r="BH332" s="26">
        <f>'COSM-BONUS_CWS'!BF94</f>
        <v>0</v>
      </c>
      <c r="BI332" s="26">
        <f>'COSM-BONUS_CWS'!BG94</f>
        <v>0</v>
      </c>
      <c r="BJ332" s="26">
        <f>'COSM-BONUS_CWS'!BH94</f>
        <v>0</v>
      </c>
      <c r="BK332" s="26">
        <f>'COSM-BONUS_CWS'!BI94</f>
        <v>0</v>
      </c>
      <c r="BL332" s="26">
        <f>'COSM-BONUS_CWS'!BJ94</f>
        <v>0</v>
      </c>
      <c r="BM332" s="26">
        <f>'COSM-BONUS_CWS'!BK94</f>
        <v>0</v>
      </c>
      <c r="BN332" s="26">
        <f>'COSM-BONUS_CWS'!BL94</f>
        <v>0</v>
      </c>
      <c r="BO332" s="26">
        <f>'COSM-BONUS_CWS'!BM94</f>
        <v>0</v>
      </c>
    </row>
    <row r="333" spans="1:67" hidden="1" outlineLevel="2" x14ac:dyDescent="0.15">
      <c r="A333" s="47" t="s">
        <v>63</v>
      </c>
      <c r="G333" s="26">
        <f t="shared" ref="G333:AL333" si="192">G331+G332</f>
        <v>0</v>
      </c>
      <c r="H333" s="26">
        <f t="shared" si="192"/>
        <v>0</v>
      </c>
      <c r="I333" s="26">
        <f t="shared" si="192"/>
        <v>0</v>
      </c>
      <c r="J333" s="26">
        <f t="shared" si="192"/>
        <v>0</v>
      </c>
      <c r="K333" s="26">
        <f t="shared" si="192"/>
        <v>0</v>
      </c>
      <c r="L333" s="26">
        <f t="shared" si="192"/>
        <v>0</v>
      </c>
      <c r="M333" s="26">
        <f t="shared" si="192"/>
        <v>0</v>
      </c>
      <c r="N333" s="26">
        <f t="shared" si="192"/>
        <v>0</v>
      </c>
      <c r="O333" s="26">
        <f t="shared" si="192"/>
        <v>0</v>
      </c>
      <c r="P333" s="26">
        <f t="shared" si="192"/>
        <v>0</v>
      </c>
      <c r="Q333" s="26">
        <f t="shared" si="192"/>
        <v>0</v>
      </c>
      <c r="R333" s="26">
        <f t="shared" si="192"/>
        <v>0</v>
      </c>
      <c r="S333" s="26">
        <f t="shared" si="192"/>
        <v>0</v>
      </c>
      <c r="T333" s="26">
        <f t="shared" si="192"/>
        <v>0</v>
      </c>
      <c r="U333" s="26">
        <f t="shared" si="192"/>
        <v>0</v>
      </c>
      <c r="V333" s="26">
        <f t="shared" si="192"/>
        <v>0</v>
      </c>
      <c r="W333" s="26">
        <f t="shared" si="192"/>
        <v>0</v>
      </c>
      <c r="X333" s="26">
        <f t="shared" si="192"/>
        <v>0</v>
      </c>
      <c r="Y333" s="26">
        <f t="shared" si="192"/>
        <v>0</v>
      </c>
      <c r="Z333" s="26">
        <f t="shared" si="192"/>
        <v>0</v>
      </c>
      <c r="AA333" s="26">
        <f t="shared" si="192"/>
        <v>0</v>
      </c>
      <c r="AB333" s="26">
        <f t="shared" si="192"/>
        <v>0</v>
      </c>
      <c r="AC333" s="26">
        <f t="shared" si="192"/>
        <v>0</v>
      </c>
      <c r="AD333" s="26">
        <f t="shared" si="192"/>
        <v>0</v>
      </c>
      <c r="AE333" s="26">
        <f t="shared" si="192"/>
        <v>0</v>
      </c>
      <c r="AF333" s="26">
        <f t="shared" si="192"/>
        <v>0</v>
      </c>
      <c r="AG333" s="26">
        <f t="shared" si="192"/>
        <v>0</v>
      </c>
      <c r="AH333" s="26">
        <f t="shared" si="192"/>
        <v>0</v>
      </c>
      <c r="AI333" s="26">
        <f t="shared" si="192"/>
        <v>0</v>
      </c>
      <c r="AJ333" s="26">
        <f t="shared" si="192"/>
        <v>0</v>
      </c>
      <c r="AK333" s="26">
        <f t="shared" si="192"/>
        <v>0</v>
      </c>
      <c r="AL333" s="26">
        <f t="shared" si="192"/>
        <v>0</v>
      </c>
      <c r="AM333" s="26">
        <f t="shared" ref="AM333:BO333" si="193">AM331+AM332</f>
        <v>0</v>
      </c>
      <c r="AN333" s="26">
        <f t="shared" si="193"/>
        <v>0</v>
      </c>
      <c r="AO333" s="26">
        <f t="shared" si="193"/>
        <v>0</v>
      </c>
      <c r="AP333" s="26">
        <f t="shared" si="193"/>
        <v>0</v>
      </c>
      <c r="AQ333" s="26">
        <f t="shared" si="193"/>
        <v>0</v>
      </c>
      <c r="AR333" s="26">
        <f t="shared" si="193"/>
        <v>0</v>
      </c>
      <c r="AS333" s="26">
        <f t="shared" si="193"/>
        <v>0</v>
      </c>
      <c r="AT333" s="26">
        <f t="shared" si="193"/>
        <v>0</v>
      </c>
      <c r="AU333" s="26">
        <f t="shared" si="193"/>
        <v>0</v>
      </c>
      <c r="AV333" s="26">
        <f t="shared" si="193"/>
        <v>0</v>
      </c>
      <c r="AW333" s="26">
        <f t="shared" si="193"/>
        <v>0</v>
      </c>
      <c r="AX333" s="26">
        <f t="shared" si="193"/>
        <v>0</v>
      </c>
      <c r="AY333" s="26">
        <f t="shared" si="193"/>
        <v>0</v>
      </c>
      <c r="AZ333" s="26">
        <f t="shared" si="193"/>
        <v>0</v>
      </c>
      <c r="BA333" s="26">
        <f t="shared" si="193"/>
        <v>0</v>
      </c>
      <c r="BB333" s="26">
        <f t="shared" si="193"/>
        <v>0</v>
      </c>
      <c r="BC333" s="26">
        <f t="shared" si="193"/>
        <v>0</v>
      </c>
      <c r="BD333" s="26">
        <f t="shared" si="193"/>
        <v>0</v>
      </c>
      <c r="BE333" s="26">
        <f t="shared" si="193"/>
        <v>0</v>
      </c>
      <c r="BF333" s="26">
        <f t="shared" si="193"/>
        <v>0</v>
      </c>
      <c r="BG333" s="26">
        <f t="shared" si="193"/>
        <v>0</v>
      </c>
      <c r="BH333" s="26">
        <f t="shared" si="193"/>
        <v>0</v>
      </c>
      <c r="BI333" s="26">
        <f t="shared" si="193"/>
        <v>0</v>
      </c>
      <c r="BJ333" s="26">
        <f t="shared" si="193"/>
        <v>0</v>
      </c>
      <c r="BK333" s="26">
        <f t="shared" si="193"/>
        <v>0</v>
      </c>
      <c r="BL333" s="26">
        <f t="shared" si="193"/>
        <v>0</v>
      </c>
      <c r="BM333" s="26">
        <f t="shared" si="193"/>
        <v>0</v>
      </c>
      <c r="BN333" s="26">
        <f t="shared" si="193"/>
        <v>0</v>
      </c>
      <c r="BO333" s="26">
        <f t="shared" si="193"/>
        <v>0</v>
      </c>
    </row>
    <row r="334" spans="1:67" hidden="1" outlineLevel="2" x14ac:dyDescent="0.15">
      <c r="A334" s="4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</row>
    <row r="335" spans="1:67" hidden="1" outlineLevel="2" x14ac:dyDescent="0.15">
      <c r="A335" s="33" t="s">
        <v>86</v>
      </c>
      <c r="G335" s="26">
        <f t="shared" ref="G335:AL335" si="194">G67*$C67</f>
        <v>0</v>
      </c>
      <c r="H335" s="26">
        <f t="shared" si="194"/>
        <v>0</v>
      </c>
      <c r="I335" s="26">
        <f t="shared" si="194"/>
        <v>0</v>
      </c>
      <c r="J335" s="26">
        <f t="shared" si="194"/>
        <v>0</v>
      </c>
      <c r="K335" s="26">
        <f t="shared" si="194"/>
        <v>0</v>
      </c>
      <c r="L335" s="26">
        <f t="shared" si="194"/>
        <v>0</v>
      </c>
      <c r="M335" s="26">
        <f t="shared" si="194"/>
        <v>0</v>
      </c>
      <c r="N335" s="26">
        <f t="shared" si="194"/>
        <v>0</v>
      </c>
      <c r="O335" s="26">
        <f t="shared" si="194"/>
        <v>0</v>
      </c>
      <c r="P335" s="26">
        <f t="shared" si="194"/>
        <v>0</v>
      </c>
      <c r="Q335" s="26">
        <f t="shared" si="194"/>
        <v>0</v>
      </c>
      <c r="R335" s="26">
        <f t="shared" si="194"/>
        <v>0</v>
      </c>
      <c r="S335" s="26">
        <f t="shared" si="194"/>
        <v>0</v>
      </c>
      <c r="T335" s="26">
        <f t="shared" si="194"/>
        <v>0</v>
      </c>
      <c r="U335" s="26">
        <f t="shared" si="194"/>
        <v>0</v>
      </c>
      <c r="V335" s="26">
        <f t="shared" si="194"/>
        <v>0</v>
      </c>
      <c r="W335" s="26">
        <f t="shared" si="194"/>
        <v>0</v>
      </c>
      <c r="X335" s="26">
        <f t="shared" si="194"/>
        <v>0</v>
      </c>
      <c r="Y335" s="26">
        <f t="shared" si="194"/>
        <v>0</v>
      </c>
      <c r="Z335" s="26">
        <f t="shared" si="194"/>
        <v>0</v>
      </c>
      <c r="AA335" s="26">
        <f t="shared" si="194"/>
        <v>0</v>
      </c>
      <c r="AB335" s="26">
        <f t="shared" si="194"/>
        <v>0</v>
      </c>
      <c r="AC335" s="26">
        <f t="shared" si="194"/>
        <v>0</v>
      </c>
      <c r="AD335" s="26">
        <f t="shared" si="194"/>
        <v>0</v>
      </c>
      <c r="AE335" s="26">
        <f t="shared" si="194"/>
        <v>0</v>
      </c>
      <c r="AF335" s="26">
        <f t="shared" si="194"/>
        <v>0</v>
      </c>
      <c r="AG335" s="26">
        <f t="shared" si="194"/>
        <v>0</v>
      </c>
      <c r="AH335" s="26">
        <f t="shared" si="194"/>
        <v>0</v>
      </c>
      <c r="AI335" s="26">
        <f t="shared" si="194"/>
        <v>0</v>
      </c>
      <c r="AJ335" s="26">
        <f t="shared" si="194"/>
        <v>0</v>
      </c>
      <c r="AK335" s="26">
        <f t="shared" si="194"/>
        <v>0</v>
      </c>
      <c r="AL335" s="26">
        <f t="shared" si="194"/>
        <v>0</v>
      </c>
      <c r="AM335" s="26">
        <f t="shared" ref="AM335:BO335" si="195">AM67*$C67</f>
        <v>0</v>
      </c>
      <c r="AN335" s="26">
        <f t="shared" si="195"/>
        <v>0</v>
      </c>
      <c r="AO335" s="26">
        <f t="shared" si="195"/>
        <v>0</v>
      </c>
      <c r="AP335" s="26">
        <f t="shared" si="195"/>
        <v>0</v>
      </c>
      <c r="AQ335" s="26">
        <f t="shared" si="195"/>
        <v>0</v>
      </c>
      <c r="AR335" s="26">
        <f t="shared" si="195"/>
        <v>0</v>
      </c>
      <c r="AS335" s="26">
        <f t="shared" si="195"/>
        <v>0</v>
      </c>
      <c r="AT335" s="26">
        <f t="shared" si="195"/>
        <v>0</v>
      </c>
      <c r="AU335" s="26">
        <f t="shared" si="195"/>
        <v>0</v>
      </c>
      <c r="AV335" s="26">
        <f t="shared" si="195"/>
        <v>0</v>
      </c>
      <c r="AW335" s="26">
        <f t="shared" si="195"/>
        <v>0</v>
      </c>
      <c r="AX335" s="26">
        <f t="shared" si="195"/>
        <v>0</v>
      </c>
      <c r="AY335" s="26">
        <f t="shared" si="195"/>
        <v>0</v>
      </c>
      <c r="AZ335" s="26">
        <f t="shared" si="195"/>
        <v>0</v>
      </c>
      <c r="BA335" s="26">
        <f t="shared" si="195"/>
        <v>0</v>
      </c>
      <c r="BB335" s="26">
        <f t="shared" si="195"/>
        <v>0</v>
      </c>
      <c r="BC335" s="26">
        <f t="shared" si="195"/>
        <v>0</v>
      </c>
      <c r="BD335" s="26">
        <f t="shared" si="195"/>
        <v>0</v>
      </c>
      <c r="BE335" s="26">
        <f t="shared" si="195"/>
        <v>0</v>
      </c>
      <c r="BF335" s="26">
        <f t="shared" si="195"/>
        <v>0</v>
      </c>
      <c r="BG335" s="26">
        <f t="shared" si="195"/>
        <v>0</v>
      </c>
      <c r="BH335" s="26">
        <f t="shared" si="195"/>
        <v>0</v>
      </c>
      <c r="BI335" s="26">
        <f t="shared" si="195"/>
        <v>0</v>
      </c>
      <c r="BJ335" s="26">
        <f t="shared" si="195"/>
        <v>0</v>
      </c>
      <c r="BK335" s="26">
        <f t="shared" si="195"/>
        <v>0</v>
      </c>
      <c r="BL335" s="26">
        <f t="shared" si="195"/>
        <v>0</v>
      </c>
      <c r="BM335" s="26">
        <f t="shared" si="195"/>
        <v>0</v>
      </c>
      <c r="BN335" s="26">
        <f t="shared" si="195"/>
        <v>0</v>
      </c>
      <c r="BO335" s="26">
        <f t="shared" si="195"/>
        <v>0</v>
      </c>
    </row>
    <row r="336" spans="1:67" hidden="1" outlineLevel="2" x14ac:dyDescent="0.15"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</row>
    <row r="337" spans="1:67" hidden="1" outlineLevel="2" x14ac:dyDescent="0.15">
      <c r="A337" s="14" t="s">
        <v>33</v>
      </c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</row>
    <row r="338" spans="1:67" hidden="1" outlineLevel="2" x14ac:dyDescent="0.15">
      <c r="A338" s="47" t="s">
        <v>75</v>
      </c>
      <c r="G338" s="26">
        <f t="shared" ref="G338:AL338" si="196">G69*$C69</f>
        <v>0</v>
      </c>
      <c r="H338" s="26">
        <f t="shared" si="196"/>
        <v>0</v>
      </c>
      <c r="I338" s="26">
        <f t="shared" si="196"/>
        <v>0</v>
      </c>
      <c r="J338" s="26">
        <f t="shared" si="196"/>
        <v>0</v>
      </c>
      <c r="K338" s="26">
        <f t="shared" si="196"/>
        <v>0</v>
      </c>
      <c r="L338" s="26">
        <f t="shared" si="196"/>
        <v>0</v>
      </c>
      <c r="M338" s="26">
        <f t="shared" si="196"/>
        <v>0</v>
      </c>
      <c r="N338" s="26">
        <f t="shared" si="196"/>
        <v>0</v>
      </c>
      <c r="O338" s="26">
        <f t="shared" si="196"/>
        <v>0</v>
      </c>
      <c r="P338" s="26">
        <f t="shared" si="196"/>
        <v>0</v>
      </c>
      <c r="Q338" s="26">
        <f t="shared" si="196"/>
        <v>0</v>
      </c>
      <c r="R338" s="26">
        <f t="shared" si="196"/>
        <v>0</v>
      </c>
      <c r="S338" s="26">
        <f t="shared" si="196"/>
        <v>0</v>
      </c>
      <c r="T338" s="26">
        <f t="shared" si="196"/>
        <v>0</v>
      </c>
      <c r="U338" s="26">
        <f t="shared" si="196"/>
        <v>0</v>
      </c>
      <c r="V338" s="26">
        <f t="shared" si="196"/>
        <v>0</v>
      </c>
      <c r="W338" s="26">
        <f t="shared" si="196"/>
        <v>0</v>
      </c>
      <c r="X338" s="26">
        <f t="shared" si="196"/>
        <v>0</v>
      </c>
      <c r="Y338" s="26">
        <f t="shared" si="196"/>
        <v>0</v>
      </c>
      <c r="Z338" s="26">
        <f t="shared" si="196"/>
        <v>0</v>
      </c>
      <c r="AA338" s="26">
        <f t="shared" si="196"/>
        <v>0</v>
      </c>
      <c r="AB338" s="26">
        <f t="shared" si="196"/>
        <v>0</v>
      </c>
      <c r="AC338" s="26">
        <f t="shared" si="196"/>
        <v>0</v>
      </c>
      <c r="AD338" s="26">
        <f t="shared" si="196"/>
        <v>0</v>
      </c>
      <c r="AE338" s="26">
        <f t="shared" si="196"/>
        <v>0</v>
      </c>
      <c r="AF338" s="26">
        <f t="shared" si="196"/>
        <v>0</v>
      </c>
      <c r="AG338" s="26">
        <f t="shared" si="196"/>
        <v>0</v>
      </c>
      <c r="AH338" s="26">
        <f t="shared" si="196"/>
        <v>0</v>
      </c>
      <c r="AI338" s="26">
        <f t="shared" si="196"/>
        <v>0</v>
      </c>
      <c r="AJ338" s="26">
        <f t="shared" si="196"/>
        <v>0</v>
      </c>
      <c r="AK338" s="26">
        <f t="shared" si="196"/>
        <v>0</v>
      </c>
      <c r="AL338" s="26">
        <f t="shared" si="196"/>
        <v>0</v>
      </c>
      <c r="AM338" s="26">
        <f t="shared" ref="AM338:BO338" si="197">AM69*$C69</f>
        <v>0</v>
      </c>
      <c r="AN338" s="26">
        <f t="shared" si="197"/>
        <v>0</v>
      </c>
      <c r="AO338" s="26">
        <f t="shared" si="197"/>
        <v>0</v>
      </c>
      <c r="AP338" s="26">
        <f t="shared" si="197"/>
        <v>0</v>
      </c>
      <c r="AQ338" s="26">
        <f t="shared" si="197"/>
        <v>0</v>
      </c>
      <c r="AR338" s="26">
        <f t="shared" si="197"/>
        <v>0</v>
      </c>
      <c r="AS338" s="26">
        <f t="shared" si="197"/>
        <v>0</v>
      </c>
      <c r="AT338" s="26">
        <f t="shared" si="197"/>
        <v>0</v>
      </c>
      <c r="AU338" s="26">
        <f t="shared" si="197"/>
        <v>0</v>
      </c>
      <c r="AV338" s="26">
        <f t="shared" si="197"/>
        <v>0</v>
      </c>
      <c r="AW338" s="26">
        <f t="shared" si="197"/>
        <v>0</v>
      </c>
      <c r="AX338" s="26">
        <f t="shared" si="197"/>
        <v>0</v>
      </c>
      <c r="AY338" s="26">
        <f t="shared" si="197"/>
        <v>0</v>
      </c>
      <c r="AZ338" s="26">
        <f t="shared" si="197"/>
        <v>0</v>
      </c>
      <c r="BA338" s="26">
        <f t="shared" si="197"/>
        <v>0</v>
      </c>
      <c r="BB338" s="26">
        <f t="shared" si="197"/>
        <v>0</v>
      </c>
      <c r="BC338" s="26">
        <f t="shared" si="197"/>
        <v>0</v>
      </c>
      <c r="BD338" s="26">
        <f t="shared" si="197"/>
        <v>0</v>
      </c>
      <c r="BE338" s="26">
        <f t="shared" si="197"/>
        <v>0</v>
      </c>
      <c r="BF338" s="26">
        <f t="shared" si="197"/>
        <v>0</v>
      </c>
      <c r="BG338" s="26">
        <f t="shared" si="197"/>
        <v>0</v>
      </c>
      <c r="BH338" s="26">
        <f t="shared" si="197"/>
        <v>0</v>
      </c>
      <c r="BI338" s="26">
        <f t="shared" si="197"/>
        <v>0</v>
      </c>
      <c r="BJ338" s="26">
        <f t="shared" si="197"/>
        <v>0</v>
      </c>
      <c r="BK338" s="26">
        <f t="shared" si="197"/>
        <v>0</v>
      </c>
      <c r="BL338" s="26">
        <f t="shared" si="197"/>
        <v>0</v>
      </c>
      <c r="BM338" s="26">
        <f t="shared" si="197"/>
        <v>0</v>
      </c>
      <c r="BN338" s="26">
        <f t="shared" si="197"/>
        <v>0</v>
      </c>
      <c r="BO338" s="26">
        <f t="shared" si="197"/>
        <v>0</v>
      </c>
    </row>
    <row r="339" spans="1:67" hidden="1" outlineLevel="2" x14ac:dyDescent="0.15">
      <c r="A339" s="47" t="s">
        <v>62</v>
      </c>
      <c r="G339" s="23">
        <f>STAFFPLAN_CWS!$B94</f>
        <v>0.5</v>
      </c>
      <c r="H339" s="23">
        <f>STAFFPLAN_CWS!$C94</f>
        <v>0.6</v>
      </c>
      <c r="I339" s="23">
        <f>STAFFPLAN_CWS!$C94</f>
        <v>0.6</v>
      </c>
      <c r="J339" s="23">
        <f>STAFFPLAN_CWS!$C94</f>
        <v>0.6</v>
      </c>
      <c r="K339" s="23">
        <f>STAFFPLAN_CWS!$C94</f>
        <v>0.6</v>
      </c>
      <c r="L339" s="23">
        <f>STAFFPLAN_CWS!$C94</f>
        <v>0.6</v>
      </c>
      <c r="M339" s="23">
        <f>STAFFPLAN_CWS!$C94</f>
        <v>0.6</v>
      </c>
      <c r="N339" s="23">
        <f>STAFFPLAN_CWS!$C94</f>
        <v>0.6</v>
      </c>
      <c r="O339" s="23">
        <f>STAFFPLAN_CWS!$C94</f>
        <v>0.6</v>
      </c>
      <c r="P339" s="23">
        <f>STAFFPLAN_CWS!$C94</f>
        <v>0.6</v>
      </c>
      <c r="Q339" s="23">
        <f>STAFFPLAN_CWS!$C94</f>
        <v>0.6</v>
      </c>
      <c r="R339" s="23">
        <f>STAFFPLAN_CWS!$C94</f>
        <v>0.6</v>
      </c>
      <c r="S339" s="23">
        <f>STAFFPLAN_CWS!$C94</f>
        <v>0.6</v>
      </c>
      <c r="T339" s="23">
        <f>STAFFPLAN_CWS!$D94</f>
        <v>0.7</v>
      </c>
      <c r="U339" s="23">
        <f>STAFFPLAN_CWS!$D94</f>
        <v>0.7</v>
      </c>
      <c r="V339" s="23">
        <f>STAFFPLAN_CWS!$D94</f>
        <v>0.7</v>
      </c>
      <c r="W339" s="23">
        <f>STAFFPLAN_CWS!$D94</f>
        <v>0.7</v>
      </c>
      <c r="X339" s="23">
        <f>STAFFPLAN_CWS!$D94</f>
        <v>0.7</v>
      </c>
      <c r="Y339" s="23">
        <f>STAFFPLAN_CWS!$D94</f>
        <v>0.7</v>
      </c>
      <c r="Z339" s="23">
        <f>STAFFPLAN_CWS!$D94</f>
        <v>0.7</v>
      </c>
      <c r="AA339" s="23">
        <f>STAFFPLAN_CWS!$D94</f>
        <v>0.7</v>
      </c>
      <c r="AB339" s="23">
        <f>STAFFPLAN_CWS!$D94</f>
        <v>0.7</v>
      </c>
      <c r="AC339" s="23">
        <f>STAFFPLAN_CWS!$D94</f>
        <v>0.7</v>
      </c>
      <c r="AD339" s="23">
        <f>STAFFPLAN_CWS!$D94</f>
        <v>0.7</v>
      </c>
      <c r="AE339" s="23">
        <f>STAFFPLAN_CWS!$D94</f>
        <v>0.7</v>
      </c>
      <c r="AF339" s="23">
        <f>STAFFPLAN_CWS!$E94</f>
        <v>0.7</v>
      </c>
      <c r="AG339" s="23">
        <f>STAFFPLAN_CWS!$E94</f>
        <v>0.7</v>
      </c>
      <c r="AH339" s="23">
        <f>STAFFPLAN_CWS!$E94</f>
        <v>0.7</v>
      </c>
      <c r="AI339" s="23">
        <f>STAFFPLAN_CWS!$E94</f>
        <v>0.7</v>
      </c>
      <c r="AJ339" s="23">
        <f>STAFFPLAN_CWS!$E94</f>
        <v>0.7</v>
      </c>
      <c r="AK339" s="23">
        <f>STAFFPLAN_CWS!$E94</f>
        <v>0.7</v>
      </c>
      <c r="AL339" s="23">
        <f>STAFFPLAN_CWS!$E94</f>
        <v>0.7</v>
      </c>
      <c r="AM339" s="23">
        <f>STAFFPLAN_CWS!$E94</f>
        <v>0.7</v>
      </c>
      <c r="AN339" s="23">
        <f>STAFFPLAN_CWS!$E94</f>
        <v>0.7</v>
      </c>
      <c r="AO339" s="23">
        <f>STAFFPLAN_CWS!$E94</f>
        <v>0.7</v>
      </c>
      <c r="AP339" s="23">
        <f>STAFFPLAN_CWS!$E94</f>
        <v>0.7</v>
      </c>
      <c r="AQ339" s="23">
        <f>STAFFPLAN_CWS!$E94</f>
        <v>0.7</v>
      </c>
      <c r="AR339" s="23">
        <f>STAFFPLAN_CWS!$F94</f>
        <v>0.85</v>
      </c>
      <c r="AS339" s="23">
        <f>STAFFPLAN_CWS!$F94</f>
        <v>0.85</v>
      </c>
      <c r="AT339" s="23">
        <f>STAFFPLAN_CWS!$F94</f>
        <v>0.85</v>
      </c>
      <c r="AU339" s="23">
        <f>STAFFPLAN_CWS!$F94</f>
        <v>0.85</v>
      </c>
      <c r="AV339" s="23">
        <f>STAFFPLAN_CWS!$F94</f>
        <v>0.85</v>
      </c>
      <c r="AW339" s="23">
        <f>STAFFPLAN_CWS!$F94</f>
        <v>0.85</v>
      </c>
      <c r="AX339" s="23">
        <f>STAFFPLAN_CWS!$F94</f>
        <v>0.85</v>
      </c>
      <c r="AY339" s="23">
        <f>STAFFPLAN_CWS!$F94</f>
        <v>0.85</v>
      </c>
      <c r="AZ339" s="23">
        <f>STAFFPLAN_CWS!$F94</f>
        <v>0.85</v>
      </c>
      <c r="BA339" s="23">
        <f>STAFFPLAN_CWS!$F94</f>
        <v>0.85</v>
      </c>
      <c r="BB339" s="23">
        <f>STAFFPLAN_CWS!$F94</f>
        <v>0.85</v>
      </c>
      <c r="BC339" s="23">
        <f>STAFFPLAN_CWS!$F94</f>
        <v>0.85</v>
      </c>
      <c r="BD339" s="23">
        <f>STAFFPLAN_CWS!$G94</f>
        <v>1</v>
      </c>
      <c r="BE339" s="23">
        <f>STAFFPLAN_CWS!$G94</f>
        <v>1</v>
      </c>
      <c r="BF339" s="23">
        <f>STAFFPLAN_CWS!$G94</f>
        <v>1</v>
      </c>
      <c r="BG339" s="23">
        <f>STAFFPLAN_CWS!$G94</f>
        <v>1</v>
      </c>
      <c r="BH339" s="23">
        <f>STAFFPLAN_CWS!$G94</f>
        <v>1</v>
      </c>
      <c r="BI339" s="23">
        <f>STAFFPLAN_CWS!$G94</f>
        <v>1</v>
      </c>
      <c r="BJ339" s="23">
        <f>STAFFPLAN_CWS!$G94</f>
        <v>1</v>
      </c>
      <c r="BK339" s="23">
        <f>STAFFPLAN_CWS!$G94</f>
        <v>1</v>
      </c>
      <c r="BL339" s="23">
        <f>STAFFPLAN_CWS!$G94</f>
        <v>1</v>
      </c>
      <c r="BM339" s="23">
        <f>STAFFPLAN_CWS!$G94</f>
        <v>1</v>
      </c>
      <c r="BN339" s="23">
        <f>STAFFPLAN_CWS!$G94</f>
        <v>1</v>
      </c>
      <c r="BO339" s="23">
        <f>STAFFPLAN_CWS!$G94</f>
        <v>1</v>
      </c>
    </row>
    <row r="340" spans="1:67" hidden="1" outlineLevel="2" x14ac:dyDescent="0.15">
      <c r="A340" s="47" t="s">
        <v>76</v>
      </c>
      <c r="G340" s="26">
        <f t="shared" ref="G340:AL340" si="198">G338*G339</f>
        <v>0</v>
      </c>
      <c r="H340" s="26">
        <f t="shared" si="198"/>
        <v>0</v>
      </c>
      <c r="I340" s="26">
        <f t="shared" si="198"/>
        <v>0</v>
      </c>
      <c r="J340" s="26">
        <f t="shared" si="198"/>
        <v>0</v>
      </c>
      <c r="K340" s="26">
        <f t="shared" si="198"/>
        <v>0</v>
      </c>
      <c r="L340" s="26">
        <f t="shared" si="198"/>
        <v>0</v>
      </c>
      <c r="M340" s="26">
        <f t="shared" si="198"/>
        <v>0</v>
      </c>
      <c r="N340" s="26">
        <f t="shared" si="198"/>
        <v>0</v>
      </c>
      <c r="O340" s="26">
        <f t="shared" si="198"/>
        <v>0</v>
      </c>
      <c r="P340" s="26">
        <f t="shared" si="198"/>
        <v>0</v>
      </c>
      <c r="Q340" s="26">
        <f t="shared" si="198"/>
        <v>0</v>
      </c>
      <c r="R340" s="26">
        <f t="shared" si="198"/>
        <v>0</v>
      </c>
      <c r="S340" s="26">
        <f t="shared" si="198"/>
        <v>0</v>
      </c>
      <c r="T340" s="26">
        <f t="shared" si="198"/>
        <v>0</v>
      </c>
      <c r="U340" s="26">
        <f t="shared" si="198"/>
        <v>0</v>
      </c>
      <c r="V340" s="26">
        <f t="shared" si="198"/>
        <v>0</v>
      </c>
      <c r="W340" s="26">
        <f t="shared" si="198"/>
        <v>0</v>
      </c>
      <c r="X340" s="26">
        <f t="shared" si="198"/>
        <v>0</v>
      </c>
      <c r="Y340" s="26">
        <f t="shared" si="198"/>
        <v>0</v>
      </c>
      <c r="Z340" s="26">
        <f t="shared" si="198"/>
        <v>0</v>
      </c>
      <c r="AA340" s="26">
        <f t="shared" si="198"/>
        <v>0</v>
      </c>
      <c r="AB340" s="26">
        <f t="shared" si="198"/>
        <v>0</v>
      </c>
      <c r="AC340" s="26">
        <f t="shared" si="198"/>
        <v>0</v>
      </c>
      <c r="AD340" s="26">
        <f t="shared" si="198"/>
        <v>0</v>
      </c>
      <c r="AE340" s="26">
        <f t="shared" si="198"/>
        <v>0</v>
      </c>
      <c r="AF340" s="26">
        <f t="shared" si="198"/>
        <v>0</v>
      </c>
      <c r="AG340" s="26">
        <f t="shared" si="198"/>
        <v>0</v>
      </c>
      <c r="AH340" s="26">
        <f t="shared" si="198"/>
        <v>0</v>
      </c>
      <c r="AI340" s="26">
        <f t="shared" si="198"/>
        <v>0</v>
      </c>
      <c r="AJ340" s="26">
        <f t="shared" si="198"/>
        <v>0</v>
      </c>
      <c r="AK340" s="26">
        <f t="shared" si="198"/>
        <v>0</v>
      </c>
      <c r="AL340" s="26">
        <f t="shared" si="198"/>
        <v>0</v>
      </c>
      <c r="AM340" s="26">
        <f t="shared" ref="AM340:BO340" si="199">AM338*AM339</f>
        <v>0</v>
      </c>
      <c r="AN340" s="26">
        <f t="shared" si="199"/>
        <v>0</v>
      </c>
      <c r="AO340" s="26">
        <f t="shared" si="199"/>
        <v>0</v>
      </c>
      <c r="AP340" s="26">
        <f t="shared" si="199"/>
        <v>0</v>
      </c>
      <c r="AQ340" s="26">
        <f t="shared" si="199"/>
        <v>0</v>
      </c>
      <c r="AR340" s="26">
        <f t="shared" si="199"/>
        <v>0</v>
      </c>
      <c r="AS340" s="26">
        <f t="shared" si="199"/>
        <v>0</v>
      </c>
      <c r="AT340" s="26">
        <f t="shared" si="199"/>
        <v>0</v>
      </c>
      <c r="AU340" s="26">
        <f t="shared" si="199"/>
        <v>0</v>
      </c>
      <c r="AV340" s="26">
        <f t="shared" si="199"/>
        <v>0</v>
      </c>
      <c r="AW340" s="26">
        <f t="shared" si="199"/>
        <v>0</v>
      </c>
      <c r="AX340" s="26">
        <f t="shared" si="199"/>
        <v>0</v>
      </c>
      <c r="AY340" s="26">
        <f t="shared" si="199"/>
        <v>0</v>
      </c>
      <c r="AZ340" s="26">
        <f t="shared" si="199"/>
        <v>0</v>
      </c>
      <c r="BA340" s="26">
        <f t="shared" si="199"/>
        <v>0</v>
      </c>
      <c r="BB340" s="26">
        <f t="shared" si="199"/>
        <v>0</v>
      </c>
      <c r="BC340" s="26">
        <f t="shared" si="199"/>
        <v>0</v>
      </c>
      <c r="BD340" s="26">
        <f t="shared" si="199"/>
        <v>0</v>
      </c>
      <c r="BE340" s="26">
        <f t="shared" si="199"/>
        <v>0</v>
      </c>
      <c r="BF340" s="26">
        <f t="shared" si="199"/>
        <v>0</v>
      </c>
      <c r="BG340" s="26">
        <f t="shared" si="199"/>
        <v>0</v>
      </c>
      <c r="BH340" s="26">
        <f t="shared" si="199"/>
        <v>0</v>
      </c>
      <c r="BI340" s="26">
        <f t="shared" si="199"/>
        <v>0</v>
      </c>
      <c r="BJ340" s="26">
        <f t="shared" si="199"/>
        <v>0</v>
      </c>
      <c r="BK340" s="26">
        <f t="shared" si="199"/>
        <v>0</v>
      </c>
      <c r="BL340" s="26">
        <f t="shared" si="199"/>
        <v>0</v>
      </c>
      <c r="BM340" s="26">
        <f t="shared" si="199"/>
        <v>0</v>
      </c>
      <c r="BN340" s="26">
        <f t="shared" si="199"/>
        <v>0</v>
      </c>
      <c r="BO340" s="26">
        <f t="shared" si="199"/>
        <v>0</v>
      </c>
    </row>
    <row r="341" spans="1:67" hidden="1" outlineLevel="2" x14ac:dyDescent="0.15">
      <c r="A341" s="47" t="s">
        <v>27</v>
      </c>
      <c r="G341" s="26">
        <f>'COSM-BONUS_CWS'!E76</f>
        <v>0</v>
      </c>
      <c r="H341" s="26">
        <f>'COSM-BONUS_CWS'!F76</f>
        <v>0</v>
      </c>
      <c r="I341" s="26">
        <f>'COSM-BONUS_CWS'!G76</f>
        <v>0</v>
      </c>
      <c r="J341" s="26">
        <f>'COSM-BONUS_CWS'!H76</f>
        <v>0</v>
      </c>
      <c r="K341" s="26">
        <f>'COSM-BONUS_CWS'!I76</f>
        <v>0</v>
      </c>
      <c r="L341" s="26">
        <f>'COSM-BONUS_CWS'!J76</f>
        <v>0</v>
      </c>
      <c r="M341" s="26">
        <f>'COSM-BONUS_CWS'!K76</f>
        <v>0</v>
      </c>
      <c r="N341" s="26">
        <f>'COSM-BONUS_CWS'!L76</f>
        <v>0</v>
      </c>
      <c r="O341" s="26">
        <f>'COSM-BONUS_CWS'!M76</f>
        <v>0</v>
      </c>
      <c r="P341" s="26">
        <f>'COSM-BONUS_CWS'!N76</f>
        <v>0</v>
      </c>
      <c r="Q341" s="26">
        <f>'COSM-BONUS_CWS'!O76</f>
        <v>0</v>
      </c>
      <c r="R341" s="26">
        <f>'COSM-BONUS_CWS'!P76</f>
        <v>0</v>
      </c>
      <c r="S341" s="26">
        <f>'COSM-BONUS_CWS'!Q76</f>
        <v>0</v>
      </c>
      <c r="T341" s="26">
        <f>'COSM-BONUS_CWS'!R76</f>
        <v>0</v>
      </c>
      <c r="U341" s="26">
        <f>'COSM-BONUS_CWS'!S76</f>
        <v>0</v>
      </c>
      <c r="V341" s="26">
        <f>'COSM-BONUS_CWS'!T76</f>
        <v>0</v>
      </c>
      <c r="W341" s="26">
        <f>'COSM-BONUS_CWS'!U76</f>
        <v>0</v>
      </c>
      <c r="X341" s="26">
        <f>'COSM-BONUS_CWS'!V76</f>
        <v>0</v>
      </c>
      <c r="Y341" s="26">
        <f>'COSM-BONUS_CWS'!W76</f>
        <v>0</v>
      </c>
      <c r="Z341" s="26">
        <f>'COSM-BONUS_CWS'!X76</f>
        <v>0</v>
      </c>
      <c r="AA341" s="26">
        <f>'COSM-BONUS_CWS'!Y76</f>
        <v>0</v>
      </c>
      <c r="AB341" s="26">
        <f>'COSM-BONUS_CWS'!Z76</f>
        <v>0</v>
      </c>
      <c r="AC341" s="26">
        <f>'COSM-BONUS_CWS'!AA76</f>
        <v>0</v>
      </c>
      <c r="AD341" s="26">
        <f>'COSM-BONUS_CWS'!AB76</f>
        <v>0</v>
      </c>
      <c r="AE341" s="26">
        <f>'COSM-BONUS_CWS'!AC76</f>
        <v>0</v>
      </c>
      <c r="AF341" s="26">
        <f>'COSM-BONUS_CWS'!AD76</f>
        <v>0</v>
      </c>
      <c r="AG341" s="26">
        <f>'COSM-BONUS_CWS'!AE76</f>
        <v>0</v>
      </c>
      <c r="AH341" s="26">
        <f>'COSM-BONUS_CWS'!AF76</f>
        <v>0</v>
      </c>
      <c r="AI341" s="26">
        <f>'COSM-BONUS_CWS'!AG76</f>
        <v>0</v>
      </c>
      <c r="AJ341" s="26">
        <f>'COSM-BONUS_CWS'!AH76</f>
        <v>0</v>
      </c>
      <c r="AK341" s="26">
        <f>'COSM-BONUS_CWS'!AI76</f>
        <v>0</v>
      </c>
      <c r="AL341" s="26">
        <f>'COSM-BONUS_CWS'!AJ76</f>
        <v>0</v>
      </c>
      <c r="AM341" s="26">
        <f>'COSM-BONUS_CWS'!AK76</f>
        <v>0</v>
      </c>
      <c r="AN341" s="26">
        <f>'COSM-BONUS_CWS'!AL76</f>
        <v>0</v>
      </c>
      <c r="AO341" s="26">
        <f>'COSM-BONUS_CWS'!AM76</f>
        <v>0</v>
      </c>
      <c r="AP341" s="26">
        <f>'COSM-BONUS_CWS'!AN76</f>
        <v>0</v>
      </c>
      <c r="AQ341" s="26">
        <f>'COSM-BONUS_CWS'!AO76</f>
        <v>0</v>
      </c>
      <c r="AR341" s="26">
        <f>'COSM-BONUS_CWS'!AP76</f>
        <v>0</v>
      </c>
      <c r="AS341" s="26">
        <f>'COSM-BONUS_CWS'!AQ76</f>
        <v>0</v>
      </c>
      <c r="AT341" s="26">
        <f>'COSM-BONUS_CWS'!AR76</f>
        <v>0</v>
      </c>
      <c r="AU341" s="26">
        <f>'COSM-BONUS_CWS'!AS76</f>
        <v>0</v>
      </c>
      <c r="AV341" s="26">
        <f>'COSM-BONUS_CWS'!AT76</f>
        <v>0</v>
      </c>
      <c r="AW341" s="26">
        <f>'COSM-BONUS_CWS'!AU76</f>
        <v>0</v>
      </c>
      <c r="AX341" s="26">
        <f>'COSM-BONUS_CWS'!AV76</f>
        <v>0</v>
      </c>
      <c r="AY341" s="26">
        <f>'COSM-BONUS_CWS'!AW76</f>
        <v>0</v>
      </c>
      <c r="AZ341" s="26">
        <f>'COSM-BONUS_CWS'!AX76</f>
        <v>0</v>
      </c>
      <c r="BA341" s="26">
        <f>'COSM-BONUS_CWS'!AY76</f>
        <v>0</v>
      </c>
      <c r="BB341" s="26">
        <f>'COSM-BONUS_CWS'!AZ76</f>
        <v>0</v>
      </c>
      <c r="BC341" s="26">
        <f>'COSM-BONUS_CWS'!BA76</f>
        <v>0</v>
      </c>
      <c r="BD341" s="26">
        <f>'COSM-BONUS_CWS'!BB76</f>
        <v>0</v>
      </c>
      <c r="BE341" s="26">
        <f>'COSM-BONUS_CWS'!BC76</f>
        <v>0</v>
      </c>
      <c r="BF341" s="26">
        <f>'COSM-BONUS_CWS'!BD76</f>
        <v>0</v>
      </c>
      <c r="BG341" s="26">
        <f>'COSM-BONUS_CWS'!BE76</f>
        <v>0</v>
      </c>
      <c r="BH341" s="26">
        <f>'COSM-BONUS_CWS'!BF76</f>
        <v>0</v>
      </c>
      <c r="BI341" s="26">
        <f>'COSM-BONUS_CWS'!BG76</f>
        <v>0</v>
      </c>
      <c r="BJ341" s="26">
        <f>'COSM-BONUS_CWS'!BH76</f>
        <v>0</v>
      </c>
      <c r="BK341" s="26">
        <f>'COSM-BONUS_CWS'!BI76</f>
        <v>0</v>
      </c>
      <c r="BL341" s="26">
        <f>'COSM-BONUS_CWS'!BJ76</f>
        <v>0</v>
      </c>
      <c r="BM341" s="26">
        <f>'COSM-BONUS_CWS'!BK76</f>
        <v>0</v>
      </c>
      <c r="BN341" s="26">
        <f>'COSM-BONUS_CWS'!BL76</f>
        <v>0</v>
      </c>
      <c r="BO341" s="26">
        <f>'COSM-BONUS_CWS'!BM76</f>
        <v>0</v>
      </c>
    </row>
    <row r="342" spans="1:67" hidden="1" outlineLevel="2" x14ac:dyDescent="0.15">
      <c r="A342" s="47" t="s">
        <v>63</v>
      </c>
      <c r="G342" s="26">
        <f t="shared" ref="G342:AL342" si="200">G340+G341</f>
        <v>0</v>
      </c>
      <c r="H342" s="26">
        <f t="shared" si="200"/>
        <v>0</v>
      </c>
      <c r="I342" s="26">
        <f t="shared" si="200"/>
        <v>0</v>
      </c>
      <c r="J342" s="26">
        <f t="shared" si="200"/>
        <v>0</v>
      </c>
      <c r="K342" s="26">
        <f t="shared" si="200"/>
        <v>0</v>
      </c>
      <c r="L342" s="26">
        <f t="shared" si="200"/>
        <v>0</v>
      </c>
      <c r="M342" s="26">
        <f t="shared" si="200"/>
        <v>0</v>
      </c>
      <c r="N342" s="26">
        <f t="shared" si="200"/>
        <v>0</v>
      </c>
      <c r="O342" s="26">
        <f t="shared" si="200"/>
        <v>0</v>
      </c>
      <c r="P342" s="26">
        <f t="shared" si="200"/>
        <v>0</v>
      </c>
      <c r="Q342" s="26">
        <f t="shared" si="200"/>
        <v>0</v>
      </c>
      <c r="R342" s="26">
        <f t="shared" si="200"/>
        <v>0</v>
      </c>
      <c r="S342" s="26">
        <f t="shared" si="200"/>
        <v>0</v>
      </c>
      <c r="T342" s="26">
        <f t="shared" si="200"/>
        <v>0</v>
      </c>
      <c r="U342" s="26">
        <f t="shared" si="200"/>
        <v>0</v>
      </c>
      <c r="V342" s="26">
        <f t="shared" si="200"/>
        <v>0</v>
      </c>
      <c r="W342" s="26">
        <f t="shared" si="200"/>
        <v>0</v>
      </c>
      <c r="X342" s="26">
        <f t="shared" si="200"/>
        <v>0</v>
      </c>
      <c r="Y342" s="26">
        <f t="shared" si="200"/>
        <v>0</v>
      </c>
      <c r="Z342" s="26">
        <f t="shared" si="200"/>
        <v>0</v>
      </c>
      <c r="AA342" s="26">
        <f t="shared" si="200"/>
        <v>0</v>
      </c>
      <c r="AB342" s="26">
        <f t="shared" si="200"/>
        <v>0</v>
      </c>
      <c r="AC342" s="26">
        <f t="shared" si="200"/>
        <v>0</v>
      </c>
      <c r="AD342" s="26">
        <f t="shared" si="200"/>
        <v>0</v>
      </c>
      <c r="AE342" s="26">
        <f t="shared" si="200"/>
        <v>0</v>
      </c>
      <c r="AF342" s="26">
        <f t="shared" si="200"/>
        <v>0</v>
      </c>
      <c r="AG342" s="26">
        <f t="shared" si="200"/>
        <v>0</v>
      </c>
      <c r="AH342" s="26">
        <f t="shared" si="200"/>
        <v>0</v>
      </c>
      <c r="AI342" s="26">
        <f t="shared" si="200"/>
        <v>0</v>
      </c>
      <c r="AJ342" s="26">
        <f t="shared" si="200"/>
        <v>0</v>
      </c>
      <c r="AK342" s="26">
        <f t="shared" si="200"/>
        <v>0</v>
      </c>
      <c r="AL342" s="26">
        <f t="shared" si="200"/>
        <v>0</v>
      </c>
      <c r="AM342" s="26">
        <f t="shared" ref="AM342:BO342" si="201">AM340+AM341</f>
        <v>0</v>
      </c>
      <c r="AN342" s="26">
        <f t="shared" si="201"/>
        <v>0</v>
      </c>
      <c r="AO342" s="26">
        <f t="shared" si="201"/>
        <v>0</v>
      </c>
      <c r="AP342" s="26">
        <f t="shared" si="201"/>
        <v>0</v>
      </c>
      <c r="AQ342" s="26">
        <f t="shared" si="201"/>
        <v>0</v>
      </c>
      <c r="AR342" s="26">
        <f t="shared" si="201"/>
        <v>0</v>
      </c>
      <c r="AS342" s="26">
        <f t="shared" si="201"/>
        <v>0</v>
      </c>
      <c r="AT342" s="26">
        <f t="shared" si="201"/>
        <v>0</v>
      </c>
      <c r="AU342" s="26">
        <f t="shared" si="201"/>
        <v>0</v>
      </c>
      <c r="AV342" s="26">
        <f t="shared" si="201"/>
        <v>0</v>
      </c>
      <c r="AW342" s="26">
        <f t="shared" si="201"/>
        <v>0</v>
      </c>
      <c r="AX342" s="26">
        <f t="shared" si="201"/>
        <v>0</v>
      </c>
      <c r="AY342" s="26">
        <f t="shared" si="201"/>
        <v>0</v>
      </c>
      <c r="AZ342" s="26">
        <f t="shared" si="201"/>
        <v>0</v>
      </c>
      <c r="BA342" s="26">
        <f t="shared" si="201"/>
        <v>0</v>
      </c>
      <c r="BB342" s="26">
        <f t="shared" si="201"/>
        <v>0</v>
      </c>
      <c r="BC342" s="26">
        <f t="shared" si="201"/>
        <v>0</v>
      </c>
      <c r="BD342" s="26">
        <f t="shared" si="201"/>
        <v>0</v>
      </c>
      <c r="BE342" s="26">
        <f t="shared" si="201"/>
        <v>0</v>
      </c>
      <c r="BF342" s="26">
        <f t="shared" si="201"/>
        <v>0</v>
      </c>
      <c r="BG342" s="26">
        <f t="shared" si="201"/>
        <v>0</v>
      </c>
      <c r="BH342" s="26">
        <f t="shared" si="201"/>
        <v>0</v>
      </c>
      <c r="BI342" s="26">
        <f t="shared" si="201"/>
        <v>0</v>
      </c>
      <c r="BJ342" s="26">
        <f t="shared" si="201"/>
        <v>0</v>
      </c>
      <c r="BK342" s="26">
        <f t="shared" si="201"/>
        <v>0</v>
      </c>
      <c r="BL342" s="26">
        <f t="shared" si="201"/>
        <v>0</v>
      </c>
      <c r="BM342" s="26">
        <f t="shared" si="201"/>
        <v>0</v>
      </c>
      <c r="BN342" s="26">
        <f t="shared" si="201"/>
        <v>0</v>
      </c>
      <c r="BO342" s="26">
        <f t="shared" si="201"/>
        <v>0</v>
      </c>
    </row>
    <row r="343" spans="1:67" hidden="1" outlineLevel="2" x14ac:dyDescent="0.15">
      <c r="A343" s="47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</row>
    <row r="344" spans="1:67" hidden="1" outlineLevel="2" x14ac:dyDescent="0.15">
      <c r="A344" s="33" t="s">
        <v>86</v>
      </c>
      <c r="G344" s="26">
        <f t="shared" ref="G344:AL344" si="202">G70*$C70</f>
        <v>0</v>
      </c>
      <c r="H344" s="26">
        <f t="shared" si="202"/>
        <v>0</v>
      </c>
      <c r="I344" s="26">
        <f t="shared" si="202"/>
        <v>0</v>
      </c>
      <c r="J344" s="26">
        <f t="shared" si="202"/>
        <v>0</v>
      </c>
      <c r="K344" s="26">
        <f t="shared" si="202"/>
        <v>0</v>
      </c>
      <c r="L344" s="26">
        <f t="shared" si="202"/>
        <v>0</v>
      </c>
      <c r="M344" s="26">
        <f t="shared" si="202"/>
        <v>0</v>
      </c>
      <c r="N344" s="26">
        <f t="shared" si="202"/>
        <v>0</v>
      </c>
      <c r="O344" s="26">
        <f t="shared" si="202"/>
        <v>0</v>
      </c>
      <c r="P344" s="26">
        <f t="shared" si="202"/>
        <v>0</v>
      </c>
      <c r="Q344" s="26">
        <f t="shared" si="202"/>
        <v>0</v>
      </c>
      <c r="R344" s="26">
        <f t="shared" si="202"/>
        <v>0</v>
      </c>
      <c r="S344" s="26">
        <f t="shared" si="202"/>
        <v>0</v>
      </c>
      <c r="T344" s="26">
        <f t="shared" si="202"/>
        <v>0</v>
      </c>
      <c r="U344" s="26">
        <f t="shared" si="202"/>
        <v>0</v>
      </c>
      <c r="V344" s="26">
        <f t="shared" si="202"/>
        <v>0</v>
      </c>
      <c r="W344" s="26">
        <f t="shared" si="202"/>
        <v>0</v>
      </c>
      <c r="X344" s="26">
        <f t="shared" si="202"/>
        <v>0</v>
      </c>
      <c r="Y344" s="26">
        <f t="shared" si="202"/>
        <v>0</v>
      </c>
      <c r="Z344" s="26">
        <f t="shared" si="202"/>
        <v>0</v>
      </c>
      <c r="AA344" s="26">
        <f t="shared" si="202"/>
        <v>0</v>
      </c>
      <c r="AB344" s="26">
        <f t="shared" si="202"/>
        <v>0</v>
      </c>
      <c r="AC344" s="26">
        <f t="shared" si="202"/>
        <v>0</v>
      </c>
      <c r="AD344" s="26">
        <f t="shared" si="202"/>
        <v>0</v>
      </c>
      <c r="AE344" s="26">
        <f t="shared" si="202"/>
        <v>0</v>
      </c>
      <c r="AF344" s="26">
        <f t="shared" si="202"/>
        <v>0</v>
      </c>
      <c r="AG344" s="26">
        <f t="shared" si="202"/>
        <v>0</v>
      </c>
      <c r="AH344" s="26">
        <f t="shared" si="202"/>
        <v>0</v>
      </c>
      <c r="AI344" s="26">
        <f t="shared" si="202"/>
        <v>0</v>
      </c>
      <c r="AJ344" s="26">
        <f t="shared" si="202"/>
        <v>0</v>
      </c>
      <c r="AK344" s="26">
        <f t="shared" si="202"/>
        <v>0</v>
      </c>
      <c r="AL344" s="26">
        <f t="shared" si="202"/>
        <v>0</v>
      </c>
      <c r="AM344" s="26">
        <f t="shared" ref="AM344:BO344" si="203">AM70*$C70</f>
        <v>0</v>
      </c>
      <c r="AN344" s="26">
        <f t="shared" si="203"/>
        <v>0</v>
      </c>
      <c r="AO344" s="26">
        <f t="shared" si="203"/>
        <v>0</v>
      </c>
      <c r="AP344" s="26">
        <f t="shared" si="203"/>
        <v>0</v>
      </c>
      <c r="AQ344" s="26">
        <f t="shared" si="203"/>
        <v>0</v>
      </c>
      <c r="AR344" s="26">
        <f t="shared" si="203"/>
        <v>0</v>
      </c>
      <c r="AS344" s="26">
        <f t="shared" si="203"/>
        <v>0</v>
      </c>
      <c r="AT344" s="26">
        <f t="shared" si="203"/>
        <v>0</v>
      </c>
      <c r="AU344" s="26">
        <f t="shared" si="203"/>
        <v>0</v>
      </c>
      <c r="AV344" s="26">
        <f t="shared" si="203"/>
        <v>0</v>
      </c>
      <c r="AW344" s="26">
        <f t="shared" si="203"/>
        <v>0</v>
      </c>
      <c r="AX344" s="26">
        <f t="shared" si="203"/>
        <v>0</v>
      </c>
      <c r="AY344" s="26">
        <f t="shared" si="203"/>
        <v>0</v>
      </c>
      <c r="AZ344" s="26">
        <f t="shared" si="203"/>
        <v>0</v>
      </c>
      <c r="BA344" s="26">
        <f t="shared" si="203"/>
        <v>0</v>
      </c>
      <c r="BB344" s="26">
        <f t="shared" si="203"/>
        <v>0</v>
      </c>
      <c r="BC344" s="26">
        <f t="shared" si="203"/>
        <v>0</v>
      </c>
      <c r="BD344" s="26">
        <f t="shared" si="203"/>
        <v>0</v>
      </c>
      <c r="BE344" s="26">
        <f t="shared" si="203"/>
        <v>0</v>
      </c>
      <c r="BF344" s="26">
        <f t="shared" si="203"/>
        <v>0</v>
      </c>
      <c r="BG344" s="26">
        <f t="shared" si="203"/>
        <v>0</v>
      </c>
      <c r="BH344" s="26">
        <f t="shared" si="203"/>
        <v>0</v>
      </c>
      <c r="BI344" s="26">
        <f t="shared" si="203"/>
        <v>0</v>
      </c>
      <c r="BJ344" s="26">
        <f t="shared" si="203"/>
        <v>0</v>
      </c>
      <c r="BK344" s="26">
        <f t="shared" si="203"/>
        <v>0</v>
      </c>
      <c r="BL344" s="26">
        <f t="shared" si="203"/>
        <v>0</v>
      </c>
      <c r="BM344" s="26">
        <f t="shared" si="203"/>
        <v>0</v>
      </c>
      <c r="BN344" s="26">
        <f t="shared" si="203"/>
        <v>0</v>
      </c>
      <c r="BO344" s="26">
        <f t="shared" si="203"/>
        <v>0</v>
      </c>
    </row>
    <row r="345" spans="1:67" hidden="1" outlineLevel="2" x14ac:dyDescent="0.15">
      <c r="C345" s="271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</row>
    <row r="346" spans="1:67" hidden="1" outlineLevel="2" x14ac:dyDescent="0.15">
      <c r="A346" s="14" t="s">
        <v>108</v>
      </c>
      <c r="C346" s="271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</row>
    <row r="347" spans="1:67" hidden="1" outlineLevel="2" x14ac:dyDescent="0.15">
      <c r="A347" s="47" t="s">
        <v>75</v>
      </c>
      <c r="C347" s="271"/>
      <c r="G347" s="26">
        <f t="shared" ref="G347:AL347" si="204">G72*$C72</f>
        <v>0</v>
      </c>
      <c r="H347" s="26">
        <f t="shared" si="204"/>
        <v>0</v>
      </c>
      <c r="I347" s="26">
        <f t="shared" si="204"/>
        <v>0</v>
      </c>
      <c r="J347" s="26">
        <f t="shared" si="204"/>
        <v>0</v>
      </c>
      <c r="K347" s="26">
        <f t="shared" si="204"/>
        <v>0</v>
      </c>
      <c r="L347" s="26">
        <f t="shared" si="204"/>
        <v>0</v>
      </c>
      <c r="M347" s="26">
        <f t="shared" si="204"/>
        <v>0</v>
      </c>
      <c r="N347" s="26">
        <f t="shared" si="204"/>
        <v>0</v>
      </c>
      <c r="O347" s="26">
        <f t="shared" si="204"/>
        <v>0</v>
      </c>
      <c r="P347" s="26">
        <f t="shared" si="204"/>
        <v>0</v>
      </c>
      <c r="Q347" s="26">
        <f t="shared" si="204"/>
        <v>0</v>
      </c>
      <c r="R347" s="26">
        <f t="shared" si="204"/>
        <v>0</v>
      </c>
      <c r="S347" s="26">
        <f t="shared" si="204"/>
        <v>0</v>
      </c>
      <c r="T347" s="26">
        <f t="shared" si="204"/>
        <v>0</v>
      </c>
      <c r="U347" s="26">
        <f t="shared" si="204"/>
        <v>0</v>
      </c>
      <c r="V347" s="26">
        <f t="shared" si="204"/>
        <v>0</v>
      </c>
      <c r="W347" s="26">
        <f t="shared" si="204"/>
        <v>0</v>
      </c>
      <c r="X347" s="26">
        <f t="shared" si="204"/>
        <v>0</v>
      </c>
      <c r="Y347" s="26">
        <f t="shared" si="204"/>
        <v>0</v>
      </c>
      <c r="Z347" s="26">
        <f t="shared" si="204"/>
        <v>0</v>
      </c>
      <c r="AA347" s="26">
        <f t="shared" si="204"/>
        <v>0</v>
      </c>
      <c r="AB347" s="26">
        <f t="shared" si="204"/>
        <v>0</v>
      </c>
      <c r="AC347" s="26">
        <f t="shared" si="204"/>
        <v>0</v>
      </c>
      <c r="AD347" s="26">
        <f t="shared" si="204"/>
        <v>0</v>
      </c>
      <c r="AE347" s="26">
        <f t="shared" si="204"/>
        <v>0</v>
      </c>
      <c r="AF347" s="26">
        <f t="shared" si="204"/>
        <v>0</v>
      </c>
      <c r="AG347" s="26">
        <f t="shared" si="204"/>
        <v>0</v>
      </c>
      <c r="AH347" s="26">
        <f t="shared" si="204"/>
        <v>0</v>
      </c>
      <c r="AI347" s="26">
        <f t="shared" si="204"/>
        <v>0</v>
      </c>
      <c r="AJ347" s="26">
        <f t="shared" si="204"/>
        <v>0</v>
      </c>
      <c r="AK347" s="26">
        <f t="shared" si="204"/>
        <v>0</v>
      </c>
      <c r="AL347" s="26">
        <f t="shared" si="204"/>
        <v>0</v>
      </c>
      <c r="AM347" s="26">
        <f t="shared" ref="AM347:BO347" si="205">AM72*$C72</f>
        <v>0</v>
      </c>
      <c r="AN347" s="26">
        <f t="shared" si="205"/>
        <v>0</v>
      </c>
      <c r="AO347" s="26">
        <f t="shared" si="205"/>
        <v>0</v>
      </c>
      <c r="AP347" s="26">
        <f t="shared" si="205"/>
        <v>0</v>
      </c>
      <c r="AQ347" s="26">
        <f t="shared" si="205"/>
        <v>0</v>
      </c>
      <c r="AR347" s="26">
        <f t="shared" si="205"/>
        <v>0</v>
      </c>
      <c r="AS347" s="26">
        <f t="shared" si="205"/>
        <v>0</v>
      </c>
      <c r="AT347" s="26">
        <f t="shared" si="205"/>
        <v>0</v>
      </c>
      <c r="AU347" s="26">
        <f t="shared" si="205"/>
        <v>0</v>
      </c>
      <c r="AV347" s="26">
        <f t="shared" si="205"/>
        <v>0</v>
      </c>
      <c r="AW347" s="26">
        <f t="shared" si="205"/>
        <v>0</v>
      </c>
      <c r="AX347" s="26">
        <f t="shared" si="205"/>
        <v>0</v>
      </c>
      <c r="AY347" s="26">
        <f t="shared" si="205"/>
        <v>0</v>
      </c>
      <c r="AZ347" s="26">
        <f t="shared" si="205"/>
        <v>0</v>
      </c>
      <c r="BA347" s="26">
        <f t="shared" si="205"/>
        <v>0</v>
      </c>
      <c r="BB347" s="26">
        <f t="shared" si="205"/>
        <v>0</v>
      </c>
      <c r="BC347" s="26">
        <f t="shared" si="205"/>
        <v>0</v>
      </c>
      <c r="BD347" s="26">
        <f t="shared" si="205"/>
        <v>0</v>
      </c>
      <c r="BE347" s="26">
        <f t="shared" si="205"/>
        <v>0</v>
      </c>
      <c r="BF347" s="26">
        <f t="shared" si="205"/>
        <v>0</v>
      </c>
      <c r="BG347" s="26">
        <f t="shared" si="205"/>
        <v>0</v>
      </c>
      <c r="BH347" s="26">
        <f t="shared" si="205"/>
        <v>0</v>
      </c>
      <c r="BI347" s="26">
        <f t="shared" si="205"/>
        <v>0</v>
      </c>
      <c r="BJ347" s="26">
        <f t="shared" si="205"/>
        <v>0</v>
      </c>
      <c r="BK347" s="26">
        <f t="shared" si="205"/>
        <v>0</v>
      </c>
      <c r="BL347" s="26">
        <f t="shared" si="205"/>
        <v>0</v>
      </c>
      <c r="BM347" s="26">
        <f t="shared" si="205"/>
        <v>0</v>
      </c>
      <c r="BN347" s="26">
        <f t="shared" si="205"/>
        <v>0</v>
      </c>
      <c r="BO347" s="26">
        <f t="shared" si="205"/>
        <v>0</v>
      </c>
    </row>
    <row r="348" spans="1:67" hidden="1" outlineLevel="2" x14ac:dyDescent="0.15">
      <c r="A348" s="47" t="s">
        <v>62</v>
      </c>
      <c r="C348" s="271"/>
      <c r="G348" s="23">
        <f>STAFFPLAN_CWS!$B98</f>
        <v>0.5</v>
      </c>
      <c r="H348" s="23">
        <f>STAFFPLAN_CWS!$C98</f>
        <v>0.6</v>
      </c>
      <c r="I348" s="23">
        <f>STAFFPLAN_CWS!$C98</f>
        <v>0.6</v>
      </c>
      <c r="J348" s="23">
        <f>STAFFPLAN_CWS!$C98</f>
        <v>0.6</v>
      </c>
      <c r="K348" s="23">
        <f>STAFFPLAN_CWS!$C98</f>
        <v>0.6</v>
      </c>
      <c r="L348" s="23">
        <f>STAFFPLAN_CWS!$C98</f>
        <v>0.6</v>
      </c>
      <c r="M348" s="23">
        <f>STAFFPLAN_CWS!$C98</f>
        <v>0.6</v>
      </c>
      <c r="N348" s="23">
        <f>STAFFPLAN_CWS!$C98</f>
        <v>0.6</v>
      </c>
      <c r="O348" s="23">
        <f>STAFFPLAN_CWS!$C98</f>
        <v>0.6</v>
      </c>
      <c r="P348" s="23">
        <f>STAFFPLAN_CWS!$C98</f>
        <v>0.6</v>
      </c>
      <c r="Q348" s="23">
        <f>STAFFPLAN_CWS!$C98</f>
        <v>0.6</v>
      </c>
      <c r="R348" s="23">
        <f>STAFFPLAN_CWS!$C98</f>
        <v>0.6</v>
      </c>
      <c r="S348" s="23">
        <f>STAFFPLAN_CWS!$C98</f>
        <v>0.6</v>
      </c>
      <c r="T348" s="23">
        <f>STAFFPLAN_CWS!$D98</f>
        <v>0.7</v>
      </c>
      <c r="U348" s="23">
        <f>STAFFPLAN_CWS!$D98</f>
        <v>0.7</v>
      </c>
      <c r="V348" s="23">
        <f>STAFFPLAN_CWS!$D98</f>
        <v>0.7</v>
      </c>
      <c r="W348" s="23">
        <f>STAFFPLAN_CWS!$D98</f>
        <v>0.7</v>
      </c>
      <c r="X348" s="23">
        <f>STAFFPLAN_CWS!$D98</f>
        <v>0.7</v>
      </c>
      <c r="Y348" s="23">
        <f>STAFFPLAN_CWS!$D98</f>
        <v>0.7</v>
      </c>
      <c r="Z348" s="23">
        <f>STAFFPLAN_CWS!$D98</f>
        <v>0.7</v>
      </c>
      <c r="AA348" s="23">
        <f>STAFFPLAN_CWS!$D98</f>
        <v>0.7</v>
      </c>
      <c r="AB348" s="23">
        <f>STAFFPLAN_CWS!$D98</f>
        <v>0.7</v>
      </c>
      <c r="AC348" s="23">
        <f>STAFFPLAN_CWS!$D98</f>
        <v>0.7</v>
      </c>
      <c r="AD348" s="23">
        <f>STAFFPLAN_CWS!$D98</f>
        <v>0.7</v>
      </c>
      <c r="AE348" s="23">
        <f>STAFFPLAN_CWS!$D98</f>
        <v>0.7</v>
      </c>
      <c r="AF348" s="23">
        <f>STAFFPLAN_CWS!$E98</f>
        <v>0.7</v>
      </c>
      <c r="AG348" s="23">
        <f>STAFFPLAN_CWS!$E98</f>
        <v>0.7</v>
      </c>
      <c r="AH348" s="23">
        <f>STAFFPLAN_CWS!$E98</f>
        <v>0.7</v>
      </c>
      <c r="AI348" s="23">
        <f>STAFFPLAN_CWS!$E98</f>
        <v>0.7</v>
      </c>
      <c r="AJ348" s="23">
        <f>STAFFPLAN_CWS!$E98</f>
        <v>0.7</v>
      </c>
      <c r="AK348" s="23">
        <f>STAFFPLAN_CWS!$E98</f>
        <v>0.7</v>
      </c>
      <c r="AL348" s="23">
        <f>STAFFPLAN_CWS!$E98</f>
        <v>0.7</v>
      </c>
      <c r="AM348" s="23">
        <f>STAFFPLAN_CWS!$E98</f>
        <v>0.7</v>
      </c>
      <c r="AN348" s="23">
        <f>STAFFPLAN_CWS!$E98</f>
        <v>0.7</v>
      </c>
      <c r="AO348" s="23">
        <f>STAFFPLAN_CWS!$E98</f>
        <v>0.7</v>
      </c>
      <c r="AP348" s="23">
        <f>STAFFPLAN_CWS!$E98</f>
        <v>0.7</v>
      </c>
      <c r="AQ348" s="23">
        <f>STAFFPLAN_CWS!$E98</f>
        <v>0.7</v>
      </c>
      <c r="AR348" s="23">
        <f>STAFFPLAN_CWS!$F98</f>
        <v>0.85</v>
      </c>
      <c r="AS348" s="23">
        <f>STAFFPLAN_CWS!$F98</f>
        <v>0.85</v>
      </c>
      <c r="AT348" s="23">
        <f>STAFFPLAN_CWS!$F98</f>
        <v>0.85</v>
      </c>
      <c r="AU348" s="23">
        <f>STAFFPLAN_CWS!$F98</f>
        <v>0.85</v>
      </c>
      <c r="AV348" s="23">
        <f>STAFFPLAN_CWS!$F98</f>
        <v>0.85</v>
      </c>
      <c r="AW348" s="23">
        <f>STAFFPLAN_CWS!$F98</f>
        <v>0.85</v>
      </c>
      <c r="AX348" s="23">
        <f>STAFFPLAN_CWS!$F98</f>
        <v>0.85</v>
      </c>
      <c r="AY348" s="23">
        <f>STAFFPLAN_CWS!$F98</f>
        <v>0.85</v>
      </c>
      <c r="AZ348" s="23">
        <f>STAFFPLAN_CWS!$F98</f>
        <v>0.85</v>
      </c>
      <c r="BA348" s="23">
        <f>STAFFPLAN_CWS!$F98</f>
        <v>0.85</v>
      </c>
      <c r="BB348" s="23">
        <f>STAFFPLAN_CWS!$F98</f>
        <v>0.85</v>
      </c>
      <c r="BC348" s="23">
        <f>STAFFPLAN_CWS!$F98</f>
        <v>0.85</v>
      </c>
      <c r="BD348" s="23">
        <f>STAFFPLAN_CWS!$G98</f>
        <v>1</v>
      </c>
      <c r="BE348" s="23">
        <f>STAFFPLAN_CWS!$G98</f>
        <v>1</v>
      </c>
      <c r="BF348" s="23">
        <f>STAFFPLAN_CWS!$G98</f>
        <v>1</v>
      </c>
      <c r="BG348" s="23">
        <f>STAFFPLAN_CWS!$G98</f>
        <v>1</v>
      </c>
      <c r="BH348" s="23">
        <f>STAFFPLAN_CWS!$G98</f>
        <v>1</v>
      </c>
      <c r="BI348" s="23">
        <f>STAFFPLAN_CWS!$G98</f>
        <v>1</v>
      </c>
      <c r="BJ348" s="23">
        <f>STAFFPLAN_CWS!$G98</f>
        <v>1</v>
      </c>
      <c r="BK348" s="23">
        <f>STAFFPLAN_CWS!$G98</f>
        <v>1</v>
      </c>
      <c r="BL348" s="23">
        <f>STAFFPLAN_CWS!$G98</f>
        <v>1</v>
      </c>
      <c r="BM348" s="23">
        <f>STAFFPLAN_CWS!$G98</f>
        <v>1</v>
      </c>
      <c r="BN348" s="23">
        <f>STAFFPLAN_CWS!$G98</f>
        <v>1</v>
      </c>
      <c r="BO348" s="23">
        <f>STAFFPLAN_CWS!$G98</f>
        <v>1</v>
      </c>
    </row>
    <row r="349" spans="1:67" hidden="1" outlineLevel="2" x14ac:dyDescent="0.15">
      <c r="A349" s="47" t="s">
        <v>76</v>
      </c>
      <c r="C349" s="271"/>
      <c r="G349" s="26">
        <f t="shared" ref="G349:AL349" si="206">G347*G348</f>
        <v>0</v>
      </c>
      <c r="H349" s="26">
        <f t="shared" si="206"/>
        <v>0</v>
      </c>
      <c r="I349" s="26">
        <f t="shared" si="206"/>
        <v>0</v>
      </c>
      <c r="J349" s="26">
        <f t="shared" si="206"/>
        <v>0</v>
      </c>
      <c r="K349" s="26">
        <f t="shared" si="206"/>
        <v>0</v>
      </c>
      <c r="L349" s="26">
        <f t="shared" si="206"/>
        <v>0</v>
      </c>
      <c r="M349" s="26">
        <f t="shared" si="206"/>
        <v>0</v>
      </c>
      <c r="N349" s="26">
        <f t="shared" si="206"/>
        <v>0</v>
      </c>
      <c r="O349" s="26">
        <f t="shared" si="206"/>
        <v>0</v>
      </c>
      <c r="P349" s="26">
        <f t="shared" si="206"/>
        <v>0</v>
      </c>
      <c r="Q349" s="26">
        <f t="shared" si="206"/>
        <v>0</v>
      </c>
      <c r="R349" s="26">
        <f t="shared" si="206"/>
        <v>0</v>
      </c>
      <c r="S349" s="26">
        <f t="shared" si="206"/>
        <v>0</v>
      </c>
      <c r="T349" s="26">
        <f t="shared" si="206"/>
        <v>0</v>
      </c>
      <c r="U349" s="26">
        <f t="shared" si="206"/>
        <v>0</v>
      </c>
      <c r="V349" s="26">
        <f t="shared" si="206"/>
        <v>0</v>
      </c>
      <c r="W349" s="26">
        <f t="shared" si="206"/>
        <v>0</v>
      </c>
      <c r="X349" s="26">
        <f t="shared" si="206"/>
        <v>0</v>
      </c>
      <c r="Y349" s="26">
        <f t="shared" si="206"/>
        <v>0</v>
      </c>
      <c r="Z349" s="26">
        <f t="shared" si="206"/>
        <v>0</v>
      </c>
      <c r="AA349" s="26">
        <f t="shared" si="206"/>
        <v>0</v>
      </c>
      <c r="AB349" s="26">
        <f t="shared" si="206"/>
        <v>0</v>
      </c>
      <c r="AC349" s="26">
        <f t="shared" si="206"/>
        <v>0</v>
      </c>
      <c r="AD349" s="26">
        <f t="shared" si="206"/>
        <v>0</v>
      </c>
      <c r="AE349" s="26">
        <f t="shared" si="206"/>
        <v>0</v>
      </c>
      <c r="AF349" s="26">
        <f t="shared" si="206"/>
        <v>0</v>
      </c>
      <c r="AG349" s="26">
        <f t="shared" si="206"/>
        <v>0</v>
      </c>
      <c r="AH349" s="26">
        <f t="shared" si="206"/>
        <v>0</v>
      </c>
      <c r="AI349" s="26">
        <f t="shared" si="206"/>
        <v>0</v>
      </c>
      <c r="AJ349" s="26">
        <f t="shared" si="206"/>
        <v>0</v>
      </c>
      <c r="AK349" s="26">
        <f t="shared" si="206"/>
        <v>0</v>
      </c>
      <c r="AL349" s="26">
        <f t="shared" si="206"/>
        <v>0</v>
      </c>
      <c r="AM349" s="26">
        <f t="shared" ref="AM349:BO349" si="207">AM347*AM348</f>
        <v>0</v>
      </c>
      <c r="AN349" s="26">
        <f t="shared" si="207"/>
        <v>0</v>
      </c>
      <c r="AO349" s="26">
        <f t="shared" si="207"/>
        <v>0</v>
      </c>
      <c r="AP349" s="26">
        <f t="shared" si="207"/>
        <v>0</v>
      </c>
      <c r="AQ349" s="26">
        <f t="shared" si="207"/>
        <v>0</v>
      </c>
      <c r="AR349" s="26">
        <f t="shared" si="207"/>
        <v>0</v>
      </c>
      <c r="AS349" s="26">
        <f t="shared" si="207"/>
        <v>0</v>
      </c>
      <c r="AT349" s="26">
        <f t="shared" si="207"/>
        <v>0</v>
      </c>
      <c r="AU349" s="26">
        <f t="shared" si="207"/>
        <v>0</v>
      </c>
      <c r="AV349" s="26">
        <f t="shared" si="207"/>
        <v>0</v>
      </c>
      <c r="AW349" s="26">
        <f t="shared" si="207"/>
        <v>0</v>
      </c>
      <c r="AX349" s="26">
        <f t="shared" si="207"/>
        <v>0</v>
      </c>
      <c r="AY349" s="26">
        <f t="shared" si="207"/>
        <v>0</v>
      </c>
      <c r="AZ349" s="26">
        <f t="shared" si="207"/>
        <v>0</v>
      </c>
      <c r="BA349" s="26">
        <f t="shared" si="207"/>
        <v>0</v>
      </c>
      <c r="BB349" s="26">
        <f t="shared" si="207"/>
        <v>0</v>
      </c>
      <c r="BC349" s="26">
        <f t="shared" si="207"/>
        <v>0</v>
      </c>
      <c r="BD349" s="26">
        <f t="shared" si="207"/>
        <v>0</v>
      </c>
      <c r="BE349" s="26">
        <f t="shared" si="207"/>
        <v>0</v>
      </c>
      <c r="BF349" s="26">
        <f t="shared" si="207"/>
        <v>0</v>
      </c>
      <c r="BG349" s="26">
        <f t="shared" si="207"/>
        <v>0</v>
      </c>
      <c r="BH349" s="26">
        <f t="shared" si="207"/>
        <v>0</v>
      </c>
      <c r="BI349" s="26">
        <f t="shared" si="207"/>
        <v>0</v>
      </c>
      <c r="BJ349" s="26">
        <f t="shared" si="207"/>
        <v>0</v>
      </c>
      <c r="BK349" s="26">
        <f t="shared" si="207"/>
        <v>0</v>
      </c>
      <c r="BL349" s="26">
        <f t="shared" si="207"/>
        <v>0</v>
      </c>
      <c r="BM349" s="26">
        <f t="shared" si="207"/>
        <v>0</v>
      </c>
      <c r="BN349" s="26">
        <f t="shared" si="207"/>
        <v>0</v>
      </c>
      <c r="BO349" s="26">
        <f t="shared" si="207"/>
        <v>0</v>
      </c>
    </row>
    <row r="350" spans="1:67" hidden="1" outlineLevel="2" x14ac:dyDescent="0.15">
      <c r="A350" s="47" t="s">
        <v>27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0</v>
      </c>
      <c r="AJ350" s="26">
        <v>0</v>
      </c>
      <c r="AK350" s="26">
        <v>0</v>
      </c>
      <c r="AL350" s="26">
        <v>0</v>
      </c>
      <c r="AM350" s="26">
        <v>0</v>
      </c>
      <c r="AN350" s="26">
        <v>0</v>
      </c>
      <c r="AO350" s="26">
        <v>0</v>
      </c>
      <c r="AP350" s="26">
        <v>0</v>
      </c>
      <c r="AQ350" s="26">
        <v>0</v>
      </c>
      <c r="AR350" s="26">
        <v>0</v>
      </c>
      <c r="AS350" s="26">
        <v>0</v>
      </c>
      <c r="AT350" s="26">
        <v>0</v>
      </c>
      <c r="AU350" s="26">
        <v>0</v>
      </c>
      <c r="AV350" s="26">
        <v>0</v>
      </c>
      <c r="AW350" s="26">
        <v>0</v>
      </c>
      <c r="AX350" s="26">
        <v>0</v>
      </c>
      <c r="AY350" s="26">
        <v>0</v>
      </c>
      <c r="AZ350" s="26">
        <v>0</v>
      </c>
      <c r="BA350" s="26">
        <v>0</v>
      </c>
      <c r="BB350" s="26">
        <v>0</v>
      </c>
      <c r="BC350" s="26">
        <v>0</v>
      </c>
      <c r="BD350" s="26">
        <v>0</v>
      </c>
      <c r="BE350" s="26">
        <v>0</v>
      </c>
      <c r="BF350" s="26">
        <v>0</v>
      </c>
      <c r="BG350" s="26">
        <v>0</v>
      </c>
      <c r="BH350" s="26">
        <v>0</v>
      </c>
      <c r="BI350" s="26">
        <v>0</v>
      </c>
      <c r="BJ350" s="26">
        <v>0</v>
      </c>
      <c r="BK350" s="26">
        <v>0</v>
      </c>
      <c r="BL350" s="26">
        <v>0</v>
      </c>
      <c r="BM350" s="26">
        <v>0</v>
      </c>
      <c r="BN350" s="26">
        <v>0</v>
      </c>
      <c r="BO350" s="26">
        <v>0</v>
      </c>
    </row>
    <row r="351" spans="1:67" hidden="1" outlineLevel="2" x14ac:dyDescent="0.15">
      <c r="A351" s="47" t="s">
        <v>63</v>
      </c>
      <c r="G351" s="26">
        <f t="shared" ref="G351:AL351" si="208">G349+G350</f>
        <v>0</v>
      </c>
      <c r="H351" s="26">
        <f t="shared" si="208"/>
        <v>0</v>
      </c>
      <c r="I351" s="26">
        <f t="shared" si="208"/>
        <v>0</v>
      </c>
      <c r="J351" s="26">
        <f t="shared" si="208"/>
        <v>0</v>
      </c>
      <c r="K351" s="26">
        <f t="shared" si="208"/>
        <v>0</v>
      </c>
      <c r="L351" s="26">
        <f t="shared" si="208"/>
        <v>0</v>
      </c>
      <c r="M351" s="26">
        <f t="shared" si="208"/>
        <v>0</v>
      </c>
      <c r="N351" s="26">
        <f t="shared" si="208"/>
        <v>0</v>
      </c>
      <c r="O351" s="26">
        <f t="shared" si="208"/>
        <v>0</v>
      </c>
      <c r="P351" s="26">
        <f t="shared" si="208"/>
        <v>0</v>
      </c>
      <c r="Q351" s="26">
        <f t="shared" si="208"/>
        <v>0</v>
      </c>
      <c r="R351" s="26">
        <f t="shared" si="208"/>
        <v>0</v>
      </c>
      <c r="S351" s="26">
        <f t="shared" si="208"/>
        <v>0</v>
      </c>
      <c r="T351" s="26">
        <f t="shared" si="208"/>
        <v>0</v>
      </c>
      <c r="U351" s="26">
        <f t="shared" si="208"/>
        <v>0</v>
      </c>
      <c r="V351" s="26">
        <f t="shared" si="208"/>
        <v>0</v>
      </c>
      <c r="W351" s="26">
        <f t="shared" si="208"/>
        <v>0</v>
      </c>
      <c r="X351" s="26">
        <f t="shared" si="208"/>
        <v>0</v>
      </c>
      <c r="Y351" s="26">
        <f t="shared" si="208"/>
        <v>0</v>
      </c>
      <c r="Z351" s="26">
        <f t="shared" si="208"/>
        <v>0</v>
      </c>
      <c r="AA351" s="26">
        <f t="shared" si="208"/>
        <v>0</v>
      </c>
      <c r="AB351" s="26">
        <f t="shared" si="208"/>
        <v>0</v>
      </c>
      <c r="AC351" s="26">
        <f t="shared" si="208"/>
        <v>0</v>
      </c>
      <c r="AD351" s="26">
        <f t="shared" si="208"/>
        <v>0</v>
      </c>
      <c r="AE351" s="26">
        <f t="shared" si="208"/>
        <v>0</v>
      </c>
      <c r="AF351" s="26">
        <f t="shared" si="208"/>
        <v>0</v>
      </c>
      <c r="AG351" s="26">
        <f t="shared" si="208"/>
        <v>0</v>
      </c>
      <c r="AH351" s="26">
        <f t="shared" si="208"/>
        <v>0</v>
      </c>
      <c r="AI351" s="26">
        <f t="shared" si="208"/>
        <v>0</v>
      </c>
      <c r="AJ351" s="26">
        <f t="shared" si="208"/>
        <v>0</v>
      </c>
      <c r="AK351" s="26">
        <f t="shared" si="208"/>
        <v>0</v>
      </c>
      <c r="AL351" s="26">
        <f t="shared" si="208"/>
        <v>0</v>
      </c>
      <c r="AM351" s="26">
        <f t="shared" ref="AM351:BO351" si="209">AM349+AM350</f>
        <v>0</v>
      </c>
      <c r="AN351" s="26">
        <f t="shared" si="209"/>
        <v>0</v>
      </c>
      <c r="AO351" s="26">
        <f t="shared" si="209"/>
        <v>0</v>
      </c>
      <c r="AP351" s="26">
        <f t="shared" si="209"/>
        <v>0</v>
      </c>
      <c r="AQ351" s="26">
        <f t="shared" si="209"/>
        <v>0</v>
      </c>
      <c r="AR351" s="26">
        <f t="shared" si="209"/>
        <v>0</v>
      </c>
      <c r="AS351" s="26">
        <f t="shared" si="209"/>
        <v>0</v>
      </c>
      <c r="AT351" s="26">
        <f t="shared" si="209"/>
        <v>0</v>
      </c>
      <c r="AU351" s="26">
        <f t="shared" si="209"/>
        <v>0</v>
      </c>
      <c r="AV351" s="26">
        <f t="shared" si="209"/>
        <v>0</v>
      </c>
      <c r="AW351" s="26">
        <f t="shared" si="209"/>
        <v>0</v>
      </c>
      <c r="AX351" s="26">
        <f t="shared" si="209"/>
        <v>0</v>
      </c>
      <c r="AY351" s="26">
        <f t="shared" si="209"/>
        <v>0</v>
      </c>
      <c r="AZ351" s="26">
        <f t="shared" si="209"/>
        <v>0</v>
      </c>
      <c r="BA351" s="26">
        <f t="shared" si="209"/>
        <v>0</v>
      </c>
      <c r="BB351" s="26">
        <f t="shared" si="209"/>
        <v>0</v>
      </c>
      <c r="BC351" s="26">
        <f t="shared" si="209"/>
        <v>0</v>
      </c>
      <c r="BD351" s="26">
        <f t="shared" si="209"/>
        <v>0</v>
      </c>
      <c r="BE351" s="26">
        <f t="shared" si="209"/>
        <v>0</v>
      </c>
      <c r="BF351" s="26">
        <f t="shared" si="209"/>
        <v>0</v>
      </c>
      <c r="BG351" s="26">
        <f t="shared" si="209"/>
        <v>0</v>
      </c>
      <c r="BH351" s="26">
        <f t="shared" si="209"/>
        <v>0</v>
      </c>
      <c r="BI351" s="26">
        <f t="shared" si="209"/>
        <v>0</v>
      </c>
      <c r="BJ351" s="26">
        <f t="shared" si="209"/>
        <v>0</v>
      </c>
      <c r="BK351" s="26">
        <f t="shared" si="209"/>
        <v>0</v>
      </c>
      <c r="BL351" s="26">
        <f t="shared" si="209"/>
        <v>0</v>
      </c>
      <c r="BM351" s="26">
        <f t="shared" si="209"/>
        <v>0</v>
      </c>
      <c r="BN351" s="26">
        <f t="shared" si="209"/>
        <v>0</v>
      </c>
      <c r="BO351" s="26">
        <f t="shared" si="209"/>
        <v>0</v>
      </c>
    </row>
    <row r="352" spans="1:67" hidden="1" outlineLevel="2" x14ac:dyDescent="0.15">
      <c r="A352" s="14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spans="1:68" hidden="1" outlineLevel="2" x14ac:dyDescent="0.15">
      <c r="A353" s="33" t="s">
        <v>86</v>
      </c>
      <c r="G353" s="26">
        <f t="shared" ref="G353:AL353" si="210">G73*$C73</f>
        <v>0</v>
      </c>
      <c r="H353" s="26">
        <f t="shared" si="210"/>
        <v>0</v>
      </c>
      <c r="I353" s="26">
        <f t="shared" si="210"/>
        <v>0</v>
      </c>
      <c r="J353" s="26">
        <f t="shared" si="210"/>
        <v>0</v>
      </c>
      <c r="K353" s="26">
        <f t="shared" si="210"/>
        <v>0</v>
      </c>
      <c r="L353" s="26">
        <f t="shared" si="210"/>
        <v>0</v>
      </c>
      <c r="M353" s="26">
        <f t="shared" si="210"/>
        <v>0</v>
      </c>
      <c r="N353" s="26">
        <f t="shared" si="210"/>
        <v>0</v>
      </c>
      <c r="O353" s="26">
        <f t="shared" si="210"/>
        <v>0</v>
      </c>
      <c r="P353" s="26">
        <f t="shared" si="210"/>
        <v>0</v>
      </c>
      <c r="Q353" s="26">
        <f t="shared" si="210"/>
        <v>0</v>
      </c>
      <c r="R353" s="26">
        <f t="shared" si="210"/>
        <v>0</v>
      </c>
      <c r="S353" s="26">
        <f t="shared" si="210"/>
        <v>0</v>
      </c>
      <c r="T353" s="26">
        <f t="shared" si="210"/>
        <v>0</v>
      </c>
      <c r="U353" s="26">
        <f t="shared" si="210"/>
        <v>0</v>
      </c>
      <c r="V353" s="26">
        <f t="shared" si="210"/>
        <v>0</v>
      </c>
      <c r="W353" s="26">
        <f t="shared" si="210"/>
        <v>0</v>
      </c>
      <c r="X353" s="26">
        <f t="shared" si="210"/>
        <v>0</v>
      </c>
      <c r="Y353" s="26">
        <f t="shared" si="210"/>
        <v>0</v>
      </c>
      <c r="Z353" s="26">
        <f t="shared" si="210"/>
        <v>0</v>
      </c>
      <c r="AA353" s="26">
        <f t="shared" si="210"/>
        <v>0</v>
      </c>
      <c r="AB353" s="26">
        <f t="shared" si="210"/>
        <v>0</v>
      </c>
      <c r="AC353" s="26">
        <f t="shared" si="210"/>
        <v>0</v>
      </c>
      <c r="AD353" s="26">
        <f t="shared" si="210"/>
        <v>0</v>
      </c>
      <c r="AE353" s="26">
        <f t="shared" si="210"/>
        <v>0</v>
      </c>
      <c r="AF353" s="26">
        <f t="shared" si="210"/>
        <v>0</v>
      </c>
      <c r="AG353" s="26">
        <f t="shared" si="210"/>
        <v>0</v>
      </c>
      <c r="AH353" s="26">
        <f t="shared" si="210"/>
        <v>0</v>
      </c>
      <c r="AI353" s="26">
        <f t="shared" si="210"/>
        <v>0</v>
      </c>
      <c r="AJ353" s="26">
        <f t="shared" si="210"/>
        <v>0</v>
      </c>
      <c r="AK353" s="26">
        <f t="shared" si="210"/>
        <v>0</v>
      </c>
      <c r="AL353" s="26">
        <f t="shared" si="210"/>
        <v>0</v>
      </c>
      <c r="AM353" s="26">
        <f t="shared" ref="AM353:BO353" si="211">AM73*$C73</f>
        <v>0</v>
      </c>
      <c r="AN353" s="26">
        <f t="shared" si="211"/>
        <v>0</v>
      </c>
      <c r="AO353" s="26">
        <f t="shared" si="211"/>
        <v>0</v>
      </c>
      <c r="AP353" s="26">
        <f t="shared" si="211"/>
        <v>0</v>
      </c>
      <c r="AQ353" s="26">
        <f t="shared" si="211"/>
        <v>0</v>
      </c>
      <c r="AR353" s="26">
        <f t="shared" si="211"/>
        <v>0</v>
      </c>
      <c r="AS353" s="26">
        <f t="shared" si="211"/>
        <v>0</v>
      </c>
      <c r="AT353" s="26">
        <f t="shared" si="211"/>
        <v>0</v>
      </c>
      <c r="AU353" s="26">
        <f t="shared" si="211"/>
        <v>0</v>
      </c>
      <c r="AV353" s="26">
        <f t="shared" si="211"/>
        <v>0</v>
      </c>
      <c r="AW353" s="26">
        <f t="shared" si="211"/>
        <v>0</v>
      </c>
      <c r="AX353" s="26">
        <f t="shared" si="211"/>
        <v>0</v>
      </c>
      <c r="AY353" s="26">
        <f t="shared" si="211"/>
        <v>0</v>
      </c>
      <c r="AZ353" s="26">
        <f t="shared" si="211"/>
        <v>0</v>
      </c>
      <c r="BA353" s="26">
        <f t="shared" si="211"/>
        <v>0</v>
      </c>
      <c r="BB353" s="26">
        <f t="shared" si="211"/>
        <v>0</v>
      </c>
      <c r="BC353" s="26">
        <f t="shared" si="211"/>
        <v>0</v>
      </c>
      <c r="BD353" s="26">
        <f t="shared" si="211"/>
        <v>0</v>
      </c>
      <c r="BE353" s="26">
        <f t="shared" si="211"/>
        <v>0</v>
      </c>
      <c r="BF353" s="26">
        <f t="shared" si="211"/>
        <v>0</v>
      </c>
      <c r="BG353" s="26">
        <f t="shared" si="211"/>
        <v>0</v>
      </c>
      <c r="BH353" s="26">
        <f t="shared" si="211"/>
        <v>0</v>
      </c>
      <c r="BI353" s="26">
        <f t="shared" si="211"/>
        <v>0</v>
      </c>
      <c r="BJ353" s="26">
        <f t="shared" si="211"/>
        <v>0</v>
      </c>
      <c r="BK353" s="26">
        <f t="shared" si="211"/>
        <v>0</v>
      </c>
      <c r="BL353" s="26">
        <f t="shared" si="211"/>
        <v>0</v>
      </c>
      <c r="BM353" s="26">
        <f t="shared" si="211"/>
        <v>0</v>
      </c>
      <c r="BN353" s="26">
        <f t="shared" si="211"/>
        <v>0</v>
      </c>
      <c r="BO353" s="26">
        <f t="shared" si="211"/>
        <v>0</v>
      </c>
    </row>
    <row r="354" spans="1:68" hidden="1" outlineLevel="2" x14ac:dyDescent="0.15"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</row>
    <row r="355" spans="1:68" hidden="1" outlineLevel="2" x14ac:dyDescent="0.15">
      <c r="A355" s="14" t="s">
        <v>121</v>
      </c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spans="1:68" hidden="1" outlineLevel="2" x14ac:dyDescent="0.15">
      <c r="A356" s="47" t="s">
        <v>76</v>
      </c>
      <c r="G356" s="26">
        <f t="shared" ref="G356:AL356" si="212">G349+G340+G331+G322+G313+G304</f>
        <v>0</v>
      </c>
      <c r="H356" s="26">
        <f t="shared" si="212"/>
        <v>0</v>
      </c>
      <c r="I356" s="26">
        <f t="shared" si="212"/>
        <v>0</v>
      </c>
      <c r="J356" s="26">
        <f t="shared" si="212"/>
        <v>0</v>
      </c>
      <c r="K356" s="26">
        <f t="shared" si="212"/>
        <v>0</v>
      </c>
      <c r="L356" s="26">
        <f t="shared" si="212"/>
        <v>0</v>
      </c>
      <c r="M356" s="26">
        <f t="shared" si="212"/>
        <v>0</v>
      </c>
      <c r="N356" s="26">
        <f t="shared" si="212"/>
        <v>0</v>
      </c>
      <c r="O356" s="26">
        <f t="shared" si="212"/>
        <v>0</v>
      </c>
      <c r="P356" s="26">
        <f t="shared" si="212"/>
        <v>0</v>
      </c>
      <c r="Q356" s="26">
        <f t="shared" si="212"/>
        <v>0</v>
      </c>
      <c r="R356" s="26">
        <f t="shared" si="212"/>
        <v>0</v>
      </c>
      <c r="S356" s="26">
        <f t="shared" si="212"/>
        <v>0</v>
      </c>
      <c r="T356" s="26">
        <f t="shared" si="212"/>
        <v>0</v>
      </c>
      <c r="U356" s="26">
        <f t="shared" si="212"/>
        <v>0</v>
      </c>
      <c r="V356" s="26">
        <f t="shared" si="212"/>
        <v>0</v>
      </c>
      <c r="W356" s="26">
        <f t="shared" si="212"/>
        <v>0</v>
      </c>
      <c r="X356" s="26">
        <f t="shared" si="212"/>
        <v>0</v>
      </c>
      <c r="Y356" s="26">
        <f t="shared" si="212"/>
        <v>0</v>
      </c>
      <c r="Z356" s="26">
        <f t="shared" si="212"/>
        <v>0</v>
      </c>
      <c r="AA356" s="26">
        <f t="shared" si="212"/>
        <v>0</v>
      </c>
      <c r="AB356" s="26">
        <f t="shared" si="212"/>
        <v>0</v>
      </c>
      <c r="AC356" s="26">
        <f t="shared" si="212"/>
        <v>0</v>
      </c>
      <c r="AD356" s="26">
        <f t="shared" si="212"/>
        <v>0</v>
      </c>
      <c r="AE356" s="26">
        <f t="shared" si="212"/>
        <v>0</v>
      </c>
      <c r="AF356" s="26">
        <f t="shared" si="212"/>
        <v>0</v>
      </c>
      <c r="AG356" s="26">
        <f t="shared" si="212"/>
        <v>0</v>
      </c>
      <c r="AH356" s="26">
        <f t="shared" si="212"/>
        <v>0</v>
      </c>
      <c r="AI356" s="26">
        <f t="shared" si="212"/>
        <v>0</v>
      </c>
      <c r="AJ356" s="26">
        <f t="shared" si="212"/>
        <v>0</v>
      </c>
      <c r="AK356" s="26">
        <f t="shared" si="212"/>
        <v>0</v>
      </c>
      <c r="AL356" s="26">
        <f t="shared" si="212"/>
        <v>0</v>
      </c>
      <c r="AM356" s="26">
        <f t="shared" ref="AM356:BO356" si="213">AM349+AM340+AM331+AM322+AM313+AM304</f>
        <v>0</v>
      </c>
      <c r="AN356" s="26">
        <f t="shared" si="213"/>
        <v>0</v>
      </c>
      <c r="AO356" s="26">
        <f t="shared" si="213"/>
        <v>0</v>
      </c>
      <c r="AP356" s="26">
        <f t="shared" si="213"/>
        <v>0</v>
      </c>
      <c r="AQ356" s="26">
        <f t="shared" si="213"/>
        <v>0</v>
      </c>
      <c r="AR356" s="26">
        <f t="shared" si="213"/>
        <v>0</v>
      </c>
      <c r="AS356" s="26">
        <f t="shared" si="213"/>
        <v>0</v>
      </c>
      <c r="AT356" s="26">
        <f t="shared" si="213"/>
        <v>0</v>
      </c>
      <c r="AU356" s="26">
        <f t="shared" si="213"/>
        <v>0</v>
      </c>
      <c r="AV356" s="26">
        <f t="shared" si="213"/>
        <v>0</v>
      </c>
      <c r="AW356" s="26">
        <f t="shared" si="213"/>
        <v>0</v>
      </c>
      <c r="AX356" s="26">
        <f t="shared" si="213"/>
        <v>0</v>
      </c>
      <c r="AY356" s="26">
        <f t="shared" si="213"/>
        <v>0</v>
      </c>
      <c r="AZ356" s="26">
        <f t="shared" si="213"/>
        <v>0</v>
      </c>
      <c r="BA356" s="26">
        <f t="shared" si="213"/>
        <v>0</v>
      </c>
      <c r="BB356" s="26">
        <f t="shared" si="213"/>
        <v>0</v>
      </c>
      <c r="BC356" s="26">
        <f t="shared" si="213"/>
        <v>0</v>
      </c>
      <c r="BD356" s="26">
        <f t="shared" si="213"/>
        <v>0</v>
      </c>
      <c r="BE356" s="26">
        <f t="shared" si="213"/>
        <v>0</v>
      </c>
      <c r="BF356" s="26">
        <f t="shared" si="213"/>
        <v>0</v>
      </c>
      <c r="BG356" s="26">
        <f t="shared" si="213"/>
        <v>0</v>
      </c>
      <c r="BH356" s="26">
        <f t="shared" si="213"/>
        <v>0</v>
      </c>
      <c r="BI356" s="26">
        <f t="shared" si="213"/>
        <v>0</v>
      </c>
      <c r="BJ356" s="26">
        <f t="shared" si="213"/>
        <v>0</v>
      </c>
      <c r="BK356" s="26">
        <f t="shared" si="213"/>
        <v>0</v>
      </c>
      <c r="BL356" s="26">
        <f t="shared" si="213"/>
        <v>0</v>
      </c>
      <c r="BM356" s="26">
        <f t="shared" si="213"/>
        <v>0</v>
      </c>
      <c r="BN356" s="26">
        <f t="shared" si="213"/>
        <v>0</v>
      </c>
      <c r="BO356" s="26">
        <f t="shared" si="213"/>
        <v>0</v>
      </c>
      <c r="BP356" s="38">
        <f>SUM(G356:BO356)</f>
        <v>0</v>
      </c>
    </row>
    <row r="357" spans="1:68" hidden="1" outlineLevel="2" x14ac:dyDescent="0.15">
      <c r="A357" s="47" t="s">
        <v>27</v>
      </c>
      <c r="G357" s="26">
        <f t="shared" ref="G357:AL357" si="214">G350+G341+G332+G323+G314+G305</f>
        <v>0</v>
      </c>
      <c r="H357" s="26">
        <f t="shared" si="214"/>
        <v>0</v>
      </c>
      <c r="I357" s="26">
        <f t="shared" si="214"/>
        <v>0</v>
      </c>
      <c r="J357" s="26">
        <f t="shared" si="214"/>
        <v>0</v>
      </c>
      <c r="K357" s="26">
        <f t="shared" si="214"/>
        <v>0</v>
      </c>
      <c r="L357" s="26">
        <f t="shared" si="214"/>
        <v>0</v>
      </c>
      <c r="M357" s="26">
        <f t="shared" si="214"/>
        <v>0</v>
      </c>
      <c r="N357" s="26">
        <f t="shared" si="214"/>
        <v>0</v>
      </c>
      <c r="O357" s="26">
        <f t="shared" si="214"/>
        <v>0</v>
      </c>
      <c r="P357" s="26">
        <f t="shared" si="214"/>
        <v>0</v>
      </c>
      <c r="Q357" s="26">
        <f t="shared" si="214"/>
        <v>0</v>
      </c>
      <c r="R357" s="26">
        <f t="shared" si="214"/>
        <v>0</v>
      </c>
      <c r="S357" s="26">
        <f t="shared" si="214"/>
        <v>0</v>
      </c>
      <c r="T357" s="26">
        <f t="shared" si="214"/>
        <v>0</v>
      </c>
      <c r="U357" s="26">
        <f t="shared" si="214"/>
        <v>0</v>
      </c>
      <c r="V357" s="26">
        <f t="shared" si="214"/>
        <v>0</v>
      </c>
      <c r="W357" s="26">
        <f t="shared" si="214"/>
        <v>0</v>
      </c>
      <c r="X357" s="26">
        <f t="shared" si="214"/>
        <v>0</v>
      </c>
      <c r="Y357" s="26">
        <f t="shared" si="214"/>
        <v>0</v>
      </c>
      <c r="Z357" s="26">
        <f t="shared" si="214"/>
        <v>0</v>
      </c>
      <c r="AA357" s="26">
        <f t="shared" si="214"/>
        <v>0</v>
      </c>
      <c r="AB357" s="26">
        <f t="shared" si="214"/>
        <v>0</v>
      </c>
      <c r="AC357" s="26">
        <f t="shared" si="214"/>
        <v>0</v>
      </c>
      <c r="AD357" s="26">
        <f t="shared" si="214"/>
        <v>0</v>
      </c>
      <c r="AE357" s="26">
        <f t="shared" si="214"/>
        <v>0</v>
      </c>
      <c r="AF357" s="26">
        <f t="shared" si="214"/>
        <v>0</v>
      </c>
      <c r="AG357" s="26">
        <f t="shared" si="214"/>
        <v>0</v>
      </c>
      <c r="AH357" s="26">
        <f t="shared" si="214"/>
        <v>0</v>
      </c>
      <c r="AI357" s="26">
        <f t="shared" si="214"/>
        <v>0</v>
      </c>
      <c r="AJ357" s="26">
        <f t="shared" si="214"/>
        <v>0</v>
      </c>
      <c r="AK357" s="26">
        <f t="shared" si="214"/>
        <v>0</v>
      </c>
      <c r="AL357" s="26">
        <f t="shared" si="214"/>
        <v>0</v>
      </c>
      <c r="AM357" s="26">
        <f t="shared" ref="AM357:BO357" si="215">AM350+AM341+AM332+AM323+AM314+AM305</f>
        <v>0</v>
      </c>
      <c r="AN357" s="26">
        <f t="shared" si="215"/>
        <v>0</v>
      </c>
      <c r="AO357" s="26">
        <f t="shared" si="215"/>
        <v>0</v>
      </c>
      <c r="AP357" s="26">
        <f t="shared" si="215"/>
        <v>0</v>
      </c>
      <c r="AQ357" s="26">
        <f t="shared" si="215"/>
        <v>0</v>
      </c>
      <c r="AR357" s="26">
        <f t="shared" si="215"/>
        <v>0</v>
      </c>
      <c r="AS357" s="26">
        <f t="shared" si="215"/>
        <v>0</v>
      </c>
      <c r="AT357" s="26">
        <f t="shared" si="215"/>
        <v>0</v>
      </c>
      <c r="AU357" s="26">
        <f t="shared" si="215"/>
        <v>0</v>
      </c>
      <c r="AV357" s="26">
        <f t="shared" si="215"/>
        <v>0</v>
      </c>
      <c r="AW357" s="26">
        <f t="shared" si="215"/>
        <v>0</v>
      </c>
      <c r="AX357" s="26">
        <f t="shared" si="215"/>
        <v>0</v>
      </c>
      <c r="AY357" s="26">
        <f t="shared" si="215"/>
        <v>0</v>
      </c>
      <c r="AZ357" s="26">
        <f t="shared" si="215"/>
        <v>0</v>
      </c>
      <c r="BA357" s="26">
        <f t="shared" si="215"/>
        <v>0</v>
      </c>
      <c r="BB357" s="26">
        <f t="shared" si="215"/>
        <v>0</v>
      </c>
      <c r="BC357" s="26">
        <f t="shared" si="215"/>
        <v>0</v>
      </c>
      <c r="BD357" s="26">
        <f t="shared" si="215"/>
        <v>0</v>
      </c>
      <c r="BE357" s="26">
        <f t="shared" si="215"/>
        <v>0</v>
      </c>
      <c r="BF357" s="26">
        <f t="shared" si="215"/>
        <v>0</v>
      </c>
      <c r="BG357" s="26">
        <f t="shared" si="215"/>
        <v>0</v>
      </c>
      <c r="BH357" s="26">
        <f t="shared" si="215"/>
        <v>0</v>
      </c>
      <c r="BI357" s="26">
        <f t="shared" si="215"/>
        <v>0</v>
      </c>
      <c r="BJ357" s="26">
        <f t="shared" si="215"/>
        <v>0</v>
      </c>
      <c r="BK357" s="26">
        <f t="shared" si="215"/>
        <v>0</v>
      </c>
      <c r="BL357" s="26">
        <f t="shared" si="215"/>
        <v>0</v>
      </c>
      <c r="BM357" s="26">
        <f t="shared" si="215"/>
        <v>0</v>
      </c>
      <c r="BN357" s="26">
        <f t="shared" si="215"/>
        <v>0</v>
      </c>
      <c r="BO357" s="26">
        <f t="shared" si="215"/>
        <v>0</v>
      </c>
      <c r="BP357" s="38">
        <f>SUM(G357:BO357)</f>
        <v>0</v>
      </c>
    </row>
    <row r="358" spans="1:68" hidden="1" outlineLevel="2" x14ac:dyDescent="0.15">
      <c r="A358" s="47" t="s">
        <v>63</v>
      </c>
      <c r="G358" s="26">
        <f t="shared" ref="G358:AL358" si="216">G356+G357</f>
        <v>0</v>
      </c>
      <c r="H358" s="26">
        <f t="shared" si="216"/>
        <v>0</v>
      </c>
      <c r="I358" s="26">
        <f t="shared" si="216"/>
        <v>0</v>
      </c>
      <c r="J358" s="26">
        <f t="shared" si="216"/>
        <v>0</v>
      </c>
      <c r="K358" s="26">
        <f t="shared" si="216"/>
        <v>0</v>
      </c>
      <c r="L358" s="26">
        <f t="shared" si="216"/>
        <v>0</v>
      </c>
      <c r="M358" s="26">
        <f t="shared" si="216"/>
        <v>0</v>
      </c>
      <c r="N358" s="26">
        <f t="shared" si="216"/>
        <v>0</v>
      </c>
      <c r="O358" s="26">
        <f t="shared" si="216"/>
        <v>0</v>
      </c>
      <c r="P358" s="26">
        <f t="shared" si="216"/>
        <v>0</v>
      </c>
      <c r="Q358" s="26">
        <f t="shared" si="216"/>
        <v>0</v>
      </c>
      <c r="R358" s="26">
        <f t="shared" si="216"/>
        <v>0</v>
      </c>
      <c r="S358" s="26">
        <f t="shared" si="216"/>
        <v>0</v>
      </c>
      <c r="T358" s="26">
        <f t="shared" si="216"/>
        <v>0</v>
      </c>
      <c r="U358" s="26">
        <f t="shared" si="216"/>
        <v>0</v>
      </c>
      <c r="V358" s="26">
        <f t="shared" si="216"/>
        <v>0</v>
      </c>
      <c r="W358" s="26">
        <f t="shared" si="216"/>
        <v>0</v>
      </c>
      <c r="X358" s="26">
        <f t="shared" si="216"/>
        <v>0</v>
      </c>
      <c r="Y358" s="26">
        <f t="shared" si="216"/>
        <v>0</v>
      </c>
      <c r="Z358" s="26">
        <f t="shared" si="216"/>
        <v>0</v>
      </c>
      <c r="AA358" s="26">
        <f t="shared" si="216"/>
        <v>0</v>
      </c>
      <c r="AB358" s="26">
        <f t="shared" si="216"/>
        <v>0</v>
      </c>
      <c r="AC358" s="26">
        <f t="shared" si="216"/>
        <v>0</v>
      </c>
      <c r="AD358" s="26">
        <f t="shared" si="216"/>
        <v>0</v>
      </c>
      <c r="AE358" s="26">
        <f t="shared" si="216"/>
        <v>0</v>
      </c>
      <c r="AF358" s="26">
        <f t="shared" si="216"/>
        <v>0</v>
      </c>
      <c r="AG358" s="26">
        <f t="shared" si="216"/>
        <v>0</v>
      </c>
      <c r="AH358" s="26">
        <f t="shared" si="216"/>
        <v>0</v>
      </c>
      <c r="AI358" s="26">
        <f t="shared" si="216"/>
        <v>0</v>
      </c>
      <c r="AJ358" s="26">
        <f t="shared" si="216"/>
        <v>0</v>
      </c>
      <c r="AK358" s="26">
        <f t="shared" si="216"/>
        <v>0</v>
      </c>
      <c r="AL358" s="26">
        <f t="shared" si="216"/>
        <v>0</v>
      </c>
      <c r="AM358" s="26">
        <f t="shared" ref="AM358:BO358" si="217">AM356+AM357</f>
        <v>0</v>
      </c>
      <c r="AN358" s="26">
        <f t="shared" si="217"/>
        <v>0</v>
      </c>
      <c r="AO358" s="26">
        <f t="shared" si="217"/>
        <v>0</v>
      </c>
      <c r="AP358" s="26">
        <f t="shared" si="217"/>
        <v>0</v>
      </c>
      <c r="AQ358" s="26">
        <f t="shared" si="217"/>
        <v>0</v>
      </c>
      <c r="AR358" s="26">
        <f t="shared" si="217"/>
        <v>0</v>
      </c>
      <c r="AS358" s="26">
        <f t="shared" si="217"/>
        <v>0</v>
      </c>
      <c r="AT358" s="26">
        <f t="shared" si="217"/>
        <v>0</v>
      </c>
      <c r="AU358" s="26">
        <f t="shared" si="217"/>
        <v>0</v>
      </c>
      <c r="AV358" s="26">
        <f t="shared" si="217"/>
        <v>0</v>
      </c>
      <c r="AW358" s="26">
        <f t="shared" si="217"/>
        <v>0</v>
      </c>
      <c r="AX358" s="26">
        <f t="shared" si="217"/>
        <v>0</v>
      </c>
      <c r="AY358" s="26">
        <f t="shared" si="217"/>
        <v>0</v>
      </c>
      <c r="AZ358" s="26">
        <f t="shared" si="217"/>
        <v>0</v>
      </c>
      <c r="BA358" s="26">
        <f t="shared" si="217"/>
        <v>0</v>
      </c>
      <c r="BB358" s="26">
        <f t="shared" si="217"/>
        <v>0</v>
      </c>
      <c r="BC358" s="26">
        <f t="shared" si="217"/>
        <v>0</v>
      </c>
      <c r="BD358" s="26">
        <f t="shared" si="217"/>
        <v>0</v>
      </c>
      <c r="BE358" s="26">
        <f t="shared" si="217"/>
        <v>0</v>
      </c>
      <c r="BF358" s="26">
        <f t="shared" si="217"/>
        <v>0</v>
      </c>
      <c r="BG358" s="26">
        <f t="shared" si="217"/>
        <v>0</v>
      </c>
      <c r="BH358" s="26">
        <f t="shared" si="217"/>
        <v>0</v>
      </c>
      <c r="BI358" s="26">
        <f t="shared" si="217"/>
        <v>0</v>
      </c>
      <c r="BJ358" s="26">
        <f t="shared" si="217"/>
        <v>0</v>
      </c>
      <c r="BK358" s="26">
        <f t="shared" si="217"/>
        <v>0</v>
      </c>
      <c r="BL358" s="26">
        <f t="shared" si="217"/>
        <v>0</v>
      </c>
      <c r="BM358" s="26">
        <f t="shared" si="217"/>
        <v>0</v>
      </c>
      <c r="BN358" s="26">
        <f t="shared" si="217"/>
        <v>0</v>
      </c>
      <c r="BO358" s="26">
        <f t="shared" si="217"/>
        <v>0</v>
      </c>
      <c r="BP358" s="38">
        <f t="shared" ref="BP358:BP363" si="218">SUM(H358:BO358)</f>
        <v>0</v>
      </c>
    </row>
    <row r="359" spans="1:68" hidden="1" outlineLevel="2" x14ac:dyDescent="0.15">
      <c r="A359" s="47"/>
      <c r="F359" s="39" t="s">
        <v>64</v>
      </c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>
        <f>SUM(H358:S358)</f>
        <v>0</v>
      </c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>
        <f>SUM(T358:AE358)</f>
        <v>0</v>
      </c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>
        <f>SUM(AF358:AQ358)</f>
        <v>0</v>
      </c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>
        <f>SUM(AR358:BC358)</f>
        <v>0</v>
      </c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>
        <f>SUM(BD358:BO358)</f>
        <v>0</v>
      </c>
      <c r="BP359" s="38">
        <f t="shared" si="218"/>
        <v>0</v>
      </c>
    </row>
    <row r="360" spans="1:68" hidden="1" outlineLevel="2" x14ac:dyDescent="0.15">
      <c r="A360" s="14" t="s">
        <v>87</v>
      </c>
      <c r="G360" s="205">
        <f>G353+G344+G335+G326+G317+G308</f>
        <v>0</v>
      </c>
      <c r="H360" s="26">
        <f>H353+H344+H335+H326+H317+H308</f>
        <v>1500000</v>
      </c>
      <c r="I360" s="26">
        <f t="shared" ref="I360:BO360" si="219">I353+I344+I335+I326+I317+I308</f>
        <v>1500000</v>
      </c>
      <c r="J360" s="26">
        <f t="shared" si="219"/>
        <v>1500000</v>
      </c>
      <c r="K360" s="26">
        <f t="shared" si="219"/>
        <v>1500000</v>
      </c>
      <c r="L360" s="26">
        <f t="shared" si="219"/>
        <v>1500000</v>
      </c>
      <c r="M360" s="26">
        <f t="shared" si="219"/>
        <v>1500000</v>
      </c>
      <c r="N360" s="26">
        <f t="shared" si="219"/>
        <v>1500000</v>
      </c>
      <c r="O360" s="26">
        <f t="shared" si="219"/>
        <v>1500000</v>
      </c>
      <c r="P360" s="26">
        <f t="shared" si="219"/>
        <v>1500000</v>
      </c>
      <c r="Q360" s="26">
        <f t="shared" si="219"/>
        <v>1500000</v>
      </c>
      <c r="R360" s="26">
        <f t="shared" si="219"/>
        <v>1500000</v>
      </c>
      <c r="S360" s="26">
        <f t="shared" si="219"/>
        <v>1500000</v>
      </c>
      <c r="T360" s="26">
        <f t="shared" si="219"/>
        <v>1500000</v>
      </c>
      <c r="U360" s="26">
        <f t="shared" si="219"/>
        <v>1500000</v>
      </c>
      <c r="V360" s="26">
        <f t="shared" si="219"/>
        <v>1500000</v>
      </c>
      <c r="W360" s="26">
        <f t="shared" si="219"/>
        <v>1500000</v>
      </c>
      <c r="X360" s="26">
        <f t="shared" si="219"/>
        <v>1500000</v>
      </c>
      <c r="Y360" s="26">
        <f t="shared" si="219"/>
        <v>1500000</v>
      </c>
      <c r="Z360" s="26">
        <f t="shared" si="219"/>
        <v>500000</v>
      </c>
      <c r="AA360" s="26">
        <f t="shared" si="219"/>
        <v>500000</v>
      </c>
      <c r="AB360" s="26">
        <f t="shared" si="219"/>
        <v>500000</v>
      </c>
      <c r="AC360" s="26">
        <f t="shared" si="219"/>
        <v>500000</v>
      </c>
      <c r="AD360" s="26">
        <f t="shared" si="219"/>
        <v>500000</v>
      </c>
      <c r="AE360" s="26">
        <f t="shared" si="219"/>
        <v>500000</v>
      </c>
      <c r="AF360" s="26">
        <f t="shared" si="219"/>
        <v>0</v>
      </c>
      <c r="AG360" s="26">
        <f t="shared" si="219"/>
        <v>0</v>
      </c>
      <c r="AH360" s="26">
        <f t="shared" si="219"/>
        <v>0</v>
      </c>
      <c r="AI360" s="26">
        <f t="shared" si="219"/>
        <v>0</v>
      </c>
      <c r="AJ360" s="26">
        <f t="shared" si="219"/>
        <v>0</v>
      </c>
      <c r="AK360" s="26">
        <f t="shared" si="219"/>
        <v>0</v>
      </c>
      <c r="AL360" s="26">
        <f t="shared" si="219"/>
        <v>0</v>
      </c>
      <c r="AM360" s="26">
        <f t="shared" si="219"/>
        <v>0</v>
      </c>
      <c r="AN360" s="26">
        <f t="shared" si="219"/>
        <v>0</v>
      </c>
      <c r="AO360" s="26">
        <f t="shared" si="219"/>
        <v>0</v>
      </c>
      <c r="AP360" s="26">
        <f t="shared" si="219"/>
        <v>0</v>
      </c>
      <c r="AQ360" s="26">
        <f t="shared" si="219"/>
        <v>0</v>
      </c>
      <c r="AR360" s="26">
        <f t="shared" si="219"/>
        <v>0</v>
      </c>
      <c r="AS360" s="26">
        <f t="shared" si="219"/>
        <v>0</v>
      </c>
      <c r="AT360" s="26">
        <f t="shared" si="219"/>
        <v>0</v>
      </c>
      <c r="AU360" s="26">
        <f t="shared" si="219"/>
        <v>0</v>
      </c>
      <c r="AV360" s="26">
        <f t="shared" si="219"/>
        <v>0</v>
      </c>
      <c r="AW360" s="26">
        <f t="shared" si="219"/>
        <v>0</v>
      </c>
      <c r="AX360" s="26">
        <f t="shared" si="219"/>
        <v>0</v>
      </c>
      <c r="AY360" s="26">
        <f t="shared" si="219"/>
        <v>0</v>
      </c>
      <c r="AZ360" s="26">
        <f t="shared" si="219"/>
        <v>0</v>
      </c>
      <c r="BA360" s="26">
        <f t="shared" si="219"/>
        <v>0</v>
      </c>
      <c r="BB360" s="26">
        <f t="shared" si="219"/>
        <v>0</v>
      </c>
      <c r="BC360" s="26">
        <f t="shared" si="219"/>
        <v>0</v>
      </c>
      <c r="BD360" s="26">
        <f t="shared" si="219"/>
        <v>0</v>
      </c>
      <c r="BE360" s="26">
        <f t="shared" si="219"/>
        <v>0</v>
      </c>
      <c r="BF360" s="26">
        <f t="shared" si="219"/>
        <v>0</v>
      </c>
      <c r="BG360" s="26">
        <f t="shared" si="219"/>
        <v>0</v>
      </c>
      <c r="BH360" s="26">
        <f t="shared" si="219"/>
        <v>0</v>
      </c>
      <c r="BI360" s="26">
        <f t="shared" si="219"/>
        <v>0</v>
      </c>
      <c r="BJ360" s="26">
        <f t="shared" si="219"/>
        <v>0</v>
      </c>
      <c r="BK360" s="26">
        <f t="shared" si="219"/>
        <v>0</v>
      </c>
      <c r="BL360" s="26">
        <f t="shared" si="219"/>
        <v>0</v>
      </c>
      <c r="BM360" s="26">
        <f t="shared" si="219"/>
        <v>0</v>
      </c>
      <c r="BN360" s="26">
        <f t="shared" si="219"/>
        <v>0</v>
      </c>
      <c r="BO360" s="26">
        <f t="shared" si="219"/>
        <v>0</v>
      </c>
      <c r="BP360" s="38">
        <f t="shared" si="218"/>
        <v>30000000</v>
      </c>
    </row>
    <row r="361" spans="1:68" hidden="1" outlineLevel="2" x14ac:dyDescent="0.15">
      <c r="A361" s="14"/>
      <c r="F361" s="39" t="s">
        <v>64</v>
      </c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>
        <f>SUM(H360:S360)</f>
        <v>18000000</v>
      </c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>
        <f>SUM(T360:AE360)</f>
        <v>12000000</v>
      </c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>
        <f>SUM(AF360:AQ360)</f>
        <v>0</v>
      </c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>
        <f>SUM(AR360:BC360)</f>
        <v>0</v>
      </c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>
        <f>SUM(BD360:BO360)</f>
        <v>0</v>
      </c>
      <c r="BP361" s="38">
        <f t="shared" si="218"/>
        <v>30000000</v>
      </c>
    </row>
    <row r="362" spans="1:68" hidden="1" outlineLevel="2" x14ac:dyDescent="0.15">
      <c r="A362" s="14" t="s">
        <v>101</v>
      </c>
      <c r="G362" s="26">
        <f t="shared" ref="G362:AL362" si="220">G360+G358</f>
        <v>0</v>
      </c>
      <c r="H362" s="26">
        <f t="shared" si="220"/>
        <v>1500000</v>
      </c>
      <c r="I362" s="26">
        <f t="shared" si="220"/>
        <v>1500000</v>
      </c>
      <c r="J362" s="26">
        <f t="shared" si="220"/>
        <v>1500000</v>
      </c>
      <c r="K362" s="26">
        <f t="shared" si="220"/>
        <v>1500000</v>
      </c>
      <c r="L362" s="26">
        <f t="shared" si="220"/>
        <v>1500000</v>
      </c>
      <c r="M362" s="26">
        <f t="shared" si="220"/>
        <v>1500000</v>
      </c>
      <c r="N362" s="26">
        <f t="shared" si="220"/>
        <v>1500000</v>
      </c>
      <c r="O362" s="26">
        <f t="shared" si="220"/>
        <v>1500000</v>
      </c>
      <c r="P362" s="26">
        <f t="shared" si="220"/>
        <v>1500000</v>
      </c>
      <c r="Q362" s="26">
        <f t="shared" si="220"/>
        <v>1500000</v>
      </c>
      <c r="R362" s="26">
        <f t="shared" si="220"/>
        <v>1500000</v>
      </c>
      <c r="S362" s="26">
        <f t="shared" si="220"/>
        <v>1500000</v>
      </c>
      <c r="T362" s="26">
        <f t="shared" si="220"/>
        <v>1500000</v>
      </c>
      <c r="U362" s="26">
        <f t="shared" si="220"/>
        <v>1500000</v>
      </c>
      <c r="V362" s="26">
        <f t="shared" si="220"/>
        <v>1500000</v>
      </c>
      <c r="W362" s="26">
        <f t="shared" si="220"/>
        <v>1500000</v>
      </c>
      <c r="X362" s="26">
        <f t="shared" si="220"/>
        <v>1500000</v>
      </c>
      <c r="Y362" s="26">
        <f t="shared" si="220"/>
        <v>1500000</v>
      </c>
      <c r="Z362" s="26">
        <f t="shared" si="220"/>
        <v>500000</v>
      </c>
      <c r="AA362" s="26">
        <f t="shared" si="220"/>
        <v>500000</v>
      </c>
      <c r="AB362" s="26">
        <f t="shared" si="220"/>
        <v>500000</v>
      </c>
      <c r="AC362" s="26">
        <f t="shared" si="220"/>
        <v>500000</v>
      </c>
      <c r="AD362" s="26">
        <f t="shared" si="220"/>
        <v>500000</v>
      </c>
      <c r="AE362" s="26">
        <f t="shared" si="220"/>
        <v>500000</v>
      </c>
      <c r="AF362" s="26">
        <f t="shared" si="220"/>
        <v>0</v>
      </c>
      <c r="AG362" s="26">
        <f t="shared" si="220"/>
        <v>0</v>
      </c>
      <c r="AH362" s="26">
        <f t="shared" si="220"/>
        <v>0</v>
      </c>
      <c r="AI362" s="26">
        <f t="shared" si="220"/>
        <v>0</v>
      </c>
      <c r="AJ362" s="26">
        <f t="shared" si="220"/>
        <v>0</v>
      </c>
      <c r="AK362" s="26">
        <f t="shared" si="220"/>
        <v>0</v>
      </c>
      <c r="AL362" s="26">
        <f t="shared" si="220"/>
        <v>0</v>
      </c>
      <c r="AM362" s="26">
        <f t="shared" ref="AM362:BO362" si="221">AM360+AM358</f>
        <v>0</v>
      </c>
      <c r="AN362" s="26">
        <f t="shared" si="221"/>
        <v>0</v>
      </c>
      <c r="AO362" s="26">
        <f t="shared" si="221"/>
        <v>0</v>
      </c>
      <c r="AP362" s="26">
        <f t="shared" si="221"/>
        <v>0</v>
      </c>
      <c r="AQ362" s="26">
        <f t="shared" si="221"/>
        <v>0</v>
      </c>
      <c r="AR362" s="26">
        <f t="shared" si="221"/>
        <v>0</v>
      </c>
      <c r="AS362" s="26">
        <f t="shared" si="221"/>
        <v>0</v>
      </c>
      <c r="AT362" s="26">
        <f t="shared" si="221"/>
        <v>0</v>
      </c>
      <c r="AU362" s="26">
        <f t="shared" si="221"/>
        <v>0</v>
      </c>
      <c r="AV362" s="26">
        <f t="shared" si="221"/>
        <v>0</v>
      </c>
      <c r="AW362" s="26">
        <f t="shared" si="221"/>
        <v>0</v>
      </c>
      <c r="AX362" s="26">
        <f t="shared" si="221"/>
        <v>0</v>
      </c>
      <c r="AY362" s="26">
        <f t="shared" si="221"/>
        <v>0</v>
      </c>
      <c r="AZ362" s="26">
        <f t="shared" si="221"/>
        <v>0</v>
      </c>
      <c r="BA362" s="26">
        <f t="shared" si="221"/>
        <v>0</v>
      </c>
      <c r="BB362" s="26">
        <f t="shared" si="221"/>
        <v>0</v>
      </c>
      <c r="BC362" s="26">
        <f t="shared" si="221"/>
        <v>0</v>
      </c>
      <c r="BD362" s="26">
        <f t="shared" si="221"/>
        <v>0</v>
      </c>
      <c r="BE362" s="26">
        <f t="shared" si="221"/>
        <v>0</v>
      </c>
      <c r="BF362" s="26">
        <f t="shared" si="221"/>
        <v>0</v>
      </c>
      <c r="BG362" s="26">
        <f t="shared" si="221"/>
        <v>0</v>
      </c>
      <c r="BH362" s="26">
        <f t="shared" si="221"/>
        <v>0</v>
      </c>
      <c r="BI362" s="26">
        <f t="shared" si="221"/>
        <v>0</v>
      </c>
      <c r="BJ362" s="26">
        <f t="shared" si="221"/>
        <v>0</v>
      </c>
      <c r="BK362" s="26">
        <f t="shared" si="221"/>
        <v>0</v>
      </c>
      <c r="BL362" s="26">
        <f t="shared" si="221"/>
        <v>0</v>
      </c>
      <c r="BM362" s="26">
        <f t="shared" si="221"/>
        <v>0</v>
      </c>
      <c r="BN362" s="26">
        <f t="shared" si="221"/>
        <v>0</v>
      </c>
      <c r="BO362" s="26">
        <f t="shared" si="221"/>
        <v>0</v>
      </c>
      <c r="BP362" s="38">
        <f t="shared" si="218"/>
        <v>30000000</v>
      </c>
    </row>
    <row r="363" spans="1:68" hidden="1" outlineLevel="2" x14ac:dyDescent="0.15">
      <c r="A363" s="14"/>
      <c r="F363" s="39" t="s">
        <v>64</v>
      </c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>
        <f>SUM(H362:S362)</f>
        <v>18000000</v>
      </c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>
        <f>SUM(T362:AE362)</f>
        <v>12000000</v>
      </c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>
        <f>SUM(AF362:AQ362)</f>
        <v>0</v>
      </c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>
        <f>SUM(AR362:BC362)</f>
        <v>0</v>
      </c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>
        <f>SUM(BD362:BO362)</f>
        <v>0</v>
      </c>
      <c r="BP363" s="38">
        <f t="shared" si="218"/>
        <v>30000000</v>
      </c>
    </row>
    <row r="364" spans="1:68" hidden="1" outlineLevel="2" x14ac:dyDescent="0.15">
      <c r="A364" s="14" t="s">
        <v>81</v>
      </c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</row>
    <row r="365" spans="1:68" hidden="1" outlineLevel="2" x14ac:dyDescent="0.15"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</row>
    <row r="366" spans="1:68" hidden="1" outlineLevel="2" x14ac:dyDescent="0.15">
      <c r="A366" s="31" t="s">
        <v>11</v>
      </c>
      <c r="B366" s="13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</row>
    <row r="367" spans="1:68" hidden="1" outlineLevel="2" x14ac:dyDescent="0.15">
      <c r="A367" s="47" t="s">
        <v>12</v>
      </c>
      <c r="B367" s="32">
        <f>STAFFPLAN_CWS!C177</f>
        <v>0.16</v>
      </c>
      <c r="G367" s="26">
        <f>G358*STAFFPLAN_CWS!$B177</f>
        <v>0</v>
      </c>
      <c r="H367" s="26">
        <f>H358*STAFFPLAN_CWS!$C177</f>
        <v>0</v>
      </c>
      <c r="I367" s="26">
        <f>I358*STAFFPLAN_CWS!$C177</f>
        <v>0</v>
      </c>
      <c r="J367" s="26">
        <f>J358*STAFFPLAN_CWS!$C177</f>
        <v>0</v>
      </c>
      <c r="K367" s="26">
        <f>K358*STAFFPLAN_CWS!$C177</f>
        <v>0</v>
      </c>
      <c r="L367" s="26">
        <f>L358*STAFFPLAN_CWS!$C177</f>
        <v>0</v>
      </c>
      <c r="M367" s="26">
        <f>M358*STAFFPLAN_CWS!$C177</f>
        <v>0</v>
      </c>
      <c r="N367" s="26">
        <f>N358*STAFFPLAN_CWS!$C177</f>
        <v>0</v>
      </c>
      <c r="O367" s="26">
        <f>O358*STAFFPLAN_CWS!$C177</f>
        <v>0</v>
      </c>
      <c r="P367" s="26">
        <f>P358*STAFFPLAN_CWS!$C177</f>
        <v>0</v>
      </c>
      <c r="Q367" s="26">
        <f>Q358*STAFFPLAN_CWS!$C177</f>
        <v>0</v>
      </c>
      <c r="R367" s="26">
        <f>R358*STAFFPLAN_CWS!$C177</f>
        <v>0</v>
      </c>
      <c r="S367" s="26">
        <f>S358*STAFFPLAN_CWS!$C177</f>
        <v>0</v>
      </c>
      <c r="T367" s="26">
        <f>T358*STAFFPLAN_CWS!$D177</f>
        <v>0</v>
      </c>
      <c r="U367" s="26">
        <f>U358*STAFFPLAN_CWS!$D177</f>
        <v>0</v>
      </c>
      <c r="V367" s="26">
        <f>V358*STAFFPLAN_CWS!$D177</f>
        <v>0</v>
      </c>
      <c r="W367" s="26">
        <f>W358*STAFFPLAN_CWS!$D177</f>
        <v>0</v>
      </c>
      <c r="X367" s="26">
        <f>X358*STAFFPLAN_CWS!$D177</f>
        <v>0</v>
      </c>
      <c r="Y367" s="26">
        <f>Y358*STAFFPLAN_CWS!$D177</f>
        <v>0</v>
      </c>
      <c r="Z367" s="26">
        <f>Z358*STAFFPLAN_CWS!$D177</f>
        <v>0</v>
      </c>
      <c r="AA367" s="26">
        <f>AA358*STAFFPLAN_CWS!$D177</f>
        <v>0</v>
      </c>
      <c r="AB367" s="26">
        <f>AB358*STAFFPLAN_CWS!$D177</f>
        <v>0</v>
      </c>
      <c r="AC367" s="26">
        <f>AC358*STAFFPLAN_CWS!$D177</f>
        <v>0</v>
      </c>
      <c r="AD367" s="26">
        <f>AD358*STAFFPLAN_CWS!$D177</f>
        <v>0</v>
      </c>
      <c r="AE367" s="26">
        <f>AE358*STAFFPLAN_CWS!$D177</f>
        <v>0</v>
      </c>
      <c r="AF367" s="26">
        <f>AF358*STAFFPLAN_CWS!$E177</f>
        <v>0</v>
      </c>
      <c r="AG367" s="26">
        <f>AG358*STAFFPLAN_CWS!$E177</f>
        <v>0</v>
      </c>
      <c r="AH367" s="26">
        <f>AH358*STAFFPLAN_CWS!$E177</f>
        <v>0</v>
      </c>
      <c r="AI367" s="26">
        <f>AI358*STAFFPLAN_CWS!$E177</f>
        <v>0</v>
      </c>
      <c r="AJ367" s="26">
        <f>AJ358*STAFFPLAN_CWS!$E177</f>
        <v>0</v>
      </c>
      <c r="AK367" s="26">
        <f>AK358*STAFFPLAN_CWS!$E177</f>
        <v>0</v>
      </c>
      <c r="AL367" s="26">
        <f>AL358*STAFFPLAN_CWS!$E177</f>
        <v>0</v>
      </c>
      <c r="AM367" s="26">
        <f>AM358*STAFFPLAN_CWS!$E177</f>
        <v>0</v>
      </c>
      <c r="AN367" s="26">
        <f>AN358*STAFFPLAN_CWS!$E177</f>
        <v>0</v>
      </c>
      <c r="AO367" s="26">
        <f>AO358*STAFFPLAN_CWS!$E177</f>
        <v>0</v>
      </c>
      <c r="AP367" s="26">
        <f>AP358*STAFFPLAN_CWS!$E177</f>
        <v>0</v>
      </c>
      <c r="AQ367" s="26">
        <f>AQ358*STAFFPLAN_CWS!$E177</f>
        <v>0</v>
      </c>
      <c r="AR367" s="26">
        <f>AR358*STAFFPLAN_CWS!$F177</f>
        <v>0</v>
      </c>
      <c r="AS367" s="26">
        <f>AS358*STAFFPLAN_CWS!$F177</f>
        <v>0</v>
      </c>
      <c r="AT367" s="26">
        <f>AT358*STAFFPLAN_CWS!$F177</f>
        <v>0</v>
      </c>
      <c r="AU367" s="26">
        <f>AU358*STAFFPLAN_CWS!$F177</f>
        <v>0</v>
      </c>
      <c r="AV367" s="26">
        <f>AV358*STAFFPLAN_CWS!$F177</f>
        <v>0</v>
      </c>
      <c r="AW367" s="26">
        <f>AW358*STAFFPLAN_CWS!$F177</f>
        <v>0</v>
      </c>
      <c r="AX367" s="26">
        <f>AX358*STAFFPLAN_CWS!$F177</f>
        <v>0</v>
      </c>
      <c r="AY367" s="26">
        <f>AY358*STAFFPLAN_CWS!$F177</f>
        <v>0</v>
      </c>
      <c r="AZ367" s="26">
        <f>AZ358*STAFFPLAN_CWS!$F177</f>
        <v>0</v>
      </c>
      <c r="BA367" s="26">
        <f>BA358*STAFFPLAN_CWS!$F177</f>
        <v>0</v>
      </c>
      <c r="BB367" s="26">
        <f>BB358*STAFFPLAN_CWS!$F177</f>
        <v>0</v>
      </c>
      <c r="BC367" s="26">
        <f>BC358*STAFFPLAN_CWS!$F177</f>
        <v>0</v>
      </c>
      <c r="BD367" s="26">
        <f>BD358*STAFFPLAN_CWS!$G177</f>
        <v>0</v>
      </c>
      <c r="BE367" s="26">
        <f>BE358*STAFFPLAN_CWS!$G177</f>
        <v>0</v>
      </c>
      <c r="BF367" s="26">
        <f>BF358*STAFFPLAN_CWS!$G177</f>
        <v>0</v>
      </c>
      <c r="BG367" s="26">
        <f>BG358*STAFFPLAN_CWS!$G177</f>
        <v>0</v>
      </c>
      <c r="BH367" s="26">
        <f>BH358*STAFFPLAN_CWS!$G177</f>
        <v>0</v>
      </c>
      <c r="BI367" s="26">
        <f>BI358*STAFFPLAN_CWS!$G177</f>
        <v>0</v>
      </c>
      <c r="BJ367" s="26">
        <f>BJ358*STAFFPLAN_CWS!$G177</f>
        <v>0</v>
      </c>
      <c r="BK367" s="26">
        <f>BK358*STAFFPLAN_CWS!$G177</f>
        <v>0</v>
      </c>
      <c r="BL367" s="26">
        <f>BL358*STAFFPLAN_CWS!$G177</f>
        <v>0</v>
      </c>
      <c r="BM367" s="26">
        <f>BM358*STAFFPLAN_CWS!$G177</f>
        <v>0</v>
      </c>
      <c r="BN367" s="26">
        <f>BN358*STAFFPLAN_CWS!$G177</f>
        <v>0</v>
      </c>
      <c r="BO367" s="26">
        <f>BO358*STAFFPLAN_CWS!$G177</f>
        <v>0</v>
      </c>
    </row>
    <row r="368" spans="1:68" hidden="1" outlineLevel="2" x14ac:dyDescent="0.15">
      <c r="A368" s="47" t="s">
        <v>23</v>
      </c>
      <c r="B368" s="32">
        <f>STAFFPLAN_CWS!C178</f>
        <v>0.04</v>
      </c>
      <c r="G368" s="26">
        <f>G358*STAFFPLAN_CWS!$B178</f>
        <v>0</v>
      </c>
      <c r="H368" s="26">
        <f>H358*STAFFPLAN_CWS!$C178</f>
        <v>0</v>
      </c>
      <c r="I368" s="26">
        <f>I358*STAFFPLAN_CWS!$C178</f>
        <v>0</v>
      </c>
      <c r="J368" s="26">
        <f>J358*STAFFPLAN_CWS!$C178</f>
        <v>0</v>
      </c>
      <c r="K368" s="26">
        <f>K358*STAFFPLAN_CWS!$C178</f>
        <v>0</v>
      </c>
      <c r="L368" s="26">
        <f>L358*STAFFPLAN_CWS!$C178</f>
        <v>0</v>
      </c>
      <c r="M368" s="26">
        <f>M358*STAFFPLAN_CWS!$C178</f>
        <v>0</v>
      </c>
      <c r="N368" s="26">
        <f>N358*STAFFPLAN_CWS!$C178</f>
        <v>0</v>
      </c>
      <c r="O368" s="26">
        <f>O358*STAFFPLAN_CWS!$C178</f>
        <v>0</v>
      </c>
      <c r="P368" s="26">
        <f>P358*STAFFPLAN_CWS!$C178</f>
        <v>0</v>
      </c>
      <c r="Q368" s="26">
        <f>Q358*STAFFPLAN_CWS!$C178</f>
        <v>0</v>
      </c>
      <c r="R368" s="26">
        <f>R358*STAFFPLAN_CWS!$C178</f>
        <v>0</v>
      </c>
      <c r="S368" s="26">
        <f>S358*STAFFPLAN_CWS!$C178</f>
        <v>0</v>
      </c>
      <c r="T368" s="26">
        <f>T358*STAFFPLAN_CWS!$D178</f>
        <v>0</v>
      </c>
      <c r="U368" s="26">
        <f>U358*STAFFPLAN_CWS!$D178</f>
        <v>0</v>
      </c>
      <c r="V368" s="26">
        <f>V358*STAFFPLAN_CWS!$D178</f>
        <v>0</v>
      </c>
      <c r="W368" s="26">
        <f>W358*STAFFPLAN_CWS!$D178</f>
        <v>0</v>
      </c>
      <c r="X368" s="26">
        <f>X358*STAFFPLAN_CWS!$D178</f>
        <v>0</v>
      </c>
      <c r="Y368" s="26">
        <f>Y358*STAFFPLAN_CWS!$D178</f>
        <v>0</v>
      </c>
      <c r="Z368" s="26">
        <f>Z358*STAFFPLAN_CWS!$D178</f>
        <v>0</v>
      </c>
      <c r="AA368" s="26">
        <f>AA358*STAFFPLAN_CWS!$D178</f>
        <v>0</v>
      </c>
      <c r="AB368" s="26">
        <f>AB358*STAFFPLAN_CWS!$D178</f>
        <v>0</v>
      </c>
      <c r="AC368" s="26">
        <f>AC358*STAFFPLAN_CWS!$D178</f>
        <v>0</v>
      </c>
      <c r="AD368" s="26">
        <f>AD358*STAFFPLAN_CWS!$D178</f>
        <v>0</v>
      </c>
      <c r="AE368" s="26">
        <f>AE358*STAFFPLAN_CWS!$D178</f>
        <v>0</v>
      </c>
      <c r="AF368" s="26">
        <f>AF358*STAFFPLAN_CWS!$E178</f>
        <v>0</v>
      </c>
      <c r="AG368" s="26">
        <f>AG358*STAFFPLAN_CWS!$E178</f>
        <v>0</v>
      </c>
      <c r="AH368" s="26">
        <f>AH358*STAFFPLAN_CWS!$E178</f>
        <v>0</v>
      </c>
      <c r="AI368" s="26">
        <f>AI358*STAFFPLAN_CWS!$E178</f>
        <v>0</v>
      </c>
      <c r="AJ368" s="26">
        <f>AJ358*STAFFPLAN_CWS!$E178</f>
        <v>0</v>
      </c>
      <c r="AK368" s="26">
        <f>AK358*STAFFPLAN_CWS!$E178</f>
        <v>0</v>
      </c>
      <c r="AL368" s="26">
        <f>AL358*STAFFPLAN_CWS!$E178</f>
        <v>0</v>
      </c>
      <c r="AM368" s="26">
        <f>AM358*STAFFPLAN_CWS!$E178</f>
        <v>0</v>
      </c>
      <c r="AN368" s="26">
        <f>AN358*STAFFPLAN_CWS!$E178</f>
        <v>0</v>
      </c>
      <c r="AO368" s="26">
        <f>AO358*STAFFPLAN_CWS!$E178</f>
        <v>0</v>
      </c>
      <c r="AP368" s="26">
        <f>AP358*STAFFPLAN_CWS!$E178</f>
        <v>0</v>
      </c>
      <c r="AQ368" s="26">
        <f>AQ358*STAFFPLAN_CWS!$E178</f>
        <v>0</v>
      </c>
      <c r="AR368" s="26">
        <f>AR358*STAFFPLAN_CWS!$F178</f>
        <v>0</v>
      </c>
      <c r="AS368" s="26">
        <f>AS358*STAFFPLAN_CWS!$F178</f>
        <v>0</v>
      </c>
      <c r="AT368" s="26">
        <f>AT358*STAFFPLAN_CWS!$F178</f>
        <v>0</v>
      </c>
      <c r="AU368" s="26">
        <f>AU358*STAFFPLAN_CWS!$F178</f>
        <v>0</v>
      </c>
      <c r="AV368" s="26">
        <f>AV358*STAFFPLAN_CWS!$F178</f>
        <v>0</v>
      </c>
      <c r="AW368" s="26">
        <f>AW358*STAFFPLAN_CWS!$F178</f>
        <v>0</v>
      </c>
      <c r="AX368" s="26">
        <f>AX358*STAFFPLAN_CWS!$F178</f>
        <v>0</v>
      </c>
      <c r="AY368" s="26">
        <f>AY358*STAFFPLAN_CWS!$F178</f>
        <v>0</v>
      </c>
      <c r="AZ368" s="26">
        <f>AZ358*STAFFPLAN_CWS!$F178</f>
        <v>0</v>
      </c>
      <c r="BA368" s="26">
        <f>BA358*STAFFPLAN_CWS!$F178</f>
        <v>0</v>
      </c>
      <c r="BB368" s="26">
        <f>BB358*STAFFPLAN_CWS!$F178</f>
        <v>0</v>
      </c>
      <c r="BC368" s="26">
        <f>BC358*STAFFPLAN_CWS!$F178</f>
        <v>0</v>
      </c>
      <c r="BD368" s="26">
        <f>BD358*STAFFPLAN_CWS!$G178</f>
        <v>0</v>
      </c>
      <c r="BE368" s="26">
        <f>BE358*STAFFPLAN_CWS!$G178</f>
        <v>0</v>
      </c>
      <c r="BF368" s="26">
        <f>BF358*STAFFPLAN_CWS!$G178</f>
        <v>0</v>
      </c>
      <c r="BG368" s="26">
        <f>BG358*STAFFPLAN_CWS!$G178</f>
        <v>0</v>
      </c>
      <c r="BH368" s="26">
        <f>BH358*STAFFPLAN_CWS!$G178</f>
        <v>0</v>
      </c>
      <c r="BI368" s="26">
        <f>BI358*STAFFPLAN_CWS!$G178</f>
        <v>0</v>
      </c>
      <c r="BJ368" s="26">
        <f>BJ358*STAFFPLAN_CWS!$G178</f>
        <v>0</v>
      </c>
      <c r="BK368" s="26">
        <f>BK358*STAFFPLAN_CWS!$G178</f>
        <v>0</v>
      </c>
      <c r="BL368" s="26">
        <f>BL358*STAFFPLAN_CWS!$G178</f>
        <v>0</v>
      </c>
      <c r="BM368" s="26">
        <f>BM358*STAFFPLAN_CWS!$G178</f>
        <v>0</v>
      </c>
      <c r="BN368" s="26">
        <f>BN358*STAFFPLAN_CWS!$G178</f>
        <v>0</v>
      </c>
      <c r="BO368" s="26">
        <f>BO358*STAFFPLAN_CWS!$G178</f>
        <v>0</v>
      </c>
    </row>
    <row r="369" spans="1:68" hidden="1" outlineLevel="2" x14ac:dyDescent="0.15">
      <c r="A369" s="47" t="s">
        <v>13</v>
      </c>
      <c r="B369" s="32">
        <f>STAFFPLAN_CWS!C179</f>
        <v>0</v>
      </c>
      <c r="G369" s="26">
        <f>G358*STAFFPLAN_CWS!$B179</f>
        <v>0</v>
      </c>
      <c r="H369" s="26">
        <f>H358*STAFFPLAN_CWS!$C179</f>
        <v>0</v>
      </c>
      <c r="I369" s="26">
        <f>I358*STAFFPLAN_CWS!$C179</f>
        <v>0</v>
      </c>
      <c r="J369" s="26">
        <f>J358*STAFFPLAN_CWS!$C179</f>
        <v>0</v>
      </c>
      <c r="K369" s="26">
        <f>K358*STAFFPLAN_CWS!$C179</f>
        <v>0</v>
      </c>
      <c r="L369" s="26">
        <f>L358*STAFFPLAN_CWS!$C179</f>
        <v>0</v>
      </c>
      <c r="M369" s="26">
        <f>M358*STAFFPLAN_CWS!$C179</f>
        <v>0</v>
      </c>
      <c r="N369" s="26">
        <f>N358*STAFFPLAN_CWS!$C179</f>
        <v>0</v>
      </c>
      <c r="O369" s="26">
        <f>O358*STAFFPLAN_CWS!$C179</f>
        <v>0</v>
      </c>
      <c r="P369" s="26">
        <f>P358*STAFFPLAN_CWS!$C179</f>
        <v>0</v>
      </c>
      <c r="Q369" s="26">
        <f>Q358*STAFFPLAN_CWS!$C179</f>
        <v>0</v>
      </c>
      <c r="R369" s="26">
        <f>R358*STAFFPLAN_CWS!$C179</f>
        <v>0</v>
      </c>
      <c r="S369" s="26">
        <f>S358*STAFFPLAN_CWS!$C179</f>
        <v>0</v>
      </c>
      <c r="T369" s="26">
        <f>T358*STAFFPLAN_CWS!$D179</f>
        <v>0</v>
      </c>
      <c r="U369" s="26">
        <f>U358*STAFFPLAN_CWS!$D179</f>
        <v>0</v>
      </c>
      <c r="V369" s="26">
        <f>V358*STAFFPLAN_CWS!$D179</f>
        <v>0</v>
      </c>
      <c r="W369" s="26">
        <f>W358*STAFFPLAN_CWS!$D179</f>
        <v>0</v>
      </c>
      <c r="X369" s="26">
        <f>X358*STAFFPLAN_CWS!$D179</f>
        <v>0</v>
      </c>
      <c r="Y369" s="26">
        <f>Y358*STAFFPLAN_CWS!$D179</f>
        <v>0</v>
      </c>
      <c r="Z369" s="26">
        <f>Z358*STAFFPLAN_CWS!$D179</f>
        <v>0</v>
      </c>
      <c r="AA369" s="26">
        <f>AA358*STAFFPLAN_CWS!$D179</f>
        <v>0</v>
      </c>
      <c r="AB369" s="26">
        <f>AB358*STAFFPLAN_CWS!$D179</f>
        <v>0</v>
      </c>
      <c r="AC369" s="26">
        <f>AC358*STAFFPLAN_CWS!$D179</f>
        <v>0</v>
      </c>
      <c r="AD369" s="26">
        <f>AD358*STAFFPLAN_CWS!$D179</f>
        <v>0</v>
      </c>
      <c r="AE369" s="26">
        <f>AE358*STAFFPLAN_CWS!$D179</f>
        <v>0</v>
      </c>
      <c r="AF369" s="26">
        <f>AF358*STAFFPLAN_CWS!$E179</f>
        <v>0</v>
      </c>
      <c r="AG369" s="26">
        <f>AG358*STAFFPLAN_CWS!$E179</f>
        <v>0</v>
      </c>
      <c r="AH369" s="26">
        <f>AH358*STAFFPLAN_CWS!$E179</f>
        <v>0</v>
      </c>
      <c r="AI369" s="26">
        <f>AI358*STAFFPLAN_CWS!$E179</f>
        <v>0</v>
      </c>
      <c r="AJ369" s="26">
        <f>AJ358*STAFFPLAN_CWS!$E179</f>
        <v>0</v>
      </c>
      <c r="AK369" s="26">
        <f>AK358*STAFFPLAN_CWS!$E179</f>
        <v>0</v>
      </c>
      <c r="AL369" s="26">
        <f>AL358*STAFFPLAN_CWS!$E179</f>
        <v>0</v>
      </c>
      <c r="AM369" s="26">
        <f>AM358*STAFFPLAN_CWS!$E179</f>
        <v>0</v>
      </c>
      <c r="AN369" s="26">
        <f>AN358*STAFFPLAN_CWS!$E179</f>
        <v>0</v>
      </c>
      <c r="AO369" s="26">
        <f>AO358*STAFFPLAN_CWS!$E179</f>
        <v>0</v>
      </c>
      <c r="AP369" s="26">
        <f>AP358*STAFFPLAN_CWS!$E179</f>
        <v>0</v>
      </c>
      <c r="AQ369" s="26">
        <f>AQ358*STAFFPLAN_CWS!$E179</f>
        <v>0</v>
      </c>
      <c r="AR369" s="26">
        <f>AR358*STAFFPLAN_CWS!$F179</f>
        <v>0</v>
      </c>
      <c r="AS369" s="26">
        <f>AS358*STAFFPLAN_CWS!$F179</f>
        <v>0</v>
      </c>
      <c r="AT369" s="26">
        <f>AT358*STAFFPLAN_CWS!$F179</f>
        <v>0</v>
      </c>
      <c r="AU369" s="26">
        <f>AU358*STAFFPLAN_CWS!$F179</f>
        <v>0</v>
      </c>
      <c r="AV369" s="26">
        <f>AV358*STAFFPLAN_CWS!$F179</f>
        <v>0</v>
      </c>
      <c r="AW369" s="26">
        <f>AW358*STAFFPLAN_CWS!$F179</f>
        <v>0</v>
      </c>
      <c r="AX369" s="26">
        <f>AX358*STAFFPLAN_CWS!$F179</f>
        <v>0</v>
      </c>
      <c r="AY369" s="26">
        <f>AY358*STAFFPLAN_CWS!$F179</f>
        <v>0</v>
      </c>
      <c r="AZ369" s="26">
        <f>AZ358*STAFFPLAN_CWS!$F179</f>
        <v>0</v>
      </c>
      <c r="BA369" s="26">
        <f>BA358*STAFFPLAN_CWS!$F179</f>
        <v>0</v>
      </c>
      <c r="BB369" s="26">
        <f>BB358*STAFFPLAN_CWS!$F179</f>
        <v>0</v>
      </c>
      <c r="BC369" s="26">
        <f>BC358*STAFFPLAN_CWS!$F179</f>
        <v>0</v>
      </c>
      <c r="BD369" s="26">
        <f>BD358*STAFFPLAN_CWS!$G179</f>
        <v>0</v>
      </c>
      <c r="BE369" s="26">
        <f>BE358*STAFFPLAN_CWS!$G179</f>
        <v>0</v>
      </c>
      <c r="BF369" s="26">
        <f>BF358*STAFFPLAN_CWS!$G179</f>
        <v>0</v>
      </c>
      <c r="BG369" s="26">
        <f>BG358*STAFFPLAN_CWS!$G179</f>
        <v>0</v>
      </c>
      <c r="BH369" s="26">
        <f>BH358*STAFFPLAN_CWS!$G179</f>
        <v>0</v>
      </c>
      <c r="BI369" s="26">
        <f>BI358*STAFFPLAN_CWS!$G179</f>
        <v>0</v>
      </c>
      <c r="BJ369" s="26">
        <f>BJ358*STAFFPLAN_CWS!$G179</f>
        <v>0</v>
      </c>
      <c r="BK369" s="26">
        <f>BK358*STAFFPLAN_CWS!$G179</f>
        <v>0</v>
      </c>
      <c r="BL369" s="26">
        <f>BL358*STAFFPLAN_CWS!$G179</f>
        <v>0</v>
      </c>
      <c r="BM369" s="26">
        <f>BM358*STAFFPLAN_CWS!$G179</f>
        <v>0</v>
      </c>
      <c r="BN369" s="26">
        <f>BN358*STAFFPLAN_CWS!$G179</f>
        <v>0</v>
      </c>
      <c r="BO369" s="26">
        <f>BO358*STAFFPLAN_CWS!$G179</f>
        <v>0</v>
      </c>
    </row>
    <row r="370" spans="1:68" hidden="1" outlineLevel="2" x14ac:dyDescent="0.15">
      <c r="A370" s="47" t="s">
        <v>14</v>
      </c>
      <c r="B370" s="32">
        <f>STAFFPLAN_CWS!C180</f>
        <v>0</v>
      </c>
      <c r="G370" s="26">
        <f>(G75*833.333333333333)*STAFFPLAN_CWS!$B180</f>
        <v>0</v>
      </c>
      <c r="H370" s="26">
        <f>(H75*833.333333333333)*STAFFPLAN_CWS!$C180</f>
        <v>0</v>
      </c>
      <c r="I370" s="26">
        <f>(I75*833.333333333333)*STAFFPLAN_CWS!$C180</f>
        <v>0</v>
      </c>
      <c r="J370" s="26">
        <f>(J75*833.333333333333)*STAFFPLAN_CWS!$C180</f>
        <v>0</v>
      </c>
      <c r="K370" s="26">
        <f>(K75*833.333333333333)*STAFFPLAN_CWS!$C180</f>
        <v>0</v>
      </c>
      <c r="L370" s="26">
        <f>(L75*833.333333333333)*STAFFPLAN_CWS!$C180</f>
        <v>0</v>
      </c>
      <c r="M370" s="26">
        <f>(M75*833.333333333333)*STAFFPLAN_CWS!$C180</f>
        <v>0</v>
      </c>
      <c r="N370" s="26">
        <f>(N75*833.333333333333)*STAFFPLAN_CWS!$C180</f>
        <v>0</v>
      </c>
      <c r="O370" s="26">
        <f>(O75*833.333333333333)*STAFFPLAN_CWS!$C180</f>
        <v>0</v>
      </c>
      <c r="P370" s="26">
        <f>(P75*833.333333333333)*STAFFPLAN_CWS!$C180</f>
        <v>0</v>
      </c>
      <c r="Q370" s="26">
        <f>(Q75*833.333333333333)*STAFFPLAN_CWS!$C180</f>
        <v>0</v>
      </c>
      <c r="R370" s="26">
        <f>(R75*833.333333333333)*STAFFPLAN_CWS!$C180</f>
        <v>0</v>
      </c>
      <c r="S370" s="26">
        <f>(S75*833.333333333333)*STAFFPLAN_CWS!$C180</f>
        <v>0</v>
      </c>
      <c r="T370" s="26">
        <f>(T75*833.333333333333)*STAFFPLAN_CWS!$D180</f>
        <v>0</v>
      </c>
      <c r="U370" s="26">
        <f>(U75*833.333333333333)*STAFFPLAN_CWS!$D180</f>
        <v>0</v>
      </c>
      <c r="V370" s="26">
        <f>(V75*833.333333333333)*STAFFPLAN_CWS!$D180</f>
        <v>0</v>
      </c>
      <c r="W370" s="26">
        <f>(W75*833.333333333333)*STAFFPLAN_CWS!$D180</f>
        <v>0</v>
      </c>
      <c r="X370" s="26">
        <f>(X75*833.333333333333)*STAFFPLAN_CWS!$D180</f>
        <v>0</v>
      </c>
      <c r="Y370" s="26">
        <f>(Y75*833.333333333333)*STAFFPLAN_CWS!$D180</f>
        <v>0</v>
      </c>
      <c r="Z370" s="26">
        <f>(Z75*833.333333333333)*STAFFPLAN_CWS!$D180</f>
        <v>0</v>
      </c>
      <c r="AA370" s="26">
        <f>(AA75*833.333333333333)*STAFFPLAN_CWS!$D180</f>
        <v>0</v>
      </c>
      <c r="AB370" s="26">
        <f>(AB75*833.333333333333)*STAFFPLAN_CWS!$D180</f>
        <v>0</v>
      </c>
      <c r="AC370" s="26">
        <f>(AC75*833.333333333333)*STAFFPLAN_CWS!$D180</f>
        <v>0</v>
      </c>
      <c r="AD370" s="26">
        <f>(AD75*833.333333333333)*STAFFPLAN_CWS!$D180</f>
        <v>0</v>
      </c>
      <c r="AE370" s="26">
        <f>(AE75*833.333333333333)*STAFFPLAN_CWS!$D180</f>
        <v>0</v>
      </c>
      <c r="AF370" s="26">
        <f>(AF75*833.333333333333)*STAFFPLAN_CWS!$E180</f>
        <v>0</v>
      </c>
      <c r="AG370" s="26">
        <f>(AG75*833.333333333333)*STAFFPLAN_CWS!$E180</f>
        <v>0</v>
      </c>
      <c r="AH370" s="26">
        <f>(AH75*833.333333333333)*STAFFPLAN_CWS!$E180</f>
        <v>0</v>
      </c>
      <c r="AI370" s="26">
        <f>(AI75*833.333333333333)*STAFFPLAN_CWS!$E180</f>
        <v>0</v>
      </c>
      <c r="AJ370" s="26">
        <f>(AJ75*833.333333333333)*STAFFPLAN_CWS!$E180</f>
        <v>0</v>
      </c>
      <c r="AK370" s="26">
        <f>(AK75*833.333333333333)*STAFFPLAN_CWS!$E180</f>
        <v>0</v>
      </c>
      <c r="AL370" s="26">
        <f>(AL75*833.333333333333)*STAFFPLAN_CWS!$E180</f>
        <v>0</v>
      </c>
      <c r="AM370" s="26">
        <f>(AM75*833.333333333333)*STAFFPLAN_CWS!$E180</f>
        <v>0</v>
      </c>
      <c r="AN370" s="26">
        <f>(AN75*833.333333333333)*STAFFPLAN_CWS!$E180</f>
        <v>0</v>
      </c>
      <c r="AO370" s="26">
        <f>(AO75*833.333333333333)*STAFFPLAN_CWS!$E180</f>
        <v>0</v>
      </c>
      <c r="AP370" s="26">
        <f>(AP75*833.333333333333)*STAFFPLAN_CWS!$E180</f>
        <v>0</v>
      </c>
      <c r="AQ370" s="26">
        <f>(AQ75*833.333333333333)*STAFFPLAN_CWS!$E180</f>
        <v>0</v>
      </c>
      <c r="AR370" s="26">
        <f>(AR75*833.333333333333)*STAFFPLAN_CWS!$F180</f>
        <v>0</v>
      </c>
      <c r="AS370" s="26">
        <f>(AS75*833.333333333333)*STAFFPLAN_CWS!$F180</f>
        <v>0</v>
      </c>
      <c r="AT370" s="26">
        <f>(AT75*833.333333333333)*STAFFPLAN_CWS!$F180</f>
        <v>0</v>
      </c>
      <c r="AU370" s="26">
        <f>(AU75*833.333333333333)*STAFFPLAN_CWS!$F180</f>
        <v>0</v>
      </c>
      <c r="AV370" s="26">
        <f>(AV75*833.333333333333)*STAFFPLAN_CWS!$F180</f>
        <v>0</v>
      </c>
      <c r="AW370" s="26">
        <f>(AW75*833.333333333333)*STAFFPLAN_CWS!$F180</f>
        <v>0</v>
      </c>
      <c r="AX370" s="26">
        <f>(AX75*833.333333333333)*STAFFPLAN_CWS!$F180</f>
        <v>0</v>
      </c>
      <c r="AY370" s="26">
        <f>(AY75*833.333333333333)*STAFFPLAN_CWS!$F180</f>
        <v>0</v>
      </c>
      <c r="AZ370" s="26">
        <f>(AZ75*833.333333333333)*STAFFPLAN_CWS!$F180</f>
        <v>0</v>
      </c>
      <c r="BA370" s="26">
        <f>(BA75*833.333333333333)*STAFFPLAN_CWS!$F180</f>
        <v>0</v>
      </c>
      <c r="BB370" s="26">
        <f>(BB75*833.333333333333)*STAFFPLAN_CWS!$F180</f>
        <v>0</v>
      </c>
      <c r="BC370" s="26">
        <f>(BC75*833.333333333333)*STAFFPLAN_CWS!$F180</f>
        <v>0</v>
      </c>
      <c r="BD370" s="26">
        <f>(BD75*833.333333333333)*STAFFPLAN_CWS!$G180</f>
        <v>0</v>
      </c>
      <c r="BE370" s="26">
        <f>(BE75*833.333333333333)*STAFFPLAN_CWS!$G180</f>
        <v>0</v>
      </c>
      <c r="BF370" s="26">
        <f>(BF75*833.333333333333)*STAFFPLAN_CWS!$G180</f>
        <v>0</v>
      </c>
      <c r="BG370" s="26">
        <f>(BG75*833.333333333333)*STAFFPLAN_CWS!$G180</f>
        <v>0</v>
      </c>
      <c r="BH370" s="26">
        <f>(BH75*833.333333333333)*STAFFPLAN_CWS!$G180</f>
        <v>0</v>
      </c>
      <c r="BI370" s="26">
        <f>(BI75*833.333333333333)*STAFFPLAN_CWS!$G180</f>
        <v>0</v>
      </c>
      <c r="BJ370" s="26">
        <f>(BJ75*833.333333333333)*STAFFPLAN_CWS!$G180</f>
        <v>0</v>
      </c>
      <c r="BK370" s="26">
        <f>(BK75*833.333333333333)*STAFFPLAN_CWS!$G180</f>
        <v>0</v>
      </c>
      <c r="BL370" s="26">
        <f>(BL75*833.333333333333)*STAFFPLAN_CWS!$G180</f>
        <v>0</v>
      </c>
      <c r="BM370" s="26">
        <f>(BM75*833.333333333333)*STAFFPLAN_CWS!$G180</f>
        <v>0</v>
      </c>
      <c r="BN370" s="26">
        <f>(BN75*833.333333333333)*STAFFPLAN_CWS!$G180</f>
        <v>0</v>
      </c>
      <c r="BO370" s="26">
        <f>(BO75*833.333333333333)*STAFFPLAN_CWS!$G180</f>
        <v>0</v>
      </c>
    </row>
    <row r="371" spans="1:68" hidden="1" outlineLevel="2" x14ac:dyDescent="0.15">
      <c r="A371" s="47" t="s">
        <v>15</v>
      </c>
      <c r="B371" s="32">
        <f>STAFFPLAN_CWS!C181</f>
        <v>0</v>
      </c>
      <c r="G371" s="26">
        <f>G358*STAFFPLAN_CWS!$B181</f>
        <v>0</v>
      </c>
      <c r="H371" s="26">
        <f>H358*STAFFPLAN_CWS!$C181</f>
        <v>0</v>
      </c>
      <c r="I371" s="26">
        <f>I358*STAFFPLAN_CWS!$C181</f>
        <v>0</v>
      </c>
      <c r="J371" s="26">
        <f>J358*STAFFPLAN_CWS!$C181</f>
        <v>0</v>
      </c>
      <c r="K371" s="26">
        <f>K358*STAFFPLAN_CWS!$C181</f>
        <v>0</v>
      </c>
      <c r="L371" s="26">
        <f>L358*STAFFPLAN_CWS!$C181</f>
        <v>0</v>
      </c>
      <c r="M371" s="26">
        <f>M358*STAFFPLAN_CWS!$C181</f>
        <v>0</v>
      </c>
      <c r="N371" s="26">
        <f>N358*STAFFPLAN_CWS!$C181</f>
        <v>0</v>
      </c>
      <c r="O371" s="26">
        <f>O358*STAFFPLAN_CWS!$C181</f>
        <v>0</v>
      </c>
      <c r="P371" s="26">
        <f>P358*STAFFPLAN_CWS!$C181</f>
        <v>0</v>
      </c>
      <c r="Q371" s="26">
        <f>Q358*STAFFPLAN_CWS!$C181</f>
        <v>0</v>
      </c>
      <c r="R371" s="26">
        <f>R358*STAFFPLAN_CWS!$C181</f>
        <v>0</v>
      </c>
      <c r="S371" s="26">
        <f>S358*STAFFPLAN_CWS!$C181</f>
        <v>0</v>
      </c>
      <c r="T371" s="26">
        <f>T358*STAFFPLAN_CWS!$D181</f>
        <v>0</v>
      </c>
      <c r="U371" s="26">
        <f>U358*STAFFPLAN_CWS!$D181</f>
        <v>0</v>
      </c>
      <c r="V371" s="26">
        <f>V358*STAFFPLAN_CWS!$D181</f>
        <v>0</v>
      </c>
      <c r="W371" s="26">
        <f>W358*STAFFPLAN_CWS!$D181</f>
        <v>0</v>
      </c>
      <c r="X371" s="26">
        <f>X358*STAFFPLAN_CWS!$D181</f>
        <v>0</v>
      </c>
      <c r="Y371" s="26">
        <f>Y358*STAFFPLAN_CWS!$D181</f>
        <v>0</v>
      </c>
      <c r="Z371" s="26">
        <f>Z358*STAFFPLAN_CWS!$D181</f>
        <v>0</v>
      </c>
      <c r="AA371" s="26">
        <f>AA358*STAFFPLAN_CWS!$D181</f>
        <v>0</v>
      </c>
      <c r="AB371" s="26">
        <f>AB358*STAFFPLAN_CWS!$D181</f>
        <v>0</v>
      </c>
      <c r="AC371" s="26">
        <f>AC358*STAFFPLAN_CWS!$D181</f>
        <v>0</v>
      </c>
      <c r="AD371" s="26">
        <f>AD358*STAFFPLAN_CWS!$D181</f>
        <v>0</v>
      </c>
      <c r="AE371" s="26">
        <f>AE358*STAFFPLAN_CWS!$D181</f>
        <v>0</v>
      </c>
      <c r="AF371" s="26">
        <f>AF358*STAFFPLAN_CWS!$E181</f>
        <v>0</v>
      </c>
      <c r="AG371" s="26">
        <f>AG358*STAFFPLAN_CWS!$E181</f>
        <v>0</v>
      </c>
      <c r="AH371" s="26">
        <f>AH358*STAFFPLAN_CWS!$E181</f>
        <v>0</v>
      </c>
      <c r="AI371" s="26">
        <f>AI358*STAFFPLAN_CWS!$E181</f>
        <v>0</v>
      </c>
      <c r="AJ371" s="26">
        <f>AJ358*STAFFPLAN_CWS!$E181</f>
        <v>0</v>
      </c>
      <c r="AK371" s="26">
        <f>AK358*STAFFPLAN_CWS!$E181</f>
        <v>0</v>
      </c>
      <c r="AL371" s="26">
        <f>AL358*STAFFPLAN_CWS!$E181</f>
        <v>0</v>
      </c>
      <c r="AM371" s="26">
        <f>AM358*STAFFPLAN_CWS!$E181</f>
        <v>0</v>
      </c>
      <c r="AN371" s="26">
        <f>AN358*STAFFPLAN_CWS!$E181</f>
        <v>0</v>
      </c>
      <c r="AO371" s="26">
        <f>AO358*STAFFPLAN_CWS!$E181</f>
        <v>0</v>
      </c>
      <c r="AP371" s="26">
        <f>AP358*STAFFPLAN_CWS!$E181</f>
        <v>0</v>
      </c>
      <c r="AQ371" s="26">
        <f>AQ358*STAFFPLAN_CWS!$E181</f>
        <v>0</v>
      </c>
      <c r="AR371" s="26">
        <f>AR358*STAFFPLAN_CWS!$F181</f>
        <v>0</v>
      </c>
      <c r="AS371" s="26">
        <f>AS358*STAFFPLAN_CWS!$F181</f>
        <v>0</v>
      </c>
      <c r="AT371" s="26">
        <f>AT358*STAFFPLAN_CWS!$F181</f>
        <v>0</v>
      </c>
      <c r="AU371" s="26">
        <f>AU358*STAFFPLAN_CWS!$F181</f>
        <v>0</v>
      </c>
      <c r="AV371" s="26">
        <f>AV358*STAFFPLAN_CWS!$F181</f>
        <v>0</v>
      </c>
      <c r="AW371" s="26">
        <f>AW358*STAFFPLAN_CWS!$F181</f>
        <v>0</v>
      </c>
      <c r="AX371" s="26">
        <f>AX358*STAFFPLAN_CWS!$F181</f>
        <v>0</v>
      </c>
      <c r="AY371" s="26">
        <f>AY358*STAFFPLAN_CWS!$F181</f>
        <v>0</v>
      </c>
      <c r="AZ371" s="26">
        <f>AZ358*STAFFPLAN_CWS!$F181</f>
        <v>0</v>
      </c>
      <c r="BA371" s="26">
        <f>BA358*STAFFPLAN_CWS!$F181</f>
        <v>0</v>
      </c>
      <c r="BB371" s="26">
        <f>BB358*STAFFPLAN_CWS!$F181</f>
        <v>0</v>
      </c>
      <c r="BC371" s="26">
        <f>BC358*STAFFPLAN_CWS!$F181</f>
        <v>0</v>
      </c>
      <c r="BD371" s="26">
        <f>BD358*STAFFPLAN_CWS!$G181</f>
        <v>0</v>
      </c>
      <c r="BE371" s="26">
        <f>BE358*STAFFPLAN_CWS!$G181</f>
        <v>0</v>
      </c>
      <c r="BF371" s="26">
        <f>BF358*STAFFPLAN_CWS!$G181</f>
        <v>0</v>
      </c>
      <c r="BG371" s="26">
        <f>BG358*STAFFPLAN_CWS!$G181</f>
        <v>0</v>
      </c>
      <c r="BH371" s="26">
        <f>BH358*STAFFPLAN_CWS!$G181</f>
        <v>0</v>
      </c>
      <c r="BI371" s="26">
        <f>BI358*STAFFPLAN_CWS!$G181</f>
        <v>0</v>
      </c>
      <c r="BJ371" s="26">
        <f>BJ358*STAFFPLAN_CWS!$G181</f>
        <v>0</v>
      </c>
      <c r="BK371" s="26">
        <f>BK358*STAFFPLAN_CWS!$G181</f>
        <v>0</v>
      </c>
      <c r="BL371" s="26">
        <f>BL358*STAFFPLAN_CWS!$G181</f>
        <v>0</v>
      </c>
      <c r="BM371" s="26">
        <f>BM358*STAFFPLAN_CWS!$G181</f>
        <v>0</v>
      </c>
      <c r="BN371" s="26">
        <f>BN358*STAFFPLAN_CWS!$G181</f>
        <v>0</v>
      </c>
      <c r="BO371" s="26">
        <f>BO358*STAFFPLAN_CWS!$G181</f>
        <v>0</v>
      </c>
    </row>
    <row r="372" spans="1:68" hidden="1" outlineLevel="2" x14ac:dyDescent="0.15">
      <c r="A372" s="14" t="s">
        <v>4</v>
      </c>
      <c r="G372" s="26">
        <f>SUM(G367:G371)</f>
        <v>0</v>
      </c>
      <c r="H372" s="26">
        <f t="shared" ref="H372:AD372" si="222">SUM(H367:H371)</f>
        <v>0</v>
      </c>
      <c r="I372" s="26">
        <f t="shared" si="222"/>
        <v>0</v>
      </c>
      <c r="J372" s="26">
        <f t="shared" si="222"/>
        <v>0</v>
      </c>
      <c r="K372" s="26">
        <f t="shared" si="222"/>
        <v>0</v>
      </c>
      <c r="L372" s="26">
        <f t="shared" si="222"/>
        <v>0</v>
      </c>
      <c r="M372" s="26">
        <f t="shared" si="222"/>
        <v>0</v>
      </c>
      <c r="N372" s="26">
        <f t="shared" si="222"/>
        <v>0</v>
      </c>
      <c r="O372" s="26">
        <f t="shared" si="222"/>
        <v>0</v>
      </c>
      <c r="P372" s="26">
        <f t="shared" si="222"/>
        <v>0</v>
      </c>
      <c r="Q372" s="26">
        <f t="shared" si="222"/>
        <v>0</v>
      </c>
      <c r="R372" s="26">
        <f t="shared" si="222"/>
        <v>0</v>
      </c>
      <c r="S372" s="26">
        <f t="shared" si="222"/>
        <v>0</v>
      </c>
      <c r="T372" s="26">
        <f t="shared" si="222"/>
        <v>0</v>
      </c>
      <c r="U372" s="26">
        <f t="shared" si="222"/>
        <v>0</v>
      </c>
      <c r="V372" s="26">
        <f t="shared" si="222"/>
        <v>0</v>
      </c>
      <c r="W372" s="26">
        <f t="shared" si="222"/>
        <v>0</v>
      </c>
      <c r="X372" s="26">
        <f t="shared" si="222"/>
        <v>0</v>
      </c>
      <c r="Y372" s="26">
        <f t="shared" si="222"/>
        <v>0</v>
      </c>
      <c r="Z372" s="26">
        <f t="shared" si="222"/>
        <v>0</v>
      </c>
      <c r="AA372" s="26">
        <f t="shared" si="222"/>
        <v>0</v>
      </c>
      <c r="AB372" s="26">
        <f t="shared" si="222"/>
        <v>0</v>
      </c>
      <c r="AC372" s="26">
        <f t="shared" si="222"/>
        <v>0</v>
      </c>
      <c r="AD372" s="26">
        <f t="shared" si="222"/>
        <v>0</v>
      </c>
      <c r="AE372" s="26">
        <f t="shared" ref="AE372:BO372" si="223">SUM(AE367:AE371)</f>
        <v>0</v>
      </c>
      <c r="AF372" s="26">
        <f t="shared" si="223"/>
        <v>0</v>
      </c>
      <c r="AG372" s="26">
        <f t="shared" si="223"/>
        <v>0</v>
      </c>
      <c r="AH372" s="26">
        <f t="shared" si="223"/>
        <v>0</v>
      </c>
      <c r="AI372" s="26">
        <f t="shared" si="223"/>
        <v>0</v>
      </c>
      <c r="AJ372" s="26">
        <f t="shared" si="223"/>
        <v>0</v>
      </c>
      <c r="AK372" s="26">
        <f t="shared" si="223"/>
        <v>0</v>
      </c>
      <c r="AL372" s="26">
        <f t="shared" si="223"/>
        <v>0</v>
      </c>
      <c r="AM372" s="26">
        <f t="shared" si="223"/>
        <v>0</v>
      </c>
      <c r="AN372" s="26">
        <f t="shared" si="223"/>
        <v>0</v>
      </c>
      <c r="AO372" s="26">
        <f t="shared" si="223"/>
        <v>0</v>
      </c>
      <c r="AP372" s="26">
        <f t="shared" si="223"/>
        <v>0</v>
      </c>
      <c r="AQ372" s="26">
        <f t="shared" si="223"/>
        <v>0</v>
      </c>
      <c r="AR372" s="26">
        <f t="shared" si="223"/>
        <v>0</v>
      </c>
      <c r="AS372" s="26">
        <f t="shared" si="223"/>
        <v>0</v>
      </c>
      <c r="AT372" s="26">
        <f t="shared" si="223"/>
        <v>0</v>
      </c>
      <c r="AU372" s="26">
        <f t="shared" si="223"/>
        <v>0</v>
      </c>
      <c r="AV372" s="26">
        <f t="shared" si="223"/>
        <v>0</v>
      </c>
      <c r="AW372" s="26">
        <f t="shared" si="223"/>
        <v>0</v>
      </c>
      <c r="AX372" s="26">
        <f t="shared" si="223"/>
        <v>0</v>
      </c>
      <c r="AY372" s="26">
        <f t="shared" si="223"/>
        <v>0</v>
      </c>
      <c r="AZ372" s="26">
        <f t="shared" si="223"/>
        <v>0</v>
      </c>
      <c r="BA372" s="26">
        <f t="shared" si="223"/>
        <v>0</v>
      </c>
      <c r="BB372" s="26">
        <f t="shared" si="223"/>
        <v>0</v>
      </c>
      <c r="BC372" s="26">
        <f t="shared" si="223"/>
        <v>0</v>
      </c>
      <c r="BD372" s="26">
        <f t="shared" si="223"/>
        <v>0</v>
      </c>
      <c r="BE372" s="26">
        <f t="shared" si="223"/>
        <v>0</v>
      </c>
      <c r="BF372" s="26">
        <f t="shared" si="223"/>
        <v>0</v>
      </c>
      <c r="BG372" s="26">
        <f t="shared" si="223"/>
        <v>0</v>
      </c>
      <c r="BH372" s="26">
        <f t="shared" si="223"/>
        <v>0</v>
      </c>
      <c r="BI372" s="26">
        <f t="shared" si="223"/>
        <v>0</v>
      </c>
      <c r="BJ372" s="26">
        <f t="shared" si="223"/>
        <v>0</v>
      </c>
      <c r="BK372" s="26">
        <f t="shared" si="223"/>
        <v>0</v>
      </c>
      <c r="BL372" s="26">
        <f t="shared" si="223"/>
        <v>0</v>
      </c>
      <c r="BM372" s="26">
        <f t="shared" si="223"/>
        <v>0</v>
      </c>
      <c r="BN372" s="26">
        <f t="shared" si="223"/>
        <v>0</v>
      </c>
      <c r="BO372" s="26">
        <f t="shared" si="223"/>
        <v>0</v>
      </c>
      <c r="BP372" s="38">
        <f>SUM(H372:BO372)</f>
        <v>0</v>
      </c>
    </row>
    <row r="373" spans="1:68" hidden="1" outlineLevel="2" x14ac:dyDescent="0.15">
      <c r="F373" s="39" t="s">
        <v>64</v>
      </c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>
        <f>SUM(H372:S372)</f>
        <v>0</v>
      </c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>
        <f>SUM(T372:AE372)</f>
        <v>0</v>
      </c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>
        <f>SUM(AF372:AQ372)</f>
        <v>0</v>
      </c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>
        <f>SUM(AR372:BC372)</f>
        <v>0</v>
      </c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>
        <f>SUM(BD372:BO372)</f>
        <v>0</v>
      </c>
      <c r="BP373" s="38">
        <f>SUM(H373:BO373)</f>
        <v>0</v>
      </c>
    </row>
    <row r="374" spans="1:68" hidden="1" outlineLevel="2" x14ac:dyDescent="0.15">
      <c r="A374" s="33" t="s">
        <v>16</v>
      </c>
      <c r="G374" s="26"/>
      <c r="H374" s="26"/>
      <c r="I374" s="205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</row>
    <row r="375" spans="1:68" hidden="1" outlineLevel="2" x14ac:dyDescent="0.15">
      <c r="A375" s="47" t="str">
        <f>STAFFPLAN_CWS!A183</f>
        <v>Transporte</v>
      </c>
      <c r="B375" s="26">
        <f>STAFFPLAN_CWS!C183</f>
        <v>140606</v>
      </c>
      <c r="G375" s="26"/>
      <c r="H375" s="26">
        <f>H75*STAFFPLAN_CWS!$C183</f>
        <v>0</v>
      </c>
      <c r="I375" s="26">
        <f>I75*STAFFPLAN_CWS!$C183</f>
        <v>0</v>
      </c>
      <c r="J375" s="26">
        <f>J75*STAFFPLAN_CWS!$C183</f>
        <v>0</v>
      </c>
      <c r="K375" s="26">
        <f>K75*STAFFPLAN_CWS!$C183</f>
        <v>0</v>
      </c>
      <c r="L375" s="26">
        <f>L75*STAFFPLAN_CWS!$C183</f>
        <v>0</v>
      </c>
      <c r="M375" s="26">
        <f>M75*STAFFPLAN_CWS!$C183</f>
        <v>0</v>
      </c>
      <c r="N375" s="26">
        <f>N75*STAFFPLAN_CWS!$C183</f>
        <v>0</v>
      </c>
      <c r="O375" s="26">
        <f>O75*STAFFPLAN_CWS!$C183</f>
        <v>0</v>
      </c>
      <c r="P375" s="26">
        <f>P75*STAFFPLAN_CWS!$C183</f>
        <v>0</v>
      </c>
      <c r="Q375" s="26">
        <f>Q75*STAFFPLAN_CWS!$C183</f>
        <v>0</v>
      </c>
      <c r="R375" s="26">
        <f>R75*STAFFPLAN_CWS!$C183</f>
        <v>0</v>
      </c>
      <c r="S375" s="26">
        <f>S75*STAFFPLAN_CWS!$C183</f>
        <v>0</v>
      </c>
      <c r="T375" s="26">
        <f>T75*STAFFPLAN_CWS!$C183</f>
        <v>0</v>
      </c>
      <c r="U375" s="26">
        <f>U75*STAFFPLAN_CWS!$C183</f>
        <v>0</v>
      </c>
      <c r="V375" s="26">
        <f>V75*STAFFPLAN_CWS!$C183</f>
        <v>0</v>
      </c>
      <c r="W375" s="26">
        <f>W75*STAFFPLAN_CWS!$C183</f>
        <v>0</v>
      </c>
      <c r="X375" s="26">
        <f>X75*STAFFPLAN_CWS!$C183</f>
        <v>0</v>
      </c>
      <c r="Y375" s="26">
        <f>Y75*STAFFPLAN_CWS!$C183</f>
        <v>0</v>
      </c>
      <c r="Z375" s="26">
        <f>Z75*STAFFPLAN_CWS!$C183</f>
        <v>0</v>
      </c>
      <c r="AA375" s="26">
        <f>AA75*STAFFPLAN_CWS!$C183</f>
        <v>0</v>
      </c>
      <c r="AB375" s="26">
        <f>AB75*STAFFPLAN_CWS!$C183</f>
        <v>0</v>
      </c>
      <c r="AC375" s="26">
        <f>AC75*STAFFPLAN_CWS!$C183</f>
        <v>0</v>
      </c>
      <c r="AD375" s="26">
        <f>AD75*STAFFPLAN_CWS!$C183</f>
        <v>0</v>
      </c>
      <c r="AE375" s="26">
        <f>AE75*STAFFPLAN_CWS!$C183</f>
        <v>0</v>
      </c>
      <c r="AF375" s="26">
        <f>AF75*STAFFPLAN_CWS!$C183</f>
        <v>0</v>
      </c>
      <c r="AG375" s="26">
        <f>AG75*STAFFPLAN_CWS!$C183</f>
        <v>0</v>
      </c>
      <c r="AH375" s="26">
        <f>AH75*STAFFPLAN_CWS!$C183</f>
        <v>0</v>
      </c>
      <c r="AI375" s="26">
        <f>AI75*STAFFPLAN_CWS!$C183</f>
        <v>0</v>
      </c>
      <c r="AJ375" s="26">
        <f>AJ75*STAFFPLAN_CWS!$C183</f>
        <v>0</v>
      </c>
      <c r="AK375" s="26">
        <f>AK75*STAFFPLAN_CWS!$C183</f>
        <v>0</v>
      </c>
      <c r="AL375" s="26">
        <f>AL75*STAFFPLAN_CWS!$C183</f>
        <v>0</v>
      </c>
      <c r="AM375" s="26">
        <f>AM75*STAFFPLAN_CWS!$C183</f>
        <v>0</v>
      </c>
      <c r="AN375" s="26">
        <f>AN75*STAFFPLAN_CWS!$C183</f>
        <v>0</v>
      </c>
      <c r="AO375" s="26">
        <f>AO75*STAFFPLAN_CWS!$C183</f>
        <v>0</v>
      </c>
      <c r="AP375" s="26">
        <f>AP75*STAFFPLAN_CWS!$C183</f>
        <v>0</v>
      </c>
      <c r="AQ375" s="26">
        <f>AQ75*STAFFPLAN_CWS!$C183</f>
        <v>0</v>
      </c>
      <c r="AR375" s="26">
        <f>AR75*STAFFPLAN_CWS!$C183</f>
        <v>0</v>
      </c>
      <c r="AS375" s="26">
        <f>AS75*STAFFPLAN_CWS!$C183</f>
        <v>0</v>
      </c>
      <c r="AT375" s="26">
        <f>AT75*STAFFPLAN_CWS!$C183</f>
        <v>0</v>
      </c>
      <c r="AU375" s="26">
        <f>AU75*STAFFPLAN_CWS!$C183</f>
        <v>0</v>
      </c>
      <c r="AV375" s="26">
        <f>AV75*STAFFPLAN_CWS!$C183</f>
        <v>0</v>
      </c>
      <c r="AW375" s="26">
        <f>AW75*STAFFPLAN_CWS!$C183</f>
        <v>0</v>
      </c>
      <c r="AX375" s="26">
        <f>AX75*STAFFPLAN_CWS!$C183</f>
        <v>0</v>
      </c>
      <c r="AY375" s="26">
        <f>AY75*STAFFPLAN_CWS!$C183</f>
        <v>0</v>
      </c>
      <c r="AZ375" s="26">
        <f>AZ75*STAFFPLAN_CWS!$C183</f>
        <v>0</v>
      </c>
      <c r="BA375" s="26">
        <f>BA75*STAFFPLAN_CWS!$C183</f>
        <v>0</v>
      </c>
      <c r="BB375" s="26">
        <f>BB75*STAFFPLAN_CWS!$C183</f>
        <v>0</v>
      </c>
      <c r="BC375" s="26">
        <f>BC75*STAFFPLAN_CWS!$C183</f>
        <v>0</v>
      </c>
      <c r="BD375" s="26">
        <f>BD75*STAFFPLAN_CWS!$C183</f>
        <v>0</v>
      </c>
      <c r="BE375" s="26">
        <f>BE75*STAFFPLAN_CWS!$C183</f>
        <v>0</v>
      </c>
      <c r="BF375" s="26">
        <f>BF75*STAFFPLAN_CWS!$C183</f>
        <v>0</v>
      </c>
      <c r="BG375" s="26">
        <f>BG75*STAFFPLAN_CWS!$C183</f>
        <v>0</v>
      </c>
      <c r="BH375" s="26">
        <f>BH75*STAFFPLAN_CWS!$C183</f>
        <v>0</v>
      </c>
      <c r="BI375" s="26">
        <f>BI75*STAFFPLAN_CWS!$C183</f>
        <v>0</v>
      </c>
      <c r="BJ375" s="26">
        <f>BJ75*STAFFPLAN_CWS!$C183</f>
        <v>0</v>
      </c>
      <c r="BK375" s="26">
        <f>BK75*STAFFPLAN_CWS!$C183</f>
        <v>0</v>
      </c>
      <c r="BL375" s="26">
        <f>BL75*STAFFPLAN_CWS!$C183</f>
        <v>0</v>
      </c>
      <c r="BM375" s="26">
        <f>BM75*STAFFPLAN_CWS!$C183</f>
        <v>0</v>
      </c>
      <c r="BN375" s="26">
        <f>BN75*STAFFPLAN_CWS!$C183</f>
        <v>0</v>
      </c>
      <c r="BO375" s="26">
        <f>BO75*STAFFPLAN_CWS!$C183</f>
        <v>0</v>
      </c>
    </row>
    <row r="376" spans="1:68" hidden="1" outlineLevel="2" x14ac:dyDescent="0.15">
      <c r="A376" s="47" t="s">
        <v>18</v>
      </c>
      <c r="B376" s="25">
        <f>STAFFPLAN_CWS!C182</f>
        <v>0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>
        <f>H358*STAFFPLAN_CWS!$C182</f>
        <v>0</v>
      </c>
      <c r="T376" s="26">
        <f>I358*STAFFPLAN_CWS!$D182</f>
        <v>0</v>
      </c>
      <c r="U376" s="26">
        <f>J358*STAFFPLAN_CWS!$D182</f>
        <v>0</v>
      </c>
      <c r="V376" s="26">
        <f>K358*STAFFPLAN_CWS!$D182</f>
        <v>0</v>
      </c>
      <c r="W376" s="26">
        <f>L358*STAFFPLAN_CWS!$D182</f>
        <v>0</v>
      </c>
      <c r="X376" s="26">
        <f>M358*STAFFPLAN_CWS!$D182</f>
        <v>0</v>
      </c>
      <c r="Y376" s="26">
        <f>N358*STAFFPLAN_CWS!$D182</f>
        <v>0</v>
      </c>
      <c r="Z376" s="26">
        <f>O358*STAFFPLAN_CWS!$D182</f>
        <v>0</v>
      </c>
      <c r="AA376" s="26">
        <f>P358*STAFFPLAN_CWS!$D182</f>
        <v>0</v>
      </c>
      <c r="AB376" s="26">
        <f>Q358*STAFFPLAN_CWS!$D182</f>
        <v>0</v>
      </c>
      <c r="AC376" s="26">
        <f>R358*STAFFPLAN_CWS!$D182</f>
        <v>0</v>
      </c>
      <c r="AD376" s="26">
        <f>S358*STAFFPLAN_CWS!$D182</f>
        <v>0</v>
      </c>
      <c r="AE376" s="26">
        <f>T358*STAFFPLAN_CWS!$D182</f>
        <v>0</v>
      </c>
      <c r="AF376" s="26">
        <f>U358*STAFFPLAN_CWS!$E182</f>
        <v>0</v>
      </c>
      <c r="AG376" s="26">
        <f>V358*STAFFPLAN_CWS!$E182</f>
        <v>0</v>
      </c>
      <c r="AH376" s="26">
        <f>W358*STAFFPLAN_CWS!$E182</f>
        <v>0</v>
      </c>
      <c r="AI376" s="26">
        <f>X358*STAFFPLAN_CWS!$E182</f>
        <v>0</v>
      </c>
      <c r="AJ376" s="26">
        <f>Y358*STAFFPLAN_CWS!$E182</f>
        <v>0</v>
      </c>
      <c r="AK376" s="26">
        <f>Z358*STAFFPLAN_CWS!$E182</f>
        <v>0</v>
      </c>
      <c r="AL376" s="26">
        <f>AA358*STAFFPLAN_CWS!$E182</f>
        <v>0</v>
      </c>
      <c r="AM376" s="26">
        <f>AB358*STAFFPLAN_CWS!$E182</f>
        <v>0</v>
      </c>
      <c r="AN376" s="26">
        <f>AC358*STAFFPLAN_CWS!$E182</f>
        <v>0</v>
      </c>
      <c r="AO376" s="26">
        <f>AD358*STAFFPLAN_CWS!$E182</f>
        <v>0</v>
      </c>
      <c r="AP376" s="26">
        <f>AE358*STAFFPLAN_CWS!$E182</f>
        <v>0</v>
      </c>
      <c r="AQ376" s="26">
        <f>AF358*STAFFPLAN_CWS!$E182</f>
        <v>0</v>
      </c>
      <c r="AR376" s="26">
        <f>AG358*STAFFPLAN_CWS!$F182</f>
        <v>0</v>
      </c>
      <c r="AS376" s="26">
        <f>AH358*STAFFPLAN_CWS!$F182</f>
        <v>0</v>
      </c>
      <c r="AT376" s="26">
        <f>AI358*STAFFPLAN_CWS!$F182</f>
        <v>0</v>
      </c>
      <c r="AU376" s="26">
        <f>AJ358*STAFFPLAN_CWS!$F182</f>
        <v>0</v>
      </c>
      <c r="AV376" s="26">
        <f>AK358*STAFFPLAN_CWS!$F182</f>
        <v>0</v>
      </c>
      <c r="AW376" s="26">
        <f>AL358*STAFFPLAN_CWS!$F182</f>
        <v>0</v>
      </c>
      <c r="AX376" s="26">
        <f>AM358*STAFFPLAN_CWS!$F182</f>
        <v>0</v>
      </c>
      <c r="AY376" s="26">
        <f>AN358*STAFFPLAN_CWS!$F182</f>
        <v>0</v>
      </c>
      <c r="AZ376" s="26">
        <f>AO358*STAFFPLAN_CWS!$F182</f>
        <v>0</v>
      </c>
      <c r="BA376" s="26">
        <f>AP358*STAFFPLAN_CWS!$F182</f>
        <v>0</v>
      </c>
      <c r="BB376" s="26">
        <f>AQ358*STAFFPLAN_CWS!$F182</f>
        <v>0</v>
      </c>
      <c r="BC376" s="26">
        <f>AR358*STAFFPLAN_CWS!$F182</f>
        <v>0</v>
      </c>
      <c r="BD376" s="26">
        <f>AS358*STAFFPLAN_CWS!$G182</f>
        <v>0</v>
      </c>
      <c r="BE376" s="26">
        <f>AT358*STAFFPLAN_CWS!$G182</f>
        <v>0</v>
      </c>
      <c r="BF376" s="26">
        <f>AU358*STAFFPLAN_CWS!$G182</f>
        <v>0</v>
      </c>
      <c r="BG376" s="26">
        <f>AV358*STAFFPLAN_CWS!$G182</f>
        <v>0</v>
      </c>
      <c r="BH376" s="26">
        <f>AW358*STAFFPLAN_CWS!$G182</f>
        <v>0</v>
      </c>
      <c r="BI376" s="26">
        <f>AX358*STAFFPLAN_CWS!$G182</f>
        <v>0</v>
      </c>
      <c r="BJ376" s="26">
        <f>AY358*STAFFPLAN_CWS!$G182</f>
        <v>0</v>
      </c>
      <c r="BK376" s="26">
        <f>AZ358*STAFFPLAN_CWS!$G182</f>
        <v>0</v>
      </c>
      <c r="BL376" s="26">
        <f>BA358*STAFFPLAN_CWS!$G182</f>
        <v>0</v>
      </c>
      <c r="BM376" s="26">
        <f>BB358*STAFFPLAN_CWS!$G182</f>
        <v>0</v>
      </c>
      <c r="BN376" s="26">
        <f>BC358*STAFFPLAN_CWS!$G182</f>
        <v>0</v>
      </c>
      <c r="BO376" s="26">
        <f>BD358*STAFFPLAN_CWS!$G182</f>
        <v>0</v>
      </c>
    </row>
    <row r="377" spans="1:68" hidden="1" outlineLevel="2" x14ac:dyDescent="0.15">
      <c r="A377" s="47"/>
      <c r="B377" s="25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spans="1:68" hidden="1" outlineLevel="2" x14ac:dyDescent="0.15">
      <c r="A378" s="33" t="s">
        <v>90</v>
      </c>
      <c r="G378" s="26">
        <f t="shared" ref="G378:AL378" si="224">G376+G375</f>
        <v>0</v>
      </c>
      <c r="H378" s="26">
        <f t="shared" si="224"/>
        <v>0</v>
      </c>
      <c r="I378" s="26">
        <f t="shared" si="224"/>
        <v>0</v>
      </c>
      <c r="J378" s="26">
        <f t="shared" si="224"/>
        <v>0</v>
      </c>
      <c r="K378" s="26">
        <f t="shared" si="224"/>
        <v>0</v>
      </c>
      <c r="L378" s="26">
        <f t="shared" si="224"/>
        <v>0</v>
      </c>
      <c r="M378" s="26">
        <f t="shared" si="224"/>
        <v>0</v>
      </c>
      <c r="N378" s="26">
        <f t="shared" si="224"/>
        <v>0</v>
      </c>
      <c r="O378" s="26">
        <f t="shared" si="224"/>
        <v>0</v>
      </c>
      <c r="P378" s="26">
        <f t="shared" si="224"/>
        <v>0</v>
      </c>
      <c r="Q378" s="26">
        <f t="shared" si="224"/>
        <v>0</v>
      </c>
      <c r="R378" s="26">
        <f t="shared" si="224"/>
        <v>0</v>
      </c>
      <c r="S378" s="26">
        <f t="shared" si="224"/>
        <v>0</v>
      </c>
      <c r="T378" s="26">
        <f t="shared" si="224"/>
        <v>0</v>
      </c>
      <c r="U378" s="26">
        <f t="shared" si="224"/>
        <v>0</v>
      </c>
      <c r="V378" s="26">
        <f t="shared" si="224"/>
        <v>0</v>
      </c>
      <c r="W378" s="26">
        <f t="shared" si="224"/>
        <v>0</v>
      </c>
      <c r="X378" s="26">
        <f t="shared" si="224"/>
        <v>0</v>
      </c>
      <c r="Y378" s="26">
        <f t="shared" si="224"/>
        <v>0</v>
      </c>
      <c r="Z378" s="26">
        <f t="shared" si="224"/>
        <v>0</v>
      </c>
      <c r="AA378" s="26">
        <f t="shared" si="224"/>
        <v>0</v>
      </c>
      <c r="AB378" s="26">
        <f t="shared" si="224"/>
        <v>0</v>
      </c>
      <c r="AC378" s="26">
        <f t="shared" si="224"/>
        <v>0</v>
      </c>
      <c r="AD378" s="26">
        <f t="shared" si="224"/>
        <v>0</v>
      </c>
      <c r="AE378" s="26">
        <f t="shared" si="224"/>
        <v>0</v>
      </c>
      <c r="AF378" s="26">
        <f t="shared" si="224"/>
        <v>0</v>
      </c>
      <c r="AG378" s="26">
        <f t="shared" si="224"/>
        <v>0</v>
      </c>
      <c r="AH378" s="26">
        <f t="shared" si="224"/>
        <v>0</v>
      </c>
      <c r="AI378" s="26">
        <f t="shared" si="224"/>
        <v>0</v>
      </c>
      <c r="AJ378" s="26">
        <f t="shared" si="224"/>
        <v>0</v>
      </c>
      <c r="AK378" s="26">
        <f t="shared" si="224"/>
        <v>0</v>
      </c>
      <c r="AL378" s="26">
        <f t="shared" si="224"/>
        <v>0</v>
      </c>
      <c r="AM378" s="26">
        <f t="shared" ref="AM378:BO378" si="225">AM376+AM375</f>
        <v>0</v>
      </c>
      <c r="AN378" s="26">
        <f t="shared" si="225"/>
        <v>0</v>
      </c>
      <c r="AO378" s="26">
        <f t="shared" si="225"/>
        <v>0</v>
      </c>
      <c r="AP378" s="26">
        <f t="shared" si="225"/>
        <v>0</v>
      </c>
      <c r="AQ378" s="26">
        <f t="shared" si="225"/>
        <v>0</v>
      </c>
      <c r="AR378" s="26">
        <f t="shared" si="225"/>
        <v>0</v>
      </c>
      <c r="AS378" s="26">
        <f t="shared" si="225"/>
        <v>0</v>
      </c>
      <c r="AT378" s="26">
        <f t="shared" si="225"/>
        <v>0</v>
      </c>
      <c r="AU378" s="26">
        <f t="shared" si="225"/>
        <v>0</v>
      </c>
      <c r="AV378" s="26">
        <f t="shared" si="225"/>
        <v>0</v>
      </c>
      <c r="AW378" s="26">
        <f t="shared" si="225"/>
        <v>0</v>
      </c>
      <c r="AX378" s="26">
        <f t="shared" si="225"/>
        <v>0</v>
      </c>
      <c r="AY378" s="26">
        <f t="shared" si="225"/>
        <v>0</v>
      </c>
      <c r="AZ378" s="26">
        <f t="shared" si="225"/>
        <v>0</v>
      </c>
      <c r="BA378" s="26">
        <f t="shared" si="225"/>
        <v>0</v>
      </c>
      <c r="BB378" s="26">
        <f t="shared" si="225"/>
        <v>0</v>
      </c>
      <c r="BC378" s="26">
        <f t="shared" si="225"/>
        <v>0</v>
      </c>
      <c r="BD378" s="26">
        <f t="shared" si="225"/>
        <v>0</v>
      </c>
      <c r="BE378" s="26">
        <f t="shared" si="225"/>
        <v>0</v>
      </c>
      <c r="BF378" s="26">
        <f t="shared" si="225"/>
        <v>0</v>
      </c>
      <c r="BG378" s="26">
        <f t="shared" si="225"/>
        <v>0</v>
      </c>
      <c r="BH378" s="26">
        <f t="shared" si="225"/>
        <v>0</v>
      </c>
      <c r="BI378" s="26">
        <f t="shared" si="225"/>
        <v>0</v>
      </c>
      <c r="BJ378" s="26">
        <f t="shared" si="225"/>
        <v>0</v>
      </c>
      <c r="BK378" s="26">
        <f t="shared" si="225"/>
        <v>0</v>
      </c>
      <c r="BL378" s="26">
        <f t="shared" si="225"/>
        <v>0</v>
      </c>
      <c r="BM378" s="26">
        <f t="shared" si="225"/>
        <v>0</v>
      </c>
      <c r="BN378" s="26">
        <f t="shared" si="225"/>
        <v>0</v>
      </c>
      <c r="BO378" s="26">
        <f t="shared" si="225"/>
        <v>0</v>
      </c>
      <c r="BP378" s="38">
        <f>SUM(H378:BO378)</f>
        <v>0</v>
      </c>
    </row>
    <row r="379" spans="1:68" hidden="1" outlineLevel="2" x14ac:dyDescent="0.15">
      <c r="F379" s="39" t="s">
        <v>64</v>
      </c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>
        <f>SUM(H378:S378)</f>
        <v>0</v>
      </c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>
        <f>SUM(T378:AE378)</f>
        <v>0</v>
      </c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>
        <f>SUM(AF378:AQ378)</f>
        <v>0</v>
      </c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>
        <f>SUM(AR378:BC378)</f>
        <v>0</v>
      </c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>
        <f>SUM(BD378:BO378)</f>
        <v>0</v>
      </c>
      <c r="BP379" s="38">
        <f>SUM(H379:BO379)</f>
        <v>0</v>
      </c>
    </row>
    <row r="380" spans="1:68" hidden="1" outlineLevel="2" x14ac:dyDescent="0.15">
      <c r="A380" s="14" t="s">
        <v>124</v>
      </c>
      <c r="G380" s="26">
        <f t="shared" ref="G380:AL380" si="226">G378+G372+G362</f>
        <v>0</v>
      </c>
      <c r="H380" s="26">
        <f t="shared" si="226"/>
        <v>1500000</v>
      </c>
      <c r="I380" s="26">
        <f t="shared" si="226"/>
        <v>1500000</v>
      </c>
      <c r="J380" s="26">
        <f t="shared" si="226"/>
        <v>1500000</v>
      </c>
      <c r="K380" s="26">
        <f t="shared" si="226"/>
        <v>1500000</v>
      </c>
      <c r="L380" s="26">
        <f t="shared" si="226"/>
        <v>1500000</v>
      </c>
      <c r="M380" s="26">
        <f t="shared" si="226"/>
        <v>1500000</v>
      </c>
      <c r="N380" s="26">
        <f t="shared" si="226"/>
        <v>1500000</v>
      </c>
      <c r="O380" s="26">
        <f t="shared" si="226"/>
        <v>1500000</v>
      </c>
      <c r="P380" s="26">
        <f t="shared" si="226"/>
        <v>1500000</v>
      </c>
      <c r="Q380" s="26">
        <f t="shared" si="226"/>
        <v>1500000</v>
      </c>
      <c r="R380" s="26">
        <f t="shared" si="226"/>
        <v>1500000</v>
      </c>
      <c r="S380" s="26">
        <f t="shared" si="226"/>
        <v>1500000</v>
      </c>
      <c r="T380" s="26">
        <f t="shared" si="226"/>
        <v>1500000</v>
      </c>
      <c r="U380" s="26">
        <f t="shared" si="226"/>
        <v>1500000</v>
      </c>
      <c r="V380" s="26">
        <f t="shared" si="226"/>
        <v>1500000</v>
      </c>
      <c r="W380" s="26">
        <f t="shared" si="226"/>
        <v>1500000</v>
      </c>
      <c r="X380" s="26">
        <f t="shared" si="226"/>
        <v>1500000</v>
      </c>
      <c r="Y380" s="26">
        <f t="shared" si="226"/>
        <v>1500000</v>
      </c>
      <c r="Z380" s="26">
        <f t="shared" si="226"/>
        <v>500000</v>
      </c>
      <c r="AA380" s="26">
        <f t="shared" si="226"/>
        <v>500000</v>
      </c>
      <c r="AB380" s="26">
        <f t="shared" si="226"/>
        <v>500000</v>
      </c>
      <c r="AC380" s="26">
        <f t="shared" si="226"/>
        <v>500000</v>
      </c>
      <c r="AD380" s="26">
        <f t="shared" si="226"/>
        <v>500000</v>
      </c>
      <c r="AE380" s="26">
        <f t="shared" si="226"/>
        <v>500000</v>
      </c>
      <c r="AF380" s="26">
        <f t="shared" si="226"/>
        <v>0</v>
      </c>
      <c r="AG380" s="26">
        <f t="shared" si="226"/>
        <v>0</v>
      </c>
      <c r="AH380" s="26">
        <f t="shared" si="226"/>
        <v>0</v>
      </c>
      <c r="AI380" s="26">
        <f t="shared" si="226"/>
        <v>0</v>
      </c>
      <c r="AJ380" s="26">
        <f t="shared" si="226"/>
        <v>0</v>
      </c>
      <c r="AK380" s="26">
        <f t="shared" si="226"/>
        <v>0</v>
      </c>
      <c r="AL380" s="26">
        <f t="shared" si="226"/>
        <v>0</v>
      </c>
      <c r="AM380" s="26">
        <f t="shared" ref="AM380:BO380" si="227">AM378+AM372+AM362</f>
        <v>0</v>
      </c>
      <c r="AN380" s="26">
        <f t="shared" si="227"/>
        <v>0</v>
      </c>
      <c r="AO380" s="26">
        <f t="shared" si="227"/>
        <v>0</v>
      </c>
      <c r="AP380" s="26">
        <f t="shared" si="227"/>
        <v>0</v>
      </c>
      <c r="AQ380" s="26">
        <f t="shared" si="227"/>
        <v>0</v>
      </c>
      <c r="AR380" s="26">
        <f t="shared" si="227"/>
        <v>0</v>
      </c>
      <c r="AS380" s="26">
        <f t="shared" si="227"/>
        <v>0</v>
      </c>
      <c r="AT380" s="26">
        <f t="shared" si="227"/>
        <v>0</v>
      </c>
      <c r="AU380" s="26">
        <f t="shared" si="227"/>
        <v>0</v>
      </c>
      <c r="AV380" s="26">
        <f t="shared" si="227"/>
        <v>0</v>
      </c>
      <c r="AW380" s="26">
        <f t="shared" si="227"/>
        <v>0</v>
      </c>
      <c r="AX380" s="26">
        <f t="shared" si="227"/>
        <v>0</v>
      </c>
      <c r="AY380" s="26">
        <f t="shared" si="227"/>
        <v>0</v>
      </c>
      <c r="AZ380" s="26">
        <f t="shared" si="227"/>
        <v>0</v>
      </c>
      <c r="BA380" s="26">
        <f t="shared" si="227"/>
        <v>0</v>
      </c>
      <c r="BB380" s="26">
        <f t="shared" si="227"/>
        <v>0</v>
      </c>
      <c r="BC380" s="26">
        <f t="shared" si="227"/>
        <v>0</v>
      </c>
      <c r="BD380" s="26">
        <f t="shared" si="227"/>
        <v>0</v>
      </c>
      <c r="BE380" s="26">
        <f t="shared" si="227"/>
        <v>0</v>
      </c>
      <c r="BF380" s="26">
        <f t="shared" si="227"/>
        <v>0</v>
      </c>
      <c r="BG380" s="26">
        <f t="shared" si="227"/>
        <v>0</v>
      </c>
      <c r="BH380" s="26">
        <f t="shared" si="227"/>
        <v>0</v>
      </c>
      <c r="BI380" s="26">
        <f t="shared" si="227"/>
        <v>0</v>
      </c>
      <c r="BJ380" s="26">
        <f t="shared" si="227"/>
        <v>0</v>
      </c>
      <c r="BK380" s="26">
        <f t="shared" si="227"/>
        <v>0</v>
      </c>
      <c r="BL380" s="26">
        <f t="shared" si="227"/>
        <v>0</v>
      </c>
      <c r="BM380" s="26">
        <f t="shared" si="227"/>
        <v>0</v>
      </c>
      <c r="BN380" s="26">
        <f t="shared" si="227"/>
        <v>0</v>
      </c>
      <c r="BO380" s="26">
        <f t="shared" si="227"/>
        <v>0</v>
      </c>
      <c r="BP380" s="38">
        <f>SUM(H380:BO380)</f>
        <v>30000000</v>
      </c>
    </row>
    <row r="381" spans="1:68" hidden="1" outlineLevel="1" x14ac:dyDescent="0.15">
      <c r="A381" s="14"/>
      <c r="F381" s="39" t="s">
        <v>64</v>
      </c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>
        <f>SUM(H380:S380)</f>
        <v>18000000</v>
      </c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>
        <f>SUM(T380:AE380)</f>
        <v>12000000</v>
      </c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>
        <f>SUM(AF380:AQ380)</f>
        <v>0</v>
      </c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>
        <f>SUM(AR380:BC380)</f>
        <v>0</v>
      </c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>
        <f>SUM(BD380:BO380)</f>
        <v>0</v>
      </c>
      <c r="BP381" s="38">
        <f>SUM(H381:BO381)</f>
        <v>30000000</v>
      </c>
    </row>
    <row r="382" spans="1:68" hidden="1" outlineLevel="1" x14ac:dyDescent="0.15">
      <c r="A382" s="14" t="str">
        <f>A83</f>
        <v>Producción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</row>
    <row r="383" spans="1:68" hidden="1" outlineLevel="2" x14ac:dyDescent="0.15">
      <c r="A383" s="14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spans="1:68" hidden="1" outlineLevel="2" x14ac:dyDescent="0.15">
      <c r="A384" s="14" t="s">
        <v>22</v>
      </c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</row>
    <row r="385" spans="1:67" hidden="1" outlineLevel="2" x14ac:dyDescent="0.15">
      <c r="A385" s="47" t="s">
        <v>75</v>
      </c>
      <c r="G385" s="26">
        <f t="shared" ref="G385:AL385" si="228">G85*$C85</f>
        <v>0</v>
      </c>
      <c r="H385" s="26">
        <f t="shared" si="228"/>
        <v>0</v>
      </c>
      <c r="I385" s="26">
        <f t="shared" si="228"/>
        <v>0</v>
      </c>
      <c r="J385" s="26">
        <f t="shared" si="228"/>
        <v>0</v>
      </c>
      <c r="K385" s="26">
        <f t="shared" si="228"/>
        <v>0</v>
      </c>
      <c r="L385" s="26">
        <f t="shared" si="228"/>
        <v>0</v>
      </c>
      <c r="M385" s="26">
        <f t="shared" si="228"/>
        <v>0</v>
      </c>
      <c r="N385" s="26">
        <f t="shared" si="228"/>
        <v>0</v>
      </c>
      <c r="O385" s="26">
        <f t="shared" si="228"/>
        <v>0</v>
      </c>
      <c r="P385" s="26">
        <f t="shared" si="228"/>
        <v>0</v>
      </c>
      <c r="Q385" s="26">
        <f t="shared" si="228"/>
        <v>0</v>
      </c>
      <c r="R385" s="26">
        <f t="shared" si="228"/>
        <v>0</v>
      </c>
      <c r="S385" s="26">
        <f t="shared" si="228"/>
        <v>0</v>
      </c>
      <c r="T385" s="26">
        <f t="shared" si="228"/>
        <v>0</v>
      </c>
      <c r="U385" s="26">
        <f t="shared" si="228"/>
        <v>0</v>
      </c>
      <c r="V385" s="26">
        <f t="shared" si="228"/>
        <v>0</v>
      </c>
      <c r="W385" s="26">
        <f t="shared" si="228"/>
        <v>0</v>
      </c>
      <c r="X385" s="26">
        <f t="shared" si="228"/>
        <v>0</v>
      </c>
      <c r="Y385" s="26">
        <f t="shared" si="228"/>
        <v>0</v>
      </c>
      <c r="Z385" s="26">
        <f t="shared" si="228"/>
        <v>0</v>
      </c>
      <c r="AA385" s="26">
        <f t="shared" si="228"/>
        <v>0</v>
      </c>
      <c r="AB385" s="26">
        <f t="shared" si="228"/>
        <v>0</v>
      </c>
      <c r="AC385" s="26">
        <f t="shared" si="228"/>
        <v>0</v>
      </c>
      <c r="AD385" s="26">
        <f t="shared" si="228"/>
        <v>0</v>
      </c>
      <c r="AE385" s="26">
        <f t="shared" si="228"/>
        <v>0</v>
      </c>
      <c r="AF385" s="26">
        <f t="shared" si="228"/>
        <v>0</v>
      </c>
      <c r="AG385" s="26">
        <f t="shared" si="228"/>
        <v>0</v>
      </c>
      <c r="AH385" s="26">
        <f t="shared" si="228"/>
        <v>0</v>
      </c>
      <c r="AI385" s="26">
        <f t="shared" si="228"/>
        <v>0</v>
      </c>
      <c r="AJ385" s="26">
        <f t="shared" si="228"/>
        <v>0</v>
      </c>
      <c r="AK385" s="26">
        <f t="shared" si="228"/>
        <v>0</v>
      </c>
      <c r="AL385" s="26">
        <f t="shared" si="228"/>
        <v>0</v>
      </c>
      <c r="AM385" s="26">
        <f t="shared" ref="AM385:BO385" si="229">AM85*$C85</f>
        <v>0</v>
      </c>
      <c r="AN385" s="26">
        <f t="shared" si="229"/>
        <v>0</v>
      </c>
      <c r="AO385" s="26">
        <f t="shared" si="229"/>
        <v>0</v>
      </c>
      <c r="AP385" s="26">
        <f t="shared" si="229"/>
        <v>0</v>
      </c>
      <c r="AQ385" s="26">
        <f t="shared" si="229"/>
        <v>0</v>
      </c>
      <c r="AR385" s="26">
        <f t="shared" si="229"/>
        <v>0</v>
      </c>
      <c r="AS385" s="26">
        <f t="shared" si="229"/>
        <v>0</v>
      </c>
      <c r="AT385" s="26">
        <f t="shared" si="229"/>
        <v>0</v>
      </c>
      <c r="AU385" s="26">
        <f t="shared" si="229"/>
        <v>0</v>
      </c>
      <c r="AV385" s="26">
        <f t="shared" si="229"/>
        <v>0</v>
      </c>
      <c r="AW385" s="26">
        <f t="shared" si="229"/>
        <v>0</v>
      </c>
      <c r="AX385" s="26">
        <f t="shared" si="229"/>
        <v>0</v>
      </c>
      <c r="AY385" s="26">
        <f t="shared" si="229"/>
        <v>0</v>
      </c>
      <c r="AZ385" s="26">
        <f t="shared" si="229"/>
        <v>0</v>
      </c>
      <c r="BA385" s="26">
        <f t="shared" si="229"/>
        <v>0</v>
      </c>
      <c r="BB385" s="26">
        <f t="shared" si="229"/>
        <v>0</v>
      </c>
      <c r="BC385" s="26">
        <f t="shared" si="229"/>
        <v>0</v>
      </c>
      <c r="BD385" s="26">
        <f t="shared" si="229"/>
        <v>0</v>
      </c>
      <c r="BE385" s="26">
        <f t="shared" si="229"/>
        <v>0</v>
      </c>
      <c r="BF385" s="26">
        <f t="shared" si="229"/>
        <v>0</v>
      </c>
      <c r="BG385" s="26">
        <f t="shared" si="229"/>
        <v>0</v>
      </c>
      <c r="BH385" s="26">
        <f t="shared" si="229"/>
        <v>0</v>
      </c>
      <c r="BI385" s="26">
        <f t="shared" si="229"/>
        <v>0</v>
      </c>
      <c r="BJ385" s="26">
        <f t="shared" si="229"/>
        <v>0</v>
      </c>
      <c r="BK385" s="26">
        <f t="shared" si="229"/>
        <v>0</v>
      </c>
      <c r="BL385" s="26">
        <f t="shared" si="229"/>
        <v>0</v>
      </c>
      <c r="BM385" s="26">
        <f t="shared" si="229"/>
        <v>0</v>
      </c>
      <c r="BN385" s="26">
        <f t="shared" si="229"/>
        <v>0</v>
      </c>
      <c r="BO385" s="26">
        <f t="shared" si="229"/>
        <v>0</v>
      </c>
    </row>
    <row r="386" spans="1:67" hidden="1" outlineLevel="2" x14ac:dyDescent="0.15">
      <c r="A386" s="47" t="s">
        <v>62</v>
      </c>
      <c r="G386" s="23">
        <f>STAFFPLAN_CWS!$B109</f>
        <v>0.5</v>
      </c>
      <c r="H386" s="23">
        <f>STAFFPLAN_CWS!$C109</f>
        <v>0.6</v>
      </c>
      <c r="I386" s="23">
        <f>STAFFPLAN_CWS!$C109</f>
        <v>0.6</v>
      </c>
      <c r="J386" s="23">
        <f>STAFFPLAN_CWS!$C109</f>
        <v>0.6</v>
      </c>
      <c r="K386" s="23">
        <f>STAFFPLAN_CWS!$C109</f>
        <v>0.6</v>
      </c>
      <c r="L386" s="23">
        <f>STAFFPLAN_CWS!$C109</f>
        <v>0.6</v>
      </c>
      <c r="M386" s="23">
        <f>STAFFPLAN_CWS!$C109</f>
        <v>0.6</v>
      </c>
      <c r="N386" s="23">
        <f>STAFFPLAN_CWS!$C109</f>
        <v>0.6</v>
      </c>
      <c r="O386" s="23">
        <f>STAFFPLAN_CWS!$C109</f>
        <v>0.6</v>
      </c>
      <c r="P386" s="23">
        <f>STAFFPLAN_CWS!$C109</f>
        <v>0.6</v>
      </c>
      <c r="Q386" s="23">
        <f>STAFFPLAN_CWS!$C109</f>
        <v>0.6</v>
      </c>
      <c r="R386" s="23">
        <f>STAFFPLAN_CWS!$C109</f>
        <v>0.6</v>
      </c>
      <c r="S386" s="23">
        <f>STAFFPLAN_CWS!$C109</f>
        <v>0.6</v>
      </c>
      <c r="T386" s="23">
        <f>STAFFPLAN_CWS!$D109</f>
        <v>0.7</v>
      </c>
      <c r="U386" s="23">
        <f>STAFFPLAN_CWS!$D109</f>
        <v>0.7</v>
      </c>
      <c r="V386" s="23">
        <f>STAFFPLAN_CWS!$D109</f>
        <v>0.7</v>
      </c>
      <c r="W386" s="23">
        <f>STAFFPLAN_CWS!$D109</f>
        <v>0.7</v>
      </c>
      <c r="X386" s="23">
        <f>STAFFPLAN_CWS!$D109</f>
        <v>0.7</v>
      </c>
      <c r="Y386" s="23">
        <f>STAFFPLAN_CWS!$D109</f>
        <v>0.7</v>
      </c>
      <c r="Z386" s="23">
        <f>STAFFPLAN_CWS!$D109</f>
        <v>0.7</v>
      </c>
      <c r="AA386" s="23">
        <f>STAFFPLAN_CWS!$D109</f>
        <v>0.7</v>
      </c>
      <c r="AB386" s="23">
        <f>STAFFPLAN_CWS!$D109</f>
        <v>0.7</v>
      </c>
      <c r="AC386" s="23">
        <f>STAFFPLAN_CWS!$D109</f>
        <v>0.7</v>
      </c>
      <c r="AD386" s="23">
        <f>STAFFPLAN_CWS!$D109</f>
        <v>0.7</v>
      </c>
      <c r="AE386" s="23">
        <f>STAFFPLAN_CWS!$D109</f>
        <v>0.7</v>
      </c>
      <c r="AF386" s="23">
        <f>STAFFPLAN_CWS!$E109</f>
        <v>0.7</v>
      </c>
      <c r="AG386" s="23">
        <f>STAFFPLAN_CWS!$E109</f>
        <v>0.7</v>
      </c>
      <c r="AH386" s="23">
        <f>STAFFPLAN_CWS!$E109</f>
        <v>0.7</v>
      </c>
      <c r="AI386" s="23">
        <f>STAFFPLAN_CWS!$E109</f>
        <v>0.7</v>
      </c>
      <c r="AJ386" s="23">
        <f>STAFFPLAN_CWS!$E109</f>
        <v>0.7</v>
      </c>
      <c r="AK386" s="23">
        <f>STAFFPLAN_CWS!$E109</f>
        <v>0.7</v>
      </c>
      <c r="AL386" s="23">
        <f>STAFFPLAN_CWS!$E109</f>
        <v>0.7</v>
      </c>
      <c r="AM386" s="23">
        <f>STAFFPLAN_CWS!$E109</f>
        <v>0.7</v>
      </c>
      <c r="AN386" s="23">
        <f>STAFFPLAN_CWS!$E109</f>
        <v>0.7</v>
      </c>
      <c r="AO386" s="23">
        <f>STAFFPLAN_CWS!$E109</f>
        <v>0.7</v>
      </c>
      <c r="AP386" s="23">
        <f>STAFFPLAN_CWS!$E109</f>
        <v>0.7</v>
      </c>
      <c r="AQ386" s="23">
        <f>STAFFPLAN_CWS!$E109</f>
        <v>0.7</v>
      </c>
      <c r="AR386" s="23">
        <f>STAFFPLAN_CWS!$F109</f>
        <v>0.85</v>
      </c>
      <c r="AS386" s="23">
        <f>STAFFPLAN_CWS!$F109</f>
        <v>0.85</v>
      </c>
      <c r="AT386" s="23">
        <f>STAFFPLAN_CWS!$F109</f>
        <v>0.85</v>
      </c>
      <c r="AU386" s="23">
        <f>STAFFPLAN_CWS!$F109</f>
        <v>0.85</v>
      </c>
      <c r="AV386" s="23">
        <f>STAFFPLAN_CWS!$F109</f>
        <v>0.85</v>
      </c>
      <c r="AW386" s="23">
        <f>STAFFPLAN_CWS!$F109</f>
        <v>0.85</v>
      </c>
      <c r="AX386" s="23">
        <f>STAFFPLAN_CWS!$F109</f>
        <v>0.85</v>
      </c>
      <c r="AY386" s="23">
        <f>STAFFPLAN_CWS!$F109</f>
        <v>0.85</v>
      </c>
      <c r="AZ386" s="23">
        <f>STAFFPLAN_CWS!$F109</f>
        <v>0.85</v>
      </c>
      <c r="BA386" s="23">
        <f>STAFFPLAN_CWS!$F109</f>
        <v>0.85</v>
      </c>
      <c r="BB386" s="23">
        <f>STAFFPLAN_CWS!$F109</f>
        <v>0.85</v>
      </c>
      <c r="BC386" s="23">
        <f>STAFFPLAN_CWS!$F109</f>
        <v>0.85</v>
      </c>
      <c r="BD386" s="23">
        <f>STAFFPLAN_CWS!$G109</f>
        <v>1</v>
      </c>
      <c r="BE386" s="23">
        <f>STAFFPLAN_CWS!$G109</f>
        <v>1</v>
      </c>
      <c r="BF386" s="23">
        <f>STAFFPLAN_CWS!$G109</f>
        <v>1</v>
      </c>
      <c r="BG386" s="23">
        <f>STAFFPLAN_CWS!$G109</f>
        <v>1</v>
      </c>
      <c r="BH386" s="23">
        <f>STAFFPLAN_CWS!$G109</f>
        <v>1</v>
      </c>
      <c r="BI386" s="23">
        <f>STAFFPLAN_CWS!$G109</f>
        <v>1</v>
      </c>
      <c r="BJ386" s="23">
        <f>STAFFPLAN_CWS!$G109</f>
        <v>1</v>
      </c>
      <c r="BK386" s="23">
        <f>STAFFPLAN_CWS!$G109</f>
        <v>1</v>
      </c>
      <c r="BL386" s="23">
        <f>STAFFPLAN_CWS!$G109</f>
        <v>1</v>
      </c>
      <c r="BM386" s="23">
        <f>STAFFPLAN_CWS!$G109</f>
        <v>1</v>
      </c>
      <c r="BN386" s="23">
        <f>STAFFPLAN_CWS!$G109</f>
        <v>1</v>
      </c>
      <c r="BO386" s="23">
        <f>STAFFPLAN_CWS!$G109</f>
        <v>1</v>
      </c>
    </row>
    <row r="387" spans="1:67" hidden="1" outlineLevel="2" x14ac:dyDescent="0.15">
      <c r="A387" s="47" t="s">
        <v>76</v>
      </c>
      <c r="G387" s="26">
        <f t="shared" ref="G387:AL387" si="230">G385*G386</f>
        <v>0</v>
      </c>
      <c r="H387" s="26">
        <f t="shared" si="230"/>
        <v>0</v>
      </c>
      <c r="I387" s="26">
        <f t="shared" si="230"/>
        <v>0</v>
      </c>
      <c r="J387" s="26">
        <f t="shared" si="230"/>
        <v>0</v>
      </c>
      <c r="K387" s="26">
        <f t="shared" si="230"/>
        <v>0</v>
      </c>
      <c r="L387" s="26">
        <f t="shared" si="230"/>
        <v>0</v>
      </c>
      <c r="M387" s="26">
        <f t="shared" si="230"/>
        <v>0</v>
      </c>
      <c r="N387" s="26">
        <f t="shared" si="230"/>
        <v>0</v>
      </c>
      <c r="O387" s="26">
        <f t="shared" si="230"/>
        <v>0</v>
      </c>
      <c r="P387" s="26">
        <f t="shared" si="230"/>
        <v>0</v>
      </c>
      <c r="Q387" s="26">
        <f t="shared" si="230"/>
        <v>0</v>
      </c>
      <c r="R387" s="26">
        <f t="shared" si="230"/>
        <v>0</v>
      </c>
      <c r="S387" s="26">
        <f t="shared" si="230"/>
        <v>0</v>
      </c>
      <c r="T387" s="26">
        <f t="shared" si="230"/>
        <v>0</v>
      </c>
      <c r="U387" s="26">
        <f t="shared" si="230"/>
        <v>0</v>
      </c>
      <c r="V387" s="26">
        <f t="shared" si="230"/>
        <v>0</v>
      </c>
      <c r="W387" s="26">
        <f t="shared" si="230"/>
        <v>0</v>
      </c>
      <c r="X387" s="26">
        <f t="shared" si="230"/>
        <v>0</v>
      </c>
      <c r="Y387" s="26">
        <f t="shared" si="230"/>
        <v>0</v>
      </c>
      <c r="Z387" s="26">
        <f t="shared" si="230"/>
        <v>0</v>
      </c>
      <c r="AA387" s="26">
        <f t="shared" si="230"/>
        <v>0</v>
      </c>
      <c r="AB387" s="26">
        <f t="shared" si="230"/>
        <v>0</v>
      </c>
      <c r="AC387" s="26">
        <f t="shared" si="230"/>
        <v>0</v>
      </c>
      <c r="AD387" s="26">
        <f t="shared" si="230"/>
        <v>0</v>
      </c>
      <c r="AE387" s="26">
        <f t="shared" si="230"/>
        <v>0</v>
      </c>
      <c r="AF387" s="26">
        <f t="shared" si="230"/>
        <v>0</v>
      </c>
      <c r="AG387" s="26">
        <f t="shared" si="230"/>
        <v>0</v>
      </c>
      <c r="AH387" s="26">
        <f t="shared" si="230"/>
        <v>0</v>
      </c>
      <c r="AI387" s="26">
        <f t="shared" si="230"/>
        <v>0</v>
      </c>
      <c r="AJ387" s="26">
        <f t="shared" si="230"/>
        <v>0</v>
      </c>
      <c r="AK387" s="26">
        <f t="shared" si="230"/>
        <v>0</v>
      </c>
      <c r="AL387" s="26">
        <f t="shared" si="230"/>
        <v>0</v>
      </c>
      <c r="AM387" s="26">
        <f t="shared" ref="AM387:BO387" si="231">AM385*AM386</f>
        <v>0</v>
      </c>
      <c r="AN387" s="26">
        <f t="shared" si="231"/>
        <v>0</v>
      </c>
      <c r="AO387" s="26">
        <f t="shared" si="231"/>
        <v>0</v>
      </c>
      <c r="AP387" s="26">
        <f t="shared" si="231"/>
        <v>0</v>
      </c>
      <c r="AQ387" s="26">
        <f t="shared" si="231"/>
        <v>0</v>
      </c>
      <c r="AR387" s="26">
        <f t="shared" si="231"/>
        <v>0</v>
      </c>
      <c r="AS387" s="26">
        <f t="shared" si="231"/>
        <v>0</v>
      </c>
      <c r="AT387" s="26">
        <f t="shared" si="231"/>
        <v>0</v>
      </c>
      <c r="AU387" s="26">
        <f t="shared" si="231"/>
        <v>0</v>
      </c>
      <c r="AV387" s="26">
        <f t="shared" si="231"/>
        <v>0</v>
      </c>
      <c r="AW387" s="26">
        <f t="shared" si="231"/>
        <v>0</v>
      </c>
      <c r="AX387" s="26">
        <f t="shared" si="231"/>
        <v>0</v>
      </c>
      <c r="AY387" s="26">
        <f t="shared" si="231"/>
        <v>0</v>
      </c>
      <c r="AZ387" s="26">
        <f t="shared" si="231"/>
        <v>0</v>
      </c>
      <c r="BA387" s="26">
        <f t="shared" si="231"/>
        <v>0</v>
      </c>
      <c r="BB387" s="26">
        <f t="shared" si="231"/>
        <v>0</v>
      </c>
      <c r="BC387" s="26">
        <f t="shared" si="231"/>
        <v>0</v>
      </c>
      <c r="BD387" s="26">
        <f t="shared" si="231"/>
        <v>0</v>
      </c>
      <c r="BE387" s="26">
        <f t="shared" si="231"/>
        <v>0</v>
      </c>
      <c r="BF387" s="26">
        <f t="shared" si="231"/>
        <v>0</v>
      </c>
      <c r="BG387" s="26">
        <f t="shared" si="231"/>
        <v>0</v>
      </c>
      <c r="BH387" s="26">
        <f t="shared" si="231"/>
        <v>0</v>
      </c>
      <c r="BI387" s="26">
        <f t="shared" si="231"/>
        <v>0</v>
      </c>
      <c r="BJ387" s="26">
        <f t="shared" si="231"/>
        <v>0</v>
      </c>
      <c r="BK387" s="26">
        <f t="shared" si="231"/>
        <v>0</v>
      </c>
      <c r="BL387" s="26">
        <f t="shared" si="231"/>
        <v>0</v>
      </c>
      <c r="BM387" s="26">
        <f t="shared" si="231"/>
        <v>0</v>
      </c>
      <c r="BN387" s="26">
        <f t="shared" si="231"/>
        <v>0</v>
      </c>
      <c r="BO387" s="26">
        <f t="shared" si="231"/>
        <v>0</v>
      </c>
    </row>
    <row r="388" spans="1:67" hidden="1" outlineLevel="2" x14ac:dyDescent="0.15">
      <c r="A388" s="47" t="s">
        <v>757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6">
        <v>0</v>
      </c>
      <c r="AF388" s="26">
        <v>0</v>
      </c>
      <c r="AG388" s="26">
        <v>0</v>
      </c>
      <c r="AH388" s="26">
        <v>0</v>
      </c>
      <c r="AI388" s="26">
        <v>0</v>
      </c>
      <c r="AJ388" s="26">
        <v>0</v>
      </c>
      <c r="AK388" s="26">
        <v>0</v>
      </c>
      <c r="AL388" s="26">
        <v>0</v>
      </c>
      <c r="AM388" s="26">
        <v>0</v>
      </c>
      <c r="AN388" s="26">
        <v>0</v>
      </c>
      <c r="AO388" s="26">
        <v>0</v>
      </c>
      <c r="AP388" s="26">
        <v>0</v>
      </c>
      <c r="AQ388" s="26">
        <v>0</v>
      </c>
      <c r="AR388" s="26">
        <v>0</v>
      </c>
      <c r="AS388" s="26">
        <v>0</v>
      </c>
      <c r="AT388" s="26">
        <v>0</v>
      </c>
      <c r="AU388" s="26">
        <v>0</v>
      </c>
      <c r="AV388" s="26">
        <v>0</v>
      </c>
      <c r="AW388" s="26">
        <v>0</v>
      </c>
      <c r="AX388" s="26">
        <v>0</v>
      </c>
      <c r="AY388" s="26">
        <v>0</v>
      </c>
      <c r="AZ388" s="26">
        <v>0</v>
      </c>
      <c r="BA388" s="26">
        <v>0</v>
      </c>
      <c r="BB388" s="26">
        <v>0</v>
      </c>
      <c r="BC388" s="26">
        <v>0</v>
      </c>
      <c r="BD388" s="26">
        <v>0</v>
      </c>
      <c r="BE388" s="26">
        <v>0</v>
      </c>
      <c r="BF388" s="26">
        <v>0</v>
      </c>
      <c r="BG388" s="26">
        <v>0</v>
      </c>
      <c r="BH388" s="26">
        <v>0</v>
      </c>
      <c r="BI388" s="26">
        <v>0</v>
      </c>
      <c r="BJ388" s="26">
        <v>0</v>
      </c>
      <c r="BK388" s="26">
        <v>0</v>
      </c>
      <c r="BL388" s="26">
        <v>0</v>
      </c>
      <c r="BM388" s="26">
        <v>0</v>
      </c>
      <c r="BN388" s="26">
        <v>0</v>
      </c>
      <c r="BO388" s="26">
        <v>0</v>
      </c>
    </row>
    <row r="389" spans="1:67" hidden="1" outlineLevel="2" x14ac:dyDescent="0.15">
      <c r="A389" s="47" t="s">
        <v>63</v>
      </c>
      <c r="G389" s="26">
        <f t="shared" ref="G389:AL389" si="232">G387+G388</f>
        <v>0</v>
      </c>
      <c r="H389" s="26">
        <f t="shared" si="232"/>
        <v>0</v>
      </c>
      <c r="I389" s="26">
        <f t="shared" si="232"/>
        <v>0</v>
      </c>
      <c r="J389" s="26">
        <f t="shared" si="232"/>
        <v>0</v>
      </c>
      <c r="K389" s="26">
        <f t="shared" si="232"/>
        <v>0</v>
      </c>
      <c r="L389" s="26">
        <f t="shared" si="232"/>
        <v>0</v>
      </c>
      <c r="M389" s="26">
        <f t="shared" si="232"/>
        <v>0</v>
      </c>
      <c r="N389" s="26">
        <f t="shared" si="232"/>
        <v>0</v>
      </c>
      <c r="O389" s="26">
        <f t="shared" si="232"/>
        <v>0</v>
      </c>
      <c r="P389" s="26">
        <f t="shared" si="232"/>
        <v>0</v>
      </c>
      <c r="Q389" s="26">
        <f t="shared" si="232"/>
        <v>0</v>
      </c>
      <c r="R389" s="26">
        <f t="shared" si="232"/>
        <v>0</v>
      </c>
      <c r="S389" s="26">
        <f t="shared" si="232"/>
        <v>0</v>
      </c>
      <c r="T389" s="26">
        <f t="shared" si="232"/>
        <v>0</v>
      </c>
      <c r="U389" s="26">
        <f t="shared" si="232"/>
        <v>0</v>
      </c>
      <c r="V389" s="26">
        <f t="shared" si="232"/>
        <v>0</v>
      </c>
      <c r="W389" s="26">
        <f t="shared" si="232"/>
        <v>0</v>
      </c>
      <c r="X389" s="26">
        <f t="shared" si="232"/>
        <v>0</v>
      </c>
      <c r="Y389" s="26">
        <f t="shared" si="232"/>
        <v>0</v>
      </c>
      <c r="Z389" s="26">
        <f t="shared" si="232"/>
        <v>0</v>
      </c>
      <c r="AA389" s="26">
        <f t="shared" si="232"/>
        <v>0</v>
      </c>
      <c r="AB389" s="26">
        <f t="shared" si="232"/>
        <v>0</v>
      </c>
      <c r="AC389" s="26">
        <f t="shared" si="232"/>
        <v>0</v>
      </c>
      <c r="AD389" s="26">
        <f t="shared" si="232"/>
        <v>0</v>
      </c>
      <c r="AE389" s="26">
        <f t="shared" si="232"/>
        <v>0</v>
      </c>
      <c r="AF389" s="26">
        <f t="shared" si="232"/>
        <v>0</v>
      </c>
      <c r="AG389" s="26">
        <f t="shared" si="232"/>
        <v>0</v>
      </c>
      <c r="AH389" s="26">
        <f t="shared" si="232"/>
        <v>0</v>
      </c>
      <c r="AI389" s="26">
        <f t="shared" si="232"/>
        <v>0</v>
      </c>
      <c r="AJ389" s="26">
        <f t="shared" si="232"/>
        <v>0</v>
      </c>
      <c r="AK389" s="26">
        <f t="shared" si="232"/>
        <v>0</v>
      </c>
      <c r="AL389" s="26">
        <f t="shared" si="232"/>
        <v>0</v>
      </c>
      <c r="AM389" s="26">
        <f t="shared" ref="AM389:BO389" si="233">AM387+AM388</f>
        <v>0</v>
      </c>
      <c r="AN389" s="26">
        <f t="shared" si="233"/>
        <v>0</v>
      </c>
      <c r="AO389" s="26">
        <f t="shared" si="233"/>
        <v>0</v>
      </c>
      <c r="AP389" s="26">
        <f t="shared" si="233"/>
        <v>0</v>
      </c>
      <c r="AQ389" s="26">
        <f t="shared" si="233"/>
        <v>0</v>
      </c>
      <c r="AR389" s="26">
        <f t="shared" si="233"/>
        <v>0</v>
      </c>
      <c r="AS389" s="26">
        <f t="shared" si="233"/>
        <v>0</v>
      </c>
      <c r="AT389" s="26">
        <f t="shared" si="233"/>
        <v>0</v>
      </c>
      <c r="AU389" s="26">
        <f t="shared" si="233"/>
        <v>0</v>
      </c>
      <c r="AV389" s="26">
        <f t="shared" si="233"/>
        <v>0</v>
      </c>
      <c r="AW389" s="26">
        <f t="shared" si="233"/>
        <v>0</v>
      </c>
      <c r="AX389" s="26">
        <f t="shared" si="233"/>
        <v>0</v>
      </c>
      <c r="AY389" s="26">
        <f t="shared" si="233"/>
        <v>0</v>
      </c>
      <c r="AZ389" s="26">
        <f t="shared" si="233"/>
        <v>0</v>
      </c>
      <c r="BA389" s="26">
        <f t="shared" si="233"/>
        <v>0</v>
      </c>
      <c r="BB389" s="26">
        <f t="shared" si="233"/>
        <v>0</v>
      </c>
      <c r="BC389" s="26">
        <f t="shared" si="233"/>
        <v>0</v>
      </c>
      <c r="BD389" s="26">
        <f t="shared" si="233"/>
        <v>0</v>
      </c>
      <c r="BE389" s="26">
        <f t="shared" si="233"/>
        <v>0</v>
      </c>
      <c r="BF389" s="26">
        <f t="shared" si="233"/>
        <v>0</v>
      </c>
      <c r="BG389" s="26">
        <f t="shared" si="233"/>
        <v>0</v>
      </c>
      <c r="BH389" s="26">
        <f t="shared" si="233"/>
        <v>0</v>
      </c>
      <c r="BI389" s="26">
        <f t="shared" si="233"/>
        <v>0</v>
      </c>
      <c r="BJ389" s="26">
        <f t="shared" si="233"/>
        <v>0</v>
      </c>
      <c r="BK389" s="26">
        <f t="shared" si="233"/>
        <v>0</v>
      </c>
      <c r="BL389" s="26">
        <f t="shared" si="233"/>
        <v>0</v>
      </c>
      <c r="BM389" s="26">
        <f t="shared" si="233"/>
        <v>0</v>
      </c>
      <c r="BN389" s="26">
        <f t="shared" si="233"/>
        <v>0</v>
      </c>
      <c r="BO389" s="26">
        <f t="shared" si="233"/>
        <v>0</v>
      </c>
    </row>
    <row r="390" spans="1:67" hidden="1" outlineLevel="2" x14ac:dyDescent="0.15">
      <c r="A390" s="47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</row>
    <row r="391" spans="1:67" hidden="1" outlineLevel="2" x14ac:dyDescent="0.15">
      <c r="A391" s="33" t="s">
        <v>86</v>
      </c>
      <c r="G391" s="26">
        <f t="shared" ref="G391:AL391" si="234">G86*$C86</f>
        <v>0</v>
      </c>
      <c r="H391" s="26">
        <f t="shared" si="234"/>
        <v>0</v>
      </c>
      <c r="I391" s="26">
        <f t="shared" si="234"/>
        <v>0</v>
      </c>
      <c r="J391" s="26">
        <f t="shared" si="234"/>
        <v>0</v>
      </c>
      <c r="K391" s="26">
        <f t="shared" si="234"/>
        <v>0</v>
      </c>
      <c r="L391" s="26">
        <f t="shared" si="234"/>
        <v>0</v>
      </c>
      <c r="M391" s="26">
        <f t="shared" si="234"/>
        <v>0</v>
      </c>
      <c r="N391" s="26">
        <f t="shared" si="234"/>
        <v>0</v>
      </c>
      <c r="O391" s="26">
        <f t="shared" si="234"/>
        <v>0</v>
      </c>
      <c r="P391" s="26">
        <f t="shared" si="234"/>
        <v>0</v>
      </c>
      <c r="Q391" s="26">
        <f t="shared" si="234"/>
        <v>0</v>
      </c>
      <c r="R391" s="26">
        <f t="shared" si="234"/>
        <v>0</v>
      </c>
      <c r="S391" s="26">
        <f t="shared" si="234"/>
        <v>0</v>
      </c>
      <c r="T391" s="26">
        <f t="shared" si="234"/>
        <v>0</v>
      </c>
      <c r="U391" s="26">
        <f t="shared" si="234"/>
        <v>0</v>
      </c>
      <c r="V391" s="26">
        <f t="shared" si="234"/>
        <v>0</v>
      </c>
      <c r="W391" s="26">
        <f t="shared" si="234"/>
        <v>0</v>
      </c>
      <c r="X391" s="26">
        <f t="shared" si="234"/>
        <v>0</v>
      </c>
      <c r="Y391" s="26">
        <f t="shared" si="234"/>
        <v>0</v>
      </c>
      <c r="Z391" s="26">
        <f t="shared" si="234"/>
        <v>0</v>
      </c>
      <c r="AA391" s="26">
        <f t="shared" si="234"/>
        <v>0</v>
      </c>
      <c r="AB391" s="26">
        <f t="shared" si="234"/>
        <v>0</v>
      </c>
      <c r="AC391" s="26">
        <f t="shared" si="234"/>
        <v>0</v>
      </c>
      <c r="AD391" s="26">
        <f t="shared" si="234"/>
        <v>0</v>
      </c>
      <c r="AE391" s="26">
        <f t="shared" si="234"/>
        <v>0</v>
      </c>
      <c r="AF391" s="26">
        <f t="shared" si="234"/>
        <v>0</v>
      </c>
      <c r="AG391" s="26">
        <f t="shared" si="234"/>
        <v>0</v>
      </c>
      <c r="AH391" s="26">
        <f t="shared" si="234"/>
        <v>0</v>
      </c>
      <c r="AI391" s="26">
        <f t="shared" si="234"/>
        <v>0</v>
      </c>
      <c r="AJ391" s="26">
        <f t="shared" si="234"/>
        <v>0</v>
      </c>
      <c r="AK391" s="26">
        <f t="shared" si="234"/>
        <v>0</v>
      </c>
      <c r="AL391" s="26">
        <f t="shared" si="234"/>
        <v>0</v>
      </c>
      <c r="AM391" s="26">
        <f t="shared" ref="AM391:BO391" si="235">AM86*$C86</f>
        <v>0</v>
      </c>
      <c r="AN391" s="26">
        <f t="shared" si="235"/>
        <v>0</v>
      </c>
      <c r="AO391" s="26">
        <f t="shared" si="235"/>
        <v>0</v>
      </c>
      <c r="AP391" s="26">
        <f t="shared" si="235"/>
        <v>0</v>
      </c>
      <c r="AQ391" s="26">
        <f t="shared" si="235"/>
        <v>0</v>
      </c>
      <c r="AR391" s="26">
        <f t="shared" si="235"/>
        <v>0</v>
      </c>
      <c r="AS391" s="26">
        <f t="shared" si="235"/>
        <v>0</v>
      </c>
      <c r="AT391" s="26">
        <f t="shared" si="235"/>
        <v>0</v>
      </c>
      <c r="AU391" s="26">
        <f t="shared" si="235"/>
        <v>0</v>
      </c>
      <c r="AV391" s="26">
        <f t="shared" si="235"/>
        <v>0</v>
      </c>
      <c r="AW391" s="26">
        <f t="shared" si="235"/>
        <v>0</v>
      </c>
      <c r="AX391" s="26">
        <f t="shared" si="235"/>
        <v>0</v>
      </c>
      <c r="AY391" s="26">
        <f t="shared" si="235"/>
        <v>0</v>
      </c>
      <c r="AZ391" s="26">
        <f t="shared" si="235"/>
        <v>0</v>
      </c>
      <c r="BA391" s="26">
        <f t="shared" si="235"/>
        <v>0</v>
      </c>
      <c r="BB391" s="26">
        <f t="shared" si="235"/>
        <v>0</v>
      </c>
      <c r="BC391" s="26">
        <f t="shared" si="235"/>
        <v>0</v>
      </c>
      <c r="BD391" s="26">
        <f t="shared" si="235"/>
        <v>0</v>
      </c>
      <c r="BE391" s="26">
        <f t="shared" si="235"/>
        <v>0</v>
      </c>
      <c r="BF391" s="26">
        <f t="shared" si="235"/>
        <v>0</v>
      </c>
      <c r="BG391" s="26">
        <f t="shared" si="235"/>
        <v>0</v>
      </c>
      <c r="BH391" s="26">
        <f t="shared" si="235"/>
        <v>0</v>
      </c>
      <c r="BI391" s="26">
        <f t="shared" si="235"/>
        <v>0</v>
      </c>
      <c r="BJ391" s="26">
        <f t="shared" si="235"/>
        <v>0</v>
      </c>
      <c r="BK391" s="26">
        <f t="shared" si="235"/>
        <v>0</v>
      </c>
      <c r="BL391" s="26">
        <f t="shared" si="235"/>
        <v>0</v>
      </c>
      <c r="BM391" s="26">
        <f t="shared" si="235"/>
        <v>0</v>
      </c>
      <c r="BN391" s="26">
        <f t="shared" si="235"/>
        <v>0</v>
      </c>
      <c r="BO391" s="26">
        <f t="shared" si="235"/>
        <v>0</v>
      </c>
    </row>
    <row r="392" spans="1:67" hidden="1" outlineLevel="2" x14ac:dyDescent="0.15"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</row>
    <row r="393" spans="1:67" hidden="1" outlineLevel="2" x14ac:dyDescent="0.15">
      <c r="A393" s="14" t="s">
        <v>31</v>
      </c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</row>
    <row r="394" spans="1:67" hidden="1" outlineLevel="2" x14ac:dyDescent="0.15">
      <c r="A394" s="47" t="s">
        <v>75</v>
      </c>
      <c r="G394" s="26">
        <f t="shared" ref="G394:AL394" si="236">G88*$C88</f>
        <v>0</v>
      </c>
      <c r="H394" s="26">
        <f t="shared" si="236"/>
        <v>0</v>
      </c>
      <c r="I394" s="26">
        <f t="shared" si="236"/>
        <v>0</v>
      </c>
      <c r="J394" s="26">
        <f t="shared" si="236"/>
        <v>0</v>
      </c>
      <c r="K394" s="26">
        <f t="shared" si="236"/>
        <v>0</v>
      </c>
      <c r="L394" s="26">
        <f t="shared" si="236"/>
        <v>0</v>
      </c>
      <c r="M394" s="26">
        <f t="shared" si="236"/>
        <v>0</v>
      </c>
      <c r="N394" s="26">
        <f t="shared" si="236"/>
        <v>0</v>
      </c>
      <c r="O394" s="26">
        <f t="shared" si="236"/>
        <v>0</v>
      </c>
      <c r="P394" s="26">
        <f t="shared" si="236"/>
        <v>0</v>
      </c>
      <c r="Q394" s="26">
        <f t="shared" si="236"/>
        <v>0</v>
      </c>
      <c r="R394" s="26">
        <f t="shared" si="236"/>
        <v>0</v>
      </c>
      <c r="S394" s="26">
        <f t="shared" si="236"/>
        <v>0</v>
      </c>
      <c r="T394" s="26">
        <f t="shared" si="236"/>
        <v>0</v>
      </c>
      <c r="U394" s="26">
        <f t="shared" si="236"/>
        <v>0</v>
      </c>
      <c r="V394" s="26">
        <f t="shared" si="236"/>
        <v>0</v>
      </c>
      <c r="W394" s="26">
        <f t="shared" si="236"/>
        <v>0</v>
      </c>
      <c r="X394" s="26">
        <f t="shared" si="236"/>
        <v>0</v>
      </c>
      <c r="Y394" s="26">
        <f t="shared" si="236"/>
        <v>0</v>
      </c>
      <c r="Z394" s="26">
        <f t="shared" si="236"/>
        <v>0</v>
      </c>
      <c r="AA394" s="26">
        <f t="shared" si="236"/>
        <v>0</v>
      </c>
      <c r="AB394" s="26">
        <f t="shared" si="236"/>
        <v>0</v>
      </c>
      <c r="AC394" s="26">
        <f t="shared" si="236"/>
        <v>0</v>
      </c>
      <c r="AD394" s="26">
        <f t="shared" si="236"/>
        <v>0</v>
      </c>
      <c r="AE394" s="26">
        <f t="shared" si="236"/>
        <v>0</v>
      </c>
      <c r="AF394" s="26">
        <f t="shared" si="236"/>
        <v>0</v>
      </c>
      <c r="AG394" s="26">
        <f t="shared" si="236"/>
        <v>0</v>
      </c>
      <c r="AH394" s="26">
        <f t="shared" si="236"/>
        <v>0</v>
      </c>
      <c r="AI394" s="26">
        <f t="shared" si="236"/>
        <v>0</v>
      </c>
      <c r="AJ394" s="26">
        <f t="shared" si="236"/>
        <v>0</v>
      </c>
      <c r="AK394" s="26">
        <f t="shared" si="236"/>
        <v>0</v>
      </c>
      <c r="AL394" s="26">
        <f t="shared" si="236"/>
        <v>0</v>
      </c>
      <c r="AM394" s="26">
        <f t="shared" ref="AM394:BO394" si="237">AM88*$C88</f>
        <v>0</v>
      </c>
      <c r="AN394" s="26">
        <f t="shared" si="237"/>
        <v>0</v>
      </c>
      <c r="AO394" s="26">
        <f t="shared" si="237"/>
        <v>0</v>
      </c>
      <c r="AP394" s="26">
        <f t="shared" si="237"/>
        <v>0</v>
      </c>
      <c r="AQ394" s="26">
        <f t="shared" si="237"/>
        <v>0</v>
      </c>
      <c r="AR394" s="26">
        <f t="shared" si="237"/>
        <v>0</v>
      </c>
      <c r="AS394" s="26">
        <f t="shared" si="237"/>
        <v>0</v>
      </c>
      <c r="AT394" s="26">
        <f t="shared" si="237"/>
        <v>0</v>
      </c>
      <c r="AU394" s="26">
        <f t="shared" si="237"/>
        <v>0</v>
      </c>
      <c r="AV394" s="26">
        <f t="shared" si="237"/>
        <v>0</v>
      </c>
      <c r="AW394" s="26">
        <f t="shared" si="237"/>
        <v>0</v>
      </c>
      <c r="AX394" s="26">
        <f t="shared" si="237"/>
        <v>0</v>
      </c>
      <c r="AY394" s="26">
        <f t="shared" si="237"/>
        <v>0</v>
      </c>
      <c r="AZ394" s="26">
        <f t="shared" si="237"/>
        <v>0</v>
      </c>
      <c r="BA394" s="26">
        <f t="shared" si="237"/>
        <v>0</v>
      </c>
      <c r="BB394" s="26">
        <f t="shared" si="237"/>
        <v>0</v>
      </c>
      <c r="BC394" s="26">
        <f t="shared" si="237"/>
        <v>0</v>
      </c>
      <c r="BD394" s="26">
        <f t="shared" si="237"/>
        <v>0</v>
      </c>
      <c r="BE394" s="26">
        <f t="shared" si="237"/>
        <v>0</v>
      </c>
      <c r="BF394" s="26">
        <f t="shared" si="237"/>
        <v>0</v>
      </c>
      <c r="BG394" s="26">
        <f t="shared" si="237"/>
        <v>0</v>
      </c>
      <c r="BH394" s="26">
        <f t="shared" si="237"/>
        <v>0</v>
      </c>
      <c r="BI394" s="26">
        <f t="shared" si="237"/>
        <v>0</v>
      </c>
      <c r="BJ394" s="26">
        <f t="shared" si="237"/>
        <v>0</v>
      </c>
      <c r="BK394" s="26">
        <f t="shared" si="237"/>
        <v>0</v>
      </c>
      <c r="BL394" s="26">
        <f t="shared" si="237"/>
        <v>0</v>
      </c>
      <c r="BM394" s="26">
        <f t="shared" si="237"/>
        <v>0</v>
      </c>
      <c r="BN394" s="26">
        <f t="shared" si="237"/>
        <v>0</v>
      </c>
      <c r="BO394" s="26">
        <f t="shared" si="237"/>
        <v>0</v>
      </c>
    </row>
    <row r="395" spans="1:67" hidden="1" outlineLevel="2" x14ac:dyDescent="0.15">
      <c r="A395" s="47" t="s">
        <v>62</v>
      </c>
      <c r="G395" s="23">
        <f>STAFFPLAN_CWS!$B113</f>
        <v>0.5</v>
      </c>
      <c r="H395" s="23">
        <f>STAFFPLAN_CWS!$C113</f>
        <v>0.6</v>
      </c>
      <c r="I395" s="23">
        <f>STAFFPLAN_CWS!$C113</f>
        <v>0.6</v>
      </c>
      <c r="J395" s="23">
        <f>STAFFPLAN_CWS!$C113</f>
        <v>0.6</v>
      </c>
      <c r="K395" s="23">
        <f>STAFFPLAN_CWS!$C113</f>
        <v>0.6</v>
      </c>
      <c r="L395" s="23">
        <f>STAFFPLAN_CWS!$C113</f>
        <v>0.6</v>
      </c>
      <c r="M395" s="23">
        <f>STAFFPLAN_CWS!$C113</f>
        <v>0.6</v>
      </c>
      <c r="N395" s="23">
        <f>STAFFPLAN_CWS!$C113</f>
        <v>0.6</v>
      </c>
      <c r="O395" s="23">
        <f>STAFFPLAN_CWS!$C113</f>
        <v>0.6</v>
      </c>
      <c r="P395" s="23">
        <f>STAFFPLAN_CWS!$C113</f>
        <v>0.6</v>
      </c>
      <c r="Q395" s="23">
        <f>STAFFPLAN_CWS!$C113</f>
        <v>0.6</v>
      </c>
      <c r="R395" s="23">
        <f>STAFFPLAN_CWS!$C113</f>
        <v>0.6</v>
      </c>
      <c r="S395" s="23">
        <f>STAFFPLAN_CWS!$C113</f>
        <v>0.6</v>
      </c>
      <c r="T395" s="23">
        <f>STAFFPLAN_CWS!$D113</f>
        <v>0.7</v>
      </c>
      <c r="U395" s="23">
        <f>STAFFPLAN_CWS!$D113</f>
        <v>0.7</v>
      </c>
      <c r="V395" s="23">
        <f>STAFFPLAN_CWS!$D113</f>
        <v>0.7</v>
      </c>
      <c r="W395" s="23">
        <f>STAFFPLAN_CWS!$D113</f>
        <v>0.7</v>
      </c>
      <c r="X395" s="23">
        <f>STAFFPLAN_CWS!$D113</f>
        <v>0.7</v>
      </c>
      <c r="Y395" s="23">
        <f>STAFFPLAN_CWS!$D113</f>
        <v>0.7</v>
      </c>
      <c r="Z395" s="23">
        <f>STAFFPLAN_CWS!$D113</f>
        <v>0.7</v>
      </c>
      <c r="AA395" s="23">
        <f>STAFFPLAN_CWS!$D113</f>
        <v>0.7</v>
      </c>
      <c r="AB395" s="23">
        <f>STAFFPLAN_CWS!$D113</f>
        <v>0.7</v>
      </c>
      <c r="AC395" s="23">
        <f>STAFFPLAN_CWS!$D113</f>
        <v>0.7</v>
      </c>
      <c r="AD395" s="23">
        <f>STAFFPLAN_CWS!$D113</f>
        <v>0.7</v>
      </c>
      <c r="AE395" s="23">
        <f>STAFFPLAN_CWS!$D113</f>
        <v>0.7</v>
      </c>
      <c r="AF395" s="23">
        <f>STAFFPLAN_CWS!$E113</f>
        <v>0.7</v>
      </c>
      <c r="AG395" s="23">
        <f>STAFFPLAN_CWS!$E113</f>
        <v>0.7</v>
      </c>
      <c r="AH395" s="23">
        <f>STAFFPLAN_CWS!$E113</f>
        <v>0.7</v>
      </c>
      <c r="AI395" s="23">
        <f>STAFFPLAN_CWS!$E113</f>
        <v>0.7</v>
      </c>
      <c r="AJ395" s="23">
        <f>STAFFPLAN_CWS!$E113</f>
        <v>0.7</v>
      </c>
      <c r="AK395" s="23">
        <f>STAFFPLAN_CWS!$E113</f>
        <v>0.7</v>
      </c>
      <c r="AL395" s="23">
        <f>STAFFPLAN_CWS!$E113</f>
        <v>0.7</v>
      </c>
      <c r="AM395" s="23">
        <f>STAFFPLAN_CWS!$E113</f>
        <v>0.7</v>
      </c>
      <c r="AN395" s="23">
        <f>STAFFPLAN_CWS!$E113</f>
        <v>0.7</v>
      </c>
      <c r="AO395" s="23">
        <f>STAFFPLAN_CWS!$E113</f>
        <v>0.7</v>
      </c>
      <c r="AP395" s="23">
        <f>STAFFPLAN_CWS!$E113</f>
        <v>0.7</v>
      </c>
      <c r="AQ395" s="23">
        <f>STAFFPLAN_CWS!$E113</f>
        <v>0.7</v>
      </c>
      <c r="AR395" s="23">
        <f>STAFFPLAN_CWS!$F113</f>
        <v>0.85</v>
      </c>
      <c r="AS395" s="23">
        <f>STAFFPLAN_CWS!$F113</f>
        <v>0.85</v>
      </c>
      <c r="AT395" s="23">
        <f>STAFFPLAN_CWS!$F113</f>
        <v>0.85</v>
      </c>
      <c r="AU395" s="23">
        <f>STAFFPLAN_CWS!$F113</f>
        <v>0.85</v>
      </c>
      <c r="AV395" s="23">
        <f>STAFFPLAN_CWS!$F113</f>
        <v>0.85</v>
      </c>
      <c r="AW395" s="23">
        <f>STAFFPLAN_CWS!$F113</f>
        <v>0.85</v>
      </c>
      <c r="AX395" s="23">
        <f>STAFFPLAN_CWS!$F113</f>
        <v>0.85</v>
      </c>
      <c r="AY395" s="23">
        <f>STAFFPLAN_CWS!$F113</f>
        <v>0.85</v>
      </c>
      <c r="AZ395" s="23">
        <f>STAFFPLAN_CWS!$F113</f>
        <v>0.85</v>
      </c>
      <c r="BA395" s="23">
        <f>STAFFPLAN_CWS!$F113</f>
        <v>0.85</v>
      </c>
      <c r="BB395" s="23">
        <f>STAFFPLAN_CWS!$F113</f>
        <v>0.85</v>
      </c>
      <c r="BC395" s="23">
        <f>STAFFPLAN_CWS!$F113</f>
        <v>0.85</v>
      </c>
      <c r="BD395" s="23">
        <f>STAFFPLAN_CWS!$G113</f>
        <v>1</v>
      </c>
      <c r="BE395" s="23">
        <f>STAFFPLAN_CWS!$G113</f>
        <v>1</v>
      </c>
      <c r="BF395" s="23">
        <f>STAFFPLAN_CWS!$G113</f>
        <v>1</v>
      </c>
      <c r="BG395" s="23">
        <f>STAFFPLAN_CWS!$G113</f>
        <v>1</v>
      </c>
      <c r="BH395" s="23">
        <f>STAFFPLAN_CWS!$G113</f>
        <v>1</v>
      </c>
      <c r="BI395" s="23">
        <f>STAFFPLAN_CWS!$G113</f>
        <v>1</v>
      </c>
      <c r="BJ395" s="23">
        <f>STAFFPLAN_CWS!$G113</f>
        <v>1</v>
      </c>
      <c r="BK395" s="23">
        <f>STAFFPLAN_CWS!$G113</f>
        <v>1</v>
      </c>
      <c r="BL395" s="23">
        <f>STAFFPLAN_CWS!$G113</f>
        <v>1</v>
      </c>
      <c r="BM395" s="23">
        <f>STAFFPLAN_CWS!$G113</f>
        <v>1</v>
      </c>
      <c r="BN395" s="23">
        <f>STAFFPLAN_CWS!$G113</f>
        <v>1</v>
      </c>
      <c r="BO395" s="23">
        <f>STAFFPLAN_CWS!$G113</f>
        <v>1</v>
      </c>
    </row>
    <row r="396" spans="1:67" hidden="1" outlineLevel="2" x14ac:dyDescent="0.15">
      <c r="A396" s="47" t="s">
        <v>76</v>
      </c>
      <c r="G396" s="26">
        <f t="shared" ref="G396:AL396" si="238">G394*G395</f>
        <v>0</v>
      </c>
      <c r="H396" s="26">
        <f t="shared" si="238"/>
        <v>0</v>
      </c>
      <c r="I396" s="26">
        <f t="shared" si="238"/>
        <v>0</v>
      </c>
      <c r="J396" s="26">
        <f t="shared" si="238"/>
        <v>0</v>
      </c>
      <c r="K396" s="26">
        <f t="shared" si="238"/>
        <v>0</v>
      </c>
      <c r="L396" s="26">
        <f t="shared" si="238"/>
        <v>0</v>
      </c>
      <c r="M396" s="26">
        <f t="shared" si="238"/>
        <v>0</v>
      </c>
      <c r="N396" s="26">
        <f t="shared" si="238"/>
        <v>0</v>
      </c>
      <c r="O396" s="26">
        <f t="shared" si="238"/>
        <v>0</v>
      </c>
      <c r="P396" s="26">
        <f t="shared" si="238"/>
        <v>0</v>
      </c>
      <c r="Q396" s="26">
        <f t="shared" si="238"/>
        <v>0</v>
      </c>
      <c r="R396" s="26">
        <f t="shared" si="238"/>
        <v>0</v>
      </c>
      <c r="S396" s="26">
        <f t="shared" si="238"/>
        <v>0</v>
      </c>
      <c r="T396" s="26">
        <f t="shared" si="238"/>
        <v>0</v>
      </c>
      <c r="U396" s="26">
        <f t="shared" si="238"/>
        <v>0</v>
      </c>
      <c r="V396" s="26">
        <f t="shared" si="238"/>
        <v>0</v>
      </c>
      <c r="W396" s="26">
        <f t="shared" si="238"/>
        <v>0</v>
      </c>
      <c r="X396" s="26">
        <f t="shared" si="238"/>
        <v>0</v>
      </c>
      <c r="Y396" s="26">
        <f t="shared" si="238"/>
        <v>0</v>
      </c>
      <c r="Z396" s="26">
        <f t="shared" si="238"/>
        <v>0</v>
      </c>
      <c r="AA396" s="26">
        <f t="shared" si="238"/>
        <v>0</v>
      </c>
      <c r="AB396" s="26">
        <f t="shared" si="238"/>
        <v>0</v>
      </c>
      <c r="AC396" s="26">
        <f t="shared" si="238"/>
        <v>0</v>
      </c>
      <c r="AD396" s="26">
        <f t="shared" si="238"/>
        <v>0</v>
      </c>
      <c r="AE396" s="26">
        <f t="shared" si="238"/>
        <v>0</v>
      </c>
      <c r="AF396" s="26">
        <f t="shared" si="238"/>
        <v>0</v>
      </c>
      <c r="AG396" s="26">
        <f t="shared" si="238"/>
        <v>0</v>
      </c>
      <c r="AH396" s="26">
        <f t="shared" si="238"/>
        <v>0</v>
      </c>
      <c r="AI396" s="26">
        <f t="shared" si="238"/>
        <v>0</v>
      </c>
      <c r="AJ396" s="26">
        <f t="shared" si="238"/>
        <v>0</v>
      </c>
      <c r="AK396" s="26">
        <f t="shared" si="238"/>
        <v>0</v>
      </c>
      <c r="AL396" s="26">
        <f t="shared" si="238"/>
        <v>0</v>
      </c>
      <c r="AM396" s="26">
        <f t="shared" ref="AM396:BO396" si="239">AM394*AM395</f>
        <v>0</v>
      </c>
      <c r="AN396" s="26">
        <f t="shared" si="239"/>
        <v>0</v>
      </c>
      <c r="AO396" s="26">
        <f t="shared" si="239"/>
        <v>0</v>
      </c>
      <c r="AP396" s="26">
        <f t="shared" si="239"/>
        <v>0</v>
      </c>
      <c r="AQ396" s="26">
        <f t="shared" si="239"/>
        <v>0</v>
      </c>
      <c r="AR396" s="26">
        <f t="shared" si="239"/>
        <v>0</v>
      </c>
      <c r="AS396" s="26">
        <f t="shared" si="239"/>
        <v>0</v>
      </c>
      <c r="AT396" s="26">
        <f t="shared" si="239"/>
        <v>0</v>
      </c>
      <c r="AU396" s="26">
        <f t="shared" si="239"/>
        <v>0</v>
      </c>
      <c r="AV396" s="26">
        <f t="shared" si="239"/>
        <v>0</v>
      </c>
      <c r="AW396" s="26">
        <f t="shared" si="239"/>
        <v>0</v>
      </c>
      <c r="AX396" s="26">
        <f t="shared" si="239"/>
        <v>0</v>
      </c>
      <c r="AY396" s="26">
        <f t="shared" si="239"/>
        <v>0</v>
      </c>
      <c r="AZ396" s="26">
        <f t="shared" si="239"/>
        <v>0</v>
      </c>
      <c r="BA396" s="26">
        <f t="shared" si="239"/>
        <v>0</v>
      </c>
      <c r="BB396" s="26">
        <f t="shared" si="239"/>
        <v>0</v>
      </c>
      <c r="BC396" s="26">
        <f t="shared" si="239"/>
        <v>0</v>
      </c>
      <c r="BD396" s="26">
        <f t="shared" si="239"/>
        <v>0</v>
      </c>
      <c r="BE396" s="26">
        <f t="shared" si="239"/>
        <v>0</v>
      </c>
      <c r="BF396" s="26">
        <f t="shared" si="239"/>
        <v>0</v>
      </c>
      <c r="BG396" s="26">
        <f t="shared" si="239"/>
        <v>0</v>
      </c>
      <c r="BH396" s="26">
        <f t="shared" si="239"/>
        <v>0</v>
      </c>
      <c r="BI396" s="26">
        <f t="shared" si="239"/>
        <v>0</v>
      </c>
      <c r="BJ396" s="26">
        <f t="shared" si="239"/>
        <v>0</v>
      </c>
      <c r="BK396" s="26">
        <f t="shared" si="239"/>
        <v>0</v>
      </c>
      <c r="BL396" s="26">
        <f t="shared" si="239"/>
        <v>0</v>
      </c>
      <c r="BM396" s="26">
        <f t="shared" si="239"/>
        <v>0</v>
      </c>
      <c r="BN396" s="26">
        <f t="shared" si="239"/>
        <v>0</v>
      </c>
      <c r="BO396" s="26">
        <f t="shared" si="239"/>
        <v>0</v>
      </c>
    </row>
    <row r="397" spans="1:67" hidden="1" outlineLevel="2" x14ac:dyDescent="0.15">
      <c r="A397" s="47" t="s">
        <v>757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0</v>
      </c>
      <c r="AJ397" s="26">
        <v>0</v>
      </c>
      <c r="AK397" s="26">
        <v>0</v>
      </c>
      <c r="AL397" s="26">
        <v>0</v>
      </c>
      <c r="AM397" s="26">
        <v>0</v>
      </c>
      <c r="AN397" s="26">
        <v>0</v>
      </c>
      <c r="AO397" s="26">
        <v>0</v>
      </c>
      <c r="AP397" s="26">
        <v>0</v>
      </c>
      <c r="AQ397" s="26">
        <v>0</v>
      </c>
      <c r="AR397" s="26">
        <v>0</v>
      </c>
      <c r="AS397" s="26">
        <v>0</v>
      </c>
      <c r="AT397" s="26">
        <v>0</v>
      </c>
      <c r="AU397" s="26">
        <v>0</v>
      </c>
      <c r="AV397" s="26">
        <v>0</v>
      </c>
      <c r="AW397" s="26">
        <v>0</v>
      </c>
      <c r="AX397" s="26">
        <v>0</v>
      </c>
      <c r="AY397" s="26">
        <v>0</v>
      </c>
      <c r="AZ397" s="26">
        <v>0</v>
      </c>
      <c r="BA397" s="26">
        <v>0</v>
      </c>
      <c r="BB397" s="26">
        <v>0</v>
      </c>
      <c r="BC397" s="26">
        <v>0</v>
      </c>
      <c r="BD397" s="26">
        <v>0</v>
      </c>
      <c r="BE397" s="26">
        <v>0</v>
      </c>
      <c r="BF397" s="26">
        <v>0</v>
      </c>
      <c r="BG397" s="26">
        <v>0</v>
      </c>
      <c r="BH397" s="26">
        <v>0</v>
      </c>
      <c r="BI397" s="26">
        <v>0</v>
      </c>
      <c r="BJ397" s="26">
        <v>0</v>
      </c>
      <c r="BK397" s="26">
        <v>0</v>
      </c>
      <c r="BL397" s="26">
        <v>0</v>
      </c>
      <c r="BM397" s="26">
        <v>0</v>
      </c>
      <c r="BN397" s="26">
        <v>0</v>
      </c>
      <c r="BO397" s="26">
        <v>0</v>
      </c>
    </row>
    <row r="398" spans="1:67" hidden="1" outlineLevel="2" x14ac:dyDescent="0.15">
      <c r="A398" s="47" t="s">
        <v>63</v>
      </c>
      <c r="G398" s="26">
        <f t="shared" ref="G398:AL398" si="240">G396+G397</f>
        <v>0</v>
      </c>
      <c r="H398" s="26">
        <f t="shared" si="240"/>
        <v>0</v>
      </c>
      <c r="I398" s="26">
        <f t="shared" si="240"/>
        <v>0</v>
      </c>
      <c r="J398" s="26">
        <f t="shared" si="240"/>
        <v>0</v>
      </c>
      <c r="K398" s="26">
        <f t="shared" si="240"/>
        <v>0</v>
      </c>
      <c r="L398" s="26">
        <f t="shared" si="240"/>
        <v>0</v>
      </c>
      <c r="M398" s="26">
        <f t="shared" si="240"/>
        <v>0</v>
      </c>
      <c r="N398" s="26">
        <f t="shared" si="240"/>
        <v>0</v>
      </c>
      <c r="O398" s="26">
        <f t="shared" si="240"/>
        <v>0</v>
      </c>
      <c r="P398" s="26">
        <f t="shared" si="240"/>
        <v>0</v>
      </c>
      <c r="Q398" s="26">
        <f t="shared" si="240"/>
        <v>0</v>
      </c>
      <c r="R398" s="26">
        <f t="shared" si="240"/>
        <v>0</v>
      </c>
      <c r="S398" s="26">
        <f t="shared" si="240"/>
        <v>0</v>
      </c>
      <c r="T398" s="26">
        <f t="shared" si="240"/>
        <v>0</v>
      </c>
      <c r="U398" s="26">
        <f t="shared" si="240"/>
        <v>0</v>
      </c>
      <c r="V398" s="26">
        <f t="shared" si="240"/>
        <v>0</v>
      </c>
      <c r="W398" s="26">
        <f t="shared" si="240"/>
        <v>0</v>
      </c>
      <c r="X398" s="26">
        <f t="shared" si="240"/>
        <v>0</v>
      </c>
      <c r="Y398" s="26">
        <f t="shared" si="240"/>
        <v>0</v>
      </c>
      <c r="Z398" s="26">
        <f t="shared" si="240"/>
        <v>0</v>
      </c>
      <c r="AA398" s="26">
        <f t="shared" si="240"/>
        <v>0</v>
      </c>
      <c r="AB398" s="26">
        <f t="shared" si="240"/>
        <v>0</v>
      </c>
      <c r="AC398" s="26">
        <f t="shared" si="240"/>
        <v>0</v>
      </c>
      <c r="AD398" s="26">
        <f t="shared" si="240"/>
        <v>0</v>
      </c>
      <c r="AE398" s="26">
        <f t="shared" si="240"/>
        <v>0</v>
      </c>
      <c r="AF398" s="26">
        <f t="shared" si="240"/>
        <v>0</v>
      </c>
      <c r="AG398" s="26">
        <f t="shared" si="240"/>
        <v>0</v>
      </c>
      <c r="AH398" s="26">
        <f t="shared" si="240"/>
        <v>0</v>
      </c>
      <c r="AI398" s="26">
        <f t="shared" si="240"/>
        <v>0</v>
      </c>
      <c r="AJ398" s="26">
        <f t="shared" si="240"/>
        <v>0</v>
      </c>
      <c r="AK398" s="26">
        <f t="shared" si="240"/>
        <v>0</v>
      </c>
      <c r="AL398" s="26">
        <f t="shared" si="240"/>
        <v>0</v>
      </c>
      <c r="AM398" s="26">
        <f t="shared" ref="AM398:BO398" si="241">AM396+AM397</f>
        <v>0</v>
      </c>
      <c r="AN398" s="26">
        <f t="shared" si="241"/>
        <v>0</v>
      </c>
      <c r="AO398" s="26">
        <f t="shared" si="241"/>
        <v>0</v>
      </c>
      <c r="AP398" s="26">
        <f t="shared" si="241"/>
        <v>0</v>
      </c>
      <c r="AQ398" s="26">
        <f t="shared" si="241"/>
        <v>0</v>
      </c>
      <c r="AR398" s="26">
        <f t="shared" si="241"/>
        <v>0</v>
      </c>
      <c r="AS398" s="26">
        <f t="shared" si="241"/>
        <v>0</v>
      </c>
      <c r="AT398" s="26">
        <f t="shared" si="241"/>
        <v>0</v>
      </c>
      <c r="AU398" s="26">
        <f t="shared" si="241"/>
        <v>0</v>
      </c>
      <c r="AV398" s="26">
        <f t="shared" si="241"/>
        <v>0</v>
      </c>
      <c r="AW398" s="26">
        <f t="shared" si="241"/>
        <v>0</v>
      </c>
      <c r="AX398" s="26">
        <f t="shared" si="241"/>
        <v>0</v>
      </c>
      <c r="AY398" s="26">
        <f t="shared" si="241"/>
        <v>0</v>
      </c>
      <c r="AZ398" s="26">
        <f t="shared" si="241"/>
        <v>0</v>
      </c>
      <c r="BA398" s="26">
        <f t="shared" si="241"/>
        <v>0</v>
      </c>
      <c r="BB398" s="26">
        <f t="shared" si="241"/>
        <v>0</v>
      </c>
      <c r="BC398" s="26">
        <f t="shared" si="241"/>
        <v>0</v>
      </c>
      <c r="BD398" s="26">
        <f t="shared" si="241"/>
        <v>0</v>
      </c>
      <c r="BE398" s="26">
        <f t="shared" si="241"/>
        <v>0</v>
      </c>
      <c r="BF398" s="26">
        <f t="shared" si="241"/>
        <v>0</v>
      </c>
      <c r="BG398" s="26">
        <f t="shared" si="241"/>
        <v>0</v>
      </c>
      <c r="BH398" s="26">
        <f t="shared" si="241"/>
        <v>0</v>
      </c>
      <c r="BI398" s="26">
        <f t="shared" si="241"/>
        <v>0</v>
      </c>
      <c r="BJ398" s="26">
        <f t="shared" si="241"/>
        <v>0</v>
      </c>
      <c r="BK398" s="26">
        <f t="shared" si="241"/>
        <v>0</v>
      </c>
      <c r="BL398" s="26">
        <f t="shared" si="241"/>
        <v>0</v>
      </c>
      <c r="BM398" s="26">
        <f t="shared" si="241"/>
        <v>0</v>
      </c>
      <c r="BN398" s="26">
        <f t="shared" si="241"/>
        <v>0</v>
      </c>
      <c r="BO398" s="26">
        <f t="shared" si="241"/>
        <v>0</v>
      </c>
    </row>
    <row r="399" spans="1:67" hidden="1" outlineLevel="2" x14ac:dyDescent="0.15">
      <c r="A399" s="4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spans="1:67" hidden="1" outlineLevel="2" x14ac:dyDescent="0.15">
      <c r="A400" s="33" t="s">
        <v>86</v>
      </c>
      <c r="G400" s="26">
        <f t="shared" ref="G400:AL400" si="242">G89*$C89</f>
        <v>0</v>
      </c>
      <c r="H400" s="26">
        <f t="shared" si="242"/>
        <v>0</v>
      </c>
      <c r="I400" s="26">
        <f t="shared" si="242"/>
        <v>0</v>
      </c>
      <c r="J400" s="26">
        <f t="shared" si="242"/>
        <v>0</v>
      </c>
      <c r="K400" s="26">
        <f t="shared" si="242"/>
        <v>0</v>
      </c>
      <c r="L400" s="26">
        <f t="shared" si="242"/>
        <v>0</v>
      </c>
      <c r="M400" s="26">
        <f t="shared" si="242"/>
        <v>0</v>
      </c>
      <c r="N400" s="26">
        <f t="shared" si="242"/>
        <v>0</v>
      </c>
      <c r="O400" s="26">
        <f t="shared" si="242"/>
        <v>0</v>
      </c>
      <c r="P400" s="26">
        <f t="shared" si="242"/>
        <v>0</v>
      </c>
      <c r="Q400" s="26">
        <f t="shared" si="242"/>
        <v>0</v>
      </c>
      <c r="R400" s="26">
        <f t="shared" si="242"/>
        <v>0</v>
      </c>
      <c r="S400" s="26">
        <f t="shared" si="242"/>
        <v>0</v>
      </c>
      <c r="T400" s="26">
        <f t="shared" si="242"/>
        <v>0</v>
      </c>
      <c r="U400" s="26">
        <f t="shared" si="242"/>
        <v>0</v>
      </c>
      <c r="V400" s="26">
        <f t="shared" si="242"/>
        <v>0</v>
      </c>
      <c r="W400" s="26">
        <f t="shared" si="242"/>
        <v>0</v>
      </c>
      <c r="X400" s="26">
        <f t="shared" si="242"/>
        <v>0</v>
      </c>
      <c r="Y400" s="26">
        <f t="shared" si="242"/>
        <v>0</v>
      </c>
      <c r="Z400" s="26">
        <f t="shared" si="242"/>
        <v>0</v>
      </c>
      <c r="AA400" s="26">
        <f t="shared" si="242"/>
        <v>0</v>
      </c>
      <c r="AB400" s="26">
        <f t="shared" si="242"/>
        <v>0</v>
      </c>
      <c r="AC400" s="26">
        <f t="shared" si="242"/>
        <v>0</v>
      </c>
      <c r="AD400" s="26">
        <f t="shared" si="242"/>
        <v>0</v>
      </c>
      <c r="AE400" s="26">
        <f t="shared" si="242"/>
        <v>0</v>
      </c>
      <c r="AF400" s="26">
        <f t="shared" si="242"/>
        <v>0</v>
      </c>
      <c r="AG400" s="26">
        <f t="shared" si="242"/>
        <v>0</v>
      </c>
      <c r="AH400" s="26">
        <f t="shared" si="242"/>
        <v>0</v>
      </c>
      <c r="AI400" s="26">
        <f t="shared" si="242"/>
        <v>0</v>
      </c>
      <c r="AJ400" s="26">
        <f t="shared" si="242"/>
        <v>0</v>
      </c>
      <c r="AK400" s="26">
        <f t="shared" si="242"/>
        <v>0</v>
      </c>
      <c r="AL400" s="26">
        <f t="shared" si="242"/>
        <v>0</v>
      </c>
      <c r="AM400" s="26">
        <f t="shared" ref="AM400:BO400" si="243">AM89*$C89</f>
        <v>0</v>
      </c>
      <c r="AN400" s="26">
        <f t="shared" si="243"/>
        <v>0</v>
      </c>
      <c r="AO400" s="26">
        <f t="shared" si="243"/>
        <v>0</v>
      </c>
      <c r="AP400" s="26">
        <f t="shared" si="243"/>
        <v>0</v>
      </c>
      <c r="AQ400" s="26">
        <f t="shared" si="243"/>
        <v>0</v>
      </c>
      <c r="AR400" s="26">
        <f t="shared" si="243"/>
        <v>0</v>
      </c>
      <c r="AS400" s="26">
        <f t="shared" si="243"/>
        <v>0</v>
      </c>
      <c r="AT400" s="26">
        <f t="shared" si="243"/>
        <v>0</v>
      </c>
      <c r="AU400" s="26">
        <f t="shared" si="243"/>
        <v>0</v>
      </c>
      <c r="AV400" s="26">
        <f t="shared" si="243"/>
        <v>0</v>
      </c>
      <c r="AW400" s="26">
        <f t="shared" si="243"/>
        <v>0</v>
      </c>
      <c r="AX400" s="26">
        <f t="shared" si="243"/>
        <v>0</v>
      </c>
      <c r="AY400" s="26">
        <f t="shared" si="243"/>
        <v>0</v>
      </c>
      <c r="AZ400" s="26">
        <f t="shared" si="243"/>
        <v>0</v>
      </c>
      <c r="BA400" s="26">
        <f t="shared" si="243"/>
        <v>0</v>
      </c>
      <c r="BB400" s="26">
        <f t="shared" si="243"/>
        <v>0</v>
      </c>
      <c r="BC400" s="26">
        <f t="shared" si="243"/>
        <v>0</v>
      </c>
      <c r="BD400" s="26">
        <f t="shared" si="243"/>
        <v>0</v>
      </c>
      <c r="BE400" s="26">
        <f t="shared" si="243"/>
        <v>0</v>
      </c>
      <c r="BF400" s="26">
        <f t="shared" si="243"/>
        <v>0</v>
      </c>
      <c r="BG400" s="26">
        <f t="shared" si="243"/>
        <v>0</v>
      </c>
      <c r="BH400" s="26">
        <f t="shared" si="243"/>
        <v>0</v>
      </c>
      <c r="BI400" s="26">
        <f t="shared" si="243"/>
        <v>0</v>
      </c>
      <c r="BJ400" s="26">
        <f t="shared" si="243"/>
        <v>0</v>
      </c>
      <c r="BK400" s="26">
        <f t="shared" si="243"/>
        <v>0</v>
      </c>
      <c r="BL400" s="26">
        <f t="shared" si="243"/>
        <v>0</v>
      </c>
      <c r="BM400" s="26">
        <f t="shared" si="243"/>
        <v>0</v>
      </c>
      <c r="BN400" s="26">
        <f t="shared" si="243"/>
        <v>0</v>
      </c>
      <c r="BO400" s="26">
        <f t="shared" si="243"/>
        <v>0</v>
      </c>
    </row>
    <row r="401" spans="1:67" hidden="1" outlineLevel="2" x14ac:dyDescent="0.15">
      <c r="A401" s="4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</row>
    <row r="402" spans="1:67" hidden="1" outlineLevel="2" x14ac:dyDescent="0.15">
      <c r="A402" s="14" t="s">
        <v>79</v>
      </c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</row>
    <row r="403" spans="1:67" hidden="1" outlineLevel="2" x14ac:dyDescent="0.15">
      <c r="A403" s="47" t="s">
        <v>75</v>
      </c>
      <c r="G403" s="26">
        <f t="shared" ref="G403:AL403" si="244">G91*$C91</f>
        <v>0</v>
      </c>
      <c r="H403" s="26">
        <f t="shared" si="244"/>
        <v>0</v>
      </c>
      <c r="I403" s="26">
        <f t="shared" si="244"/>
        <v>0</v>
      </c>
      <c r="J403" s="26">
        <f t="shared" si="244"/>
        <v>0</v>
      </c>
      <c r="K403" s="26">
        <f t="shared" si="244"/>
        <v>0</v>
      </c>
      <c r="L403" s="26">
        <f t="shared" si="244"/>
        <v>0</v>
      </c>
      <c r="M403" s="26">
        <f t="shared" si="244"/>
        <v>0</v>
      </c>
      <c r="N403" s="26">
        <f t="shared" si="244"/>
        <v>0</v>
      </c>
      <c r="O403" s="26">
        <f t="shared" si="244"/>
        <v>0</v>
      </c>
      <c r="P403" s="26">
        <f t="shared" si="244"/>
        <v>0</v>
      </c>
      <c r="Q403" s="26">
        <f t="shared" si="244"/>
        <v>0</v>
      </c>
      <c r="R403" s="26">
        <f t="shared" si="244"/>
        <v>0</v>
      </c>
      <c r="S403" s="26">
        <f t="shared" si="244"/>
        <v>0</v>
      </c>
      <c r="T403" s="26">
        <f t="shared" si="244"/>
        <v>0</v>
      </c>
      <c r="U403" s="26">
        <f t="shared" si="244"/>
        <v>0</v>
      </c>
      <c r="V403" s="26">
        <f t="shared" si="244"/>
        <v>0</v>
      </c>
      <c r="W403" s="26">
        <f t="shared" si="244"/>
        <v>0</v>
      </c>
      <c r="X403" s="26">
        <f t="shared" si="244"/>
        <v>0</v>
      </c>
      <c r="Y403" s="26">
        <f t="shared" si="244"/>
        <v>0</v>
      </c>
      <c r="Z403" s="26">
        <f t="shared" si="244"/>
        <v>0</v>
      </c>
      <c r="AA403" s="26">
        <f t="shared" si="244"/>
        <v>0</v>
      </c>
      <c r="AB403" s="26">
        <f t="shared" si="244"/>
        <v>0</v>
      </c>
      <c r="AC403" s="26">
        <f t="shared" si="244"/>
        <v>0</v>
      </c>
      <c r="AD403" s="26">
        <f t="shared" si="244"/>
        <v>0</v>
      </c>
      <c r="AE403" s="26">
        <f t="shared" si="244"/>
        <v>0</v>
      </c>
      <c r="AF403" s="26">
        <f t="shared" si="244"/>
        <v>0</v>
      </c>
      <c r="AG403" s="26">
        <f t="shared" si="244"/>
        <v>0</v>
      </c>
      <c r="AH403" s="26">
        <f t="shared" si="244"/>
        <v>0</v>
      </c>
      <c r="AI403" s="26">
        <f t="shared" si="244"/>
        <v>0</v>
      </c>
      <c r="AJ403" s="26">
        <f t="shared" si="244"/>
        <v>0</v>
      </c>
      <c r="AK403" s="26">
        <f t="shared" si="244"/>
        <v>0</v>
      </c>
      <c r="AL403" s="26">
        <f t="shared" si="244"/>
        <v>0</v>
      </c>
      <c r="AM403" s="26">
        <f t="shared" ref="AM403:BO403" si="245">AM91*$C91</f>
        <v>0</v>
      </c>
      <c r="AN403" s="26">
        <f t="shared" si="245"/>
        <v>0</v>
      </c>
      <c r="AO403" s="26">
        <f t="shared" si="245"/>
        <v>0</v>
      </c>
      <c r="AP403" s="26">
        <f t="shared" si="245"/>
        <v>0</v>
      </c>
      <c r="AQ403" s="26">
        <f t="shared" si="245"/>
        <v>0</v>
      </c>
      <c r="AR403" s="26">
        <f t="shared" si="245"/>
        <v>0</v>
      </c>
      <c r="AS403" s="26">
        <f t="shared" si="245"/>
        <v>0</v>
      </c>
      <c r="AT403" s="26">
        <f t="shared" si="245"/>
        <v>0</v>
      </c>
      <c r="AU403" s="26">
        <f t="shared" si="245"/>
        <v>0</v>
      </c>
      <c r="AV403" s="26">
        <f t="shared" si="245"/>
        <v>0</v>
      </c>
      <c r="AW403" s="26">
        <f t="shared" si="245"/>
        <v>0</v>
      </c>
      <c r="AX403" s="26">
        <f t="shared" si="245"/>
        <v>0</v>
      </c>
      <c r="AY403" s="26">
        <f t="shared" si="245"/>
        <v>0</v>
      </c>
      <c r="AZ403" s="26">
        <f t="shared" si="245"/>
        <v>0</v>
      </c>
      <c r="BA403" s="26">
        <f t="shared" si="245"/>
        <v>0</v>
      </c>
      <c r="BB403" s="26">
        <f t="shared" si="245"/>
        <v>0</v>
      </c>
      <c r="BC403" s="26">
        <f t="shared" si="245"/>
        <v>0</v>
      </c>
      <c r="BD403" s="26">
        <f t="shared" si="245"/>
        <v>0</v>
      </c>
      <c r="BE403" s="26">
        <f t="shared" si="245"/>
        <v>0</v>
      </c>
      <c r="BF403" s="26">
        <f t="shared" si="245"/>
        <v>0</v>
      </c>
      <c r="BG403" s="26">
        <f t="shared" si="245"/>
        <v>0</v>
      </c>
      <c r="BH403" s="26">
        <f t="shared" si="245"/>
        <v>0</v>
      </c>
      <c r="BI403" s="26">
        <f t="shared" si="245"/>
        <v>0</v>
      </c>
      <c r="BJ403" s="26">
        <f t="shared" si="245"/>
        <v>0</v>
      </c>
      <c r="BK403" s="26">
        <f t="shared" si="245"/>
        <v>0</v>
      </c>
      <c r="BL403" s="26">
        <f t="shared" si="245"/>
        <v>0</v>
      </c>
      <c r="BM403" s="26">
        <f t="shared" si="245"/>
        <v>0</v>
      </c>
      <c r="BN403" s="26">
        <f t="shared" si="245"/>
        <v>0</v>
      </c>
      <c r="BO403" s="26">
        <f t="shared" si="245"/>
        <v>0</v>
      </c>
    </row>
    <row r="404" spans="1:67" hidden="1" outlineLevel="2" x14ac:dyDescent="0.15">
      <c r="A404" s="47" t="s">
        <v>62</v>
      </c>
      <c r="G404" s="23">
        <f>STAFFPLAN_CWS!$B117</f>
        <v>0.5</v>
      </c>
      <c r="H404" s="23">
        <f>STAFFPLAN_CWS!$C117</f>
        <v>0.6</v>
      </c>
      <c r="I404" s="23">
        <f>STAFFPLAN_CWS!$C117</f>
        <v>0.6</v>
      </c>
      <c r="J404" s="23">
        <f>STAFFPLAN_CWS!$C117</f>
        <v>0.6</v>
      </c>
      <c r="K404" s="23">
        <f>STAFFPLAN_CWS!$C117</f>
        <v>0.6</v>
      </c>
      <c r="L404" s="23">
        <f>STAFFPLAN_CWS!$C117</f>
        <v>0.6</v>
      </c>
      <c r="M404" s="23">
        <f>STAFFPLAN_CWS!$C117</f>
        <v>0.6</v>
      </c>
      <c r="N404" s="23">
        <f>STAFFPLAN_CWS!$C117</f>
        <v>0.6</v>
      </c>
      <c r="O404" s="23">
        <f>STAFFPLAN_CWS!$C117</f>
        <v>0.6</v>
      </c>
      <c r="P404" s="23">
        <f>STAFFPLAN_CWS!$C117</f>
        <v>0.6</v>
      </c>
      <c r="Q404" s="23">
        <f>STAFFPLAN_CWS!$C117</f>
        <v>0.6</v>
      </c>
      <c r="R404" s="23">
        <f>STAFFPLAN_CWS!$C117</f>
        <v>0.6</v>
      </c>
      <c r="S404" s="23">
        <f>STAFFPLAN_CWS!$C117</f>
        <v>0.6</v>
      </c>
      <c r="T404" s="23">
        <f>STAFFPLAN_CWS!$D117</f>
        <v>0.7</v>
      </c>
      <c r="U404" s="23">
        <f>STAFFPLAN_CWS!$D117</f>
        <v>0.7</v>
      </c>
      <c r="V404" s="23">
        <f>STAFFPLAN_CWS!$D117</f>
        <v>0.7</v>
      </c>
      <c r="W404" s="23">
        <f>STAFFPLAN_CWS!$D117</f>
        <v>0.7</v>
      </c>
      <c r="X404" s="23">
        <f>STAFFPLAN_CWS!$D117</f>
        <v>0.7</v>
      </c>
      <c r="Y404" s="23">
        <f>STAFFPLAN_CWS!$D117</f>
        <v>0.7</v>
      </c>
      <c r="Z404" s="23">
        <f>STAFFPLAN_CWS!$D117</f>
        <v>0.7</v>
      </c>
      <c r="AA404" s="23">
        <f>STAFFPLAN_CWS!$D117</f>
        <v>0.7</v>
      </c>
      <c r="AB404" s="23">
        <f>STAFFPLAN_CWS!$D117</f>
        <v>0.7</v>
      </c>
      <c r="AC404" s="23">
        <f>STAFFPLAN_CWS!$D117</f>
        <v>0.7</v>
      </c>
      <c r="AD404" s="23">
        <f>STAFFPLAN_CWS!$D117</f>
        <v>0.7</v>
      </c>
      <c r="AE404" s="23">
        <f>STAFFPLAN_CWS!$D117</f>
        <v>0.7</v>
      </c>
      <c r="AF404" s="23">
        <f>STAFFPLAN_CWS!$E117</f>
        <v>0.7</v>
      </c>
      <c r="AG404" s="23">
        <f>STAFFPLAN_CWS!$E117</f>
        <v>0.7</v>
      </c>
      <c r="AH404" s="23">
        <f>STAFFPLAN_CWS!$E117</f>
        <v>0.7</v>
      </c>
      <c r="AI404" s="23">
        <f>STAFFPLAN_CWS!$E117</f>
        <v>0.7</v>
      </c>
      <c r="AJ404" s="23">
        <f>STAFFPLAN_CWS!$E117</f>
        <v>0.7</v>
      </c>
      <c r="AK404" s="23">
        <f>STAFFPLAN_CWS!$E117</f>
        <v>0.7</v>
      </c>
      <c r="AL404" s="23">
        <f>STAFFPLAN_CWS!$E117</f>
        <v>0.7</v>
      </c>
      <c r="AM404" s="23">
        <f>STAFFPLAN_CWS!$E117</f>
        <v>0.7</v>
      </c>
      <c r="AN404" s="23">
        <f>STAFFPLAN_CWS!$E117</f>
        <v>0.7</v>
      </c>
      <c r="AO404" s="23">
        <f>STAFFPLAN_CWS!$E117</f>
        <v>0.7</v>
      </c>
      <c r="AP404" s="23">
        <f>STAFFPLAN_CWS!$E117</f>
        <v>0.7</v>
      </c>
      <c r="AQ404" s="23">
        <f>STAFFPLAN_CWS!$E117</f>
        <v>0.7</v>
      </c>
      <c r="AR404" s="23">
        <f>STAFFPLAN_CWS!$F117</f>
        <v>0.85</v>
      </c>
      <c r="AS404" s="23">
        <f>STAFFPLAN_CWS!$F117</f>
        <v>0.85</v>
      </c>
      <c r="AT404" s="23">
        <f>STAFFPLAN_CWS!$F117</f>
        <v>0.85</v>
      </c>
      <c r="AU404" s="23">
        <f>STAFFPLAN_CWS!$F117</f>
        <v>0.85</v>
      </c>
      <c r="AV404" s="23">
        <f>STAFFPLAN_CWS!$F117</f>
        <v>0.85</v>
      </c>
      <c r="AW404" s="23">
        <f>STAFFPLAN_CWS!$F117</f>
        <v>0.85</v>
      </c>
      <c r="AX404" s="23">
        <f>STAFFPLAN_CWS!$F117</f>
        <v>0.85</v>
      </c>
      <c r="AY404" s="23">
        <f>STAFFPLAN_CWS!$F117</f>
        <v>0.85</v>
      </c>
      <c r="AZ404" s="23">
        <f>STAFFPLAN_CWS!$F117</f>
        <v>0.85</v>
      </c>
      <c r="BA404" s="23">
        <f>STAFFPLAN_CWS!$F117</f>
        <v>0.85</v>
      </c>
      <c r="BB404" s="23">
        <f>STAFFPLAN_CWS!$F117</f>
        <v>0.85</v>
      </c>
      <c r="BC404" s="23">
        <f>STAFFPLAN_CWS!$F117</f>
        <v>0.85</v>
      </c>
      <c r="BD404" s="23">
        <f>STAFFPLAN_CWS!$G117</f>
        <v>1</v>
      </c>
      <c r="BE404" s="23">
        <f>STAFFPLAN_CWS!$G117</f>
        <v>1</v>
      </c>
      <c r="BF404" s="23">
        <f>STAFFPLAN_CWS!$G117</f>
        <v>1</v>
      </c>
      <c r="BG404" s="23">
        <f>STAFFPLAN_CWS!$G117</f>
        <v>1</v>
      </c>
      <c r="BH404" s="23">
        <f>STAFFPLAN_CWS!$G117</f>
        <v>1</v>
      </c>
      <c r="BI404" s="23">
        <f>STAFFPLAN_CWS!$G117</f>
        <v>1</v>
      </c>
      <c r="BJ404" s="23">
        <f>STAFFPLAN_CWS!$G117</f>
        <v>1</v>
      </c>
      <c r="BK404" s="23">
        <f>STAFFPLAN_CWS!$G117</f>
        <v>1</v>
      </c>
      <c r="BL404" s="23">
        <f>STAFFPLAN_CWS!$G117</f>
        <v>1</v>
      </c>
      <c r="BM404" s="23">
        <f>STAFFPLAN_CWS!$G117</f>
        <v>1</v>
      </c>
      <c r="BN404" s="23">
        <f>STAFFPLAN_CWS!$G117</f>
        <v>1</v>
      </c>
      <c r="BO404" s="23">
        <f>STAFFPLAN_CWS!$G117</f>
        <v>1</v>
      </c>
    </row>
    <row r="405" spans="1:67" hidden="1" outlineLevel="2" x14ac:dyDescent="0.15">
      <c r="A405" s="47" t="s">
        <v>76</v>
      </c>
      <c r="G405" s="26">
        <f t="shared" ref="G405:AL405" si="246">G403*G404</f>
        <v>0</v>
      </c>
      <c r="H405" s="26">
        <f t="shared" si="246"/>
        <v>0</v>
      </c>
      <c r="I405" s="26">
        <f t="shared" si="246"/>
        <v>0</v>
      </c>
      <c r="J405" s="26">
        <f t="shared" si="246"/>
        <v>0</v>
      </c>
      <c r="K405" s="26">
        <f t="shared" si="246"/>
        <v>0</v>
      </c>
      <c r="L405" s="26">
        <f t="shared" si="246"/>
        <v>0</v>
      </c>
      <c r="M405" s="26">
        <f t="shared" si="246"/>
        <v>0</v>
      </c>
      <c r="N405" s="26">
        <f t="shared" si="246"/>
        <v>0</v>
      </c>
      <c r="O405" s="26">
        <f t="shared" si="246"/>
        <v>0</v>
      </c>
      <c r="P405" s="26">
        <f t="shared" si="246"/>
        <v>0</v>
      </c>
      <c r="Q405" s="26">
        <f t="shared" si="246"/>
        <v>0</v>
      </c>
      <c r="R405" s="26">
        <f t="shared" si="246"/>
        <v>0</v>
      </c>
      <c r="S405" s="26">
        <f t="shared" si="246"/>
        <v>0</v>
      </c>
      <c r="T405" s="26">
        <f t="shared" si="246"/>
        <v>0</v>
      </c>
      <c r="U405" s="26">
        <f t="shared" si="246"/>
        <v>0</v>
      </c>
      <c r="V405" s="26">
        <f t="shared" si="246"/>
        <v>0</v>
      </c>
      <c r="W405" s="26">
        <f t="shared" si="246"/>
        <v>0</v>
      </c>
      <c r="X405" s="26">
        <f t="shared" si="246"/>
        <v>0</v>
      </c>
      <c r="Y405" s="26">
        <f t="shared" si="246"/>
        <v>0</v>
      </c>
      <c r="Z405" s="26">
        <f t="shared" si="246"/>
        <v>0</v>
      </c>
      <c r="AA405" s="26">
        <f t="shared" si="246"/>
        <v>0</v>
      </c>
      <c r="AB405" s="26">
        <f t="shared" si="246"/>
        <v>0</v>
      </c>
      <c r="AC405" s="26">
        <f t="shared" si="246"/>
        <v>0</v>
      </c>
      <c r="AD405" s="26">
        <f t="shared" si="246"/>
        <v>0</v>
      </c>
      <c r="AE405" s="26">
        <f t="shared" si="246"/>
        <v>0</v>
      </c>
      <c r="AF405" s="26">
        <f t="shared" si="246"/>
        <v>0</v>
      </c>
      <c r="AG405" s="26">
        <f t="shared" si="246"/>
        <v>0</v>
      </c>
      <c r="AH405" s="26">
        <f t="shared" si="246"/>
        <v>0</v>
      </c>
      <c r="AI405" s="26">
        <f t="shared" si="246"/>
        <v>0</v>
      </c>
      <c r="AJ405" s="26">
        <f t="shared" si="246"/>
        <v>0</v>
      </c>
      <c r="AK405" s="26">
        <f t="shared" si="246"/>
        <v>0</v>
      </c>
      <c r="AL405" s="26">
        <f t="shared" si="246"/>
        <v>0</v>
      </c>
      <c r="AM405" s="26">
        <f t="shared" ref="AM405:BO405" si="247">AM403*AM404</f>
        <v>0</v>
      </c>
      <c r="AN405" s="26">
        <f t="shared" si="247"/>
        <v>0</v>
      </c>
      <c r="AO405" s="26">
        <f t="shared" si="247"/>
        <v>0</v>
      </c>
      <c r="AP405" s="26">
        <f t="shared" si="247"/>
        <v>0</v>
      </c>
      <c r="AQ405" s="26">
        <f t="shared" si="247"/>
        <v>0</v>
      </c>
      <c r="AR405" s="26">
        <f t="shared" si="247"/>
        <v>0</v>
      </c>
      <c r="AS405" s="26">
        <f t="shared" si="247"/>
        <v>0</v>
      </c>
      <c r="AT405" s="26">
        <f t="shared" si="247"/>
        <v>0</v>
      </c>
      <c r="AU405" s="26">
        <f t="shared" si="247"/>
        <v>0</v>
      </c>
      <c r="AV405" s="26">
        <f t="shared" si="247"/>
        <v>0</v>
      </c>
      <c r="AW405" s="26">
        <f t="shared" si="247"/>
        <v>0</v>
      </c>
      <c r="AX405" s="26">
        <f t="shared" si="247"/>
        <v>0</v>
      </c>
      <c r="AY405" s="26">
        <f t="shared" si="247"/>
        <v>0</v>
      </c>
      <c r="AZ405" s="26">
        <f t="shared" si="247"/>
        <v>0</v>
      </c>
      <c r="BA405" s="26">
        <f t="shared" si="247"/>
        <v>0</v>
      </c>
      <c r="BB405" s="26">
        <f t="shared" si="247"/>
        <v>0</v>
      </c>
      <c r="BC405" s="26">
        <f t="shared" si="247"/>
        <v>0</v>
      </c>
      <c r="BD405" s="26">
        <f t="shared" si="247"/>
        <v>0</v>
      </c>
      <c r="BE405" s="26">
        <f t="shared" si="247"/>
        <v>0</v>
      </c>
      <c r="BF405" s="26">
        <f t="shared" si="247"/>
        <v>0</v>
      </c>
      <c r="BG405" s="26">
        <f t="shared" si="247"/>
        <v>0</v>
      </c>
      <c r="BH405" s="26">
        <f t="shared" si="247"/>
        <v>0</v>
      </c>
      <c r="BI405" s="26">
        <f t="shared" si="247"/>
        <v>0</v>
      </c>
      <c r="BJ405" s="26">
        <f t="shared" si="247"/>
        <v>0</v>
      </c>
      <c r="BK405" s="26">
        <f t="shared" si="247"/>
        <v>0</v>
      </c>
      <c r="BL405" s="26">
        <f t="shared" si="247"/>
        <v>0</v>
      </c>
      <c r="BM405" s="26">
        <f t="shared" si="247"/>
        <v>0</v>
      </c>
      <c r="BN405" s="26">
        <f t="shared" si="247"/>
        <v>0</v>
      </c>
      <c r="BO405" s="26">
        <f t="shared" si="247"/>
        <v>0</v>
      </c>
    </row>
    <row r="406" spans="1:67" hidden="1" outlineLevel="2" x14ac:dyDescent="0.15">
      <c r="A406" s="47" t="s">
        <v>757</v>
      </c>
      <c r="G406" s="26">
        <v>0</v>
      </c>
      <c r="H406" s="26">
        <f>'COSM-BONUS_CWS'!F77</f>
        <v>0</v>
      </c>
      <c r="I406" s="26">
        <f>'COSM-BONUS_CWS'!G77</f>
        <v>0</v>
      </c>
      <c r="J406" s="26">
        <f>'COSM-BONUS_CWS'!H77</f>
        <v>0</v>
      </c>
      <c r="K406" s="26">
        <f>'COSM-BONUS_CWS'!I77</f>
        <v>0</v>
      </c>
      <c r="L406" s="26">
        <f>'COSM-BONUS_CWS'!J77</f>
        <v>0</v>
      </c>
      <c r="M406" s="26">
        <f>'COSM-BONUS_CWS'!K77</f>
        <v>0</v>
      </c>
      <c r="N406" s="26">
        <f>'COSM-BONUS_CWS'!L77</f>
        <v>0</v>
      </c>
      <c r="O406" s="26">
        <f>'COSM-BONUS_CWS'!M77</f>
        <v>0</v>
      </c>
      <c r="P406" s="26">
        <f>'COSM-BONUS_CWS'!N77</f>
        <v>0</v>
      </c>
      <c r="Q406" s="26">
        <f>'COSM-BONUS_CWS'!O77</f>
        <v>0</v>
      </c>
      <c r="R406" s="26">
        <f>'COSM-BONUS_CWS'!P77</f>
        <v>0</v>
      </c>
      <c r="S406" s="26">
        <f>'COSM-BONUS_CWS'!Q77</f>
        <v>0</v>
      </c>
      <c r="T406" s="26">
        <f>'COSM-BONUS_CWS'!R77</f>
        <v>0</v>
      </c>
      <c r="U406" s="26">
        <f>'COSM-BONUS_CWS'!S77</f>
        <v>0</v>
      </c>
      <c r="V406" s="26">
        <f>'COSM-BONUS_CWS'!T77</f>
        <v>0</v>
      </c>
      <c r="W406" s="26">
        <f>'COSM-BONUS_CWS'!U77</f>
        <v>0</v>
      </c>
      <c r="X406" s="26">
        <f>'COSM-BONUS_CWS'!V77</f>
        <v>0</v>
      </c>
      <c r="Y406" s="26">
        <f>'COSM-BONUS_CWS'!W77</f>
        <v>0</v>
      </c>
      <c r="Z406" s="26">
        <f>'COSM-BONUS_CWS'!X77</f>
        <v>0</v>
      </c>
      <c r="AA406" s="26">
        <f>'COSM-BONUS_CWS'!Y77</f>
        <v>0</v>
      </c>
      <c r="AB406" s="26">
        <f>'COSM-BONUS_CWS'!Z77</f>
        <v>0</v>
      </c>
      <c r="AC406" s="26">
        <f>'COSM-BONUS_CWS'!AA77</f>
        <v>0</v>
      </c>
      <c r="AD406" s="26">
        <f>'COSM-BONUS_CWS'!AB77</f>
        <v>0</v>
      </c>
      <c r="AE406" s="26">
        <f>'COSM-BONUS_CWS'!AC77</f>
        <v>0</v>
      </c>
      <c r="AF406" s="26">
        <f>'COSM-BONUS_CWS'!AD77</f>
        <v>0</v>
      </c>
      <c r="AG406" s="26">
        <f>'COSM-BONUS_CWS'!AE77</f>
        <v>0</v>
      </c>
      <c r="AH406" s="26">
        <f>'COSM-BONUS_CWS'!AF77</f>
        <v>0</v>
      </c>
      <c r="AI406" s="26">
        <f>'COSM-BONUS_CWS'!AG77</f>
        <v>0</v>
      </c>
      <c r="AJ406" s="26">
        <f>'COSM-BONUS_CWS'!AH77</f>
        <v>0</v>
      </c>
      <c r="AK406" s="26">
        <f>'COSM-BONUS_CWS'!AI77</f>
        <v>0</v>
      </c>
      <c r="AL406" s="26">
        <f>'COSM-BONUS_CWS'!AJ77</f>
        <v>0</v>
      </c>
      <c r="AM406" s="26">
        <f>'COSM-BONUS_CWS'!AK77</f>
        <v>0</v>
      </c>
      <c r="AN406" s="26">
        <f>'COSM-BONUS_CWS'!AL77</f>
        <v>0</v>
      </c>
      <c r="AO406" s="26">
        <f>'COSM-BONUS_CWS'!AM77</f>
        <v>0</v>
      </c>
      <c r="AP406" s="26">
        <f>'COSM-BONUS_CWS'!AN77</f>
        <v>0</v>
      </c>
      <c r="AQ406" s="26">
        <f>'COSM-BONUS_CWS'!AO77</f>
        <v>0</v>
      </c>
      <c r="AR406" s="26">
        <f>'COSM-BONUS_CWS'!AP77</f>
        <v>0</v>
      </c>
      <c r="AS406" s="26">
        <f>'COSM-BONUS_CWS'!AQ77</f>
        <v>0</v>
      </c>
      <c r="AT406" s="26">
        <f>'COSM-BONUS_CWS'!AR77</f>
        <v>0</v>
      </c>
      <c r="AU406" s="26">
        <f>'COSM-BONUS_CWS'!AS77</f>
        <v>0</v>
      </c>
      <c r="AV406" s="26">
        <f>'COSM-BONUS_CWS'!AT77</f>
        <v>0</v>
      </c>
      <c r="AW406" s="26">
        <f>'COSM-BONUS_CWS'!AU77</f>
        <v>0</v>
      </c>
      <c r="AX406" s="26">
        <f>'COSM-BONUS_CWS'!AV77</f>
        <v>0</v>
      </c>
      <c r="AY406" s="26">
        <f>'COSM-BONUS_CWS'!AW77</f>
        <v>0</v>
      </c>
      <c r="AZ406" s="26">
        <f>'COSM-BONUS_CWS'!AX77</f>
        <v>0</v>
      </c>
      <c r="BA406" s="26">
        <f>'COSM-BONUS_CWS'!AY77</f>
        <v>0</v>
      </c>
      <c r="BB406" s="26">
        <f>'COSM-BONUS_CWS'!AZ77</f>
        <v>0</v>
      </c>
      <c r="BC406" s="26">
        <f>'COSM-BONUS_CWS'!BA77</f>
        <v>0</v>
      </c>
      <c r="BD406" s="26">
        <f>'COSM-BONUS_CWS'!BB77</f>
        <v>0</v>
      </c>
      <c r="BE406" s="26">
        <f>'COSM-BONUS_CWS'!BC77</f>
        <v>0</v>
      </c>
      <c r="BF406" s="26">
        <f>'COSM-BONUS_CWS'!BD77</f>
        <v>0</v>
      </c>
      <c r="BG406" s="26">
        <f>'COSM-BONUS_CWS'!BE77</f>
        <v>0</v>
      </c>
      <c r="BH406" s="26">
        <f>'COSM-BONUS_CWS'!BF77</f>
        <v>0</v>
      </c>
      <c r="BI406" s="26">
        <f>'COSM-BONUS_CWS'!BG77</f>
        <v>0</v>
      </c>
      <c r="BJ406" s="26">
        <f>'COSM-BONUS_CWS'!BH77</f>
        <v>0</v>
      </c>
      <c r="BK406" s="26">
        <f>'COSM-BONUS_CWS'!BI77</f>
        <v>0</v>
      </c>
      <c r="BL406" s="26">
        <f>'COSM-BONUS_CWS'!BJ77</f>
        <v>0</v>
      </c>
      <c r="BM406" s="26">
        <f>'COSM-BONUS_CWS'!BK77</f>
        <v>0</v>
      </c>
      <c r="BN406" s="26">
        <f>'COSM-BONUS_CWS'!BL77</f>
        <v>0</v>
      </c>
      <c r="BO406" s="26">
        <f>'COSM-BONUS_CWS'!BM77</f>
        <v>0</v>
      </c>
    </row>
    <row r="407" spans="1:67" hidden="1" outlineLevel="2" x14ac:dyDescent="0.15">
      <c r="A407" s="47" t="s">
        <v>63</v>
      </c>
      <c r="G407" s="26">
        <f t="shared" ref="G407:AL407" si="248">G405+G406</f>
        <v>0</v>
      </c>
      <c r="H407" s="26">
        <f t="shared" si="248"/>
        <v>0</v>
      </c>
      <c r="I407" s="26">
        <f t="shared" si="248"/>
        <v>0</v>
      </c>
      <c r="J407" s="26">
        <f t="shared" si="248"/>
        <v>0</v>
      </c>
      <c r="K407" s="26">
        <f t="shared" si="248"/>
        <v>0</v>
      </c>
      <c r="L407" s="26">
        <f t="shared" si="248"/>
        <v>0</v>
      </c>
      <c r="M407" s="26">
        <f t="shared" si="248"/>
        <v>0</v>
      </c>
      <c r="N407" s="26">
        <f t="shared" si="248"/>
        <v>0</v>
      </c>
      <c r="O407" s="26">
        <f t="shared" si="248"/>
        <v>0</v>
      </c>
      <c r="P407" s="26">
        <f t="shared" si="248"/>
        <v>0</v>
      </c>
      <c r="Q407" s="26">
        <f t="shared" si="248"/>
        <v>0</v>
      </c>
      <c r="R407" s="26">
        <f t="shared" si="248"/>
        <v>0</v>
      </c>
      <c r="S407" s="26">
        <f t="shared" si="248"/>
        <v>0</v>
      </c>
      <c r="T407" s="26">
        <f t="shared" si="248"/>
        <v>0</v>
      </c>
      <c r="U407" s="26">
        <f t="shared" si="248"/>
        <v>0</v>
      </c>
      <c r="V407" s="26">
        <f t="shared" si="248"/>
        <v>0</v>
      </c>
      <c r="W407" s="26">
        <f t="shared" si="248"/>
        <v>0</v>
      </c>
      <c r="X407" s="26">
        <f t="shared" si="248"/>
        <v>0</v>
      </c>
      <c r="Y407" s="26">
        <f t="shared" si="248"/>
        <v>0</v>
      </c>
      <c r="Z407" s="26">
        <f t="shared" si="248"/>
        <v>0</v>
      </c>
      <c r="AA407" s="26">
        <f t="shared" si="248"/>
        <v>0</v>
      </c>
      <c r="AB407" s="26">
        <f t="shared" si="248"/>
        <v>0</v>
      </c>
      <c r="AC407" s="26">
        <f t="shared" si="248"/>
        <v>0</v>
      </c>
      <c r="AD407" s="26">
        <f t="shared" si="248"/>
        <v>0</v>
      </c>
      <c r="AE407" s="26">
        <f t="shared" si="248"/>
        <v>0</v>
      </c>
      <c r="AF407" s="26">
        <f t="shared" si="248"/>
        <v>0</v>
      </c>
      <c r="AG407" s="26">
        <f t="shared" si="248"/>
        <v>0</v>
      </c>
      <c r="AH407" s="26">
        <f t="shared" si="248"/>
        <v>0</v>
      </c>
      <c r="AI407" s="26">
        <f t="shared" si="248"/>
        <v>0</v>
      </c>
      <c r="AJ407" s="26">
        <f t="shared" si="248"/>
        <v>0</v>
      </c>
      <c r="AK407" s="26">
        <f t="shared" si="248"/>
        <v>0</v>
      </c>
      <c r="AL407" s="26">
        <f t="shared" si="248"/>
        <v>0</v>
      </c>
      <c r="AM407" s="26">
        <f t="shared" ref="AM407:BO407" si="249">AM405+AM406</f>
        <v>0</v>
      </c>
      <c r="AN407" s="26">
        <f t="shared" si="249"/>
        <v>0</v>
      </c>
      <c r="AO407" s="26">
        <f t="shared" si="249"/>
        <v>0</v>
      </c>
      <c r="AP407" s="26">
        <f t="shared" si="249"/>
        <v>0</v>
      </c>
      <c r="AQ407" s="26">
        <f t="shared" si="249"/>
        <v>0</v>
      </c>
      <c r="AR407" s="26">
        <f t="shared" si="249"/>
        <v>0</v>
      </c>
      <c r="AS407" s="26">
        <f t="shared" si="249"/>
        <v>0</v>
      </c>
      <c r="AT407" s="26">
        <f t="shared" si="249"/>
        <v>0</v>
      </c>
      <c r="AU407" s="26">
        <f t="shared" si="249"/>
        <v>0</v>
      </c>
      <c r="AV407" s="26">
        <f t="shared" si="249"/>
        <v>0</v>
      </c>
      <c r="AW407" s="26">
        <f t="shared" si="249"/>
        <v>0</v>
      </c>
      <c r="AX407" s="26">
        <f t="shared" si="249"/>
        <v>0</v>
      </c>
      <c r="AY407" s="26">
        <f t="shared" si="249"/>
        <v>0</v>
      </c>
      <c r="AZ407" s="26">
        <f t="shared" si="249"/>
        <v>0</v>
      </c>
      <c r="BA407" s="26">
        <f t="shared" si="249"/>
        <v>0</v>
      </c>
      <c r="BB407" s="26">
        <f t="shared" si="249"/>
        <v>0</v>
      </c>
      <c r="BC407" s="26">
        <f t="shared" si="249"/>
        <v>0</v>
      </c>
      <c r="BD407" s="26">
        <f t="shared" si="249"/>
        <v>0</v>
      </c>
      <c r="BE407" s="26">
        <f t="shared" si="249"/>
        <v>0</v>
      </c>
      <c r="BF407" s="26">
        <f t="shared" si="249"/>
        <v>0</v>
      </c>
      <c r="BG407" s="26">
        <f t="shared" si="249"/>
        <v>0</v>
      </c>
      <c r="BH407" s="26">
        <f t="shared" si="249"/>
        <v>0</v>
      </c>
      <c r="BI407" s="26">
        <f t="shared" si="249"/>
        <v>0</v>
      </c>
      <c r="BJ407" s="26">
        <f t="shared" si="249"/>
        <v>0</v>
      </c>
      <c r="BK407" s="26">
        <f t="shared" si="249"/>
        <v>0</v>
      </c>
      <c r="BL407" s="26">
        <f t="shared" si="249"/>
        <v>0</v>
      </c>
      <c r="BM407" s="26">
        <f t="shared" si="249"/>
        <v>0</v>
      </c>
      <c r="BN407" s="26">
        <f t="shared" si="249"/>
        <v>0</v>
      </c>
      <c r="BO407" s="26">
        <f t="shared" si="249"/>
        <v>0</v>
      </c>
    </row>
    <row r="408" spans="1:67" hidden="1" outlineLevel="2" x14ac:dyDescent="0.15">
      <c r="A408" s="4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spans="1:67" hidden="1" outlineLevel="2" x14ac:dyDescent="0.15">
      <c r="A409" s="33" t="s">
        <v>86</v>
      </c>
      <c r="G409" s="26">
        <f t="shared" ref="G409:AL409" si="250">G92*$C92</f>
        <v>0</v>
      </c>
      <c r="H409" s="26">
        <f t="shared" si="250"/>
        <v>0</v>
      </c>
      <c r="I409" s="26">
        <f t="shared" si="250"/>
        <v>0</v>
      </c>
      <c r="J409" s="26">
        <f t="shared" si="250"/>
        <v>0</v>
      </c>
      <c r="K409" s="26">
        <f t="shared" si="250"/>
        <v>0</v>
      </c>
      <c r="L409" s="26">
        <f t="shared" si="250"/>
        <v>0</v>
      </c>
      <c r="M409" s="26">
        <f t="shared" si="250"/>
        <v>0</v>
      </c>
      <c r="N409" s="26">
        <f t="shared" si="250"/>
        <v>0</v>
      </c>
      <c r="O409" s="26">
        <f t="shared" si="250"/>
        <v>0</v>
      </c>
      <c r="P409" s="26">
        <f t="shared" si="250"/>
        <v>0</v>
      </c>
      <c r="Q409" s="26">
        <f t="shared" si="250"/>
        <v>0</v>
      </c>
      <c r="R409" s="26">
        <f t="shared" si="250"/>
        <v>0</v>
      </c>
      <c r="S409" s="26">
        <f t="shared" si="250"/>
        <v>0</v>
      </c>
      <c r="T409" s="26">
        <f t="shared" si="250"/>
        <v>0</v>
      </c>
      <c r="U409" s="26">
        <f t="shared" si="250"/>
        <v>0</v>
      </c>
      <c r="V409" s="26">
        <f t="shared" si="250"/>
        <v>0</v>
      </c>
      <c r="W409" s="26">
        <f t="shared" si="250"/>
        <v>0</v>
      </c>
      <c r="X409" s="26">
        <f t="shared" si="250"/>
        <v>0</v>
      </c>
      <c r="Y409" s="26">
        <f t="shared" si="250"/>
        <v>0</v>
      </c>
      <c r="Z409" s="26">
        <f t="shared" si="250"/>
        <v>0</v>
      </c>
      <c r="AA409" s="26">
        <f t="shared" si="250"/>
        <v>0</v>
      </c>
      <c r="AB409" s="26">
        <f t="shared" si="250"/>
        <v>0</v>
      </c>
      <c r="AC409" s="26">
        <f t="shared" si="250"/>
        <v>0</v>
      </c>
      <c r="AD409" s="26">
        <f t="shared" si="250"/>
        <v>0</v>
      </c>
      <c r="AE409" s="26">
        <f t="shared" si="250"/>
        <v>0</v>
      </c>
      <c r="AF409" s="26">
        <f t="shared" si="250"/>
        <v>0</v>
      </c>
      <c r="AG409" s="26">
        <f t="shared" si="250"/>
        <v>0</v>
      </c>
      <c r="AH409" s="26">
        <f t="shared" si="250"/>
        <v>0</v>
      </c>
      <c r="AI409" s="26">
        <f t="shared" si="250"/>
        <v>0</v>
      </c>
      <c r="AJ409" s="26">
        <f t="shared" si="250"/>
        <v>0</v>
      </c>
      <c r="AK409" s="26">
        <f t="shared" si="250"/>
        <v>0</v>
      </c>
      <c r="AL409" s="26">
        <f t="shared" si="250"/>
        <v>0</v>
      </c>
      <c r="AM409" s="26">
        <f t="shared" ref="AM409:BO409" si="251">AM92*$C92</f>
        <v>0</v>
      </c>
      <c r="AN409" s="26">
        <f t="shared" si="251"/>
        <v>0</v>
      </c>
      <c r="AO409" s="26">
        <f t="shared" si="251"/>
        <v>0</v>
      </c>
      <c r="AP409" s="26">
        <f t="shared" si="251"/>
        <v>0</v>
      </c>
      <c r="AQ409" s="26">
        <f t="shared" si="251"/>
        <v>0</v>
      </c>
      <c r="AR409" s="26">
        <f t="shared" si="251"/>
        <v>0</v>
      </c>
      <c r="AS409" s="26">
        <f t="shared" si="251"/>
        <v>0</v>
      </c>
      <c r="AT409" s="26">
        <f t="shared" si="251"/>
        <v>0</v>
      </c>
      <c r="AU409" s="26">
        <f t="shared" si="251"/>
        <v>0</v>
      </c>
      <c r="AV409" s="26">
        <f t="shared" si="251"/>
        <v>0</v>
      </c>
      <c r="AW409" s="26">
        <f t="shared" si="251"/>
        <v>0</v>
      </c>
      <c r="AX409" s="26">
        <f t="shared" si="251"/>
        <v>0</v>
      </c>
      <c r="AY409" s="26">
        <f t="shared" si="251"/>
        <v>0</v>
      </c>
      <c r="AZ409" s="26">
        <f t="shared" si="251"/>
        <v>0</v>
      </c>
      <c r="BA409" s="26">
        <f t="shared" si="251"/>
        <v>0</v>
      </c>
      <c r="BB409" s="26">
        <f t="shared" si="251"/>
        <v>0</v>
      </c>
      <c r="BC409" s="26">
        <f t="shared" si="251"/>
        <v>0</v>
      </c>
      <c r="BD409" s="26">
        <f t="shared" si="251"/>
        <v>0</v>
      </c>
      <c r="BE409" s="26">
        <f t="shared" si="251"/>
        <v>0</v>
      </c>
      <c r="BF409" s="26">
        <f t="shared" si="251"/>
        <v>0</v>
      </c>
      <c r="BG409" s="26">
        <f t="shared" si="251"/>
        <v>0</v>
      </c>
      <c r="BH409" s="26">
        <f t="shared" si="251"/>
        <v>0</v>
      </c>
      <c r="BI409" s="26">
        <f t="shared" si="251"/>
        <v>0</v>
      </c>
      <c r="BJ409" s="26">
        <f t="shared" si="251"/>
        <v>0</v>
      </c>
      <c r="BK409" s="26">
        <f t="shared" si="251"/>
        <v>0</v>
      </c>
      <c r="BL409" s="26">
        <f t="shared" si="251"/>
        <v>0</v>
      </c>
      <c r="BM409" s="26">
        <f t="shared" si="251"/>
        <v>0</v>
      </c>
      <c r="BN409" s="26">
        <f t="shared" si="251"/>
        <v>0</v>
      </c>
      <c r="BO409" s="26">
        <f t="shared" si="251"/>
        <v>0</v>
      </c>
    </row>
    <row r="410" spans="1:67" hidden="1" outlineLevel="2" x14ac:dyDescent="0.15"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</row>
    <row r="411" spans="1:67" hidden="1" outlineLevel="2" x14ac:dyDescent="0.15">
      <c r="A411" s="14" t="s">
        <v>32</v>
      </c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</row>
    <row r="412" spans="1:67" hidden="1" outlineLevel="2" x14ac:dyDescent="0.15">
      <c r="A412" s="47" t="s">
        <v>75</v>
      </c>
      <c r="G412" s="26">
        <f t="shared" ref="G412:AL412" si="252">G94*$C94</f>
        <v>0</v>
      </c>
      <c r="H412" s="26">
        <f t="shared" si="252"/>
        <v>0</v>
      </c>
      <c r="I412" s="26">
        <f t="shared" si="252"/>
        <v>0</v>
      </c>
      <c r="J412" s="26">
        <f t="shared" si="252"/>
        <v>0</v>
      </c>
      <c r="K412" s="26">
        <f t="shared" si="252"/>
        <v>0</v>
      </c>
      <c r="L412" s="26">
        <f t="shared" si="252"/>
        <v>0</v>
      </c>
      <c r="M412" s="26">
        <f t="shared" si="252"/>
        <v>0</v>
      </c>
      <c r="N412" s="26">
        <f t="shared" si="252"/>
        <v>0</v>
      </c>
      <c r="O412" s="26">
        <f t="shared" si="252"/>
        <v>0</v>
      </c>
      <c r="P412" s="26">
        <f t="shared" si="252"/>
        <v>0</v>
      </c>
      <c r="Q412" s="26">
        <f t="shared" si="252"/>
        <v>0</v>
      </c>
      <c r="R412" s="26">
        <f t="shared" si="252"/>
        <v>0</v>
      </c>
      <c r="S412" s="26">
        <f t="shared" si="252"/>
        <v>0</v>
      </c>
      <c r="T412" s="26">
        <f t="shared" si="252"/>
        <v>0</v>
      </c>
      <c r="U412" s="26">
        <f t="shared" si="252"/>
        <v>0</v>
      </c>
      <c r="V412" s="26">
        <f t="shared" si="252"/>
        <v>0</v>
      </c>
      <c r="W412" s="26">
        <f t="shared" si="252"/>
        <v>0</v>
      </c>
      <c r="X412" s="26">
        <f t="shared" si="252"/>
        <v>0</v>
      </c>
      <c r="Y412" s="26">
        <f t="shared" si="252"/>
        <v>0</v>
      </c>
      <c r="Z412" s="26">
        <f t="shared" si="252"/>
        <v>0</v>
      </c>
      <c r="AA412" s="26">
        <f t="shared" si="252"/>
        <v>0</v>
      </c>
      <c r="AB412" s="26">
        <f t="shared" si="252"/>
        <v>0</v>
      </c>
      <c r="AC412" s="26">
        <f t="shared" si="252"/>
        <v>0</v>
      </c>
      <c r="AD412" s="26">
        <f t="shared" si="252"/>
        <v>0</v>
      </c>
      <c r="AE412" s="26">
        <f t="shared" si="252"/>
        <v>0</v>
      </c>
      <c r="AF412" s="26">
        <f t="shared" si="252"/>
        <v>0</v>
      </c>
      <c r="AG412" s="26">
        <f t="shared" si="252"/>
        <v>0</v>
      </c>
      <c r="AH412" s="26">
        <f t="shared" si="252"/>
        <v>0</v>
      </c>
      <c r="AI412" s="26">
        <f t="shared" si="252"/>
        <v>0</v>
      </c>
      <c r="AJ412" s="26">
        <f t="shared" si="252"/>
        <v>0</v>
      </c>
      <c r="AK412" s="26">
        <f t="shared" si="252"/>
        <v>0</v>
      </c>
      <c r="AL412" s="26">
        <f t="shared" si="252"/>
        <v>0</v>
      </c>
      <c r="AM412" s="26">
        <f t="shared" ref="AM412:BO412" si="253">AM94*$C94</f>
        <v>0</v>
      </c>
      <c r="AN412" s="26">
        <f t="shared" si="253"/>
        <v>0</v>
      </c>
      <c r="AO412" s="26">
        <f t="shared" si="253"/>
        <v>0</v>
      </c>
      <c r="AP412" s="26">
        <f t="shared" si="253"/>
        <v>0</v>
      </c>
      <c r="AQ412" s="26">
        <f t="shared" si="253"/>
        <v>0</v>
      </c>
      <c r="AR412" s="26">
        <f t="shared" si="253"/>
        <v>0</v>
      </c>
      <c r="AS412" s="26">
        <f t="shared" si="253"/>
        <v>0</v>
      </c>
      <c r="AT412" s="26">
        <f t="shared" si="253"/>
        <v>0</v>
      </c>
      <c r="AU412" s="26">
        <f t="shared" si="253"/>
        <v>0</v>
      </c>
      <c r="AV412" s="26">
        <f t="shared" si="253"/>
        <v>0</v>
      </c>
      <c r="AW412" s="26">
        <f t="shared" si="253"/>
        <v>0</v>
      </c>
      <c r="AX412" s="26">
        <f t="shared" si="253"/>
        <v>0</v>
      </c>
      <c r="AY412" s="26">
        <f t="shared" si="253"/>
        <v>0</v>
      </c>
      <c r="AZ412" s="26">
        <f t="shared" si="253"/>
        <v>0</v>
      </c>
      <c r="BA412" s="26">
        <f t="shared" si="253"/>
        <v>0</v>
      </c>
      <c r="BB412" s="26">
        <f t="shared" si="253"/>
        <v>0</v>
      </c>
      <c r="BC412" s="26">
        <f t="shared" si="253"/>
        <v>0</v>
      </c>
      <c r="BD412" s="26">
        <f t="shared" si="253"/>
        <v>0</v>
      </c>
      <c r="BE412" s="26">
        <f t="shared" si="253"/>
        <v>0</v>
      </c>
      <c r="BF412" s="26">
        <f t="shared" si="253"/>
        <v>0</v>
      </c>
      <c r="BG412" s="26">
        <f t="shared" si="253"/>
        <v>0</v>
      </c>
      <c r="BH412" s="26">
        <f t="shared" si="253"/>
        <v>0</v>
      </c>
      <c r="BI412" s="26">
        <f t="shared" si="253"/>
        <v>0</v>
      </c>
      <c r="BJ412" s="26">
        <f t="shared" si="253"/>
        <v>0</v>
      </c>
      <c r="BK412" s="26">
        <f t="shared" si="253"/>
        <v>0</v>
      </c>
      <c r="BL412" s="26">
        <f t="shared" si="253"/>
        <v>0</v>
      </c>
      <c r="BM412" s="26">
        <f t="shared" si="253"/>
        <v>0</v>
      </c>
      <c r="BN412" s="26">
        <f t="shared" si="253"/>
        <v>0</v>
      </c>
      <c r="BO412" s="26">
        <f t="shared" si="253"/>
        <v>0</v>
      </c>
    </row>
    <row r="413" spans="1:67" hidden="1" outlineLevel="2" x14ac:dyDescent="0.15">
      <c r="A413" s="47" t="s">
        <v>62</v>
      </c>
      <c r="G413" s="23">
        <f>STAFFPLAN_CWS!$B121</f>
        <v>0.5</v>
      </c>
      <c r="H413" s="23">
        <f>STAFFPLAN_CWS!$C121</f>
        <v>0.6</v>
      </c>
      <c r="I413" s="23">
        <f>STAFFPLAN_CWS!$C121</f>
        <v>0.6</v>
      </c>
      <c r="J413" s="23">
        <f>STAFFPLAN_CWS!$C121</f>
        <v>0.6</v>
      </c>
      <c r="K413" s="23">
        <f>STAFFPLAN_CWS!$C121</f>
        <v>0.6</v>
      </c>
      <c r="L413" s="23">
        <f>STAFFPLAN_CWS!$C121</f>
        <v>0.6</v>
      </c>
      <c r="M413" s="23">
        <f>STAFFPLAN_CWS!$C121</f>
        <v>0.6</v>
      </c>
      <c r="N413" s="23">
        <f>STAFFPLAN_CWS!$C121</f>
        <v>0.6</v>
      </c>
      <c r="O413" s="23">
        <f>STAFFPLAN_CWS!$C121</f>
        <v>0.6</v>
      </c>
      <c r="P413" s="23">
        <f>STAFFPLAN_CWS!$C121</f>
        <v>0.6</v>
      </c>
      <c r="Q413" s="23">
        <f>STAFFPLAN_CWS!$C121</f>
        <v>0.6</v>
      </c>
      <c r="R413" s="23">
        <f>STAFFPLAN_CWS!$C121</f>
        <v>0.6</v>
      </c>
      <c r="S413" s="23">
        <f>STAFFPLAN_CWS!$C121</f>
        <v>0.6</v>
      </c>
      <c r="T413" s="23">
        <f>STAFFPLAN_CWS!$D121</f>
        <v>0.7</v>
      </c>
      <c r="U413" s="23">
        <f>STAFFPLAN_CWS!$D121</f>
        <v>0.7</v>
      </c>
      <c r="V413" s="23">
        <f>STAFFPLAN_CWS!$D121</f>
        <v>0.7</v>
      </c>
      <c r="W413" s="23">
        <f>STAFFPLAN_CWS!$D121</f>
        <v>0.7</v>
      </c>
      <c r="X413" s="23">
        <f>STAFFPLAN_CWS!$D121</f>
        <v>0.7</v>
      </c>
      <c r="Y413" s="23">
        <f>STAFFPLAN_CWS!$D121</f>
        <v>0.7</v>
      </c>
      <c r="Z413" s="23">
        <f>STAFFPLAN_CWS!$D121</f>
        <v>0.7</v>
      </c>
      <c r="AA413" s="23">
        <f>STAFFPLAN_CWS!$D121</f>
        <v>0.7</v>
      </c>
      <c r="AB413" s="23">
        <f>STAFFPLAN_CWS!$D121</f>
        <v>0.7</v>
      </c>
      <c r="AC413" s="23">
        <f>STAFFPLAN_CWS!$D121</f>
        <v>0.7</v>
      </c>
      <c r="AD413" s="23">
        <f>STAFFPLAN_CWS!$D121</f>
        <v>0.7</v>
      </c>
      <c r="AE413" s="23">
        <f>STAFFPLAN_CWS!$D121</f>
        <v>0.7</v>
      </c>
      <c r="AF413" s="23">
        <f>STAFFPLAN_CWS!$E121</f>
        <v>0.7</v>
      </c>
      <c r="AG413" s="23">
        <f>STAFFPLAN_CWS!$E121</f>
        <v>0.7</v>
      </c>
      <c r="AH413" s="23">
        <f>STAFFPLAN_CWS!$E121</f>
        <v>0.7</v>
      </c>
      <c r="AI413" s="23">
        <f>STAFFPLAN_CWS!$E121</f>
        <v>0.7</v>
      </c>
      <c r="AJ413" s="23">
        <f>STAFFPLAN_CWS!$E121</f>
        <v>0.7</v>
      </c>
      <c r="AK413" s="23">
        <f>STAFFPLAN_CWS!$E121</f>
        <v>0.7</v>
      </c>
      <c r="AL413" s="23">
        <f>STAFFPLAN_CWS!$E121</f>
        <v>0.7</v>
      </c>
      <c r="AM413" s="23">
        <f>STAFFPLAN_CWS!$E121</f>
        <v>0.7</v>
      </c>
      <c r="AN413" s="23">
        <f>STAFFPLAN_CWS!$E121</f>
        <v>0.7</v>
      </c>
      <c r="AO413" s="23">
        <f>STAFFPLAN_CWS!$E121</f>
        <v>0.7</v>
      </c>
      <c r="AP413" s="23">
        <f>STAFFPLAN_CWS!$E121</f>
        <v>0.7</v>
      </c>
      <c r="AQ413" s="23">
        <f>STAFFPLAN_CWS!$E121</f>
        <v>0.7</v>
      </c>
      <c r="AR413" s="23">
        <f>STAFFPLAN_CWS!$F121</f>
        <v>0.85</v>
      </c>
      <c r="AS413" s="23">
        <f>STAFFPLAN_CWS!$F121</f>
        <v>0.85</v>
      </c>
      <c r="AT413" s="23">
        <f>STAFFPLAN_CWS!$F121</f>
        <v>0.85</v>
      </c>
      <c r="AU413" s="23">
        <f>STAFFPLAN_CWS!$F121</f>
        <v>0.85</v>
      </c>
      <c r="AV413" s="23">
        <f>STAFFPLAN_CWS!$F121</f>
        <v>0.85</v>
      </c>
      <c r="AW413" s="23">
        <f>STAFFPLAN_CWS!$F121</f>
        <v>0.85</v>
      </c>
      <c r="AX413" s="23">
        <f>STAFFPLAN_CWS!$F121</f>
        <v>0.85</v>
      </c>
      <c r="AY413" s="23">
        <f>STAFFPLAN_CWS!$F121</f>
        <v>0.85</v>
      </c>
      <c r="AZ413" s="23">
        <f>STAFFPLAN_CWS!$F121</f>
        <v>0.85</v>
      </c>
      <c r="BA413" s="23">
        <f>STAFFPLAN_CWS!$F121</f>
        <v>0.85</v>
      </c>
      <c r="BB413" s="23">
        <f>STAFFPLAN_CWS!$F121</f>
        <v>0.85</v>
      </c>
      <c r="BC413" s="23">
        <f>STAFFPLAN_CWS!$F121</f>
        <v>0.85</v>
      </c>
      <c r="BD413" s="23">
        <f>STAFFPLAN_CWS!$G121</f>
        <v>1</v>
      </c>
      <c r="BE413" s="23">
        <f>STAFFPLAN_CWS!$G121</f>
        <v>1</v>
      </c>
      <c r="BF413" s="23">
        <f>STAFFPLAN_CWS!$G121</f>
        <v>1</v>
      </c>
      <c r="BG413" s="23">
        <f>STAFFPLAN_CWS!$G121</f>
        <v>1</v>
      </c>
      <c r="BH413" s="23">
        <f>STAFFPLAN_CWS!$G121</f>
        <v>1</v>
      </c>
      <c r="BI413" s="23">
        <f>STAFFPLAN_CWS!$G121</f>
        <v>1</v>
      </c>
      <c r="BJ413" s="23">
        <f>STAFFPLAN_CWS!$G121</f>
        <v>1</v>
      </c>
      <c r="BK413" s="23">
        <f>STAFFPLAN_CWS!$G121</f>
        <v>1</v>
      </c>
      <c r="BL413" s="23">
        <f>STAFFPLAN_CWS!$G121</f>
        <v>1</v>
      </c>
      <c r="BM413" s="23">
        <f>STAFFPLAN_CWS!$G121</f>
        <v>1</v>
      </c>
      <c r="BN413" s="23">
        <f>STAFFPLAN_CWS!$G121</f>
        <v>1</v>
      </c>
      <c r="BO413" s="23">
        <f>STAFFPLAN_CWS!$G121</f>
        <v>1</v>
      </c>
    </row>
    <row r="414" spans="1:67" hidden="1" outlineLevel="2" x14ac:dyDescent="0.15">
      <c r="A414" s="47" t="s">
        <v>76</v>
      </c>
      <c r="G414" s="26">
        <f t="shared" ref="G414:AL414" si="254">G412*G413</f>
        <v>0</v>
      </c>
      <c r="H414" s="26">
        <f t="shared" si="254"/>
        <v>0</v>
      </c>
      <c r="I414" s="26">
        <f t="shared" si="254"/>
        <v>0</v>
      </c>
      <c r="J414" s="26">
        <f t="shared" si="254"/>
        <v>0</v>
      </c>
      <c r="K414" s="26">
        <f t="shared" si="254"/>
        <v>0</v>
      </c>
      <c r="L414" s="26">
        <f t="shared" si="254"/>
        <v>0</v>
      </c>
      <c r="M414" s="26">
        <f t="shared" si="254"/>
        <v>0</v>
      </c>
      <c r="N414" s="26">
        <f t="shared" si="254"/>
        <v>0</v>
      </c>
      <c r="O414" s="26">
        <f t="shared" si="254"/>
        <v>0</v>
      </c>
      <c r="P414" s="26">
        <f t="shared" si="254"/>
        <v>0</v>
      </c>
      <c r="Q414" s="26">
        <f t="shared" si="254"/>
        <v>0</v>
      </c>
      <c r="R414" s="26">
        <f t="shared" si="254"/>
        <v>0</v>
      </c>
      <c r="S414" s="26">
        <f t="shared" si="254"/>
        <v>0</v>
      </c>
      <c r="T414" s="26">
        <f t="shared" si="254"/>
        <v>0</v>
      </c>
      <c r="U414" s="26">
        <f t="shared" si="254"/>
        <v>0</v>
      </c>
      <c r="V414" s="26">
        <f t="shared" si="254"/>
        <v>0</v>
      </c>
      <c r="W414" s="26">
        <f t="shared" si="254"/>
        <v>0</v>
      </c>
      <c r="X414" s="26">
        <f t="shared" si="254"/>
        <v>0</v>
      </c>
      <c r="Y414" s="26">
        <f t="shared" si="254"/>
        <v>0</v>
      </c>
      <c r="Z414" s="26">
        <f t="shared" si="254"/>
        <v>0</v>
      </c>
      <c r="AA414" s="26">
        <f t="shared" si="254"/>
        <v>0</v>
      </c>
      <c r="AB414" s="26">
        <f t="shared" si="254"/>
        <v>0</v>
      </c>
      <c r="AC414" s="26">
        <f t="shared" si="254"/>
        <v>0</v>
      </c>
      <c r="AD414" s="26">
        <f t="shared" si="254"/>
        <v>0</v>
      </c>
      <c r="AE414" s="26">
        <f t="shared" si="254"/>
        <v>0</v>
      </c>
      <c r="AF414" s="26">
        <f t="shared" si="254"/>
        <v>0</v>
      </c>
      <c r="AG414" s="26">
        <f t="shared" si="254"/>
        <v>0</v>
      </c>
      <c r="AH414" s="26">
        <f t="shared" si="254"/>
        <v>0</v>
      </c>
      <c r="AI414" s="26">
        <f t="shared" si="254"/>
        <v>0</v>
      </c>
      <c r="AJ414" s="26">
        <f t="shared" si="254"/>
        <v>0</v>
      </c>
      <c r="AK414" s="26">
        <f t="shared" si="254"/>
        <v>0</v>
      </c>
      <c r="AL414" s="26">
        <f t="shared" si="254"/>
        <v>0</v>
      </c>
      <c r="AM414" s="26">
        <f t="shared" ref="AM414:BO414" si="255">AM412*AM413</f>
        <v>0</v>
      </c>
      <c r="AN414" s="26">
        <f t="shared" si="255"/>
        <v>0</v>
      </c>
      <c r="AO414" s="26">
        <f t="shared" si="255"/>
        <v>0</v>
      </c>
      <c r="AP414" s="26">
        <f t="shared" si="255"/>
        <v>0</v>
      </c>
      <c r="AQ414" s="26">
        <f t="shared" si="255"/>
        <v>0</v>
      </c>
      <c r="AR414" s="26">
        <f t="shared" si="255"/>
        <v>0</v>
      </c>
      <c r="AS414" s="26">
        <f t="shared" si="255"/>
        <v>0</v>
      </c>
      <c r="AT414" s="26">
        <f t="shared" si="255"/>
        <v>0</v>
      </c>
      <c r="AU414" s="26">
        <f t="shared" si="255"/>
        <v>0</v>
      </c>
      <c r="AV414" s="26">
        <f t="shared" si="255"/>
        <v>0</v>
      </c>
      <c r="AW414" s="26">
        <f t="shared" si="255"/>
        <v>0</v>
      </c>
      <c r="AX414" s="26">
        <f t="shared" si="255"/>
        <v>0</v>
      </c>
      <c r="AY414" s="26">
        <f t="shared" si="255"/>
        <v>0</v>
      </c>
      <c r="AZ414" s="26">
        <f t="shared" si="255"/>
        <v>0</v>
      </c>
      <c r="BA414" s="26">
        <f t="shared" si="255"/>
        <v>0</v>
      </c>
      <c r="BB414" s="26">
        <f t="shared" si="255"/>
        <v>0</v>
      </c>
      <c r="BC414" s="26">
        <f t="shared" si="255"/>
        <v>0</v>
      </c>
      <c r="BD414" s="26">
        <f t="shared" si="255"/>
        <v>0</v>
      </c>
      <c r="BE414" s="26">
        <f t="shared" si="255"/>
        <v>0</v>
      </c>
      <c r="BF414" s="26">
        <f t="shared" si="255"/>
        <v>0</v>
      </c>
      <c r="BG414" s="26">
        <f t="shared" si="255"/>
        <v>0</v>
      </c>
      <c r="BH414" s="26">
        <f t="shared" si="255"/>
        <v>0</v>
      </c>
      <c r="BI414" s="26">
        <f t="shared" si="255"/>
        <v>0</v>
      </c>
      <c r="BJ414" s="26">
        <f t="shared" si="255"/>
        <v>0</v>
      </c>
      <c r="BK414" s="26">
        <f t="shared" si="255"/>
        <v>0</v>
      </c>
      <c r="BL414" s="26">
        <f t="shared" si="255"/>
        <v>0</v>
      </c>
      <c r="BM414" s="26">
        <f t="shared" si="255"/>
        <v>0</v>
      </c>
      <c r="BN414" s="26">
        <f t="shared" si="255"/>
        <v>0</v>
      </c>
      <c r="BO414" s="26">
        <f t="shared" si="255"/>
        <v>0</v>
      </c>
    </row>
    <row r="415" spans="1:67" hidden="1" outlineLevel="2" x14ac:dyDescent="0.15">
      <c r="A415" s="47" t="s">
        <v>757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v>0</v>
      </c>
      <c r="AJ415" s="26">
        <v>0</v>
      </c>
      <c r="AK415" s="26">
        <v>0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6">
        <v>0</v>
      </c>
      <c r="AT415" s="26">
        <v>0</v>
      </c>
      <c r="AU415" s="26">
        <v>0</v>
      </c>
      <c r="AV415" s="26">
        <v>0</v>
      </c>
      <c r="AW415" s="26">
        <v>0</v>
      </c>
      <c r="AX415" s="26">
        <v>0</v>
      </c>
      <c r="AY415" s="26">
        <v>0</v>
      </c>
      <c r="AZ415" s="26">
        <v>0</v>
      </c>
      <c r="BA415" s="26">
        <v>0</v>
      </c>
      <c r="BB415" s="26">
        <v>0</v>
      </c>
      <c r="BC415" s="26">
        <v>0</v>
      </c>
      <c r="BD415" s="26">
        <v>0</v>
      </c>
      <c r="BE415" s="26">
        <v>0</v>
      </c>
      <c r="BF415" s="26">
        <v>0</v>
      </c>
      <c r="BG415" s="26">
        <v>0</v>
      </c>
      <c r="BH415" s="26">
        <v>0</v>
      </c>
      <c r="BI415" s="26">
        <v>0</v>
      </c>
      <c r="BJ415" s="26">
        <v>0</v>
      </c>
      <c r="BK415" s="26">
        <v>0</v>
      </c>
      <c r="BL415" s="26">
        <v>0</v>
      </c>
      <c r="BM415" s="26">
        <v>0</v>
      </c>
      <c r="BN415" s="26">
        <v>0</v>
      </c>
      <c r="BO415" s="26">
        <v>0</v>
      </c>
    </row>
    <row r="416" spans="1:67" hidden="1" outlineLevel="2" x14ac:dyDescent="0.15">
      <c r="A416" s="47" t="s">
        <v>63</v>
      </c>
      <c r="G416" s="26">
        <f t="shared" ref="G416:AL416" si="256">G414+G415</f>
        <v>0</v>
      </c>
      <c r="H416" s="26">
        <f t="shared" si="256"/>
        <v>0</v>
      </c>
      <c r="I416" s="26">
        <f t="shared" si="256"/>
        <v>0</v>
      </c>
      <c r="J416" s="26">
        <f t="shared" si="256"/>
        <v>0</v>
      </c>
      <c r="K416" s="26">
        <f t="shared" si="256"/>
        <v>0</v>
      </c>
      <c r="L416" s="26">
        <f t="shared" si="256"/>
        <v>0</v>
      </c>
      <c r="M416" s="26">
        <f t="shared" si="256"/>
        <v>0</v>
      </c>
      <c r="N416" s="26">
        <f t="shared" si="256"/>
        <v>0</v>
      </c>
      <c r="O416" s="26">
        <f t="shared" si="256"/>
        <v>0</v>
      </c>
      <c r="P416" s="26">
        <f t="shared" si="256"/>
        <v>0</v>
      </c>
      <c r="Q416" s="26">
        <f t="shared" si="256"/>
        <v>0</v>
      </c>
      <c r="R416" s="26">
        <f t="shared" si="256"/>
        <v>0</v>
      </c>
      <c r="S416" s="26">
        <f t="shared" si="256"/>
        <v>0</v>
      </c>
      <c r="T416" s="26">
        <f t="shared" si="256"/>
        <v>0</v>
      </c>
      <c r="U416" s="26">
        <f t="shared" si="256"/>
        <v>0</v>
      </c>
      <c r="V416" s="26">
        <f t="shared" si="256"/>
        <v>0</v>
      </c>
      <c r="W416" s="26">
        <f t="shared" si="256"/>
        <v>0</v>
      </c>
      <c r="X416" s="26">
        <f t="shared" si="256"/>
        <v>0</v>
      </c>
      <c r="Y416" s="26">
        <f t="shared" si="256"/>
        <v>0</v>
      </c>
      <c r="Z416" s="26">
        <f t="shared" si="256"/>
        <v>0</v>
      </c>
      <c r="AA416" s="26">
        <f t="shared" si="256"/>
        <v>0</v>
      </c>
      <c r="AB416" s="26">
        <f t="shared" si="256"/>
        <v>0</v>
      </c>
      <c r="AC416" s="26">
        <f t="shared" si="256"/>
        <v>0</v>
      </c>
      <c r="AD416" s="26">
        <f t="shared" si="256"/>
        <v>0</v>
      </c>
      <c r="AE416" s="26">
        <f t="shared" si="256"/>
        <v>0</v>
      </c>
      <c r="AF416" s="26">
        <f t="shared" si="256"/>
        <v>0</v>
      </c>
      <c r="AG416" s="26">
        <f t="shared" si="256"/>
        <v>0</v>
      </c>
      <c r="AH416" s="26">
        <f t="shared" si="256"/>
        <v>0</v>
      </c>
      <c r="AI416" s="26">
        <f t="shared" si="256"/>
        <v>0</v>
      </c>
      <c r="AJ416" s="26">
        <f t="shared" si="256"/>
        <v>0</v>
      </c>
      <c r="AK416" s="26">
        <f t="shared" si="256"/>
        <v>0</v>
      </c>
      <c r="AL416" s="26">
        <f t="shared" si="256"/>
        <v>0</v>
      </c>
      <c r="AM416" s="26">
        <f t="shared" ref="AM416:BO416" si="257">AM414+AM415</f>
        <v>0</v>
      </c>
      <c r="AN416" s="26">
        <f t="shared" si="257"/>
        <v>0</v>
      </c>
      <c r="AO416" s="26">
        <f t="shared" si="257"/>
        <v>0</v>
      </c>
      <c r="AP416" s="26">
        <f t="shared" si="257"/>
        <v>0</v>
      </c>
      <c r="AQ416" s="26">
        <f t="shared" si="257"/>
        <v>0</v>
      </c>
      <c r="AR416" s="26">
        <f t="shared" si="257"/>
        <v>0</v>
      </c>
      <c r="AS416" s="26">
        <f t="shared" si="257"/>
        <v>0</v>
      </c>
      <c r="AT416" s="26">
        <f t="shared" si="257"/>
        <v>0</v>
      </c>
      <c r="AU416" s="26">
        <f t="shared" si="257"/>
        <v>0</v>
      </c>
      <c r="AV416" s="26">
        <f t="shared" si="257"/>
        <v>0</v>
      </c>
      <c r="AW416" s="26">
        <f t="shared" si="257"/>
        <v>0</v>
      </c>
      <c r="AX416" s="26">
        <f t="shared" si="257"/>
        <v>0</v>
      </c>
      <c r="AY416" s="26">
        <f t="shared" si="257"/>
        <v>0</v>
      </c>
      <c r="AZ416" s="26">
        <f t="shared" si="257"/>
        <v>0</v>
      </c>
      <c r="BA416" s="26">
        <f t="shared" si="257"/>
        <v>0</v>
      </c>
      <c r="BB416" s="26">
        <f t="shared" si="257"/>
        <v>0</v>
      </c>
      <c r="BC416" s="26">
        <f t="shared" si="257"/>
        <v>0</v>
      </c>
      <c r="BD416" s="26">
        <f t="shared" si="257"/>
        <v>0</v>
      </c>
      <c r="BE416" s="26">
        <f t="shared" si="257"/>
        <v>0</v>
      </c>
      <c r="BF416" s="26">
        <f t="shared" si="257"/>
        <v>0</v>
      </c>
      <c r="BG416" s="26">
        <f t="shared" si="257"/>
        <v>0</v>
      </c>
      <c r="BH416" s="26">
        <f t="shared" si="257"/>
        <v>0</v>
      </c>
      <c r="BI416" s="26">
        <f t="shared" si="257"/>
        <v>0</v>
      </c>
      <c r="BJ416" s="26">
        <f t="shared" si="257"/>
        <v>0</v>
      </c>
      <c r="BK416" s="26">
        <f t="shared" si="257"/>
        <v>0</v>
      </c>
      <c r="BL416" s="26">
        <f t="shared" si="257"/>
        <v>0</v>
      </c>
      <c r="BM416" s="26">
        <f t="shared" si="257"/>
        <v>0</v>
      </c>
      <c r="BN416" s="26">
        <f t="shared" si="257"/>
        <v>0</v>
      </c>
      <c r="BO416" s="26">
        <f t="shared" si="257"/>
        <v>0</v>
      </c>
    </row>
    <row r="417" spans="1:67" hidden="1" outlineLevel="2" x14ac:dyDescent="0.15">
      <c r="A417" s="47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</row>
    <row r="418" spans="1:67" hidden="1" outlineLevel="2" x14ac:dyDescent="0.15">
      <c r="A418" s="33" t="s">
        <v>86</v>
      </c>
      <c r="G418" s="26">
        <f t="shared" ref="G418:AL418" si="258">G95*$C95</f>
        <v>0</v>
      </c>
      <c r="H418" s="26">
        <f t="shared" si="258"/>
        <v>0</v>
      </c>
      <c r="I418" s="26">
        <f t="shared" si="258"/>
        <v>0</v>
      </c>
      <c r="J418" s="26">
        <f t="shared" si="258"/>
        <v>0</v>
      </c>
      <c r="K418" s="26">
        <f t="shared" si="258"/>
        <v>0</v>
      </c>
      <c r="L418" s="26">
        <f t="shared" si="258"/>
        <v>0</v>
      </c>
      <c r="M418" s="26">
        <f t="shared" si="258"/>
        <v>0</v>
      </c>
      <c r="N418" s="26">
        <f t="shared" si="258"/>
        <v>0</v>
      </c>
      <c r="O418" s="26">
        <f t="shared" si="258"/>
        <v>0</v>
      </c>
      <c r="P418" s="26">
        <f t="shared" si="258"/>
        <v>0</v>
      </c>
      <c r="Q418" s="26">
        <f t="shared" si="258"/>
        <v>0</v>
      </c>
      <c r="R418" s="26">
        <f t="shared" si="258"/>
        <v>0</v>
      </c>
      <c r="S418" s="26">
        <f t="shared" si="258"/>
        <v>0</v>
      </c>
      <c r="T418" s="26">
        <f t="shared" si="258"/>
        <v>0</v>
      </c>
      <c r="U418" s="26">
        <f t="shared" si="258"/>
        <v>0</v>
      </c>
      <c r="V418" s="26">
        <f t="shared" si="258"/>
        <v>0</v>
      </c>
      <c r="W418" s="26">
        <f t="shared" si="258"/>
        <v>0</v>
      </c>
      <c r="X418" s="26">
        <f t="shared" si="258"/>
        <v>0</v>
      </c>
      <c r="Y418" s="26">
        <f t="shared" si="258"/>
        <v>0</v>
      </c>
      <c r="Z418" s="26">
        <f t="shared" si="258"/>
        <v>0</v>
      </c>
      <c r="AA418" s="26">
        <f t="shared" si="258"/>
        <v>0</v>
      </c>
      <c r="AB418" s="26">
        <f t="shared" si="258"/>
        <v>0</v>
      </c>
      <c r="AC418" s="26">
        <f t="shared" si="258"/>
        <v>0</v>
      </c>
      <c r="AD418" s="26">
        <f t="shared" si="258"/>
        <v>0</v>
      </c>
      <c r="AE418" s="26">
        <f t="shared" si="258"/>
        <v>0</v>
      </c>
      <c r="AF418" s="26">
        <f t="shared" si="258"/>
        <v>0</v>
      </c>
      <c r="AG418" s="26">
        <f t="shared" si="258"/>
        <v>0</v>
      </c>
      <c r="AH418" s="26">
        <f t="shared" si="258"/>
        <v>0</v>
      </c>
      <c r="AI418" s="26">
        <f t="shared" si="258"/>
        <v>0</v>
      </c>
      <c r="AJ418" s="26">
        <f t="shared" si="258"/>
        <v>0</v>
      </c>
      <c r="AK418" s="26">
        <f t="shared" si="258"/>
        <v>0</v>
      </c>
      <c r="AL418" s="26">
        <f t="shared" si="258"/>
        <v>0</v>
      </c>
      <c r="AM418" s="26">
        <f t="shared" ref="AM418:BO418" si="259">AM95*$C95</f>
        <v>0</v>
      </c>
      <c r="AN418" s="26">
        <f t="shared" si="259"/>
        <v>0</v>
      </c>
      <c r="AO418" s="26">
        <f t="shared" si="259"/>
        <v>0</v>
      </c>
      <c r="AP418" s="26">
        <f t="shared" si="259"/>
        <v>0</v>
      </c>
      <c r="AQ418" s="26">
        <f t="shared" si="259"/>
        <v>0</v>
      </c>
      <c r="AR418" s="26">
        <f t="shared" si="259"/>
        <v>0</v>
      </c>
      <c r="AS418" s="26">
        <f t="shared" si="259"/>
        <v>0</v>
      </c>
      <c r="AT418" s="26">
        <f t="shared" si="259"/>
        <v>0</v>
      </c>
      <c r="AU418" s="26">
        <f t="shared" si="259"/>
        <v>0</v>
      </c>
      <c r="AV418" s="26">
        <f t="shared" si="259"/>
        <v>0</v>
      </c>
      <c r="AW418" s="26">
        <f t="shared" si="259"/>
        <v>0</v>
      </c>
      <c r="AX418" s="26">
        <f t="shared" si="259"/>
        <v>0</v>
      </c>
      <c r="AY418" s="26">
        <f t="shared" si="259"/>
        <v>0</v>
      </c>
      <c r="AZ418" s="26">
        <f t="shared" si="259"/>
        <v>0</v>
      </c>
      <c r="BA418" s="26">
        <f t="shared" si="259"/>
        <v>0</v>
      </c>
      <c r="BB418" s="26">
        <f t="shared" si="259"/>
        <v>0</v>
      </c>
      <c r="BC418" s="26">
        <f t="shared" si="259"/>
        <v>0</v>
      </c>
      <c r="BD418" s="26">
        <f t="shared" si="259"/>
        <v>0</v>
      </c>
      <c r="BE418" s="26">
        <f t="shared" si="259"/>
        <v>0</v>
      </c>
      <c r="BF418" s="26">
        <f t="shared" si="259"/>
        <v>0</v>
      </c>
      <c r="BG418" s="26">
        <f t="shared" si="259"/>
        <v>0</v>
      </c>
      <c r="BH418" s="26">
        <f t="shared" si="259"/>
        <v>0</v>
      </c>
      <c r="BI418" s="26">
        <f t="shared" si="259"/>
        <v>0</v>
      </c>
      <c r="BJ418" s="26">
        <f t="shared" si="259"/>
        <v>0</v>
      </c>
      <c r="BK418" s="26">
        <f t="shared" si="259"/>
        <v>0</v>
      </c>
      <c r="BL418" s="26">
        <f t="shared" si="259"/>
        <v>0</v>
      </c>
      <c r="BM418" s="26">
        <f t="shared" si="259"/>
        <v>0</v>
      </c>
      <c r="BN418" s="26">
        <f t="shared" si="259"/>
        <v>0</v>
      </c>
      <c r="BO418" s="26">
        <f t="shared" si="259"/>
        <v>0</v>
      </c>
    </row>
    <row r="419" spans="1:67" hidden="1" outlineLevel="2" x14ac:dyDescent="0.15"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spans="1:67" hidden="1" outlineLevel="2" x14ac:dyDescent="0.15">
      <c r="A420" s="14" t="s">
        <v>29</v>
      </c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</row>
    <row r="421" spans="1:67" hidden="1" outlineLevel="2" x14ac:dyDescent="0.15">
      <c r="A421" s="47" t="s">
        <v>75</v>
      </c>
      <c r="G421" s="26">
        <f t="shared" ref="G421:AL421" si="260">G97*$C97</f>
        <v>0</v>
      </c>
      <c r="H421" s="26">
        <f t="shared" si="260"/>
        <v>0</v>
      </c>
      <c r="I421" s="26">
        <f t="shared" si="260"/>
        <v>0</v>
      </c>
      <c r="J421" s="26">
        <f t="shared" si="260"/>
        <v>0</v>
      </c>
      <c r="K421" s="26">
        <f t="shared" si="260"/>
        <v>0</v>
      </c>
      <c r="L421" s="26">
        <f t="shared" si="260"/>
        <v>0</v>
      </c>
      <c r="M421" s="26">
        <f t="shared" si="260"/>
        <v>0</v>
      </c>
      <c r="N421" s="26">
        <f t="shared" si="260"/>
        <v>0</v>
      </c>
      <c r="O421" s="26">
        <f t="shared" si="260"/>
        <v>0</v>
      </c>
      <c r="P421" s="26">
        <f t="shared" si="260"/>
        <v>0</v>
      </c>
      <c r="Q421" s="26">
        <f t="shared" si="260"/>
        <v>0</v>
      </c>
      <c r="R421" s="26">
        <f t="shared" si="260"/>
        <v>0</v>
      </c>
      <c r="S421" s="26">
        <f t="shared" si="260"/>
        <v>0</v>
      </c>
      <c r="T421" s="26">
        <f t="shared" si="260"/>
        <v>0</v>
      </c>
      <c r="U421" s="26">
        <f t="shared" si="260"/>
        <v>0</v>
      </c>
      <c r="V421" s="26">
        <f t="shared" si="260"/>
        <v>0</v>
      </c>
      <c r="W421" s="26">
        <f t="shared" si="260"/>
        <v>0</v>
      </c>
      <c r="X421" s="26">
        <f t="shared" si="260"/>
        <v>0</v>
      </c>
      <c r="Y421" s="26">
        <f t="shared" si="260"/>
        <v>0</v>
      </c>
      <c r="Z421" s="26">
        <f t="shared" si="260"/>
        <v>0</v>
      </c>
      <c r="AA421" s="26">
        <f t="shared" si="260"/>
        <v>0</v>
      </c>
      <c r="AB421" s="26">
        <f t="shared" si="260"/>
        <v>0</v>
      </c>
      <c r="AC421" s="26">
        <f t="shared" si="260"/>
        <v>0</v>
      </c>
      <c r="AD421" s="26">
        <f t="shared" si="260"/>
        <v>0</v>
      </c>
      <c r="AE421" s="26">
        <f t="shared" si="260"/>
        <v>0</v>
      </c>
      <c r="AF421" s="26">
        <f t="shared" si="260"/>
        <v>0</v>
      </c>
      <c r="AG421" s="26">
        <f t="shared" si="260"/>
        <v>0</v>
      </c>
      <c r="AH421" s="26">
        <f t="shared" si="260"/>
        <v>0</v>
      </c>
      <c r="AI421" s="26">
        <f t="shared" si="260"/>
        <v>0</v>
      </c>
      <c r="AJ421" s="26">
        <f t="shared" si="260"/>
        <v>0</v>
      </c>
      <c r="AK421" s="26">
        <f t="shared" si="260"/>
        <v>0</v>
      </c>
      <c r="AL421" s="26">
        <f t="shared" si="260"/>
        <v>0</v>
      </c>
      <c r="AM421" s="26">
        <f t="shared" ref="AM421:BO421" si="261">AM97*$C97</f>
        <v>0</v>
      </c>
      <c r="AN421" s="26">
        <f t="shared" si="261"/>
        <v>0</v>
      </c>
      <c r="AO421" s="26">
        <f t="shared" si="261"/>
        <v>0</v>
      </c>
      <c r="AP421" s="26">
        <f t="shared" si="261"/>
        <v>0</v>
      </c>
      <c r="AQ421" s="26">
        <f t="shared" si="261"/>
        <v>0</v>
      </c>
      <c r="AR421" s="26">
        <f t="shared" si="261"/>
        <v>0</v>
      </c>
      <c r="AS421" s="26">
        <f t="shared" si="261"/>
        <v>0</v>
      </c>
      <c r="AT421" s="26">
        <f t="shared" si="261"/>
        <v>0</v>
      </c>
      <c r="AU421" s="26">
        <f t="shared" si="261"/>
        <v>0</v>
      </c>
      <c r="AV421" s="26">
        <f t="shared" si="261"/>
        <v>0</v>
      </c>
      <c r="AW421" s="26">
        <f t="shared" si="261"/>
        <v>0</v>
      </c>
      <c r="AX421" s="26">
        <f t="shared" si="261"/>
        <v>0</v>
      </c>
      <c r="AY421" s="26">
        <f t="shared" si="261"/>
        <v>0</v>
      </c>
      <c r="AZ421" s="26">
        <f t="shared" si="261"/>
        <v>0</v>
      </c>
      <c r="BA421" s="26">
        <f t="shared" si="261"/>
        <v>0</v>
      </c>
      <c r="BB421" s="26">
        <f t="shared" si="261"/>
        <v>0</v>
      </c>
      <c r="BC421" s="26">
        <f t="shared" si="261"/>
        <v>0</v>
      </c>
      <c r="BD421" s="26">
        <f t="shared" si="261"/>
        <v>0</v>
      </c>
      <c r="BE421" s="26">
        <f t="shared" si="261"/>
        <v>0</v>
      </c>
      <c r="BF421" s="26">
        <f t="shared" si="261"/>
        <v>0</v>
      </c>
      <c r="BG421" s="26">
        <f t="shared" si="261"/>
        <v>0</v>
      </c>
      <c r="BH421" s="26">
        <f t="shared" si="261"/>
        <v>0</v>
      </c>
      <c r="BI421" s="26">
        <f t="shared" si="261"/>
        <v>0</v>
      </c>
      <c r="BJ421" s="26">
        <f t="shared" si="261"/>
        <v>0</v>
      </c>
      <c r="BK421" s="26">
        <f t="shared" si="261"/>
        <v>0</v>
      </c>
      <c r="BL421" s="26">
        <f t="shared" si="261"/>
        <v>0</v>
      </c>
      <c r="BM421" s="26">
        <f t="shared" si="261"/>
        <v>0</v>
      </c>
      <c r="BN421" s="26">
        <f t="shared" si="261"/>
        <v>0</v>
      </c>
      <c r="BO421" s="26">
        <f t="shared" si="261"/>
        <v>0</v>
      </c>
    </row>
    <row r="422" spans="1:67" hidden="1" outlineLevel="2" x14ac:dyDescent="0.15">
      <c r="A422" s="47" t="s">
        <v>62</v>
      </c>
      <c r="G422" s="23">
        <f>STAFFPLAN_CWS!$B125</f>
        <v>0.5</v>
      </c>
      <c r="H422" s="23">
        <f>STAFFPLAN_CWS!$C125</f>
        <v>0.6</v>
      </c>
      <c r="I422" s="23">
        <f>STAFFPLAN_CWS!$C125</f>
        <v>0.6</v>
      </c>
      <c r="J422" s="23">
        <f>STAFFPLAN_CWS!$C125</f>
        <v>0.6</v>
      </c>
      <c r="K422" s="23">
        <f>STAFFPLAN_CWS!$C125</f>
        <v>0.6</v>
      </c>
      <c r="L422" s="23">
        <f>STAFFPLAN_CWS!$C125</f>
        <v>0.6</v>
      </c>
      <c r="M422" s="23">
        <f>STAFFPLAN_CWS!$C125</f>
        <v>0.6</v>
      </c>
      <c r="N422" s="23">
        <f>STAFFPLAN_CWS!$C125</f>
        <v>0.6</v>
      </c>
      <c r="O422" s="23">
        <f>STAFFPLAN_CWS!$C125</f>
        <v>0.6</v>
      </c>
      <c r="P422" s="23">
        <f>STAFFPLAN_CWS!$C125</f>
        <v>0.6</v>
      </c>
      <c r="Q422" s="23">
        <f>STAFFPLAN_CWS!$C125</f>
        <v>0.6</v>
      </c>
      <c r="R422" s="23">
        <f>STAFFPLAN_CWS!$C125</f>
        <v>0.6</v>
      </c>
      <c r="S422" s="23">
        <f>STAFFPLAN_CWS!$C125</f>
        <v>0.6</v>
      </c>
      <c r="T422" s="23">
        <f>STAFFPLAN_CWS!$D125</f>
        <v>0.7</v>
      </c>
      <c r="U422" s="23">
        <f>STAFFPLAN_CWS!$D125</f>
        <v>0.7</v>
      </c>
      <c r="V422" s="23">
        <f>STAFFPLAN_CWS!$D125</f>
        <v>0.7</v>
      </c>
      <c r="W422" s="23">
        <f>STAFFPLAN_CWS!$D125</f>
        <v>0.7</v>
      </c>
      <c r="X422" s="23">
        <f>STAFFPLAN_CWS!$D125</f>
        <v>0.7</v>
      </c>
      <c r="Y422" s="23">
        <f>STAFFPLAN_CWS!$D125</f>
        <v>0.7</v>
      </c>
      <c r="Z422" s="23">
        <f>STAFFPLAN_CWS!$D125</f>
        <v>0.7</v>
      </c>
      <c r="AA422" s="23">
        <f>STAFFPLAN_CWS!$D125</f>
        <v>0.7</v>
      </c>
      <c r="AB422" s="23">
        <f>STAFFPLAN_CWS!$D125</f>
        <v>0.7</v>
      </c>
      <c r="AC422" s="23">
        <f>STAFFPLAN_CWS!$D125</f>
        <v>0.7</v>
      </c>
      <c r="AD422" s="23">
        <f>STAFFPLAN_CWS!$D125</f>
        <v>0.7</v>
      </c>
      <c r="AE422" s="23">
        <f>STAFFPLAN_CWS!$D125</f>
        <v>0.7</v>
      </c>
      <c r="AF422" s="23">
        <f>STAFFPLAN_CWS!$E125</f>
        <v>0.7</v>
      </c>
      <c r="AG422" s="23">
        <f>STAFFPLAN_CWS!$E125</f>
        <v>0.7</v>
      </c>
      <c r="AH422" s="23">
        <f>STAFFPLAN_CWS!$E125</f>
        <v>0.7</v>
      </c>
      <c r="AI422" s="23">
        <f>STAFFPLAN_CWS!$E125</f>
        <v>0.7</v>
      </c>
      <c r="AJ422" s="23">
        <f>STAFFPLAN_CWS!$E125</f>
        <v>0.7</v>
      </c>
      <c r="AK422" s="23">
        <f>STAFFPLAN_CWS!$E125</f>
        <v>0.7</v>
      </c>
      <c r="AL422" s="23">
        <f>STAFFPLAN_CWS!$E125</f>
        <v>0.7</v>
      </c>
      <c r="AM422" s="23">
        <f>STAFFPLAN_CWS!$E125</f>
        <v>0.7</v>
      </c>
      <c r="AN422" s="23">
        <f>STAFFPLAN_CWS!$E125</f>
        <v>0.7</v>
      </c>
      <c r="AO422" s="23">
        <f>STAFFPLAN_CWS!$E125</f>
        <v>0.7</v>
      </c>
      <c r="AP422" s="23">
        <f>STAFFPLAN_CWS!$E125</f>
        <v>0.7</v>
      </c>
      <c r="AQ422" s="23">
        <f>STAFFPLAN_CWS!$E125</f>
        <v>0.7</v>
      </c>
      <c r="AR422" s="23">
        <f>STAFFPLAN_CWS!$F125</f>
        <v>0.85</v>
      </c>
      <c r="AS422" s="23">
        <f>STAFFPLAN_CWS!$F125</f>
        <v>0.85</v>
      </c>
      <c r="AT422" s="23">
        <f>STAFFPLAN_CWS!$F125</f>
        <v>0.85</v>
      </c>
      <c r="AU422" s="23">
        <f>STAFFPLAN_CWS!$F125</f>
        <v>0.85</v>
      </c>
      <c r="AV422" s="23">
        <f>STAFFPLAN_CWS!$F125</f>
        <v>0.85</v>
      </c>
      <c r="AW422" s="23">
        <f>STAFFPLAN_CWS!$F125</f>
        <v>0.85</v>
      </c>
      <c r="AX422" s="23">
        <f>STAFFPLAN_CWS!$F125</f>
        <v>0.85</v>
      </c>
      <c r="AY422" s="23">
        <f>STAFFPLAN_CWS!$F125</f>
        <v>0.85</v>
      </c>
      <c r="AZ422" s="23">
        <f>STAFFPLAN_CWS!$F125</f>
        <v>0.85</v>
      </c>
      <c r="BA422" s="23">
        <f>STAFFPLAN_CWS!$F125</f>
        <v>0.85</v>
      </c>
      <c r="BB422" s="23">
        <f>STAFFPLAN_CWS!$F125</f>
        <v>0.85</v>
      </c>
      <c r="BC422" s="23">
        <f>STAFFPLAN_CWS!$F125</f>
        <v>0.85</v>
      </c>
      <c r="BD422" s="23">
        <f>STAFFPLAN_CWS!$G125</f>
        <v>1</v>
      </c>
      <c r="BE422" s="23">
        <f>STAFFPLAN_CWS!$G125</f>
        <v>1</v>
      </c>
      <c r="BF422" s="23">
        <f>STAFFPLAN_CWS!$G125</f>
        <v>1</v>
      </c>
      <c r="BG422" s="23">
        <f>STAFFPLAN_CWS!$G125</f>
        <v>1</v>
      </c>
      <c r="BH422" s="23">
        <f>STAFFPLAN_CWS!$G125</f>
        <v>1</v>
      </c>
      <c r="BI422" s="23">
        <f>STAFFPLAN_CWS!$G125</f>
        <v>1</v>
      </c>
      <c r="BJ422" s="23">
        <f>STAFFPLAN_CWS!$G125</f>
        <v>1</v>
      </c>
      <c r="BK422" s="23">
        <f>STAFFPLAN_CWS!$G125</f>
        <v>1</v>
      </c>
      <c r="BL422" s="23">
        <f>STAFFPLAN_CWS!$G125</f>
        <v>1</v>
      </c>
      <c r="BM422" s="23">
        <f>STAFFPLAN_CWS!$G125</f>
        <v>1</v>
      </c>
      <c r="BN422" s="23">
        <f>STAFFPLAN_CWS!$G125</f>
        <v>1</v>
      </c>
      <c r="BO422" s="23">
        <f>STAFFPLAN_CWS!$G125</f>
        <v>1</v>
      </c>
    </row>
    <row r="423" spans="1:67" hidden="1" outlineLevel="2" x14ac:dyDescent="0.15">
      <c r="A423" s="47" t="s">
        <v>76</v>
      </c>
      <c r="G423" s="26">
        <f t="shared" ref="G423:AL423" si="262">G421*G422</f>
        <v>0</v>
      </c>
      <c r="H423" s="26">
        <f t="shared" si="262"/>
        <v>0</v>
      </c>
      <c r="I423" s="26">
        <f t="shared" si="262"/>
        <v>0</v>
      </c>
      <c r="J423" s="26">
        <f t="shared" si="262"/>
        <v>0</v>
      </c>
      <c r="K423" s="26">
        <f t="shared" si="262"/>
        <v>0</v>
      </c>
      <c r="L423" s="26">
        <f t="shared" si="262"/>
        <v>0</v>
      </c>
      <c r="M423" s="26">
        <f t="shared" si="262"/>
        <v>0</v>
      </c>
      <c r="N423" s="26">
        <f t="shared" si="262"/>
        <v>0</v>
      </c>
      <c r="O423" s="26">
        <f t="shared" si="262"/>
        <v>0</v>
      </c>
      <c r="P423" s="26">
        <f t="shared" si="262"/>
        <v>0</v>
      </c>
      <c r="Q423" s="26">
        <f t="shared" si="262"/>
        <v>0</v>
      </c>
      <c r="R423" s="26">
        <f t="shared" si="262"/>
        <v>0</v>
      </c>
      <c r="S423" s="26">
        <f t="shared" si="262"/>
        <v>0</v>
      </c>
      <c r="T423" s="26">
        <f t="shared" si="262"/>
        <v>0</v>
      </c>
      <c r="U423" s="26">
        <f t="shared" si="262"/>
        <v>0</v>
      </c>
      <c r="V423" s="26">
        <f t="shared" si="262"/>
        <v>0</v>
      </c>
      <c r="W423" s="26">
        <f t="shared" si="262"/>
        <v>0</v>
      </c>
      <c r="X423" s="26">
        <f t="shared" si="262"/>
        <v>0</v>
      </c>
      <c r="Y423" s="26">
        <f t="shared" si="262"/>
        <v>0</v>
      </c>
      <c r="Z423" s="26">
        <f t="shared" si="262"/>
        <v>0</v>
      </c>
      <c r="AA423" s="26">
        <f t="shared" si="262"/>
        <v>0</v>
      </c>
      <c r="AB423" s="26">
        <f t="shared" si="262"/>
        <v>0</v>
      </c>
      <c r="AC423" s="26">
        <f t="shared" si="262"/>
        <v>0</v>
      </c>
      <c r="AD423" s="26">
        <f t="shared" si="262"/>
        <v>0</v>
      </c>
      <c r="AE423" s="26">
        <f t="shared" si="262"/>
        <v>0</v>
      </c>
      <c r="AF423" s="26">
        <f t="shared" si="262"/>
        <v>0</v>
      </c>
      <c r="AG423" s="26">
        <f t="shared" si="262"/>
        <v>0</v>
      </c>
      <c r="AH423" s="26">
        <f t="shared" si="262"/>
        <v>0</v>
      </c>
      <c r="AI423" s="26">
        <f t="shared" si="262"/>
        <v>0</v>
      </c>
      <c r="AJ423" s="26">
        <f t="shared" si="262"/>
        <v>0</v>
      </c>
      <c r="AK423" s="26">
        <f t="shared" si="262"/>
        <v>0</v>
      </c>
      <c r="AL423" s="26">
        <f t="shared" si="262"/>
        <v>0</v>
      </c>
      <c r="AM423" s="26">
        <f t="shared" ref="AM423:BO423" si="263">AM421*AM422</f>
        <v>0</v>
      </c>
      <c r="AN423" s="26">
        <f t="shared" si="263"/>
        <v>0</v>
      </c>
      <c r="AO423" s="26">
        <f t="shared" si="263"/>
        <v>0</v>
      </c>
      <c r="AP423" s="26">
        <f t="shared" si="263"/>
        <v>0</v>
      </c>
      <c r="AQ423" s="26">
        <f t="shared" si="263"/>
        <v>0</v>
      </c>
      <c r="AR423" s="26">
        <f t="shared" si="263"/>
        <v>0</v>
      </c>
      <c r="AS423" s="26">
        <f t="shared" si="263"/>
        <v>0</v>
      </c>
      <c r="AT423" s="26">
        <f t="shared" si="263"/>
        <v>0</v>
      </c>
      <c r="AU423" s="26">
        <f t="shared" si="263"/>
        <v>0</v>
      </c>
      <c r="AV423" s="26">
        <f t="shared" si="263"/>
        <v>0</v>
      </c>
      <c r="AW423" s="26">
        <f t="shared" si="263"/>
        <v>0</v>
      </c>
      <c r="AX423" s="26">
        <f t="shared" si="263"/>
        <v>0</v>
      </c>
      <c r="AY423" s="26">
        <f t="shared" si="263"/>
        <v>0</v>
      </c>
      <c r="AZ423" s="26">
        <f t="shared" si="263"/>
        <v>0</v>
      </c>
      <c r="BA423" s="26">
        <f t="shared" si="263"/>
        <v>0</v>
      </c>
      <c r="BB423" s="26">
        <f t="shared" si="263"/>
        <v>0</v>
      </c>
      <c r="BC423" s="26">
        <f t="shared" si="263"/>
        <v>0</v>
      </c>
      <c r="BD423" s="26">
        <f t="shared" si="263"/>
        <v>0</v>
      </c>
      <c r="BE423" s="26">
        <f t="shared" si="263"/>
        <v>0</v>
      </c>
      <c r="BF423" s="26">
        <f t="shared" si="263"/>
        <v>0</v>
      </c>
      <c r="BG423" s="26">
        <f t="shared" si="263"/>
        <v>0</v>
      </c>
      <c r="BH423" s="26">
        <f t="shared" si="263"/>
        <v>0</v>
      </c>
      <c r="BI423" s="26">
        <f t="shared" si="263"/>
        <v>0</v>
      </c>
      <c r="BJ423" s="26">
        <f t="shared" si="263"/>
        <v>0</v>
      </c>
      <c r="BK423" s="26">
        <f t="shared" si="263"/>
        <v>0</v>
      </c>
      <c r="BL423" s="26">
        <f t="shared" si="263"/>
        <v>0</v>
      </c>
      <c r="BM423" s="26">
        <f t="shared" si="263"/>
        <v>0</v>
      </c>
      <c r="BN423" s="26">
        <f t="shared" si="263"/>
        <v>0</v>
      </c>
      <c r="BO423" s="26">
        <f t="shared" si="263"/>
        <v>0</v>
      </c>
    </row>
    <row r="424" spans="1:67" hidden="1" outlineLevel="2" x14ac:dyDescent="0.15">
      <c r="A424" s="47" t="s">
        <v>757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v>0</v>
      </c>
      <c r="AJ424" s="26">
        <v>0</v>
      </c>
      <c r="AK424" s="26">
        <v>0</v>
      </c>
      <c r="AL424" s="26">
        <v>0</v>
      </c>
      <c r="AM424" s="26">
        <v>0</v>
      </c>
      <c r="AN424" s="26">
        <v>0</v>
      </c>
      <c r="AO424" s="26">
        <v>0</v>
      </c>
      <c r="AP424" s="26">
        <v>0</v>
      </c>
      <c r="AQ424" s="26">
        <v>0</v>
      </c>
      <c r="AR424" s="26">
        <v>0</v>
      </c>
      <c r="AS424" s="26">
        <v>0</v>
      </c>
      <c r="AT424" s="26">
        <v>0</v>
      </c>
      <c r="AU424" s="26">
        <v>0</v>
      </c>
      <c r="AV424" s="26">
        <v>0</v>
      </c>
      <c r="AW424" s="26">
        <v>0</v>
      </c>
      <c r="AX424" s="26">
        <v>0</v>
      </c>
      <c r="AY424" s="26">
        <v>0</v>
      </c>
      <c r="AZ424" s="26">
        <v>0</v>
      </c>
      <c r="BA424" s="26">
        <v>0</v>
      </c>
      <c r="BB424" s="26">
        <v>0</v>
      </c>
      <c r="BC424" s="26">
        <v>0</v>
      </c>
      <c r="BD424" s="26">
        <v>0</v>
      </c>
      <c r="BE424" s="26">
        <v>0</v>
      </c>
      <c r="BF424" s="26">
        <v>0</v>
      </c>
      <c r="BG424" s="26">
        <v>0</v>
      </c>
      <c r="BH424" s="26">
        <v>0</v>
      </c>
      <c r="BI424" s="26">
        <v>0</v>
      </c>
      <c r="BJ424" s="26">
        <v>0</v>
      </c>
      <c r="BK424" s="26">
        <v>0</v>
      </c>
      <c r="BL424" s="26">
        <v>0</v>
      </c>
      <c r="BM424" s="26">
        <v>0</v>
      </c>
      <c r="BN424" s="26">
        <v>0</v>
      </c>
      <c r="BO424" s="26">
        <v>0</v>
      </c>
    </row>
    <row r="425" spans="1:67" hidden="1" outlineLevel="2" x14ac:dyDescent="0.15">
      <c r="A425" s="47" t="s">
        <v>63</v>
      </c>
      <c r="G425" s="26">
        <f t="shared" ref="G425:AL425" si="264">G423+G424</f>
        <v>0</v>
      </c>
      <c r="H425" s="26">
        <f t="shared" si="264"/>
        <v>0</v>
      </c>
      <c r="I425" s="26">
        <f t="shared" si="264"/>
        <v>0</v>
      </c>
      <c r="J425" s="26">
        <f t="shared" si="264"/>
        <v>0</v>
      </c>
      <c r="K425" s="26">
        <f t="shared" si="264"/>
        <v>0</v>
      </c>
      <c r="L425" s="26">
        <f t="shared" si="264"/>
        <v>0</v>
      </c>
      <c r="M425" s="26">
        <f t="shared" si="264"/>
        <v>0</v>
      </c>
      <c r="N425" s="26">
        <f t="shared" si="264"/>
        <v>0</v>
      </c>
      <c r="O425" s="26">
        <f t="shared" si="264"/>
        <v>0</v>
      </c>
      <c r="P425" s="26">
        <f t="shared" si="264"/>
        <v>0</v>
      </c>
      <c r="Q425" s="26">
        <f t="shared" si="264"/>
        <v>0</v>
      </c>
      <c r="R425" s="26">
        <f t="shared" si="264"/>
        <v>0</v>
      </c>
      <c r="S425" s="26">
        <f t="shared" si="264"/>
        <v>0</v>
      </c>
      <c r="T425" s="26">
        <f t="shared" si="264"/>
        <v>0</v>
      </c>
      <c r="U425" s="26">
        <f t="shared" si="264"/>
        <v>0</v>
      </c>
      <c r="V425" s="26">
        <f t="shared" si="264"/>
        <v>0</v>
      </c>
      <c r="W425" s="26">
        <f t="shared" si="264"/>
        <v>0</v>
      </c>
      <c r="X425" s="26">
        <f t="shared" si="264"/>
        <v>0</v>
      </c>
      <c r="Y425" s="26">
        <f t="shared" si="264"/>
        <v>0</v>
      </c>
      <c r="Z425" s="26">
        <f t="shared" si="264"/>
        <v>0</v>
      </c>
      <c r="AA425" s="26">
        <f t="shared" si="264"/>
        <v>0</v>
      </c>
      <c r="AB425" s="26">
        <f t="shared" si="264"/>
        <v>0</v>
      </c>
      <c r="AC425" s="26">
        <f t="shared" si="264"/>
        <v>0</v>
      </c>
      <c r="AD425" s="26">
        <f t="shared" si="264"/>
        <v>0</v>
      </c>
      <c r="AE425" s="26">
        <f t="shared" si="264"/>
        <v>0</v>
      </c>
      <c r="AF425" s="26">
        <f t="shared" si="264"/>
        <v>0</v>
      </c>
      <c r="AG425" s="26">
        <f t="shared" si="264"/>
        <v>0</v>
      </c>
      <c r="AH425" s="26">
        <f t="shared" si="264"/>
        <v>0</v>
      </c>
      <c r="AI425" s="26">
        <f t="shared" si="264"/>
        <v>0</v>
      </c>
      <c r="AJ425" s="26">
        <f t="shared" si="264"/>
        <v>0</v>
      </c>
      <c r="AK425" s="26">
        <f t="shared" si="264"/>
        <v>0</v>
      </c>
      <c r="AL425" s="26">
        <f t="shared" si="264"/>
        <v>0</v>
      </c>
      <c r="AM425" s="26">
        <f t="shared" ref="AM425:BO425" si="265">AM423+AM424</f>
        <v>0</v>
      </c>
      <c r="AN425" s="26">
        <f t="shared" si="265"/>
        <v>0</v>
      </c>
      <c r="AO425" s="26">
        <f t="shared" si="265"/>
        <v>0</v>
      </c>
      <c r="AP425" s="26">
        <f t="shared" si="265"/>
        <v>0</v>
      </c>
      <c r="AQ425" s="26">
        <f t="shared" si="265"/>
        <v>0</v>
      </c>
      <c r="AR425" s="26">
        <f t="shared" si="265"/>
        <v>0</v>
      </c>
      <c r="AS425" s="26">
        <f t="shared" si="265"/>
        <v>0</v>
      </c>
      <c r="AT425" s="26">
        <f t="shared" si="265"/>
        <v>0</v>
      </c>
      <c r="AU425" s="26">
        <f t="shared" si="265"/>
        <v>0</v>
      </c>
      <c r="AV425" s="26">
        <f t="shared" si="265"/>
        <v>0</v>
      </c>
      <c r="AW425" s="26">
        <f t="shared" si="265"/>
        <v>0</v>
      </c>
      <c r="AX425" s="26">
        <f t="shared" si="265"/>
        <v>0</v>
      </c>
      <c r="AY425" s="26">
        <f t="shared" si="265"/>
        <v>0</v>
      </c>
      <c r="AZ425" s="26">
        <f t="shared" si="265"/>
        <v>0</v>
      </c>
      <c r="BA425" s="26">
        <f t="shared" si="265"/>
        <v>0</v>
      </c>
      <c r="BB425" s="26">
        <f t="shared" si="265"/>
        <v>0</v>
      </c>
      <c r="BC425" s="26">
        <f t="shared" si="265"/>
        <v>0</v>
      </c>
      <c r="BD425" s="26">
        <f t="shared" si="265"/>
        <v>0</v>
      </c>
      <c r="BE425" s="26">
        <f t="shared" si="265"/>
        <v>0</v>
      </c>
      <c r="BF425" s="26">
        <f t="shared" si="265"/>
        <v>0</v>
      </c>
      <c r="BG425" s="26">
        <f t="shared" si="265"/>
        <v>0</v>
      </c>
      <c r="BH425" s="26">
        <f t="shared" si="265"/>
        <v>0</v>
      </c>
      <c r="BI425" s="26">
        <f t="shared" si="265"/>
        <v>0</v>
      </c>
      <c r="BJ425" s="26">
        <f t="shared" si="265"/>
        <v>0</v>
      </c>
      <c r="BK425" s="26">
        <f t="shared" si="265"/>
        <v>0</v>
      </c>
      <c r="BL425" s="26">
        <f t="shared" si="265"/>
        <v>0</v>
      </c>
      <c r="BM425" s="26">
        <f t="shared" si="265"/>
        <v>0</v>
      </c>
      <c r="BN425" s="26">
        <f t="shared" si="265"/>
        <v>0</v>
      </c>
      <c r="BO425" s="26">
        <f t="shared" si="265"/>
        <v>0</v>
      </c>
    </row>
    <row r="426" spans="1:67" hidden="1" outlineLevel="2" x14ac:dyDescent="0.15">
      <c r="A426" s="4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</row>
    <row r="427" spans="1:67" hidden="1" outlineLevel="2" x14ac:dyDescent="0.15">
      <c r="A427" s="33" t="s">
        <v>86</v>
      </c>
      <c r="G427" s="26">
        <f t="shared" ref="G427:AL427" si="266">G98*$C98</f>
        <v>0</v>
      </c>
      <c r="H427" s="26">
        <f t="shared" si="266"/>
        <v>0</v>
      </c>
      <c r="I427" s="26">
        <f t="shared" si="266"/>
        <v>0</v>
      </c>
      <c r="J427" s="26">
        <f t="shared" si="266"/>
        <v>0</v>
      </c>
      <c r="K427" s="26">
        <f t="shared" si="266"/>
        <v>0</v>
      </c>
      <c r="L427" s="26">
        <f t="shared" si="266"/>
        <v>0</v>
      </c>
      <c r="M427" s="26">
        <f t="shared" si="266"/>
        <v>0</v>
      </c>
      <c r="N427" s="26">
        <f t="shared" si="266"/>
        <v>0</v>
      </c>
      <c r="O427" s="26">
        <f t="shared" si="266"/>
        <v>0</v>
      </c>
      <c r="P427" s="26">
        <f t="shared" si="266"/>
        <v>0</v>
      </c>
      <c r="Q427" s="26">
        <f t="shared" si="266"/>
        <v>0</v>
      </c>
      <c r="R427" s="26">
        <f t="shared" si="266"/>
        <v>0</v>
      </c>
      <c r="S427" s="26">
        <f t="shared" si="266"/>
        <v>0</v>
      </c>
      <c r="T427" s="26">
        <f t="shared" si="266"/>
        <v>0</v>
      </c>
      <c r="U427" s="26">
        <f t="shared" si="266"/>
        <v>0</v>
      </c>
      <c r="V427" s="26">
        <f t="shared" si="266"/>
        <v>0</v>
      </c>
      <c r="W427" s="26">
        <f t="shared" si="266"/>
        <v>0</v>
      </c>
      <c r="X427" s="26">
        <f t="shared" si="266"/>
        <v>0</v>
      </c>
      <c r="Y427" s="26">
        <f t="shared" si="266"/>
        <v>0</v>
      </c>
      <c r="Z427" s="26">
        <f t="shared" si="266"/>
        <v>0</v>
      </c>
      <c r="AA427" s="26">
        <f t="shared" si="266"/>
        <v>0</v>
      </c>
      <c r="AB427" s="26">
        <f t="shared" si="266"/>
        <v>0</v>
      </c>
      <c r="AC427" s="26">
        <f t="shared" si="266"/>
        <v>0</v>
      </c>
      <c r="AD427" s="26">
        <f t="shared" si="266"/>
        <v>0</v>
      </c>
      <c r="AE427" s="26">
        <f t="shared" si="266"/>
        <v>0</v>
      </c>
      <c r="AF427" s="26">
        <f t="shared" si="266"/>
        <v>0</v>
      </c>
      <c r="AG427" s="26">
        <f t="shared" si="266"/>
        <v>0</v>
      </c>
      <c r="AH427" s="26">
        <f t="shared" si="266"/>
        <v>0</v>
      </c>
      <c r="AI427" s="26">
        <f t="shared" si="266"/>
        <v>0</v>
      </c>
      <c r="AJ427" s="26">
        <f t="shared" si="266"/>
        <v>0</v>
      </c>
      <c r="AK427" s="26">
        <f t="shared" si="266"/>
        <v>0</v>
      </c>
      <c r="AL427" s="26">
        <f t="shared" si="266"/>
        <v>0</v>
      </c>
      <c r="AM427" s="26">
        <f t="shared" ref="AM427:BO427" si="267">AM98*$C98</f>
        <v>0</v>
      </c>
      <c r="AN427" s="26">
        <f t="shared" si="267"/>
        <v>0</v>
      </c>
      <c r="AO427" s="26">
        <f t="shared" si="267"/>
        <v>0</v>
      </c>
      <c r="AP427" s="26">
        <f t="shared" si="267"/>
        <v>0</v>
      </c>
      <c r="AQ427" s="26">
        <f t="shared" si="267"/>
        <v>0</v>
      </c>
      <c r="AR427" s="26">
        <f t="shared" si="267"/>
        <v>0</v>
      </c>
      <c r="AS427" s="26">
        <f t="shared" si="267"/>
        <v>0</v>
      </c>
      <c r="AT427" s="26">
        <f t="shared" si="267"/>
        <v>0</v>
      </c>
      <c r="AU427" s="26">
        <f t="shared" si="267"/>
        <v>0</v>
      </c>
      <c r="AV427" s="26">
        <f t="shared" si="267"/>
        <v>0</v>
      </c>
      <c r="AW427" s="26">
        <f t="shared" si="267"/>
        <v>0</v>
      </c>
      <c r="AX427" s="26">
        <f t="shared" si="267"/>
        <v>0</v>
      </c>
      <c r="AY427" s="26">
        <f t="shared" si="267"/>
        <v>0</v>
      </c>
      <c r="AZ427" s="26">
        <f t="shared" si="267"/>
        <v>0</v>
      </c>
      <c r="BA427" s="26">
        <f t="shared" si="267"/>
        <v>0</v>
      </c>
      <c r="BB427" s="26">
        <f t="shared" si="267"/>
        <v>0</v>
      </c>
      <c r="BC427" s="26">
        <f t="shared" si="267"/>
        <v>0</v>
      </c>
      <c r="BD427" s="26">
        <f t="shared" si="267"/>
        <v>0</v>
      </c>
      <c r="BE427" s="26">
        <f t="shared" si="267"/>
        <v>0</v>
      </c>
      <c r="BF427" s="26">
        <f t="shared" si="267"/>
        <v>0</v>
      </c>
      <c r="BG427" s="26">
        <f t="shared" si="267"/>
        <v>0</v>
      </c>
      <c r="BH427" s="26">
        <f t="shared" si="267"/>
        <v>0</v>
      </c>
      <c r="BI427" s="26">
        <f t="shared" si="267"/>
        <v>0</v>
      </c>
      <c r="BJ427" s="26">
        <f t="shared" si="267"/>
        <v>0</v>
      </c>
      <c r="BK427" s="26">
        <f t="shared" si="267"/>
        <v>0</v>
      </c>
      <c r="BL427" s="26">
        <f t="shared" si="267"/>
        <v>0</v>
      </c>
      <c r="BM427" s="26">
        <f t="shared" si="267"/>
        <v>0</v>
      </c>
      <c r="BN427" s="26">
        <f t="shared" si="267"/>
        <v>0</v>
      </c>
      <c r="BO427" s="26">
        <f t="shared" si="267"/>
        <v>0</v>
      </c>
    </row>
    <row r="428" spans="1:67" hidden="1" outlineLevel="2" x14ac:dyDescent="0.15"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</row>
    <row r="429" spans="1:67" hidden="1" outlineLevel="2" x14ac:dyDescent="0.15">
      <c r="A429" s="14" t="s">
        <v>80</v>
      </c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</row>
    <row r="430" spans="1:67" hidden="1" outlineLevel="2" x14ac:dyDescent="0.15">
      <c r="A430" s="47" t="s">
        <v>75</v>
      </c>
      <c r="G430" s="26">
        <f t="shared" ref="G430:AL430" si="268">G100*$C100</f>
        <v>0</v>
      </c>
      <c r="H430" s="26">
        <f t="shared" si="268"/>
        <v>0</v>
      </c>
      <c r="I430" s="26">
        <f t="shared" si="268"/>
        <v>0</v>
      </c>
      <c r="J430" s="26">
        <f t="shared" si="268"/>
        <v>0</v>
      </c>
      <c r="K430" s="26">
        <f t="shared" si="268"/>
        <v>0</v>
      </c>
      <c r="L430" s="26">
        <f t="shared" si="268"/>
        <v>0</v>
      </c>
      <c r="M430" s="26">
        <f t="shared" si="268"/>
        <v>0</v>
      </c>
      <c r="N430" s="26">
        <f t="shared" si="268"/>
        <v>0</v>
      </c>
      <c r="O430" s="26">
        <f t="shared" si="268"/>
        <v>0</v>
      </c>
      <c r="P430" s="26">
        <f t="shared" si="268"/>
        <v>0</v>
      </c>
      <c r="Q430" s="26">
        <f t="shared" si="268"/>
        <v>0</v>
      </c>
      <c r="R430" s="26">
        <f t="shared" si="268"/>
        <v>0</v>
      </c>
      <c r="S430" s="26">
        <f t="shared" si="268"/>
        <v>0</v>
      </c>
      <c r="T430" s="26">
        <f t="shared" si="268"/>
        <v>0</v>
      </c>
      <c r="U430" s="26">
        <f t="shared" si="268"/>
        <v>0</v>
      </c>
      <c r="V430" s="26">
        <f t="shared" si="268"/>
        <v>0</v>
      </c>
      <c r="W430" s="26">
        <f t="shared" si="268"/>
        <v>0</v>
      </c>
      <c r="X430" s="26">
        <f t="shared" si="268"/>
        <v>0</v>
      </c>
      <c r="Y430" s="26">
        <f t="shared" si="268"/>
        <v>0</v>
      </c>
      <c r="Z430" s="26">
        <f t="shared" si="268"/>
        <v>0</v>
      </c>
      <c r="AA430" s="26">
        <f t="shared" si="268"/>
        <v>0</v>
      </c>
      <c r="AB430" s="26">
        <f t="shared" si="268"/>
        <v>0</v>
      </c>
      <c r="AC430" s="26">
        <f t="shared" si="268"/>
        <v>0</v>
      </c>
      <c r="AD430" s="26">
        <f t="shared" si="268"/>
        <v>0</v>
      </c>
      <c r="AE430" s="26">
        <f t="shared" si="268"/>
        <v>0</v>
      </c>
      <c r="AF430" s="26">
        <f t="shared" si="268"/>
        <v>0</v>
      </c>
      <c r="AG430" s="26">
        <f t="shared" si="268"/>
        <v>0</v>
      </c>
      <c r="AH430" s="26">
        <f t="shared" si="268"/>
        <v>0</v>
      </c>
      <c r="AI430" s="26">
        <f t="shared" si="268"/>
        <v>0</v>
      </c>
      <c r="AJ430" s="26">
        <f t="shared" si="268"/>
        <v>0</v>
      </c>
      <c r="AK430" s="26">
        <f t="shared" si="268"/>
        <v>0</v>
      </c>
      <c r="AL430" s="26">
        <f t="shared" si="268"/>
        <v>0</v>
      </c>
      <c r="AM430" s="26">
        <f t="shared" ref="AM430:BO430" si="269">AM100*$C100</f>
        <v>0</v>
      </c>
      <c r="AN430" s="26">
        <f t="shared" si="269"/>
        <v>0</v>
      </c>
      <c r="AO430" s="26">
        <f t="shared" si="269"/>
        <v>0</v>
      </c>
      <c r="AP430" s="26">
        <f t="shared" si="269"/>
        <v>0</v>
      </c>
      <c r="AQ430" s="26">
        <f t="shared" si="269"/>
        <v>0</v>
      </c>
      <c r="AR430" s="26">
        <f t="shared" si="269"/>
        <v>0</v>
      </c>
      <c r="AS430" s="26">
        <f t="shared" si="269"/>
        <v>0</v>
      </c>
      <c r="AT430" s="26">
        <f t="shared" si="269"/>
        <v>0</v>
      </c>
      <c r="AU430" s="26">
        <f t="shared" si="269"/>
        <v>0</v>
      </c>
      <c r="AV430" s="26">
        <f t="shared" si="269"/>
        <v>0</v>
      </c>
      <c r="AW430" s="26">
        <f t="shared" si="269"/>
        <v>0</v>
      </c>
      <c r="AX430" s="26">
        <f t="shared" si="269"/>
        <v>0</v>
      </c>
      <c r="AY430" s="26">
        <f t="shared" si="269"/>
        <v>0</v>
      </c>
      <c r="AZ430" s="26">
        <f t="shared" si="269"/>
        <v>0</v>
      </c>
      <c r="BA430" s="26">
        <f t="shared" si="269"/>
        <v>0</v>
      </c>
      <c r="BB430" s="26">
        <f t="shared" si="269"/>
        <v>0</v>
      </c>
      <c r="BC430" s="26">
        <f t="shared" si="269"/>
        <v>0</v>
      </c>
      <c r="BD430" s="26">
        <f t="shared" si="269"/>
        <v>0</v>
      </c>
      <c r="BE430" s="26">
        <f t="shared" si="269"/>
        <v>0</v>
      </c>
      <c r="BF430" s="26">
        <f t="shared" si="269"/>
        <v>0</v>
      </c>
      <c r="BG430" s="26">
        <f t="shared" si="269"/>
        <v>0</v>
      </c>
      <c r="BH430" s="26">
        <f t="shared" si="269"/>
        <v>0</v>
      </c>
      <c r="BI430" s="26">
        <f t="shared" si="269"/>
        <v>0</v>
      </c>
      <c r="BJ430" s="26">
        <f t="shared" si="269"/>
        <v>0</v>
      </c>
      <c r="BK430" s="26">
        <f t="shared" si="269"/>
        <v>0</v>
      </c>
      <c r="BL430" s="26">
        <f t="shared" si="269"/>
        <v>0</v>
      </c>
      <c r="BM430" s="26">
        <f t="shared" si="269"/>
        <v>0</v>
      </c>
      <c r="BN430" s="26">
        <f t="shared" si="269"/>
        <v>0</v>
      </c>
      <c r="BO430" s="26">
        <f t="shared" si="269"/>
        <v>0</v>
      </c>
    </row>
    <row r="431" spans="1:67" hidden="1" outlineLevel="2" x14ac:dyDescent="0.15">
      <c r="A431" s="47" t="s">
        <v>62</v>
      </c>
      <c r="G431" s="23">
        <f>STAFFPLAN_CWS!$B129</f>
        <v>0.5</v>
      </c>
      <c r="H431" s="23">
        <f>STAFFPLAN_CWS!$C129</f>
        <v>0.6</v>
      </c>
      <c r="I431" s="23">
        <f>STAFFPLAN_CWS!$C129</f>
        <v>0.6</v>
      </c>
      <c r="J431" s="23">
        <f>STAFFPLAN_CWS!$C129</f>
        <v>0.6</v>
      </c>
      <c r="K431" s="23">
        <f>STAFFPLAN_CWS!$C129</f>
        <v>0.6</v>
      </c>
      <c r="L431" s="23">
        <f>STAFFPLAN_CWS!$C129</f>
        <v>0.6</v>
      </c>
      <c r="M431" s="23">
        <f>STAFFPLAN_CWS!$C129</f>
        <v>0.6</v>
      </c>
      <c r="N431" s="23">
        <f>STAFFPLAN_CWS!$C129</f>
        <v>0.6</v>
      </c>
      <c r="O431" s="23">
        <f>STAFFPLAN_CWS!$C129</f>
        <v>0.6</v>
      </c>
      <c r="P431" s="23">
        <f>STAFFPLAN_CWS!$C129</f>
        <v>0.6</v>
      </c>
      <c r="Q431" s="23">
        <f>STAFFPLAN_CWS!$C129</f>
        <v>0.6</v>
      </c>
      <c r="R431" s="23">
        <f>STAFFPLAN_CWS!$C129</f>
        <v>0.6</v>
      </c>
      <c r="S431" s="23">
        <f>STAFFPLAN_CWS!$C129</f>
        <v>0.6</v>
      </c>
      <c r="T431" s="23">
        <f>STAFFPLAN_CWS!$D129</f>
        <v>0.7</v>
      </c>
      <c r="U431" s="23">
        <f>STAFFPLAN_CWS!$D129</f>
        <v>0.7</v>
      </c>
      <c r="V431" s="23">
        <f>STAFFPLAN_CWS!$D129</f>
        <v>0.7</v>
      </c>
      <c r="W431" s="23">
        <f>STAFFPLAN_CWS!$D129</f>
        <v>0.7</v>
      </c>
      <c r="X431" s="23">
        <f>STAFFPLAN_CWS!$D129</f>
        <v>0.7</v>
      </c>
      <c r="Y431" s="23">
        <f>STAFFPLAN_CWS!$D129</f>
        <v>0.7</v>
      </c>
      <c r="Z431" s="23">
        <f>STAFFPLAN_CWS!$D129</f>
        <v>0.7</v>
      </c>
      <c r="AA431" s="23">
        <f>STAFFPLAN_CWS!$D129</f>
        <v>0.7</v>
      </c>
      <c r="AB431" s="23">
        <f>STAFFPLAN_CWS!$D129</f>
        <v>0.7</v>
      </c>
      <c r="AC431" s="23">
        <f>STAFFPLAN_CWS!$D129</f>
        <v>0.7</v>
      </c>
      <c r="AD431" s="23">
        <f>STAFFPLAN_CWS!$D129</f>
        <v>0.7</v>
      </c>
      <c r="AE431" s="23">
        <f>STAFFPLAN_CWS!$D129</f>
        <v>0.7</v>
      </c>
      <c r="AF431" s="23">
        <f>STAFFPLAN_CWS!$E129</f>
        <v>0.7</v>
      </c>
      <c r="AG431" s="23">
        <f>STAFFPLAN_CWS!$E129</f>
        <v>0.7</v>
      </c>
      <c r="AH431" s="23">
        <f>STAFFPLAN_CWS!$E129</f>
        <v>0.7</v>
      </c>
      <c r="AI431" s="23">
        <f>STAFFPLAN_CWS!$E129</f>
        <v>0.7</v>
      </c>
      <c r="AJ431" s="23">
        <f>STAFFPLAN_CWS!$E129</f>
        <v>0.7</v>
      </c>
      <c r="AK431" s="23">
        <f>STAFFPLAN_CWS!$E129</f>
        <v>0.7</v>
      </c>
      <c r="AL431" s="23">
        <f>STAFFPLAN_CWS!$E129</f>
        <v>0.7</v>
      </c>
      <c r="AM431" s="23">
        <f>STAFFPLAN_CWS!$E129</f>
        <v>0.7</v>
      </c>
      <c r="AN431" s="23">
        <f>STAFFPLAN_CWS!$E129</f>
        <v>0.7</v>
      </c>
      <c r="AO431" s="23">
        <f>STAFFPLAN_CWS!$E129</f>
        <v>0.7</v>
      </c>
      <c r="AP431" s="23">
        <f>STAFFPLAN_CWS!$E129</f>
        <v>0.7</v>
      </c>
      <c r="AQ431" s="23">
        <f>STAFFPLAN_CWS!$E129</f>
        <v>0.7</v>
      </c>
      <c r="AR431" s="23">
        <f>STAFFPLAN_CWS!$F129</f>
        <v>0.85</v>
      </c>
      <c r="AS431" s="23">
        <f>STAFFPLAN_CWS!$F129</f>
        <v>0.85</v>
      </c>
      <c r="AT431" s="23">
        <f>STAFFPLAN_CWS!$F129</f>
        <v>0.85</v>
      </c>
      <c r="AU431" s="23">
        <f>STAFFPLAN_CWS!$F129</f>
        <v>0.85</v>
      </c>
      <c r="AV431" s="23">
        <f>STAFFPLAN_CWS!$F129</f>
        <v>0.85</v>
      </c>
      <c r="AW431" s="23">
        <f>STAFFPLAN_CWS!$F129</f>
        <v>0.85</v>
      </c>
      <c r="AX431" s="23">
        <f>STAFFPLAN_CWS!$F129</f>
        <v>0.85</v>
      </c>
      <c r="AY431" s="23">
        <f>STAFFPLAN_CWS!$F129</f>
        <v>0.85</v>
      </c>
      <c r="AZ431" s="23">
        <f>STAFFPLAN_CWS!$F129</f>
        <v>0.85</v>
      </c>
      <c r="BA431" s="23">
        <f>STAFFPLAN_CWS!$F129</f>
        <v>0.85</v>
      </c>
      <c r="BB431" s="23">
        <f>STAFFPLAN_CWS!$F129</f>
        <v>0.85</v>
      </c>
      <c r="BC431" s="23">
        <f>STAFFPLAN_CWS!$F129</f>
        <v>0.85</v>
      </c>
      <c r="BD431" s="23">
        <f>STAFFPLAN_CWS!$G129</f>
        <v>1</v>
      </c>
      <c r="BE431" s="23">
        <f>STAFFPLAN_CWS!$G129</f>
        <v>1</v>
      </c>
      <c r="BF431" s="23">
        <f>STAFFPLAN_CWS!$G129</f>
        <v>1</v>
      </c>
      <c r="BG431" s="23">
        <f>STAFFPLAN_CWS!$G129</f>
        <v>1</v>
      </c>
      <c r="BH431" s="23">
        <f>STAFFPLAN_CWS!$G129</f>
        <v>1</v>
      </c>
      <c r="BI431" s="23">
        <f>STAFFPLAN_CWS!$G129</f>
        <v>1</v>
      </c>
      <c r="BJ431" s="23">
        <f>STAFFPLAN_CWS!$G129</f>
        <v>1</v>
      </c>
      <c r="BK431" s="23">
        <f>STAFFPLAN_CWS!$G129</f>
        <v>1</v>
      </c>
      <c r="BL431" s="23">
        <f>STAFFPLAN_CWS!$G129</f>
        <v>1</v>
      </c>
      <c r="BM431" s="23">
        <f>STAFFPLAN_CWS!$G129</f>
        <v>1</v>
      </c>
      <c r="BN431" s="23">
        <f>STAFFPLAN_CWS!$G129</f>
        <v>1</v>
      </c>
      <c r="BO431" s="23">
        <f>STAFFPLAN_CWS!$G129</f>
        <v>1</v>
      </c>
    </row>
    <row r="432" spans="1:67" hidden="1" outlineLevel="2" x14ac:dyDescent="0.15">
      <c r="A432" s="47" t="s">
        <v>76</v>
      </c>
      <c r="G432" s="26">
        <f t="shared" ref="G432:AL432" si="270">G430*G431</f>
        <v>0</v>
      </c>
      <c r="H432" s="26">
        <f t="shared" si="270"/>
        <v>0</v>
      </c>
      <c r="I432" s="26">
        <f t="shared" si="270"/>
        <v>0</v>
      </c>
      <c r="J432" s="26">
        <f t="shared" si="270"/>
        <v>0</v>
      </c>
      <c r="K432" s="26">
        <f t="shared" si="270"/>
        <v>0</v>
      </c>
      <c r="L432" s="26">
        <f t="shared" si="270"/>
        <v>0</v>
      </c>
      <c r="M432" s="26">
        <f t="shared" si="270"/>
        <v>0</v>
      </c>
      <c r="N432" s="26">
        <f t="shared" si="270"/>
        <v>0</v>
      </c>
      <c r="O432" s="26">
        <f t="shared" si="270"/>
        <v>0</v>
      </c>
      <c r="P432" s="26">
        <f t="shared" si="270"/>
        <v>0</v>
      </c>
      <c r="Q432" s="26">
        <f t="shared" si="270"/>
        <v>0</v>
      </c>
      <c r="R432" s="26">
        <f t="shared" si="270"/>
        <v>0</v>
      </c>
      <c r="S432" s="26">
        <f t="shared" si="270"/>
        <v>0</v>
      </c>
      <c r="T432" s="26">
        <f t="shared" si="270"/>
        <v>0</v>
      </c>
      <c r="U432" s="26">
        <f t="shared" si="270"/>
        <v>0</v>
      </c>
      <c r="V432" s="26">
        <f t="shared" si="270"/>
        <v>0</v>
      </c>
      <c r="W432" s="26">
        <f t="shared" si="270"/>
        <v>0</v>
      </c>
      <c r="X432" s="26">
        <f t="shared" si="270"/>
        <v>0</v>
      </c>
      <c r="Y432" s="26">
        <f t="shared" si="270"/>
        <v>0</v>
      </c>
      <c r="Z432" s="26">
        <f t="shared" si="270"/>
        <v>0</v>
      </c>
      <c r="AA432" s="26">
        <f t="shared" si="270"/>
        <v>0</v>
      </c>
      <c r="AB432" s="26">
        <f t="shared" si="270"/>
        <v>0</v>
      </c>
      <c r="AC432" s="26">
        <f t="shared" si="270"/>
        <v>0</v>
      </c>
      <c r="AD432" s="26">
        <f t="shared" si="270"/>
        <v>0</v>
      </c>
      <c r="AE432" s="26">
        <f t="shared" si="270"/>
        <v>0</v>
      </c>
      <c r="AF432" s="26">
        <f t="shared" si="270"/>
        <v>0</v>
      </c>
      <c r="AG432" s="26">
        <f t="shared" si="270"/>
        <v>0</v>
      </c>
      <c r="AH432" s="26">
        <f t="shared" si="270"/>
        <v>0</v>
      </c>
      <c r="AI432" s="26">
        <f t="shared" si="270"/>
        <v>0</v>
      </c>
      <c r="AJ432" s="26">
        <f t="shared" si="270"/>
        <v>0</v>
      </c>
      <c r="AK432" s="26">
        <f t="shared" si="270"/>
        <v>0</v>
      </c>
      <c r="AL432" s="26">
        <f t="shared" si="270"/>
        <v>0</v>
      </c>
      <c r="AM432" s="26">
        <f t="shared" ref="AM432:BO432" si="271">AM430*AM431</f>
        <v>0</v>
      </c>
      <c r="AN432" s="26">
        <f t="shared" si="271"/>
        <v>0</v>
      </c>
      <c r="AO432" s="26">
        <f t="shared" si="271"/>
        <v>0</v>
      </c>
      <c r="AP432" s="26">
        <f t="shared" si="271"/>
        <v>0</v>
      </c>
      <c r="AQ432" s="26">
        <f t="shared" si="271"/>
        <v>0</v>
      </c>
      <c r="AR432" s="26">
        <f t="shared" si="271"/>
        <v>0</v>
      </c>
      <c r="AS432" s="26">
        <f t="shared" si="271"/>
        <v>0</v>
      </c>
      <c r="AT432" s="26">
        <f t="shared" si="271"/>
        <v>0</v>
      </c>
      <c r="AU432" s="26">
        <f t="shared" si="271"/>
        <v>0</v>
      </c>
      <c r="AV432" s="26">
        <f t="shared" si="271"/>
        <v>0</v>
      </c>
      <c r="AW432" s="26">
        <f t="shared" si="271"/>
        <v>0</v>
      </c>
      <c r="AX432" s="26">
        <f t="shared" si="271"/>
        <v>0</v>
      </c>
      <c r="AY432" s="26">
        <f t="shared" si="271"/>
        <v>0</v>
      </c>
      <c r="AZ432" s="26">
        <f t="shared" si="271"/>
        <v>0</v>
      </c>
      <c r="BA432" s="26">
        <f t="shared" si="271"/>
        <v>0</v>
      </c>
      <c r="BB432" s="26">
        <f t="shared" si="271"/>
        <v>0</v>
      </c>
      <c r="BC432" s="26">
        <f t="shared" si="271"/>
        <v>0</v>
      </c>
      <c r="BD432" s="26">
        <f t="shared" si="271"/>
        <v>0</v>
      </c>
      <c r="BE432" s="26">
        <f t="shared" si="271"/>
        <v>0</v>
      </c>
      <c r="BF432" s="26">
        <f t="shared" si="271"/>
        <v>0</v>
      </c>
      <c r="BG432" s="26">
        <f t="shared" si="271"/>
        <v>0</v>
      </c>
      <c r="BH432" s="26">
        <f t="shared" si="271"/>
        <v>0</v>
      </c>
      <c r="BI432" s="26">
        <f t="shared" si="271"/>
        <v>0</v>
      </c>
      <c r="BJ432" s="26">
        <f t="shared" si="271"/>
        <v>0</v>
      </c>
      <c r="BK432" s="26">
        <f t="shared" si="271"/>
        <v>0</v>
      </c>
      <c r="BL432" s="26">
        <f t="shared" si="271"/>
        <v>0</v>
      </c>
      <c r="BM432" s="26">
        <f t="shared" si="271"/>
        <v>0</v>
      </c>
      <c r="BN432" s="26">
        <f t="shared" si="271"/>
        <v>0</v>
      </c>
      <c r="BO432" s="26">
        <f t="shared" si="271"/>
        <v>0</v>
      </c>
    </row>
    <row r="433" spans="1:67" hidden="1" outlineLevel="2" x14ac:dyDescent="0.15">
      <c r="A433" s="47" t="s">
        <v>757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0</v>
      </c>
      <c r="AR433" s="26">
        <v>0</v>
      </c>
      <c r="AS433" s="26">
        <v>0</v>
      </c>
      <c r="AT433" s="26">
        <v>0</v>
      </c>
      <c r="AU433" s="26">
        <v>0</v>
      </c>
      <c r="AV433" s="26">
        <v>0</v>
      </c>
      <c r="AW433" s="26">
        <v>0</v>
      </c>
      <c r="AX433" s="26">
        <v>0</v>
      </c>
      <c r="AY433" s="26">
        <v>0</v>
      </c>
      <c r="AZ433" s="26">
        <v>0</v>
      </c>
      <c r="BA433" s="26">
        <v>0</v>
      </c>
      <c r="BB433" s="26">
        <v>0</v>
      </c>
      <c r="BC433" s="26">
        <v>0</v>
      </c>
      <c r="BD433" s="26">
        <v>0</v>
      </c>
      <c r="BE433" s="26">
        <v>0</v>
      </c>
      <c r="BF433" s="26">
        <v>0</v>
      </c>
      <c r="BG433" s="26">
        <v>0</v>
      </c>
      <c r="BH433" s="26">
        <v>0</v>
      </c>
      <c r="BI433" s="26">
        <v>0</v>
      </c>
      <c r="BJ433" s="26">
        <v>0</v>
      </c>
      <c r="BK433" s="26">
        <v>0</v>
      </c>
      <c r="BL433" s="26">
        <v>0</v>
      </c>
      <c r="BM433" s="26">
        <v>0</v>
      </c>
      <c r="BN433" s="26">
        <v>0</v>
      </c>
      <c r="BO433" s="26">
        <v>0</v>
      </c>
    </row>
    <row r="434" spans="1:67" hidden="1" outlineLevel="2" x14ac:dyDescent="0.15">
      <c r="A434" s="47" t="s">
        <v>63</v>
      </c>
      <c r="G434" s="26">
        <f t="shared" ref="G434:AL434" si="272">G432+G433</f>
        <v>0</v>
      </c>
      <c r="H434" s="26">
        <f t="shared" si="272"/>
        <v>0</v>
      </c>
      <c r="I434" s="26">
        <f t="shared" si="272"/>
        <v>0</v>
      </c>
      <c r="J434" s="26">
        <f t="shared" si="272"/>
        <v>0</v>
      </c>
      <c r="K434" s="26">
        <f t="shared" si="272"/>
        <v>0</v>
      </c>
      <c r="L434" s="26">
        <f t="shared" si="272"/>
        <v>0</v>
      </c>
      <c r="M434" s="26">
        <f t="shared" si="272"/>
        <v>0</v>
      </c>
      <c r="N434" s="26">
        <f t="shared" si="272"/>
        <v>0</v>
      </c>
      <c r="O434" s="26">
        <f t="shared" si="272"/>
        <v>0</v>
      </c>
      <c r="P434" s="26">
        <f t="shared" si="272"/>
        <v>0</v>
      </c>
      <c r="Q434" s="26">
        <f t="shared" si="272"/>
        <v>0</v>
      </c>
      <c r="R434" s="26">
        <f t="shared" si="272"/>
        <v>0</v>
      </c>
      <c r="S434" s="26">
        <f t="shared" si="272"/>
        <v>0</v>
      </c>
      <c r="T434" s="26">
        <f t="shared" si="272"/>
        <v>0</v>
      </c>
      <c r="U434" s="26">
        <f t="shared" si="272"/>
        <v>0</v>
      </c>
      <c r="V434" s="26">
        <f t="shared" si="272"/>
        <v>0</v>
      </c>
      <c r="W434" s="26">
        <f t="shared" si="272"/>
        <v>0</v>
      </c>
      <c r="X434" s="26">
        <f t="shared" si="272"/>
        <v>0</v>
      </c>
      <c r="Y434" s="26">
        <f t="shared" si="272"/>
        <v>0</v>
      </c>
      <c r="Z434" s="26">
        <f t="shared" si="272"/>
        <v>0</v>
      </c>
      <c r="AA434" s="26">
        <f t="shared" si="272"/>
        <v>0</v>
      </c>
      <c r="AB434" s="26">
        <f t="shared" si="272"/>
        <v>0</v>
      </c>
      <c r="AC434" s="26">
        <f t="shared" si="272"/>
        <v>0</v>
      </c>
      <c r="AD434" s="26">
        <f t="shared" si="272"/>
        <v>0</v>
      </c>
      <c r="AE434" s="26">
        <f t="shared" si="272"/>
        <v>0</v>
      </c>
      <c r="AF434" s="26">
        <f t="shared" si="272"/>
        <v>0</v>
      </c>
      <c r="AG434" s="26">
        <f t="shared" si="272"/>
        <v>0</v>
      </c>
      <c r="AH434" s="26">
        <f t="shared" si="272"/>
        <v>0</v>
      </c>
      <c r="AI434" s="26">
        <f t="shared" si="272"/>
        <v>0</v>
      </c>
      <c r="AJ434" s="26">
        <f t="shared" si="272"/>
        <v>0</v>
      </c>
      <c r="AK434" s="26">
        <f t="shared" si="272"/>
        <v>0</v>
      </c>
      <c r="AL434" s="26">
        <f t="shared" si="272"/>
        <v>0</v>
      </c>
      <c r="AM434" s="26">
        <f t="shared" ref="AM434:BO434" si="273">AM432+AM433</f>
        <v>0</v>
      </c>
      <c r="AN434" s="26">
        <f t="shared" si="273"/>
        <v>0</v>
      </c>
      <c r="AO434" s="26">
        <f t="shared" si="273"/>
        <v>0</v>
      </c>
      <c r="AP434" s="26">
        <f t="shared" si="273"/>
        <v>0</v>
      </c>
      <c r="AQ434" s="26">
        <f t="shared" si="273"/>
        <v>0</v>
      </c>
      <c r="AR434" s="26">
        <f t="shared" si="273"/>
        <v>0</v>
      </c>
      <c r="AS434" s="26">
        <f t="shared" si="273"/>
        <v>0</v>
      </c>
      <c r="AT434" s="26">
        <f t="shared" si="273"/>
        <v>0</v>
      </c>
      <c r="AU434" s="26">
        <f t="shared" si="273"/>
        <v>0</v>
      </c>
      <c r="AV434" s="26">
        <f t="shared" si="273"/>
        <v>0</v>
      </c>
      <c r="AW434" s="26">
        <f t="shared" si="273"/>
        <v>0</v>
      </c>
      <c r="AX434" s="26">
        <f t="shared" si="273"/>
        <v>0</v>
      </c>
      <c r="AY434" s="26">
        <f t="shared" si="273"/>
        <v>0</v>
      </c>
      <c r="AZ434" s="26">
        <f t="shared" si="273"/>
        <v>0</v>
      </c>
      <c r="BA434" s="26">
        <f t="shared" si="273"/>
        <v>0</v>
      </c>
      <c r="BB434" s="26">
        <f t="shared" si="273"/>
        <v>0</v>
      </c>
      <c r="BC434" s="26">
        <f t="shared" si="273"/>
        <v>0</v>
      </c>
      <c r="BD434" s="26">
        <f t="shared" si="273"/>
        <v>0</v>
      </c>
      <c r="BE434" s="26">
        <f t="shared" si="273"/>
        <v>0</v>
      </c>
      <c r="BF434" s="26">
        <f t="shared" si="273"/>
        <v>0</v>
      </c>
      <c r="BG434" s="26">
        <f t="shared" si="273"/>
        <v>0</v>
      </c>
      <c r="BH434" s="26">
        <f t="shared" si="273"/>
        <v>0</v>
      </c>
      <c r="BI434" s="26">
        <f t="shared" si="273"/>
        <v>0</v>
      </c>
      <c r="BJ434" s="26">
        <f t="shared" si="273"/>
        <v>0</v>
      </c>
      <c r="BK434" s="26">
        <f t="shared" si="273"/>
        <v>0</v>
      </c>
      <c r="BL434" s="26">
        <f t="shared" si="273"/>
        <v>0</v>
      </c>
      <c r="BM434" s="26">
        <f t="shared" si="273"/>
        <v>0</v>
      </c>
      <c r="BN434" s="26">
        <f t="shared" si="273"/>
        <v>0</v>
      </c>
      <c r="BO434" s="26">
        <f t="shared" si="273"/>
        <v>0</v>
      </c>
    </row>
    <row r="435" spans="1:67" hidden="1" outlineLevel="2" x14ac:dyDescent="0.15">
      <c r="A435" s="47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</row>
    <row r="436" spans="1:67" hidden="1" outlineLevel="2" x14ac:dyDescent="0.15">
      <c r="A436" s="33" t="s">
        <v>86</v>
      </c>
      <c r="G436" s="26">
        <f t="shared" ref="G436:AL436" si="274">G101*$C101</f>
        <v>0</v>
      </c>
      <c r="H436" s="26">
        <f t="shared" si="274"/>
        <v>0</v>
      </c>
      <c r="I436" s="26">
        <f t="shared" si="274"/>
        <v>0</v>
      </c>
      <c r="J436" s="26">
        <f t="shared" si="274"/>
        <v>0</v>
      </c>
      <c r="K436" s="26">
        <f t="shared" si="274"/>
        <v>0</v>
      </c>
      <c r="L436" s="26">
        <f t="shared" si="274"/>
        <v>0</v>
      </c>
      <c r="M436" s="26">
        <f t="shared" si="274"/>
        <v>0</v>
      </c>
      <c r="N436" s="26">
        <f t="shared" si="274"/>
        <v>0</v>
      </c>
      <c r="O436" s="26">
        <f t="shared" si="274"/>
        <v>0</v>
      </c>
      <c r="P436" s="26">
        <f t="shared" si="274"/>
        <v>0</v>
      </c>
      <c r="Q436" s="26">
        <f t="shared" si="274"/>
        <v>0</v>
      </c>
      <c r="R436" s="26">
        <f t="shared" si="274"/>
        <v>0</v>
      </c>
      <c r="S436" s="26">
        <f t="shared" si="274"/>
        <v>0</v>
      </c>
      <c r="T436" s="26">
        <f t="shared" si="274"/>
        <v>0</v>
      </c>
      <c r="U436" s="26">
        <f t="shared" si="274"/>
        <v>0</v>
      </c>
      <c r="V436" s="26">
        <f t="shared" si="274"/>
        <v>0</v>
      </c>
      <c r="W436" s="26">
        <f t="shared" si="274"/>
        <v>0</v>
      </c>
      <c r="X436" s="26">
        <f t="shared" si="274"/>
        <v>0</v>
      </c>
      <c r="Y436" s="26">
        <f t="shared" si="274"/>
        <v>0</v>
      </c>
      <c r="Z436" s="26">
        <f t="shared" si="274"/>
        <v>0</v>
      </c>
      <c r="AA436" s="26">
        <f t="shared" si="274"/>
        <v>0</v>
      </c>
      <c r="AB436" s="26">
        <f t="shared" si="274"/>
        <v>0</v>
      </c>
      <c r="AC436" s="26">
        <f t="shared" si="274"/>
        <v>0</v>
      </c>
      <c r="AD436" s="26">
        <f t="shared" si="274"/>
        <v>0</v>
      </c>
      <c r="AE436" s="26">
        <f t="shared" si="274"/>
        <v>0</v>
      </c>
      <c r="AF436" s="26">
        <f t="shared" si="274"/>
        <v>0</v>
      </c>
      <c r="AG436" s="26">
        <f t="shared" si="274"/>
        <v>0</v>
      </c>
      <c r="AH436" s="26">
        <f t="shared" si="274"/>
        <v>0</v>
      </c>
      <c r="AI436" s="26">
        <f t="shared" si="274"/>
        <v>0</v>
      </c>
      <c r="AJ436" s="26">
        <f t="shared" si="274"/>
        <v>0</v>
      </c>
      <c r="AK436" s="26">
        <f t="shared" si="274"/>
        <v>0</v>
      </c>
      <c r="AL436" s="26">
        <f t="shared" si="274"/>
        <v>0</v>
      </c>
      <c r="AM436" s="26">
        <f t="shared" ref="AM436:BO436" si="275">AM101*$C101</f>
        <v>0</v>
      </c>
      <c r="AN436" s="26">
        <f t="shared" si="275"/>
        <v>0</v>
      </c>
      <c r="AO436" s="26">
        <f t="shared" si="275"/>
        <v>0</v>
      </c>
      <c r="AP436" s="26">
        <f t="shared" si="275"/>
        <v>0</v>
      </c>
      <c r="AQ436" s="26">
        <f t="shared" si="275"/>
        <v>0</v>
      </c>
      <c r="AR436" s="26">
        <f t="shared" si="275"/>
        <v>0</v>
      </c>
      <c r="AS436" s="26">
        <f t="shared" si="275"/>
        <v>0</v>
      </c>
      <c r="AT436" s="26">
        <f t="shared" si="275"/>
        <v>0</v>
      </c>
      <c r="AU436" s="26">
        <f t="shared" si="275"/>
        <v>0</v>
      </c>
      <c r="AV436" s="26">
        <f t="shared" si="275"/>
        <v>0</v>
      </c>
      <c r="AW436" s="26">
        <f t="shared" si="275"/>
        <v>0</v>
      </c>
      <c r="AX436" s="26">
        <f t="shared" si="275"/>
        <v>0</v>
      </c>
      <c r="AY436" s="26">
        <f t="shared" si="275"/>
        <v>0</v>
      </c>
      <c r="AZ436" s="26">
        <f t="shared" si="275"/>
        <v>0</v>
      </c>
      <c r="BA436" s="26">
        <f t="shared" si="275"/>
        <v>0</v>
      </c>
      <c r="BB436" s="26">
        <f t="shared" si="275"/>
        <v>0</v>
      </c>
      <c r="BC436" s="26">
        <f t="shared" si="275"/>
        <v>0</v>
      </c>
      <c r="BD436" s="26">
        <f t="shared" si="275"/>
        <v>0</v>
      </c>
      <c r="BE436" s="26">
        <f t="shared" si="275"/>
        <v>0</v>
      </c>
      <c r="BF436" s="26">
        <f t="shared" si="275"/>
        <v>0</v>
      </c>
      <c r="BG436" s="26">
        <f t="shared" si="275"/>
        <v>0</v>
      </c>
      <c r="BH436" s="26">
        <f t="shared" si="275"/>
        <v>0</v>
      </c>
      <c r="BI436" s="26">
        <f t="shared" si="275"/>
        <v>0</v>
      </c>
      <c r="BJ436" s="26">
        <f t="shared" si="275"/>
        <v>0</v>
      </c>
      <c r="BK436" s="26">
        <f t="shared" si="275"/>
        <v>0</v>
      </c>
      <c r="BL436" s="26">
        <f t="shared" si="275"/>
        <v>0</v>
      </c>
      <c r="BM436" s="26">
        <f t="shared" si="275"/>
        <v>0</v>
      </c>
      <c r="BN436" s="26">
        <f t="shared" si="275"/>
        <v>0</v>
      </c>
      <c r="BO436" s="26">
        <f t="shared" si="275"/>
        <v>0</v>
      </c>
    </row>
    <row r="437" spans="1:67" hidden="1" outlineLevel="2" x14ac:dyDescent="0.15"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</row>
    <row r="438" spans="1:67" hidden="1" outlineLevel="2" x14ac:dyDescent="0.15">
      <c r="A438" s="14" t="s">
        <v>111</v>
      </c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</row>
    <row r="439" spans="1:67" hidden="1" outlineLevel="2" x14ac:dyDescent="0.15">
      <c r="A439" s="47" t="s">
        <v>75</v>
      </c>
      <c r="G439" s="26">
        <f t="shared" ref="G439:AL439" si="276">G103*$C103</f>
        <v>0</v>
      </c>
      <c r="H439" s="26">
        <f t="shared" si="276"/>
        <v>0</v>
      </c>
      <c r="I439" s="26">
        <f t="shared" si="276"/>
        <v>0</v>
      </c>
      <c r="J439" s="26">
        <f t="shared" si="276"/>
        <v>0</v>
      </c>
      <c r="K439" s="26">
        <f t="shared" si="276"/>
        <v>0</v>
      </c>
      <c r="L439" s="26">
        <f t="shared" si="276"/>
        <v>0</v>
      </c>
      <c r="M439" s="26">
        <f t="shared" si="276"/>
        <v>0</v>
      </c>
      <c r="N439" s="26">
        <f t="shared" si="276"/>
        <v>0</v>
      </c>
      <c r="O439" s="26">
        <f t="shared" si="276"/>
        <v>0</v>
      </c>
      <c r="P439" s="26">
        <f t="shared" si="276"/>
        <v>0</v>
      </c>
      <c r="Q439" s="26">
        <f t="shared" si="276"/>
        <v>0</v>
      </c>
      <c r="R439" s="26">
        <f t="shared" si="276"/>
        <v>0</v>
      </c>
      <c r="S439" s="26">
        <f t="shared" si="276"/>
        <v>0</v>
      </c>
      <c r="T439" s="26">
        <f t="shared" si="276"/>
        <v>0</v>
      </c>
      <c r="U439" s="26">
        <f t="shared" si="276"/>
        <v>0</v>
      </c>
      <c r="V439" s="26">
        <f t="shared" si="276"/>
        <v>0</v>
      </c>
      <c r="W439" s="26">
        <f t="shared" si="276"/>
        <v>0</v>
      </c>
      <c r="X439" s="26">
        <f t="shared" si="276"/>
        <v>0</v>
      </c>
      <c r="Y439" s="26">
        <f t="shared" si="276"/>
        <v>0</v>
      </c>
      <c r="Z439" s="26">
        <f t="shared" si="276"/>
        <v>0</v>
      </c>
      <c r="AA439" s="26">
        <f t="shared" si="276"/>
        <v>0</v>
      </c>
      <c r="AB439" s="26">
        <f t="shared" si="276"/>
        <v>0</v>
      </c>
      <c r="AC439" s="26">
        <f t="shared" si="276"/>
        <v>0</v>
      </c>
      <c r="AD439" s="26">
        <f t="shared" si="276"/>
        <v>0</v>
      </c>
      <c r="AE439" s="26">
        <f t="shared" si="276"/>
        <v>0</v>
      </c>
      <c r="AF439" s="26">
        <f t="shared" si="276"/>
        <v>0</v>
      </c>
      <c r="AG439" s="26">
        <f t="shared" si="276"/>
        <v>0</v>
      </c>
      <c r="AH439" s="26">
        <f t="shared" si="276"/>
        <v>0</v>
      </c>
      <c r="AI439" s="26">
        <f t="shared" si="276"/>
        <v>0</v>
      </c>
      <c r="AJ439" s="26">
        <f t="shared" si="276"/>
        <v>0</v>
      </c>
      <c r="AK439" s="26">
        <f t="shared" si="276"/>
        <v>0</v>
      </c>
      <c r="AL439" s="26">
        <f t="shared" si="276"/>
        <v>0</v>
      </c>
      <c r="AM439" s="26">
        <f t="shared" ref="AM439:BO439" si="277">AM103*$C103</f>
        <v>0</v>
      </c>
      <c r="AN439" s="26">
        <f t="shared" si="277"/>
        <v>0</v>
      </c>
      <c r="AO439" s="26">
        <f t="shared" si="277"/>
        <v>0</v>
      </c>
      <c r="AP439" s="26">
        <f t="shared" si="277"/>
        <v>0</v>
      </c>
      <c r="AQ439" s="26">
        <f t="shared" si="277"/>
        <v>0</v>
      </c>
      <c r="AR439" s="26">
        <f t="shared" si="277"/>
        <v>0</v>
      </c>
      <c r="AS439" s="26">
        <f t="shared" si="277"/>
        <v>0</v>
      </c>
      <c r="AT439" s="26">
        <f t="shared" si="277"/>
        <v>0</v>
      </c>
      <c r="AU439" s="26">
        <f t="shared" si="277"/>
        <v>0</v>
      </c>
      <c r="AV439" s="26">
        <f t="shared" si="277"/>
        <v>0</v>
      </c>
      <c r="AW439" s="26">
        <f t="shared" si="277"/>
        <v>0</v>
      </c>
      <c r="AX439" s="26">
        <f t="shared" si="277"/>
        <v>0</v>
      </c>
      <c r="AY439" s="26">
        <f t="shared" si="277"/>
        <v>0</v>
      </c>
      <c r="AZ439" s="26">
        <f t="shared" si="277"/>
        <v>0</v>
      </c>
      <c r="BA439" s="26">
        <f t="shared" si="277"/>
        <v>0</v>
      </c>
      <c r="BB439" s="26">
        <f t="shared" si="277"/>
        <v>0</v>
      </c>
      <c r="BC439" s="26">
        <f t="shared" si="277"/>
        <v>0</v>
      </c>
      <c r="BD439" s="26">
        <f t="shared" si="277"/>
        <v>0</v>
      </c>
      <c r="BE439" s="26">
        <f t="shared" si="277"/>
        <v>0</v>
      </c>
      <c r="BF439" s="26">
        <f t="shared" si="277"/>
        <v>0</v>
      </c>
      <c r="BG439" s="26">
        <f t="shared" si="277"/>
        <v>0</v>
      </c>
      <c r="BH439" s="26">
        <f t="shared" si="277"/>
        <v>0</v>
      </c>
      <c r="BI439" s="26">
        <f t="shared" si="277"/>
        <v>0</v>
      </c>
      <c r="BJ439" s="26">
        <f t="shared" si="277"/>
        <v>0</v>
      </c>
      <c r="BK439" s="26">
        <f t="shared" si="277"/>
        <v>0</v>
      </c>
      <c r="BL439" s="26">
        <f t="shared" si="277"/>
        <v>0</v>
      </c>
      <c r="BM439" s="26">
        <f t="shared" si="277"/>
        <v>0</v>
      </c>
      <c r="BN439" s="26">
        <f t="shared" si="277"/>
        <v>0</v>
      </c>
      <c r="BO439" s="26">
        <f t="shared" si="277"/>
        <v>0</v>
      </c>
    </row>
    <row r="440" spans="1:67" hidden="1" outlineLevel="2" x14ac:dyDescent="0.15">
      <c r="A440" s="47" t="s">
        <v>62</v>
      </c>
      <c r="G440" s="23">
        <f>STAFFPLAN_CWS!$B133</f>
        <v>0.5</v>
      </c>
      <c r="H440" s="23">
        <f>STAFFPLAN_CWS!$C133</f>
        <v>0.6</v>
      </c>
      <c r="I440" s="23">
        <f>STAFFPLAN_CWS!$C133</f>
        <v>0.6</v>
      </c>
      <c r="J440" s="23">
        <f>STAFFPLAN_CWS!$C133</f>
        <v>0.6</v>
      </c>
      <c r="K440" s="23">
        <f>STAFFPLAN_CWS!$C133</f>
        <v>0.6</v>
      </c>
      <c r="L440" s="23">
        <f>STAFFPLAN_CWS!$C133</f>
        <v>0.6</v>
      </c>
      <c r="M440" s="23">
        <f>STAFFPLAN_CWS!$C133</f>
        <v>0.6</v>
      </c>
      <c r="N440" s="23">
        <f>STAFFPLAN_CWS!$C133</f>
        <v>0.6</v>
      </c>
      <c r="O440" s="23">
        <f>STAFFPLAN_CWS!$C133</f>
        <v>0.6</v>
      </c>
      <c r="P440" s="23">
        <f>STAFFPLAN_CWS!$C133</f>
        <v>0.6</v>
      </c>
      <c r="Q440" s="23">
        <f>STAFFPLAN_CWS!$C133</f>
        <v>0.6</v>
      </c>
      <c r="R440" s="23">
        <f>STAFFPLAN_CWS!$C133</f>
        <v>0.6</v>
      </c>
      <c r="S440" s="23">
        <f>STAFFPLAN_CWS!$C133</f>
        <v>0.6</v>
      </c>
      <c r="T440" s="23">
        <f>STAFFPLAN_CWS!$D133</f>
        <v>0.7</v>
      </c>
      <c r="U440" s="23">
        <f>STAFFPLAN_CWS!$D133</f>
        <v>0.7</v>
      </c>
      <c r="V440" s="23">
        <f>STAFFPLAN_CWS!$D133</f>
        <v>0.7</v>
      </c>
      <c r="W440" s="23">
        <f>STAFFPLAN_CWS!$D133</f>
        <v>0.7</v>
      </c>
      <c r="X440" s="23">
        <f>STAFFPLAN_CWS!$D133</f>
        <v>0.7</v>
      </c>
      <c r="Y440" s="23">
        <f>STAFFPLAN_CWS!$D133</f>
        <v>0.7</v>
      </c>
      <c r="Z440" s="23">
        <f>STAFFPLAN_CWS!$D133</f>
        <v>0.7</v>
      </c>
      <c r="AA440" s="23">
        <f>STAFFPLAN_CWS!$D133</f>
        <v>0.7</v>
      </c>
      <c r="AB440" s="23">
        <f>STAFFPLAN_CWS!$D133</f>
        <v>0.7</v>
      </c>
      <c r="AC440" s="23">
        <f>STAFFPLAN_CWS!$D133</f>
        <v>0.7</v>
      </c>
      <c r="AD440" s="23">
        <f>STAFFPLAN_CWS!$D133</f>
        <v>0.7</v>
      </c>
      <c r="AE440" s="23">
        <f>STAFFPLAN_CWS!$D133</f>
        <v>0.7</v>
      </c>
      <c r="AF440" s="23">
        <f>STAFFPLAN_CWS!$E133</f>
        <v>0.7</v>
      </c>
      <c r="AG440" s="23">
        <f>STAFFPLAN_CWS!$E133</f>
        <v>0.7</v>
      </c>
      <c r="AH440" s="23">
        <f>STAFFPLAN_CWS!$E133</f>
        <v>0.7</v>
      </c>
      <c r="AI440" s="23">
        <f>STAFFPLAN_CWS!$E133</f>
        <v>0.7</v>
      </c>
      <c r="AJ440" s="23">
        <f>STAFFPLAN_CWS!$E133</f>
        <v>0.7</v>
      </c>
      <c r="AK440" s="23">
        <f>STAFFPLAN_CWS!$E133</f>
        <v>0.7</v>
      </c>
      <c r="AL440" s="23">
        <f>STAFFPLAN_CWS!$E133</f>
        <v>0.7</v>
      </c>
      <c r="AM440" s="23">
        <f>STAFFPLAN_CWS!$E133</f>
        <v>0.7</v>
      </c>
      <c r="AN440" s="23">
        <f>STAFFPLAN_CWS!$E133</f>
        <v>0.7</v>
      </c>
      <c r="AO440" s="23">
        <f>STAFFPLAN_CWS!$E133</f>
        <v>0.7</v>
      </c>
      <c r="AP440" s="23">
        <f>STAFFPLAN_CWS!$E133</f>
        <v>0.7</v>
      </c>
      <c r="AQ440" s="23">
        <f>STAFFPLAN_CWS!$E133</f>
        <v>0.7</v>
      </c>
      <c r="AR440" s="23">
        <f>STAFFPLAN_CWS!$F133</f>
        <v>0.85</v>
      </c>
      <c r="AS440" s="23">
        <f>STAFFPLAN_CWS!$F133</f>
        <v>0.85</v>
      </c>
      <c r="AT440" s="23">
        <f>STAFFPLAN_CWS!$F133</f>
        <v>0.85</v>
      </c>
      <c r="AU440" s="23">
        <f>STAFFPLAN_CWS!$F133</f>
        <v>0.85</v>
      </c>
      <c r="AV440" s="23">
        <f>STAFFPLAN_CWS!$F133</f>
        <v>0.85</v>
      </c>
      <c r="AW440" s="23">
        <f>STAFFPLAN_CWS!$F133</f>
        <v>0.85</v>
      </c>
      <c r="AX440" s="23">
        <f>STAFFPLAN_CWS!$F133</f>
        <v>0.85</v>
      </c>
      <c r="AY440" s="23">
        <f>STAFFPLAN_CWS!$F133</f>
        <v>0.85</v>
      </c>
      <c r="AZ440" s="23">
        <f>STAFFPLAN_CWS!$F133</f>
        <v>0.85</v>
      </c>
      <c r="BA440" s="23">
        <f>STAFFPLAN_CWS!$F133</f>
        <v>0.85</v>
      </c>
      <c r="BB440" s="23">
        <f>STAFFPLAN_CWS!$F133</f>
        <v>0.85</v>
      </c>
      <c r="BC440" s="23">
        <f>STAFFPLAN_CWS!$F133</f>
        <v>0.85</v>
      </c>
      <c r="BD440" s="23">
        <f>STAFFPLAN_CWS!$G133</f>
        <v>1</v>
      </c>
      <c r="BE440" s="23">
        <f>STAFFPLAN_CWS!$G133</f>
        <v>1</v>
      </c>
      <c r="BF440" s="23">
        <f>STAFFPLAN_CWS!$G133</f>
        <v>1</v>
      </c>
      <c r="BG440" s="23">
        <f>STAFFPLAN_CWS!$G133</f>
        <v>1</v>
      </c>
      <c r="BH440" s="23">
        <f>STAFFPLAN_CWS!$G133</f>
        <v>1</v>
      </c>
      <c r="BI440" s="23">
        <f>STAFFPLAN_CWS!$G133</f>
        <v>1</v>
      </c>
      <c r="BJ440" s="23">
        <f>STAFFPLAN_CWS!$G133</f>
        <v>1</v>
      </c>
      <c r="BK440" s="23">
        <f>STAFFPLAN_CWS!$G133</f>
        <v>1</v>
      </c>
      <c r="BL440" s="23">
        <f>STAFFPLAN_CWS!$G133</f>
        <v>1</v>
      </c>
      <c r="BM440" s="23">
        <f>STAFFPLAN_CWS!$G133</f>
        <v>1</v>
      </c>
      <c r="BN440" s="23">
        <f>STAFFPLAN_CWS!$G133</f>
        <v>1</v>
      </c>
      <c r="BO440" s="23">
        <f>STAFFPLAN_CWS!$G133</f>
        <v>1</v>
      </c>
    </row>
    <row r="441" spans="1:67" hidden="1" outlineLevel="2" x14ac:dyDescent="0.15">
      <c r="A441" s="47" t="s">
        <v>76</v>
      </c>
      <c r="G441" s="26">
        <f t="shared" ref="G441:AL441" si="278">G439*G440</f>
        <v>0</v>
      </c>
      <c r="H441" s="26">
        <f t="shared" si="278"/>
        <v>0</v>
      </c>
      <c r="I441" s="26">
        <f t="shared" si="278"/>
        <v>0</v>
      </c>
      <c r="J441" s="26">
        <f t="shared" si="278"/>
        <v>0</v>
      </c>
      <c r="K441" s="26">
        <f t="shared" si="278"/>
        <v>0</v>
      </c>
      <c r="L441" s="26">
        <f t="shared" si="278"/>
        <v>0</v>
      </c>
      <c r="M441" s="26">
        <f t="shared" si="278"/>
        <v>0</v>
      </c>
      <c r="N441" s="26">
        <f t="shared" si="278"/>
        <v>0</v>
      </c>
      <c r="O441" s="26">
        <f t="shared" si="278"/>
        <v>0</v>
      </c>
      <c r="P441" s="26">
        <f t="shared" si="278"/>
        <v>0</v>
      </c>
      <c r="Q441" s="26">
        <f t="shared" si="278"/>
        <v>0</v>
      </c>
      <c r="R441" s="26">
        <f t="shared" si="278"/>
        <v>0</v>
      </c>
      <c r="S441" s="26">
        <f t="shared" si="278"/>
        <v>0</v>
      </c>
      <c r="T441" s="26">
        <f t="shared" si="278"/>
        <v>0</v>
      </c>
      <c r="U441" s="26">
        <f t="shared" si="278"/>
        <v>0</v>
      </c>
      <c r="V441" s="26">
        <f t="shared" si="278"/>
        <v>0</v>
      </c>
      <c r="W441" s="26">
        <f t="shared" si="278"/>
        <v>0</v>
      </c>
      <c r="X441" s="26">
        <f t="shared" si="278"/>
        <v>0</v>
      </c>
      <c r="Y441" s="26">
        <f t="shared" si="278"/>
        <v>0</v>
      </c>
      <c r="Z441" s="26">
        <f t="shared" si="278"/>
        <v>0</v>
      </c>
      <c r="AA441" s="26">
        <f t="shared" si="278"/>
        <v>0</v>
      </c>
      <c r="AB441" s="26">
        <f t="shared" si="278"/>
        <v>0</v>
      </c>
      <c r="AC441" s="26">
        <f t="shared" si="278"/>
        <v>0</v>
      </c>
      <c r="AD441" s="26">
        <f t="shared" si="278"/>
        <v>0</v>
      </c>
      <c r="AE441" s="26">
        <f t="shared" si="278"/>
        <v>0</v>
      </c>
      <c r="AF441" s="26">
        <f t="shared" si="278"/>
        <v>0</v>
      </c>
      <c r="AG441" s="26">
        <f t="shared" si="278"/>
        <v>0</v>
      </c>
      <c r="AH441" s="26">
        <f t="shared" si="278"/>
        <v>0</v>
      </c>
      <c r="AI441" s="26">
        <f t="shared" si="278"/>
        <v>0</v>
      </c>
      <c r="AJ441" s="26">
        <f t="shared" si="278"/>
        <v>0</v>
      </c>
      <c r="AK441" s="26">
        <f t="shared" si="278"/>
        <v>0</v>
      </c>
      <c r="AL441" s="26">
        <f t="shared" si="278"/>
        <v>0</v>
      </c>
      <c r="AM441" s="26">
        <f t="shared" ref="AM441:BO441" si="279">AM439*AM440</f>
        <v>0</v>
      </c>
      <c r="AN441" s="26">
        <f t="shared" si="279"/>
        <v>0</v>
      </c>
      <c r="AO441" s="26">
        <f t="shared" si="279"/>
        <v>0</v>
      </c>
      <c r="AP441" s="26">
        <f t="shared" si="279"/>
        <v>0</v>
      </c>
      <c r="AQ441" s="26">
        <f t="shared" si="279"/>
        <v>0</v>
      </c>
      <c r="AR441" s="26">
        <f t="shared" si="279"/>
        <v>0</v>
      </c>
      <c r="AS441" s="26">
        <f t="shared" si="279"/>
        <v>0</v>
      </c>
      <c r="AT441" s="26">
        <f t="shared" si="279"/>
        <v>0</v>
      </c>
      <c r="AU441" s="26">
        <f t="shared" si="279"/>
        <v>0</v>
      </c>
      <c r="AV441" s="26">
        <f t="shared" si="279"/>
        <v>0</v>
      </c>
      <c r="AW441" s="26">
        <f t="shared" si="279"/>
        <v>0</v>
      </c>
      <c r="AX441" s="26">
        <f t="shared" si="279"/>
        <v>0</v>
      </c>
      <c r="AY441" s="26">
        <f t="shared" si="279"/>
        <v>0</v>
      </c>
      <c r="AZ441" s="26">
        <f t="shared" si="279"/>
        <v>0</v>
      </c>
      <c r="BA441" s="26">
        <f t="shared" si="279"/>
        <v>0</v>
      </c>
      <c r="BB441" s="26">
        <f t="shared" si="279"/>
        <v>0</v>
      </c>
      <c r="BC441" s="26">
        <f t="shared" si="279"/>
        <v>0</v>
      </c>
      <c r="BD441" s="26">
        <f t="shared" si="279"/>
        <v>0</v>
      </c>
      <c r="BE441" s="26">
        <f t="shared" si="279"/>
        <v>0</v>
      </c>
      <c r="BF441" s="26">
        <f t="shared" si="279"/>
        <v>0</v>
      </c>
      <c r="BG441" s="26">
        <f t="shared" si="279"/>
        <v>0</v>
      </c>
      <c r="BH441" s="26">
        <f t="shared" si="279"/>
        <v>0</v>
      </c>
      <c r="BI441" s="26">
        <f t="shared" si="279"/>
        <v>0</v>
      </c>
      <c r="BJ441" s="26">
        <f t="shared" si="279"/>
        <v>0</v>
      </c>
      <c r="BK441" s="26">
        <f t="shared" si="279"/>
        <v>0</v>
      </c>
      <c r="BL441" s="26">
        <f t="shared" si="279"/>
        <v>0</v>
      </c>
      <c r="BM441" s="26">
        <f t="shared" si="279"/>
        <v>0</v>
      </c>
      <c r="BN441" s="26">
        <f t="shared" si="279"/>
        <v>0</v>
      </c>
      <c r="BO441" s="26">
        <f t="shared" si="279"/>
        <v>0</v>
      </c>
    </row>
    <row r="442" spans="1:67" hidden="1" outlineLevel="2" x14ac:dyDescent="0.15">
      <c r="A442" s="47" t="s">
        <v>757</v>
      </c>
      <c r="G442" s="26">
        <v>0</v>
      </c>
      <c r="H442" s="26">
        <f>'COSM-BONUS_CWS'!F78</f>
        <v>0</v>
      </c>
      <c r="I442" s="26">
        <f>'COSM-BONUS_CWS'!G78</f>
        <v>0</v>
      </c>
      <c r="J442" s="26">
        <f>'COSM-BONUS_CWS'!H78</f>
        <v>0</v>
      </c>
      <c r="K442" s="26">
        <f>'COSM-BONUS_CWS'!I78</f>
        <v>0</v>
      </c>
      <c r="L442" s="26">
        <f>'COSM-BONUS_CWS'!J78</f>
        <v>0</v>
      </c>
      <c r="M442" s="26">
        <f>'COSM-BONUS_CWS'!K78</f>
        <v>0</v>
      </c>
      <c r="N442" s="26">
        <f>'COSM-BONUS_CWS'!L78</f>
        <v>0</v>
      </c>
      <c r="O442" s="26">
        <f>'COSM-BONUS_CWS'!M78</f>
        <v>0</v>
      </c>
      <c r="P442" s="26">
        <f>'COSM-BONUS_CWS'!N78</f>
        <v>0</v>
      </c>
      <c r="Q442" s="26">
        <f>'COSM-BONUS_CWS'!O78</f>
        <v>0</v>
      </c>
      <c r="R442" s="26">
        <f>'COSM-BONUS_CWS'!P78</f>
        <v>0</v>
      </c>
      <c r="S442" s="26">
        <f>'COSM-BONUS_CWS'!Q78</f>
        <v>0</v>
      </c>
      <c r="T442" s="26">
        <f>'COSM-BONUS_CWS'!R78</f>
        <v>0</v>
      </c>
      <c r="U442" s="26">
        <f>'COSM-BONUS_CWS'!S78</f>
        <v>0</v>
      </c>
      <c r="V442" s="26">
        <f>'COSM-BONUS_CWS'!T78</f>
        <v>0</v>
      </c>
      <c r="W442" s="26">
        <f>'COSM-BONUS_CWS'!U78</f>
        <v>0</v>
      </c>
      <c r="X442" s="26">
        <f>'COSM-BONUS_CWS'!V78</f>
        <v>0</v>
      </c>
      <c r="Y442" s="26">
        <f>'COSM-BONUS_CWS'!W78</f>
        <v>0</v>
      </c>
      <c r="Z442" s="26">
        <f>'COSM-BONUS_CWS'!X78</f>
        <v>0</v>
      </c>
      <c r="AA442" s="26">
        <f>'COSM-BONUS_CWS'!Y78</f>
        <v>0</v>
      </c>
      <c r="AB442" s="26">
        <f>'COSM-BONUS_CWS'!Z78</f>
        <v>0</v>
      </c>
      <c r="AC442" s="26">
        <f>'COSM-BONUS_CWS'!AA78</f>
        <v>0</v>
      </c>
      <c r="AD442" s="26">
        <f>'COSM-BONUS_CWS'!AB78</f>
        <v>0</v>
      </c>
      <c r="AE442" s="26">
        <f>'COSM-BONUS_CWS'!AC78</f>
        <v>0</v>
      </c>
      <c r="AF442" s="26">
        <f>'COSM-BONUS_CWS'!AD78</f>
        <v>0</v>
      </c>
      <c r="AG442" s="26">
        <f>'COSM-BONUS_CWS'!AE78</f>
        <v>0</v>
      </c>
      <c r="AH442" s="26">
        <f>'COSM-BONUS_CWS'!AF78</f>
        <v>0</v>
      </c>
      <c r="AI442" s="26">
        <f>'COSM-BONUS_CWS'!AG78</f>
        <v>0</v>
      </c>
      <c r="AJ442" s="26">
        <f>'COSM-BONUS_CWS'!AH78</f>
        <v>0</v>
      </c>
      <c r="AK442" s="26">
        <f>'COSM-BONUS_CWS'!AI78</f>
        <v>0</v>
      </c>
      <c r="AL442" s="26">
        <f>'COSM-BONUS_CWS'!AJ78</f>
        <v>0</v>
      </c>
      <c r="AM442" s="26">
        <f>'COSM-BONUS_CWS'!AK78</f>
        <v>0</v>
      </c>
      <c r="AN442" s="26">
        <f>'COSM-BONUS_CWS'!AL78</f>
        <v>0</v>
      </c>
      <c r="AO442" s="26">
        <f>'COSM-BONUS_CWS'!AM78</f>
        <v>0</v>
      </c>
      <c r="AP442" s="26">
        <f>'COSM-BONUS_CWS'!AN78</f>
        <v>0</v>
      </c>
      <c r="AQ442" s="26">
        <f>'COSM-BONUS_CWS'!AO78</f>
        <v>0</v>
      </c>
      <c r="AR442" s="26">
        <f>'COSM-BONUS_CWS'!AP78</f>
        <v>0</v>
      </c>
      <c r="AS442" s="26">
        <f>'COSM-BONUS_CWS'!AQ78</f>
        <v>0</v>
      </c>
      <c r="AT442" s="26">
        <f>'COSM-BONUS_CWS'!AR78</f>
        <v>0</v>
      </c>
      <c r="AU442" s="26">
        <f>'COSM-BONUS_CWS'!AS78</f>
        <v>0</v>
      </c>
      <c r="AV442" s="26">
        <f>'COSM-BONUS_CWS'!AT78</f>
        <v>0</v>
      </c>
      <c r="AW442" s="26">
        <f>'COSM-BONUS_CWS'!AU78</f>
        <v>0</v>
      </c>
      <c r="AX442" s="26">
        <f>'COSM-BONUS_CWS'!AV78</f>
        <v>0</v>
      </c>
      <c r="AY442" s="26">
        <f>'COSM-BONUS_CWS'!AW78</f>
        <v>0</v>
      </c>
      <c r="AZ442" s="26">
        <f>'COSM-BONUS_CWS'!AX78</f>
        <v>0</v>
      </c>
      <c r="BA442" s="26">
        <f>'COSM-BONUS_CWS'!AY78</f>
        <v>0</v>
      </c>
      <c r="BB442" s="26">
        <f>'COSM-BONUS_CWS'!AZ78</f>
        <v>0</v>
      </c>
      <c r="BC442" s="26">
        <f>'COSM-BONUS_CWS'!BA78</f>
        <v>0</v>
      </c>
      <c r="BD442" s="26">
        <f>'COSM-BONUS_CWS'!BB78</f>
        <v>0</v>
      </c>
      <c r="BE442" s="26">
        <f>'COSM-BONUS_CWS'!BC78</f>
        <v>0</v>
      </c>
      <c r="BF442" s="26">
        <f>'COSM-BONUS_CWS'!BD78</f>
        <v>0</v>
      </c>
      <c r="BG442" s="26">
        <f>'COSM-BONUS_CWS'!BE78</f>
        <v>0</v>
      </c>
      <c r="BH442" s="26">
        <f>'COSM-BONUS_CWS'!BF78</f>
        <v>0</v>
      </c>
      <c r="BI442" s="26">
        <f>'COSM-BONUS_CWS'!BG78</f>
        <v>0</v>
      </c>
      <c r="BJ442" s="26">
        <f>'COSM-BONUS_CWS'!BH78</f>
        <v>0</v>
      </c>
      <c r="BK442" s="26">
        <f>'COSM-BONUS_CWS'!BI78</f>
        <v>0</v>
      </c>
      <c r="BL442" s="26">
        <f>'COSM-BONUS_CWS'!BJ78</f>
        <v>0</v>
      </c>
      <c r="BM442" s="26">
        <f>'COSM-BONUS_CWS'!BK78</f>
        <v>0</v>
      </c>
      <c r="BN442" s="26">
        <f>'COSM-BONUS_CWS'!BL78</f>
        <v>0</v>
      </c>
      <c r="BO442" s="26">
        <f>'COSM-BONUS_CWS'!BM78</f>
        <v>0</v>
      </c>
    </row>
    <row r="443" spans="1:67" hidden="1" outlineLevel="2" x14ac:dyDescent="0.15">
      <c r="A443" s="47" t="s">
        <v>63</v>
      </c>
      <c r="G443" s="26">
        <f t="shared" ref="G443:AL443" si="280">G441+G442</f>
        <v>0</v>
      </c>
      <c r="H443" s="26">
        <f t="shared" si="280"/>
        <v>0</v>
      </c>
      <c r="I443" s="26">
        <f t="shared" si="280"/>
        <v>0</v>
      </c>
      <c r="J443" s="26">
        <f t="shared" si="280"/>
        <v>0</v>
      </c>
      <c r="K443" s="26">
        <f t="shared" si="280"/>
        <v>0</v>
      </c>
      <c r="L443" s="26">
        <f t="shared" si="280"/>
        <v>0</v>
      </c>
      <c r="M443" s="26">
        <f t="shared" si="280"/>
        <v>0</v>
      </c>
      <c r="N443" s="26">
        <f t="shared" si="280"/>
        <v>0</v>
      </c>
      <c r="O443" s="26">
        <f t="shared" si="280"/>
        <v>0</v>
      </c>
      <c r="P443" s="26">
        <f t="shared" si="280"/>
        <v>0</v>
      </c>
      <c r="Q443" s="26">
        <f t="shared" si="280"/>
        <v>0</v>
      </c>
      <c r="R443" s="26">
        <f t="shared" si="280"/>
        <v>0</v>
      </c>
      <c r="S443" s="26">
        <f t="shared" si="280"/>
        <v>0</v>
      </c>
      <c r="T443" s="26">
        <f t="shared" si="280"/>
        <v>0</v>
      </c>
      <c r="U443" s="26">
        <f t="shared" si="280"/>
        <v>0</v>
      </c>
      <c r="V443" s="26">
        <f t="shared" si="280"/>
        <v>0</v>
      </c>
      <c r="W443" s="26">
        <f t="shared" si="280"/>
        <v>0</v>
      </c>
      <c r="X443" s="26">
        <f t="shared" si="280"/>
        <v>0</v>
      </c>
      <c r="Y443" s="26">
        <f t="shared" si="280"/>
        <v>0</v>
      </c>
      <c r="Z443" s="26">
        <f t="shared" si="280"/>
        <v>0</v>
      </c>
      <c r="AA443" s="26">
        <f t="shared" si="280"/>
        <v>0</v>
      </c>
      <c r="AB443" s="26">
        <f t="shared" si="280"/>
        <v>0</v>
      </c>
      <c r="AC443" s="26">
        <f t="shared" si="280"/>
        <v>0</v>
      </c>
      <c r="AD443" s="26">
        <f t="shared" si="280"/>
        <v>0</v>
      </c>
      <c r="AE443" s="26">
        <f t="shared" si="280"/>
        <v>0</v>
      </c>
      <c r="AF443" s="26">
        <f t="shared" si="280"/>
        <v>0</v>
      </c>
      <c r="AG443" s="26">
        <f t="shared" si="280"/>
        <v>0</v>
      </c>
      <c r="AH443" s="26">
        <f t="shared" si="280"/>
        <v>0</v>
      </c>
      <c r="AI443" s="26">
        <f t="shared" si="280"/>
        <v>0</v>
      </c>
      <c r="AJ443" s="26">
        <f t="shared" si="280"/>
        <v>0</v>
      </c>
      <c r="AK443" s="26">
        <f t="shared" si="280"/>
        <v>0</v>
      </c>
      <c r="AL443" s="26">
        <f t="shared" si="280"/>
        <v>0</v>
      </c>
      <c r="AM443" s="26">
        <f t="shared" ref="AM443:BO443" si="281">AM441+AM442</f>
        <v>0</v>
      </c>
      <c r="AN443" s="26">
        <f t="shared" si="281"/>
        <v>0</v>
      </c>
      <c r="AO443" s="26">
        <f t="shared" si="281"/>
        <v>0</v>
      </c>
      <c r="AP443" s="26">
        <f t="shared" si="281"/>
        <v>0</v>
      </c>
      <c r="AQ443" s="26">
        <f t="shared" si="281"/>
        <v>0</v>
      </c>
      <c r="AR443" s="26">
        <f t="shared" si="281"/>
        <v>0</v>
      </c>
      <c r="AS443" s="26">
        <f t="shared" si="281"/>
        <v>0</v>
      </c>
      <c r="AT443" s="26">
        <f t="shared" si="281"/>
        <v>0</v>
      </c>
      <c r="AU443" s="26">
        <f t="shared" si="281"/>
        <v>0</v>
      </c>
      <c r="AV443" s="26">
        <f t="shared" si="281"/>
        <v>0</v>
      </c>
      <c r="AW443" s="26">
        <f t="shared" si="281"/>
        <v>0</v>
      </c>
      <c r="AX443" s="26">
        <f t="shared" si="281"/>
        <v>0</v>
      </c>
      <c r="AY443" s="26">
        <f t="shared" si="281"/>
        <v>0</v>
      </c>
      <c r="AZ443" s="26">
        <f t="shared" si="281"/>
        <v>0</v>
      </c>
      <c r="BA443" s="26">
        <f t="shared" si="281"/>
        <v>0</v>
      </c>
      <c r="BB443" s="26">
        <f t="shared" si="281"/>
        <v>0</v>
      </c>
      <c r="BC443" s="26">
        <f t="shared" si="281"/>
        <v>0</v>
      </c>
      <c r="BD443" s="26">
        <f t="shared" si="281"/>
        <v>0</v>
      </c>
      <c r="BE443" s="26">
        <f t="shared" si="281"/>
        <v>0</v>
      </c>
      <c r="BF443" s="26">
        <f t="shared" si="281"/>
        <v>0</v>
      </c>
      <c r="BG443" s="26">
        <f t="shared" si="281"/>
        <v>0</v>
      </c>
      <c r="BH443" s="26">
        <f t="shared" si="281"/>
        <v>0</v>
      </c>
      <c r="BI443" s="26">
        <f t="shared" si="281"/>
        <v>0</v>
      </c>
      <c r="BJ443" s="26">
        <f t="shared" si="281"/>
        <v>0</v>
      </c>
      <c r="BK443" s="26">
        <f t="shared" si="281"/>
        <v>0</v>
      </c>
      <c r="BL443" s="26">
        <f t="shared" si="281"/>
        <v>0</v>
      </c>
      <c r="BM443" s="26">
        <f t="shared" si="281"/>
        <v>0</v>
      </c>
      <c r="BN443" s="26">
        <f t="shared" si="281"/>
        <v>0</v>
      </c>
      <c r="BO443" s="26">
        <f t="shared" si="281"/>
        <v>0</v>
      </c>
    </row>
    <row r="444" spans="1:67" hidden="1" outlineLevel="2" x14ac:dyDescent="0.15">
      <c r="A444" s="47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</row>
    <row r="445" spans="1:67" hidden="1" outlineLevel="2" x14ac:dyDescent="0.15">
      <c r="A445" s="33" t="s">
        <v>86</v>
      </c>
      <c r="G445" s="26">
        <f t="shared" ref="G445:AL445" si="282">G104*$C104</f>
        <v>0</v>
      </c>
      <c r="H445" s="26">
        <f t="shared" si="282"/>
        <v>0</v>
      </c>
      <c r="I445" s="26">
        <f t="shared" si="282"/>
        <v>0</v>
      </c>
      <c r="J445" s="26">
        <f t="shared" si="282"/>
        <v>0</v>
      </c>
      <c r="K445" s="26">
        <f t="shared" si="282"/>
        <v>0</v>
      </c>
      <c r="L445" s="26">
        <f t="shared" si="282"/>
        <v>0</v>
      </c>
      <c r="M445" s="26">
        <f t="shared" si="282"/>
        <v>0</v>
      </c>
      <c r="N445" s="26">
        <f t="shared" si="282"/>
        <v>0</v>
      </c>
      <c r="O445" s="26">
        <f t="shared" si="282"/>
        <v>0</v>
      </c>
      <c r="P445" s="26">
        <f t="shared" si="282"/>
        <v>0</v>
      </c>
      <c r="Q445" s="26">
        <f t="shared" si="282"/>
        <v>0</v>
      </c>
      <c r="R445" s="26">
        <f t="shared" si="282"/>
        <v>0</v>
      </c>
      <c r="S445" s="26">
        <f t="shared" si="282"/>
        <v>0</v>
      </c>
      <c r="T445" s="26">
        <f t="shared" si="282"/>
        <v>0</v>
      </c>
      <c r="U445" s="26">
        <f t="shared" si="282"/>
        <v>0</v>
      </c>
      <c r="V445" s="26">
        <f t="shared" si="282"/>
        <v>0</v>
      </c>
      <c r="W445" s="26">
        <f t="shared" si="282"/>
        <v>0</v>
      </c>
      <c r="X445" s="26">
        <f t="shared" si="282"/>
        <v>0</v>
      </c>
      <c r="Y445" s="26">
        <f t="shared" si="282"/>
        <v>0</v>
      </c>
      <c r="Z445" s="26">
        <f t="shared" si="282"/>
        <v>0</v>
      </c>
      <c r="AA445" s="26">
        <f t="shared" si="282"/>
        <v>0</v>
      </c>
      <c r="AB445" s="26">
        <f t="shared" si="282"/>
        <v>0</v>
      </c>
      <c r="AC445" s="26">
        <f t="shared" si="282"/>
        <v>0</v>
      </c>
      <c r="AD445" s="26">
        <f t="shared" si="282"/>
        <v>0</v>
      </c>
      <c r="AE445" s="26">
        <f t="shared" si="282"/>
        <v>0</v>
      </c>
      <c r="AF445" s="26">
        <f t="shared" si="282"/>
        <v>0</v>
      </c>
      <c r="AG445" s="26">
        <f t="shared" si="282"/>
        <v>0</v>
      </c>
      <c r="AH445" s="26">
        <f t="shared" si="282"/>
        <v>0</v>
      </c>
      <c r="AI445" s="26">
        <f t="shared" si="282"/>
        <v>0</v>
      </c>
      <c r="AJ445" s="26">
        <f t="shared" si="282"/>
        <v>0</v>
      </c>
      <c r="AK445" s="26">
        <f t="shared" si="282"/>
        <v>0</v>
      </c>
      <c r="AL445" s="26">
        <f t="shared" si="282"/>
        <v>0</v>
      </c>
      <c r="AM445" s="26">
        <f t="shared" ref="AM445:BO445" si="283">AM104*$C104</f>
        <v>0</v>
      </c>
      <c r="AN445" s="26">
        <f t="shared" si="283"/>
        <v>0</v>
      </c>
      <c r="AO445" s="26">
        <f t="shared" si="283"/>
        <v>0</v>
      </c>
      <c r="AP445" s="26">
        <f t="shared" si="283"/>
        <v>0</v>
      </c>
      <c r="AQ445" s="26">
        <f t="shared" si="283"/>
        <v>0</v>
      </c>
      <c r="AR445" s="26">
        <f t="shared" si="283"/>
        <v>0</v>
      </c>
      <c r="AS445" s="26">
        <f t="shared" si="283"/>
        <v>0</v>
      </c>
      <c r="AT445" s="26">
        <f t="shared" si="283"/>
        <v>0</v>
      </c>
      <c r="AU445" s="26">
        <f t="shared" si="283"/>
        <v>0</v>
      </c>
      <c r="AV445" s="26">
        <f t="shared" si="283"/>
        <v>0</v>
      </c>
      <c r="AW445" s="26">
        <f t="shared" si="283"/>
        <v>0</v>
      </c>
      <c r="AX445" s="26">
        <f t="shared" si="283"/>
        <v>0</v>
      </c>
      <c r="AY445" s="26">
        <f t="shared" si="283"/>
        <v>0</v>
      </c>
      <c r="AZ445" s="26">
        <f t="shared" si="283"/>
        <v>0</v>
      </c>
      <c r="BA445" s="26">
        <f t="shared" si="283"/>
        <v>0</v>
      </c>
      <c r="BB445" s="26">
        <f t="shared" si="283"/>
        <v>0</v>
      </c>
      <c r="BC445" s="26">
        <f t="shared" si="283"/>
        <v>0</v>
      </c>
      <c r="BD445" s="26">
        <f t="shared" si="283"/>
        <v>0</v>
      </c>
      <c r="BE445" s="26">
        <f t="shared" si="283"/>
        <v>0</v>
      </c>
      <c r="BF445" s="26">
        <f t="shared" si="283"/>
        <v>0</v>
      </c>
      <c r="BG445" s="26">
        <f t="shared" si="283"/>
        <v>0</v>
      </c>
      <c r="BH445" s="26">
        <f t="shared" si="283"/>
        <v>0</v>
      </c>
      <c r="BI445" s="26">
        <f t="shared" si="283"/>
        <v>0</v>
      </c>
      <c r="BJ445" s="26">
        <f t="shared" si="283"/>
        <v>0</v>
      </c>
      <c r="BK445" s="26">
        <f t="shared" si="283"/>
        <v>0</v>
      </c>
      <c r="BL445" s="26">
        <f t="shared" si="283"/>
        <v>0</v>
      </c>
      <c r="BM445" s="26">
        <f t="shared" si="283"/>
        <v>0</v>
      </c>
      <c r="BN445" s="26">
        <f t="shared" si="283"/>
        <v>0</v>
      </c>
      <c r="BO445" s="26">
        <f t="shared" si="283"/>
        <v>0</v>
      </c>
    </row>
    <row r="446" spans="1:67" hidden="1" outlineLevel="2" x14ac:dyDescent="0.15">
      <c r="A446" s="47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</row>
    <row r="447" spans="1:67" hidden="1" outlineLevel="2" x14ac:dyDescent="0.15">
      <c r="A447" s="14" t="s">
        <v>28</v>
      </c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</row>
    <row r="448" spans="1:67" hidden="1" outlineLevel="2" x14ac:dyDescent="0.15">
      <c r="A448" s="47" t="s">
        <v>75</v>
      </c>
      <c r="G448" s="26">
        <f>G106*$C106</f>
        <v>0</v>
      </c>
      <c r="H448" s="26">
        <f t="shared" ref="H448:BO448" si="284">H106*$C106</f>
        <v>2000000</v>
      </c>
      <c r="I448" s="26">
        <f t="shared" si="284"/>
        <v>2000000</v>
      </c>
      <c r="J448" s="26">
        <f t="shared" si="284"/>
        <v>2000000</v>
      </c>
      <c r="K448" s="26">
        <f t="shared" si="284"/>
        <v>2000000</v>
      </c>
      <c r="L448" s="26">
        <f t="shared" si="284"/>
        <v>2000000</v>
      </c>
      <c r="M448" s="26">
        <f t="shared" si="284"/>
        <v>2000000</v>
      </c>
      <c r="N448" s="26">
        <f t="shared" si="284"/>
        <v>2000000</v>
      </c>
      <c r="O448" s="26">
        <f t="shared" si="284"/>
        <v>2000000</v>
      </c>
      <c r="P448" s="26">
        <f t="shared" si="284"/>
        <v>2000000</v>
      </c>
      <c r="Q448" s="26">
        <f t="shared" si="284"/>
        <v>2000000</v>
      </c>
      <c r="R448" s="26">
        <f t="shared" si="284"/>
        <v>2000000</v>
      </c>
      <c r="S448" s="26">
        <f t="shared" si="284"/>
        <v>2000000</v>
      </c>
      <c r="T448" s="26">
        <f t="shared" si="284"/>
        <v>2000000</v>
      </c>
      <c r="U448" s="26">
        <f t="shared" si="284"/>
        <v>2000000</v>
      </c>
      <c r="V448" s="26">
        <f t="shared" si="284"/>
        <v>2000000</v>
      </c>
      <c r="W448" s="26">
        <f t="shared" si="284"/>
        <v>2000000</v>
      </c>
      <c r="X448" s="26">
        <f t="shared" si="284"/>
        <v>2000000</v>
      </c>
      <c r="Y448" s="26">
        <f t="shared" si="284"/>
        <v>2000000</v>
      </c>
      <c r="Z448" s="26">
        <f t="shared" si="284"/>
        <v>2000000</v>
      </c>
      <c r="AA448" s="26">
        <f t="shared" si="284"/>
        <v>2000000</v>
      </c>
      <c r="AB448" s="26">
        <f t="shared" si="284"/>
        <v>2000000</v>
      </c>
      <c r="AC448" s="26">
        <f t="shared" si="284"/>
        <v>2000000</v>
      </c>
      <c r="AD448" s="26">
        <f t="shared" si="284"/>
        <v>2000000</v>
      </c>
      <c r="AE448" s="26">
        <f t="shared" si="284"/>
        <v>2000000</v>
      </c>
      <c r="AF448" s="26">
        <f t="shared" si="284"/>
        <v>2000000</v>
      </c>
      <c r="AG448" s="26">
        <f t="shared" si="284"/>
        <v>2000000</v>
      </c>
      <c r="AH448" s="26">
        <f t="shared" si="284"/>
        <v>2000000</v>
      </c>
      <c r="AI448" s="26">
        <f t="shared" si="284"/>
        <v>2000000</v>
      </c>
      <c r="AJ448" s="26">
        <f t="shared" si="284"/>
        <v>2000000</v>
      </c>
      <c r="AK448" s="26">
        <f t="shared" si="284"/>
        <v>2000000</v>
      </c>
      <c r="AL448" s="26">
        <f t="shared" si="284"/>
        <v>2000000</v>
      </c>
      <c r="AM448" s="26">
        <f t="shared" si="284"/>
        <v>2000000</v>
      </c>
      <c r="AN448" s="26">
        <f t="shared" si="284"/>
        <v>2000000</v>
      </c>
      <c r="AO448" s="26">
        <f t="shared" si="284"/>
        <v>2000000</v>
      </c>
      <c r="AP448" s="26">
        <f t="shared" si="284"/>
        <v>2000000</v>
      </c>
      <c r="AQ448" s="26">
        <f t="shared" si="284"/>
        <v>2000000</v>
      </c>
      <c r="AR448" s="26">
        <f t="shared" si="284"/>
        <v>2000000</v>
      </c>
      <c r="AS448" s="26">
        <f t="shared" si="284"/>
        <v>2000000</v>
      </c>
      <c r="AT448" s="26">
        <f t="shared" si="284"/>
        <v>2000000</v>
      </c>
      <c r="AU448" s="26">
        <f t="shared" si="284"/>
        <v>2000000</v>
      </c>
      <c r="AV448" s="26">
        <f t="shared" si="284"/>
        <v>2000000</v>
      </c>
      <c r="AW448" s="26">
        <f t="shared" si="284"/>
        <v>2000000</v>
      </c>
      <c r="AX448" s="26">
        <f t="shared" si="284"/>
        <v>2000000</v>
      </c>
      <c r="AY448" s="26">
        <f t="shared" si="284"/>
        <v>2000000</v>
      </c>
      <c r="AZ448" s="26">
        <f t="shared" si="284"/>
        <v>2000000</v>
      </c>
      <c r="BA448" s="26">
        <f t="shared" si="284"/>
        <v>2000000</v>
      </c>
      <c r="BB448" s="26">
        <f t="shared" si="284"/>
        <v>2000000</v>
      </c>
      <c r="BC448" s="26">
        <f t="shared" si="284"/>
        <v>2000000</v>
      </c>
      <c r="BD448" s="26">
        <f t="shared" si="284"/>
        <v>2000000</v>
      </c>
      <c r="BE448" s="26">
        <f t="shared" si="284"/>
        <v>2000000</v>
      </c>
      <c r="BF448" s="26">
        <f t="shared" si="284"/>
        <v>2000000</v>
      </c>
      <c r="BG448" s="26">
        <f t="shared" si="284"/>
        <v>2000000</v>
      </c>
      <c r="BH448" s="26">
        <f t="shared" si="284"/>
        <v>2000000</v>
      </c>
      <c r="BI448" s="26">
        <f t="shared" si="284"/>
        <v>2000000</v>
      </c>
      <c r="BJ448" s="26">
        <f t="shared" si="284"/>
        <v>2000000</v>
      </c>
      <c r="BK448" s="26">
        <f t="shared" si="284"/>
        <v>2000000</v>
      </c>
      <c r="BL448" s="26">
        <f t="shared" si="284"/>
        <v>2000000</v>
      </c>
      <c r="BM448" s="26">
        <f t="shared" si="284"/>
        <v>2000000</v>
      </c>
      <c r="BN448" s="26">
        <f t="shared" si="284"/>
        <v>2000000</v>
      </c>
      <c r="BO448" s="26">
        <f t="shared" si="284"/>
        <v>2000000</v>
      </c>
    </row>
    <row r="449" spans="1:67" hidden="1" outlineLevel="2" x14ac:dyDescent="0.15">
      <c r="A449" s="47" t="s">
        <v>62</v>
      </c>
      <c r="G449" s="23">
        <f>STAFFPLAN_CWS!$B137</f>
        <v>0.5</v>
      </c>
      <c r="H449" s="23">
        <f>STAFFPLAN_CWS!$C137</f>
        <v>0.6</v>
      </c>
      <c r="I449" s="23">
        <f>STAFFPLAN_CWS!$C137</f>
        <v>0.6</v>
      </c>
      <c r="J449" s="23">
        <f>STAFFPLAN_CWS!$C137</f>
        <v>0.6</v>
      </c>
      <c r="K449" s="23">
        <f>STAFFPLAN_CWS!$C137</f>
        <v>0.6</v>
      </c>
      <c r="L449" s="23">
        <f>STAFFPLAN_CWS!$C137</f>
        <v>0.6</v>
      </c>
      <c r="M449" s="23">
        <f>STAFFPLAN_CWS!$C137</f>
        <v>0.6</v>
      </c>
      <c r="N449" s="23">
        <f>STAFFPLAN_CWS!$C137</f>
        <v>0.6</v>
      </c>
      <c r="O449" s="23">
        <f>STAFFPLAN_CWS!$C137</f>
        <v>0.6</v>
      </c>
      <c r="P449" s="23">
        <f>STAFFPLAN_CWS!$C137</f>
        <v>0.6</v>
      </c>
      <c r="Q449" s="23">
        <f>STAFFPLAN_CWS!$C137</f>
        <v>0.6</v>
      </c>
      <c r="R449" s="23">
        <f>STAFFPLAN_CWS!$C137</f>
        <v>0.6</v>
      </c>
      <c r="S449" s="23">
        <f>STAFFPLAN_CWS!$C137</f>
        <v>0.6</v>
      </c>
      <c r="T449" s="23">
        <f>STAFFPLAN_CWS!$D137</f>
        <v>0.7</v>
      </c>
      <c r="U449" s="23">
        <f>STAFFPLAN_CWS!$D137</f>
        <v>0.7</v>
      </c>
      <c r="V449" s="23">
        <f>STAFFPLAN_CWS!$D137</f>
        <v>0.7</v>
      </c>
      <c r="W449" s="23">
        <f>STAFFPLAN_CWS!$D137</f>
        <v>0.7</v>
      </c>
      <c r="X449" s="23">
        <f>STAFFPLAN_CWS!$D137</f>
        <v>0.7</v>
      </c>
      <c r="Y449" s="23">
        <f>STAFFPLAN_CWS!$D137</f>
        <v>0.7</v>
      </c>
      <c r="Z449" s="23">
        <f>STAFFPLAN_CWS!$D137</f>
        <v>0.7</v>
      </c>
      <c r="AA449" s="23">
        <f>STAFFPLAN_CWS!$D137</f>
        <v>0.7</v>
      </c>
      <c r="AB449" s="23">
        <f>STAFFPLAN_CWS!$D137</f>
        <v>0.7</v>
      </c>
      <c r="AC449" s="23">
        <f>STAFFPLAN_CWS!$D137</f>
        <v>0.7</v>
      </c>
      <c r="AD449" s="23">
        <f>STAFFPLAN_CWS!$D137</f>
        <v>0.7</v>
      </c>
      <c r="AE449" s="23">
        <f>STAFFPLAN_CWS!$D137</f>
        <v>0.7</v>
      </c>
      <c r="AF449" s="23">
        <f>STAFFPLAN_CWS!$E137</f>
        <v>0.7</v>
      </c>
      <c r="AG449" s="23">
        <f>STAFFPLAN_CWS!$E137</f>
        <v>0.7</v>
      </c>
      <c r="AH449" s="23">
        <f>STAFFPLAN_CWS!$E137</f>
        <v>0.7</v>
      </c>
      <c r="AI449" s="23">
        <f>STAFFPLAN_CWS!$E137</f>
        <v>0.7</v>
      </c>
      <c r="AJ449" s="23">
        <f>STAFFPLAN_CWS!$E137</f>
        <v>0.7</v>
      </c>
      <c r="AK449" s="23">
        <f>STAFFPLAN_CWS!$E137</f>
        <v>0.7</v>
      </c>
      <c r="AL449" s="23">
        <f>STAFFPLAN_CWS!$E137</f>
        <v>0.7</v>
      </c>
      <c r="AM449" s="23">
        <f>STAFFPLAN_CWS!$E137</f>
        <v>0.7</v>
      </c>
      <c r="AN449" s="23">
        <f>STAFFPLAN_CWS!$E137</f>
        <v>0.7</v>
      </c>
      <c r="AO449" s="23">
        <f>STAFFPLAN_CWS!$E137</f>
        <v>0.7</v>
      </c>
      <c r="AP449" s="23">
        <f>STAFFPLAN_CWS!$E137</f>
        <v>0.7</v>
      </c>
      <c r="AQ449" s="23">
        <f>STAFFPLAN_CWS!$E137</f>
        <v>0.7</v>
      </c>
      <c r="AR449" s="23">
        <f>STAFFPLAN_CWS!$F137</f>
        <v>0.85</v>
      </c>
      <c r="AS449" s="23">
        <f>STAFFPLAN_CWS!$F137</f>
        <v>0.85</v>
      </c>
      <c r="AT449" s="23">
        <f>STAFFPLAN_CWS!$F137</f>
        <v>0.85</v>
      </c>
      <c r="AU449" s="23">
        <f>STAFFPLAN_CWS!$F137</f>
        <v>0.85</v>
      </c>
      <c r="AV449" s="23">
        <f>STAFFPLAN_CWS!$F137</f>
        <v>0.85</v>
      </c>
      <c r="AW449" s="23">
        <f>STAFFPLAN_CWS!$F137</f>
        <v>0.85</v>
      </c>
      <c r="AX449" s="23">
        <f>STAFFPLAN_CWS!$F137</f>
        <v>0.85</v>
      </c>
      <c r="AY449" s="23">
        <f>STAFFPLAN_CWS!$F137</f>
        <v>0.85</v>
      </c>
      <c r="AZ449" s="23">
        <f>STAFFPLAN_CWS!$F137</f>
        <v>0.85</v>
      </c>
      <c r="BA449" s="23">
        <f>STAFFPLAN_CWS!$F137</f>
        <v>0.85</v>
      </c>
      <c r="BB449" s="23">
        <f>STAFFPLAN_CWS!$F137</f>
        <v>0.85</v>
      </c>
      <c r="BC449" s="23">
        <f>STAFFPLAN_CWS!$F137</f>
        <v>0.85</v>
      </c>
      <c r="BD449" s="23">
        <f>STAFFPLAN_CWS!$G137</f>
        <v>1</v>
      </c>
      <c r="BE449" s="23">
        <f>STAFFPLAN_CWS!$G137</f>
        <v>1</v>
      </c>
      <c r="BF449" s="23">
        <f>STAFFPLAN_CWS!$G137</f>
        <v>1</v>
      </c>
      <c r="BG449" s="23">
        <f>STAFFPLAN_CWS!$G137</f>
        <v>1</v>
      </c>
      <c r="BH449" s="23">
        <f>STAFFPLAN_CWS!$G137</f>
        <v>1</v>
      </c>
      <c r="BI449" s="23">
        <f>STAFFPLAN_CWS!$G137</f>
        <v>1</v>
      </c>
      <c r="BJ449" s="23">
        <f>STAFFPLAN_CWS!$G137</f>
        <v>1</v>
      </c>
      <c r="BK449" s="23">
        <f>STAFFPLAN_CWS!$G137</f>
        <v>1</v>
      </c>
      <c r="BL449" s="23">
        <f>STAFFPLAN_CWS!$G137</f>
        <v>1</v>
      </c>
      <c r="BM449" s="23">
        <f>STAFFPLAN_CWS!$G137</f>
        <v>1</v>
      </c>
      <c r="BN449" s="23">
        <f>STAFFPLAN_CWS!$G137</f>
        <v>1</v>
      </c>
      <c r="BO449" s="23">
        <f>STAFFPLAN_CWS!$G137</f>
        <v>1</v>
      </c>
    </row>
    <row r="450" spans="1:67" hidden="1" outlineLevel="2" x14ac:dyDescent="0.15">
      <c r="A450" s="47" t="s">
        <v>76</v>
      </c>
      <c r="G450" s="26">
        <f t="shared" ref="G450:AL450" si="285">G448*G449</f>
        <v>0</v>
      </c>
      <c r="H450" s="26">
        <f t="shared" si="285"/>
        <v>1200000</v>
      </c>
      <c r="I450" s="26">
        <f t="shared" si="285"/>
        <v>1200000</v>
      </c>
      <c r="J450" s="26">
        <f t="shared" si="285"/>
        <v>1200000</v>
      </c>
      <c r="K450" s="26">
        <f t="shared" si="285"/>
        <v>1200000</v>
      </c>
      <c r="L450" s="26">
        <f t="shared" si="285"/>
        <v>1200000</v>
      </c>
      <c r="M450" s="26">
        <f t="shared" si="285"/>
        <v>1200000</v>
      </c>
      <c r="N450" s="26">
        <f t="shared" si="285"/>
        <v>1200000</v>
      </c>
      <c r="O450" s="26">
        <f t="shared" si="285"/>
        <v>1200000</v>
      </c>
      <c r="P450" s="26">
        <f t="shared" si="285"/>
        <v>1200000</v>
      </c>
      <c r="Q450" s="26">
        <f t="shared" si="285"/>
        <v>1200000</v>
      </c>
      <c r="R450" s="26">
        <f t="shared" si="285"/>
        <v>1200000</v>
      </c>
      <c r="S450" s="26">
        <f t="shared" si="285"/>
        <v>1200000</v>
      </c>
      <c r="T450" s="26">
        <f t="shared" si="285"/>
        <v>1400000</v>
      </c>
      <c r="U450" s="26">
        <f t="shared" si="285"/>
        <v>1400000</v>
      </c>
      <c r="V450" s="26">
        <f t="shared" si="285"/>
        <v>1400000</v>
      </c>
      <c r="W450" s="26">
        <f t="shared" si="285"/>
        <v>1400000</v>
      </c>
      <c r="X450" s="26">
        <f t="shared" si="285"/>
        <v>1400000</v>
      </c>
      <c r="Y450" s="26">
        <f t="shared" si="285"/>
        <v>1400000</v>
      </c>
      <c r="Z450" s="26">
        <f t="shared" si="285"/>
        <v>1400000</v>
      </c>
      <c r="AA450" s="26">
        <f t="shared" si="285"/>
        <v>1400000</v>
      </c>
      <c r="AB450" s="26">
        <f t="shared" si="285"/>
        <v>1400000</v>
      </c>
      <c r="AC450" s="26">
        <f t="shared" si="285"/>
        <v>1400000</v>
      </c>
      <c r="AD450" s="26">
        <f t="shared" si="285"/>
        <v>1400000</v>
      </c>
      <c r="AE450" s="26">
        <f t="shared" si="285"/>
        <v>1400000</v>
      </c>
      <c r="AF450" s="26">
        <f t="shared" si="285"/>
        <v>1400000</v>
      </c>
      <c r="AG450" s="26">
        <f t="shared" si="285"/>
        <v>1400000</v>
      </c>
      <c r="AH450" s="26">
        <f t="shared" si="285"/>
        <v>1400000</v>
      </c>
      <c r="AI450" s="26">
        <f t="shared" si="285"/>
        <v>1400000</v>
      </c>
      <c r="AJ450" s="26">
        <f t="shared" si="285"/>
        <v>1400000</v>
      </c>
      <c r="AK450" s="26">
        <f t="shared" si="285"/>
        <v>1400000</v>
      </c>
      <c r="AL450" s="26">
        <f t="shared" si="285"/>
        <v>1400000</v>
      </c>
      <c r="AM450" s="26">
        <f t="shared" ref="AM450:BO450" si="286">AM448*AM449</f>
        <v>1400000</v>
      </c>
      <c r="AN450" s="26">
        <f t="shared" si="286"/>
        <v>1400000</v>
      </c>
      <c r="AO450" s="26">
        <f t="shared" si="286"/>
        <v>1400000</v>
      </c>
      <c r="AP450" s="26">
        <f t="shared" si="286"/>
        <v>1400000</v>
      </c>
      <c r="AQ450" s="26">
        <f t="shared" si="286"/>
        <v>1400000</v>
      </c>
      <c r="AR450" s="26">
        <f t="shared" si="286"/>
        <v>1700000</v>
      </c>
      <c r="AS450" s="26">
        <f t="shared" si="286"/>
        <v>1700000</v>
      </c>
      <c r="AT450" s="26">
        <f t="shared" si="286"/>
        <v>1700000</v>
      </c>
      <c r="AU450" s="26">
        <f t="shared" si="286"/>
        <v>1700000</v>
      </c>
      <c r="AV450" s="26">
        <f t="shared" si="286"/>
        <v>1700000</v>
      </c>
      <c r="AW450" s="26">
        <f t="shared" si="286"/>
        <v>1700000</v>
      </c>
      <c r="AX450" s="26">
        <f t="shared" si="286"/>
        <v>1700000</v>
      </c>
      <c r="AY450" s="26">
        <f t="shared" si="286"/>
        <v>1700000</v>
      </c>
      <c r="AZ450" s="26">
        <f t="shared" si="286"/>
        <v>1700000</v>
      </c>
      <c r="BA450" s="26">
        <f t="shared" si="286"/>
        <v>1700000</v>
      </c>
      <c r="BB450" s="26">
        <f t="shared" si="286"/>
        <v>1700000</v>
      </c>
      <c r="BC450" s="26">
        <f t="shared" si="286"/>
        <v>1700000</v>
      </c>
      <c r="BD450" s="26">
        <f t="shared" si="286"/>
        <v>2000000</v>
      </c>
      <c r="BE450" s="26">
        <f t="shared" si="286"/>
        <v>2000000</v>
      </c>
      <c r="BF450" s="26">
        <f t="shared" si="286"/>
        <v>2000000</v>
      </c>
      <c r="BG450" s="26">
        <f t="shared" si="286"/>
        <v>2000000</v>
      </c>
      <c r="BH450" s="26">
        <f t="shared" si="286"/>
        <v>2000000</v>
      </c>
      <c r="BI450" s="26">
        <f t="shared" si="286"/>
        <v>2000000</v>
      </c>
      <c r="BJ450" s="26">
        <f t="shared" si="286"/>
        <v>2000000</v>
      </c>
      <c r="BK450" s="26">
        <f t="shared" si="286"/>
        <v>2000000</v>
      </c>
      <c r="BL450" s="26">
        <f t="shared" si="286"/>
        <v>2000000</v>
      </c>
      <c r="BM450" s="26">
        <f t="shared" si="286"/>
        <v>2000000</v>
      </c>
      <c r="BN450" s="26">
        <f t="shared" si="286"/>
        <v>2000000</v>
      </c>
      <c r="BO450" s="26">
        <f t="shared" si="286"/>
        <v>2000000</v>
      </c>
    </row>
    <row r="451" spans="1:67" hidden="1" outlineLevel="2" x14ac:dyDescent="0.15">
      <c r="A451" s="47" t="s">
        <v>757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0</v>
      </c>
      <c r="AJ451" s="26">
        <v>0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6">
        <v>0</v>
      </c>
      <c r="AT451" s="26">
        <v>0</v>
      </c>
      <c r="AU451" s="26">
        <v>0</v>
      </c>
      <c r="AV451" s="26">
        <v>0</v>
      </c>
      <c r="AW451" s="26">
        <v>0</v>
      </c>
      <c r="AX451" s="26">
        <v>0</v>
      </c>
      <c r="AY451" s="26">
        <v>0</v>
      </c>
      <c r="AZ451" s="26">
        <v>0</v>
      </c>
      <c r="BA451" s="26">
        <v>0</v>
      </c>
      <c r="BB451" s="26">
        <v>0</v>
      </c>
      <c r="BC451" s="26">
        <v>0</v>
      </c>
      <c r="BD451" s="26">
        <v>0</v>
      </c>
      <c r="BE451" s="26">
        <v>0</v>
      </c>
      <c r="BF451" s="26">
        <v>0</v>
      </c>
      <c r="BG451" s="26">
        <v>0</v>
      </c>
      <c r="BH451" s="26">
        <v>0</v>
      </c>
      <c r="BI451" s="26">
        <v>0</v>
      </c>
      <c r="BJ451" s="26">
        <v>0</v>
      </c>
      <c r="BK451" s="26">
        <v>0</v>
      </c>
      <c r="BL451" s="26">
        <v>0</v>
      </c>
      <c r="BM451" s="26">
        <v>0</v>
      </c>
      <c r="BN451" s="26">
        <v>0</v>
      </c>
      <c r="BO451" s="26">
        <v>0</v>
      </c>
    </row>
    <row r="452" spans="1:67" hidden="1" outlineLevel="2" x14ac:dyDescent="0.15">
      <c r="A452" s="47" t="s">
        <v>63</v>
      </c>
      <c r="G452" s="26">
        <f t="shared" ref="G452:AL452" si="287">G450+G451</f>
        <v>0</v>
      </c>
      <c r="H452" s="26">
        <f t="shared" si="287"/>
        <v>1200000</v>
      </c>
      <c r="I452" s="26">
        <f t="shared" si="287"/>
        <v>1200000</v>
      </c>
      <c r="J452" s="26">
        <f t="shared" si="287"/>
        <v>1200000</v>
      </c>
      <c r="K452" s="26">
        <f t="shared" si="287"/>
        <v>1200000</v>
      </c>
      <c r="L452" s="26">
        <f t="shared" si="287"/>
        <v>1200000</v>
      </c>
      <c r="M452" s="26">
        <f t="shared" si="287"/>
        <v>1200000</v>
      </c>
      <c r="N452" s="26">
        <f t="shared" si="287"/>
        <v>1200000</v>
      </c>
      <c r="O452" s="26">
        <f t="shared" si="287"/>
        <v>1200000</v>
      </c>
      <c r="P452" s="26">
        <f t="shared" si="287"/>
        <v>1200000</v>
      </c>
      <c r="Q452" s="26">
        <f t="shared" si="287"/>
        <v>1200000</v>
      </c>
      <c r="R452" s="26">
        <f t="shared" si="287"/>
        <v>1200000</v>
      </c>
      <c r="S452" s="26">
        <f t="shared" si="287"/>
        <v>1200000</v>
      </c>
      <c r="T452" s="26">
        <f t="shared" si="287"/>
        <v>1400000</v>
      </c>
      <c r="U452" s="26">
        <f t="shared" si="287"/>
        <v>1400000</v>
      </c>
      <c r="V452" s="26">
        <f t="shared" si="287"/>
        <v>1400000</v>
      </c>
      <c r="W452" s="26">
        <f t="shared" si="287"/>
        <v>1400000</v>
      </c>
      <c r="X452" s="26">
        <f t="shared" si="287"/>
        <v>1400000</v>
      </c>
      <c r="Y452" s="26">
        <f t="shared" si="287"/>
        <v>1400000</v>
      </c>
      <c r="Z452" s="26">
        <f t="shared" si="287"/>
        <v>1400000</v>
      </c>
      <c r="AA452" s="26">
        <f t="shared" si="287"/>
        <v>1400000</v>
      </c>
      <c r="AB452" s="26">
        <f t="shared" si="287"/>
        <v>1400000</v>
      </c>
      <c r="AC452" s="26">
        <f t="shared" si="287"/>
        <v>1400000</v>
      </c>
      <c r="AD452" s="26">
        <f t="shared" si="287"/>
        <v>1400000</v>
      </c>
      <c r="AE452" s="26">
        <f t="shared" si="287"/>
        <v>1400000</v>
      </c>
      <c r="AF452" s="26">
        <f t="shared" si="287"/>
        <v>1400000</v>
      </c>
      <c r="AG452" s="26">
        <f t="shared" si="287"/>
        <v>1400000</v>
      </c>
      <c r="AH452" s="26">
        <f t="shared" si="287"/>
        <v>1400000</v>
      </c>
      <c r="AI452" s="26">
        <f t="shared" si="287"/>
        <v>1400000</v>
      </c>
      <c r="AJ452" s="26">
        <f t="shared" si="287"/>
        <v>1400000</v>
      </c>
      <c r="AK452" s="26">
        <f t="shared" si="287"/>
        <v>1400000</v>
      </c>
      <c r="AL452" s="26">
        <f t="shared" si="287"/>
        <v>1400000</v>
      </c>
      <c r="AM452" s="26">
        <f t="shared" ref="AM452:BO452" si="288">AM450+AM451</f>
        <v>1400000</v>
      </c>
      <c r="AN452" s="26">
        <f t="shared" si="288"/>
        <v>1400000</v>
      </c>
      <c r="AO452" s="26">
        <f t="shared" si="288"/>
        <v>1400000</v>
      </c>
      <c r="AP452" s="26">
        <f t="shared" si="288"/>
        <v>1400000</v>
      </c>
      <c r="AQ452" s="26">
        <f t="shared" si="288"/>
        <v>1400000</v>
      </c>
      <c r="AR452" s="26">
        <f t="shared" si="288"/>
        <v>1700000</v>
      </c>
      <c r="AS452" s="26">
        <f t="shared" si="288"/>
        <v>1700000</v>
      </c>
      <c r="AT452" s="26">
        <f t="shared" si="288"/>
        <v>1700000</v>
      </c>
      <c r="AU452" s="26">
        <f t="shared" si="288"/>
        <v>1700000</v>
      </c>
      <c r="AV452" s="26">
        <f t="shared" si="288"/>
        <v>1700000</v>
      </c>
      <c r="AW452" s="26">
        <f t="shared" si="288"/>
        <v>1700000</v>
      </c>
      <c r="AX452" s="26">
        <f t="shared" si="288"/>
        <v>1700000</v>
      </c>
      <c r="AY452" s="26">
        <f t="shared" si="288"/>
        <v>1700000</v>
      </c>
      <c r="AZ452" s="26">
        <f t="shared" si="288"/>
        <v>1700000</v>
      </c>
      <c r="BA452" s="26">
        <f t="shared" si="288"/>
        <v>1700000</v>
      </c>
      <c r="BB452" s="26">
        <f t="shared" si="288"/>
        <v>1700000</v>
      </c>
      <c r="BC452" s="26">
        <f t="shared" si="288"/>
        <v>1700000</v>
      </c>
      <c r="BD452" s="26">
        <f t="shared" si="288"/>
        <v>2000000</v>
      </c>
      <c r="BE452" s="26">
        <f t="shared" si="288"/>
        <v>2000000</v>
      </c>
      <c r="BF452" s="26">
        <f t="shared" si="288"/>
        <v>2000000</v>
      </c>
      <c r="BG452" s="26">
        <f t="shared" si="288"/>
        <v>2000000</v>
      </c>
      <c r="BH452" s="26">
        <f t="shared" si="288"/>
        <v>2000000</v>
      </c>
      <c r="BI452" s="26">
        <f t="shared" si="288"/>
        <v>2000000</v>
      </c>
      <c r="BJ452" s="26">
        <f t="shared" si="288"/>
        <v>2000000</v>
      </c>
      <c r="BK452" s="26">
        <f t="shared" si="288"/>
        <v>2000000</v>
      </c>
      <c r="BL452" s="26">
        <f t="shared" si="288"/>
        <v>2000000</v>
      </c>
      <c r="BM452" s="26">
        <f t="shared" si="288"/>
        <v>2000000</v>
      </c>
      <c r="BN452" s="26">
        <f t="shared" si="288"/>
        <v>2000000</v>
      </c>
      <c r="BO452" s="26">
        <f t="shared" si="288"/>
        <v>2000000</v>
      </c>
    </row>
    <row r="453" spans="1:67" hidden="1" outlineLevel="2" x14ac:dyDescent="0.15">
      <c r="A453" s="47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</row>
    <row r="454" spans="1:67" hidden="1" outlineLevel="2" x14ac:dyDescent="0.15">
      <c r="A454" s="33" t="s">
        <v>86</v>
      </c>
      <c r="G454" s="26">
        <f>G107*$C107</f>
        <v>0</v>
      </c>
      <c r="H454" s="26">
        <f t="shared" ref="H454:BO454" si="289">H107*$C107</f>
        <v>0</v>
      </c>
      <c r="I454" s="26">
        <f t="shared" si="289"/>
        <v>0</v>
      </c>
      <c r="J454" s="26">
        <f t="shared" si="289"/>
        <v>0</v>
      </c>
      <c r="K454" s="26">
        <f t="shared" si="289"/>
        <v>0</v>
      </c>
      <c r="L454" s="26">
        <f t="shared" si="289"/>
        <v>0</v>
      </c>
      <c r="M454" s="26">
        <f t="shared" si="289"/>
        <v>0</v>
      </c>
      <c r="N454" s="26">
        <f t="shared" si="289"/>
        <v>0</v>
      </c>
      <c r="O454" s="26">
        <f t="shared" si="289"/>
        <v>0</v>
      </c>
      <c r="P454" s="26">
        <f t="shared" si="289"/>
        <v>0</v>
      </c>
      <c r="Q454" s="26">
        <f t="shared" si="289"/>
        <v>0</v>
      </c>
      <c r="R454" s="26">
        <f t="shared" si="289"/>
        <v>0</v>
      </c>
      <c r="S454" s="26">
        <f t="shared" si="289"/>
        <v>0</v>
      </c>
      <c r="T454" s="26">
        <f t="shared" si="289"/>
        <v>0</v>
      </c>
      <c r="U454" s="26">
        <f t="shared" si="289"/>
        <v>0</v>
      </c>
      <c r="V454" s="26">
        <f t="shared" si="289"/>
        <v>0</v>
      </c>
      <c r="W454" s="26">
        <f t="shared" si="289"/>
        <v>0</v>
      </c>
      <c r="X454" s="26">
        <f t="shared" si="289"/>
        <v>0</v>
      </c>
      <c r="Y454" s="26">
        <f t="shared" si="289"/>
        <v>0</v>
      </c>
      <c r="Z454" s="26">
        <f t="shared" si="289"/>
        <v>0</v>
      </c>
      <c r="AA454" s="26">
        <f t="shared" si="289"/>
        <v>0</v>
      </c>
      <c r="AB454" s="26">
        <f t="shared" si="289"/>
        <v>0</v>
      </c>
      <c r="AC454" s="26">
        <f t="shared" si="289"/>
        <v>0</v>
      </c>
      <c r="AD454" s="26">
        <f t="shared" si="289"/>
        <v>0</v>
      </c>
      <c r="AE454" s="26">
        <f t="shared" si="289"/>
        <v>0</v>
      </c>
      <c r="AF454" s="26">
        <f t="shared" si="289"/>
        <v>0</v>
      </c>
      <c r="AG454" s="26">
        <f t="shared" si="289"/>
        <v>0</v>
      </c>
      <c r="AH454" s="26">
        <f t="shared" si="289"/>
        <v>0</v>
      </c>
      <c r="AI454" s="26">
        <f t="shared" si="289"/>
        <v>0</v>
      </c>
      <c r="AJ454" s="26">
        <f t="shared" si="289"/>
        <v>0</v>
      </c>
      <c r="AK454" s="26">
        <f t="shared" si="289"/>
        <v>0</v>
      </c>
      <c r="AL454" s="26">
        <f t="shared" si="289"/>
        <v>0</v>
      </c>
      <c r="AM454" s="26">
        <f t="shared" si="289"/>
        <v>0</v>
      </c>
      <c r="AN454" s="26">
        <f t="shared" si="289"/>
        <v>0</v>
      </c>
      <c r="AO454" s="26">
        <f t="shared" si="289"/>
        <v>0</v>
      </c>
      <c r="AP454" s="26">
        <f t="shared" si="289"/>
        <v>0</v>
      </c>
      <c r="AQ454" s="26">
        <f t="shared" si="289"/>
        <v>0</v>
      </c>
      <c r="AR454" s="26">
        <f t="shared" si="289"/>
        <v>0</v>
      </c>
      <c r="AS454" s="26">
        <f t="shared" si="289"/>
        <v>0</v>
      </c>
      <c r="AT454" s="26">
        <f t="shared" si="289"/>
        <v>0</v>
      </c>
      <c r="AU454" s="26">
        <f t="shared" si="289"/>
        <v>0</v>
      </c>
      <c r="AV454" s="26">
        <f t="shared" si="289"/>
        <v>0</v>
      </c>
      <c r="AW454" s="26">
        <f t="shared" si="289"/>
        <v>0</v>
      </c>
      <c r="AX454" s="26">
        <f t="shared" si="289"/>
        <v>0</v>
      </c>
      <c r="AY454" s="26">
        <f t="shared" si="289"/>
        <v>0</v>
      </c>
      <c r="AZ454" s="26">
        <f t="shared" si="289"/>
        <v>0</v>
      </c>
      <c r="BA454" s="26">
        <f t="shared" si="289"/>
        <v>0</v>
      </c>
      <c r="BB454" s="26">
        <f t="shared" si="289"/>
        <v>0</v>
      </c>
      <c r="BC454" s="26">
        <f t="shared" si="289"/>
        <v>0</v>
      </c>
      <c r="BD454" s="26">
        <f t="shared" si="289"/>
        <v>0</v>
      </c>
      <c r="BE454" s="26">
        <f t="shared" si="289"/>
        <v>0</v>
      </c>
      <c r="BF454" s="26">
        <f t="shared" si="289"/>
        <v>0</v>
      </c>
      <c r="BG454" s="26">
        <f t="shared" si="289"/>
        <v>0</v>
      </c>
      <c r="BH454" s="26">
        <f t="shared" si="289"/>
        <v>0</v>
      </c>
      <c r="BI454" s="26">
        <f t="shared" si="289"/>
        <v>0</v>
      </c>
      <c r="BJ454" s="26">
        <f t="shared" si="289"/>
        <v>0</v>
      </c>
      <c r="BK454" s="26">
        <f t="shared" si="289"/>
        <v>0</v>
      </c>
      <c r="BL454" s="26">
        <f t="shared" si="289"/>
        <v>0</v>
      </c>
      <c r="BM454" s="26">
        <f t="shared" si="289"/>
        <v>0</v>
      </c>
      <c r="BN454" s="26">
        <f t="shared" si="289"/>
        <v>0</v>
      </c>
      <c r="BO454" s="26">
        <f t="shared" si="289"/>
        <v>0</v>
      </c>
    </row>
    <row r="455" spans="1:67" hidden="1" outlineLevel="2" x14ac:dyDescent="0.15">
      <c r="A455" s="4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</row>
    <row r="456" spans="1:67" hidden="1" outlineLevel="2" x14ac:dyDescent="0.15">
      <c r="A456" s="14" t="s">
        <v>55</v>
      </c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</row>
    <row r="457" spans="1:67" hidden="1" outlineLevel="2" x14ac:dyDescent="0.15">
      <c r="A457" s="47" t="s">
        <v>75</v>
      </c>
      <c r="G457" s="26">
        <f>G109*$C109</f>
        <v>0</v>
      </c>
      <c r="H457" s="26">
        <f t="shared" ref="H457:BO457" si="290">H109*$C109</f>
        <v>2000000</v>
      </c>
      <c r="I457" s="26">
        <f t="shared" si="290"/>
        <v>2000000</v>
      </c>
      <c r="J457" s="26">
        <f t="shared" si="290"/>
        <v>2000000</v>
      </c>
      <c r="K457" s="26">
        <f t="shared" si="290"/>
        <v>2000000</v>
      </c>
      <c r="L457" s="26">
        <f t="shared" si="290"/>
        <v>2000000</v>
      </c>
      <c r="M457" s="26">
        <f t="shared" si="290"/>
        <v>2000000</v>
      </c>
      <c r="N457" s="26">
        <f t="shared" si="290"/>
        <v>2000000</v>
      </c>
      <c r="O457" s="26">
        <f t="shared" si="290"/>
        <v>2000000</v>
      </c>
      <c r="P457" s="26">
        <f t="shared" si="290"/>
        <v>2000000</v>
      </c>
      <c r="Q457" s="26">
        <f t="shared" si="290"/>
        <v>2000000</v>
      </c>
      <c r="R457" s="26">
        <f t="shared" si="290"/>
        <v>2000000</v>
      </c>
      <c r="S457" s="26">
        <f t="shared" si="290"/>
        <v>2000000</v>
      </c>
      <c r="T457" s="26">
        <f t="shared" si="290"/>
        <v>2000000</v>
      </c>
      <c r="U457" s="26">
        <f t="shared" si="290"/>
        <v>2000000</v>
      </c>
      <c r="V457" s="26">
        <f t="shared" si="290"/>
        <v>2000000</v>
      </c>
      <c r="W457" s="26">
        <f t="shared" si="290"/>
        <v>2000000</v>
      </c>
      <c r="X457" s="26">
        <f t="shared" si="290"/>
        <v>2000000</v>
      </c>
      <c r="Y457" s="26">
        <f t="shared" si="290"/>
        <v>2000000</v>
      </c>
      <c r="Z457" s="26">
        <f t="shared" si="290"/>
        <v>2000000</v>
      </c>
      <c r="AA457" s="26">
        <f t="shared" si="290"/>
        <v>2000000</v>
      </c>
      <c r="AB457" s="26">
        <f t="shared" si="290"/>
        <v>2000000</v>
      </c>
      <c r="AC457" s="26">
        <f t="shared" si="290"/>
        <v>2000000</v>
      </c>
      <c r="AD457" s="26">
        <f t="shared" si="290"/>
        <v>2000000</v>
      </c>
      <c r="AE457" s="26">
        <f t="shared" si="290"/>
        <v>2000000</v>
      </c>
      <c r="AF457" s="26">
        <f t="shared" si="290"/>
        <v>2000000</v>
      </c>
      <c r="AG457" s="26">
        <f t="shared" si="290"/>
        <v>2000000</v>
      </c>
      <c r="AH457" s="26">
        <f t="shared" si="290"/>
        <v>2000000</v>
      </c>
      <c r="AI457" s="26">
        <f t="shared" si="290"/>
        <v>2000000</v>
      </c>
      <c r="AJ457" s="26">
        <f t="shared" si="290"/>
        <v>2000000</v>
      </c>
      <c r="AK457" s="26">
        <f t="shared" si="290"/>
        <v>2000000</v>
      </c>
      <c r="AL457" s="26">
        <f t="shared" si="290"/>
        <v>2000000</v>
      </c>
      <c r="AM457" s="26">
        <f t="shared" si="290"/>
        <v>2000000</v>
      </c>
      <c r="AN457" s="26">
        <f t="shared" si="290"/>
        <v>2000000</v>
      </c>
      <c r="AO457" s="26">
        <f t="shared" si="290"/>
        <v>2000000</v>
      </c>
      <c r="AP457" s="26">
        <f t="shared" si="290"/>
        <v>2000000</v>
      </c>
      <c r="AQ457" s="26">
        <f t="shared" si="290"/>
        <v>2000000</v>
      </c>
      <c r="AR457" s="26">
        <f t="shared" si="290"/>
        <v>2000000</v>
      </c>
      <c r="AS457" s="26">
        <f t="shared" si="290"/>
        <v>2000000</v>
      </c>
      <c r="AT457" s="26">
        <f t="shared" si="290"/>
        <v>2000000</v>
      </c>
      <c r="AU457" s="26">
        <f t="shared" si="290"/>
        <v>2000000</v>
      </c>
      <c r="AV457" s="26">
        <f t="shared" si="290"/>
        <v>2000000</v>
      </c>
      <c r="AW457" s="26">
        <f t="shared" si="290"/>
        <v>2000000</v>
      </c>
      <c r="AX457" s="26">
        <f t="shared" si="290"/>
        <v>2000000</v>
      </c>
      <c r="AY457" s="26">
        <f t="shared" si="290"/>
        <v>2000000</v>
      </c>
      <c r="AZ457" s="26">
        <f t="shared" si="290"/>
        <v>2000000</v>
      </c>
      <c r="BA457" s="26">
        <f t="shared" si="290"/>
        <v>2000000</v>
      </c>
      <c r="BB457" s="26">
        <f t="shared" si="290"/>
        <v>2000000</v>
      </c>
      <c r="BC457" s="26">
        <f t="shared" si="290"/>
        <v>2000000</v>
      </c>
      <c r="BD457" s="26">
        <f t="shared" si="290"/>
        <v>2000000</v>
      </c>
      <c r="BE457" s="26">
        <f t="shared" si="290"/>
        <v>2000000</v>
      </c>
      <c r="BF457" s="26">
        <f t="shared" si="290"/>
        <v>2000000</v>
      </c>
      <c r="BG457" s="26">
        <f t="shared" si="290"/>
        <v>2000000</v>
      </c>
      <c r="BH457" s="26">
        <f t="shared" si="290"/>
        <v>2000000</v>
      </c>
      <c r="BI457" s="26">
        <f t="shared" si="290"/>
        <v>2000000</v>
      </c>
      <c r="BJ457" s="26">
        <f t="shared" si="290"/>
        <v>2000000</v>
      </c>
      <c r="BK457" s="26">
        <f t="shared" si="290"/>
        <v>2000000</v>
      </c>
      <c r="BL457" s="26">
        <f t="shared" si="290"/>
        <v>2000000</v>
      </c>
      <c r="BM457" s="26">
        <f t="shared" si="290"/>
        <v>2000000</v>
      </c>
      <c r="BN457" s="26">
        <f t="shared" si="290"/>
        <v>2000000</v>
      </c>
      <c r="BO457" s="26">
        <f t="shared" si="290"/>
        <v>2000000</v>
      </c>
    </row>
    <row r="458" spans="1:67" hidden="1" outlineLevel="2" x14ac:dyDescent="0.15">
      <c r="A458" s="47" t="s">
        <v>62</v>
      </c>
      <c r="G458" s="23">
        <f>STAFFPLAN_CWS!$B141</f>
        <v>0.5</v>
      </c>
      <c r="H458" s="23">
        <f>STAFFPLAN_CWS!$C141</f>
        <v>0.6</v>
      </c>
      <c r="I458" s="23">
        <f>STAFFPLAN_CWS!$C141</f>
        <v>0.6</v>
      </c>
      <c r="J458" s="23">
        <f>STAFFPLAN_CWS!$C141</f>
        <v>0.6</v>
      </c>
      <c r="K458" s="23">
        <f>STAFFPLAN_CWS!$C141</f>
        <v>0.6</v>
      </c>
      <c r="L458" s="23">
        <f>STAFFPLAN_CWS!$C141</f>
        <v>0.6</v>
      </c>
      <c r="M458" s="23">
        <f>STAFFPLAN_CWS!$C141</f>
        <v>0.6</v>
      </c>
      <c r="N458" s="23">
        <f>STAFFPLAN_CWS!$C141</f>
        <v>0.6</v>
      </c>
      <c r="O458" s="23">
        <f>STAFFPLAN_CWS!$C141</f>
        <v>0.6</v>
      </c>
      <c r="P458" s="23">
        <f>STAFFPLAN_CWS!$C141</f>
        <v>0.6</v>
      </c>
      <c r="Q458" s="23">
        <f>STAFFPLAN_CWS!$C141</f>
        <v>0.6</v>
      </c>
      <c r="R458" s="23">
        <f>STAFFPLAN_CWS!$C141</f>
        <v>0.6</v>
      </c>
      <c r="S458" s="23">
        <f>STAFFPLAN_CWS!$C141</f>
        <v>0.6</v>
      </c>
      <c r="T458" s="23">
        <f>STAFFPLAN_CWS!$D141</f>
        <v>0.7</v>
      </c>
      <c r="U458" s="23">
        <f>STAFFPLAN_CWS!$D141</f>
        <v>0.7</v>
      </c>
      <c r="V458" s="23">
        <f>STAFFPLAN_CWS!$D141</f>
        <v>0.7</v>
      </c>
      <c r="W458" s="23">
        <f>STAFFPLAN_CWS!$D141</f>
        <v>0.7</v>
      </c>
      <c r="X458" s="23">
        <f>STAFFPLAN_CWS!$D141</f>
        <v>0.7</v>
      </c>
      <c r="Y458" s="23">
        <f>STAFFPLAN_CWS!$D141</f>
        <v>0.7</v>
      </c>
      <c r="Z458" s="23">
        <f>STAFFPLAN_CWS!$D141</f>
        <v>0.7</v>
      </c>
      <c r="AA458" s="23">
        <f>STAFFPLAN_CWS!$D141</f>
        <v>0.7</v>
      </c>
      <c r="AB458" s="23">
        <f>STAFFPLAN_CWS!$D141</f>
        <v>0.7</v>
      </c>
      <c r="AC458" s="23">
        <f>STAFFPLAN_CWS!$D141</f>
        <v>0.7</v>
      </c>
      <c r="AD458" s="23">
        <f>STAFFPLAN_CWS!$D141</f>
        <v>0.7</v>
      </c>
      <c r="AE458" s="23">
        <f>STAFFPLAN_CWS!$D141</f>
        <v>0.7</v>
      </c>
      <c r="AF458" s="23">
        <f>STAFFPLAN_CWS!$E141</f>
        <v>0.7</v>
      </c>
      <c r="AG458" s="23">
        <f>STAFFPLAN_CWS!$E141</f>
        <v>0.7</v>
      </c>
      <c r="AH458" s="23">
        <f>STAFFPLAN_CWS!$E141</f>
        <v>0.7</v>
      </c>
      <c r="AI458" s="23">
        <f>STAFFPLAN_CWS!$E141</f>
        <v>0.7</v>
      </c>
      <c r="AJ458" s="23">
        <f>STAFFPLAN_CWS!$E141</f>
        <v>0.7</v>
      </c>
      <c r="AK458" s="23">
        <f>STAFFPLAN_CWS!$E141</f>
        <v>0.7</v>
      </c>
      <c r="AL458" s="23">
        <f>STAFFPLAN_CWS!$E141</f>
        <v>0.7</v>
      </c>
      <c r="AM458" s="23">
        <f>STAFFPLAN_CWS!$E141</f>
        <v>0.7</v>
      </c>
      <c r="AN458" s="23">
        <f>STAFFPLAN_CWS!$E141</f>
        <v>0.7</v>
      </c>
      <c r="AO458" s="23">
        <f>STAFFPLAN_CWS!$E141</f>
        <v>0.7</v>
      </c>
      <c r="AP458" s="23">
        <f>STAFFPLAN_CWS!$E141</f>
        <v>0.7</v>
      </c>
      <c r="AQ458" s="23">
        <f>STAFFPLAN_CWS!$E141</f>
        <v>0.7</v>
      </c>
      <c r="AR458" s="23">
        <f>STAFFPLAN_CWS!$F141</f>
        <v>0.85</v>
      </c>
      <c r="AS458" s="23">
        <f>STAFFPLAN_CWS!$F141</f>
        <v>0.85</v>
      </c>
      <c r="AT458" s="23">
        <f>STAFFPLAN_CWS!$F141</f>
        <v>0.85</v>
      </c>
      <c r="AU458" s="23">
        <f>STAFFPLAN_CWS!$F141</f>
        <v>0.85</v>
      </c>
      <c r="AV458" s="23">
        <f>STAFFPLAN_CWS!$F141</f>
        <v>0.85</v>
      </c>
      <c r="AW458" s="23">
        <f>STAFFPLAN_CWS!$F141</f>
        <v>0.85</v>
      </c>
      <c r="AX458" s="23">
        <f>STAFFPLAN_CWS!$F141</f>
        <v>0.85</v>
      </c>
      <c r="AY458" s="23">
        <f>STAFFPLAN_CWS!$F141</f>
        <v>0.85</v>
      </c>
      <c r="AZ458" s="23">
        <f>STAFFPLAN_CWS!$F141</f>
        <v>0.85</v>
      </c>
      <c r="BA458" s="23">
        <f>STAFFPLAN_CWS!$F141</f>
        <v>0.85</v>
      </c>
      <c r="BB458" s="23">
        <f>STAFFPLAN_CWS!$F141</f>
        <v>0.85</v>
      </c>
      <c r="BC458" s="23">
        <f>STAFFPLAN_CWS!$F141</f>
        <v>0.85</v>
      </c>
      <c r="BD458" s="23">
        <f>STAFFPLAN_CWS!$G141</f>
        <v>1</v>
      </c>
      <c r="BE458" s="23">
        <f>STAFFPLAN_CWS!$G141</f>
        <v>1</v>
      </c>
      <c r="BF458" s="23">
        <f>STAFFPLAN_CWS!$G141</f>
        <v>1</v>
      </c>
      <c r="BG458" s="23">
        <f>STAFFPLAN_CWS!$G141</f>
        <v>1</v>
      </c>
      <c r="BH458" s="23">
        <f>STAFFPLAN_CWS!$G141</f>
        <v>1</v>
      </c>
      <c r="BI458" s="23">
        <f>STAFFPLAN_CWS!$G141</f>
        <v>1</v>
      </c>
      <c r="BJ458" s="23">
        <f>STAFFPLAN_CWS!$G141</f>
        <v>1</v>
      </c>
      <c r="BK458" s="23">
        <f>STAFFPLAN_CWS!$G141</f>
        <v>1</v>
      </c>
      <c r="BL458" s="23">
        <f>STAFFPLAN_CWS!$G141</f>
        <v>1</v>
      </c>
      <c r="BM458" s="23">
        <f>STAFFPLAN_CWS!$G141</f>
        <v>1</v>
      </c>
      <c r="BN458" s="23">
        <f>STAFFPLAN_CWS!$G141</f>
        <v>1</v>
      </c>
      <c r="BO458" s="23">
        <f>STAFFPLAN_CWS!$G141</f>
        <v>1</v>
      </c>
    </row>
    <row r="459" spans="1:67" hidden="1" outlineLevel="2" x14ac:dyDescent="0.15">
      <c r="A459" s="47" t="s">
        <v>76</v>
      </c>
      <c r="G459" s="26">
        <f t="shared" ref="G459:AL459" si="291">G457*G458</f>
        <v>0</v>
      </c>
      <c r="H459" s="26">
        <f t="shared" si="291"/>
        <v>1200000</v>
      </c>
      <c r="I459" s="26">
        <f t="shared" si="291"/>
        <v>1200000</v>
      </c>
      <c r="J459" s="26">
        <f t="shared" si="291"/>
        <v>1200000</v>
      </c>
      <c r="K459" s="26">
        <f t="shared" si="291"/>
        <v>1200000</v>
      </c>
      <c r="L459" s="26">
        <f t="shared" si="291"/>
        <v>1200000</v>
      </c>
      <c r="M459" s="26">
        <f t="shared" si="291"/>
        <v>1200000</v>
      </c>
      <c r="N459" s="26">
        <f t="shared" si="291"/>
        <v>1200000</v>
      </c>
      <c r="O459" s="26">
        <f t="shared" si="291"/>
        <v>1200000</v>
      </c>
      <c r="P459" s="26">
        <f t="shared" si="291"/>
        <v>1200000</v>
      </c>
      <c r="Q459" s="26">
        <f t="shared" si="291"/>
        <v>1200000</v>
      </c>
      <c r="R459" s="26">
        <f t="shared" si="291"/>
        <v>1200000</v>
      </c>
      <c r="S459" s="26">
        <f t="shared" si="291"/>
        <v>1200000</v>
      </c>
      <c r="T459" s="26">
        <f t="shared" si="291"/>
        <v>1400000</v>
      </c>
      <c r="U459" s="26">
        <f t="shared" si="291"/>
        <v>1400000</v>
      </c>
      <c r="V459" s="26">
        <f t="shared" si="291"/>
        <v>1400000</v>
      </c>
      <c r="W459" s="26">
        <f t="shared" si="291"/>
        <v>1400000</v>
      </c>
      <c r="X459" s="26">
        <f t="shared" si="291"/>
        <v>1400000</v>
      </c>
      <c r="Y459" s="26">
        <f t="shared" si="291"/>
        <v>1400000</v>
      </c>
      <c r="Z459" s="26">
        <f t="shared" si="291"/>
        <v>1400000</v>
      </c>
      <c r="AA459" s="26">
        <f t="shared" si="291"/>
        <v>1400000</v>
      </c>
      <c r="AB459" s="26">
        <f t="shared" si="291"/>
        <v>1400000</v>
      </c>
      <c r="AC459" s="26">
        <f t="shared" si="291"/>
        <v>1400000</v>
      </c>
      <c r="AD459" s="26">
        <f t="shared" si="291"/>
        <v>1400000</v>
      </c>
      <c r="AE459" s="26">
        <f t="shared" si="291"/>
        <v>1400000</v>
      </c>
      <c r="AF459" s="26">
        <f t="shared" si="291"/>
        <v>1400000</v>
      </c>
      <c r="AG459" s="26">
        <f t="shared" si="291"/>
        <v>1400000</v>
      </c>
      <c r="AH459" s="26">
        <f t="shared" si="291"/>
        <v>1400000</v>
      </c>
      <c r="AI459" s="26">
        <f t="shared" si="291"/>
        <v>1400000</v>
      </c>
      <c r="AJ459" s="26">
        <f t="shared" si="291"/>
        <v>1400000</v>
      </c>
      <c r="AK459" s="26">
        <f t="shared" si="291"/>
        <v>1400000</v>
      </c>
      <c r="AL459" s="26">
        <f t="shared" si="291"/>
        <v>1400000</v>
      </c>
      <c r="AM459" s="26">
        <f t="shared" ref="AM459:BO459" si="292">AM457*AM458</f>
        <v>1400000</v>
      </c>
      <c r="AN459" s="26">
        <f t="shared" si="292"/>
        <v>1400000</v>
      </c>
      <c r="AO459" s="26">
        <f t="shared" si="292"/>
        <v>1400000</v>
      </c>
      <c r="AP459" s="26">
        <f t="shared" si="292"/>
        <v>1400000</v>
      </c>
      <c r="AQ459" s="26">
        <f t="shared" si="292"/>
        <v>1400000</v>
      </c>
      <c r="AR459" s="26">
        <f t="shared" si="292"/>
        <v>1700000</v>
      </c>
      <c r="AS459" s="26">
        <f t="shared" si="292"/>
        <v>1700000</v>
      </c>
      <c r="AT459" s="26">
        <f t="shared" si="292"/>
        <v>1700000</v>
      </c>
      <c r="AU459" s="26">
        <f t="shared" si="292"/>
        <v>1700000</v>
      </c>
      <c r="AV459" s="26">
        <f t="shared" si="292"/>
        <v>1700000</v>
      </c>
      <c r="AW459" s="26">
        <f t="shared" si="292"/>
        <v>1700000</v>
      </c>
      <c r="AX459" s="26">
        <f t="shared" si="292"/>
        <v>1700000</v>
      </c>
      <c r="AY459" s="26">
        <f t="shared" si="292"/>
        <v>1700000</v>
      </c>
      <c r="AZ459" s="26">
        <f t="shared" si="292"/>
        <v>1700000</v>
      </c>
      <c r="BA459" s="26">
        <f t="shared" si="292"/>
        <v>1700000</v>
      </c>
      <c r="BB459" s="26">
        <f t="shared" si="292"/>
        <v>1700000</v>
      </c>
      <c r="BC459" s="26">
        <f t="shared" si="292"/>
        <v>1700000</v>
      </c>
      <c r="BD459" s="26">
        <f t="shared" si="292"/>
        <v>2000000</v>
      </c>
      <c r="BE459" s="26">
        <f t="shared" si="292"/>
        <v>2000000</v>
      </c>
      <c r="BF459" s="26">
        <f t="shared" si="292"/>
        <v>2000000</v>
      </c>
      <c r="BG459" s="26">
        <f t="shared" si="292"/>
        <v>2000000</v>
      </c>
      <c r="BH459" s="26">
        <f t="shared" si="292"/>
        <v>2000000</v>
      </c>
      <c r="BI459" s="26">
        <f t="shared" si="292"/>
        <v>2000000</v>
      </c>
      <c r="BJ459" s="26">
        <f t="shared" si="292"/>
        <v>2000000</v>
      </c>
      <c r="BK459" s="26">
        <f t="shared" si="292"/>
        <v>2000000</v>
      </c>
      <c r="BL459" s="26">
        <f t="shared" si="292"/>
        <v>2000000</v>
      </c>
      <c r="BM459" s="26">
        <f t="shared" si="292"/>
        <v>2000000</v>
      </c>
      <c r="BN459" s="26">
        <f t="shared" si="292"/>
        <v>2000000</v>
      </c>
      <c r="BO459" s="26">
        <f t="shared" si="292"/>
        <v>2000000</v>
      </c>
    </row>
    <row r="460" spans="1:67" hidden="1" outlineLevel="2" x14ac:dyDescent="0.15">
      <c r="A460" s="47" t="s">
        <v>757</v>
      </c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</row>
    <row r="461" spans="1:67" hidden="1" outlineLevel="2" x14ac:dyDescent="0.15">
      <c r="A461" s="47" t="s">
        <v>63</v>
      </c>
      <c r="G461" s="26">
        <f t="shared" ref="G461:AL461" si="293">G459+G460</f>
        <v>0</v>
      </c>
      <c r="H461" s="26">
        <f t="shared" si="293"/>
        <v>1200000</v>
      </c>
      <c r="I461" s="26">
        <f t="shared" si="293"/>
        <v>1200000</v>
      </c>
      <c r="J461" s="26">
        <f t="shared" si="293"/>
        <v>1200000</v>
      </c>
      <c r="K461" s="26">
        <f t="shared" si="293"/>
        <v>1200000</v>
      </c>
      <c r="L461" s="26">
        <f t="shared" si="293"/>
        <v>1200000</v>
      </c>
      <c r="M461" s="26">
        <f t="shared" si="293"/>
        <v>1200000</v>
      </c>
      <c r="N461" s="26">
        <f t="shared" si="293"/>
        <v>1200000</v>
      </c>
      <c r="O461" s="26">
        <f t="shared" si="293"/>
        <v>1200000</v>
      </c>
      <c r="P461" s="26">
        <f t="shared" si="293"/>
        <v>1200000</v>
      </c>
      <c r="Q461" s="26">
        <f t="shared" si="293"/>
        <v>1200000</v>
      </c>
      <c r="R461" s="26">
        <f t="shared" si="293"/>
        <v>1200000</v>
      </c>
      <c r="S461" s="26">
        <f t="shared" si="293"/>
        <v>1200000</v>
      </c>
      <c r="T461" s="26">
        <f t="shared" si="293"/>
        <v>1400000</v>
      </c>
      <c r="U461" s="26">
        <f t="shared" si="293"/>
        <v>1400000</v>
      </c>
      <c r="V461" s="26">
        <f t="shared" si="293"/>
        <v>1400000</v>
      </c>
      <c r="W461" s="26">
        <f t="shared" si="293"/>
        <v>1400000</v>
      </c>
      <c r="X461" s="26">
        <f t="shared" si="293"/>
        <v>1400000</v>
      </c>
      <c r="Y461" s="26">
        <f t="shared" si="293"/>
        <v>1400000</v>
      </c>
      <c r="Z461" s="26">
        <f t="shared" si="293"/>
        <v>1400000</v>
      </c>
      <c r="AA461" s="26">
        <f t="shared" si="293"/>
        <v>1400000</v>
      </c>
      <c r="AB461" s="26">
        <f t="shared" si="293"/>
        <v>1400000</v>
      </c>
      <c r="AC461" s="26">
        <f t="shared" si="293"/>
        <v>1400000</v>
      </c>
      <c r="AD461" s="26">
        <f t="shared" si="293"/>
        <v>1400000</v>
      </c>
      <c r="AE461" s="26">
        <f t="shared" si="293"/>
        <v>1400000</v>
      </c>
      <c r="AF461" s="26">
        <f t="shared" si="293"/>
        <v>1400000</v>
      </c>
      <c r="AG461" s="26">
        <f t="shared" si="293"/>
        <v>1400000</v>
      </c>
      <c r="AH461" s="26">
        <f t="shared" si="293"/>
        <v>1400000</v>
      </c>
      <c r="AI461" s="26">
        <f t="shared" si="293"/>
        <v>1400000</v>
      </c>
      <c r="AJ461" s="26">
        <f t="shared" si="293"/>
        <v>1400000</v>
      </c>
      <c r="AK461" s="26">
        <f t="shared" si="293"/>
        <v>1400000</v>
      </c>
      <c r="AL461" s="26">
        <f t="shared" si="293"/>
        <v>1400000</v>
      </c>
      <c r="AM461" s="26">
        <f t="shared" ref="AM461:BO461" si="294">AM459+AM460</f>
        <v>1400000</v>
      </c>
      <c r="AN461" s="26">
        <f t="shared" si="294"/>
        <v>1400000</v>
      </c>
      <c r="AO461" s="26">
        <f t="shared" si="294"/>
        <v>1400000</v>
      </c>
      <c r="AP461" s="26">
        <f t="shared" si="294"/>
        <v>1400000</v>
      </c>
      <c r="AQ461" s="26">
        <f t="shared" si="294"/>
        <v>1400000</v>
      </c>
      <c r="AR461" s="26">
        <f t="shared" si="294"/>
        <v>1700000</v>
      </c>
      <c r="AS461" s="26">
        <f t="shared" si="294"/>
        <v>1700000</v>
      </c>
      <c r="AT461" s="26">
        <f t="shared" si="294"/>
        <v>1700000</v>
      </c>
      <c r="AU461" s="26">
        <f t="shared" si="294"/>
        <v>1700000</v>
      </c>
      <c r="AV461" s="26">
        <f t="shared" si="294"/>
        <v>1700000</v>
      </c>
      <c r="AW461" s="26">
        <f t="shared" si="294"/>
        <v>1700000</v>
      </c>
      <c r="AX461" s="26">
        <f t="shared" si="294"/>
        <v>1700000</v>
      </c>
      <c r="AY461" s="26">
        <f t="shared" si="294"/>
        <v>1700000</v>
      </c>
      <c r="AZ461" s="26">
        <f t="shared" si="294"/>
        <v>1700000</v>
      </c>
      <c r="BA461" s="26">
        <f t="shared" si="294"/>
        <v>1700000</v>
      </c>
      <c r="BB461" s="26">
        <f t="shared" si="294"/>
        <v>1700000</v>
      </c>
      <c r="BC461" s="26">
        <f t="shared" si="294"/>
        <v>1700000</v>
      </c>
      <c r="BD461" s="26">
        <f t="shared" si="294"/>
        <v>2000000</v>
      </c>
      <c r="BE461" s="26">
        <f t="shared" si="294"/>
        <v>2000000</v>
      </c>
      <c r="BF461" s="26">
        <f t="shared" si="294"/>
        <v>2000000</v>
      </c>
      <c r="BG461" s="26">
        <f t="shared" si="294"/>
        <v>2000000</v>
      </c>
      <c r="BH461" s="26">
        <f t="shared" si="294"/>
        <v>2000000</v>
      </c>
      <c r="BI461" s="26">
        <f t="shared" si="294"/>
        <v>2000000</v>
      </c>
      <c r="BJ461" s="26">
        <f t="shared" si="294"/>
        <v>2000000</v>
      </c>
      <c r="BK461" s="26">
        <f t="shared" si="294"/>
        <v>2000000</v>
      </c>
      <c r="BL461" s="26">
        <f t="shared" si="294"/>
        <v>2000000</v>
      </c>
      <c r="BM461" s="26">
        <f t="shared" si="294"/>
        <v>2000000</v>
      </c>
      <c r="BN461" s="26">
        <f t="shared" si="294"/>
        <v>2000000</v>
      </c>
      <c r="BO461" s="26">
        <f t="shared" si="294"/>
        <v>2000000</v>
      </c>
    </row>
    <row r="462" spans="1:67" hidden="1" outlineLevel="2" x14ac:dyDescent="0.15">
      <c r="A462" s="4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</row>
    <row r="463" spans="1:67" hidden="1" outlineLevel="2" x14ac:dyDescent="0.15">
      <c r="A463" s="33" t="s">
        <v>86</v>
      </c>
      <c r="G463" s="26">
        <f>G110*$C110</f>
        <v>0</v>
      </c>
      <c r="H463" s="26">
        <f t="shared" ref="H463:BO463" si="295">H110*$C110</f>
        <v>0</v>
      </c>
      <c r="I463" s="26">
        <f t="shared" si="295"/>
        <v>0</v>
      </c>
      <c r="J463" s="26">
        <f t="shared" si="295"/>
        <v>0</v>
      </c>
      <c r="K463" s="26">
        <f t="shared" si="295"/>
        <v>0</v>
      </c>
      <c r="L463" s="26">
        <f t="shared" si="295"/>
        <v>0</v>
      </c>
      <c r="M463" s="26">
        <f t="shared" si="295"/>
        <v>0</v>
      </c>
      <c r="N463" s="26">
        <f t="shared" si="295"/>
        <v>0</v>
      </c>
      <c r="O463" s="26">
        <f t="shared" si="295"/>
        <v>0</v>
      </c>
      <c r="P463" s="26">
        <f t="shared" si="295"/>
        <v>0</v>
      </c>
      <c r="Q463" s="26">
        <f t="shared" si="295"/>
        <v>0</v>
      </c>
      <c r="R463" s="26">
        <f t="shared" si="295"/>
        <v>0</v>
      </c>
      <c r="S463" s="26">
        <f t="shared" si="295"/>
        <v>0</v>
      </c>
      <c r="T463" s="26">
        <f t="shared" si="295"/>
        <v>0</v>
      </c>
      <c r="U463" s="26">
        <f t="shared" si="295"/>
        <v>0</v>
      </c>
      <c r="V463" s="26">
        <f t="shared" si="295"/>
        <v>0</v>
      </c>
      <c r="W463" s="26">
        <f t="shared" si="295"/>
        <v>0</v>
      </c>
      <c r="X463" s="26">
        <f t="shared" si="295"/>
        <v>0</v>
      </c>
      <c r="Y463" s="26">
        <f t="shared" si="295"/>
        <v>0</v>
      </c>
      <c r="Z463" s="26">
        <f t="shared" si="295"/>
        <v>0</v>
      </c>
      <c r="AA463" s="26">
        <f t="shared" si="295"/>
        <v>0</v>
      </c>
      <c r="AB463" s="26">
        <f t="shared" si="295"/>
        <v>0</v>
      </c>
      <c r="AC463" s="26">
        <f t="shared" si="295"/>
        <v>0</v>
      </c>
      <c r="AD463" s="26">
        <f t="shared" si="295"/>
        <v>0</v>
      </c>
      <c r="AE463" s="26">
        <f t="shared" si="295"/>
        <v>0</v>
      </c>
      <c r="AF463" s="26">
        <f t="shared" si="295"/>
        <v>0</v>
      </c>
      <c r="AG463" s="26">
        <f t="shared" si="295"/>
        <v>0</v>
      </c>
      <c r="AH463" s="26">
        <f t="shared" si="295"/>
        <v>0</v>
      </c>
      <c r="AI463" s="26">
        <f t="shared" si="295"/>
        <v>0</v>
      </c>
      <c r="AJ463" s="26">
        <f t="shared" si="295"/>
        <v>0</v>
      </c>
      <c r="AK463" s="26">
        <f t="shared" si="295"/>
        <v>0</v>
      </c>
      <c r="AL463" s="26">
        <f t="shared" si="295"/>
        <v>0</v>
      </c>
      <c r="AM463" s="26">
        <f t="shared" si="295"/>
        <v>0</v>
      </c>
      <c r="AN463" s="26">
        <f t="shared" si="295"/>
        <v>0</v>
      </c>
      <c r="AO463" s="26">
        <f t="shared" si="295"/>
        <v>0</v>
      </c>
      <c r="AP463" s="26">
        <f t="shared" si="295"/>
        <v>0</v>
      </c>
      <c r="AQ463" s="26">
        <f t="shared" si="295"/>
        <v>0</v>
      </c>
      <c r="AR463" s="26">
        <f t="shared" si="295"/>
        <v>0</v>
      </c>
      <c r="AS463" s="26">
        <f t="shared" si="295"/>
        <v>0</v>
      </c>
      <c r="AT463" s="26">
        <f t="shared" si="295"/>
        <v>0</v>
      </c>
      <c r="AU463" s="26">
        <f t="shared" si="295"/>
        <v>0</v>
      </c>
      <c r="AV463" s="26">
        <f t="shared" si="295"/>
        <v>0</v>
      </c>
      <c r="AW463" s="26">
        <f t="shared" si="295"/>
        <v>0</v>
      </c>
      <c r="AX463" s="26">
        <f t="shared" si="295"/>
        <v>0</v>
      </c>
      <c r="AY463" s="26">
        <f t="shared" si="295"/>
        <v>0</v>
      </c>
      <c r="AZ463" s="26">
        <f t="shared" si="295"/>
        <v>0</v>
      </c>
      <c r="BA463" s="26">
        <f t="shared" si="295"/>
        <v>0</v>
      </c>
      <c r="BB463" s="26">
        <f t="shared" si="295"/>
        <v>0</v>
      </c>
      <c r="BC463" s="26">
        <f t="shared" si="295"/>
        <v>0</v>
      </c>
      <c r="BD463" s="26">
        <f t="shared" si="295"/>
        <v>0</v>
      </c>
      <c r="BE463" s="26">
        <f t="shared" si="295"/>
        <v>0</v>
      </c>
      <c r="BF463" s="26">
        <f t="shared" si="295"/>
        <v>0</v>
      </c>
      <c r="BG463" s="26">
        <f t="shared" si="295"/>
        <v>0</v>
      </c>
      <c r="BH463" s="26">
        <f t="shared" si="295"/>
        <v>0</v>
      </c>
      <c r="BI463" s="26">
        <f t="shared" si="295"/>
        <v>0</v>
      </c>
      <c r="BJ463" s="26">
        <f t="shared" si="295"/>
        <v>0</v>
      </c>
      <c r="BK463" s="26">
        <f t="shared" si="295"/>
        <v>0</v>
      </c>
      <c r="BL463" s="26">
        <f t="shared" si="295"/>
        <v>0</v>
      </c>
      <c r="BM463" s="26">
        <f t="shared" si="295"/>
        <v>0</v>
      </c>
      <c r="BN463" s="26">
        <f t="shared" si="295"/>
        <v>0</v>
      </c>
      <c r="BO463" s="26">
        <f t="shared" si="295"/>
        <v>0</v>
      </c>
    </row>
    <row r="464" spans="1:67" hidden="1" outlineLevel="2" x14ac:dyDescent="0.15">
      <c r="A464" s="47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</row>
    <row r="465" spans="1:67" hidden="1" outlineLevel="2" x14ac:dyDescent="0.15">
      <c r="A465" s="14" t="s">
        <v>112</v>
      </c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</row>
    <row r="466" spans="1:67" hidden="1" outlineLevel="2" x14ac:dyDescent="0.15">
      <c r="A466" s="47" t="s">
        <v>75</v>
      </c>
      <c r="G466" s="26">
        <f t="shared" ref="G466:AL466" si="296">G112*$C112</f>
        <v>0</v>
      </c>
      <c r="H466" s="26">
        <f t="shared" si="296"/>
        <v>0</v>
      </c>
      <c r="I466" s="26">
        <f t="shared" si="296"/>
        <v>0</v>
      </c>
      <c r="J466" s="26">
        <f t="shared" si="296"/>
        <v>0</v>
      </c>
      <c r="K466" s="26">
        <f t="shared" si="296"/>
        <v>0</v>
      </c>
      <c r="L466" s="26">
        <f t="shared" si="296"/>
        <v>0</v>
      </c>
      <c r="M466" s="26">
        <f t="shared" si="296"/>
        <v>0</v>
      </c>
      <c r="N466" s="26">
        <f t="shared" si="296"/>
        <v>0</v>
      </c>
      <c r="O466" s="26">
        <f t="shared" si="296"/>
        <v>0</v>
      </c>
      <c r="P466" s="26">
        <f t="shared" si="296"/>
        <v>0</v>
      </c>
      <c r="Q466" s="26">
        <f t="shared" si="296"/>
        <v>0</v>
      </c>
      <c r="R466" s="26">
        <f t="shared" si="296"/>
        <v>0</v>
      </c>
      <c r="S466" s="26">
        <f t="shared" si="296"/>
        <v>0</v>
      </c>
      <c r="T466" s="26">
        <f t="shared" si="296"/>
        <v>0</v>
      </c>
      <c r="U466" s="26">
        <f t="shared" si="296"/>
        <v>0</v>
      </c>
      <c r="V466" s="26">
        <f t="shared" si="296"/>
        <v>0</v>
      </c>
      <c r="W466" s="26">
        <f t="shared" si="296"/>
        <v>0</v>
      </c>
      <c r="X466" s="26">
        <f t="shared" si="296"/>
        <v>0</v>
      </c>
      <c r="Y466" s="26">
        <f t="shared" si="296"/>
        <v>0</v>
      </c>
      <c r="Z466" s="26">
        <f t="shared" si="296"/>
        <v>0</v>
      </c>
      <c r="AA466" s="26">
        <f t="shared" si="296"/>
        <v>0</v>
      </c>
      <c r="AB466" s="26">
        <f t="shared" si="296"/>
        <v>0</v>
      </c>
      <c r="AC466" s="26">
        <f t="shared" si="296"/>
        <v>0</v>
      </c>
      <c r="AD466" s="26">
        <f t="shared" si="296"/>
        <v>0</v>
      </c>
      <c r="AE466" s="26">
        <f t="shared" si="296"/>
        <v>0</v>
      </c>
      <c r="AF466" s="26">
        <f t="shared" si="296"/>
        <v>0</v>
      </c>
      <c r="AG466" s="26">
        <f t="shared" si="296"/>
        <v>0</v>
      </c>
      <c r="AH466" s="26">
        <f t="shared" si="296"/>
        <v>0</v>
      </c>
      <c r="AI466" s="26">
        <f t="shared" si="296"/>
        <v>0</v>
      </c>
      <c r="AJ466" s="26">
        <f t="shared" si="296"/>
        <v>0</v>
      </c>
      <c r="AK466" s="26">
        <f t="shared" si="296"/>
        <v>0</v>
      </c>
      <c r="AL466" s="26">
        <f t="shared" si="296"/>
        <v>0</v>
      </c>
      <c r="AM466" s="26">
        <f t="shared" ref="AM466:BO466" si="297">AM112*$C112</f>
        <v>0</v>
      </c>
      <c r="AN466" s="26">
        <f t="shared" si="297"/>
        <v>0</v>
      </c>
      <c r="AO466" s="26">
        <f t="shared" si="297"/>
        <v>0</v>
      </c>
      <c r="AP466" s="26">
        <f t="shared" si="297"/>
        <v>0</v>
      </c>
      <c r="AQ466" s="26">
        <f t="shared" si="297"/>
        <v>0</v>
      </c>
      <c r="AR466" s="26">
        <f t="shared" si="297"/>
        <v>0</v>
      </c>
      <c r="AS466" s="26">
        <f t="shared" si="297"/>
        <v>0</v>
      </c>
      <c r="AT466" s="26">
        <f t="shared" si="297"/>
        <v>0</v>
      </c>
      <c r="AU466" s="26">
        <f t="shared" si="297"/>
        <v>0</v>
      </c>
      <c r="AV466" s="26">
        <f t="shared" si="297"/>
        <v>0</v>
      </c>
      <c r="AW466" s="26">
        <f t="shared" si="297"/>
        <v>0</v>
      </c>
      <c r="AX466" s="26">
        <f t="shared" si="297"/>
        <v>0</v>
      </c>
      <c r="AY466" s="26">
        <f t="shared" si="297"/>
        <v>0</v>
      </c>
      <c r="AZ466" s="26">
        <f t="shared" si="297"/>
        <v>0</v>
      </c>
      <c r="BA466" s="26">
        <f t="shared" si="297"/>
        <v>0</v>
      </c>
      <c r="BB466" s="26">
        <f t="shared" si="297"/>
        <v>0</v>
      </c>
      <c r="BC466" s="26">
        <f t="shared" si="297"/>
        <v>0</v>
      </c>
      <c r="BD466" s="26">
        <f t="shared" si="297"/>
        <v>0</v>
      </c>
      <c r="BE466" s="26">
        <f t="shared" si="297"/>
        <v>0</v>
      </c>
      <c r="BF466" s="26">
        <f t="shared" si="297"/>
        <v>0</v>
      </c>
      <c r="BG466" s="26">
        <f t="shared" si="297"/>
        <v>0</v>
      </c>
      <c r="BH466" s="26">
        <f t="shared" si="297"/>
        <v>0</v>
      </c>
      <c r="BI466" s="26">
        <f t="shared" si="297"/>
        <v>0</v>
      </c>
      <c r="BJ466" s="26">
        <f t="shared" si="297"/>
        <v>0</v>
      </c>
      <c r="BK466" s="26">
        <f t="shared" si="297"/>
        <v>0</v>
      </c>
      <c r="BL466" s="26">
        <f t="shared" si="297"/>
        <v>0</v>
      </c>
      <c r="BM466" s="26">
        <f t="shared" si="297"/>
        <v>0</v>
      </c>
      <c r="BN466" s="26">
        <f t="shared" si="297"/>
        <v>0</v>
      </c>
      <c r="BO466" s="26">
        <f t="shared" si="297"/>
        <v>0</v>
      </c>
    </row>
    <row r="467" spans="1:67" hidden="1" outlineLevel="2" x14ac:dyDescent="0.15">
      <c r="A467" s="47" t="s">
        <v>62</v>
      </c>
      <c r="G467" s="23">
        <f>STAFFPLAN_CWS!$B145</f>
        <v>0.5</v>
      </c>
      <c r="H467" s="23">
        <f>STAFFPLAN_CWS!$C145</f>
        <v>0.6</v>
      </c>
      <c r="I467" s="23">
        <f>STAFFPLAN_CWS!$C145</f>
        <v>0.6</v>
      </c>
      <c r="J467" s="23">
        <f>STAFFPLAN_CWS!$C145</f>
        <v>0.6</v>
      </c>
      <c r="K467" s="23">
        <f>STAFFPLAN_CWS!$C145</f>
        <v>0.6</v>
      </c>
      <c r="L467" s="23">
        <f>STAFFPLAN_CWS!$C145</f>
        <v>0.6</v>
      </c>
      <c r="M467" s="23">
        <f>STAFFPLAN_CWS!$C145</f>
        <v>0.6</v>
      </c>
      <c r="N467" s="23">
        <f>STAFFPLAN_CWS!$C145</f>
        <v>0.6</v>
      </c>
      <c r="O467" s="23">
        <f>STAFFPLAN_CWS!$C145</f>
        <v>0.6</v>
      </c>
      <c r="P467" s="23">
        <f>STAFFPLAN_CWS!$C145</f>
        <v>0.6</v>
      </c>
      <c r="Q467" s="23">
        <f>STAFFPLAN_CWS!$C145</f>
        <v>0.6</v>
      </c>
      <c r="R467" s="23">
        <f>STAFFPLAN_CWS!$C145</f>
        <v>0.6</v>
      </c>
      <c r="S467" s="23">
        <f>STAFFPLAN_CWS!$C145</f>
        <v>0.6</v>
      </c>
      <c r="T467" s="23">
        <f>STAFFPLAN_CWS!$D145</f>
        <v>0.7</v>
      </c>
      <c r="U467" s="23">
        <f>STAFFPLAN_CWS!$D145</f>
        <v>0.7</v>
      </c>
      <c r="V467" s="23">
        <f>STAFFPLAN_CWS!$D145</f>
        <v>0.7</v>
      </c>
      <c r="W467" s="23">
        <f>STAFFPLAN_CWS!$D145</f>
        <v>0.7</v>
      </c>
      <c r="X467" s="23">
        <f>STAFFPLAN_CWS!$D145</f>
        <v>0.7</v>
      </c>
      <c r="Y467" s="23">
        <f>STAFFPLAN_CWS!$D145</f>
        <v>0.7</v>
      </c>
      <c r="Z467" s="23">
        <f>STAFFPLAN_CWS!$D145</f>
        <v>0.7</v>
      </c>
      <c r="AA467" s="23">
        <f>STAFFPLAN_CWS!$D145</f>
        <v>0.7</v>
      </c>
      <c r="AB467" s="23">
        <f>STAFFPLAN_CWS!$D145</f>
        <v>0.7</v>
      </c>
      <c r="AC467" s="23">
        <f>STAFFPLAN_CWS!$D145</f>
        <v>0.7</v>
      </c>
      <c r="AD467" s="23">
        <f>STAFFPLAN_CWS!$D145</f>
        <v>0.7</v>
      </c>
      <c r="AE467" s="23">
        <f>STAFFPLAN_CWS!$D145</f>
        <v>0.7</v>
      </c>
      <c r="AF467" s="23">
        <f>STAFFPLAN_CWS!$E145</f>
        <v>0.7</v>
      </c>
      <c r="AG467" s="23">
        <f>STAFFPLAN_CWS!$E145</f>
        <v>0.7</v>
      </c>
      <c r="AH467" s="23">
        <f>STAFFPLAN_CWS!$E145</f>
        <v>0.7</v>
      </c>
      <c r="AI467" s="23">
        <f>STAFFPLAN_CWS!$E145</f>
        <v>0.7</v>
      </c>
      <c r="AJ467" s="23">
        <f>STAFFPLAN_CWS!$E145</f>
        <v>0.7</v>
      </c>
      <c r="AK467" s="23">
        <f>STAFFPLAN_CWS!$E145</f>
        <v>0.7</v>
      </c>
      <c r="AL467" s="23">
        <f>STAFFPLAN_CWS!$E145</f>
        <v>0.7</v>
      </c>
      <c r="AM467" s="23">
        <f>STAFFPLAN_CWS!$E145</f>
        <v>0.7</v>
      </c>
      <c r="AN467" s="23">
        <f>STAFFPLAN_CWS!$E145</f>
        <v>0.7</v>
      </c>
      <c r="AO467" s="23">
        <f>STAFFPLAN_CWS!$E145</f>
        <v>0.7</v>
      </c>
      <c r="AP467" s="23">
        <f>STAFFPLAN_CWS!$E145</f>
        <v>0.7</v>
      </c>
      <c r="AQ467" s="23">
        <f>STAFFPLAN_CWS!$E145</f>
        <v>0.7</v>
      </c>
      <c r="AR467" s="23">
        <f>STAFFPLAN_CWS!$F145</f>
        <v>0.85</v>
      </c>
      <c r="AS467" s="23">
        <f>STAFFPLAN_CWS!$F145</f>
        <v>0.85</v>
      </c>
      <c r="AT467" s="23">
        <f>STAFFPLAN_CWS!$F145</f>
        <v>0.85</v>
      </c>
      <c r="AU467" s="23">
        <f>STAFFPLAN_CWS!$F145</f>
        <v>0.85</v>
      </c>
      <c r="AV467" s="23">
        <f>STAFFPLAN_CWS!$F145</f>
        <v>0.85</v>
      </c>
      <c r="AW467" s="23">
        <f>STAFFPLAN_CWS!$F145</f>
        <v>0.85</v>
      </c>
      <c r="AX467" s="23">
        <f>STAFFPLAN_CWS!$F145</f>
        <v>0.85</v>
      </c>
      <c r="AY467" s="23">
        <f>STAFFPLAN_CWS!$F145</f>
        <v>0.85</v>
      </c>
      <c r="AZ467" s="23">
        <f>STAFFPLAN_CWS!$F145</f>
        <v>0.85</v>
      </c>
      <c r="BA467" s="23">
        <f>STAFFPLAN_CWS!$F145</f>
        <v>0.85</v>
      </c>
      <c r="BB467" s="23">
        <f>STAFFPLAN_CWS!$F145</f>
        <v>0.85</v>
      </c>
      <c r="BC467" s="23">
        <f>STAFFPLAN_CWS!$F145</f>
        <v>0.85</v>
      </c>
      <c r="BD467" s="23">
        <f>STAFFPLAN_CWS!$G145</f>
        <v>1</v>
      </c>
      <c r="BE467" s="23">
        <f>STAFFPLAN_CWS!$G145</f>
        <v>1</v>
      </c>
      <c r="BF467" s="23">
        <f>STAFFPLAN_CWS!$G145</f>
        <v>1</v>
      </c>
      <c r="BG467" s="23">
        <f>STAFFPLAN_CWS!$G145</f>
        <v>1</v>
      </c>
      <c r="BH467" s="23">
        <f>STAFFPLAN_CWS!$G145</f>
        <v>1</v>
      </c>
      <c r="BI467" s="23">
        <f>STAFFPLAN_CWS!$G145</f>
        <v>1</v>
      </c>
      <c r="BJ467" s="23">
        <f>STAFFPLAN_CWS!$G145</f>
        <v>1</v>
      </c>
      <c r="BK467" s="23">
        <f>STAFFPLAN_CWS!$G145</f>
        <v>1</v>
      </c>
      <c r="BL467" s="23">
        <f>STAFFPLAN_CWS!$G145</f>
        <v>1</v>
      </c>
      <c r="BM467" s="23">
        <f>STAFFPLAN_CWS!$G145</f>
        <v>1</v>
      </c>
      <c r="BN467" s="23">
        <f>STAFFPLAN_CWS!$G145</f>
        <v>1</v>
      </c>
      <c r="BO467" s="23">
        <f>STAFFPLAN_CWS!$G145</f>
        <v>1</v>
      </c>
    </row>
    <row r="468" spans="1:67" hidden="1" outlineLevel="2" x14ac:dyDescent="0.15">
      <c r="A468" s="47" t="s">
        <v>76</v>
      </c>
      <c r="G468" s="26">
        <f t="shared" ref="G468:AL468" si="298">G466*G467</f>
        <v>0</v>
      </c>
      <c r="H468" s="26">
        <f t="shared" si="298"/>
        <v>0</v>
      </c>
      <c r="I468" s="26">
        <f t="shared" si="298"/>
        <v>0</v>
      </c>
      <c r="J468" s="26">
        <f t="shared" si="298"/>
        <v>0</v>
      </c>
      <c r="K468" s="26">
        <f t="shared" si="298"/>
        <v>0</v>
      </c>
      <c r="L468" s="26">
        <f t="shared" si="298"/>
        <v>0</v>
      </c>
      <c r="M468" s="26">
        <f t="shared" si="298"/>
        <v>0</v>
      </c>
      <c r="N468" s="26">
        <f t="shared" si="298"/>
        <v>0</v>
      </c>
      <c r="O468" s="26">
        <f t="shared" si="298"/>
        <v>0</v>
      </c>
      <c r="P468" s="26">
        <f t="shared" si="298"/>
        <v>0</v>
      </c>
      <c r="Q468" s="26">
        <f t="shared" si="298"/>
        <v>0</v>
      </c>
      <c r="R468" s="26">
        <f t="shared" si="298"/>
        <v>0</v>
      </c>
      <c r="S468" s="26">
        <f t="shared" si="298"/>
        <v>0</v>
      </c>
      <c r="T468" s="26">
        <f t="shared" si="298"/>
        <v>0</v>
      </c>
      <c r="U468" s="26">
        <f t="shared" si="298"/>
        <v>0</v>
      </c>
      <c r="V468" s="26">
        <f t="shared" si="298"/>
        <v>0</v>
      </c>
      <c r="W468" s="26">
        <f t="shared" si="298"/>
        <v>0</v>
      </c>
      <c r="X468" s="26">
        <f t="shared" si="298"/>
        <v>0</v>
      </c>
      <c r="Y468" s="26">
        <f t="shared" si="298"/>
        <v>0</v>
      </c>
      <c r="Z468" s="26">
        <f t="shared" si="298"/>
        <v>0</v>
      </c>
      <c r="AA468" s="26">
        <f t="shared" si="298"/>
        <v>0</v>
      </c>
      <c r="AB468" s="26">
        <f t="shared" si="298"/>
        <v>0</v>
      </c>
      <c r="AC468" s="26">
        <f t="shared" si="298"/>
        <v>0</v>
      </c>
      <c r="AD468" s="26">
        <f t="shared" si="298"/>
        <v>0</v>
      </c>
      <c r="AE468" s="26">
        <f t="shared" si="298"/>
        <v>0</v>
      </c>
      <c r="AF468" s="26">
        <f t="shared" si="298"/>
        <v>0</v>
      </c>
      <c r="AG468" s="26">
        <f t="shared" si="298"/>
        <v>0</v>
      </c>
      <c r="AH468" s="26">
        <f t="shared" si="298"/>
        <v>0</v>
      </c>
      <c r="AI468" s="26">
        <f t="shared" si="298"/>
        <v>0</v>
      </c>
      <c r="AJ468" s="26">
        <f t="shared" si="298"/>
        <v>0</v>
      </c>
      <c r="AK468" s="26">
        <f t="shared" si="298"/>
        <v>0</v>
      </c>
      <c r="AL468" s="26">
        <f t="shared" si="298"/>
        <v>0</v>
      </c>
      <c r="AM468" s="26">
        <f t="shared" ref="AM468:BO468" si="299">AM466*AM467</f>
        <v>0</v>
      </c>
      <c r="AN468" s="26">
        <f t="shared" si="299"/>
        <v>0</v>
      </c>
      <c r="AO468" s="26">
        <f t="shared" si="299"/>
        <v>0</v>
      </c>
      <c r="AP468" s="26">
        <f t="shared" si="299"/>
        <v>0</v>
      </c>
      <c r="AQ468" s="26">
        <f t="shared" si="299"/>
        <v>0</v>
      </c>
      <c r="AR468" s="26">
        <f t="shared" si="299"/>
        <v>0</v>
      </c>
      <c r="AS468" s="26">
        <f t="shared" si="299"/>
        <v>0</v>
      </c>
      <c r="AT468" s="26">
        <f t="shared" si="299"/>
        <v>0</v>
      </c>
      <c r="AU468" s="26">
        <f t="shared" si="299"/>
        <v>0</v>
      </c>
      <c r="AV468" s="26">
        <f t="shared" si="299"/>
        <v>0</v>
      </c>
      <c r="AW468" s="26">
        <f t="shared" si="299"/>
        <v>0</v>
      </c>
      <c r="AX468" s="26">
        <f t="shared" si="299"/>
        <v>0</v>
      </c>
      <c r="AY468" s="26">
        <f t="shared" si="299"/>
        <v>0</v>
      </c>
      <c r="AZ468" s="26">
        <f t="shared" si="299"/>
        <v>0</v>
      </c>
      <c r="BA468" s="26">
        <f t="shared" si="299"/>
        <v>0</v>
      </c>
      <c r="BB468" s="26">
        <f t="shared" si="299"/>
        <v>0</v>
      </c>
      <c r="BC468" s="26">
        <f t="shared" si="299"/>
        <v>0</v>
      </c>
      <c r="BD468" s="26">
        <f t="shared" si="299"/>
        <v>0</v>
      </c>
      <c r="BE468" s="26">
        <f t="shared" si="299"/>
        <v>0</v>
      </c>
      <c r="BF468" s="26">
        <f t="shared" si="299"/>
        <v>0</v>
      </c>
      <c r="BG468" s="26">
        <f t="shared" si="299"/>
        <v>0</v>
      </c>
      <c r="BH468" s="26">
        <f t="shared" si="299"/>
        <v>0</v>
      </c>
      <c r="BI468" s="26">
        <f t="shared" si="299"/>
        <v>0</v>
      </c>
      <c r="BJ468" s="26">
        <f t="shared" si="299"/>
        <v>0</v>
      </c>
      <c r="BK468" s="26">
        <f t="shared" si="299"/>
        <v>0</v>
      </c>
      <c r="BL468" s="26">
        <f t="shared" si="299"/>
        <v>0</v>
      </c>
      <c r="BM468" s="26">
        <f t="shared" si="299"/>
        <v>0</v>
      </c>
      <c r="BN468" s="26">
        <f t="shared" si="299"/>
        <v>0</v>
      </c>
      <c r="BO468" s="26">
        <f t="shared" si="299"/>
        <v>0</v>
      </c>
    </row>
    <row r="469" spans="1:67" hidden="1" outlineLevel="2" x14ac:dyDescent="0.15">
      <c r="A469" s="47" t="s">
        <v>757</v>
      </c>
      <c r="G469" s="26">
        <v>0</v>
      </c>
      <c r="H469" s="26">
        <f>'COSM-BONUS_CWS'!F79</f>
        <v>0</v>
      </c>
      <c r="I469" s="26">
        <f>'COSM-BONUS_CWS'!G79</f>
        <v>0</v>
      </c>
      <c r="J469" s="26">
        <f>'COSM-BONUS_CWS'!H79</f>
        <v>0</v>
      </c>
      <c r="K469" s="26">
        <f>'COSM-BONUS_CWS'!I79</f>
        <v>0</v>
      </c>
      <c r="L469" s="26">
        <f>'COSM-BONUS_CWS'!J79</f>
        <v>0</v>
      </c>
      <c r="M469" s="26">
        <f>'COSM-BONUS_CWS'!K79</f>
        <v>0</v>
      </c>
      <c r="N469" s="26">
        <f>'COSM-BONUS_CWS'!L79</f>
        <v>0</v>
      </c>
      <c r="O469" s="26">
        <f>'COSM-BONUS_CWS'!M79</f>
        <v>0</v>
      </c>
      <c r="P469" s="26">
        <f>'COSM-BONUS_CWS'!N79</f>
        <v>0</v>
      </c>
      <c r="Q469" s="26">
        <f>'COSM-BONUS_CWS'!O79</f>
        <v>0</v>
      </c>
      <c r="R469" s="26">
        <f>'COSM-BONUS_CWS'!P79</f>
        <v>0</v>
      </c>
      <c r="S469" s="26">
        <f>'COSM-BONUS_CWS'!Q79</f>
        <v>0</v>
      </c>
      <c r="T469" s="26">
        <f>'COSM-BONUS_CWS'!R79</f>
        <v>0</v>
      </c>
      <c r="U469" s="26">
        <f>'COSM-BONUS_CWS'!S79</f>
        <v>0</v>
      </c>
      <c r="V469" s="26">
        <f>'COSM-BONUS_CWS'!T79</f>
        <v>0</v>
      </c>
      <c r="W469" s="26">
        <f>'COSM-BONUS_CWS'!U79</f>
        <v>0</v>
      </c>
      <c r="X469" s="26">
        <f>'COSM-BONUS_CWS'!V79</f>
        <v>0</v>
      </c>
      <c r="Y469" s="26">
        <f>'COSM-BONUS_CWS'!W79</f>
        <v>0</v>
      </c>
      <c r="Z469" s="26">
        <f>'COSM-BONUS_CWS'!X79</f>
        <v>0</v>
      </c>
      <c r="AA469" s="26">
        <f>'COSM-BONUS_CWS'!Y79</f>
        <v>0</v>
      </c>
      <c r="AB469" s="26">
        <f>'COSM-BONUS_CWS'!Z79</f>
        <v>0</v>
      </c>
      <c r="AC469" s="26">
        <f>'COSM-BONUS_CWS'!AA79</f>
        <v>0</v>
      </c>
      <c r="AD469" s="26">
        <f>'COSM-BONUS_CWS'!AB79</f>
        <v>0</v>
      </c>
      <c r="AE469" s="26">
        <f>'COSM-BONUS_CWS'!AC79</f>
        <v>0</v>
      </c>
      <c r="AF469" s="26">
        <f>'COSM-BONUS_CWS'!AD79</f>
        <v>0</v>
      </c>
      <c r="AG469" s="26">
        <f>'COSM-BONUS_CWS'!AE79</f>
        <v>0</v>
      </c>
      <c r="AH469" s="26">
        <f>'COSM-BONUS_CWS'!AF79</f>
        <v>0</v>
      </c>
      <c r="AI469" s="26">
        <f>'COSM-BONUS_CWS'!AG79</f>
        <v>0</v>
      </c>
      <c r="AJ469" s="26">
        <f>'COSM-BONUS_CWS'!AH79</f>
        <v>0</v>
      </c>
      <c r="AK469" s="26">
        <f>'COSM-BONUS_CWS'!AI79</f>
        <v>0</v>
      </c>
      <c r="AL469" s="26">
        <f>'COSM-BONUS_CWS'!AJ79</f>
        <v>0</v>
      </c>
      <c r="AM469" s="26">
        <f>'COSM-BONUS_CWS'!AK79</f>
        <v>0</v>
      </c>
      <c r="AN469" s="26">
        <f>'COSM-BONUS_CWS'!AL79</f>
        <v>0</v>
      </c>
      <c r="AO469" s="26">
        <f>'COSM-BONUS_CWS'!AM79</f>
        <v>0</v>
      </c>
      <c r="AP469" s="26">
        <f>'COSM-BONUS_CWS'!AN79</f>
        <v>0</v>
      </c>
      <c r="AQ469" s="26">
        <f>'COSM-BONUS_CWS'!AO79</f>
        <v>0</v>
      </c>
      <c r="AR469" s="26">
        <f>'COSM-BONUS_CWS'!AP79</f>
        <v>0</v>
      </c>
      <c r="AS469" s="26">
        <f>'COSM-BONUS_CWS'!AQ79</f>
        <v>0</v>
      </c>
      <c r="AT469" s="26">
        <f>'COSM-BONUS_CWS'!AR79</f>
        <v>0</v>
      </c>
      <c r="AU469" s="26">
        <f>'COSM-BONUS_CWS'!AS79</f>
        <v>0</v>
      </c>
      <c r="AV469" s="26">
        <f>'COSM-BONUS_CWS'!AT79</f>
        <v>0</v>
      </c>
      <c r="AW469" s="26">
        <f>'COSM-BONUS_CWS'!AU79</f>
        <v>0</v>
      </c>
      <c r="AX469" s="26">
        <f>'COSM-BONUS_CWS'!AV79</f>
        <v>0</v>
      </c>
      <c r="AY469" s="26">
        <f>'COSM-BONUS_CWS'!AW79</f>
        <v>0</v>
      </c>
      <c r="AZ469" s="26">
        <f>'COSM-BONUS_CWS'!AX79</f>
        <v>0</v>
      </c>
      <c r="BA469" s="26">
        <f>'COSM-BONUS_CWS'!AY79</f>
        <v>0</v>
      </c>
      <c r="BB469" s="26">
        <f>'COSM-BONUS_CWS'!AZ79</f>
        <v>0</v>
      </c>
      <c r="BC469" s="26">
        <f>'COSM-BONUS_CWS'!BA79</f>
        <v>0</v>
      </c>
      <c r="BD469" s="26">
        <f>'COSM-BONUS_CWS'!BB79</f>
        <v>0</v>
      </c>
      <c r="BE469" s="26">
        <f>'COSM-BONUS_CWS'!BC79</f>
        <v>0</v>
      </c>
      <c r="BF469" s="26">
        <f>'COSM-BONUS_CWS'!BD79</f>
        <v>0</v>
      </c>
      <c r="BG469" s="26">
        <f>'COSM-BONUS_CWS'!BE79</f>
        <v>0</v>
      </c>
      <c r="BH469" s="26">
        <f>'COSM-BONUS_CWS'!BF79</f>
        <v>0</v>
      </c>
      <c r="BI469" s="26">
        <f>'COSM-BONUS_CWS'!BG79</f>
        <v>0</v>
      </c>
      <c r="BJ469" s="26">
        <f>'COSM-BONUS_CWS'!BH79</f>
        <v>0</v>
      </c>
      <c r="BK469" s="26">
        <f>'COSM-BONUS_CWS'!BI79</f>
        <v>0</v>
      </c>
      <c r="BL469" s="26">
        <f>'COSM-BONUS_CWS'!BJ79</f>
        <v>0</v>
      </c>
      <c r="BM469" s="26">
        <f>'COSM-BONUS_CWS'!BK79</f>
        <v>0</v>
      </c>
      <c r="BN469" s="26">
        <f>'COSM-BONUS_CWS'!BL79</f>
        <v>0</v>
      </c>
      <c r="BO469" s="26">
        <f>'COSM-BONUS_CWS'!BM79</f>
        <v>0</v>
      </c>
    </row>
    <row r="470" spans="1:67" hidden="1" outlineLevel="2" x14ac:dyDescent="0.15">
      <c r="A470" s="47" t="s">
        <v>63</v>
      </c>
      <c r="G470" s="26">
        <f t="shared" ref="G470:AL470" si="300">G468+G469</f>
        <v>0</v>
      </c>
      <c r="H470" s="26">
        <f t="shared" si="300"/>
        <v>0</v>
      </c>
      <c r="I470" s="26">
        <f t="shared" si="300"/>
        <v>0</v>
      </c>
      <c r="J470" s="26">
        <f t="shared" si="300"/>
        <v>0</v>
      </c>
      <c r="K470" s="26">
        <f t="shared" si="300"/>
        <v>0</v>
      </c>
      <c r="L470" s="26">
        <f t="shared" si="300"/>
        <v>0</v>
      </c>
      <c r="M470" s="26">
        <f t="shared" si="300"/>
        <v>0</v>
      </c>
      <c r="N470" s="26">
        <f t="shared" si="300"/>
        <v>0</v>
      </c>
      <c r="O470" s="26">
        <f t="shared" si="300"/>
        <v>0</v>
      </c>
      <c r="P470" s="26">
        <f t="shared" si="300"/>
        <v>0</v>
      </c>
      <c r="Q470" s="26">
        <f t="shared" si="300"/>
        <v>0</v>
      </c>
      <c r="R470" s="26">
        <f t="shared" si="300"/>
        <v>0</v>
      </c>
      <c r="S470" s="26">
        <f t="shared" si="300"/>
        <v>0</v>
      </c>
      <c r="T470" s="26">
        <f t="shared" si="300"/>
        <v>0</v>
      </c>
      <c r="U470" s="26">
        <f t="shared" si="300"/>
        <v>0</v>
      </c>
      <c r="V470" s="26">
        <f t="shared" si="300"/>
        <v>0</v>
      </c>
      <c r="W470" s="26">
        <f t="shared" si="300"/>
        <v>0</v>
      </c>
      <c r="X470" s="26">
        <f t="shared" si="300"/>
        <v>0</v>
      </c>
      <c r="Y470" s="26">
        <f t="shared" si="300"/>
        <v>0</v>
      </c>
      <c r="Z470" s="26">
        <f t="shared" si="300"/>
        <v>0</v>
      </c>
      <c r="AA470" s="26">
        <f t="shared" si="300"/>
        <v>0</v>
      </c>
      <c r="AB470" s="26">
        <f t="shared" si="300"/>
        <v>0</v>
      </c>
      <c r="AC470" s="26">
        <f t="shared" si="300"/>
        <v>0</v>
      </c>
      <c r="AD470" s="26">
        <f t="shared" si="300"/>
        <v>0</v>
      </c>
      <c r="AE470" s="26">
        <f t="shared" si="300"/>
        <v>0</v>
      </c>
      <c r="AF470" s="26">
        <f t="shared" si="300"/>
        <v>0</v>
      </c>
      <c r="AG470" s="26">
        <f t="shared" si="300"/>
        <v>0</v>
      </c>
      <c r="AH470" s="26">
        <f t="shared" si="300"/>
        <v>0</v>
      </c>
      <c r="AI470" s="26">
        <f t="shared" si="300"/>
        <v>0</v>
      </c>
      <c r="AJ470" s="26">
        <f t="shared" si="300"/>
        <v>0</v>
      </c>
      <c r="AK470" s="26">
        <f t="shared" si="300"/>
        <v>0</v>
      </c>
      <c r="AL470" s="26">
        <f t="shared" si="300"/>
        <v>0</v>
      </c>
      <c r="AM470" s="26">
        <f t="shared" ref="AM470:BO470" si="301">AM468+AM469</f>
        <v>0</v>
      </c>
      <c r="AN470" s="26">
        <f t="shared" si="301"/>
        <v>0</v>
      </c>
      <c r="AO470" s="26">
        <f t="shared" si="301"/>
        <v>0</v>
      </c>
      <c r="AP470" s="26">
        <f t="shared" si="301"/>
        <v>0</v>
      </c>
      <c r="AQ470" s="26">
        <f t="shared" si="301"/>
        <v>0</v>
      </c>
      <c r="AR470" s="26">
        <f t="shared" si="301"/>
        <v>0</v>
      </c>
      <c r="AS470" s="26">
        <f t="shared" si="301"/>
        <v>0</v>
      </c>
      <c r="AT470" s="26">
        <f t="shared" si="301"/>
        <v>0</v>
      </c>
      <c r="AU470" s="26">
        <f t="shared" si="301"/>
        <v>0</v>
      </c>
      <c r="AV470" s="26">
        <f t="shared" si="301"/>
        <v>0</v>
      </c>
      <c r="AW470" s="26">
        <f t="shared" si="301"/>
        <v>0</v>
      </c>
      <c r="AX470" s="26">
        <f t="shared" si="301"/>
        <v>0</v>
      </c>
      <c r="AY470" s="26">
        <f t="shared" si="301"/>
        <v>0</v>
      </c>
      <c r="AZ470" s="26">
        <f t="shared" si="301"/>
        <v>0</v>
      </c>
      <c r="BA470" s="26">
        <f t="shared" si="301"/>
        <v>0</v>
      </c>
      <c r="BB470" s="26">
        <f t="shared" si="301"/>
        <v>0</v>
      </c>
      <c r="BC470" s="26">
        <f t="shared" si="301"/>
        <v>0</v>
      </c>
      <c r="BD470" s="26">
        <f t="shared" si="301"/>
        <v>0</v>
      </c>
      <c r="BE470" s="26">
        <f t="shared" si="301"/>
        <v>0</v>
      </c>
      <c r="BF470" s="26">
        <f t="shared" si="301"/>
        <v>0</v>
      </c>
      <c r="BG470" s="26">
        <f t="shared" si="301"/>
        <v>0</v>
      </c>
      <c r="BH470" s="26">
        <f t="shared" si="301"/>
        <v>0</v>
      </c>
      <c r="BI470" s="26">
        <f t="shared" si="301"/>
        <v>0</v>
      </c>
      <c r="BJ470" s="26">
        <f t="shared" si="301"/>
        <v>0</v>
      </c>
      <c r="BK470" s="26">
        <f t="shared" si="301"/>
        <v>0</v>
      </c>
      <c r="BL470" s="26">
        <f t="shared" si="301"/>
        <v>0</v>
      </c>
      <c r="BM470" s="26">
        <f t="shared" si="301"/>
        <v>0</v>
      </c>
      <c r="BN470" s="26">
        <f t="shared" si="301"/>
        <v>0</v>
      </c>
      <c r="BO470" s="26">
        <f t="shared" si="301"/>
        <v>0</v>
      </c>
    </row>
    <row r="471" spans="1:67" hidden="1" outlineLevel="2" x14ac:dyDescent="0.15">
      <c r="A471" s="47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</row>
    <row r="472" spans="1:67" hidden="1" outlineLevel="2" x14ac:dyDescent="0.15">
      <c r="A472" s="33" t="s">
        <v>86</v>
      </c>
      <c r="G472" s="26">
        <f t="shared" ref="G472:AL472" si="302">G113*$C113</f>
        <v>0</v>
      </c>
      <c r="H472" s="26">
        <f t="shared" si="302"/>
        <v>0</v>
      </c>
      <c r="I472" s="26">
        <f t="shared" si="302"/>
        <v>0</v>
      </c>
      <c r="J472" s="26">
        <f t="shared" si="302"/>
        <v>0</v>
      </c>
      <c r="K472" s="26">
        <f t="shared" si="302"/>
        <v>0</v>
      </c>
      <c r="L472" s="26">
        <f t="shared" si="302"/>
        <v>0</v>
      </c>
      <c r="M472" s="26">
        <f t="shared" si="302"/>
        <v>0</v>
      </c>
      <c r="N472" s="26">
        <f t="shared" si="302"/>
        <v>0</v>
      </c>
      <c r="O472" s="26">
        <f t="shared" si="302"/>
        <v>0</v>
      </c>
      <c r="P472" s="26">
        <f t="shared" si="302"/>
        <v>0</v>
      </c>
      <c r="Q472" s="26">
        <f t="shared" si="302"/>
        <v>0</v>
      </c>
      <c r="R472" s="26">
        <f t="shared" si="302"/>
        <v>0</v>
      </c>
      <c r="S472" s="26">
        <f t="shared" si="302"/>
        <v>0</v>
      </c>
      <c r="T472" s="26">
        <f t="shared" si="302"/>
        <v>0</v>
      </c>
      <c r="U472" s="26">
        <f t="shared" si="302"/>
        <v>0</v>
      </c>
      <c r="V472" s="26">
        <f t="shared" si="302"/>
        <v>0</v>
      </c>
      <c r="W472" s="26">
        <f t="shared" si="302"/>
        <v>0</v>
      </c>
      <c r="X472" s="26">
        <f t="shared" si="302"/>
        <v>0</v>
      </c>
      <c r="Y472" s="26">
        <f t="shared" si="302"/>
        <v>0</v>
      </c>
      <c r="Z472" s="26">
        <f t="shared" si="302"/>
        <v>0</v>
      </c>
      <c r="AA472" s="26">
        <f t="shared" si="302"/>
        <v>0</v>
      </c>
      <c r="AB472" s="26">
        <f t="shared" si="302"/>
        <v>0</v>
      </c>
      <c r="AC472" s="26">
        <f t="shared" si="302"/>
        <v>0</v>
      </c>
      <c r="AD472" s="26">
        <f t="shared" si="302"/>
        <v>0</v>
      </c>
      <c r="AE472" s="26">
        <f t="shared" si="302"/>
        <v>0</v>
      </c>
      <c r="AF472" s="26">
        <f t="shared" si="302"/>
        <v>0</v>
      </c>
      <c r="AG472" s="26">
        <f t="shared" si="302"/>
        <v>0</v>
      </c>
      <c r="AH472" s="26">
        <f t="shared" si="302"/>
        <v>0</v>
      </c>
      <c r="AI472" s="26">
        <f t="shared" si="302"/>
        <v>0</v>
      </c>
      <c r="AJ472" s="26">
        <f t="shared" si="302"/>
        <v>0</v>
      </c>
      <c r="AK472" s="26">
        <f t="shared" si="302"/>
        <v>0</v>
      </c>
      <c r="AL472" s="26">
        <f t="shared" si="302"/>
        <v>0</v>
      </c>
      <c r="AM472" s="26">
        <f t="shared" ref="AM472:BO472" si="303">AM113*$C113</f>
        <v>0</v>
      </c>
      <c r="AN472" s="26">
        <f t="shared" si="303"/>
        <v>0</v>
      </c>
      <c r="AO472" s="26">
        <f t="shared" si="303"/>
        <v>0</v>
      </c>
      <c r="AP472" s="26">
        <f t="shared" si="303"/>
        <v>0</v>
      </c>
      <c r="AQ472" s="26">
        <f t="shared" si="303"/>
        <v>0</v>
      </c>
      <c r="AR472" s="26">
        <f t="shared" si="303"/>
        <v>0</v>
      </c>
      <c r="AS472" s="26">
        <f t="shared" si="303"/>
        <v>0</v>
      </c>
      <c r="AT472" s="26">
        <f t="shared" si="303"/>
        <v>0</v>
      </c>
      <c r="AU472" s="26">
        <f t="shared" si="303"/>
        <v>0</v>
      </c>
      <c r="AV472" s="26">
        <f t="shared" si="303"/>
        <v>0</v>
      </c>
      <c r="AW472" s="26">
        <f t="shared" si="303"/>
        <v>0</v>
      </c>
      <c r="AX472" s="26">
        <f t="shared" si="303"/>
        <v>0</v>
      </c>
      <c r="AY472" s="26">
        <f t="shared" si="303"/>
        <v>0</v>
      </c>
      <c r="AZ472" s="26">
        <f t="shared" si="303"/>
        <v>0</v>
      </c>
      <c r="BA472" s="26">
        <f t="shared" si="303"/>
        <v>0</v>
      </c>
      <c r="BB472" s="26">
        <f t="shared" si="303"/>
        <v>0</v>
      </c>
      <c r="BC472" s="26">
        <f t="shared" si="303"/>
        <v>0</v>
      </c>
      <c r="BD472" s="26">
        <f t="shared" si="303"/>
        <v>0</v>
      </c>
      <c r="BE472" s="26">
        <f t="shared" si="303"/>
        <v>0</v>
      </c>
      <c r="BF472" s="26">
        <f t="shared" si="303"/>
        <v>0</v>
      </c>
      <c r="BG472" s="26">
        <f t="shared" si="303"/>
        <v>0</v>
      </c>
      <c r="BH472" s="26">
        <f t="shared" si="303"/>
        <v>0</v>
      </c>
      <c r="BI472" s="26">
        <f t="shared" si="303"/>
        <v>0</v>
      </c>
      <c r="BJ472" s="26">
        <f t="shared" si="303"/>
        <v>0</v>
      </c>
      <c r="BK472" s="26">
        <f t="shared" si="303"/>
        <v>0</v>
      </c>
      <c r="BL472" s="26">
        <f t="shared" si="303"/>
        <v>0</v>
      </c>
      <c r="BM472" s="26">
        <f t="shared" si="303"/>
        <v>0</v>
      </c>
      <c r="BN472" s="26">
        <f t="shared" si="303"/>
        <v>0</v>
      </c>
      <c r="BO472" s="26">
        <f t="shared" si="303"/>
        <v>0</v>
      </c>
    </row>
    <row r="473" spans="1:67" hidden="1" outlineLevel="2" x14ac:dyDescent="0.15">
      <c r="A473" s="47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</row>
    <row r="474" spans="1:67" hidden="1" outlineLevel="2" x14ac:dyDescent="0.15">
      <c r="A474" s="14" t="s">
        <v>56</v>
      </c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</row>
    <row r="475" spans="1:67" hidden="1" outlineLevel="2" x14ac:dyDescent="0.15">
      <c r="A475" s="47" t="s">
        <v>75</v>
      </c>
      <c r="G475" s="26">
        <f t="shared" ref="G475:AL475" si="304">G115*$C115</f>
        <v>0</v>
      </c>
      <c r="H475" s="26">
        <f t="shared" si="304"/>
        <v>0</v>
      </c>
      <c r="I475" s="26">
        <f t="shared" si="304"/>
        <v>0</v>
      </c>
      <c r="J475" s="26">
        <f t="shared" si="304"/>
        <v>0</v>
      </c>
      <c r="K475" s="26">
        <f t="shared" si="304"/>
        <v>0</v>
      </c>
      <c r="L475" s="26">
        <f t="shared" si="304"/>
        <v>0</v>
      </c>
      <c r="M475" s="26">
        <f t="shared" si="304"/>
        <v>0</v>
      </c>
      <c r="N475" s="26">
        <f t="shared" si="304"/>
        <v>0</v>
      </c>
      <c r="O475" s="26">
        <f t="shared" si="304"/>
        <v>0</v>
      </c>
      <c r="P475" s="26">
        <f t="shared" si="304"/>
        <v>0</v>
      </c>
      <c r="Q475" s="26">
        <f t="shared" si="304"/>
        <v>0</v>
      </c>
      <c r="R475" s="26">
        <f t="shared" si="304"/>
        <v>0</v>
      </c>
      <c r="S475" s="26">
        <f t="shared" si="304"/>
        <v>0</v>
      </c>
      <c r="T475" s="26">
        <f t="shared" si="304"/>
        <v>0</v>
      </c>
      <c r="U475" s="26">
        <f t="shared" si="304"/>
        <v>0</v>
      </c>
      <c r="V475" s="26">
        <f t="shared" si="304"/>
        <v>0</v>
      </c>
      <c r="W475" s="26">
        <f t="shared" si="304"/>
        <v>0</v>
      </c>
      <c r="X475" s="26">
        <f t="shared" si="304"/>
        <v>0</v>
      </c>
      <c r="Y475" s="26">
        <f t="shared" si="304"/>
        <v>0</v>
      </c>
      <c r="Z475" s="26">
        <f t="shared" si="304"/>
        <v>0</v>
      </c>
      <c r="AA475" s="26">
        <f t="shared" si="304"/>
        <v>0</v>
      </c>
      <c r="AB475" s="26">
        <f t="shared" si="304"/>
        <v>0</v>
      </c>
      <c r="AC475" s="26">
        <f t="shared" si="304"/>
        <v>0</v>
      </c>
      <c r="AD475" s="26">
        <f t="shared" si="304"/>
        <v>0</v>
      </c>
      <c r="AE475" s="26">
        <f t="shared" si="304"/>
        <v>0</v>
      </c>
      <c r="AF475" s="26">
        <f t="shared" si="304"/>
        <v>0</v>
      </c>
      <c r="AG475" s="26">
        <f t="shared" si="304"/>
        <v>0</v>
      </c>
      <c r="AH475" s="26">
        <f t="shared" si="304"/>
        <v>0</v>
      </c>
      <c r="AI475" s="26">
        <f t="shared" si="304"/>
        <v>0</v>
      </c>
      <c r="AJ475" s="26">
        <f t="shared" si="304"/>
        <v>0</v>
      </c>
      <c r="AK475" s="26">
        <f t="shared" si="304"/>
        <v>0</v>
      </c>
      <c r="AL475" s="26">
        <f t="shared" si="304"/>
        <v>0</v>
      </c>
      <c r="AM475" s="26">
        <f t="shared" ref="AM475:BO475" si="305">AM115*$C115</f>
        <v>0</v>
      </c>
      <c r="AN475" s="26">
        <f t="shared" si="305"/>
        <v>0</v>
      </c>
      <c r="AO475" s="26">
        <f t="shared" si="305"/>
        <v>0</v>
      </c>
      <c r="AP475" s="26">
        <f t="shared" si="305"/>
        <v>0</v>
      </c>
      <c r="AQ475" s="26">
        <f t="shared" si="305"/>
        <v>0</v>
      </c>
      <c r="AR475" s="26">
        <f t="shared" si="305"/>
        <v>0</v>
      </c>
      <c r="AS475" s="26">
        <f t="shared" si="305"/>
        <v>0</v>
      </c>
      <c r="AT475" s="26">
        <f t="shared" si="305"/>
        <v>0</v>
      </c>
      <c r="AU475" s="26">
        <f t="shared" si="305"/>
        <v>0</v>
      </c>
      <c r="AV475" s="26">
        <f t="shared" si="305"/>
        <v>0</v>
      </c>
      <c r="AW475" s="26">
        <f t="shared" si="305"/>
        <v>0</v>
      </c>
      <c r="AX475" s="26">
        <f t="shared" si="305"/>
        <v>0</v>
      </c>
      <c r="AY475" s="26">
        <f t="shared" si="305"/>
        <v>0</v>
      </c>
      <c r="AZ475" s="26">
        <f t="shared" si="305"/>
        <v>0</v>
      </c>
      <c r="BA475" s="26">
        <f t="shared" si="305"/>
        <v>0</v>
      </c>
      <c r="BB475" s="26">
        <f t="shared" si="305"/>
        <v>0</v>
      </c>
      <c r="BC475" s="26">
        <f t="shared" si="305"/>
        <v>0</v>
      </c>
      <c r="BD475" s="26">
        <f t="shared" si="305"/>
        <v>0</v>
      </c>
      <c r="BE475" s="26">
        <f t="shared" si="305"/>
        <v>0</v>
      </c>
      <c r="BF475" s="26">
        <f t="shared" si="305"/>
        <v>0</v>
      </c>
      <c r="BG475" s="26">
        <f t="shared" si="305"/>
        <v>0</v>
      </c>
      <c r="BH475" s="26">
        <f t="shared" si="305"/>
        <v>0</v>
      </c>
      <c r="BI475" s="26">
        <f t="shared" si="305"/>
        <v>0</v>
      </c>
      <c r="BJ475" s="26">
        <f t="shared" si="305"/>
        <v>0</v>
      </c>
      <c r="BK475" s="26">
        <f t="shared" si="305"/>
        <v>0</v>
      </c>
      <c r="BL475" s="26">
        <f t="shared" si="305"/>
        <v>0</v>
      </c>
      <c r="BM475" s="26">
        <f t="shared" si="305"/>
        <v>0</v>
      </c>
      <c r="BN475" s="26">
        <f t="shared" si="305"/>
        <v>0</v>
      </c>
      <c r="BO475" s="26">
        <f t="shared" si="305"/>
        <v>0</v>
      </c>
    </row>
    <row r="476" spans="1:67" hidden="1" outlineLevel="2" x14ac:dyDescent="0.15">
      <c r="A476" s="47" t="s">
        <v>62</v>
      </c>
      <c r="G476" s="23">
        <f>STAFFPLAN_CWS!$B149</f>
        <v>0.5</v>
      </c>
      <c r="H476" s="23">
        <f>STAFFPLAN_CWS!$C149</f>
        <v>0.6</v>
      </c>
      <c r="I476" s="23">
        <f>STAFFPLAN_CWS!$C149</f>
        <v>0.6</v>
      </c>
      <c r="J476" s="23">
        <f>STAFFPLAN_CWS!$C149</f>
        <v>0.6</v>
      </c>
      <c r="K476" s="23">
        <f>STAFFPLAN_CWS!$C149</f>
        <v>0.6</v>
      </c>
      <c r="L476" s="23">
        <f>STAFFPLAN_CWS!$C149</f>
        <v>0.6</v>
      </c>
      <c r="M476" s="23">
        <f>STAFFPLAN_CWS!$C149</f>
        <v>0.6</v>
      </c>
      <c r="N476" s="23">
        <f>STAFFPLAN_CWS!$C149</f>
        <v>0.6</v>
      </c>
      <c r="O476" s="23">
        <f>STAFFPLAN_CWS!$C149</f>
        <v>0.6</v>
      </c>
      <c r="P476" s="23">
        <f>STAFFPLAN_CWS!$C149</f>
        <v>0.6</v>
      </c>
      <c r="Q476" s="23">
        <f>STAFFPLAN_CWS!$C149</f>
        <v>0.6</v>
      </c>
      <c r="R476" s="23">
        <f>STAFFPLAN_CWS!$C149</f>
        <v>0.6</v>
      </c>
      <c r="S476" s="23">
        <f>STAFFPLAN_CWS!$C149</f>
        <v>0.6</v>
      </c>
      <c r="T476" s="23">
        <f>STAFFPLAN_CWS!$D149</f>
        <v>0.7</v>
      </c>
      <c r="U476" s="23">
        <f>STAFFPLAN_CWS!$D149</f>
        <v>0.7</v>
      </c>
      <c r="V476" s="23">
        <f>STAFFPLAN_CWS!$D149</f>
        <v>0.7</v>
      </c>
      <c r="W476" s="23">
        <f>STAFFPLAN_CWS!$D149</f>
        <v>0.7</v>
      </c>
      <c r="X476" s="23">
        <f>STAFFPLAN_CWS!$D149</f>
        <v>0.7</v>
      </c>
      <c r="Y476" s="23">
        <f>STAFFPLAN_CWS!$D149</f>
        <v>0.7</v>
      </c>
      <c r="Z476" s="23">
        <f>STAFFPLAN_CWS!$D149</f>
        <v>0.7</v>
      </c>
      <c r="AA476" s="23">
        <f>STAFFPLAN_CWS!$D149</f>
        <v>0.7</v>
      </c>
      <c r="AB476" s="23">
        <f>STAFFPLAN_CWS!$D149</f>
        <v>0.7</v>
      </c>
      <c r="AC476" s="23">
        <f>STAFFPLAN_CWS!$D149</f>
        <v>0.7</v>
      </c>
      <c r="AD476" s="23">
        <f>STAFFPLAN_CWS!$D149</f>
        <v>0.7</v>
      </c>
      <c r="AE476" s="23">
        <f>STAFFPLAN_CWS!$D149</f>
        <v>0.7</v>
      </c>
      <c r="AF476" s="23">
        <f>STAFFPLAN_CWS!$E149</f>
        <v>0.7</v>
      </c>
      <c r="AG476" s="23">
        <f>STAFFPLAN_CWS!$E149</f>
        <v>0.7</v>
      </c>
      <c r="AH476" s="23">
        <f>STAFFPLAN_CWS!$E149</f>
        <v>0.7</v>
      </c>
      <c r="AI476" s="23">
        <f>STAFFPLAN_CWS!$E149</f>
        <v>0.7</v>
      </c>
      <c r="AJ476" s="23">
        <f>STAFFPLAN_CWS!$E149</f>
        <v>0.7</v>
      </c>
      <c r="AK476" s="23">
        <f>STAFFPLAN_CWS!$E149</f>
        <v>0.7</v>
      </c>
      <c r="AL476" s="23">
        <f>STAFFPLAN_CWS!$E149</f>
        <v>0.7</v>
      </c>
      <c r="AM476" s="23">
        <f>STAFFPLAN_CWS!$E149</f>
        <v>0.7</v>
      </c>
      <c r="AN476" s="23">
        <f>STAFFPLAN_CWS!$E149</f>
        <v>0.7</v>
      </c>
      <c r="AO476" s="23">
        <f>STAFFPLAN_CWS!$E149</f>
        <v>0.7</v>
      </c>
      <c r="AP476" s="23">
        <f>STAFFPLAN_CWS!$E149</f>
        <v>0.7</v>
      </c>
      <c r="AQ476" s="23">
        <f>STAFFPLAN_CWS!$E149</f>
        <v>0.7</v>
      </c>
      <c r="AR476" s="23">
        <f>STAFFPLAN_CWS!$F149</f>
        <v>0.85</v>
      </c>
      <c r="AS476" s="23">
        <f>STAFFPLAN_CWS!$F149</f>
        <v>0.85</v>
      </c>
      <c r="AT476" s="23">
        <f>STAFFPLAN_CWS!$F149</f>
        <v>0.85</v>
      </c>
      <c r="AU476" s="23">
        <f>STAFFPLAN_CWS!$F149</f>
        <v>0.85</v>
      </c>
      <c r="AV476" s="23">
        <f>STAFFPLAN_CWS!$F149</f>
        <v>0.85</v>
      </c>
      <c r="AW476" s="23">
        <f>STAFFPLAN_CWS!$F149</f>
        <v>0.85</v>
      </c>
      <c r="AX476" s="23">
        <f>STAFFPLAN_CWS!$F149</f>
        <v>0.85</v>
      </c>
      <c r="AY476" s="23">
        <f>STAFFPLAN_CWS!$F149</f>
        <v>0.85</v>
      </c>
      <c r="AZ476" s="23">
        <f>STAFFPLAN_CWS!$F149</f>
        <v>0.85</v>
      </c>
      <c r="BA476" s="23">
        <f>STAFFPLAN_CWS!$F149</f>
        <v>0.85</v>
      </c>
      <c r="BB476" s="23">
        <f>STAFFPLAN_CWS!$F149</f>
        <v>0.85</v>
      </c>
      <c r="BC476" s="23">
        <f>STAFFPLAN_CWS!$F149</f>
        <v>0.85</v>
      </c>
      <c r="BD476" s="23">
        <f>STAFFPLAN_CWS!$G149</f>
        <v>1</v>
      </c>
      <c r="BE476" s="23">
        <f>STAFFPLAN_CWS!$G149</f>
        <v>1</v>
      </c>
      <c r="BF476" s="23">
        <f>STAFFPLAN_CWS!$G149</f>
        <v>1</v>
      </c>
      <c r="BG476" s="23">
        <f>STAFFPLAN_CWS!$G149</f>
        <v>1</v>
      </c>
      <c r="BH476" s="23">
        <f>STAFFPLAN_CWS!$G149</f>
        <v>1</v>
      </c>
      <c r="BI476" s="23">
        <f>STAFFPLAN_CWS!$G149</f>
        <v>1</v>
      </c>
      <c r="BJ476" s="23">
        <f>STAFFPLAN_CWS!$G149</f>
        <v>1</v>
      </c>
      <c r="BK476" s="23">
        <f>STAFFPLAN_CWS!$G149</f>
        <v>1</v>
      </c>
      <c r="BL476" s="23">
        <f>STAFFPLAN_CWS!$G149</f>
        <v>1</v>
      </c>
      <c r="BM476" s="23">
        <f>STAFFPLAN_CWS!$G149</f>
        <v>1</v>
      </c>
      <c r="BN476" s="23">
        <f>STAFFPLAN_CWS!$G149</f>
        <v>1</v>
      </c>
      <c r="BO476" s="23">
        <f>STAFFPLAN_CWS!$G149</f>
        <v>1</v>
      </c>
    </row>
    <row r="477" spans="1:67" hidden="1" outlineLevel="2" x14ac:dyDescent="0.15">
      <c r="A477" s="47" t="s">
        <v>76</v>
      </c>
      <c r="G477" s="26">
        <f t="shared" ref="G477:AL477" si="306">G475*G476</f>
        <v>0</v>
      </c>
      <c r="H477" s="26">
        <f t="shared" si="306"/>
        <v>0</v>
      </c>
      <c r="I477" s="26">
        <f t="shared" si="306"/>
        <v>0</v>
      </c>
      <c r="J477" s="26">
        <f t="shared" si="306"/>
        <v>0</v>
      </c>
      <c r="K477" s="26">
        <f t="shared" si="306"/>
        <v>0</v>
      </c>
      <c r="L477" s="26">
        <f t="shared" si="306"/>
        <v>0</v>
      </c>
      <c r="M477" s="26">
        <f t="shared" si="306"/>
        <v>0</v>
      </c>
      <c r="N477" s="26">
        <f t="shared" si="306"/>
        <v>0</v>
      </c>
      <c r="O477" s="26">
        <f t="shared" si="306"/>
        <v>0</v>
      </c>
      <c r="P477" s="26">
        <f t="shared" si="306"/>
        <v>0</v>
      </c>
      <c r="Q477" s="26">
        <f t="shared" si="306"/>
        <v>0</v>
      </c>
      <c r="R477" s="26">
        <f t="shared" si="306"/>
        <v>0</v>
      </c>
      <c r="S477" s="26">
        <f t="shared" si="306"/>
        <v>0</v>
      </c>
      <c r="T477" s="26">
        <f t="shared" si="306"/>
        <v>0</v>
      </c>
      <c r="U477" s="26">
        <f t="shared" si="306"/>
        <v>0</v>
      </c>
      <c r="V477" s="26">
        <f t="shared" si="306"/>
        <v>0</v>
      </c>
      <c r="W477" s="26">
        <f t="shared" si="306"/>
        <v>0</v>
      </c>
      <c r="X477" s="26">
        <f t="shared" si="306"/>
        <v>0</v>
      </c>
      <c r="Y477" s="26">
        <f t="shared" si="306"/>
        <v>0</v>
      </c>
      <c r="Z477" s="26">
        <f t="shared" si="306"/>
        <v>0</v>
      </c>
      <c r="AA477" s="26">
        <f t="shared" si="306"/>
        <v>0</v>
      </c>
      <c r="AB477" s="26">
        <f t="shared" si="306"/>
        <v>0</v>
      </c>
      <c r="AC477" s="26">
        <f t="shared" si="306"/>
        <v>0</v>
      </c>
      <c r="AD477" s="26">
        <f t="shared" si="306"/>
        <v>0</v>
      </c>
      <c r="AE477" s="26">
        <f t="shared" si="306"/>
        <v>0</v>
      </c>
      <c r="AF477" s="26">
        <f t="shared" si="306"/>
        <v>0</v>
      </c>
      <c r="AG477" s="26">
        <f t="shared" si="306"/>
        <v>0</v>
      </c>
      <c r="AH477" s="26">
        <f t="shared" si="306"/>
        <v>0</v>
      </c>
      <c r="AI477" s="26">
        <f t="shared" si="306"/>
        <v>0</v>
      </c>
      <c r="AJ477" s="26">
        <f t="shared" si="306"/>
        <v>0</v>
      </c>
      <c r="AK477" s="26">
        <f t="shared" si="306"/>
        <v>0</v>
      </c>
      <c r="AL477" s="26">
        <f t="shared" si="306"/>
        <v>0</v>
      </c>
      <c r="AM477" s="26">
        <f t="shared" ref="AM477:BO477" si="307">AM475*AM476</f>
        <v>0</v>
      </c>
      <c r="AN477" s="26">
        <f t="shared" si="307"/>
        <v>0</v>
      </c>
      <c r="AO477" s="26">
        <f t="shared" si="307"/>
        <v>0</v>
      </c>
      <c r="AP477" s="26">
        <f t="shared" si="307"/>
        <v>0</v>
      </c>
      <c r="AQ477" s="26">
        <f t="shared" si="307"/>
        <v>0</v>
      </c>
      <c r="AR477" s="26">
        <f t="shared" si="307"/>
        <v>0</v>
      </c>
      <c r="AS477" s="26">
        <f t="shared" si="307"/>
        <v>0</v>
      </c>
      <c r="AT477" s="26">
        <f t="shared" si="307"/>
        <v>0</v>
      </c>
      <c r="AU477" s="26">
        <f t="shared" si="307"/>
        <v>0</v>
      </c>
      <c r="AV477" s="26">
        <f t="shared" si="307"/>
        <v>0</v>
      </c>
      <c r="AW477" s="26">
        <f t="shared" si="307"/>
        <v>0</v>
      </c>
      <c r="AX477" s="26">
        <f t="shared" si="307"/>
        <v>0</v>
      </c>
      <c r="AY477" s="26">
        <f t="shared" si="307"/>
        <v>0</v>
      </c>
      <c r="AZ477" s="26">
        <f t="shared" si="307"/>
        <v>0</v>
      </c>
      <c r="BA477" s="26">
        <f t="shared" si="307"/>
        <v>0</v>
      </c>
      <c r="BB477" s="26">
        <f t="shared" si="307"/>
        <v>0</v>
      </c>
      <c r="BC477" s="26">
        <f t="shared" si="307"/>
        <v>0</v>
      </c>
      <c r="BD477" s="26">
        <f t="shared" si="307"/>
        <v>0</v>
      </c>
      <c r="BE477" s="26">
        <f t="shared" si="307"/>
        <v>0</v>
      </c>
      <c r="BF477" s="26">
        <f t="shared" si="307"/>
        <v>0</v>
      </c>
      <c r="BG477" s="26">
        <f t="shared" si="307"/>
        <v>0</v>
      </c>
      <c r="BH477" s="26">
        <f t="shared" si="307"/>
        <v>0</v>
      </c>
      <c r="BI477" s="26">
        <f t="shared" si="307"/>
        <v>0</v>
      </c>
      <c r="BJ477" s="26">
        <f t="shared" si="307"/>
        <v>0</v>
      </c>
      <c r="BK477" s="26">
        <f t="shared" si="307"/>
        <v>0</v>
      </c>
      <c r="BL477" s="26">
        <f t="shared" si="307"/>
        <v>0</v>
      </c>
      <c r="BM477" s="26">
        <f t="shared" si="307"/>
        <v>0</v>
      </c>
      <c r="BN477" s="26">
        <f t="shared" si="307"/>
        <v>0</v>
      </c>
      <c r="BO477" s="26">
        <f t="shared" si="307"/>
        <v>0</v>
      </c>
    </row>
    <row r="478" spans="1:67" hidden="1" outlineLevel="2" x14ac:dyDescent="0.15">
      <c r="A478" s="47" t="s">
        <v>757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J478" s="26">
        <v>0</v>
      </c>
      <c r="AK478" s="26">
        <v>0</v>
      </c>
      <c r="AL478" s="26">
        <v>0</v>
      </c>
      <c r="AM478" s="26">
        <v>0</v>
      </c>
      <c r="AN478" s="26">
        <v>0</v>
      </c>
      <c r="AO478" s="26">
        <v>0</v>
      </c>
      <c r="AP478" s="26">
        <v>0</v>
      </c>
      <c r="AQ478" s="26">
        <v>0</v>
      </c>
      <c r="AR478" s="26">
        <v>0</v>
      </c>
      <c r="AS478" s="26">
        <v>0</v>
      </c>
      <c r="AT478" s="26">
        <v>0</v>
      </c>
      <c r="AU478" s="26">
        <v>0</v>
      </c>
      <c r="AV478" s="26">
        <v>0</v>
      </c>
      <c r="AW478" s="26">
        <v>0</v>
      </c>
      <c r="AX478" s="26">
        <v>0</v>
      </c>
      <c r="AY478" s="26">
        <v>0</v>
      </c>
      <c r="AZ478" s="26">
        <v>0</v>
      </c>
      <c r="BA478" s="26">
        <v>0</v>
      </c>
      <c r="BB478" s="26">
        <v>0</v>
      </c>
      <c r="BC478" s="26">
        <v>0</v>
      </c>
      <c r="BD478" s="26">
        <v>0</v>
      </c>
      <c r="BE478" s="26">
        <v>0</v>
      </c>
      <c r="BF478" s="26">
        <v>0</v>
      </c>
      <c r="BG478" s="26">
        <v>0</v>
      </c>
      <c r="BH478" s="26">
        <v>0</v>
      </c>
      <c r="BI478" s="26">
        <v>0</v>
      </c>
      <c r="BJ478" s="26">
        <v>0</v>
      </c>
      <c r="BK478" s="26">
        <v>0</v>
      </c>
      <c r="BL478" s="26">
        <v>0</v>
      </c>
      <c r="BM478" s="26">
        <v>0</v>
      </c>
      <c r="BN478" s="26">
        <v>0</v>
      </c>
      <c r="BO478" s="26">
        <v>0</v>
      </c>
    </row>
    <row r="479" spans="1:67" hidden="1" outlineLevel="2" x14ac:dyDescent="0.15">
      <c r="A479" s="47" t="s">
        <v>63</v>
      </c>
      <c r="G479" s="26">
        <f t="shared" ref="G479:AL479" si="308">G477+G478</f>
        <v>0</v>
      </c>
      <c r="H479" s="26">
        <f t="shared" si="308"/>
        <v>0</v>
      </c>
      <c r="I479" s="26">
        <f t="shared" si="308"/>
        <v>0</v>
      </c>
      <c r="J479" s="26">
        <f t="shared" si="308"/>
        <v>0</v>
      </c>
      <c r="K479" s="26">
        <f t="shared" si="308"/>
        <v>0</v>
      </c>
      <c r="L479" s="26">
        <f t="shared" si="308"/>
        <v>0</v>
      </c>
      <c r="M479" s="26">
        <f t="shared" si="308"/>
        <v>0</v>
      </c>
      <c r="N479" s="26">
        <f t="shared" si="308"/>
        <v>0</v>
      </c>
      <c r="O479" s="26">
        <f t="shared" si="308"/>
        <v>0</v>
      </c>
      <c r="P479" s="26">
        <f t="shared" si="308"/>
        <v>0</v>
      </c>
      <c r="Q479" s="26">
        <f t="shared" si="308"/>
        <v>0</v>
      </c>
      <c r="R479" s="26">
        <f t="shared" si="308"/>
        <v>0</v>
      </c>
      <c r="S479" s="26">
        <f t="shared" si="308"/>
        <v>0</v>
      </c>
      <c r="T479" s="26">
        <f t="shared" si="308"/>
        <v>0</v>
      </c>
      <c r="U479" s="26">
        <f t="shared" si="308"/>
        <v>0</v>
      </c>
      <c r="V479" s="26">
        <f t="shared" si="308"/>
        <v>0</v>
      </c>
      <c r="W479" s="26">
        <f t="shared" si="308"/>
        <v>0</v>
      </c>
      <c r="X479" s="26">
        <f t="shared" si="308"/>
        <v>0</v>
      </c>
      <c r="Y479" s="26">
        <f t="shared" si="308"/>
        <v>0</v>
      </c>
      <c r="Z479" s="26">
        <f t="shared" si="308"/>
        <v>0</v>
      </c>
      <c r="AA479" s="26">
        <f t="shared" si="308"/>
        <v>0</v>
      </c>
      <c r="AB479" s="26">
        <f t="shared" si="308"/>
        <v>0</v>
      </c>
      <c r="AC479" s="26">
        <f t="shared" si="308"/>
        <v>0</v>
      </c>
      <c r="AD479" s="26">
        <f t="shared" si="308"/>
        <v>0</v>
      </c>
      <c r="AE479" s="26">
        <f t="shared" si="308"/>
        <v>0</v>
      </c>
      <c r="AF479" s="26">
        <f t="shared" si="308"/>
        <v>0</v>
      </c>
      <c r="AG479" s="26">
        <f t="shared" si="308"/>
        <v>0</v>
      </c>
      <c r="AH479" s="26">
        <f t="shared" si="308"/>
        <v>0</v>
      </c>
      <c r="AI479" s="26">
        <f t="shared" si="308"/>
        <v>0</v>
      </c>
      <c r="AJ479" s="26">
        <f t="shared" si="308"/>
        <v>0</v>
      </c>
      <c r="AK479" s="26">
        <f t="shared" si="308"/>
        <v>0</v>
      </c>
      <c r="AL479" s="26">
        <f t="shared" si="308"/>
        <v>0</v>
      </c>
      <c r="AM479" s="26">
        <f t="shared" ref="AM479:BO479" si="309">AM477+AM478</f>
        <v>0</v>
      </c>
      <c r="AN479" s="26">
        <f t="shared" si="309"/>
        <v>0</v>
      </c>
      <c r="AO479" s="26">
        <f t="shared" si="309"/>
        <v>0</v>
      </c>
      <c r="AP479" s="26">
        <f t="shared" si="309"/>
        <v>0</v>
      </c>
      <c r="AQ479" s="26">
        <f t="shared" si="309"/>
        <v>0</v>
      </c>
      <c r="AR479" s="26">
        <f t="shared" si="309"/>
        <v>0</v>
      </c>
      <c r="AS479" s="26">
        <f t="shared" si="309"/>
        <v>0</v>
      </c>
      <c r="AT479" s="26">
        <f t="shared" si="309"/>
        <v>0</v>
      </c>
      <c r="AU479" s="26">
        <f t="shared" si="309"/>
        <v>0</v>
      </c>
      <c r="AV479" s="26">
        <f t="shared" si="309"/>
        <v>0</v>
      </c>
      <c r="AW479" s="26">
        <f t="shared" si="309"/>
        <v>0</v>
      </c>
      <c r="AX479" s="26">
        <f t="shared" si="309"/>
        <v>0</v>
      </c>
      <c r="AY479" s="26">
        <f t="shared" si="309"/>
        <v>0</v>
      </c>
      <c r="AZ479" s="26">
        <f t="shared" si="309"/>
        <v>0</v>
      </c>
      <c r="BA479" s="26">
        <f t="shared" si="309"/>
        <v>0</v>
      </c>
      <c r="BB479" s="26">
        <f t="shared" si="309"/>
        <v>0</v>
      </c>
      <c r="BC479" s="26">
        <f t="shared" si="309"/>
        <v>0</v>
      </c>
      <c r="BD479" s="26">
        <f t="shared" si="309"/>
        <v>0</v>
      </c>
      <c r="BE479" s="26">
        <f t="shared" si="309"/>
        <v>0</v>
      </c>
      <c r="BF479" s="26">
        <f t="shared" si="309"/>
        <v>0</v>
      </c>
      <c r="BG479" s="26">
        <f t="shared" si="309"/>
        <v>0</v>
      </c>
      <c r="BH479" s="26">
        <f t="shared" si="309"/>
        <v>0</v>
      </c>
      <c r="BI479" s="26">
        <f t="shared" si="309"/>
        <v>0</v>
      </c>
      <c r="BJ479" s="26">
        <f t="shared" si="309"/>
        <v>0</v>
      </c>
      <c r="BK479" s="26">
        <f t="shared" si="309"/>
        <v>0</v>
      </c>
      <c r="BL479" s="26">
        <f t="shared" si="309"/>
        <v>0</v>
      </c>
      <c r="BM479" s="26">
        <f t="shared" si="309"/>
        <v>0</v>
      </c>
      <c r="BN479" s="26">
        <f t="shared" si="309"/>
        <v>0</v>
      </c>
      <c r="BO479" s="26">
        <f t="shared" si="309"/>
        <v>0</v>
      </c>
    </row>
    <row r="480" spans="1:67" hidden="1" outlineLevel="2" x14ac:dyDescent="0.15">
      <c r="A480" s="4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</row>
    <row r="481" spans="1:67" hidden="1" outlineLevel="2" x14ac:dyDescent="0.15">
      <c r="A481" s="33" t="s">
        <v>86</v>
      </c>
      <c r="G481" s="26">
        <f t="shared" ref="G481:AL481" si="310">G116*$C116</f>
        <v>0</v>
      </c>
      <c r="H481" s="26">
        <f t="shared" si="310"/>
        <v>0</v>
      </c>
      <c r="I481" s="26">
        <f t="shared" si="310"/>
        <v>0</v>
      </c>
      <c r="J481" s="26">
        <f t="shared" si="310"/>
        <v>0</v>
      </c>
      <c r="K481" s="26">
        <f t="shared" si="310"/>
        <v>0</v>
      </c>
      <c r="L481" s="26">
        <f t="shared" si="310"/>
        <v>0</v>
      </c>
      <c r="M481" s="26">
        <f t="shared" si="310"/>
        <v>0</v>
      </c>
      <c r="N481" s="26">
        <f t="shared" si="310"/>
        <v>0</v>
      </c>
      <c r="O481" s="26">
        <f t="shared" si="310"/>
        <v>0</v>
      </c>
      <c r="P481" s="26">
        <f t="shared" si="310"/>
        <v>0</v>
      </c>
      <c r="Q481" s="26">
        <f t="shared" si="310"/>
        <v>0</v>
      </c>
      <c r="R481" s="26">
        <f t="shared" si="310"/>
        <v>0</v>
      </c>
      <c r="S481" s="26">
        <f t="shared" si="310"/>
        <v>0</v>
      </c>
      <c r="T481" s="26">
        <f t="shared" si="310"/>
        <v>0</v>
      </c>
      <c r="U481" s="26">
        <f t="shared" si="310"/>
        <v>0</v>
      </c>
      <c r="V481" s="26">
        <f t="shared" si="310"/>
        <v>0</v>
      </c>
      <c r="W481" s="26">
        <f t="shared" si="310"/>
        <v>0</v>
      </c>
      <c r="X481" s="26">
        <f t="shared" si="310"/>
        <v>0</v>
      </c>
      <c r="Y481" s="26">
        <f t="shared" si="310"/>
        <v>0</v>
      </c>
      <c r="Z481" s="26">
        <f t="shared" si="310"/>
        <v>0</v>
      </c>
      <c r="AA481" s="26">
        <f t="shared" si="310"/>
        <v>0</v>
      </c>
      <c r="AB481" s="26">
        <f t="shared" si="310"/>
        <v>0</v>
      </c>
      <c r="AC481" s="26">
        <f t="shared" si="310"/>
        <v>0</v>
      </c>
      <c r="AD481" s="26">
        <f t="shared" si="310"/>
        <v>0</v>
      </c>
      <c r="AE481" s="26">
        <f t="shared" si="310"/>
        <v>0</v>
      </c>
      <c r="AF481" s="26">
        <f t="shared" si="310"/>
        <v>0</v>
      </c>
      <c r="AG481" s="26">
        <f t="shared" si="310"/>
        <v>0</v>
      </c>
      <c r="AH481" s="26">
        <f t="shared" si="310"/>
        <v>0</v>
      </c>
      <c r="AI481" s="26">
        <f t="shared" si="310"/>
        <v>0</v>
      </c>
      <c r="AJ481" s="26">
        <f t="shared" si="310"/>
        <v>0</v>
      </c>
      <c r="AK481" s="26">
        <f t="shared" si="310"/>
        <v>0</v>
      </c>
      <c r="AL481" s="26">
        <f t="shared" si="310"/>
        <v>0</v>
      </c>
      <c r="AM481" s="26">
        <f t="shared" ref="AM481:BO481" si="311">AM116*$C116</f>
        <v>0</v>
      </c>
      <c r="AN481" s="26">
        <f t="shared" si="311"/>
        <v>0</v>
      </c>
      <c r="AO481" s="26">
        <f t="shared" si="311"/>
        <v>0</v>
      </c>
      <c r="AP481" s="26">
        <f t="shared" si="311"/>
        <v>0</v>
      </c>
      <c r="AQ481" s="26">
        <f t="shared" si="311"/>
        <v>0</v>
      </c>
      <c r="AR481" s="26">
        <f t="shared" si="311"/>
        <v>0</v>
      </c>
      <c r="AS481" s="26">
        <f t="shared" si="311"/>
        <v>0</v>
      </c>
      <c r="AT481" s="26">
        <f t="shared" si="311"/>
        <v>0</v>
      </c>
      <c r="AU481" s="26">
        <f t="shared" si="311"/>
        <v>0</v>
      </c>
      <c r="AV481" s="26">
        <f t="shared" si="311"/>
        <v>0</v>
      </c>
      <c r="AW481" s="26">
        <f t="shared" si="311"/>
        <v>0</v>
      </c>
      <c r="AX481" s="26">
        <f t="shared" si="311"/>
        <v>0</v>
      </c>
      <c r="AY481" s="26">
        <f t="shared" si="311"/>
        <v>0</v>
      </c>
      <c r="AZ481" s="26">
        <f t="shared" si="311"/>
        <v>0</v>
      </c>
      <c r="BA481" s="26">
        <f t="shared" si="311"/>
        <v>0</v>
      </c>
      <c r="BB481" s="26">
        <f t="shared" si="311"/>
        <v>0</v>
      </c>
      <c r="BC481" s="26">
        <f t="shared" si="311"/>
        <v>0</v>
      </c>
      <c r="BD481" s="26">
        <f t="shared" si="311"/>
        <v>0</v>
      </c>
      <c r="BE481" s="26">
        <f t="shared" si="311"/>
        <v>0</v>
      </c>
      <c r="BF481" s="26">
        <f t="shared" si="311"/>
        <v>0</v>
      </c>
      <c r="BG481" s="26">
        <f t="shared" si="311"/>
        <v>0</v>
      </c>
      <c r="BH481" s="26">
        <f t="shared" si="311"/>
        <v>0</v>
      </c>
      <c r="BI481" s="26">
        <f t="shared" si="311"/>
        <v>0</v>
      </c>
      <c r="BJ481" s="26">
        <f t="shared" si="311"/>
        <v>0</v>
      </c>
      <c r="BK481" s="26">
        <f t="shared" si="311"/>
        <v>0</v>
      </c>
      <c r="BL481" s="26">
        <f t="shared" si="311"/>
        <v>0</v>
      </c>
      <c r="BM481" s="26">
        <f t="shared" si="311"/>
        <v>0</v>
      </c>
      <c r="BN481" s="26">
        <f t="shared" si="311"/>
        <v>0</v>
      </c>
      <c r="BO481" s="26">
        <f t="shared" si="311"/>
        <v>0</v>
      </c>
    </row>
    <row r="482" spans="1:67" hidden="1" outlineLevel="2" x14ac:dyDescent="0.15">
      <c r="A482" s="4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</row>
    <row r="483" spans="1:67" hidden="1" outlineLevel="2" x14ac:dyDescent="0.15">
      <c r="A483" s="14" t="s">
        <v>57</v>
      </c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</row>
    <row r="484" spans="1:67" hidden="1" outlineLevel="2" x14ac:dyDescent="0.15">
      <c r="A484" s="47" t="s">
        <v>75</v>
      </c>
      <c r="G484" s="26">
        <f t="shared" ref="G484:AL484" si="312">G118*$C118</f>
        <v>0</v>
      </c>
      <c r="H484" s="26">
        <f t="shared" si="312"/>
        <v>0</v>
      </c>
      <c r="I484" s="26">
        <f t="shared" si="312"/>
        <v>0</v>
      </c>
      <c r="J484" s="26">
        <f t="shared" si="312"/>
        <v>0</v>
      </c>
      <c r="K484" s="26">
        <f t="shared" si="312"/>
        <v>0</v>
      </c>
      <c r="L484" s="26">
        <f t="shared" si="312"/>
        <v>0</v>
      </c>
      <c r="M484" s="26">
        <f t="shared" si="312"/>
        <v>0</v>
      </c>
      <c r="N484" s="26">
        <f t="shared" si="312"/>
        <v>0</v>
      </c>
      <c r="O484" s="26">
        <f t="shared" si="312"/>
        <v>0</v>
      </c>
      <c r="P484" s="26">
        <f t="shared" si="312"/>
        <v>0</v>
      </c>
      <c r="Q484" s="26">
        <f t="shared" si="312"/>
        <v>0</v>
      </c>
      <c r="R484" s="26">
        <f t="shared" si="312"/>
        <v>0</v>
      </c>
      <c r="S484" s="26">
        <f t="shared" si="312"/>
        <v>0</v>
      </c>
      <c r="T484" s="26">
        <f t="shared" si="312"/>
        <v>0</v>
      </c>
      <c r="U484" s="26">
        <f t="shared" si="312"/>
        <v>0</v>
      </c>
      <c r="V484" s="26">
        <f t="shared" si="312"/>
        <v>0</v>
      </c>
      <c r="W484" s="26">
        <f t="shared" si="312"/>
        <v>0</v>
      </c>
      <c r="X484" s="26">
        <f t="shared" si="312"/>
        <v>0</v>
      </c>
      <c r="Y484" s="26">
        <f t="shared" si="312"/>
        <v>0</v>
      </c>
      <c r="Z484" s="26">
        <f t="shared" si="312"/>
        <v>0</v>
      </c>
      <c r="AA484" s="26">
        <f t="shared" si="312"/>
        <v>0</v>
      </c>
      <c r="AB484" s="26">
        <f t="shared" si="312"/>
        <v>0</v>
      </c>
      <c r="AC484" s="26">
        <f t="shared" si="312"/>
        <v>0</v>
      </c>
      <c r="AD484" s="26">
        <f t="shared" si="312"/>
        <v>0</v>
      </c>
      <c r="AE484" s="26">
        <f t="shared" si="312"/>
        <v>0</v>
      </c>
      <c r="AF484" s="26">
        <f t="shared" si="312"/>
        <v>0</v>
      </c>
      <c r="AG484" s="26">
        <f t="shared" si="312"/>
        <v>0</v>
      </c>
      <c r="AH484" s="26">
        <f t="shared" si="312"/>
        <v>0</v>
      </c>
      <c r="AI484" s="26">
        <f t="shared" si="312"/>
        <v>0</v>
      </c>
      <c r="AJ484" s="26">
        <f t="shared" si="312"/>
        <v>0</v>
      </c>
      <c r="AK484" s="26">
        <f t="shared" si="312"/>
        <v>0</v>
      </c>
      <c r="AL484" s="26">
        <f t="shared" si="312"/>
        <v>0</v>
      </c>
      <c r="AM484" s="26">
        <f t="shared" ref="AM484:BO484" si="313">AM118*$C118</f>
        <v>0</v>
      </c>
      <c r="AN484" s="26">
        <f t="shared" si="313"/>
        <v>0</v>
      </c>
      <c r="AO484" s="26">
        <f t="shared" si="313"/>
        <v>0</v>
      </c>
      <c r="AP484" s="26">
        <f t="shared" si="313"/>
        <v>0</v>
      </c>
      <c r="AQ484" s="26">
        <f t="shared" si="313"/>
        <v>0</v>
      </c>
      <c r="AR484" s="26">
        <f t="shared" si="313"/>
        <v>0</v>
      </c>
      <c r="AS484" s="26">
        <f t="shared" si="313"/>
        <v>0</v>
      </c>
      <c r="AT484" s="26">
        <f t="shared" si="313"/>
        <v>0</v>
      </c>
      <c r="AU484" s="26">
        <f t="shared" si="313"/>
        <v>0</v>
      </c>
      <c r="AV484" s="26">
        <f t="shared" si="313"/>
        <v>0</v>
      </c>
      <c r="AW484" s="26">
        <f t="shared" si="313"/>
        <v>0</v>
      </c>
      <c r="AX484" s="26">
        <f t="shared" si="313"/>
        <v>0</v>
      </c>
      <c r="AY484" s="26">
        <f t="shared" si="313"/>
        <v>0</v>
      </c>
      <c r="AZ484" s="26">
        <f t="shared" si="313"/>
        <v>0</v>
      </c>
      <c r="BA484" s="26">
        <f t="shared" si="313"/>
        <v>0</v>
      </c>
      <c r="BB484" s="26">
        <f t="shared" si="313"/>
        <v>0</v>
      </c>
      <c r="BC484" s="26">
        <f t="shared" si="313"/>
        <v>0</v>
      </c>
      <c r="BD484" s="26">
        <f t="shared" si="313"/>
        <v>0</v>
      </c>
      <c r="BE484" s="26">
        <f t="shared" si="313"/>
        <v>0</v>
      </c>
      <c r="BF484" s="26">
        <f t="shared" si="313"/>
        <v>0</v>
      </c>
      <c r="BG484" s="26">
        <f t="shared" si="313"/>
        <v>0</v>
      </c>
      <c r="BH484" s="26">
        <f t="shared" si="313"/>
        <v>0</v>
      </c>
      <c r="BI484" s="26">
        <f t="shared" si="313"/>
        <v>0</v>
      </c>
      <c r="BJ484" s="26">
        <f t="shared" si="313"/>
        <v>0</v>
      </c>
      <c r="BK484" s="26">
        <f t="shared" si="313"/>
        <v>0</v>
      </c>
      <c r="BL484" s="26">
        <f t="shared" si="313"/>
        <v>0</v>
      </c>
      <c r="BM484" s="26">
        <f t="shared" si="313"/>
        <v>0</v>
      </c>
      <c r="BN484" s="26">
        <f t="shared" si="313"/>
        <v>0</v>
      </c>
      <c r="BO484" s="26">
        <f t="shared" si="313"/>
        <v>0</v>
      </c>
    </row>
    <row r="485" spans="1:67" hidden="1" outlineLevel="2" x14ac:dyDescent="0.15">
      <c r="A485" s="47" t="s">
        <v>62</v>
      </c>
      <c r="G485" s="23">
        <f>STAFFPLAN_CWS!$B153</f>
        <v>0.5</v>
      </c>
      <c r="H485" s="23">
        <f>STAFFPLAN_CWS!$C153</f>
        <v>0.6</v>
      </c>
      <c r="I485" s="23">
        <f>STAFFPLAN_CWS!$C153</f>
        <v>0.6</v>
      </c>
      <c r="J485" s="23">
        <f>STAFFPLAN_CWS!$C153</f>
        <v>0.6</v>
      </c>
      <c r="K485" s="23">
        <f>STAFFPLAN_CWS!$C153</f>
        <v>0.6</v>
      </c>
      <c r="L485" s="23">
        <f>STAFFPLAN_CWS!$C153</f>
        <v>0.6</v>
      </c>
      <c r="M485" s="23">
        <f>STAFFPLAN_CWS!$C153</f>
        <v>0.6</v>
      </c>
      <c r="N485" s="23">
        <f>STAFFPLAN_CWS!$C153</f>
        <v>0.6</v>
      </c>
      <c r="O485" s="23">
        <f>STAFFPLAN_CWS!$C153</f>
        <v>0.6</v>
      </c>
      <c r="P485" s="23">
        <f>STAFFPLAN_CWS!$C153</f>
        <v>0.6</v>
      </c>
      <c r="Q485" s="23">
        <f>STAFFPLAN_CWS!$C153</f>
        <v>0.6</v>
      </c>
      <c r="R485" s="23">
        <f>STAFFPLAN_CWS!$C153</f>
        <v>0.6</v>
      </c>
      <c r="S485" s="23">
        <f>STAFFPLAN_CWS!$C153</f>
        <v>0.6</v>
      </c>
      <c r="T485" s="23">
        <f>STAFFPLAN_CWS!$D153</f>
        <v>0.7</v>
      </c>
      <c r="U485" s="23">
        <f>STAFFPLAN_CWS!$D153</f>
        <v>0.7</v>
      </c>
      <c r="V485" s="23">
        <f>STAFFPLAN_CWS!$D153</f>
        <v>0.7</v>
      </c>
      <c r="W485" s="23">
        <f>STAFFPLAN_CWS!$D153</f>
        <v>0.7</v>
      </c>
      <c r="X485" s="23">
        <f>STAFFPLAN_CWS!$D153</f>
        <v>0.7</v>
      </c>
      <c r="Y485" s="23">
        <f>STAFFPLAN_CWS!$D153</f>
        <v>0.7</v>
      </c>
      <c r="Z485" s="23">
        <f>STAFFPLAN_CWS!$D153</f>
        <v>0.7</v>
      </c>
      <c r="AA485" s="23">
        <f>STAFFPLAN_CWS!$D153</f>
        <v>0.7</v>
      </c>
      <c r="AB485" s="23">
        <f>STAFFPLAN_CWS!$D153</f>
        <v>0.7</v>
      </c>
      <c r="AC485" s="23">
        <f>STAFFPLAN_CWS!$D153</f>
        <v>0.7</v>
      </c>
      <c r="AD485" s="23">
        <f>STAFFPLAN_CWS!$D153</f>
        <v>0.7</v>
      </c>
      <c r="AE485" s="23">
        <f>STAFFPLAN_CWS!$D153</f>
        <v>0.7</v>
      </c>
      <c r="AF485" s="23">
        <f>STAFFPLAN_CWS!$E153</f>
        <v>0.7</v>
      </c>
      <c r="AG485" s="23">
        <f>STAFFPLAN_CWS!$E153</f>
        <v>0.7</v>
      </c>
      <c r="AH485" s="23">
        <f>STAFFPLAN_CWS!$E153</f>
        <v>0.7</v>
      </c>
      <c r="AI485" s="23">
        <f>STAFFPLAN_CWS!$E153</f>
        <v>0.7</v>
      </c>
      <c r="AJ485" s="23">
        <f>STAFFPLAN_CWS!$E153</f>
        <v>0.7</v>
      </c>
      <c r="AK485" s="23">
        <f>STAFFPLAN_CWS!$E153</f>
        <v>0.7</v>
      </c>
      <c r="AL485" s="23">
        <f>STAFFPLAN_CWS!$E153</f>
        <v>0.7</v>
      </c>
      <c r="AM485" s="23">
        <f>STAFFPLAN_CWS!$E153</f>
        <v>0.7</v>
      </c>
      <c r="AN485" s="23">
        <f>STAFFPLAN_CWS!$E153</f>
        <v>0.7</v>
      </c>
      <c r="AO485" s="23">
        <f>STAFFPLAN_CWS!$E153</f>
        <v>0.7</v>
      </c>
      <c r="AP485" s="23">
        <f>STAFFPLAN_CWS!$E153</f>
        <v>0.7</v>
      </c>
      <c r="AQ485" s="23">
        <f>STAFFPLAN_CWS!$E153</f>
        <v>0.7</v>
      </c>
      <c r="AR485" s="23">
        <f>STAFFPLAN_CWS!$F153</f>
        <v>0.85</v>
      </c>
      <c r="AS485" s="23">
        <f>STAFFPLAN_CWS!$F153</f>
        <v>0.85</v>
      </c>
      <c r="AT485" s="23">
        <f>STAFFPLAN_CWS!$F153</f>
        <v>0.85</v>
      </c>
      <c r="AU485" s="23">
        <f>STAFFPLAN_CWS!$F153</f>
        <v>0.85</v>
      </c>
      <c r="AV485" s="23">
        <f>STAFFPLAN_CWS!$F153</f>
        <v>0.85</v>
      </c>
      <c r="AW485" s="23">
        <f>STAFFPLAN_CWS!$F153</f>
        <v>0.85</v>
      </c>
      <c r="AX485" s="23">
        <f>STAFFPLAN_CWS!$F153</f>
        <v>0.85</v>
      </c>
      <c r="AY485" s="23">
        <f>STAFFPLAN_CWS!$F153</f>
        <v>0.85</v>
      </c>
      <c r="AZ485" s="23">
        <f>STAFFPLAN_CWS!$F153</f>
        <v>0.85</v>
      </c>
      <c r="BA485" s="23">
        <f>STAFFPLAN_CWS!$F153</f>
        <v>0.85</v>
      </c>
      <c r="BB485" s="23">
        <f>STAFFPLAN_CWS!$F153</f>
        <v>0.85</v>
      </c>
      <c r="BC485" s="23">
        <f>STAFFPLAN_CWS!$F153</f>
        <v>0.85</v>
      </c>
      <c r="BD485" s="23">
        <f>STAFFPLAN_CWS!$G153</f>
        <v>1</v>
      </c>
      <c r="BE485" s="23">
        <f>STAFFPLAN_CWS!$G153</f>
        <v>1</v>
      </c>
      <c r="BF485" s="23">
        <f>STAFFPLAN_CWS!$G153</f>
        <v>1</v>
      </c>
      <c r="BG485" s="23">
        <f>STAFFPLAN_CWS!$G153</f>
        <v>1</v>
      </c>
      <c r="BH485" s="23">
        <f>STAFFPLAN_CWS!$G153</f>
        <v>1</v>
      </c>
      <c r="BI485" s="23">
        <f>STAFFPLAN_CWS!$G153</f>
        <v>1</v>
      </c>
      <c r="BJ485" s="23">
        <f>STAFFPLAN_CWS!$G153</f>
        <v>1</v>
      </c>
      <c r="BK485" s="23">
        <f>STAFFPLAN_CWS!$G153</f>
        <v>1</v>
      </c>
      <c r="BL485" s="23">
        <f>STAFFPLAN_CWS!$G153</f>
        <v>1</v>
      </c>
      <c r="BM485" s="23">
        <f>STAFFPLAN_CWS!$G153</f>
        <v>1</v>
      </c>
      <c r="BN485" s="23">
        <f>STAFFPLAN_CWS!$G153</f>
        <v>1</v>
      </c>
      <c r="BO485" s="23">
        <f>STAFFPLAN_CWS!$G153</f>
        <v>1</v>
      </c>
    </row>
    <row r="486" spans="1:67" hidden="1" outlineLevel="2" x14ac:dyDescent="0.15">
      <c r="A486" s="47" t="s">
        <v>76</v>
      </c>
      <c r="G486" s="26">
        <f t="shared" ref="G486:AL486" si="314">G484*G485</f>
        <v>0</v>
      </c>
      <c r="H486" s="26">
        <f t="shared" si="314"/>
        <v>0</v>
      </c>
      <c r="I486" s="26">
        <f t="shared" si="314"/>
        <v>0</v>
      </c>
      <c r="J486" s="26">
        <f t="shared" si="314"/>
        <v>0</v>
      </c>
      <c r="K486" s="26">
        <f t="shared" si="314"/>
        <v>0</v>
      </c>
      <c r="L486" s="26">
        <f t="shared" si="314"/>
        <v>0</v>
      </c>
      <c r="M486" s="26">
        <f t="shared" si="314"/>
        <v>0</v>
      </c>
      <c r="N486" s="26">
        <f t="shared" si="314"/>
        <v>0</v>
      </c>
      <c r="O486" s="26">
        <f t="shared" si="314"/>
        <v>0</v>
      </c>
      <c r="P486" s="26">
        <f t="shared" si="314"/>
        <v>0</v>
      </c>
      <c r="Q486" s="26">
        <f t="shared" si="314"/>
        <v>0</v>
      </c>
      <c r="R486" s="26">
        <f t="shared" si="314"/>
        <v>0</v>
      </c>
      <c r="S486" s="26">
        <f t="shared" si="314"/>
        <v>0</v>
      </c>
      <c r="T486" s="26">
        <f t="shared" si="314"/>
        <v>0</v>
      </c>
      <c r="U486" s="26">
        <f t="shared" si="314"/>
        <v>0</v>
      </c>
      <c r="V486" s="26">
        <f t="shared" si="314"/>
        <v>0</v>
      </c>
      <c r="W486" s="26">
        <f t="shared" si="314"/>
        <v>0</v>
      </c>
      <c r="X486" s="26">
        <f t="shared" si="314"/>
        <v>0</v>
      </c>
      <c r="Y486" s="26">
        <f t="shared" si="314"/>
        <v>0</v>
      </c>
      <c r="Z486" s="26">
        <f t="shared" si="314"/>
        <v>0</v>
      </c>
      <c r="AA486" s="26">
        <f t="shared" si="314"/>
        <v>0</v>
      </c>
      <c r="AB486" s="26">
        <f t="shared" si="314"/>
        <v>0</v>
      </c>
      <c r="AC486" s="26">
        <f t="shared" si="314"/>
        <v>0</v>
      </c>
      <c r="AD486" s="26">
        <f t="shared" si="314"/>
        <v>0</v>
      </c>
      <c r="AE486" s="26">
        <f t="shared" si="314"/>
        <v>0</v>
      </c>
      <c r="AF486" s="26">
        <f t="shared" si="314"/>
        <v>0</v>
      </c>
      <c r="AG486" s="26">
        <f t="shared" si="314"/>
        <v>0</v>
      </c>
      <c r="AH486" s="26">
        <f t="shared" si="314"/>
        <v>0</v>
      </c>
      <c r="AI486" s="26">
        <f t="shared" si="314"/>
        <v>0</v>
      </c>
      <c r="AJ486" s="26">
        <f t="shared" si="314"/>
        <v>0</v>
      </c>
      <c r="AK486" s="26">
        <f t="shared" si="314"/>
        <v>0</v>
      </c>
      <c r="AL486" s="26">
        <f t="shared" si="314"/>
        <v>0</v>
      </c>
      <c r="AM486" s="26">
        <f t="shared" ref="AM486:BO486" si="315">AM484*AM485</f>
        <v>0</v>
      </c>
      <c r="AN486" s="26">
        <f t="shared" si="315"/>
        <v>0</v>
      </c>
      <c r="AO486" s="26">
        <f t="shared" si="315"/>
        <v>0</v>
      </c>
      <c r="AP486" s="26">
        <f t="shared" si="315"/>
        <v>0</v>
      </c>
      <c r="AQ486" s="26">
        <f t="shared" si="315"/>
        <v>0</v>
      </c>
      <c r="AR486" s="26">
        <f t="shared" si="315"/>
        <v>0</v>
      </c>
      <c r="AS486" s="26">
        <f t="shared" si="315"/>
        <v>0</v>
      </c>
      <c r="AT486" s="26">
        <f t="shared" si="315"/>
        <v>0</v>
      </c>
      <c r="AU486" s="26">
        <f t="shared" si="315"/>
        <v>0</v>
      </c>
      <c r="AV486" s="26">
        <f t="shared" si="315"/>
        <v>0</v>
      </c>
      <c r="AW486" s="26">
        <f t="shared" si="315"/>
        <v>0</v>
      </c>
      <c r="AX486" s="26">
        <f t="shared" si="315"/>
        <v>0</v>
      </c>
      <c r="AY486" s="26">
        <f t="shared" si="315"/>
        <v>0</v>
      </c>
      <c r="AZ486" s="26">
        <f t="shared" si="315"/>
        <v>0</v>
      </c>
      <c r="BA486" s="26">
        <f t="shared" si="315"/>
        <v>0</v>
      </c>
      <c r="BB486" s="26">
        <f t="shared" si="315"/>
        <v>0</v>
      </c>
      <c r="BC486" s="26">
        <f t="shared" si="315"/>
        <v>0</v>
      </c>
      <c r="BD486" s="26">
        <f t="shared" si="315"/>
        <v>0</v>
      </c>
      <c r="BE486" s="26">
        <f t="shared" si="315"/>
        <v>0</v>
      </c>
      <c r="BF486" s="26">
        <f t="shared" si="315"/>
        <v>0</v>
      </c>
      <c r="BG486" s="26">
        <f t="shared" si="315"/>
        <v>0</v>
      </c>
      <c r="BH486" s="26">
        <f t="shared" si="315"/>
        <v>0</v>
      </c>
      <c r="BI486" s="26">
        <f t="shared" si="315"/>
        <v>0</v>
      </c>
      <c r="BJ486" s="26">
        <f t="shared" si="315"/>
        <v>0</v>
      </c>
      <c r="BK486" s="26">
        <f t="shared" si="315"/>
        <v>0</v>
      </c>
      <c r="BL486" s="26">
        <f t="shared" si="315"/>
        <v>0</v>
      </c>
      <c r="BM486" s="26">
        <f t="shared" si="315"/>
        <v>0</v>
      </c>
      <c r="BN486" s="26">
        <f t="shared" si="315"/>
        <v>0</v>
      </c>
      <c r="BO486" s="26">
        <f t="shared" si="315"/>
        <v>0</v>
      </c>
    </row>
    <row r="487" spans="1:67" hidden="1" outlineLevel="2" x14ac:dyDescent="0.15">
      <c r="A487" s="47" t="s">
        <v>757</v>
      </c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</row>
    <row r="488" spans="1:67" hidden="1" outlineLevel="2" x14ac:dyDescent="0.15">
      <c r="A488" s="47" t="s">
        <v>63</v>
      </c>
      <c r="G488" s="26">
        <f t="shared" ref="G488:AL488" si="316">G486+G487</f>
        <v>0</v>
      </c>
      <c r="H488" s="26">
        <f t="shared" si="316"/>
        <v>0</v>
      </c>
      <c r="I488" s="26">
        <f t="shared" si="316"/>
        <v>0</v>
      </c>
      <c r="J488" s="26">
        <f t="shared" si="316"/>
        <v>0</v>
      </c>
      <c r="K488" s="26">
        <f t="shared" si="316"/>
        <v>0</v>
      </c>
      <c r="L488" s="26">
        <f t="shared" si="316"/>
        <v>0</v>
      </c>
      <c r="M488" s="26">
        <f t="shared" si="316"/>
        <v>0</v>
      </c>
      <c r="N488" s="26">
        <f t="shared" si="316"/>
        <v>0</v>
      </c>
      <c r="O488" s="26">
        <f t="shared" si="316"/>
        <v>0</v>
      </c>
      <c r="P488" s="26">
        <f t="shared" si="316"/>
        <v>0</v>
      </c>
      <c r="Q488" s="26">
        <f t="shared" si="316"/>
        <v>0</v>
      </c>
      <c r="R488" s="26">
        <f t="shared" si="316"/>
        <v>0</v>
      </c>
      <c r="S488" s="26">
        <f t="shared" si="316"/>
        <v>0</v>
      </c>
      <c r="T488" s="26">
        <f t="shared" si="316"/>
        <v>0</v>
      </c>
      <c r="U488" s="26">
        <f t="shared" si="316"/>
        <v>0</v>
      </c>
      <c r="V488" s="26">
        <f t="shared" si="316"/>
        <v>0</v>
      </c>
      <c r="W488" s="26">
        <f t="shared" si="316"/>
        <v>0</v>
      </c>
      <c r="X488" s="26">
        <f t="shared" si="316"/>
        <v>0</v>
      </c>
      <c r="Y488" s="26">
        <f t="shared" si="316"/>
        <v>0</v>
      </c>
      <c r="Z488" s="26">
        <f t="shared" si="316"/>
        <v>0</v>
      </c>
      <c r="AA488" s="26">
        <f t="shared" si="316"/>
        <v>0</v>
      </c>
      <c r="AB488" s="26">
        <f t="shared" si="316"/>
        <v>0</v>
      </c>
      <c r="AC488" s="26">
        <f t="shared" si="316"/>
        <v>0</v>
      </c>
      <c r="AD488" s="26">
        <f t="shared" si="316"/>
        <v>0</v>
      </c>
      <c r="AE488" s="26">
        <f t="shared" si="316"/>
        <v>0</v>
      </c>
      <c r="AF488" s="26">
        <f t="shared" si="316"/>
        <v>0</v>
      </c>
      <c r="AG488" s="26">
        <f t="shared" si="316"/>
        <v>0</v>
      </c>
      <c r="AH488" s="26">
        <f t="shared" si="316"/>
        <v>0</v>
      </c>
      <c r="AI488" s="26">
        <f t="shared" si="316"/>
        <v>0</v>
      </c>
      <c r="AJ488" s="26">
        <f t="shared" si="316"/>
        <v>0</v>
      </c>
      <c r="AK488" s="26">
        <f t="shared" si="316"/>
        <v>0</v>
      </c>
      <c r="AL488" s="26">
        <f t="shared" si="316"/>
        <v>0</v>
      </c>
      <c r="AM488" s="26">
        <f t="shared" ref="AM488:BO488" si="317">AM486+AM487</f>
        <v>0</v>
      </c>
      <c r="AN488" s="26">
        <f t="shared" si="317"/>
        <v>0</v>
      </c>
      <c r="AO488" s="26">
        <f t="shared" si="317"/>
        <v>0</v>
      </c>
      <c r="AP488" s="26">
        <f t="shared" si="317"/>
        <v>0</v>
      </c>
      <c r="AQ488" s="26">
        <f t="shared" si="317"/>
        <v>0</v>
      </c>
      <c r="AR488" s="26">
        <f t="shared" si="317"/>
        <v>0</v>
      </c>
      <c r="AS488" s="26">
        <f t="shared" si="317"/>
        <v>0</v>
      </c>
      <c r="AT488" s="26">
        <f t="shared" si="317"/>
        <v>0</v>
      </c>
      <c r="AU488" s="26">
        <f t="shared" si="317"/>
        <v>0</v>
      </c>
      <c r="AV488" s="26">
        <f t="shared" si="317"/>
        <v>0</v>
      </c>
      <c r="AW488" s="26">
        <f t="shared" si="317"/>
        <v>0</v>
      </c>
      <c r="AX488" s="26">
        <f t="shared" si="317"/>
        <v>0</v>
      </c>
      <c r="AY488" s="26">
        <f t="shared" si="317"/>
        <v>0</v>
      </c>
      <c r="AZ488" s="26">
        <f t="shared" si="317"/>
        <v>0</v>
      </c>
      <c r="BA488" s="26">
        <f t="shared" si="317"/>
        <v>0</v>
      </c>
      <c r="BB488" s="26">
        <f t="shared" si="317"/>
        <v>0</v>
      </c>
      <c r="BC488" s="26">
        <f t="shared" si="317"/>
        <v>0</v>
      </c>
      <c r="BD488" s="26">
        <f t="shared" si="317"/>
        <v>0</v>
      </c>
      <c r="BE488" s="26">
        <f t="shared" si="317"/>
        <v>0</v>
      </c>
      <c r="BF488" s="26">
        <f t="shared" si="317"/>
        <v>0</v>
      </c>
      <c r="BG488" s="26">
        <f t="shared" si="317"/>
        <v>0</v>
      </c>
      <c r="BH488" s="26">
        <f t="shared" si="317"/>
        <v>0</v>
      </c>
      <c r="BI488" s="26">
        <f t="shared" si="317"/>
        <v>0</v>
      </c>
      <c r="BJ488" s="26">
        <f t="shared" si="317"/>
        <v>0</v>
      </c>
      <c r="BK488" s="26">
        <f t="shared" si="317"/>
        <v>0</v>
      </c>
      <c r="BL488" s="26">
        <f t="shared" si="317"/>
        <v>0</v>
      </c>
      <c r="BM488" s="26">
        <f t="shared" si="317"/>
        <v>0</v>
      </c>
      <c r="BN488" s="26">
        <f t="shared" si="317"/>
        <v>0</v>
      </c>
      <c r="BO488" s="26">
        <f t="shared" si="317"/>
        <v>0</v>
      </c>
    </row>
    <row r="489" spans="1:67" hidden="1" outlineLevel="2" x14ac:dyDescent="0.15">
      <c r="A489" s="47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</row>
    <row r="490" spans="1:67" hidden="1" outlineLevel="2" x14ac:dyDescent="0.15">
      <c r="A490" s="33" t="s">
        <v>86</v>
      </c>
      <c r="G490" s="26">
        <f t="shared" ref="G490:AL490" si="318">G119*$C119</f>
        <v>0</v>
      </c>
      <c r="H490" s="26">
        <f t="shared" si="318"/>
        <v>0</v>
      </c>
      <c r="I490" s="26">
        <f t="shared" si="318"/>
        <v>0</v>
      </c>
      <c r="J490" s="26">
        <f t="shared" si="318"/>
        <v>0</v>
      </c>
      <c r="K490" s="26">
        <f t="shared" si="318"/>
        <v>0</v>
      </c>
      <c r="L490" s="26">
        <f t="shared" si="318"/>
        <v>0</v>
      </c>
      <c r="M490" s="26">
        <f t="shared" si="318"/>
        <v>0</v>
      </c>
      <c r="N490" s="26">
        <f t="shared" si="318"/>
        <v>0</v>
      </c>
      <c r="O490" s="26">
        <f t="shared" si="318"/>
        <v>0</v>
      </c>
      <c r="P490" s="26">
        <f t="shared" si="318"/>
        <v>0</v>
      </c>
      <c r="Q490" s="26">
        <f t="shared" si="318"/>
        <v>0</v>
      </c>
      <c r="R490" s="26">
        <f t="shared" si="318"/>
        <v>0</v>
      </c>
      <c r="S490" s="26">
        <f t="shared" si="318"/>
        <v>0</v>
      </c>
      <c r="T490" s="26">
        <f t="shared" si="318"/>
        <v>0</v>
      </c>
      <c r="U490" s="26">
        <f t="shared" si="318"/>
        <v>0</v>
      </c>
      <c r="V490" s="26">
        <f t="shared" si="318"/>
        <v>0</v>
      </c>
      <c r="W490" s="26">
        <f t="shared" si="318"/>
        <v>0</v>
      </c>
      <c r="X490" s="26">
        <f t="shared" si="318"/>
        <v>0</v>
      </c>
      <c r="Y490" s="26">
        <f t="shared" si="318"/>
        <v>0</v>
      </c>
      <c r="Z490" s="26">
        <f t="shared" si="318"/>
        <v>0</v>
      </c>
      <c r="AA490" s="26">
        <f t="shared" si="318"/>
        <v>0</v>
      </c>
      <c r="AB490" s="26">
        <f t="shared" si="318"/>
        <v>0</v>
      </c>
      <c r="AC490" s="26">
        <f t="shared" si="318"/>
        <v>0</v>
      </c>
      <c r="AD490" s="26">
        <f t="shared" si="318"/>
        <v>0</v>
      </c>
      <c r="AE490" s="26">
        <f t="shared" si="318"/>
        <v>0</v>
      </c>
      <c r="AF490" s="26">
        <f t="shared" si="318"/>
        <v>0</v>
      </c>
      <c r="AG490" s="26">
        <f t="shared" si="318"/>
        <v>0</v>
      </c>
      <c r="AH490" s="26">
        <f t="shared" si="318"/>
        <v>0</v>
      </c>
      <c r="AI490" s="26">
        <f t="shared" si="318"/>
        <v>0</v>
      </c>
      <c r="AJ490" s="26">
        <f t="shared" si="318"/>
        <v>0</v>
      </c>
      <c r="AK490" s="26">
        <f t="shared" si="318"/>
        <v>0</v>
      </c>
      <c r="AL490" s="26">
        <f t="shared" si="318"/>
        <v>0</v>
      </c>
      <c r="AM490" s="26">
        <f t="shared" ref="AM490:BO490" si="319">AM119*$C119</f>
        <v>0</v>
      </c>
      <c r="AN490" s="26">
        <f t="shared" si="319"/>
        <v>0</v>
      </c>
      <c r="AO490" s="26">
        <f t="shared" si="319"/>
        <v>0</v>
      </c>
      <c r="AP490" s="26">
        <f t="shared" si="319"/>
        <v>0</v>
      </c>
      <c r="AQ490" s="26">
        <f t="shared" si="319"/>
        <v>0</v>
      </c>
      <c r="AR490" s="26">
        <f t="shared" si="319"/>
        <v>0</v>
      </c>
      <c r="AS490" s="26">
        <f t="shared" si="319"/>
        <v>0</v>
      </c>
      <c r="AT490" s="26">
        <f t="shared" si="319"/>
        <v>0</v>
      </c>
      <c r="AU490" s="26">
        <f t="shared" si="319"/>
        <v>0</v>
      </c>
      <c r="AV490" s="26">
        <f t="shared" si="319"/>
        <v>0</v>
      </c>
      <c r="AW490" s="26">
        <f t="shared" si="319"/>
        <v>0</v>
      </c>
      <c r="AX490" s="26">
        <f t="shared" si="319"/>
        <v>0</v>
      </c>
      <c r="AY490" s="26">
        <f t="shared" si="319"/>
        <v>0</v>
      </c>
      <c r="AZ490" s="26">
        <f t="shared" si="319"/>
        <v>0</v>
      </c>
      <c r="BA490" s="26">
        <f t="shared" si="319"/>
        <v>0</v>
      </c>
      <c r="BB490" s="26">
        <f t="shared" si="319"/>
        <v>0</v>
      </c>
      <c r="BC490" s="26">
        <f t="shared" si="319"/>
        <v>0</v>
      </c>
      <c r="BD490" s="26">
        <f t="shared" si="319"/>
        <v>0</v>
      </c>
      <c r="BE490" s="26">
        <f t="shared" si="319"/>
        <v>0</v>
      </c>
      <c r="BF490" s="26">
        <f t="shared" si="319"/>
        <v>0</v>
      </c>
      <c r="BG490" s="26">
        <f t="shared" si="319"/>
        <v>0</v>
      </c>
      <c r="BH490" s="26">
        <f t="shared" si="319"/>
        <v>0</v>
      </c>
      <c r="BI490" s="26">
        <f t="shared" si="319"/>
        <v>0</v>
      </c>
      <c r="BJ490" s="26">
        <f t="shared" si="319"/>
        <v>0</v>
      </c>
      <c r="BK490" s="26">
        <f t="shared" si="319"/>
        <v>0</v>
      </c>
      <c r="BL490" s="26">
        <f t="shared" si="319"/>
        <v>0</v>
      </c>
      <c r="BM490" s="26">
        <f t="shared" si="319"/>
        <v>0</v>
      </c>
      <c r="BN490" s="26">
        <f t="shared" si="319"/>
        <v>0</v>
      </c>
      <c r="BO490" s="26">
        <f t="shared" si="319"/>
        <v>0</v>
      </c>
    </row>
    <row r="491" spans="1:67" hidden="1" outlineLevel="2" x14ac:dyDescent="0.15"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</row>
    <row r="492" spans="1:67" hidden="1" outlineLevel="2" x14ac:dyDescent="0.15">
      <c r="A492" s="14" t="s">
        <v>113</v>
      </c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</row>
    <row r="493" spans="1:67" hidden="1" outlineLevel="2" x14ac:dyDescent="0.15">
      <c r="A493" s="47" t="s">
        <v>75</v>
      </c>
      <c r="G493" s="26">
        <f t="shared" ref="G493:AL493" si="320">G121*$C121</f>
        <v>0</v>
      </c>
      <c r="H493" s="26">
        <f t="shared" si="320"/>
        <v>0</v>
      </c>
      <c r="I493" s="26">
        <f t="shared" si="320"/>
        <v>0</v>
      </c>
      <c r="J493" s="26">
        <f t="shared" si="320"/>
        <v>0</v>
      </c>
      <c r="K493" s="26">
        <f t="shared" si="320"/>
        <v>0</v>
      </c>
      <c r="L493" s="26">
        <f t="shared" si="320"/>
        <v>0</v>
      </c>
      <c r="M493" s="26">
        <f t="shared" si="320"/>
        <v>0</v>
      </c>
      <c r="N493" s="26">
        <f t="shared" si="320"/>
        <v>0</v>
      </c>
      <c r="O493" s="26">
        <f t="shared" si="320"/>
        <v>0</v>
      </c>
      <c r="P493" s="26">
        <f t="shared" si="320"/>
        <v>0</v>
      </c>
      <c r="Q493" s="26">
        <f t="shared" si="320"/>
        <v>0</v>
      </c>
      <c r="R493" s="26">
        <f t="shared" si="320"/>
        <v>0</v>
      </c>
      <c r="S493" s="26">
        <f t="shared" si="320"/>
        <v>0</v>
      </c>
      <c r="T493" s="26">
        <f t="shared" si="320"/>
        <v>0</v>
      </c>
      <c r="U493" s="26">
        <f t="shared" si="320"/>
        <v>0</v>
      </c>
      <c r="V493" s="26">
        <f t="shared" si="320"/>
        <v>0</v>
      </c>
      <c r="W493" s="26">
        <f t="shared" si="320"/>
        <v>0</v>
      </c>
      <c r="X493" s="26">
        <f t="shared" si="320"/>
        <v>0</v>
      </c>
      <c r="Y493" s="26">
        <f t="shared" si="320"/>
        <v>0</v>
      </c>
      <c r="Z493" s="26">
        <f t="shared" si="320"/>
        <v>0</v>
      </c>
      <c r="AA493" s="26">
        <f t="shared" si="320"/>
        <v>0</v>
      </c>
      <c r="AB493" s="26">
        <f t="shared" si="320"/>
        <v>0</v>
      </c>
      <c r="AC493" s="26">
        <f t="shared" si="320"/>
        <v>0</v>
      </c>
      <c r="AD493" s="26">
        <f t="shared" si="320"/>
        <v>0</v>
      </c>
      <c r="AE493" s="26">
        <f t="shared" si="320"/>
        <v>0</v>
      </c>
      <c r="AF493" s="26">
        <f t="shared" si="320"/>
        <v>0</v>
      </c>
      <c r="AG493" s="26">
        <f t="shared" si="320"/>
        <v>0</v>
      </c>
      <c r="AH493" s="26">
        <f t="shared" si="320"/>
        <v>0</v>
      </c>
      <c r="AI493" s="26">
        <f t="shared" si="320"/>
        <v>0</v>
      </c>
      <c r="AJ493" s="26">
        <f t="shared" si="320"/>
        <v>0</v>
      </c>
      <c r="AK493" s="26">
        <f t="shared" si="320"/>
        <v>0</v>
      </c>
      <c r="AL493" s="26">
        <f t="shared" si="320"/>
        <v>0</v>
      </c>
      <c r="AM493" s="26">
        <f t="shared" ref="AM493:BO493" si="321">AM121*$C121</f>
        <v>0</v>
      </c>
      <c r="AN493" s="26">
        <f t="shared" si="321"/>
        <v>0</v>
      </c>
      <c r="AO493" s="26">
        <f t="shared" si="321"/>
        <v>0</v>
      </c>
      <c r="AP493" s="26">
        <f t="shared" si="321"/>
        <v>0</v>
      </c>
      <c r="AQ493" s="26">
        <f t="shared" si="321"/>
        <v>0</v>
      </c>
      <c r="AR493" s="26">
        <f t="shared" si="321"/>
        <v>0</v>
      </c>
      <c r="AS493" s="26">
        <f t="shared" si="321"/>
        <v>0</v>
      </c>
      <c r="AT493" s="26">
        <f t="shared" si="321"/>
        <v>0</v>
      </c>
      <c r="AU493" s="26">
        <f t="shared" si="321"/>
        <v>0</v>
      </c>
      <c r="AV493" s="26">
        <f t="shared" si="321"/>
        <v>0</v>
      </c>
      <c r="AW493" s="26">
        <f t="shared" si="321"/>
        <v>0</v>
      </c>
      <c r="AX493" s="26">
        <f t="shared" si="321"/>
        <v>0</v>
      </c>
      <c r="AY493" s="26">
        <f t="shared" si="321"/>
        <v>0</v>
      </c>
      <c r="AZ493" s="26">
        <f t="shared" si="321"/>
        <v>0</v>
      </c>
      <c r="BA493" s="26">
        <f t="shared" si="321"/>
        <v>0</v>
      </c>
      <c r="BB493" s="26">
        <f t="shared" si="321"/>
        <v>0</v>
      </c>
      <c r="BC493" s="26">
        <f t="shared" si="321"/>
        <v>0</v>
      </c>
      <c r="BD493" s="26">
        <f t="shared" si="321"/>
        <v>0</v>
      </c>
      <c r="BE493" s="26">
        <f t="shared" si="321"/>
        <v>0</v>
      </c>
      <c r="BF493" s="26">
        <f t="shared" si="321"/>
        <v>0</v>
      </c>
      <c r="BG493" s="26">
        <f t="shared" si="321"/>
        <v>0</v>
      </c>
      <c r="BH493" s="26">
        <f t="shared" si="321"/>
        <v>0</v>
      </c>
      <c r="BI493" s="26">
        <f t="shared" si="321"/>
        <v>0</v>
      </c>
      <c r="BJ493" s="26">
        <f t="shared" si="321"/>
        <v>0</v>
      </c>
      <c r="BK493" s="26">
        <f t="shared" si="321"/>
        <v>0</v>
      </c>
      <c r="BL493" s="26">
        <f t="shared" si="321"/>
        <v>0</v>
      </c>
      <c r="BM493" s="26">
        <f t="shared" si="321"/>
        <v>0</v>
      </c>
      <c r="BN493" s="26">
        <f t="shared" si="321"/>
        <v>0</v>
      </c>
      <c r="BO493" s="26">
        <f t="shared" si="321"/>
        <v>0</v>
      </c>
    </row>
    <row r="494" spans="1:67" hidden="1" outlineLevel="2" x14ac:dyDescent="0.15">
      <c r="A494" s="47" t="s">
        <v>62</v>
      </c>
      <c r="G494" s="23">
        <f>STAFFPLAN_CWS!$B157</f>
        <v>0.5</v>
      </c>
      <c r="H494" s="23">
        <f>STAFFPLAN_CWS!$C157</f>
        <v>0.6</v>
      </c>
      <c r="I494" s="23">
        <f>STAFFPLAN_CWS!$C157</f>
        <v>0.6</v>
      </c>
      <c r="J494" s="23">
        <f>STAFFPLAN_CWS!$C157</f>
        <v>0.6</v>
      </c>
      <c r="K494" s="23">
        <f>STAFFPLAN_CWS!$C157</f>
        <v>0.6</v>
      </c>
      <c r="L494" s="23">
        <f>STAFFPLAN_CWS!$C157</f>
        <v>0.6</v>
      </c>
      <c r="M494" s="23">
        <f>STAFFPLAN_CWS!$C157</f>
        <v>0.6</v>
      </c>
      <c r="N494" s="23">
        <f>STAFFPLAN_CWS!$C157</f>
        <v>0.6</v>
      </c>
      <c r="O494" s="23">
        <f>STAFFPLAN_CWS!$C157</f>
        <v>0.6</v>
      </c>
      <c r="P494" s="23">
        <f>STAFFPLAN_CWS!$C157</f>
        <v>0.6</v>
      </c>
      <c r="Q494" s="23">
        <f>STAFFPLAN_CWS!$C157</f>
        <v>0.6</v>
      </c>
      <c r="R494" s="23">
        <f>STAFFPLAN_CWS!$C157</f>
        <v>0.6</v>
      </c>
      <c r="S494" s="23">
        <f>STAFFPLAN_CWS!$C157</f>
        <v>0.6</v>
      </c>
      <c r="T494" s="23">
        <f>STAFFPLAN_CWS!$D157</f>
        <v>0.7</v>
      </c>
      <c r="U494" s="23">
        <f>STAFFPLAN_CWS!$D157</f>
        <v>0.7</v>
      </c>
      <c r="V494" s="23">
        <f>STAFFPLAN_CWS!$D157</f>
        <v>0.7</v>
      </c>
      <c r="W494" s="23">
        <f>STAFFPLAN_CWS!$D157</f>
        <v>0.7</v>
      </c>
      <c r="X494" s="23">
        <f>STAFFPLAN_CWS!$D157</f>
        <v>0.7</v>
      </c>
      <c r="Y494" s="23">
        <f>STAFFPLAN_CWS!$D157</f>
        <v>0.7</v>
      </c>
      <c r="Z494" s="23">
        <f>STAFFPLAN_CWS!$D157</f>
        <v>0.7</v>
      </c>
      <c r="AA494" s="23">
        <f>STAFFPLAN_CWS!$D157</f>
        <v>0.7</v>
      </c>
      <c r="AB494" s="23">
        <f>STAFFPLAN_CWS!$D157</f>
        <v>0.7</v>
      </c>
      <c r="AC494" s="23">
        <f>STAFFPLAN_CWS!$D157</f>
        <v>0.7</v>
      </c>
      <c r="AD494" s="23">
        <f>STAFFPLAN_CWS!$D157</f>
        <v>0.7</v>
      </c>
      <c r="AE494" s="23">
        <f>STAFFPLAN_CWS!$D157</f>
        <v>0.7</v>
      </c>
      <c r="AF494" s="23">
        <f>STAFFPLAN_CWS!$E157</f>
        <v>0.7</v>
      </c>
      <c r="AG494" s="23">
        <f>STAFFPLAN_CWS!$E157</f>
        <v>0.7</v>
      </c>
      <c r="AH494" s="23">
        <f>STAFFPLAN_CWS!$E157</f>
        <v>0.7</v>
      </c>
      <c r="AI494" s="23">
        <f>STAFFPLAN_CWS!$E157</f>
        <v>0.7</v>
      </c>
      <c r="AJ494" s="23">
        <f>STAFFPLAN_CWS!$E157</f>
        <v>0.7</v>
      </c>
      <c r="AK494" s="23">
        <f>STAFFPLAN_CWS!$E157</f>
        <v>0.7</v>
      </c>
      <c r="AL494" s="23">
        <f>STAFFPLAN_CWS!$E157</f>
        <v>0.7</v>
      </c>
      <c r="AM494" s="23">
        <f>STAFFPLAN_CWS!$E157</f>
        <v>0.7</v>
      </c>
      <c r="AN494" s="23">
        <f>STAFFPLAN_CWS!$E157</f>
        <v>0.7</v>
      </c>
      <c r="AO494" s="23">
        <f>STAFFPLAN_CWS!$E157</f>
        <v>0.7</v>
      </c>
      <c r="AP494" s="23">
        <f>STAFFPLAN_CWS!$E157</f>
        <v>0.7</v>
      </c>
      <c r="AQ494" s="23">
        <f>STAFFPLAN_CWS!$E157</f>
        <v>0.7</v>
      </c>
      <c r="AR494" s="23">
        <f>STAFFPLAN_CWS!$F157</f>
        <v>0.85</v>
      </c>
      <c r="AS494" s="23">
        <f>STAFFPLAN_CWS!$F157</f>
        <v>0.85</v>
      </c>
      <c r="AT494" s="23">
        <f>STAFFPLAN_CWS!$F157</f>
        <v>0.85</v>
      </c>
      <c r="AU494" s="23">
        <f>STAFFPLAN_CWS!$F157</f>
        <v>0.85</v>
      </c>
      <c r="AV494" s="23">
        <f>STAFFPLAN_CWS!$F157</f>
        <v>0.85</v>
      </c>
      <c r="AW494" s="23">
        <f>STAFFPLAN_CWS!$F157</f>
        <v>0.85</v>
      </c>
      <c r="AX494" s="23">
        <f>STAFFPLAN_CWS!$F157</f>
        <v>0.85</v>
      </c>
      <c r="AY494" s="23">
        <f>STAFFPLAN_CWS!$F157</f>
        <v>0.85</v>
      </c>
      <c r="AZ494" s="23">
        <f>STAFFPLAN_CWS!$F157</f>
        <v>0.85</v>
      </c>
      <c r="BA494" s="23">
        <f>STAFFPLAN_CWS!$F157</f>
        <v>0.85</v>
      </c>
      <c r="BB494" s="23">
        <f>STAFFPLAN_CWS!$F157</f>
        <v>0.85</v>
      </c>
      <c r="BC494" s="23">
        <f>STAFFPLAN_CWS!$F157</f>
        <v>0.85</v>
      </c>
      <c r="BD494" s="23">
        <f>STAFFPLAN_CWS!$G157</f>
        <v>1</v>
      </c>
      <c r="BE494" s="23">
        <f>STAFFPLAN_CWS!$G157</f>
        <v>1</v>
      </c>
      <c r="BF494" s="23">
        <f>STAFFPLAN_CWS!$G157</f>
        <v>1</v>
      </c>
      <c r="BG494" s="23">
        <f>STAFFPLAN_CWS!$G157</f>
        <v>1</v>
      </c>
      <c r="BH494" s="23">
        <f>STAFFPLAN_CWS!$G157</f>
        <v>1</v>
      </c>
      <c r="BI494" s="23">
        <f>STAFFPLAN_CWS!$G157</f>
        <v>1</v>
      </c>
      <c r="BJ494" s="23">
        <f>STAFFPLAN_CWS!$G157</f>
        <v>1</v>
      </c>
      <c r="BK494" s="23">
        <f>STAFFPLAN_CWS!$G157</f>
        <v>1</v>
      </c>
      <c r="BL494" s="23">
        <f>STAFFPLAN_CWS!$G157</f>
        <v>1</v>
      </c>
      <c r="BM494" s="23">
        <f>STAFFPLAN_CWS!$G157</f>
        <v>1</v>
      </c>
      <c r="BN494" s="23">
        <f>STAFFPLAN_CWS!$G157</f>
        <v>1</v>
      </c>
      <c r="BO494" s="23">
        <f>STAFFPLAN_CWS!$G157</f>
        <v>1</v>
      </c>
    </row>
    <row r="495" spans="1:67" hidden="1" outlineLevel="2" x14ac:dyDescent="0.15">
      <c r="A495" s="47" t="s">
        <v>76</v>
      </c>
      <c r="G495" s="26">
        <f t="shared" ref="G495:AL495" si="322">G493*G494</f>
        <v>0</v>
      </c>
      <c r="H495" s="26">
        <f t="shared" si="322"/>
        <v>0</v>
      </c>
      <c r="I495" s="26">
        <f t="shared" si="322"/>
        <v>0</v>
      </c>
      <c r="J495" s="26">
        <f t="shared" si="322"/>
        <v>0</v>
      </c>
      <c r="K495" s="26">
        <f t="shared" si="322"/>
        <v>0</v>
      </c>
      <c r="L495" s="26">
        <f t="shared" si="322"/>
        <v>0</v>
      </c>
      <c r="M495" s="26">
        <f t="shared" si="322"/>
        <v>0</v>
      </c>
      <c r="N495" s="26">
        <f t="shared" si="322"/>
        <v>0</v>
      </c>
      <c r="O495" s="26">
        <f t="shared" si="322"/>
        <v>0</v>
      </c>
      <c r="P495" s="26">
        <f t="shared" si="322"/>
        <v>0</v>
      </c>
      <c r="Q495" s="26">
        <f t="shared" si="322"/>
        <v>0</v>
      </c>
      <c r="R495" s="26">
        <f t="shared" si="322"/>
        <v>0</v>
      </c>
      <c r="S495" s="26">
        <f t="shared" si="322"/>
        <v>0</v>
      </c>
      <c r="T495" s="26">
        <f t="shared" si="322"/>
        <v>0</v>
      </c>
      <c r="U495" s="26">
        <f t="shared" si="322"/>
        <v>0</v>
      </c>
      <c r="V495" s="26">
        <f t="shared" si="322"/>
        <v>0</v>
      </c>
      <c r="W495" s="26">
        <f t="shared" si="322"/>
        <v>0</v>
      </c>
      <c r="X495" s="26">
        <f t="shared" si="322"/>
        <v>0</v>
      </c>
      <c r="Y495" s="26">
        <f t="shared" si="322"/>
        <v>0</v>
      </c>
      <c r="Z495" s="26">
        <f t="shared" si="322"/>
        <v>0</v>
      </c>
      <c r="AA495" s="26">
        <f t="shared" si="322"/>
        <v>0</v>
      </c>
      <c r="AB495" s="26">
        <f t="shared" si="322"/>
        <v>0</v>
      </c>
      <c r="AC495" s="26">
        <f t="shared" si="322"/>
        <v>0</v>
      </c>
      <c r="AD495" s="26">
        <f t="shared" si="322"/>
        <v>0</v>
      </c>
      <c r="AE495" s="26">
        <f t="shared" si="322"/>
        <v>0</v>
      </c>
      <c r="AF495" s="26">
        <f t="shared" si="322"/>
        <v>0</v>
      </c>
      <c r="AG495" s="26">
        <f t="shared" si="322"/>
        <v>0</v>
      </c>
      <c r="AH495" s="26">
        <f t="shared" si="322"/>
        <v>0</v>
      </c>
      <c r="AI495" s="26">
        <f t="shared" si="322"/>
        <v>0</v>
      </c>
      <c r="AJ495" s="26">
        <f t="shared" si="322"/>
        <v>0</v>
      </c>
      <c r="AK495" s="26">
        <f t="shared" si="322"/>
        <v>0</v>
      </c>
      <c r="AL495" s="26">
        <f t="shared" si="322"/>
        <v>0</v>
      </c>
      <c r="AM495" s="26">
        <f t="shared" ref="AM495:BO495" si="323">AM493*AM494</f>
        <v>0</v>
      </c>
      <c r="AN495" s="26">
        <f t="shared" si="323"/>
        <v>0</v>
      </c>
      <c r="AO495" s="26">
        <f t="shared" si="323"/>
        <v>0</v>
      </c>
      <c r="AP495" s="26">
        <f t="shared" si="323"/>
        <v>0</v>
      </c>
      <c r="AQ495" s="26">
        <f t="shared" si="323"/>
        <v>0</v>
      </c>
      <c r="AR495" s="26">
        <f t="shared" si="323"/>
        <v>0</v>
      </c>
      <c r="AS495" s="26">
        <f t="shared" si="323"/>
        <v>0</v>
      </c>
      <c r="AT495" s="26">
        <f t="shared" si="323"/>
        <v>0</v>
      </c>
      <c r="AU495" s="26">
        <f t="shared" si="323"/>
        <v>0</v>
      </c>
      <c r="AV495" s="26">
        <f t="shared" si="323"/>
        <v>0</v>
      </c>
      <c r="AW495" s="26">
        <f t="shared" si="323"/>
        <v>0</v>
      </c>
      <c r="AX495" s="26">
        <f t="shared" si="323"/>
        <v>0</v>
      </c>
      <c r="AY495" s="26">
        <f t="shared" si="323"/>
        <v>0</v>
      </c>
      <c r="AZ495" s="26">
        <f t="shared" si="323"/>
        <v>0</v>
      </c>
      <c r="BA495" s="26">
        <f t="shared" si="323"/>
        <v>0</v>
      </c>
      <c r="BB495" s="26">
        <f t="shared" si="323"/>
        <v>0</v>
      </c>
      <c r="BC495" s="26">
        <f t="shared" si="323"/>
        <v>0</v>
      </c>
      <c r="BD495" s="26">
        <f t="shared" si="323"/>
        <v>0</v>
      </c>
      <c r="BE495" s="26">
        <f t="shared" si="323"/>
        <v>0</v>
      </c>
      <c r="BF495" s="26">
        <f t="shared" si="323"/>
        <v>0</v>
      </c>
      <c r="BG495" s="26">
        <f t="shared" si="323"/>
        <v>0</v>
      </c>
      <c r="BH495" s="26">
        <f t="shared" si="323"/>
        <v>0</v>
      </c>
      <c r="BI495" s="26">
        <f t="shared" si="323"/>
        <v>0</v>
      </c>
      <c r="BJ495" s="26">
        <f t="shared" si="323"/>
        <v>0</v>
      </c>
      <c r="BK495" s="26">
        <f t="shared" si="323"/>
        <v>0</v>
      </c>
      <c r="BL495" s="26">
        <f t="shared" si="323"/>
        <v>0</v>
      </c>
      <c r="BM495" s="26">
        <f t="shared" si="323"/>
        <v>0</v>
      </c>
      <c r="BN495" s="26">
        <f t="shared" si="323"/>
        <v>0</v>
      </c>
      <c r="BO495" s="26">
        <f t="shared" si="323"/>
        <v>0</v>
      </c>
    </row>
    <row r="496" spans="1:67" hidden="1" outlineLevel="2" x14ac:dyDescent="0.15">
      <c r="A496" s="47" t="s">
        <v>757</v>
      </c>
      <c r="G496" s="26"/>
      <c r="H496" s="26">
        <f>'COSM-BONUS_CWS'!F80</f>
        <v>0</v>
      </c>
      <c r="I496" s="26">
        <f>'COSM-BONUS_CWS'!G80</f>
        <v>0</v>
      </c>
      <c r="J496" s="26">
        <f>'COSM-BONUS_CWS'!H80</f>
        <v>0</v>
      </c>
      <c r="K496" s="26">
        <f>'COSM-BONUS_CWS'!I80</f>
        <v>0</v>
      </c>
      <c r="L496" s="26">
        <f>'COSM-BONUS_CWS'!J80</f>
        <v>0</v>
      </c>
      <c r="M496" s="26">
        <f>'COSM-BONUS_CWS'!K80</f>
        <v>0</v>
      </c>
      <c r="N496" s="26">
        <f>'COSM-BONUS_CWS'!L80</f>
        <v>0</v>
      </c>
      <c r="O496" s="26">
        <f>'COSM-BONUS_CWS'!M80</f>
        <v>0</v>
      </c>
      <c r="P496" s="26">
        <f>'COSM-BONUS_CWS'!N80</f>
        <v>0</v>
      </c>
      <c r="Q496" s="26">
        <f>'COSM-BONUS_CWS'!O80</f>
        <v>0</v>
      </c>
      <c r="R496" s="26">
        <f>'COSM-BONUS_CWS'!P80</f>
        <v>0</v>
      </c>
      <c r="S496" s="26">
        <f>'COSM-BONUS_CWS'!Q80</f>
        <v>0</v>
      </c>
      <c r="T496" s="26">
        <f>'COSM-BONUS_CWS'!R80</f>
        <v>0</v>
      </c>
      <c r="U496" s="26">
        <f>'COSM-BONUS_CWS'!S80</f>
        <v>0</v>
      </c>
      <c r="V496" s="26">
        <f>'COSM-BONUS_CWS'!T80</f>
        <v>0</v>
      </c>
      <c r="W496" s="26">
        <f>'COSM-BONUS_CWS'!U80</f>
        <v>0</v>
      </c>
      <c r="X496" s="26">
        <f>'COSM-BONUS_CWS'!V80</f>
        <v>0</v>
      </c>
      <c r="Y496" s="26">
        <f>'COSM-BONUS_CWS'!W80</f>
        <v>0</v>
      </c>
      <c r="Z496" s="26">
        <f>'COSM-BONUS_CWS'!X80</f>
        <v>0</v>
      </c>
      <c r="AA496" s="26">
        <f>'COSM-BONUS_CWS'!Y80</f>
        <v>0</v>
      </c>
      <c r="AB496" s="26">
        <f>'COSM-BONUS_CWS'!Z80</f>
        <v>0</v>
      </c>
      <c r="AC496" s="26">
        <f>'COSM-BONUS_CWS'!AA80</f>
        <v>0</v>
      </c>
      <c r="AD496" s="26">
        <f>'COSM-BONUS_CWS'!AB80</f>
        <v>0</v>
      </c>
      <c r="AE496" s="26">
        <f>'COSM-BONUS_CWS'!AC80</f>
        <v>0</v>
      </c>
      <c r="AF496" s="26">
        <f>'COSM-BONUS_CWS'!AD80</f>
        <v>0</v>
      </c>
      <c r="AG496" s="26">
        <f>'COSM-BONUS_CWS'!AE80</f>
        <v>0</v>
      </c>
      <c r="AH496" s="26">
        <f>'COSM-BONUS_CWS'!AF80</f>
        <v>0</v>
      </c>
      <c r="AI496" s="26">
        <f>'COSM-BONUS_CWS'!AG80</f>
        <v>0</v>
      </c>
      <c r="AJ496" s="26">
        <f>'COSM-BONUS_CWS'!AH80</f>
        <v>0</v>
      </c>
      <c r="AK496" s="26">
        <f>'COSM-BONUS_CWS'!AI80</f>
        <v>0</v>
      </c>
      <c r="AL496" s="26">
        <f>'COSM-BONUS_CWS'!AJ80</f>
        <v>0</v>
      </c>
      <c r="AM496" s="26">
        <f>'COSM-BONUS_CWS'!AK80</f>
        <v>0</v>
      </c>
      <c r="AN496" s="26">
        <f>'COSM-BONUS_CWS'!AL80</f>
        <v>0</v>
      </c>
      <c r="AO496" s="26">
        <f>'COSM-BONUS_CWS'!AM80</f>
        <v>0</v>
      </c>
      <c r="AP496" s="26">
        <f>'COSM-BONUS_CWS'!AN80</f>
        <v>0</v>
      </c>
      <c r="AQ496" s="26">
        <f>'COSM-BONUS_CWS'!AO80</f>
        <v>0</v>
      </c>
      <c r="AR496" s="26">
        <f>'COSM-BONUS_CWS'!AP80</f>
        <v>0</v>
      </c>
      <c r="AS496" s="26">
        <f>'COSM-BONUS_CWS'!AQ80</f>
        <v>0</v>
      </c>
      <c r="AT496" s="26">
        <f>'COSM-BONUS_CWS'!AR80</f>
        <v>0</v>
      </c>
      <c r="AU496" s="26">
        <f>'COSM-BONUS_CWS'!AS80</f>
        <v>0</v>
      </c>
      <c r="AV496" s="26">
        <f>'COSM-BONUS_CWS'!AT80</f>
        <v>0</v>
      </c>
      <c r="AW496" s="26">
        <f>'COSM-BONUS_CWS'!AU80</f>
        <v>0</v>
      </c>
      <c r="AX496" s="26">
        <f>'COSM-BONUS_CWS'!AV80</f>
        <v>0</v>
      </c>
      <c r="AY496" s="26">
        <f>'COSM-BONUS_CWS'!AW80</f>
        <v>0</v>
      </c>
      <c r="AZ496" s="26">
        <f>'COSM-BONUS_CWS'!AX80</f>
        <v>0</v>
      </c>
      <c r="BA496" s="26">
        <f>'COSM-BONUS_CWS'!AY80</f>
        <v>0</v>
      </c>
      <c r="BB496" s="26">
        <f>'COSM-BONUS_CWS'!AZ80</f>
        <v>0</v>
      </c>
      <c r="BC496" s="26">
        <f>'COSM-BONUS_CWS'!BA80</f>
        <v>0</v>
      </c>
      <c r="BD496" s="26">
        <f>'COSM-BONUS_CWS'!BB80</f>
        <v>0</v>
      </c>
      <c r="BE496" s="26">
        <f>'COSM-BONUS_CWS'!BC80</f>
        <v>0</v>
      </c>
      <c r="BF496" s="26">
        <f>'COSM-BONUS_CWS'!BD80</f>
        <v>0</v>
      </c>
      <c r="BG496" s="26">
        <f>'COSM-BONUS_CWS'!BE80</f>
        <v>0</v>
      </c>
      <c r="BH496" s="26">
        <f>'COSM-BONUS_CWS'!BF80</f>
        <v>0</v>
      </c>
      <c r="BI496" s="26">
        <f>'COSM-BONUS_CWS'!BG80</f>
        <v>0</v>
      </c>
      <c r="BJ496" s="26">
        <f>'COSM-BONUS_CWS'!BH80</f>
        <v>0</v>
      </c>
      <c r="BK496" s="26">
        <f>'COSM-BONUS_CWS'!BI80</f>
        <v>0</v>
      </c>
      <c r="BL496" s="26">
        <f>'COSM-BONUS_CWS'!BJ80</f>
        <v>0</v>
      </c>
      <c r="BM496" s="26">
        <f>'COSM-BONUS_CWS'!BK80</f>
        <v>0</v>
      </c>
      <c r="BN496" s="26">
        <f>'COSM-BONUS_CWS'!BL80</f>
        <v>0</v>
      </c>
      <c r="BO496" s="26">
        <f>'COSM-BONUS_CWS'!BM80</f>
        <v>0</v>
      </c>
    </row>
    <row r="497" spans="1:67" hidden="1" outlineLevel="2" x14ac:dyDescent="0.15">
      <c r="A497" s="47" t="s">
        <v>63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0</v>
      </c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J497" s="26">
        <v>0</v>
      </c>
      <c r="AK497" s="26">
        <v>0</v>
      </c>
      <c r="AL497" s="26">
        <v>0</v>
      </c>
      <c r="AM497" s="26">
        <v>0</v>
      </c>
      <c r="AN497" s="26">
        <v>0</v>
      </c>
      <c r="AO497" s="26">
        <v>0</v>
      </c>
      <c r="AP497" s="26">
        <v>0</v>
      </c>
      <c r="AQ497" s="26">
        <v>0</v>
      </c>
      <c r="AR497" s="26">
        <v>0</v>
      </c>
      <c r="AS497" s="26">
        <v>0</v>
      </c>
      <c r="AT497" s="26">
        <v>0</v>
      </c>
      <c r="AU497" s="26">
        <v>0</v>
      </c>
      <c r="AV497" s="26">
        <v>0</v>
      </c>
      <c r="AW497" s="26">
        <v>0</v>
      </c>
      <c r="AX497" s="26">
        <v>0</v>
      </c>
      <c r="AY497" s="26">
        <v>0</v>
      </c>
      <c r="AZ497" s="26">
        <v>0</v>
      </c>
      <c r="BA497" s="26">
        <v>0</v>
      </c>
      <c r="BB497" s="26">
        <v>0</v>
      </c>
      <c r="BC497" s="26">
        <v>0</v>
      </c>
      <c r="BD497" s="26">
        <v>0</v>
      </c>
      <c r="BE497" s="26">
        <v>0</v>
      </c>
      <c r="BF497" s="26">
        <v>0</v>
      </c>
      <c r="BG497" s="26">
        <v>0</v>
      </c>
      <c r="BH497" s="26">
        <v>0</v>
      </c>
      <c r="BI497" s="26">
        <v>0</v>
      </c>
      <c r="BJ497" s="26">
        <v>0</v>
      </c>
      <c r="BK497" s="26">
        <v>0</v>
      </c>
      <c r="BL497" s="26">
        <v>0</v>
      </c>
      <c r="BM497" s="26">
        <v>0</v>
      </c>
      <c r="BN497" s="26">
        <v>0</v>
      </c>
      <c r="BO497" s="26">
        <v>0</v>
      </c>
    </row>
    <row r="498" spans="1:67" hidden="1" outlineLevel="2" x14ac:dyDescent="0.15">
      <c r="A498" s="47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</row>
    <row r="499" spans="1:67" hidden="1" outlineLevel="2" x14ac:dyDescent="0.15">
      <c r="A499" s="33" t="s">
        <v>86</v>
      </c>
      <c r="G499" s="26">
        <f t="shared" ref="G499:AL499" si="324">G122*$C122</f>
        <v>0</v>
      </c>
      <c r="H499" s="26">
        <f t="shared" si="324"/>
        <v>0</v>
      </c>
      <c r="I499" s="26">
        <f t="shared" si="324"/>
        <v>0</v>
      </c>
      <c r="J499" s="26">
        <f t="shared" si="324"/>
        <v>0</v>
      </c>
      <c r="K499" s="26">
        <f t="shared" si="324"/>
        <v>0</v>
      </c>
      <c r="L499" s="26">
        <f t="shared" si="324"/>
        <v>0</v>
      </c>
      <c r="M499" s="26">
        <f t="shared" si="324"/>
        <v>0</v>
      </c>
      <c r="N499" s="26">
        <f t="shared" si="324"/>
        <v>0</v>
      </c>
      <c r="O499" s="26">
        <f t="shared" si="324"/>
        <v>0</v>
      </c>
      <c r="P499" s="26">
        <f t="shared" si="324"/>
        <v>0</v>
      </c>
      <c r="Q499" s="26">
        <f t="shared" si="324"/>
        <v>0</v>
      </c>
      <c r="R499" s="26">
        <f t="shared" si="324"/>
        <v>0</v>
      </c>
      <c r="S499" s="26">
        <f t="shared" si="324"/>
        <v>0</v>
      </c>
      <c r="T499" s="26">
        <f t="shared" si="324"/>
        <v>0</v>
      </c>
      <c r="U499" s="26">
        <f t="shared" si="324"/>
        <v>0</v>
      </c>
      <c r="V499" s="26">
        <f t="shared" si="324"/>
        <v>0</v>
      </c>
      <c r="W499" s="26">
        <f t="shared" si="324"/>
        <v>0</v>
      </c>
      <c r="X499" s="26">
        <f t="shared" si="324"/>
        <v>0</v>
      </c>
      <c r="Y499" s="26">
        <f t="shared" si="324"/>
        <v>0</v>
      </c>
      <c r="Z499" s="26">
        <f t="shared" si="324"/>
        <v>0</v>
      </c>
      <c r="AA499" s="26">
        <f t="shared" si="324"/>
        <v>0</v>
      </c>
      <c r="AB499" s="26">
        <f t="shared" si="324"/>
        <v>0</v>
      </c>
      <c r="AC499" s="26">
        <f t="shared" si="324"/>
        <v>0</v>
      </c>
      <c r="AD499" s="26">
        <f t="shared" si="324"/>
        <v>0</v>
      </c>
      <c r="AE499" s="26">
        <f t="shared" si="324"/>
        <v>0</v>
      </c>
      <c r="AF499" s="26">
        <f t="shared" si="324"/>
        <v>0</v>
      </c>
      <c r="AG499" s="26">
        <f t="shared" si="324"/>
        <v>0</v>
      </c>
      <c r="AH499" s="26">
        <f t="shared" si="324"/>
        <v>0</v>
      </c>
      <c r="AI499" s="26">
        <f t="shared" si="324"/>
        <v>0</v>
      </c>
      <c r="AJ499" s="26">
        <f t="shared" si="324"/>
        <v>0</v>
      </c>
      <c r="AK499" s="26">
        <f t="shared" si="324"/>
        <v>0</v>
      </c>
      <c r="AL499" s="26">
        <f t="shared" si="324"/>
        <v>0</v>
      </c>
      <c r="AM499" s="26">
        <f t="shared" ref="AM499:BO499" si="325">AM122*$C122</f>
        <v>0</v>
      </c>
      <c r="AN499" s="26">
        <f t="shared" si="325"/>
        <v>0</v>
      </c>
      <c r="AO499" s="26">
        <f t="shared" si="325"/>
        <v>0</v>
      </c>
      <c r="AP499" s="26">
        <f t="shared" si="325"/>
        <v>0</v>
      </c>
      <c r="AQ499" s="26">
        <f t="shared" si="325"/>
        <v>0</v>
      </c>
      <c r="AR499" s="26">
        <f t="shared" si="325"/>
        <v>0</v>
      </c>
      <c r="AS499" s="26">
        <f t="shared" si="325"/>
        <v>0</v>
      </c>
      <c r="AT499" s="26">
        <f t="shared" si="325"/>
        <v>0</v>
      </c>
      <c r="AU499" s="26">
        <f t="shared" si="325"/>
        <v>0</v>
      </c>
      <c r="AV499" s="26">
        <f t="shared" si="325"/>
        <v>0</v>
      </c>
      <c r="AW499" s="26">
        <f t="shared" si="325"/>
        <v>0</v>
      </c>
      <c r="AX499" s="26">
        <f t="shared" si="325"/>
        <v>0</v>
      </c>
      <c r="AY499" s="26">
        <f t="shared" si="325"/>
        <v>0</v>
      </c>
      <c r="AZ499" s="26">
        <f t="shared" si="325"/>
        <v>0</v>
      </c>
      <c r="BA499" s="26">
        <f t="shared" si="325"/>
        <v>0</v>
      </c>
      <c r="BB499" s="26">
        <f t="shared" si="325"/>
        <v>0</v>
      </c>
      <c r="BC499" s="26">
        <f t="shared" si="325"/>
        <v>0</v>
      </c>
      <c r="BD499" s="26">
        <f t="shared" si="325"/>
        <v>0</v>
      </c>
      <c r="BE499" s="26">
        <f t="shared" si="325"/>
        <v>0</v>
      </c>
      <c r="BF499" s="26">
        <f t="shared" si="325"/>
        <v>0</v>
      </c>
      <c r="BG499" s="26">
        <f t="shared" si="325"/>
        <v>0</v>
      </c>
      <c r="BH499" s="26">
        <f t="shared" si="325"/>
        <v>0</v>
      </c>
      <c r="BI499" s="26">
        <f t="shared" si="325"/>
        <v>0</v>
      </c>
      <c r="BJ499" s="26">
        <f t="shared" si="325"/>
        <v>0</v>
      </c>
      <c r="BK499" s="26">
        <f t="shared" si="325"/>
        <v>0</v>
      </c>
      <c r="BL499" s="26">
        <f t="shared" si="325"/>
        <v>0</v>
      </c>
      <c r="BM499" s="26">
        <f t="shared" si="325"/>
        <v>0</v>
      </c>
      <c r="BN499" s="26">
        <f t="shared" si="325"/>
        <v>0</v>
      </c>
      <c r="BO499" s="26">
        <f t="shared" si="325"/>
        <v>0</v>
      </c>
    </row>
    <row r="500" spans="1:67" hidden="1" outlineLevel="2" x14ac:dyDescent="0.15"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</row>
    <row r="501" spans="1:67" hidden="1" outlineLevel="2" x14ac:dyDescent="0.15">
      <c r="A501" s="14" t="s">
        <v>58</v>
      </c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</row>
    <row r="502" spans="1:67" hidden="1" outlineLevel="2" x14ac:dyDescent="0.15">
      <c r="A502" s="47" t="s">
        <v>75</v>
      </c>
      <c r="G502" s="26">
        <f t="shared" ref="G502:AL502" si="326">G124*$C124</f>
        <v>0</v>
      </c>
      <c r="H502" s="26">
        <f t="shared" si="326"/>
        <v>0</v>
      </c>
      <c r="I502" s="26">
        <f t="shared" si="326"/>
        <v>0</v>
      </c>
      <c r="J502" s="26">
        <f t="shared" si="326"/>
        <v>0</v>
      </c>
      <c r="K502" s="26">
        <f t="shared" si="326"/>
        <v>0</v>
      </c>
      <c r="L502" s="26">
        <f t="shared" si="326"/>
        <v>0</v>
      </c>
      <c r="M502" s="26">
        <f t="shared" si="326"/>
        <v>0</v>
      </c>
      <c r="N502" s="26">
        <f t="shared" si="326"/>
        <v>0</v>
      </c>
      <c r="O502" s="26">
        <f t="shared" si="326"/>
        <v>0</v>
      </c>
      <c r="P502" s="26">
        <f t="shared" si="326"/>
        <v>0</v>
      </c>
      <c r="Q502" s="26">
        <f t="shared" si="326"/>
        <v>0</v>
      </c>
      <c r="R502" s="26">
        <f t="shared" si="326"/>
        <v>0</v>
      </c>
      <c r="S502" s="26">
        <f t="shared" si="326"/>
        <v>0</v>
      </c>
      <c r="T502" s="26">
        <f t="shared" si="326"/>
        <v>0</v>
      </c>
      <c r="U502" s="26">
        <f t="shared" si="326"/>
        <v>0</v>
      </c>
      <c r="V502" s="26">
        <f t="shared" si="326"/>
        <v>0</v>
      </c>
      <c r="W502" s="26">
        <f t="shared" si="326"/>
        <v>0</v>
      </c>
      <c r="X502" s="26">
        <f t="shared" si="326"/>
        <v>0</v>
      </c>
      <c r="Y502" s="26">
        <f t="shared" si="326"/>
        <v>0</v>
      </c>
      <c r="Z502" s="26">
        <f t="shared" si="326"/>
        <v>0</v>
      </c>
      <c r="AA502" s="26">
        <f t="shared" si="326"/>
        <v>0</v>
      </c>
      <c r="AB502" s="26">
        <f t="shared" si="326"/>
        <v>0</v>
      </c>
      <c r="AC502" s="26">
        <f t="shared" si="326"/>
        <v>0</v>
      </c>
      <c r="AD502" s="26">
        <f t="shared" si="326"/>
        <v>0</v>
      </c>
      <c r="AE502" s="26">
        <f t="shared" si="326"/>
        <v>0</v>
      </c>
      <c r="AF502" s="26">
        <f t="shared" si="326"/>
        <v>0</v>
      </c>
      <c r="AG502" s="26">
        <f t="shared" si="326"/>
        <v>0</v>
      </c>
      <c r="AH502" s="26">
        <f t="shared" si="326"/>
        <v>0</v>
      </c>
      <c r="AI502" s="26">
        <f t="shared" si="326"/>
        <v>0</v>
      </c>
      <c r="AJ502" s="26">
        <f t="shared" si="326"/>
        <v>0</v>
      </c>
      <c r="AK502" s="26">
        <f t="shared" si="326"/>
        <v>0</v>
      </c>
      <c r="AL502" s="26">
        <f t="shared" si="326"/>
        <v>0</v>
      </c>
      <c r="AM502" s="26">
        <f t="shared" ref="AM502:BO502" si="327">AM124*$C124</f>
        <v>0</v>
      </c>
      <c r="AN502" s="26">
        <f t="shared" si="327"/>
        <v>0</v>
      </c>
      <c r="AO502" s="26">
        <f t="shared" si="327"/>
        <v>0</v>
      </c>
      <c r="AP502" s="26">
        <f t="shared" si="327"/>
        <v>0</v>
      </c>
      <c r="AQ502" s="26">
        <f t="shared" si="327"/>
        <v>0</v>
      </c>
      <c r="AR502" s="26">
        <f t="shared" si="327"/>
        <v>0</v>
      </c>
      <c r="AS502" s="26">
        <f t="shared" si="327"/>
        <v>0</v>
      </c>
      <c r="AT502" s="26">
        <f t="shared" si="327"/>
        <v>0</v>
      </c>
      <c r="AU502" s="26">
        <f t="shared" si="327"/>
        <v>0</v>
      </c>
      <c r="AV502" s="26">
        <f t="shared" si="327"/>
        <v>0</v>
      </c>
      <c r="AW502" s="26">
        <f t="shared" si="327"/>
        <v>0</v>
      </c>
      <c r="AX502" s="26">
        <f t="shared" si="327"/>
        <v>0</v>
      </c>
      <c r="AY502" s="26">
        <f t="shared" si="327"/>
        <v>0</v>
      </c>
      <c r="AZ502" s="26">
        <f t="shared" si="327"/>
        <v>0</v>
      </c>
      <c r="BA502" s="26">
        <f t="shared" si="327"/>
        <v>0</v>
      </c>
      <c r="BB502" s="26">
        <f t="shared" si="327"/>
        <v>0</v>
      </c>
      <c r="BC502" s="26">
        <f t="shared" si="327"/>
        <v>0</v>
      </c>
      <c r="BD502" s="26">
        <f t="shared" si="327"/>
        <v>0</v>
      </c>
      <c r="BE502" s="26">
        <f t="shared" si="327"/>
        <v>0</v>
      </c>
      <c r="BF502" s="26">
        <f t="shared" si="327"/>
        <v>0</v>
      </c>
      <c r="BG502" s="26">
        <f t="shared" si="327"/>
        <v>0</v>
      </c>
      <c r="BH502" s="26">
        <f t="shared" si="327"/>
        <v>0</v>
      </c>
      <c r="BI502" s="26">
        <f t="shared" si="327"/>
        <v>0</v>
      </c>
      <c r="BJ502" s="26">
        <f t="shared" si="327"/>
        <v>0</v>
      </c>
      <c r="BK502" s="26">
        <f t="shared" si="327"/>
        <v>0</v>
      </c>
      <c r="BL502" s="26">
        <f t="shared" si="327"/>
        <v>0</v>
      </c>
      <c r="BM502" s="26">
        <f t="shared" si="327"/>
        <v>0</v>
      </c>
      <c r="BN502" s="26">
        <f t="shared" si="327"/>
        <v>0</v>
      </c>
      <c r="BO502" s="26">
        <f t="shared" si="327"/>
        <v>0</v>
      </c>
    </row>
    <row r="503" spans="1:67" hidden="1" outlineLevel="2" x14ac:dyDescent="0.15">
      <c r="A503" s="47" t="s">
        <v>62</v>
      </c>
      <c r="G503" s="23">
        <f>STAFFPLAN_CWS!$B161</f>
        <v>0.5</v>
      </c>
      <c r="H503" s="23">
        <f>STAFFPLAN_CWS!$C161</f>
        <v>0.6</v>
      </c>
      <c r="I503" s="23">
        <f>STAFFPLAN_CWS!$C161</f>
        <v>0.6</v>
      </c>
      <c r="J503" s="23">
        <f>STAFFPLAN_CWS!$C161</f>
        <v>0.6</v>
      </c>
      <c r="K503" s="23">
        <f>STAFFPLAN_CWS!$C161</f>
        <v>0.6</v>
      </c>
      <c r="L503" s="23">
        <f>STAFFPLAN_CWS!$C161</f>
        <v>0.6</v>
      </c>
      <c r="M503" s="23">
        <f>STAFFPLAN_CWS!$C161</f>
        <v>0.6</v>
      </c>
      <c r="N503" s="23">
        <f>STAFFPLAN_CWS!$C161</f>
        <v>0.6</v>
      </c>
      <c r="O503" s="23">
        <f>STAFFPLAN_CWS!$C161</f>
        <v>0.6</v>
      </c>
      <c r="P503" s="23">
        <f>STAFFPLAN_CWS!$C161</f>
        <v>0.6</v>
      </c>
      <c r="Q503" s="23">
        <f>STAFFPLAN_CWS!$C161</f>
        <v>0.6</v>
      </c>
      <c r="R503" s="23">
        <f>STAFFPLAN_CWS!$C161</f>
        <v>0.6</v>
      </c>
      <c r="S503" s="23">
        <f>STAFFPLAN_CWS!$C161</f>
        <v>0.6</v>
      </c>
      <c r="T503" s="23">
        <f>STAFFPLAN_CWS!$D161</f>
        <v>0.7</v>
      </c>
      <c r="U503" s="23">
        <f>STAFFPLAN_CWS!$D161</f>
        <v>0.7</v>
      </c>
      <c r="V503" s="23">
        <f>STAFFPLAN_CWS!$D161</f>
        <v>0.7</v>
      </c>
      <c r="W503" s="23">
        <f>STAFFPLAN_CWS!$D161</f>
        <v>0.7</v>
      </c>
      <c r="X503" s="23">
        <f>STAFFPLAN_CWS!$D161</f>
        <v>0.7</v>
      </c>
      <c r="Y503" s="23">
        <f>STAFFPLAN_CWS!$D161</f>
        <v>0.7</v>
      </c>
      <c r="Z503" s="23">
        <f>STAFFPLAN_CWS!$D161</f>
        <v>0.7</v>
      </c>
      <c r="AA503" s="23">
        <f>STAFFPLAN_CWS!$D161</f>
        <v>0.7</v>
      </c>
      <c r="AB503" s="23">
        <f>STAFFPLAN_CWS!$D161</f>
        <v>0.7</v>
      </c>
      <c r="AC503" s="23">
        <f>STAFFPLAN_CWS!$D161</f>
        <v>0.7</v>
      </c>
      <c r="AD503" s="23">
        <f>STAFFPLAN_CWS!$D161</f>
        <v>0.7</v>
      </c>
      <c r="AE503" s="23">
        <f>STAFFPLAN_CWS!$D161</f>
        <v>0.7</v>
      </c>
      <c r="AF503" s="23">
        <f>STAFFPLAN_CWS!$E161</f>
        <v>0.7</v>
      </c>
      <c r="AG503" s="23">
        <f>STAFFPLAN_CWS!$E161</f>
        <v>0.7</v>
      </c>
      <c r="AH503" s="23">
        <f>STAFFPLAN_CWS!$E161</f>
        <v>0.7</v>
      </c>
      <c r="AI503" s="23">
        <f>STAFFPLAN_CWS!$E161</f>
        <v>0.7</v>
      </c>
      <c r="AJ503" s="23">
        <f>STAFFPLAN_CWS!$E161</f>
        <v>0.7</v>
      </c>
      <c r="AK503" s="23">
        <f>STAFFPLAN_CWS!$E161</f>
        <v>0.7</v>
      </c>
      <c r="AL503" s="23">
        <f>STAFFPLAN_CWS!$E161</f>
        <v>0.7</v>
      </c>
      <c r="AM503" s="23">
        <f>STAFFPLAN_CWS!$E161</f>
        <v>0.7</v>
      </c>
      <c r="AN503" s="23">
        <f>STAFFPLAN_CWS!$E161</f>
        <v>0.7</v>
      </c>
      <c r="AO503" s="23">
        <f>STAFFPLAN_CWS!$E161</f>
        <v>0.7</v>
      </c>
      <c r="AP503" s="23">
        <f>STAFFPLAN_CWS!$E161</f>
        <v>0.7</v>
      </c>
      <c r="AQ503" s="23">
        <f>STAFFPLAN_CWS!$E161</f>
        <v>0.7</v>
      </c>
      <c r="AR503" s="23">
        <f>STAFFPLAN_CWS!$F161</f>
        <v>0.85</v>
      </c>
      <c r="AS503" s="23">
        <f>STAFFPLAN_CWS!$F161</f>
        <v>0.85</v>
      </c>
      <c r="AT503" s="23">
        <f>STAFFPLAN_CWS!$F161</f>
        <v>0.85</v>
      </c>
      <c r="AU503" s="23">
        <f>STAFFPLAN_CWS!$F161</f>
        <v>0.85</v>
      </c>
      <c r="AV503" s="23">
        <f>STAFFPLAN_CWS!$F161</f>
        <v>0.85</v>
      </c>
      <c r="AW503" s="23">
        <f>STAFFPLAN_CWS!$F161</f>
        <v>0.85</v>
      </c>
      <c r="AX503" s="23">
        <f>STAFFPLAN_CWS!$F161</f>
        <v>0.85</v>
      </c>
      <c r="AY503" s="23">
        <f>STAFFPLAN_CWS!$F161</f>
        <v>0.85</v>
      </c>
      <c r="AZ503" s="23">
        <f>STAFFPLAN_CWS!$F161</f>
        <v>0.85</v>
      </c>
      <c r="BA503" s="23">
        <f>STAFFPLAN_CWS!$F161</f>
        <v>0.85</v>
      </c>
      <c r="BB503" s="23">
        <f>STAFFPLAN_CWS!$F161</f>
        <v>0.85</v>
      </c>
      <c r="BC503" s="23">
        <f>STAFFPLAN_CWS!$F161</f>
        <v>0.85</v>
      </c>
      <c r="BD503" s="23">
        <f>STAFFPLAN_CWS!$G161</f>
        <v>1</v>
      </c>
      <c r="BE503" s="23">
        <f>STAFFPLAN_CWS!$G161</f>
        <v>1</v>
      </c>
      <c r="BF503" s="23">
        <f>STAFFPLAN_CWS!$G161</f>
        <v>1</v>
      </c>
      <c r="BG503" s="23">
        <f>STAFFPLAN_CWS!$G161</f>
        <v>1</v>
      </c>
      <c r="BH503" s="23">
        <f>STAFFPLAN_CWS!$G161</f>
        <v>1</v>
      </c>
      <c r="BI503" s="23">
        <f>STAFFPLAN_CWS!$G161</f>
        <v>1</v>
      </c>
      <c r="BJ503" s="23">
        <f>STAFFPLAN_CWS!$G161</f>
        <v>1</v>
      </c>
      <c r="BK503" s="23">
        <f>STAFFPLAN_CWS!$G161</f>
        <v>1</v>
      </c>
      <c r="BL503" s="23">
        <f>STAFFPLAN_CWS!$G161</f>
        <v>1</v>
      </c>
      <c r="BM503" s="23">
        <f>STAFFPLAN_CWS!$G161</f>
        <v>1</v>
      </c>
      <c r="BN503" s="23">
        <f>STAFFPLAN_CWS!$G161</f>
        <v>1</v>
      </c>
      <c r="BO503" s="23">
        <f>STAFFPLAN_CWS!$G161</f>
        <v>1</v>
      </c>
    </row>
    <row r="504" spans="1:67" hidden="1" outlineLevel="2" x14ac:dyDescent="0.15">
      <c r="A504" s="47" t="s">
        <v>76</v>
      </c>
      <c r="G504" s="26">
        <f t="shared" ref="G504:AL504" si="328">G502*G503</f>
        <v>0</v>
      </c>
      <c r="H504" s="26">
        <f t="shared" si="328"/>
        <v>0</v>
      </c>
      <c r="I504" s="26">
        <f t="shared" si="328"/>
        <v>0</v>
      </c>
      <c r="J504" s="26">
        <f t="shared" si="328"/>
        <v>0</v>
      </c>
      <c r="K504" s="26">
        <f t="shared" si="328"/>
        <v>0</v>
      </c>
      <c r="L504" s="26">
        <f t="shared" si="328"/>
        <v>0</v>
      </c>
      <c r="M504" s="26">
        <f t="shared" si="328"/>
        <v>0</v>
      </c>
      <c r="N504" s="26">
        <f t="shared" si="328"/>
        <v>0</v>
      </c>
      <c r="O504" s="26">
        <f t="shared" si="328"/>
        <v>0</v>
      </c>
      <c r="P504" s="26">
        <f t="shared" si="328"/>
        <v>0</v>
      </c>
      <c r="Q504" s="26">
        <f t="shared" si="328"/>
        <v>0</v>
      </c>
      <c r="R504" s="26">
        <f t="shared" si="328"/>
        <v>0</v>
      </c>
      <c r="S504" s="26">
        <f t="shared" si="328"/>
        <v>0</v>
      </c>
      <c r="T504" s="26">
        <f t="shared" si="328"/>
        <v>0</v>
      </c>
      <c r="U504" s="26">
        <f t="shared" si="328"/>
        <v>0</v>
      </c>
      <c r="V504" s="26">
        <f t="shared" si="328"/>
        <v>0</v>
      </c>
      <c r="W504" s="26">
        <f t="shared" si="328"/>
        <v>0</v>
      </c>
      <c r="X504" s="26">
        <f t="shared" si="328"/>
        <v>0</v>
      </c>
      <c r="Y504" s="26">
        <f t="shared" si="328"/>
        <v>0</v>
      </c>
      <c r="Z504" s="26">
        <f t="shared" si="328"/>
        <v>0</v>
      </c>
      <c r="AA504" s="26">
        <f t="shared" si="328"/>
        <v>0</v>
      </c>
      <c r="AB504" s="26">
        <f t="shared" si="328"/>
        <v>0</v>
      </c>
      <c r="AC504" s="26">
        <f t="shared" si="328"/>
        <v>0</v>
      </c>
      <c r="AD504" s="26">
        <f t="shared" si="328"/>
        <v>0</v>
      </c>
      <c r="AE504" s="26">
        <f t="shared" si="328"/>
        <v>0</v>
      </c>
      <c r="AF504" s="26">
        <f t="shared" si="328"/>
        <v>0</v>
      </c>
      <c r="AG504" s="26">
        <f t="shared" si="328"/>
        <v>0</v>
      </c>
      <c r="AH504" s="26">
        <f t="shared" si="328"/>
        <v>0</v>
      </c>
      <c r="AI504" s="26">
        <f t="shared" si="328"/>
        <v>0</v>
      </c>
      <c r="AJ504" s="26">
        <f t="shared" si="328"/>
        <v>0</v>
      </c>
      <c r="AK504" s="26">
        <f t="shared" si="328"/>
        <v>0</v>
      </c>
      <c r="AL504" s="26">
        <f t="shared" si="328"/>
        <v>0</v>
      </c>
      <c r="AM504" s="26">
        <f t="shared" ref="AM504:BO504" si="329">AM502*AM503</f>
        <v>0</v>
      </c>
      <c r="AN504" s="26">
        <f t="shared" si="329"/>
        <v>0</v>
      </c>
      <c r="AO504" s="26">
        <f t="shared" si="329"/>
        <v>0</v>
      </c>
      <c r="AP504" s="26">
        <f t="shared" si="329"/>
        <v>0</v>
      </c>
      <c r="AQ504" s="26">
        <f t="shared" si="329"/>
        <v>0</v>
      </c>
      <c r="AR504" s="26">
        <f t="shared" si="329"/>
        <v>0</v>
      </c>
      <c r="AS504" s="26">
        <f t="shared" si="329"/>
        <v>0</v>
      </c>
      <c r="AT504" s="26">
        <f t="shared" si="329"/>
        <v>0</v>
      </c>
      <c r="AU504" s="26">
        <f t="shared" si="329"/>
        <v>0</v>
      </c>
      <c r="AV504" s="26">
        <f t="shared" si="329"/>
        <v>0</v>
      </c>
      <c r="AW504" s="26">
        <f t="shared" si="329"/>
        <v>0</v>
      </c>
      <c r="AX504" s="26">
        <f t="shared" si="329"/>
        <v>0</v>
      </c>
      <c r="AY504" s="26">
        <f t="shared" si="329"/>
        <v>0</v>
      </c>
      <c r="AZ504" s="26">
        <f t="shared" si="329"/>
        <v>0</v>
      </c>
      <c r="BA504" s="26">
        <f t="shared" si="329"/>
        <v>0</v>
      </c>
      <c r="BB504" s="26">
        <f t="shared" si="329"/>
        <v>0</v>
      </c>
      <c r="BC504" s="26">
        <f t="shared" si="329"/>
        <v>0</v>
      </c>
      <c r="BD504" s="26">
        <f t="shared" si="329"/>
        <v>0</v>
      </c>
      <c r="BE504" s="26">
        <f t="shared" si="329"/>
        <v>0</v>
      </c>
      <c r="BF504" s="26">
        <f t="shared" si="329"/>
        <v>0</v>
      </c>
      <c r="BG504" s="26">
        <f t="shared" si="329"/>
        <v>0</v>
      </c>
      <c r="BH504" s="26">
        <f t="shared" si="329"/>
        <v>0</v>
      </c>
      <c r="BI504" s="26">
        <f t="shared" si="329"/>
        <v>0</v>
      </c>
      <c r="BJ504" s="26">
        <f t="shared" si="329"/>
        <v>0</v>
      </c>
      <c r="BK504" s="26">
        <f t="shared" si="329"/>
        <v>0</v>
      </c>
      <c r="BL504" s="26">
        <f t="shared" si="329"/>
        <v>0</v>
      </c>
      <c r="BM504" s="26">
        <f t="shared" si="329"/>
        <v>0</v>
      </c>
      <c r="BN504" s="26">
        <f t="shared" si="329"/>
        <v>0</v>
      </c>
      <c r="BO504" s="26">
        <f t="shared" si="329"/>
        <v>0</v>
      </c>
    </row>
    <row r="505" spans="1:67" hidden="1" outlineLevel="2" x14ac:dyDescent="0.15">
      <c r="A505" s="47" t="s">
        <v>757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J505" s="26">
        <v>0</v>
      </c>
      <c r="AK505" s="26">
        <v>0</v>
      </c>
      <c r="AL505" s="26">
        <v>0</v>
      </c>
      <c r="AM505" s="26">
        <v>0</v>
      </c>
      <c r="AN505" s="26">
        <v>0</v>
      </c>
      <c r="AO505" s="26">
        <v>0</v>
      </c>
      <c r="AP505" s="26">
        <v>0</v>
      </c>
      <c r="AQ505" s="26">
        <v>0</v>
      </c>
      <c r="AR505" s="26">
        <v>0</v>
      </c>
      <c r="AS505" s="26">
        <v>0</v>
      </c>
      <c r="AT505" s="26">
        <v>0</v>
      </c>
      <c r="AU505" s="26">
        <v>0</v>
      </c>
      <c r="AV505" s="26">
        <v>0</v>
      </c>
      <c r="AW505" s="26">
        <v>0</v>
      </c>
      <c r="AX505" s="26">
        <v>0</v>
      </c>
      <c r="AY505" s="26">
        <v>0</v>
      </c>
      <c r="AZ505" s="26">
        <v>0</v>
      </c>
      <c r="BA505" s="26">
        <v>0</v>
      </c>
      <c r="BB505" s="26">
        <v>0</v>
      </c>
      <c r="BC505" s="26">
        <v>0</v>
      </c>
      <c r="BD505" s="26">
        <v>0</v>
      </c>
      <c r="BE505" s="26">
        <v>0</v>
      </c>
      <c r="BF505" s="26">
        <v>0</v>
      </c>
      <c r="BG505" s="26">
        <v>0</v>
      </c>
      <c r="BH505" s="26">
        <v>0</v>
      </c>
      <c r="BI505" s="26">
        <v>0</v>
      </c>
      <c r="BJ505" s="26">
        <v>0</v>
      </c>
      <c r="BK505" s="26">
        <v>0</v>
      </c>
      <c r="BL505" s="26">
        <v>0</v>
      </c>
      <c r="BM505" s="26">
        <v>0</v>
      </c>
      <c r="BN505" s="26">
        <v>0</v>
      </c>
      <c r="BO505" s="26">
        <v>0</v>
      </c>
    </row>
    <row r="506" spans="1:67" hidden="1" outlineLevel="2" x14ac:dyDescent="0.15">
      <c r="A506" s="47" t="s">
        <v>63</v>
      </c>
      <c r="G506" s="26">
        <f t="shared" ref="G506:AL506" si="330">G504+G505</f>
        <v>0</v>
      </c>
      <c r="H506" s="26">
        <f t="shared" si="330"/>
        <v>0</v>
      </c>
      <c r="I506" s="26">
        <f t="shared" si="330"/>
        <v>0</v>
      </c>
      <c r="J506" s="26">
        <f t="shared" si="330"/>
        <v>0</v>
      </c>
      <c r="K506" s="26">
        <f t="shared" si="330"/>
        <v>0</v>
      </c>
      <c r="L506" s="26">
        <f t="shared" si="330"/>
        <v>0</v>
      </c>
      <c r="M506" s="26">
        <f t="shared" si="330"/>
        <v>0</v>
      </c>
      <c r="N506" s="26">
        <f t="shared" si="330"/>
        <v>0</v>
      </c>
      <c r="O506" s="26">
        <f t="shared" si="330"/>
        <v>0</v>
      </c>
      <c r="P506" s="26">
        <f t="shared" si="330"/>
        <v>0</v>
      </c>
      <c r="Q506" s="26">
        <f t="shared" si="330"/>
        <v>0</v>
      </c>
      <c r="R506" s="26">
        <f t="shared" si="330"/>
        <v>0</v>
      </c>
      <c r="S506" s="26">
        <f t="shared" si="330"/>
        <v>0</v>
      </c>
      <c r="T506" s="26">
        <f t="shared" si="330"/>
        <v>0</v>
      </c>
      <c r="U506" s="26">
        <f t="shared" si="330"/>
        <v>0</v>
      </c>
      <c r="V506" s="26">
        <f t="shared" si="330"/>
        <v>0</v>
      </c>
      <c r="W506" s="26">
        <f t="shared" si="330"/>
        <v>0</v>
      </c>
      <c r="X506" s="26">
        <f t="shared" si="330"/>
        <v>0</v>
      </c>
      <c r="Y506" s="26">
        <f t="shared" si="330"/>
        <v>0</v>
      </c>
      <c r="Z506" s="26">
        <f t="shared" si="330"/>
        <v>0</v>
      </c>
      <c r="AA506" s="26">
        <f t="shared" si="330"/>
        <v>0</v>
      </c>
      <c r="AB506" s="26">
        <f t="shared" si="330"/>
        <v>0</v>
      </c>
      <c r="AC506" s="26">
        <f t="shared" si="330"/>
        <v>0</v>
      </c>
      <c r="AD506" s="26">
        <f t="shared" si="330"/>
        <v>0</v>
      </c>
      <c r="AE506" s="26">
        <f t="shared" si="330"/>
        <v>0</v>
      </c>
      <c r="AF506" s="26">
        <f t="shared" si="330"/>
        <v>0</v>
      </c>
      <c r="AG506" s="26">
        <f t="shared" si="330"/>
        <v>0</v>
      </c>
      <c r="AH506" s="26">
        <f t="shared" si="330"/>
        <v>0</v>
      </c>
      <c r="AI506" s="26">
        <f t="shared" si="330"/>
        <v>0</v>
      </c>
      <c r="AJ506" s="26">
        <f t="shared" si="330"/>
        <v>0</v>
      </c>
      <c r="AK506" s="26">
        <f t="shared" si="330"/>
        <v>0</v>
      </c>
      <c r="AL506" s="26">
        <f t="shared" si="330"/>
        <v>0</v>
      </c>
      <c r="AM506" s="26">
        <f t="shared" ref="AM506:BO506" si="331">AM504+AM505</f>
        <v>0</v>
      </c>
      <c r="AN506" s="26">
        <f t="shared" si="331"/>
        <v>0</v>
      </c>
      <c r="AO506" s="26">
        <f t="shared" si="331"/>
        <v>0</v>
      </c>
      <c r="AP506" s="26">
        <f t="shared" si="331"/>
        <v>0</v>
      </c>
      <c r="AQ506" s="26">
        <f t="shared" si="331"/>
        <v>0</v>
      </c>
      <c r="AR506" s="26">
        <f t="shared" si="331"/>
        <v>0</v>
      </c>
      <c r="AS506" s="26">
        <f t="shared" si="331"/>
        <v>0</v>
      </c>
      <c r="AT506" s="26">
        <f t="shared" si="331"/>
        <v>0</v>
      </c>
      <c r="AU506" s="26">
        <f t="shared" si="331"/>
        <v>0</v>
      </c>
      <c r="AV506" s="26">
        <f t="shared" si="331"/>
        <v>0</v>
      </c>
      <c r="AW506" s="26">
        <f t="shared" si="331"/>
        <v>0</v>
      </c>
      <c r="AX506" s="26">
        <f t="shared" si="331"/>
        <v>0</v>
      </c>
      <c r="AY506" s="26">
        <f t="shared" si="331"/>
        <v>0</v>
      </c>
      <c r="AZ506" s="26">
        <f t="shared" si="331"/>
        <v>0</v>
      </c>
      <c r="BA506" s="26">
        <f t="shared" si="331"/>
        <v>0</v>
      </c>
      <c r="BB506" s="26">
        <f t="shared" si="331"/>
        <v>0</v>
      </c>
      <c r="BC506" s="26">
        <f t="shared" si="331"/>
        <v>0</v>
      </c>
      <c r="BD506" s="26">
        <f t="shared" si="331"/>
        <v>0</v>
      </c>
      <c r="BE506" s="26">
        <f t="shared" si="331"/>
        <v>0</v>
      </c>
      <c r="BF506" s="26">
        <f t="shared" si="331"/>
        <v>0</v>
      </c>
      <c r="BG506" s="26">
        <f t="shared" si="331"/>
        <v>0</v>
      </c>
      <c r="BH506" s="26">
        <f t="shared" si="331"/>
        <v>0</v>
      </c>
      <c r="BI506" s="26">
        <f t="shared" si="331"/>
        <v>0</v>
      </c>
      <c r="BJ506" s="26">
        <f t="shared" si="331"/>
        <v>0</v>
      </c>
      <c r="BK506" s="26">
        <f t="shared" si="331"/>
        <v>0</v>
      </c>
      <c r="BL506" s="26">
        <f t="shared" si="331"/>
        <v>0</v>
      </c>
      <c r="BM506" s="26">
        <f t="shared" si="331"/>
        <v>0</v>
      </c>
      <c r="BN506" s="26">
        <f t="shared" si="331"/>
        <v>0</v>
      </c>
      <c r="BO506" s="26">
        <f t="shared" si="331"/>
        <v>0</v>
      </c>
    </row>
    <row r="507" spans="1:67" hidden="1" outlineLevel="2" x14ac:dyDescent="0.15">
      <c r="A507" s="4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</row>
    <row r="508" spans="1:67" hidden="1" outlineLevel="2" x14ac:dyDescent="0.15">
      <c r="A508" s="33" t="s">
        <v>86</v>
      </c>
      <c r="G508" s="26">
        <f t="shared" ref="G508:AL508" si="332">G125*$C125</f>
        <v>0</v>
      </c>
      <c r="H508" s="26">
        <f t="shared" si="332"/>
        <v>0</v>
      </c>
      <c r="I508" s="26">
        <f t="shared" si="332"/>
        <v>0</v>
      </c>
      <c r="J508" s="26">
        <f t="shared" si="332"/>
        <v>0</v>
      </c>
      <c r="K508" s="26">
        <f t="shared" si="332"/>
        <v>0</v>
      </c>
      <c r="L508" s="26">
        <f t="shared" si="332"/>
        <v>0</v>
      </c>
      <c r="M508" s="26">
        <f t="shared" si="332"/>
        <v>0</v>
      </c>
      <c r="N508" s="26">
        <f t="shared" si="332"/>
        <v>0</v>
      </c>
      <c r="O508" s="26">
        <f t="shared" si="332"/>
        <v>0</v>
      </c>
      <c r="P508" s="26">
        <f t="shared" si="332"/>
        <v>0</v>
      </c>
      <c r="Q508" s="26">
        <f t="shared" si="332"/>
        <v>0</v>
      </c>
      <c r="R508" s="26">
        <f t="shared" si="332"/>
        <v>0</v>
      </c>
      <c r="S508" s="26">
        <f t="shared" si="332"/>
        <v>0</v>
      </c>
      <c r="T508" s="26">
        <f t="shared" si="332"/>
        <v>0</v>
      </c>
      <c r="U508" s="26">
        <f t="shared" si="332"/>
        <v>0</v>
      </c>
      <c r="V508" s="26">
        <f t="shared" si="332"/>
        <v>0</v>
      </c>
      <c r="W508" s="26">
        <f t="shared" si="332"/>
        <v>0</v>
      </c>
      <c r="X508" s="26">
        <f t="shared" si="332"/>
        <v>0</v>
      </c>
      <c r="Y508" s="26">
        <f t="shared" si="332"/>
        <v>0</v>
      </c>
      <c r="Z508" s="26">
        <f t="shared" si="332"/>
        <v>0</v>
      </c>
      <c r="AA508" s="26">
        <f t="shared" si="332"/>
        <v>0</v>
      </c>
      <c r="AB508" s="26">
        <f t="shared" si="332"/>
        <v>0</v>
      </c>
      <c r="AC508" s="26">
        <f t="shared" si="332"/>
        <v>0</v>
      </c>
      <c r="AD508" s="26">
        <f t="shared" si="332"/>
        <v>0</v>
      </c>
      <c r="AE508" s="26">
        <f t="shared" si="332"/>
        <v>0</v>
      </c>
      <c r="AF508" s="26">
        <f t="shared" si="332"/>
        <v>0</v>
      </c>
      <c r="AG508" s="26">
        <f t="shared" si="332"/>
        <v>0</v>
      </c>
      <c r="AH508" s="26">
        <f t="shared" si="332"/>
        <v>0</v>
      </c>
      <c r="AI508" s="26">
        <f t="shared" si="332"/>
        <v>0</v>
      </c>
      <c r="AJ508" s="26">
        <f t="shared" si="332"/>
        <v>0</v>
      </c>
      <c r="AK508" s="26">
        <f t="shared" si="332"/>
        <v>0</v>
      </c>
      <c r="AL508" s="26">
        <f t="shared" si="332"/>
        <v>0</v>
      </c>
      <c r="AM508" s="26">
        <f t="shared" ref="AM508:BO508" si="333">AM125*$C125</f>
        <v>0</v>
      </c>
      <c r="AN508" s="26">
        <f t="shared" si="333"/>
        <v>0</v>
      </c>
      <c r="AO508" s="26">
        <f t="shared" si="333"/>
        <v>0</v>
      </c>
      <c r="AP508" s="26">
        <f t="shared" si="333"/>
        <v>0</v>
      </c>
      <c r="AQ508" s="26">
        <f t="shared" si="333"/>
        <v>0</v>
      </c>
      <c r="AR508" s="26">
        <f t="shared" si="333"/>
        <v>0</v>
      </c>
      <c r="AS508" s="26">
        <f t="shared" si="333"/>
        <v>0</v>
      </c>
      <c r="AT508" s="26">
        <f t="shared" si="333"/>
        <v>0</v>
      </c>
      <c r="AU508" s="26">
        <f t="shared" si="333"/>
        <v>0</v>
      </c>
      <c r="AV508" s="26">
        <f t="shared" si="333"/>
        <v>0</v>
      </c>
      <c r="AW508" s="26">
        <f t="shared" si="333"/>
        <v>0</v>
      </c>
      <c r="AX508" s="26">
        <f t="shared" si="333"/>
        <v>0</v>
      </c>
      <c r="AY508" s="26">
        <f t="shared" si="333"/>
        <v>0</v>
      </c>
      <c r="AZ508" s="26">
        <f t="shared" si="333"/>
        <v>0</v>
      </c>
      <c r="BA508" s="26">
        <f t="shared" si="333"/>
        <v>0</v>
      </c>
      <c r="BB508" s="26">
        <f t="shared" si="333"/>
        <v>0</v>
      </c>
      <c r="BC508" s="26">
        <f t="shared" si="333"/>
        <v>0</v>
      </c>
      <c r="BD508" s="26">
        <f t="shared" si="333"/>
        <v>0</v>
      </c>
      <c r="BE508" s="26">
        <f t="shared" si="333"/>
        <v>0</v>
      </c>
      <c r="BF508" s="26">
        <f t="shared" si="333"/>
        <v>0</v>
      </c>
      <c r="BG508" s="26">
        <f t="shared" si="333"/>
        <v>0</v>
      </c>
      <c r="BH508" s="26">
        <f t="shared" si="333"/>
        <v>0</v>
      </c>
      <c r="BI508" s="26">
        <f t="shared" si="333"/>
        <v>0</v>
      </c>
      <c r="BJ508" s="26">
        <f t="shared" si="333"/>
        <v>0</v>
      </c>
      <c r="BK508" s="26">
        <f t="shared" si="333"/>
        <v>0</v>
      </c>
      <c r="BL508" s="26">
        <f t="shared" si="333"/>
        <v>0</v>
      </c>
      <c r="BM508" s="26">
        <f t="shared" si="333"/>
        <v>0</v>
      </c>
      <c r="BN508" s="26">
        <f t="shared" si="333"/>
        <v>0</v>
      </c>
      <c r="BO508" s="26">
        <f t="shared" si="333"/>
        <v>0</v>
      </c>
    </row>
    <row r="509" spans="1:67" hidden="1" outlineLevel="2" x14ac:dyDescent="0.15"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</row>
    <row r="510" spans="1:67" hidden="1" outlineLevel="2" x14ac:dyDescent="0.15">
      <c r="A510" s="14" t="s">
        <v>59</v>
      </c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</row>
    <row r="511" spans="1:67" hidden="1" outlineLevel="2" x14ac:dyDescent="0.15">
      <c r="A511" s="47" t="s">
        <v>75</v>
      </c>
      <c r="G511" s="26">
        <f t="shared" ref="G511:AL511" si="334">G127*$C127</f>
        <v>0</v>
      </c>
      <c r="H511" s="26">
        <f t="shared" si="334"/>
        <v>0</v>
      </c>
      <c r="I511" s="26">
        <f t="shared" si="334"/>
        <v>0</v>
      </c>
      <c r="J511" s="26">
        <f t="shared" si="334"/>
        <v>0</v>
      </c>
      <c r="K511" s="26">
        <f t="shared" si="334"/>
        <v>0</v>
      </c>
      <c r="L511" s="26">
        <f t="shared" si="334"/>
        <v>0</v>
      </c>
      <c r="M511" s="26">
        <f t="shared" si="334"/>
        <v>0</v>
      </c>
      <c r="N511" s="26">
        <f t="shared" si="334"/>
        <v>0</v>
      </c>
      <c r="O511" s="26">
        <f t="shared" si="334"/>
        <v>0</v>
      </c>
      <c r="P511" s="26">
        <f t="shared" si="334"/>
        <v>0</v>
      </c>
      <c r="Q511" s="26">
        <f t="shared" si="334"/>
        <v>0</v>
      </c>
      <c r="R511" s="26">
        <f t="shared" si="334"/>
        <v>0</v>
      </c>
      <c r="S511" s="26">
        <f t="shared" si="334"/>
        <v>0</v>
      </c>
      <c r="T511" s="26">
        <f t="shared" si="334"/>
        <v>0</v>
      </c>
      <c r="U511" s="26">
        <f t="shared" si="334"/>
        <v>0</v>
      </c>
      <c r="V511" s="26">
        <f t="shared" si="334"/>
        <v>0</v>
      </c>
      <c r="W511" s="26">
        <f t="shared" si="334"/>
        <v>0</v>
      </c>
      <c r="X511" s="26">
        <f t="shared" si="334"/>
        <v>0</v>
      </c>
      <c r="Y511" s="26">
        <f t="shared" si="334"/>
        <v>0</v>
      </c>
      <c r="Z511" s="26">
        <f t="shared" si="334"/>
        <v>0</v>
      </c>
      <c r="AA511" s="26">
        <f t="shared" si="334"/>
        <v>0</v>
      </c>
      <c r="AB511" s="26">
        <f t="shared" si="334"/>
        <v>0</v>
      </c>
      <c r="AC511" s="26">
        <f t="shared" si="334"/>
        <v>0</v>
      </c>
      <c r="AD511" s="26">
        <f t="shared" si="334"/>
        <v>0</v>
      </c>
      <c r="AE511" s="26">
        <f t="shared" si="334"/>
        <v>0</v>
      </c>
      <c r="AF511" s="26">
        <f t="shared" si="334"/>
        <v>0</v>
      </c>
      <c r="AG511" s="26">
        <f t="shared" si="334"/>
        <v>0</v>
      </c>
      <c r="AH511" s="26">
        <f t="shared" si="334"/>
        <v>0</v>
      </c>
      <c r="AI511" s="26">
        <f t="shared" si="334"/>
        <v>0</v>
      </c>
      <c r="AJ511" s="26">
        <f t="shared" si="334"/>
        <v>0</v>
      </c>
      <c r="AK511" s="26">
        <f t="shared" si="334"/>
        <v>0</v>
      </c>
      <c r="AL511" s="26">
        <f t="shared" si="334"/>
        <v>0</v>
      </c>
      <c r="AM511" s="26">
        <f t="shared" ref="AM511:BO511" si="335">AM127*$C127</f>
        <v>0</v>
      </c>
      <c r="AN511" s="26">
        <f t="shared" si="335"/>
        <v>0</v>
      </c>
      <c r="AO511" s="26">
        <f t="shared" si="335"/>
        <v>0</v>
      </c>
      <c r="AP511" s="26">
        <f t="shared" si="335"/>
        <v>0</v>
      </c>
      <c r="AQ511" s="26">
        <f t="shared" si="335"/>
        <v>0</v>
      </c>
      <c r="AR511" s="26">
        <f t="shared" si="335"/>
        <v>0</v>
      </c>
      <c r="AS511" s="26">
        <f t="shared" si="335"/>
        <v>0</v>
      </c>
      <c r="AT511" s="26">
        <f t="shared" si="335"/>
        <v>0</v>
      </c>
      <c r="AU511" s="26">
        <f t="shared" si="335"/>
        <v>0</v>
      </c>
      <c r="AV511" s="26">
        <f t="shared" si="335"/>
        <v>0</v>
      </c>
      <c r="AW511" s="26">
        <f t="shared" si="335"/>
        <v>0</v>
      </c>
      <c r="AX511" s="26">
        <f t="shared" si="335"/>
        <v>0</v>
      </c>
      <c r="AY511" s="26">
        <f t="shared" si="335"/>
        <v>0</v>
      </c>
      <c r="AZ511" s="26">
        <f t="shared" si="335"/>
        <v>0</v>
      </c>
      <c r="BA511" s="26">
        <f t="shared" si="335"/>
        <v>0</v>
      </c>
      <c r="BB511" s="26">
        <f t="shared" si="335"/>
        <v>0</v>
      </c>
      <c r="BC511" s="26">
        <f t="shared" si="335"/>
        <v>0</v>
      </c>
      <c r="BD511" s="26">
        <f t="shared" si="335"/>
        <v>0</v>
      </c>
      <c r="BE511" s="26">
        <f t="shared" si="335"/>
        <v>0</v>
      </c>
      <c r="BF511" s="26">
        <f t="shared" si="335"/>
        <v>0</v>
      </c>
      <c r="BG511" s="26">
        <f t="shared" si="335"/>
        <v>0</v>
      </c>
      <c r="BH511" s="26">
        <f t="shared" si="335"/>
        <v>0</v>
      </c>
      <c r="BI511" s="26">
        <f t="shared" si="335"/>
        <v>0</v>
      </c>
      <c r="BJ511" s="26">
        <f t="shared" si="335"/>
        <v>0</v>
      </c>
      <c r="BK511" s="26">
        <f t="shared" si="335"/>
        <v>0</v>
      </c>
      <c r="BL511" s="26">
        <f t="shared" si="335"/>
        <v>0</v>
      </c>
      <c r="BM511" s="26">
        <f t="shared" si="335"/>
        <v>0</v>
      </c>
      <c r="BN511" s="26">
        <f t="shared" si="335"/>
        <v>0</v>
      </c>
      <c r="BO511" s="26">
        <f t="shared" si="335"/>
        <v>0</v>
      </c>
    </row>
    <row r="512" spans="1:67" hidden="1" outlineLevel="2" x14ac:dyDescent="0.15">
      <c r="A512" s="47" t="s">
        <v>62</v>
      </c>
      <c r="G512" s="23">
        <f>STAFFPLAN_CWS!$B165</f>
        <v>0.5</v>
      </c>
      <c r="H512" s="23">
        <f>STAFFPLAN_CWS!$C165</f>
        <v>0.6</v>
      </c>
      <c r="I512" s="23">
        <f>STAFFPLAN_CWS!$C165</f>
        <v>0.6</v>
      </c>
      <c r="J512" s="23">
        <f>STAFFPLAN_CWS!$C165</f>
        <v>0.6</v>
      </c>
      <c r="K512" s="23">
        <f>STAFFPLAN_CWS!$C165</f>
        <v>0.6</v>
      </c>
      <c r="L512" s="23">
        <f>STAFFPLAN_CWS!$C165</f>
        <v>0.6</v>
      </c>
      <c r="M512" s="23">
        <f>STAFFPLAN_CWS!$C165</f>
        <v>0.6</v>
      </c>
      <c r="N512" s="23">
        <f>STAFFPLAN_CWS!$C165</f>
        <v>0.6</v>
      </c>
      <c r="O512" s="23">
        <f>STAFFPLAN_CWS!$C165</f>
        <v>0.6</v>
      </c>
      <c r="P512" s="23">
        <f>STAFFPLAN_CWS!$C165</f>
        <v>0.6</v>
      </c>
      <c r="Q512" s="23">
        <f>STAFFPLAN_CWS!$C165</f>
        <v>0.6</v>
      </c>
      <c r="R512" s="23">
        <f>STAFFPLAN_CWS!$C165</f>
        <v>0.6</v>
      </c>
      <c r="S512" s="23">
        <f>STAFFPLAN_CWS!$C165</f>
        <v>0.6</v>
      </c>
      <c r="T512" s="23">
        <f>STAFFPLAN_CWS!$D165</f>
        <v>0.7</v>
      </c>
      <c r="U512" s="23">
        <f>STAFFPLAN_CWS!$D165</f>
        <v>0.7</v>
      </c>
      <c r="V512" s="23">
        <f>STAFFPLAN_CWS!$D165</f>
        <v>0.7</v>
      </c>
      <c r="W512" s="23">
        <f>STAFFPLAN_CWS!$D165</f>
        <v>0.7</v>
      </c>
      <c r="X512" s="23">
        <f>STAFFPLAN_CWS!$D165</f>
        <v>0.7</v>
      </c>
      <c r="Y512" s="23">
        <f>STAFFPLAN_CWS!$D165</f>
        <v>0.7</v>
      </c>
      <c r="Z512" s="23">
        <f>STAFFPLAN_CWS!$D165</f>
        <v>0.7</v>
      </c>
      <c r="AA512" s="23">
        <f>STAFFPLAN_CWS!$D165</f>
        <v>0.7</v>
      </c>
      <c r="AB512" s="23">
        <f>STAFFPLAN_CWS!$D165</f>
        <v>0.7</v>
      </c>
      <c r="AC512" s="23">
        <f>STAFFPLAN_CWS!$D165</f>
        <v>0.7</v>
      </c>
      <c r="AD512" s="23">
        <f>STAFFPLAN_CWS!$D165</f>
        <v>0.7</v>
      </c>
      <c r="AE512" s="23">
        <f>STAFFPLAN_CWS!$D165</f>
        <v>0.7</v>
      </c>
      <c r="AF512" s="23">
        <f>STAFFPLAN_CWS!$E165</f>
        <v>0.7</v>
      </c>
      <c r="AG512" s="23">
        <f>STAFFPLAN_CWS!$E165</f>
        <v>0.7</v>
      </c>
      <c r="AH512" s="23">
        <f>STAFFPLAN_CWS!$E165</f>
        <v>0.7</v>
      </c>
      <c r="AI512" s="23">
        <f>STAFFPLAN_CWS!$E165</f>
        <v>0.7</v>
      </c>
      <c r="AJ512" s="23">
        <f>STAFFPLAN_CWS!$E165</f>
        <v>0.7</v>
      </c>
      <c r="AK512" s="23">
        <f>STAFFPLAN_CWS!$E165</f>
        <v>0.7</v>
      </c>
      <c r="AL512" s="23">
        <f>STAFFPLAN_CWS!$E165</f>
        <v>0.7</v>
      </c>
      <c r="AM512" s="23">
        <f>STAFFPLAN_CWS!$E165</f>
        <v>0.7</v>
      </c>
      <c r="AN512" s="23">
        <f>STAFFPLAN_CWS!$E165</f>
        <v>0.7</v>
      </c>
      <c r="AO512" s="23">
        <f>STAFFPLAN_CWS!$E165</f>
        <v>0.7</v>
      </c>
      <c r="AP512" s="23">
        <f>STAFFPLAN_CWS!$E165</f>
        <v>0.7</v>
      </c>
      <c r="AQ512" s="23">
        <f>STAFFPLAN_CWS!$E165</f>
        <v>0.7</v>
      </c>
      <c r="AR512" s="23">
        <f>STAFFPLAN_CWS!$F165</f>
        <v>0.85</v>
      </c>
      <c r="AS512" s="23">
        <f>STAFFPLAN_CWS!$F165</f>
        <v>0.85</v>
      </c>
      <c r="AT512" s="23">
        <f>STAFFPLAN_CWS!$F165</f>
        <v>0.85</v>
      </c>
      <c r="AU512" s="23">
        <f>STAFFPLAN_CWS!$F165</f>
        <v>0.85</v>
      </c>
      <c r="AV512" s="23">
        <f>STAFFPLAN_CWS!$F165</f>
        <v>0.85</v>
      </c>
      <c r="AW512" s="23">
        <f>STAFFPLAN_CWS!$F165</f>
        <v>0.85</v>
      </c>
      <c r="AX512" s="23">
        <f>STAFFPLAN_CWS!$F165</f>
        <v>0.85</v>
      </c>
      <c r="AY512" s="23">
        <f>STAFFPLAN_CWS!$F165</f>
        <v>0.85</v>
      </c>
      <c r="AZ512" s="23">
        <f>STAFFPLAN_CWS!$F165</f>
        <v>0.85</v>
      </c>
      <c r="BA512" s="23">
        <f>STAFFPLAN_CWS!$F165</f>
        <v>0.85</v>
      </c>
      <c r="BB512" s="23">
        <f>STAFFPLAN_CWS!$F165</f>
        <v>0.85</v>
      </c>
      <c r="BC512" s="23">
        <f>STAFFPLAN_CWS!$F165</f>
        <v>0.85</v>
      </c>
      <c r="BD512" s="23">
        <f>STAFFPLAN_CWS!$G165</f>
        <v>1</v>
      </c>
      <c r="BE512" s="23">
        <f>STAFFPLAN_CWS!$G165</f>
        <v>1</v>
      </c>
      <c r="BF512" s="23">
        <f>STAFFPLAN_CWS!$G165</f>
        <v>1</v>
      </c>
      <c r="BG512" s="23">
        <f>STAFFPLAN_CWS!$G165</f>
        <v>1</v>
      </c>
      <c r="BH512" s="23">
        <f>STAFFPLAN_CWS!$G165</f>
        <v>1</v>
      </c>
      <c r="BI512" s="23">
        <f>STAFFPLAN_CWS!$G165</f>
        <v>1</v>
      </c>
      <c r="BJ512" s="23">
        <f>STAFFPLAN_CWS!$G165</f>
        <v>1</v>
      </c>
      <c r="BK512" s="23">
        <f>STAFFPLAN_CWS!$G165</f>
        <v>1</v>
      </c>
      <c r="BL512" s="23">
        <f>STAFFPLAN_CWS!$G165</f>
        <v>1</v>
      </c>
      <c r="BM512" s="23">
        <f>STAFFPLAN_CWS!$G165</f>
        <v>1</v>
      </c>
      <c r="BN512" s="23">
        <f>STAFFPLAN_CWS!$G165</f>
        <v>1</v>
      </c>
      <c r="BO512" s="23">
        <f>STAFFPLAN_CWS!$G165</f>
        <v>1</v>
      </c>
    </row>
    <row r="513" spans="1:67" hidden="1" outlineLevel="2" x14ac:dyDescent="0.15">
      <c r="A513" s="47" t="s">
        <v>76</v>
      </c>
      <c r="G513" s="26">
        <f t="shared" ref="G513:AL513" si="336">G511*G512</f>
        <v>0</v>
      </c>
      <c r="H513" s="26">
        <f t="shared" si="336"/>
        <v>0</v>
      </c>
      <c r="I513" s="26">
        <f t="shared" si="336"/>
        <v>0</v>
      </c>
      <c r="J513" s="26">
        <f t="shared" si="336"/>
        <v>0</v>
      </c>
      <c r="K513" s="26">
        <f t="shared" si="336"/>
        <v>0</v>
      </c>
      <c r="L513" s="26">
        <f t="shared" si="336"/>
        <v>0</v>
      </c>
      <c r="M513" s="26">
        <f t="shared" si="336"/>
        <v>0</v>
      </c>
      <c r="N513" s="26">
        <f t="shared" si="336"/>
        <v>0</v>
      </c>
      <c r="O513" s="26">
        <f t="shared" si="336"/>
        <v>0</v>
      </c>
      <c r="P513" s="26">
        <f t="shared" si="336"/>
        <v>0</v>
      </c>
      <c r="Q513" s="26">
        <f t="shared" si="336"/>
        <v>0</v>
      </c>
      <c r="R513" s="26">
        <f t="shared" si="336"/>
        <v>0</v>
      </c>
      <c r="S513" s="26">
        <f t="shared" si="336"/>
        <v>0</v>
      </c>
      <c r="T513" s="26">
        <f t="shared" si="336"/>
        <v>0</v>
      </c>
      <c r="U513" s="26">
        <f t="shared" si="336"/>
        <v>0</v>
      </c>
      <c r="V513" s="26">
        <f t="shared" si="336"/>
        <v>0</v>
      </c>
      <c r="W513" s="26">
        <f t="shared" si="336"/>
        <v>0</v>
      </c>
      <c r="X513" s="26">
        <f t="shared" si="336"/>
        <v>0</v>
      </c>
      <c r="Y513" s="26">
        <f t="shared" si="336"/>
        <v>0</v>
      </c>
      <c r="Z513" s="26">
        <f t="shared" si="336"/>
        <v>0</v>
      </c>
      <c r="AA513" s="26">
        <f t="shared" si="336"/>
        <v>0</v>
      </c>
      <c r="AB513" s="26">
        <f t="shared" si="336"/>
        <v>0</v>
      </c>
      <c r="AC513" s="26">
        <f t="shared" si="336"/>
        <v>0</v>
      </c>
      <c r="AD513" s="26">
        <f t="shared" si="336"/>
        <v>0</v>
      </c>
      <c r="AE513" s="26">
        <f t="shared" si="336"/>
        <v>0</v>
      </c>
      <c r="AF513" s="26">
        <f t="shared" si="336"/>
        <v>0</v>
      </c>
      <c r="AG513" s="26">
        <f t="shared" si="336"/>
        <v>0</v>
      </c>
      <c r="AH513" s="26">
        <f t="shared" si="336"/>
        <v>0</v>
      </c>
      <c r="AI513" s="26">
        <f t="shared" si="336"/>
        <v>0</v>
      </c>
      <c r="AJ513" s="26">
        <f t="shared" si="336"/>
        <v>0</v>
      </c>
      <c r="AK513" s="26">
        <f t="shared" si="336"/>
        <v>0</v>
      </c>
      <c r="AL513" s="26">
        <f t="shared" si="336"/>
        <v>0</v>
      </c>
      <c r="AM513" s="26">
        <f t="shared" ref="AM513:BO513" si="337">AM511*AM512</f>
        <v>0</v>
      </c>
      <c r="AN513" s="26">
        <f t="shared" si="337"/>
        <v>0</v>
      </c>
      <c r="AO513" s="26">
        <f t="shared" si="337"/>
        <v>0</v>
      </c>
      <c r="AP513" s="26">
        <f t="shared" si="337"/>
        <v>0</v>
      </c>
      <c r="AQ513" s="26">
        <f t="shared" si="337"/>
        <v>0</v>
      </c>
      <c r="AR513" s="26">
        <f t="shared" si="337"/>
        <v>0</v>
      </c>
      <c r="AS513" s="26">
        <f t="shared" si="337"/>
        <v>0</v>
      </c>
      <c r="AT513" s="26">
        <f t="shared" si="337"/>
        <v>0</v>
      </c>
      <c r="AU513" s="26">
        <f t="shared" si="337"/>
        <v>0</v>
      </c>
      <c r="AV513" s="26">
        <f t="shared" si="337"/>
        <v>0</v>
      </c>
      <c r="AW513" s="26">
        <f t="shared" si="337"/>
        <v>0</v>
      </c>
      <c r="AX513" s="26">
        <f t="shared" si="337"/>
        <v>0</v>
      </c>
      <c r="AY513" s="26">
        <f t="shared" si="337"/>
        <v>0</v>
      </c>
      <c r="AZ513" s="26">
        <f t="shared" si="337"/>
        <v>0</v>
      </c>
      <c r="BA513" s="26">
        <f t="shared" si="337"/>
        <v>0</v>
      </c>
      <c r="BB513" s="26">
        <f t="shared" si="337"/>
        <v>0</v>
      </c>
      <c r="BC513" s="26">
        <f t="shared" si="337"/>
        <v>0</v>
      </c>
      <c r="BD513" s="26">
        <f t="shared" si="337"/>
        <v>0</v>
      </c>
      <c r="BE513" s="26">
        <f t="shared" si="337"/>
        <v>0</v>
      </c>
      <c r="BF513" s="26">
        <f t="shared" si="337"/>
        <v>0</v>
      </c>
      <c r="BG513" s="26">
        <f t="shared" si="337"/>
        <v>0</v>
      </c>
      <c r="BH513" s="26">
        <f t="shared" si="337"/>
        <v>0</v>
      </c>
      <c r="BI513" s="26">
        <f t="shared" si="337"/>
        <v>0</v>
      </c>
      <c r="BJ513" s="26">
        <f t="shared" si="337"/>
        <v>0</v>
      </c>
      <c r="BK513" s="26">
        <f t="shared" si="337"/>
        <v>0</v>
      </c>
      <c r="BL513" s="26">
        <f t="shared" si="337"/>
        <v>0</v>
      </c>
      <c r="BM513" s="26">
        <f t="shared" si="337"/>
        <v>0</v>
      </c>
      <c r="BN513" s="26">
        <f t="shared" si="337"/>
        <v>0</v>
      </c>
      <c r="BO513" s="26">
        <f t="shared" si="337"/>
        <v>0</v>
      </c>
    </row>
    <row r="514" spans="1:67" hidden="1" outlineLevel="2" x14ac:dyDescent="0.15">
      <c r="A514" s="47" t="s">
        <v>757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0</v>
      </c>
      <c r="AL514" s="26">
        <v>0</v>
      </c>
      <c r="AM514" s="26">
        <v>0</v>
      </c>
      <c r="AN514" s="26">
        <v>0</v>
      </c>
      <c r="AO514" s="26">
        <v>0</v>
      </c>
      <c r="AP514" s="26">
        <v>0</v>
      </c>
      <c r="AQ514" s="26">
        <v>0</v>
      </c>
      <c r="AR514" s="26">
        <v>0</v>
      </c>
      <c r="AS514" s="26">
        <v>0</v>
      </c>
      <c r="AT514" s="26">
        <v>0</v>
      </c>
      <c r="AU514" s="26">
        <v>0</v>
      </c>
      <c r="AV514" s="26">
        <v>0</v>
      </c>
      <c r="AW514" s="26">
        <v>0</v>
      </c>
      <c r="AX514" s="26">
        <v>0</v>
      </c>
      <c r="AY514" s="26">
        <v>0</v>
      </c>
      <c r="AZ514" s="26">
        <v>0</v>
      </c>
      <c r="BA514" s="26">
        <v>0</v>
      </c>
      <c r="BB514" s="26">
        <v>0</v>
      </c>
      <c r="BC514" s="26">
        <v>0</v>
      </c>
      <c r="BD514" s="26">
        <v>0</v>
      </c>
      <c r="BE514" s="26">
        <v>0</v>
      </c>
      <c r="BF514" s="26">
        <v>0</v>
      </c>
      <c r="BG514" s="26">
        <v>0</v>
      </c>
      <c r="BH514" s="26">
        <v>0</v>
      </c>
      <c r="BI514" s="26">
        <v>0</v>
      </c>
      <c r="BJ514" s="26">
        <v>0</v>
      </c>
      <c r="BK514" s="26">
        <v>0</v>
      </c>
      <c r="BL514" s="26">
        <v>0</v>
      </c>
      <c r="BM514" s="26">
        <v>0</v>
      </c>
      <c r="BN514" s="26">
        <v>0</v>
      </c>
      <c r="BO514" s="26">
        <v>0</v>
      </c>
    </row>
    <row r="515" spans="1:67" hidden="1" outlineLevel="2" x14ac:dyDescent="0.15">
      <c r="A515" s="47" t="s">
        <v>63</v>
      </c>
      <c r="G515" s="26">
        <f t="shared" ref="G515:AL515" si="338">G513+G514</f>
        <v>0</v>
      </c>
      <c r="H515" s="26">
        <f t="shared" si="338"/>
        <v>0</v>
      </c>
      <c r="I515" s="26">
        <f t="shared" si="338"/>
        <v>0</v>
      </c>
      <c r="J515" s="26">
        <f t="shared" si="338"/>
        <v>0</v>
      </c>
      <c r="K515" s="26">
        <f t="shared" si="338"/>
        <v>0</v>
      </c>
      <c r="L515" s="26">
        <f t="shared" si="338"/>
        <v>0</v>
      </c>
      <c r="M515" s="26">
        <f t="shared" si="338"/>
        <v>0</v>
      </c>
      <c r="N515" s="26">
        <f t="shared" si="338"/>
        <v>0</v>
      </c>
      <c r="O515" s="26">
        <f t="shared" si="338"/>
        <v>0</v>
      </c>
      <c r="P515" s="26">
        <f t="shared" si="338"/>
        <v>0</v>
      </c>
      <c r="Q515" s="26">
        <f t="shared" si="338"/>
        <v>0</v>
      </c>
      <c r="R515" s="26">
        <f t="shared" si="338"/>
        <v>0</v>
      </c>
      <c r="S515" s="26">
        <f t="shared" si="338"/>
        <v>0</v>
      </c>
      <c r="T515" s="26">
        <f t="shared" si="338"/>
        <v>0</v>
      </c>
      <c r="U515" s="26">
        <f t="shared" si="338"/>
        <v>0</v>
      </c>
      <c r="V515" s="26">
        <f t="shared" si="338"/>
        <v>0</v>
      </c>
      <c r="W515" s="26">
        <f t="shared" si="338"/>
        <v>0</v>
      </c>
      <c r="X515" s="26">
        <f t="shared" si="338"/>
        <v>0</v>
      </c>
      <c r="Y515" s="26">
        <f t="shared" si="338"/>
        <v>0</v>
      </c>
      <c r="Z515" s="26">
        <f t="shared" si="338"/>
        <v>0</v>
      </c>
      <c r="AA515" s="26">
        <f t="shared" si="338"/>
        <v>0</v>
      </c>
      <c r="AB515" s="26">
        <f t="shared" si="338"/>
        <v>0</v>
      </c>
      <c r="AC515" s="26">
        <f t="shared" si="338"/>
        <v>0</v>
      </c>
      <c r="AD515" s="26">
        <f t="shared" si="338"/>
        <v>0</v>
      </c>
      <c r="AE515" s="26">
        <f t="shared" si="338"/>
        <v>0</v>
      </c>
      <c r="AF515" s="26">
        <f t="shared" si="338"/>
        <v>0</v>
      </c>
      <c r="AG515" s="26">
        <f t="shared" si="338"/>
        <v>0</v>
      </c>
      <c r="AH515" s="26">
        <f t="shared" si="338"/>
        <v>0</v>
      </c>
      <c r="AI515" s="26">
        <f t="shared" si="338"/>
        <v>0</v>
      </c>
      <c r="AJ515" s="26">
        <f t="shared" si="338"/>
        <v>0</v>
      </c>
      <c r="AK515" s="26">
        <f t="shared" si="338"/>
        <v>0</v>
      </c>
      <c r="AL515" s="26">
        <f t="shared" si="338"/>
        <v>0</v>
      </c>
      <c r="AM515" s="26">
        <f t="shared" ref="AM515:BO515" si="339">AM513+AM514</f>
        <v>0</v>
      </c>
      <c r="AN515" s="26">
        <f t="shared" si="339"/>
        <v>0</v>
      </c>
      <c r="AO515" s="26">
        <f t="shared" si="339"/>
        <v>0</v>
      </c>
      <c r="AP515" s="26">
        <f t="shared" si="339"/>
        <v>0</v>
      </c>
      <c r="AQ515" s="26">
        <f t="shared" si="339"/>
        <v>0</v>
      </c>
      <c r="AR515" s="26">
        <f t="shared" si="339"/>
        <v>0</v>
      </c>
      <c r="AS515" s="26">
        <f t="shared" si="339"/>
        <v>0</v>
      </c>
      <c r="AT515" s="26">
        <f t="shared" si="339"/>
        <v>0</v>
      </c>
      <c r="AU515" s="26">
        <f t="shared" si="339"/>
        <v>0</v>
      </c>
      <c r="AV515" s="26">
        <f t="shared" si="339"/>
        <v>0</v>
      </c>
      <c r="AW515" s="26">
        <f t="shared" si="339"/>
        <v>0</v>
      </c>
      <c r="AX515" s="26">
        <f t="shared" si="339"/>
        <v>0</v>
      </c>
      <c r="AY515" s="26">
        <f t="shared" si="339"/>
        <v>0</v>
      </c>
      <c r="AZ515" s="26">
        <f t="shared" si="339"/>
        <v>0</v>
      </c>
      <c r="BA515" s="26">
        <f t="shared" si="339"/>
        <v>0</v>
      </c>
      <c r="BB515" s="26">
        <f t="shared" si="339"/>
        <v>0</v>
      </c>
      <c r="BC515" s="26">
        <f t="shared" si="339"/>
        <v>0</v>
      </c>
      <c r="BD515" s="26">
        <f t="shared" si="339"/>
        <v>0</v>
      </c>
      <c r="BE515" s="26">
        <f t="shared" si="339"/>
        <v>0</v>
      </c>
      <c r="BF515" s="26">
        <f t="shared" si="339"/>
        <v>0</v>
      </c>
      <c r="BG515" s="26">
        <f t="shared" si="339"/>
        <v>0</v>
      </c>
      <c r="BH515" s="26">
        <f t="shared" si="339"/>
        <v>0</v>
      </c>
      <c r="BI515" s="26">
        <f t="shared" si="339"/>
        <v>0</v>
      </c>
      <c r="BJ515" s="26">
        <f t="shared" si="339"/>
        <v>0</v>
      </c>
      <c r="BK515" s="26">
        <f t="shared" si="339"/>
        <v>0</v>
      </c>
      <c r="BL515" s="26">
        <f t="shared" si="339"/>
        <v>0</v>
      </c>
      <c r="BM515" s="26">
        <f t="shared" si="339"/>
        <v>0</v>
      </c>
      <c r="BN515" s="26">
        <f t="shared" si="339"/>
        <v>0</v>
      </c>
      <c r="BO515" s="26">
        <f t="shared" si="339"/>
        <v>0</v>
      </c>
    </row>
    <row r="516" spans="1:67" hidden="1" outlineLevel="2" x14ac:dyDescent="0.15">
      <c r="A516" s="47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</row>
    <row r="517" spans="1:67" hidden="1" outlineLevel="2" x14ac:dyDescent="0.15">
      <c r="A517" s="33" t="s">
        <v>86</v>
      </c>
      <c r="G517" s="26">
        <f t="shared" ref="G517:AL517" si="340">G128*$C128</f>
        <v>0</v>
      </c>
      <c r="H517" s="26">
        <f t="shared" si="340"/>
        <v>0</v>
      </c>
      <c r="I517" s="26">
        <f t="shared" si="340"/>
        <v>0</v>
      </c>
      <c r="J517" s="26">
        <f t="shared" si="340"/>
        <v>0</v>
      </c>
      <c r="K517" s="26">
        <f t="shared" si="340"/>
        <v>0</v>
      </c>
      <c r="L517" s="26">
        <f t="shared" si="340"/>
        <v>0</v>
      </c>
      <c r="M517" s="26">
        <f t="shared" si="340"/>
        <v>0</v>
      </c>
      <c r="N517" s="26">
        <f t="shared" si="340"/>
        <v>0</v>
      </c>
      <c r="O517" s="26">
        <f t="shared" si="340"/>
        <v>0</v>
      </c>
      <c r="P517" s="26">
        <f t="shared" si="340"/>
        <v>0</v>
      </c>
      <c r="Q517" s="26">
        <f t="shared" si="340"/>
        <v>0</v>
      </c>
      <c r="R517" s="26">
        <f t="shared" si="340"/>
        <v>0</v>
      </c>
      <c r="S517" s="26">
        <f t="shared" si="340"/>
        <v>0</v>
      </c>
      <c r="T517" s="26">
        <f t="shared" si="340"/>
        <v>0</v>
      </c>
      <c r="U517" s="26">
        <f t="shared" si="340"/>
        <v>0</v>
      </c>
      <c r="V517" s="26">
        <f t="shared" si="340"/>
        <v>0</v>
      </c>
      <c r="W517" s="26">
        <f t="shared" si="340"/>
        <v>0</v>
      </c>
      <c r="X517" s="26">
        <f t="shared" si="340"/>
        <v>0</v>
      </c>
      <c r="Y517" s="26">
        <f t="shared" si="340"/>
        <v>0</v>
      </c>
      <c r="Z517" s="26">
        <f t="shared" si="340"/>
        <v>0</v>
      </c>
      <c r="AA517" s="26">
        <f t="shared" si="340"/>
        <v>0</v>
      </c>
      <c r="AB517" s="26">
        <f t="shared" si="340"/>
        <v>0</v>
      </c>
      <c r="AC517" s="26">
        <f t="shared" si="340"/>
        <v>0</v>
      </c>
      <c r="AD517" s="26">
        <f t="shared" si="340"/>
        <v>0</v>
      </c>
      <c r="AE517" s="26">
        <f t="shared" si="340"/>
        <v>0</v>
      </c>
      <c r="AF517" s="26">
        <f t="shared" si="340"/>
        <v>0</v>
      </c>
      <c r="AG517" s="26">
        <f t="shared" si="340"/>
        <v>0</v>
      </c>
      <c r="AH517" s="26">
        <f t="shared" si="340"/>
        <v>0</v>
      </c>
      <c r="AI517" s="26">
        <f t="shared" si="340"/>
        <v>0</v>
      </c>
      <c r="AJ517" s="26">
        <f t="shared" si="340"/>
        <v>0</v>
      </c>
      <c r="AK517" s="26">
        <f t="shared" si="340"/>
        <v>0</v>
      </c>
      <c r="AL517" s="26">
        <f t="shared" si="340"/>
        <v>0</v>
      </c>
      <c r="AM517" s="26">
        <f t="shared" ref="AM517:BO517" si="341">AM128*$C128</f>
        <v>0</v>
      </c>
      <c r="AN517" s="26">
        <f t="shared" si="341"/>
        <v>0</v>
      </c>
      <c r="AO517" s="26">
        <f t="shared" si="341"/>
        <v>0</v>
      </c>
      <c r="AP517" s="26">
        <f t="shared" si="341"/>
        <v>0</v>
      </c>
      <c r="AQ517" s="26">
        <f t="shared" si="341"/>
        <v>0</v>
      </c>
      <c r="AR517" s="26">
        <f t="shared" si="341"/>
        <v>0</v>
      </c>
      <c r="AS517" s="26">
        <f t="shared" si="341"/>
        <v>0</v>
      </c>
      <c r="AT517" s="26">
        <f t="shared" si="341"/>
        <v>0</v>
      </c>
      <c r="AU517" s="26">
        <f t="shared" si="341"/>
        <v>0</v>
      </c>
      <c r="AV517" s="26">
        <f t="shared" si="341"/>
        <v>0</v>
      </c>
      <c r="AW517" s="26">
        <f t="shared" si="341"/>
        <v>0</v>
      </c>
      <c r="AX517" s="26">
        <f t="shared" si="341"/>
        <v>0</v>
      </c>
      <c r="AY517" s="26">
        <f t="shared" si="341"/>
        <v>0</v>
      </c>
      <c r="AZ517" s="26">
        <f t="shared" si="341"/>
        <v>0</v>
      </c>
      <c r="BA517" s="26">
        <f t="shared" si="341"/>
        <v>0</v>
      </c>
      <c r="BB517" s="26">
        <f t="shared" si="341"/>
        <v>0</v>
      </c>
      <c r="BC517" s="26">
        <f t="shared" si="341"/>
        <v>0</v>
      </c>
      <c r="BD517" s="26">
        <f t="shared" si="341"/>
        <v>0</v>
      </c>
      <c r="BE517" s="26">
        <f t="shared" si="341"/>
        <v>0</v>
      </c>
      <c r="BF517" s="26">
        <f t="shared" si="341"/>
        <v>0</v>
      </c>
      <c r="BG517" s="26">
        <f t="shared" si="341"/>
        <v>0</v>
      </c>
      <c r="BH517" s="26">
        <f t="shared" si="341"/>
        <v>0</v>
      </c>
      <c r="BI517" s="26">
        <f t="shared" si="341"/>
        <v>0</v>
      </c>
      <c r="BJ517" s="26">
        <f t="shared" si="341"/>
        <v>0</v>
      </c>
      <c r="BK517" s="26">
        <f t="shared" si="341"/>
        <v>0</v>
      </c>
      <c r="BL517" s="26">
        <f t="shared" si="341"/>
        <v>0</v>
      </c>
      <c r="BM517" s="26">
        <f t="shared" si="341"/>
        <v>0</v>
      </c>
      <c r="BN517" s="26">
        <f t="shared" si="341"/>
        <v>0</v>
      </c>
      <c r="BO517" s="26">
        <f t="shared" si="341"/>
        <v>0</v>
      </c>
    </row>
    <row r="518" spans="1:67" hidden="1" outlineLevel="2" x14ac:dyDescent="0.15"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</row>
    <row r="519" spans="1:67" hidden="1" outlineLevel="2" x14ac:dyDescent="0.15">
      <c r="A519" s="14" t="s">
        <v>60</v>
      </c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</row>
    <row r="520" spans="1:67" hidden="1" outlineLevel="2" x14ac:dyDescent="0.15">
      <c r="A520" s="47" t="s">
        <v>75</v>
      </c>
      <c r="G520" s="26">
        <f t="shared" ref="G520:AL520" si="342">G130*$C130</f>
        <v>0</v>
      </c>
      <c r="H520" s="26">
        <f t="shared" si="342"/>
        <v>0</v>
      </c>
      <c r="I520" s="26">
        <f t="shared" si="342"/>
        <v>0</v>
      </c>
      <c r="J520" s="26">
        <f t="shared" si="342"/>
        <v>0</v>
      </c>
      <c r="K520" s="26">
        <f t="shared" si="342"/>
        <v>0</v>
      </c>
      <c r="L520" s="26">
        <f t="shared" si="342"/>
        <v>0</v>
      </c>
      <c r="M520" s="26">
        <f t="shared" si="342"/>
        <v>0</v>
      </c>
      <c r="N520" s="26">
        <f t="shared" si="342"/>
        <v>0</v>
      </c>
      <c r="O520" s="26">
        <f t="shared" si="342"/>
        <v>0</v>
      </c>
      <c r="P520" s="26">
        <f t="shared" si="342"/>
        <v>0</v>
      </c>
      <c r="Q520" s="26">
        <f t="shared" si="342"/>
        <v>0</v>
      </c>
      <c r="R520" s="26">
        <f t="shared" si="342"/>
        <v>0</v>
      </c>
      <c r="S520" s="26">
        <f t="shared" si="342"/>
        <v>0</v>
      </c>
      <c r="T520" s="26">
        <f t="shared" si="342"/>
        <v>0</v>
      </c>
      <c r="U520" s="26">
        <f t="shared" si="342"/>
        <v>0</v>
      </c>
      <c r="V520" s="26">
        <f t="shared" si="342"/>
        <v>0</v>
      </c>
      <c r="W520" s="26">
        <f t="shared" si="342"/>
        <v>0</v>
      </c>
      <c r="X520" s="26">
        <f t="shared" si="342"/>
        <v>0</v>
      </c>
      <c r="Y520" s="26">
        <f t="shared" si="342"/>
        <v>0</v>
      </c>
      <c r="Z520" s="26">
        <f t="shared" si="342"/>
        <v>0</v>
      </c>
      <c r="AA520" s="26">
        <f t="shared" si="342"/>
        <v>0</v>
      </c>
      <c r="AB520" s="26">
        <f t="shared" si="342"/>
        <v>0</v>
      </c>
      <c r="AC520" s="26">
        <f t="shared" si="342"/>
        <v>0</v>
      </c>
      <c r="AD520" s="26">
        <f t="shared" si="342"/>
        <v>0</v>
      </c>
      <c r="AE520" s="26">
        <f t="shared" si="342"/>
        <v>0</v>
      </c>
      <c r="AF520" s="26">
        <f t="shared" si="342"/>
        <v>0</v>
      </c>
      <c r="AG520" s="26">
        <f t="shared" si="342"/>
        <v>0</v>
      </c>
      <c r="AH520" s="26">
        <f t="shared" si="342"/>
        <v>0</v>
      </c>
      <c r="AI520" s="26">
        <f t="shared" si="342"/>
        <v>0</v>
      </c>
      <c r="AJ520" s="26">
        <f t="shared" si="342"/>
        <v>0</v>
      </c>
      <c r="AK520" s="26">
        <f t="shared" si="342"/>
        <v>0</v>
      </c>
      <c r="AL520" s="26">
        <f t="shared" si="342"/>
        <v>0</v>
      </c>
      <c r="AM520" s="26">
        <f t="shared" ref="AM520:BO520" si="343">AM130*$C130</f>
        <v>0</v>
      </c>
      <c r="AN520" s="26">
        <f t="shared" si="343"/>
        <v>0</v>
      </c>
      <c r="AO520" s="26">
        <f t="shared" si="343"/>
        <v>0</v>
      </c>
      <c r="AP520" s="26">
        <f t="shared" si="343"/>
        <v>0</v>
      </c>
      <c r="AQ520" s="26">
        <f t="shared" si="343"/>
        <v>0</v>
      </c>
      <c r="AR520" s="26">
        <f t="shared" si="343"/>
        <v>0</v>
      </c>
      <c r="AS520" s="26">
        <f t="shared" si="343"/>
        <v>0</v>
      </c>
      <c r="AT520" s="26">
        <f t="shared" si="343"/>
        <v>0</v>
      </c>
      <c r="AU520" s="26">
        <f t="shared" si="343"/>
        <v>0</v>
      </c>
      <c r="AV520" s="26">
        <f t="shared" si="343"/>
        <v>0</v>
      </c>
      <c r="AW520" s="26">
        <f t="shared" si="343"/>
        <v>0</v>
      </c>
      <c r="AX520" s="26">
        <f t="shared" si="343"/>
        <v>0</v>
      </c>
      <c r="AY520" s="26">
        <f t="shared" si="343"/>
        <v>0</v>
      </c>
      <c r="AZ520" s="26">
        <f t="shared" si="343"/>
        <v>0</v>
      </c>
      <c r="BA520" s="26">
        <f t="shared" si="343"/>
        <v>0</v>
      </c>
      <c r="BB520" s="26">
        <f t="shared" si="343"/>
        <v>0</v>
      </c>
      <c r="BC520" s="26">
        <f t="shared" si="343"/>
        <v>0</v>
      </c>
      <c r="BD520" s="26">
        <f t="shared" si="343"/>
        <v>0</v>
      </c>
      <c r="BE520" s="26">
        <f t="shared" si="343"/>
        <v>0</v>
      </c>
      <c r="BF520" s="26">
        <f t="shared" si="343"/>
        <v>0</v>
      </c>
      <c r="BG520" s="26">
        <f t="shared" si="343"/>
        <v>0</v>
      </c>
      <c r="BH520" s="26">
        <f t="shared" si="343"/>
        <v>0</v>
      </c>
      <c r="BI520" s="26">
        <f t="shared" si="343"/>
        <v>0</v>
      </c>
      <c r="BJ520" s="26">
        <f t="shared" si="343"/>
        <v>0</v>
      </c>
      <c r="BK520" s="26">
        <f t="shared" si="343"/>
        <v>0</v>
      </c>
      <c r="BL520" s="26">
        <f t="shared" si="343"/>
        <v>0</v>
      </c>
      <c r="BM520" s="26">
        <f t="shared" si="343"/>
        <v>0</v>
      </c>
      <c r="BN520" s="26">
        <f t="shared" si="343"/>
        <v>0</v>
      </c>
      <c r="BO520" s="26">
        <f t="shared" si="343"/>
        <v>0</v>
      </c>
    </row>
    <row r="521" spans="1:67" hidden="1" outlineLevel="2" x14ac:dyDescent="0.15">
      <c r="A521" s="47" t="s">
        <v>62</v>
      </c>
      <c r="G521" s="23">
        <f>STAFFPLAN_CWS!$B169</f>
        <v>0.5</v>
      </c>
      <c r="H521" s="23">
        <f>STAFFPLAN_CWS!$C169</f>
        <v>0.6</v>
      </c>
      <c r="I521" s="23">
        <f>STAFFPLAN_CWS!$C169</f>
        <v>0.6</v>
      </c>
      <c r="J521" s="23">
        <f>STAFFPLAN_CWS!$C169</f>
        <v>0.6</v>
      </c>
      <c r="K521" s="23">
        <f>STAFFPLAN_CWS!$C169</f>
        <v>0.6</v>
      </c>
      <c r="L521" s="23">
        <f>STAFFPLAN_CWS!$C169</f>
        <v>0.6</v>
      </c>
      <c r="M521" s="23">
        <f>STAFFPLAN_CWS!$C169</f>
        <v>0.6</v>
      </c>
      <c r="N521" s="23">
        <f>STAFFPLAN_CWS!$C169</f>
        <v>0.6</v>
      </c>
      <c r="O521" s="23">
        <f>STAFFPLAN_CWS!$C169</f>
        <v>0.6</v>
      </c>
      <c r="P521" s="23">
        <f>STAFFPLAN_CWS!$C169</f>
        <v>0.6</v>
      </c>
      <c r="Q521" s="23">
        <f>STAFFPLAN_CWS!$C169</f>
        <v>0.6</v>
      </c>
      <c r="R521" s="23">
        <f>STAFFPLAN_CWS!$C169</f>
        <v>0.6</v>
      </c>
      <c r="S521" s="23">
        <f>STAFFPLAN_CWS!$C169</f>
        <v>0.6</v>
      </c>
      <c r="T521" s="23">
        <f>STAFFPLAN_CWS!$D169</f>
        <v>0.7</v>
      </c>
      <c r="U521" s="23">
        <f>STAFFPLAN_CWS!$D169</f>
        <v>0.7</v>
      </c>
      <c r="V521" s="23">
        <f>STAFFPLAN_CWS!$D169</f>
        <v>0.7</v>
      </c>
      <c r="W521" s="23">
        <f>STAFFPLAN_CWS!$D169</f>
        <v>0.7</v>
      </c>
      <c r="X521" s="23">
        <f>STAFFPLAN_CWS!$D169</f>
        <v>0.7</v>
      </c>
      <c r="Y521" s="23">
        <f>STAFFPLAN_CWS!$D169</f>
        <v>0.7</v>
      </c>
      <c r="Z521" s="23">
        <f>STAFFPLAN_CWS!$D169</f>
        <v>0.7</v>
      </c>
      <c r="AA521" s="23">
        <f>STAFFPLAN_CWS!$D169</f>
        <v>0.7</v>
      </c>
      <c r="AB521" s="23">
        <f>STAFFPLAN_CWS!$D169</f>
        <v>0.7</v>
      </c>
      <c r="AC521" s="23">
        <f>STAFFPLAN_CWS!$D169</f>
        <v>0.7</v>
      </c>
      <c r="AD521" s="23">
        <f>STAFFPLAN_CWS!$D169</f>
        <v>0.7</v>
      </c>
      <c r="AE521" s="23">
        <f>STAFFPLAN_CWS!$D169</f>
        <v>0.7</v>
      </c>
      <c r="AF521" s="23">
        <f>STAFFPLAN_CWS!$E169</f>
        <v>0.7</v>
      </c>
      <c r="AG521" s="23">
        <f>STAFFPLAN_CWS!$E169</f>
        <v>0.7</v>
      </c>
      <c r="AH521" s="23">
        <f>STAFFPLAN_CWS!$E169</f>
        <v>0.7</v>
      </c>
      <c r="AI521" s="23">
        <f>STAFFPLAN_CWS!$E169</f>
        <v>0.7</v>
      </c>
      <c r="AJ521" s="23">
        <f>STAFFPLAN_CWS!$E169</f>
        <v>0.7</v>
      </c>
      <c r="AK521" s="23">
        <f>STAFFPLAN_CWS!$E169</f>
        <v>0.7</v>
      </c>
      <c r="AL521" s="23">
        <f>STAFFPLAN_CWS!$E169</f>
        <v>0.7</v>
      </c>
      <c r="AM521" s="23">
        <f>STAFFPLAN_CWS!$E169</f>
        <v>0.7</v>
      </c>
      <c r="AN521" s="23">
        <f>STAFFPLAN_CWS!$E169</f>
        <v>0.7</v>
      </c>
      <c r="AO521" s="23">
        <f>STAFFPLAN_CWS!$E169</f>
        <v>0.7</v>
      </c>
      <c r="AP521" s="23">
        <f>STAFFPLAN_CWS!$E169</f>
        <v>0.7</v>
      </c>
      <c r="AQ521" s="23">
        <f>STAFFPLAN_CWS!$E169</f>
        <v>0.7</v>
      </c>
      <c r="AR521" s="23">
        <f>STAFFPLAN_CWS!$F169</f>
        <v>0.85</v>
      </c>
      <c r="AS521" s="23">
        <f>STAFFPLAN_CWS!$F169</f>
        <v>0.85</v>
      </c>
      <c r="AT521" s="23">
        <f>STAFFPLAN_CWS!$F169</f>
        <v>0.85</v>
      </c>
      <c r="AU521" s="23">
        <f>STAFFPLAN_CWS!$F169</f>
        <v>0.85</v>
      </c>
      <c r="AV521" s="23">
        <f>STAFFPLAN_CWS!$F169</f>
        <v>0.85</v>
      </c>
      <c r="AW521" s="23">
        <f>STAFFPLAN_CWS!$F169</f>
        <v>0.85</v>
      </c>
      <c r="AX521" s="23">
        <f>STAFFPLAN_CWS!$F169</f>
        <v>0.85</v>
      </c>
      <c r="AY521" s="23">
        <f>STAFFPLAN_CWS!$F169</f>
        <v>0.85</v>
      </c>
      <c r="AZ521" s="23">
        <f>STAFFPLAN_CWS!$F169</f>
        <v>0.85</v>
      </c>
      <c r="BA521" s="23">
        <f>STAFFPLAN_CWS!$F169</f>
        <v>0.85</v>
      </c>
      <c r="BB521" s="23">
        <f>STAFFPLAN_CWS!$F169</f>
        <v>0.85</v>
      </c>
      <c r="BC521" s="23">
        <f>STAFFPLAN_CWS!$F169</f>
        <v>0.85</v>
      </c>
      <c r="BD521" s="23">
        <f>STAFFPLAN_CWS!$G169</f>
        <v>1</v>
      </c>
      <c r="BE521" s="23">
        <f>STAFFPLAN_CWS!$G169</f>
        <v>1</v>
      </c>
      <c r="BF521" s="23">
        <f>STAFFPLAN_CWS!$G169</f>
        <v>1</v>
      </c>
      <c r="BG521" s="23">
        <f>STAFFPLAN_CWS!$G169</f>
        <v>1</v>
      </c>
      <c r="BH521" s="23">
        <f>STAFFPLAN_CWS!$G169</f>
        <v>1</v>
      </c>
      <c r="BI521" s="23">
        <f>STAFFPLAN_CWS!$G169</f>
        <v>1</v>
      </c>
      <c r="BJ521" s="23">
        <f>STAFFPLAN_CWS!$G169</f>
        <v>1</v>
      </c>
      <c r="BK521" s="23">
        <f>STAFFPLAN_CWS!$G169</f>
        <v>1</v>
      </c>
      <c r="BL521" s="23">
        <f>STAFFPLAN_CWS!$G169</f>
        <v>1</v>
      </c>
      <c r="BM521" s="23">
        <f>STAFFPLAN_CWS!$G169</f>
        <v>1</v>
      </c>
      <c r="BN521" s="23">
        <f>STAFFPLAN_CWS!$G169</f>
        <v>1</v>
      </c>
      <c r="BO521" s="23">
        <f>STAFFPLAN_CWS!$G169</f>
        <v>1</v>
      </c>
    </row>
    <row r="522" spans="1:67" hidden="1" outlineLevel="2" x14ac:dyDescent="0.15">
      <c r="A522" s="47" t="s">
        <v>76</v>
      </c>
      <c r="G522" s="26">
        <f t="shared" ref="G522:AL522" si="344">G520*G521</f>
        <v>0</v>
      </c>
      <c r="H522" s="26">
        <f t="shared" si="344"/>
        <v>0</v>
      </c>
      <c r="I522" s="26">
        <f t="shared" si="344"/>
        <v>0</v>
      </c>
      <c r="J522" s="26">
        <f t="shared" si="344"/>
        <v>0</v>
      </c>
      <c r="K522" s="26">
        <f t="shared" si="344"/>
        <v>0</v>
      </c>
      <c r="L522" s="26">
        <f t="shared" si="344"/>
        <v>0</v>
      </c>
      <c r="M522" s="26">
        <f t="shared" si="344"/>
        <v>0</v>
      </c>
      <c r="N522" s="26">
        <f t="shared" si="344"/>
        <v>0</v>
      </c>
      <c r="O522" s="26">
        <f t="shared" si="344"/>
        <v>0</v>
      </c>
      <c r="P522" s="26">
        <f t="shared" si="344"/>
        <v>0</v>
      </c>
      <c r="Q522" s="26">
        <f t="shared" si="344"/>
        <v>0</v>
      </c>
      <c r="R522" s="26">
        <f t="shared" si="344"/>
        <v>0</v>
      </c>
      <c r="S522" s="26">
        <f t="shared" si="344"/>
        <v>0</v>
      </c>
      <c r="T522" s="26">
        <f t="shared" si="344"/>
        <v>0</v>
      </c>
      <c r="U522" s="26">
        <f t="shared" si="344"/>
        <v>0</v>
      </c>
      <c r="V522" s="26">
        <f t="shared" si="344"/>
        <v>0</v>
      </c>
      <c r="W522" s="26">
        <f t="shared" si="344"/>
        <v>0</v>
      </c>
      <c r="X522" s="26">
        <f t="shared" si="344"/>
        <v>0</v>
      </c>
      <c r="Y522" s="26">
        <f t="shared" si="344"/>
        <v>0</v>
      </c>
      <c r="Z522" s="26">
        <f t="shared" si="344"/>
        <v>0</v>
      </c>
      <c r="AA522" s="26">
        <f t="shared" si="344"/>
        <v>0</v>
      </c>
      <c r="AB522" s="26">
        <f t="shared" si="344"/>
        <v>0</v>
      </c>
      <c r="AC522" s="26">
        <f t="shared" si="344"/>
        <v>0</v>
      </c>
      <c r="AD522" s="26">
        <f t="shared" si="344"/>
        <v>0</v>
      </c>
      <c r="AE522" s="26">
        <f t="shared" si="344"/>
        <v>0</v>
      </c>
      <c r="AF522" s="26">
        <f t="shared" si="344"/>
        <v>0</v>
      </c>
      <c r="AG522" s="26">
        <f t="shared" si="344"/>
        <v>0</v>
      </c>
      <c r="AH522" s="26">
        <f t="shared" si="344"/>
        <v>0</v>
      </c>
      <c r="AI522" s="26">
        <f t="shared" si="344"/>
        <v>0</v>
      </c>
      <c r="AJ522" s="26">
        <f t="shared" si="344"/>
        <v>0</v>
      </c>
      <c r="AK522" s="26">
        <f t="shared" si="344"/>
        <v>0</v>
      </c>
      <c r="AL522" s="26">
        <f t="shared" si="344"/>
        <v>0</v>
      </c>
      <c r="AM522" s="26">
        <f t="shared" ref="AM522:BO522" si="345">AM520*AM521</f>
        <v>0</v>
      </c>
      <c r="AN522" s="26">
        <f t="shared" si="345"/>
        <v>0</v>
      </c>
      <c r="AO522" s="26">
        <f t="shared" si="345"/>
        <v>0</v>
      </c>
      <c r="AP522" s="26">
        <f t="shared" si="345"/>
        <v>0</v>
      </c>
      <c r="AQ522" s="26">
        <f t="shared" si="345"/>
        <v>0</v>
      </c>
      <c r="AR522" s="26">
        <f t="shared" si="345"/>
        <v>0</v>
      </c>
      <c r="AS522" s="26">
        <f t="shared" si="345"/>
        <v>0</v>
      </c>
      <c r="AT522" s="26">
        <f t="shared" si="345"/>
        <v>0</v>
      </c>
      <c r="AU522" s="26">
        <f t="shared" si="345"/>
        <v>0</v>
      </c>
      <c r="AV522" s="26">
        <f t="shared" si="345"/>
        <v>0</v>
      </c>
      <c r="AW522" s="26">
        <f t="shared" si="345"/>
        <v>0</v>
      </c>
      <c r="AX522" s="26">
        <f t="shared" si="345"/>
        <v>0</v>
      </c>
      <c r="AY522" s="26">
        <f t="shared" si="345"/>
        <v>0</v>
      </c>
      <c r="AZ522" s="26">
        <f t="shared" si="345"/>
        <v>0</v>
      </c>
      <c r="BA522" s="26">
        <f t="shared" si="345"/>
        <v>0</v>
      </c>
      <c r="BB522" s="26">
        <f t="shared" si="345"/>
        <v>0</v>
      </c>
      <c r="BC522" s="26">
        <f t="shared" si="345"/>
        <v>0</v>
      </c>
      <c r="BD522" s="26">
        <f t="shared" si="345"/>
        <v>0</v>
      </c>
      <c r="BE522" s="26">
        <f t="shared" si="345"/>
        <v>0</v>
      </c>
      <c r="BF522" s="26">
        <f t="shared" si="345"/>
        <v>0</v>
      </c>
      <c r="BG522" s="26">
        <f t="shared" si="345"/>
        <v>0</v>
      </c>
      <c r="BH522" s="26">
        <f t="shared" si="345"/>
        <v>0</v>
      </c>
      <c r="BI522" s="26">
        <f t="shared" si="345"/>
        <v>0</v>
      </c>
      <c r="BJ522" s="26">
        <f t="shared" si="345"/>
        <v>0</v>
      </c>
      <c r="BK522" s="26">
        <f t="shared" si="345"/>
        <v>0</v>
      </c>
      <c r="BL522" s="26">
        <f t="shared" si="345"/>
        <v>0</v>
      </c>
      <c r="BM522" s="26">
        <f t="shared" si="345"/>
        <v>0</v>
      </c>
      <c r="BN522" s="26">
        <f t="shared" si="345"/>
        <v>0</v>
      </c>
      <c r="BO522" s="26">
        <f t="shared" si="345"/>
        <v>0</v>
      </c>
    </row>
    <row r="523" spans="1:67" hidden="1" outlineLevel="2" x14ac:dyDescent="0.15">
      <c r="A523" s="47" t="s">
        <v>757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L523" s="26">
        <v>0</v>
      </c>
      <c r="AM523" s="26">
        <v>0</v>
      </c>
      <c r="AN523" s="26">
        <v>0</v>
      </c>
      <c r="AO523" s="26">
        <v>0</v>
      </c>
      <c r="AP523" s="26">
        <v>0</v>
      </c>
      <c r="AQ523" s="26">
        <v>0</v>
      </c>
      <c r="AR523" s="26">
        <v>0</v>
      </c>
      <c r="AS523" s="26">
        <v>0</v>
      </c>
      <c r="AT523" s="26">
        <v>0</v>
      </c>
      <c r="AU523" s="26">
        <v>0</v>
      </c>
      <c r="AV523" s="26">
        <v>0</v>
      </c>
      <c r="AW523" s="26">
        <v>0</v>
      </c>
      <c r="AX523" s="26">
        <v>0</v>
      </c>
      <c r="AY523" s="26">
        <v>0</v>
      </c>
      <c r="AZ523" s="26">
        <v>0</v>
      </c>
      <c r="BA523" s="26">
        <v>0</v>
      </c>
      <c r="BB523" s="26">
        <v>0</v>
      </c>
      <c r="BC523" s="26">
        <v>0</v>
      </c>
      <c r="BD523" s="26">
        <v>0</v>
      </c>
      <c r="BE523" s="26">
        <v>0</v>
      </c>
      <c r="BF523" s="26">
        <v>0</v>
      </c>
      <c r="BG523" s="26">
        <v>0</v>
      </c>
      <c r="BH523" s="26">
        <v>0</v>
      </c>
      <c r="BI523" s="26">
        <v>0</v>
      </c>
      <c r="BJ523" s="26">
        <v>0</v>
      </c>
      <c r="BK523" s="26">
        <v>0</v>
      </c>
      <c r="BL523" s="26">
        <v>0</v>
      </c>
      <c r="BM523" s="26">
        <v>0</v>
      </c>
      <c r="BN523" s="26">
        <v>0</v>
      </c>
      <c r="BO523" s="26">
        <v>0</v>
      </c>
    </row>
    <row r="524" spans="1:67" hidden="1" outlineLevel="2" x14ac:dyDescent="0.15">
      <c r="A524" s="47" t="s">
        <v>63</v>
      </c>
      <c r="G524" s="26">
        <f t="shared" ref="G524:AL524" si="346">G522+G523</f>
        <v>0</v>
      </c>
      <c r="H524" s="26">
        <f t="shared" si="346"/>
        <v>0</v>
      </c>
      <c r="I524" s="26">
        <f t="shared" si="346"/>
        <v>0</v>
      </c>
      <c r="J524" s="26">
        <f t="shared" si="346"/>
        <v>0</v>
      </c>
      <c r="K524" s="26">
        <f t="shared" si="346"/>
        <v>0</v>
      </c>
      <c r="L524" s="26">
        <f t="shared" si="346"/>
        <v>0</v>
      </c>
      <c r="M524" s="26">
        <f t="shared" si="346"/>
        <v>0</v>
      </c>
      <c r="N524" s="26">
        <f t="shared" si="346"/>
        <v>0</v>
      </c>
      <c r="O524" s="26">
        <f t="shared" si="346"/>
        <v>0</v>
      </c>
      <c r="P524" s="26">
        <f t="shared" si="346"/>
        <v>0</v>
      </c>
      <c r="Q524" s="26">
        <f t="shared" si="346"/>
        <v>0</v>
      </c>
      <c r="R524" s="26">
        <f t="shared" si="346"/>
        <v>0</v>
      </c>
      <c r="S524" s="26">
        <f t="shared" si="346"/>
        <v>0</v>
      </c>
      <c r="T524" s="26">
        <f t="shared" si="346"/>
        <v>0</v>
      </c>
      <c r="U524" s="26">
        <f t="shared" si="346"/>
        <v>0</v>
      </c>
      <c r="V524" s="26">
        <f t="shared" si="346"/>
        <v>0</v>
      </c>
      <c r="W524" s="26">
        <f t="shared" si="346"/>
        <v>0</v>
      </c>
      <c r="X524" s="26">
        <f t="shared" si="346"/>
        <v>0</v>
      </c>
      <c r="Y524" s="26">
        <f t="shared" si="346"/>
        <v>0</v>
      </c>
      <c r="Z524" s="26">
        <f t="shared" si="346"/>
        <v>0</v>
      </c>
      <c r="AA524" s="26">
        <f t="shared" si="346"/>
        <v>0</v>
      </c>
      <c r="AB524" s="26">
        <f t="shared" si="346"/>
        <v>0</v>
      </c>
      <c r="AC524" s="26">
        <f t="shared" si="346"/>
        <v>0</v>
      </c>
      <c r="AD524" s="26">
        <f t="shared" si="346"/>
        <v>0</v>
      </c>
      <c r="AE524" s="26">
        <f t="shared" si="346"/>
        <v>0</v>
      </c>
      <c r="AF524" s="26">
        <f t="shared" si="346"/>
        <v>0</v>
      </c>
      <c r="AG524" s="26">
        <f t="shared" si="346"/>
        <v>0</v>
      </c>
      <c r="AH524" s="26">
        <f t="shared" si="346"/>
        <v>0</v>
      </c>
      <c r="AI524" s="26">
        <f t="shared" si="346"/>
        <v>0</v>
      </c>
      <c r="AJ524" s="26">
        <f t="shared" si="346"/>
        <v>0</v>
      </c>
      <c r="AK524" s="26">
        <f t="shared" si="346"/>
        <v>0</v>
      </c>
      <c r="AL524" s="26">
        <f t="shared" si="346"/>
        <v>0</v>
      </c>
      <c r="AM524" s="26">
        <f t="shared" ref="AM524:BO524" si="347">AM522+AM523</f>
        <v>0</v>
      </c>
      <c r="AN524" s="26">
        <f t="shared" si="347"/>
        <v>0</v>
      </c>
      <c r="AO524" s="26">
        <f t="shared" si="347"/>
        <v>0</v>
      </c>
      <c r="AP524" s="26">
        <f t="shared" si="347"/>
        <v>0</v>
      </c>
      <c r="AQ524" s="26">
        <f t="shared" si="347"/>
        <v>0</v>
      </c>
      <c r="AR524" s="26">
        <f t="shared" si="347"/>
        <v>0</v>
      </c>
      <c r="AS524" s="26">
        <f t="shared" si="347"/>
        <v>0</v>
      </c>
      <c r="AT524" s="26">
        <f t="shared" si="347"/>
        <v>0</v>
      </c>
      <c r="AU524" s="26">
        <f t="shared" si="347"/>
        <v>0</v>
      </c>
      <c r="AV524" s="26">
        <f t="shared" si="347"/>
        <v>0</v>
      </c>
      <c r="AW524" s="26">
        <f t="shared" si="347"/>
        <v>0</v>
      </c>
      <c r="AX524" s="26">
        <f t="shared" si="347"/>
        <v>0</v>
      </c>
      <c r="AY524" s="26">
        <f t="shared" si="347"/>
        <v>0</v>
      </c>
      <c r="AZ524" s="26">
        <f t="shared" si="347"/>
        <v>0</v>
      </c>
      <c r="BA524" s="26">
        <f t="shared" si="347"/>
        <v>0</v>
      </c>
      <c r="BB524" s="26">
        <f t="shared" si="347"/>
        <v>0</v>
      </c>
      <c r="BC524" s="26">
        <f t="shared" si="347"/>
        <v>0</v>
      </c>
      <c r="BD524" s="26">
        <f t="shared" si="347"/>
        <v>0</v>
      </c>
      <c r="BE524" s="26">
        <f t="shared" si="347"/>
        <v>0</v>
      </c>
      <c r="BF524" s="26">
        <f t="shared" si="347"/>
        <v>0</v>
      </c>
      <c r="BG524" s="26">
        <f t="shared" si="347"/>
        <v>0</v>
      </c>
      <c r="BH524" s="26">
        <f t="shared" si="347"/>
        <v>0</v>
      </c>
      <c r="BI524" s="26">
        <f t="shared" si="347"/>
        <v>0</v>
      </c>
      <c r="BJ524" s="26">
        <f t="shared" si="347"/>
        <v>0</v>
      </c>
      <c r="BK524" s="26">
        <f t="shared" si="347"/>
        <v>0</v>
      </c>
      <c r="BL524" s="26">
        <f t="shared" si="347"/>
        <v>0</v>
      </c>
      <c r="BM524" s="26">
        <f t="shared" si="347"/>
        <v>0</v>
      </c>
      <c r="BN524" s="26">
        <f t="shared" si="347"/>
        <v>0</v>
      </c>
      <c r="BO524" s="26">
        <f t="shared" si="347"/>
        <v>0</v>
      </c>
    </row>
    <row r="525" spans="1:67" hidden="1" outlineLevel="2" x14ac:dyDescent="0.15">
      <c r="A525" s="47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</row>
    <row r="526" spans="1:67" hidden="1" outlineLevel="2" x14ac:dyDescent="0.15">
      <c r="A526" s="33" t="s">
        <v>86</v>
      </c>
      <c r="G526" s="26">
        <f t="shared" ref="G526:AL526" si="348">G131*$C131</f>
        <v>0</v>
      </c>
      <c r="H526" s="26">
        <f t="shared" si="348"/>
        <v>0</v>
      </c>
      <c r="I526" s="26">
        <f t="shared" si="348"/>
        <v>0</v>
      </c>
      <c r="J526" s="26">
        <f t="shared" si="348"/>
        <v>0</v>
      </c>
      <c r="K526" s="26">
        <f t="shared" si="348"/>
        <v>0</v>
      </c>
      <c r="L526" s="26">
        <f t="shared" si="348"/>
        <v>0</v>
      </c>
      <c r="M526" s="26">
        <f t="shared" si="348"/>
        <v>0</v>
      </c>
      <c r="N526" s="26">
        <f t="shared" si="348"/>
        <v>0</v>
      </c>
      <c r="O526" s="26">
        <f t="shared" si="348"/>
        <v>0</v>
      </c>
      <c r="P526" s="26">
        <f t="shared" si="348"/>
        <v>0</v>
      </c>
      <c r="Q526" s="26">
        <f t="shared" si="348"/>
        <v>0</v>
      </c>
      <c r="R526" s="26">
        <f t="shared" si="348"/>
        <v>0</v>
      </c>
      <c r="S526" s="26">
        <f t="shared" si="348"/>
        <v>0</v>
      </c>
      <c r="T526" s="26">
        <f t="shared" si="348"/>
        <v>0</v>
      </c>
      <c r="U526" s="26">
        <f t="shared" si="348"/>
        <v>0</v>
      </c>
      <c r="V526" s="26">
        <f t="shared" si="348"/>
        <v>0</v>
      </c>
      <c r="W526" s="26">
        <f t="shared" si="348"/>
        <v>0</v>
      </c>
      <c r="X526" s="26">
        <f t="shared" si="348"/>
        <v>0</v>
      </c>
      <c r="Y526" s="26">
        <f t="shared" si="348"/>
        <v>0</v>
      </c>
      <c r="Z526" s="26">
        <f t="shared" si="348"/>
        <v>0</v>
      </c>
      <c r="AA526" s="26">
        <f t="shared" si="348"/>
        <v>0</v>
      </c>
      <c r="AB526" s="26">
        <f t="shared" si="348"/>
        <v>0</v>
      </c>
      <c r="AC526" s="26">
        <f t="shared" si="348"/>
        <v>0</v>
      </c>
      <c r="AD526" s="26">
        <f t="shared" si="348"/>
        <v>0</v>
      </c>
      <c r="AE526" s="26">
        <f t="shared" si="348"/>
        <v>0</v>
      </c>
      <c r="AF526" s="26">
        <f t="shared" si="348"/>
        <v>0</v>
      </c>
      <c r="AG526" s="26">
        <f t="shared" si="348"/>
        <v>0</v>
      </c>
      <c r="AH526" s="26">
        <f t="shared" si="348"/>
        <v>0</v>
      </c>
      <c r="AI526" s="26">
        <f t="shared" si="348"/>
        <v>0</v>
      </c>
      <c r="AJ526" s="26">
        <f t="shared" si="348"/>
        <v>0</v>
      </c>
      <c r="AK526" s="26">
        <f t="shared" si="348"/>
        <v>0</v>
      </c>
      <c r="AL526" s="26">
        <f t="shared" si="348"/>
        <v>0</v>
      </c>
      <c r="AM526" s="26">
        <f t="shared" ref="AM526:BO526" si="349">AM131*$C131</f>
        <v>0</v>
      </c>
      <c r="AN526" s="26">
        <f t="shared" si="349"/>
        <v>0</v>
      </c>
      <c r="AO526" s="26">
        <f t="shared" si="349"/>
        <v>0</v>
      </c>
      <c r="AP526" s="26">
        <f t="shared" si="349"/>
        <v>0</v>
      </c>
      <c r="AQ526" s="26">
        <f t="shared" si="349"/>
        <v>0</v>
      </c>
      <c r="AR526" s="26">
        <f t="shared" si="349"/>
        <v>0</v>
      </c>
      <c r="AS526" s="26">
        <f t="shared" si="349"/>
        <v>0</v>
      </c>
      <c r="AT526" s="26">
        <f t="shared" si="349"/>
        <v>0</v>
      </c>
      <c r="AU526" s="26">
        <f t="shared" si="349"/>
        <v>0</v>
      </c>
      <c r="AV526" s="26">
        <f t="shared" si="349"/>
        <v>0</v>
      </c>
      <c r="AW526" s="26">
        <f t="shared" si="349"/>
        <v>0</v>
      </c>
      <c r="AX526" s="26">
        <f t="shared" si="349"/>
        <v>0</v>
      </c>
      <c r="AY526" s="26">
        <f t="shared" si="349"/>
        <v>0</v>
      </c>
      <c r="AZ526" s="26">
        <f t="shared" si="349"/>
        <v>0</v>
      </c>
      <c r="BA526" s="26">
        <f t="shared" si="349"/>
        <v>0</v>
      </c>
      <c r="BB526" s="26">
        <f t="shared" si="349"/>
        <v>0</v>
      </c>
      <c r="BC526" s="26">
        <f t="shared" si="349"/>
        <v>0</v>
      </c>
      <c r="BD526" s="26">
        <f t="shared" si="349"/>
        <v>0</v>
      </c>
      <c r="BE526" s="26">
        <f t="shared" si="349"/>
        <v>0</v>
      </c>
      <c r="BF526" s="26">
        <f t="shared" si="349"/>
        <v>0</v>
      </c>
      <c r="BG526" s="26">
        <f t="shared" si="349"/>
        <v>0</v>
      </c>
      <c r="BH526" s="26">
        <f t="shared" si="349"/>
        <v>0</v>
      </c>
      <c r="BI526" s="26">
        <f t="shared" si="349"/>
        <v>0</v>
      </c>
      <c r="BJ526" s="26">
        <f t="shared" si="349"/>
        <v>0</v>
      </c>
      <c r="BK526" s="26">
        <f t="shared" si="349"/>
        <v>0</v>
      </c>
      <c r="BL526" s="26">
        <f t="shared" si="349"/>
        <v>0</v>
      </c>
      <c r="BM526" s="26">
        <f t="shared" si="349"/>
        <v>0</v>
      </c>
      <c r="BN526" s="26">
        <f t="shared" si="349"/>
        <v>0</v>
      </c>
      <c r="BO526" s="26">
        <f t="shared" si="349"/>
        <v>0</v>
      </c>
    </row>
    <row r="527" spans="1:67" hidden="1" outlineLevel="2" x14ac:dyDescent="0.15"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</row>
    <row r="528" spans="1:67" hidden="1" outlineLevel="2" x14ac:dyDescent="0.15">
      <c r="A528" s="14" t="s">
        <v>26</v>
      </c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</row>
    <row r="529" spans="1:69" hidden="1" outlineLevel="2" x14ac:dyDescent="0.15">
      <c r="A529" s="47" t="s">
        <v>76</v>
      </c>
      <c r="G529" s="26">
        <f t="shared" ref="G529:AL529" si="350">G522+G513+G504+G495+G459+G450+G441+G432+G423+G414+G405+G396+G387+G486+G477+G468</f>
        <v>0</v>
      </c>
      <c r="H529" s="26">
        <f t="shared" si="350"/>
        <v>2400000</v>
      </c>
      <c r="I529" s="26">
        <f t="shared" si="350"/>
        <v>2400000</v>
      </c>
      <c r="J529" s="26">
        <f t="shared" si="350"/>
        <v>2400000</v>
      </c>
      <c r="K529" s="26">
        <f t="shared" si="350"/>
        <v>2400000</v>
      </c>
      <c r="L529" s="26">
        <f t="shared" si="350"/>
        <v>2400000</v>
      </c>
      <c r="M529" s="26">
        <f t="shared" si="350"/>
        <v>2400000</v>
      </c>
      <c r="N529" s="26">
        <f t="shared" si="350"/>
        <v>2400000</v>
      </c>
      <c r="O529" s="26">
        <f t="shared" si="350"/>
        <v>2400000</v>
      </c>
      <c r="P529" s="26">
        <f t="shared" si="350"/>
        <v>2400000</v>
      </c>
      <c r="Q529" s="26">
        <f t="shared" si="350"/>
        <v>2400000</v>
      </c>
      <c r="R529" s="26">
        <f t="shared" si="350"/>
        <v>2400000</v>
      </c>
      <c r="S529" s="26">
        <f t="shared" si="350"/>
        <v>2400000</v>
      </c>
      <c r="T529" s="26">
        <f t="shared" si="350"/>
        <v>2800000</v>
      </c>
      <c r="U529" s="26">
        <f t="shared" si="350"/>
        <v>2800000</v>
      </c>
      <c r="V529" s="26">
        <f t="shared" si="350"/>
        <v>2800000</v>
      </c>
      <c r="W529" s="26">
        <f t="shared" si="350"/>
        <v>2800000</v>
      </c>
      <c r="X529" s="26">
        <f t="shared" si="350"/>
        <v>2800000</v>
      </c>
      <c r="Y529" s="26">
        <f t="shared" si="350"/>
        <v>2800000</v>
      </c>
      <c r="Z529" s="26">
        <f t="shared" si="350"/>
        <v>2800000</v>
      </c>
      <c r="AA529" s="26">
        <f t="shared" si="350"/>
        <v>2800000</v>
      </c>
      <c r="AB529" s="26">
        <f t="shared" si="350"/>
        <v>2800000</v>
      </c>
      <c r="AC529" s="26">
        <f t="shared" si="350"/>
        <v>2800000</v>
      </c>
      <c r="AD529" s="26">
        <f t="shared" si="350"/>
        <v>2800000</v>
      </c>
      <c r="AE529" s="26">
        <f t="shared" si="350"/>
        <v>2800000</v>
      </c>
      <c r="AF529" s="26">
        <f t="shared" si="350"/>
        <v>2800000</v>
      </c>
      <c r="AG529" s="26">
        <f t="shared" si="350"/>
        <v>2800000</v>
      </c>
      <c r="AH529" s="26">
        <f t="shared" si="350"/>
        <v>2800000</v>
      </c>
      <c r="AI529" s="26">
        <f t="shared" si="350"/>
        <v>2800000</v>
      </c>
      <c r="AJ529" s="26">
        <f t="shared" si="350"/>
        <v>2800000</v>
      </c>
      <c r="AK529" s="26">
        <f t="shared" si="350"/>
        <v>2800000</v>
      </c>
      <c r="AL529" s="26">
        <f t="shared" si="350"/>
        <v>2800000</v>
      </c>
      <c r="AM529" s="26">
        <f t="shared" ref="AM529:BO529" si="351">AM522+AM513+AM504+AM495+AM459+AM450+AM441+AM432+AM423+AM414+AM405+AM396+AM387+AM486+AM477+AM468</f>
        <v>2800000</v>
      </c>
      <c r="AN529" s="26">
        <f t="shared" si="351"/>
        <v>2800000</v>
      </c>
      <c r="AO529" s="26">
        <f t="shared" si="351"/>
        <v>2800000</v>
      </c>
      <c r="AP529" s="26">
        <f t="shared" si="351"/>
        <v>2800000</v>
      </c>
      <c r="AQ529" s="26">
        <f t="shared" si="351"/>
        <v>2800000</v>
      </c>
      <c r="AR529" s="26">
        <f t="shared" si="351"/>
        <v>3400000</v>
      </c>
      <c r="AS529" s="26">
        <f t="shared" si="351"/>
        <v>3400000</v>
      </c>
      <c r="AT529" s="26">
        <f t="shared" si="351"/>
        <v>3400000</v>
      </c>
      <c r="AU529" s="26">
        <f t="shared" si="351"/>
        <v>3400000</v>
      </c>
      <c r="AV529" s="26">
        <f t="shared" si="351"/>
        <v>3400000</v>
      </c>
      <c r="AW529" s="26">
        <f t="shared" si="351"/>
        <v>3400000</v>
      </c>
      <c r="AX529" s="26">
        <f t="shared" si="351"/>
        <v>3400000</v>
      </c>
      <c r="AY529" s="26">
        <f t="shared" si="351"/>
        <v>3400000</v>
      </c>
      <c r="AZ529" s="26">
        <f t="shared" si="351"/>
        <v>3400000</v>
      </c>
      <c r="BA529" s="26">
        <f t="shared" si="351"/>
        <v>3400000</v>
      </c>
      <c r="BB529" s="26">
        <f t="shared" si="351"/>
        <v>3400000</v>
      </c>
      <c r="BC529" s="26">
        <f t="shared" si="351"/>
        <v>3400000</v>
      </c>
      <c r="BD529" s="26">
        <f t="shared" si="351"/>
        <v>4000000</v>
      </c>
      <c r="BE529" s="26">
        <f t="shared" si="351"/>
        <v>4000000</v>
      </c>
      <c r="BF529" s="26">
        <f t="shared" si="351"/>
        <v>4000000</v>
      </c>
      <c r="BG529" s="26">
        <f t="shared" si="351"/>
        <v>4000000</v>
      </c>
      <c r="BH529" s="26">
        <f t="shared" si="351"/>
        <v>4000000</v>
      </c>
      <c r="BI529" s="26">
        <f t="shared" si="351"/>
        <v>4000000</v>
      </c>
      <c r="BJ529" s="26">
        <f t="shared" si="351"/>
        <v>4000000</v>
      </c>
      <c r="BK529" s="26">
        <f t="shared" si="351"/>
        <v>4000000</v>
      </c>
      <c r="BL529" s="26">
        <f t="shared" si="351"/>
        <v>4000000</v>
      </c>
      <c r="BM529" s="26">
        <f t="shared" si="351"/>
        <v>4000000</v>
      </c>
      <c r="BN529" s="26">
        <f t="shared" si="351"/>
        <v>4000000</v>
      </c>
      <c r="BO529" s="26">
        <f t="shared" si="351"/>
        <v>4000000</v>
      </c>
      <c r="BP529" s="38">
        <f t="shared" ref="BP529:BP536" si="352">SUM(G529:BO529)</f>
        <v>184800000</v>
      </c>
    </row>
    <row r="530" spans="1:69" hidden="1" outlineLevel="2" x14ac:dyDescent="0.15">
      <c r="A530" s="47" t="s">
        <v>757</v>
      </c>
      <c r="G530" s="26">
        <f t="shared" ref="G530:AL530" si="353">G523+G514+G505+G496+G487+G478+G469+G460+G451+G442+G433+G424+G415+G406+G397+G388</f>
        <v>0</v>
      </c>
      <c r="H530" s="26">
        <f t="shared" si="353"/>
        <v>0</v>
      </c>
      <c r="I530" s="26">
        <f t="shared" si="353"/>
        <v>0</v>
      </c>
      <c r="J530" s="26">
        <f t="shared" si="353"/>
        <v>0</v>
      </c>
      <c r="K530" s="26">
        <f t="shared" si="353"/>
        <v>0</v>
      </c>
      <c r="L530" s="26">
        <f t="shared" si="353"/>
        <v>0</v>
      </c>
      <c r="M530" s="26">
        <f t="shared" si="353"/>
        <v>0</v>
      </c>
      <c r="N530" s="26">
        <f t="shared" si="353"/>
        <v>0</v>
      </c>
      <c r="O530" s="26">
        <f t="shared" si="353"/>
        <v>0</v>
      </c>
      <c r="P530" s="26">
        <f t="shared" si="353"/>
        <v>0</v>
      </c>
      <c r="Q530" s="26">
        <f t="shared" si="353"/>
        <v>0</v>
      </c>
      <c r="R530" s="26">
        <f t="shared" si="353"/>
        <v>0</v>
      </c>
      <c r="S530" s="26">
        <f t="shared" si="353"/>
        <v>0</v>
      </c>
      <c r="T530" s="26">
        <f t="shared" si="353"/>
        <v>0</v>
      </c>
      <c r="U530" s="26">
        <f t="shared" si="353"/>
        <v>0</v>
      </c>
      <c r="V530" s="26">
        <f t="shared" si="353"/>
        <v>0</v>
      </c>
      <c r="W530" s="26">
        <f t="shared" si="353"/>
        <v>0</v>
      </c>
      <c r="X530" s="26">
        <f t="shared" si="353"/>
        <v>0</v>
      </c>
      <c r="Y530" s="26">
        <f t="shared" si="353"/>
        <v>0</v>
      </c>
      <c r="Z530" s="26">
        <f t="shared" si="353"/>
        <v>0</v>
      </c>
      <c r="AA530" s="26">
        <f t="shared" si="353"/>
        <v>0</v>
      </c>
      <c r="AB530" s="26">
        <f t="shared" si="353"/>
        <v>0</v>
      </c>
      <c r="AC530" s="26">
        <f t="shared" si="353"/>
        <v>0</v>
      </c>
      <c r="AD530" s="26">
        <f t="shared" si="353"/>
        <v>0</v>
      </c>
      <c r="AE530" s="26">
        <f t="shared" si="353"/>
        <v>0</v>
      </c>
      <c r="AF530" s="26">
        <f t="shared" si="353"/>
        <v>0</v>
      </c>
      <c r="AG530" s="26">
        <f t="shared" si="353"/>
        <v>0</v>
      </c>
      <c r="AH530" s="26">
        <f t="shared" si="353"/>
        <v>0</v>
      </c>
      <c r="AI530" s="26">
        <f t="shared" si="353"/>
        <v>0</v>
      </c>
      <c r="AJ530" s="26">
        <f t="shared" si="353"/>
        <v>0</v>
      </c>
      <c r="AK530" s="26">
        <f t="shared" si="353"/>
        <v>0</v>
      </c>
      <c r="AL530" s="26">
        <f t="shared" si="353"/>
        <v>0</v>
      </c>
      <c r="AM530" s="26">
        <f t="shared" ref="AM530:BO530" si="354">AM523+AM514+AM505+AM496+AM487+AM478+AM469+AM460+AM451+AM442+AM433+AM424+AM415+AM406+AM397+AM388</f>
        <v>0</v>
      </c>
      <c r="AN530" s="26">
        <f t="shared" si="354"/>
        <v>0</v>
      </c>
      <c r="AO530" s="26">
        <f t="shared" si="354"/>
        <v>0</v>
      </c>
      <c r="AP530" s="26">
        <f t="shared" si="354"/>
        <v>0</v>
      </c>
      <c r="AQ530" s="26">
        <f t="shared" si="354"/>
        <v>0</v>
      </c>
      <c r="AR530" s="26">
        <f t="shared" si="354"/>
        <v>0</v>
      </c>
      <c r="AS530" s="26">
        <f t="shared" si="354"/>
        <v>0</v>
      </c>
      <c r="AT530" s="26">
        <f t="shared" si="354"/>
        <v>0</v>
      </c>
      <c r="AU530" s="26">
        <f t="shared" si="354"/>
        <v>0</v>
      </c>
      <c r="AV530" s="26">
        <f t="shared" si="354"/>
        <v>0</v>
      </c>
      <c r="AW530" s="26">
        <f t="shared" si="354"/>
        <v>0</v>
      </c>
      <c r="AX530" s="26">
        <f t="shared" si="354"/>
        <v>0</v>
      </c>
      <c r="AY530" s="26">
        <f t="shared" si="354"/>
        <v>0</v>
      </c>
      <c r="AZ530" s="26">
        <f t="shared" si="354"/>
        <v>0</v>
      </c>
      <c r="BA530" s="26">
        <f t="shared" si="354"/>
        <v>0</v>
      </c>
      <c r="BB530" s="26">
        <f t="shared" si="354"/>
        <v>0</v>
      </c>
      <c r="BC530" s="26">
        <f t="shared" si="354"/>
        <v>0</v>
      </c>
      <c r="BD530" s="26">
        <f t="shared" si="354"/>
        <v>0</v>
      </c>
      <c r="BE530" s="26">
        <f t="shared" si="354"/>
        <v>0</v>
      </c>
      <c r="BF530" s="26">
        <f t="shared" si="354"/>
        <v>0</v>
      </c>
      <c r="BG530" s="26">
        <f t="shared" si="354"/>
        <v>0</v>
      </c>
      <c r="BH530" s="26">
        <f t="shared" si="354"/>
        <v>0</v>
      </c>
      <c r="BI530" s="26">
        <f t="shared" si="354"/>
        <v>0</v>
      </c>
      <c r="BJ530" s="26">
        <f t="shared" si="354"/>
        <v>0</v>
      </c>
      <c r="BK530" s="26">
        <f t="shared" si="354"/>
        <v>0</v>
      </c>
      <c r="BL530" s="26">
        <f t="shared" si="354"/>
        <v>0</v>
      </c>
      <c r="BM530" s="26">
        <f t="shared" si="354"/>
        <v>0</v>
      </c>
      <c r="BN530" s="26">
        <f t="shared" si="354"/>
        <v>0</v>
      </c>
      <c r="BO530" s="26">
        <f t="shared" si="354"/>
        <v>0</v>
      </c>
      <c r="BP530" s="38">
        <f t="shared" si="352"/>
        <v>0</v>
      </c>
    </row>
    <row r="531" spans="1:69" hidden="1" outlineLevel="2" x14ac:dyDescent="0.15">
      <c r="A531" s="47" t="s">
        <v>63</v>
      </c>
      <c r="G531" s="26">
        <f t="shared" ref="G531:AL531" si="355">G529+G530</f>
        <v>0</v>
      </c>
      <c r="H531" s="26">
        <f t="shared" si="355"/>
        <v>2400000</v>
      </c>
      <c r="I531" s="26">
        <f t="shared" si="355"/>
        <v>2400000</v>
      </c>
      <c r="J531" s="26">
        <f t="shared" si="355"/>
        <v>2400000</v>
      </c>
      <c r="K531" s="26">
        <f t="shared" si="355"/>
        <v>2400000</v>
      </c>
      <c r="L531" s="26">
        <f t="shared" si="355"/>
        <v>2400000</v>
      </c>
      <c r="M531" s="26">
        <f t="shared" si="355"/>
        <v>2400000</v>
      </c>
      <c r="N531" s="26">
        <f t="shared" si="355"/>
        <v>2400000</v>
      </c>
      <c r="O531" s="26">
        <f t="shared" si="355"/>
        <v>2400000</v>
      </c>
      <c r="P531" s="26">
        <f t="shared" si="355"/>
        <v>2400000</v>
      </c>
      <c r="Q531" s="26">
        <f t="shared" si="355"/>
        <v>2400000</v>
      </c>
      <c r="R531" s="26">
        <f t="shared" si="355"/>
        <v>2400000</v>
      </c>
      <c r="S531" s="26">
        <f t="shared" si="355"/>
        <v>2400000</v>
      </c>
      <c r="T531" s="26">
        <f t="shared" si="355"/>
        <v>2800000</v>
      </c>
      <c r="U531" s="26">
        <f t="shared" si="355"/>
        <v>2800000</v>
      </c>
      <c r="V531" s="26">
        <f t="shared" si="355"/>
        <v>2800000</v>
      </c>
      <c r="W531" s="26">
        <f t="shared" si="355"/>
        <v>2800000</v>
      </c>
      <c r="X531" s="26">
        <f t="shared" si="355"/>
        <v>2800000</v>
      </c>
      <c r="Y531" s="26">
        <f t="shared" si="355"/>
        <v>2800000</v>
      </c>
      <c r="Z531" s="26">
        <f t="shared" si="355"/>
        <v>2800000</v>
      </c>
      <c r="AA531" s="26">
        <f t="shared" si="355"/>
        <v>2800000</v>
      </c>
      <c r="AB531" s="26">
        <f t="shared" si="355"/>
        <v>2800000</v>
      </c>
      <c r="AC531" s="26">
        <f t="shared" si="355"/>
        <v>2800000</v>
      </c>
      <c r="AD531" s="26">
        <f t="shared" si="355"/>
        <v>2800000</v>
      </c>
      <c r="AE531" s="26">
        <f t="shared" si="355"/>
        <v>2800000</v>
      </c>
      <c r="AF531" s="26">
        <f t="shared" si="355"/>
        <v>2800000</v>
      </c>
      <c r="AG531" s="26">
        <f t="shared" si="355"/>
        <v>2800000</v>
      </c>
      <c r="AH531" s="26">
        <f t="shared" si="355"/>
        <v>2800000</v>
      </c>
      <c r="AI531" s="26">
        <f t="shared" si="355"/>
        <v>2800000</v>
      </c>
      <c r="AJ531" s="26">
        <f t="shared" si="355"/>
        <v>2800000</v>
      </c>
      <c r="AK531" s="26">
        <f t="shared" si="355"/>
        <v>2800000</v>
      </c>
      <c r="AL531" s="26">
        <f t="shared" si="355"/>
        <v>2800000</v>
      </c>
      <c r="AM531" s="26">
        <f t="shared" ref="AM531:BO531" si="356">AM529+AM530</f>
        <v>2800000</v>
      </c>
      <c r="AN531" s="26">
        <f t="shared" si="356"/>
        <v>2800000</v>
      </c>
      <c r="AO531" s="26">
        <f t="shared" si="356"/>
        <v>2800000</v>
      </c>
      <c r="AP531" s="26">
        <f t="shared" si="356"/>
        <v>2800000</v>
      </c>
      <c r="AQ531" s="26">
        <f t="shared" si="356"/>
        <v>2800000</v>
      </c>
      <c r="AR531" s="26">
        <f t="shared" si="356"/>
        <v>3400000</v>
      </c>
      <c r="AS531" s="26">
        <f t="shared" si="356"/>
        <v>3400000</v>
      </c>
      <c r="AT531" s="26">
        <f t="shared" si="356"/>
        <v>3400000</v>
      </c>
      <c r="AU531" s="26">
        <f t="shared" si="356"/>
        <v>3400000</v>
      </c>
      <c r="AV531" s="26">
        <f t="shared" si="356"/>
        <v>3400000</v>
      </c>
      <c r="AW531" s="26">
        <f t="shared" si="356"/>
        <v>3400000</v>
      </c>
      <c r="AX531" s="26">
        <f t="shared" si="356"/>
        <v>3400000</v>
      </c>
      <c r="AY531" s="26">
        <f t="shared" si="356"/>
        <v>3400000</v>
      </c>
      <c r="AZ531" s="26">
        <f t="shared" si="356"/>
        <v>3400000</v>
      </c>
      <c r="BA531" s="26">
        <f t="shared" si="356"/>
        <v>3400000</v>
      </c>
      <c r="BB531" s="26">
        <f t="shared" si="356"/>
        <v>3400000</v>
      </c>
      <c r="BC531" s="26">
        <f t="shared" si="356"/>
        <v>3400000</v>
      </c>
      <c r="BD531" s="26">
        <f t="shared" si="356"/>
        <v>4000000</v>
      </c>
      <c r="BE531" s="26">
        <f t="shared" si="356"/>
        <v>4000000</v>
      </c>
      <c r="BF531" s="26">
        <f t="shared" si="356"/>
        <v>4000000</v>
      </c>
      <c r="BG531" s="26">
        <f t="shared" si="356"/>
        <v>4000000</v>
      </c>
      <c r="BH531" s="26">
        <f t="shared" si="356"/>
        <v>4000000</v>
      </c>
      <c r="BI531" s="26">
        <f t="shared" si="356"/>
        <v>4000000</v>
      </c>
      <c r="BJ531" s="26">
        <f t="shared" si="356"/>
        <v>4000000</v>
      </c>
      <c r="BK531" s="26">
        <f t="shared" si="356"/>
        <v>4000000</v>
      </c>
      <c r="BL531" s="26">
        <f t="shared" si="356"/>
        <v>4000000</v>
      </c>
      <c r="BM531" s="26">
        <f t="shared" si="356"/>
        <v>4000000</v>
      </c>
      <c r="BN531" s="26">
        <f t="shared" si="356"/>
        <v>4000000</v>
      </c>
      <c r="BO531" s="26">
        <f t="shared" si="356"/>
        <v>4000000</v>
      </c>
      <c r="BP531" s="38">
        <f t="shared" si="352"/>
        <v>184800000</v>
      </c>
      <c r="BQ531" s="66">
        <f>BP529+BP530</f>
        <v>184800000</v>
      </c>
    </row>
    <row r="532" spans="1:69" hidden="1" outlineLevel="2" x14ac:dyDescent="0.15">
      <c r="A532" s="47"/>
      <c r="F532" s="39" t="s">
        <v>64</v>
      </c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>
        <f>SUM(H531:S531)</f>
        <v>28800000</v>
      </c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>
        <f>SUM(T531:AE531)</f>
        <v>33600000</v>
      </c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>
        <f>SUM(AF531:AQ531)</f>
        <v>33600000</v>
      </c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>
        <f>SUM(AR531:BC531)</f>
        <v>40800000</v>
      </c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>
        <f>SUM(BD531:BO531)</f>
        <v>48000000</v>
      </c>
      <c r="BP532" s="38">
        <f t="shared" si="352"/>
        <v>184800000</v>
      </c>
    </row>
    <row r="533" spans="1:69" hidden="1" outlineLevel="2" x14ac:dyDescent="0.15">
      <c r="A533" s="14" t="s">
        <v>87</v>
      </c>
      <c r="G533" s="26">
        <f t="shared" ref="G533:AL533" si="357">G526+G517+G508+G499+G463+G454+G445+G436+G427+G418+G409+G400+G391</f>
        <v>0</v>
      </c>
      <c r="H533" s="26">
        <f t="shared" si="357"/>
        <v>0</v>
      </c>
      <c r="I533" s="26">
        <f t="shared" si="357"/>
        <v>0</v>
      </c>
      <c r="J533" s="26">
        <f t="shared" si="357"/>
        <v>0</v>
      </c>
      <c r="K533" s="26">
        <f t="shared" si="357"/>
        <v>0</v>
      </c>
      <c r="L533" s="26">
        <f t="shared" si="357"/>
        <v>0</v>
      </c>
      <c r="M533" s="26">
        <f t="shared" si="357"/>
        <v>0</v>
      </c>
      <c r="N533" s="26">
        <f t="shared" si="357"/>
        <v>0</v>
      </c>
      <c r="O533" s="26">
        <f t="shared" si="357"/>
        <v>0</v>
      </c>
      <c r="P533" s="26">
        <f t="shared" si="357"/>
        <v>0</v>
      </c>
      <c r="Q533" s="26">
        <f t="shared" si="357"/>
        <v>0</v>
      </c>
      <c r="R533" s="26">
        <f t="shared" si="357"/>
        <v>0</v>
      </c>
      <c r="S533" s="26">
        <f t="shared" si="357"/>
        <v>0</v>
      </c>
      <c r="T533" s="26">
        <f t="shared" si="357"/>
        <v>0</v>
      </c>
      <c r="U533" s="26">
        <f t="shared" si="357"/>
        <v>0</v>
      </c>
      <c r="V533" s="26">
        <f t="shared" si="357"/>
        <v>0</v>
      </c>
      <c r="W533" s="26">
        <f t="shared" si="357"/>
        <v>0</v>
      </c>
      <c r="X533" s="26">
        <f t="shared" si="357"/>
        <v>0</v>
      </c>
      <c r="Y533" s="26">
        <f t="shared" si="357"/>
        <v>0</v>
      </c>
      <c r="Z533" s="26">
        <f t="shared" si="357"/>
        <v>0</v>
      </c>
      <c r="AA533" s="26">
        <f t="shared" si="357"/>
        <v>0</v>
      </c>
      <c r="AB533" s="26">
        <f t="shared" si="357"/>
        <v>0</v>
      </c>
      <c r="AC533" s="26">
        <f t="shared" si="357"/>
        <v>0</v>
      </c>
      <c r="AD533" s="26">
        <f t="shared" si="357"/>
        <v>0</v>
      </c>
      <c r="AE533" s="26">
        <f t="shared" si="357"/>
        <v>0</v>
      </c>
      <c r="AF533" s="26">
        <f t="shared" si="357"/>
        <v>0</v>
      </c>
      <c r="AG533" s="26">
        <f t="shared" si="357"/>
        <v>0</v>
      </c>
      <c r="AH533" s="26">
        <f t="shared" si="357"/>
        <v>0</v>
      </c>
      <c r="AI533" s="26">
        <f t="shared" si="357"/>
        <v>0</v>
      </c>
      <c r="AJ533" s="26">
        <f t="shared" si="357"/>
        <v>0</v>
      </c>
      <c r="AK533" s="26">
        <f t="shared" si="357"/>
        <v>0</v>
      </c>
      <c r="AL533" s="26">
        <f t="shared" si="357"/>
        <v>0</v>
      </c>
      <c r="AM533" s="26">
        <f t="shared" ref="AM533:BO533" si="358">AM526+AM517+AM508+AM499+AM463+AM454+AM445+AM436+AM427+AM418+AM409+AM400+AM391</f>
        <v>0</v>
      </c>
      <c r="AN533" s="26">
        <f t="shared" si="358"/>
        <v>0</v>
      </c>
      <c r="AO533" s="26">
        <f t="shared" si="358"/>
        <v>0</v>
      </c>
      <c r="AP533" s="26">
        <f t="shared" si="358"/>
        <v>0</v>
      </c>
      <c r="AQ533" s="26">
        <f t="shared" si="358"/>
        <v>0</v>
      </c>
      <c r="AR533" s="26">
        <f t="shared" si="358"/>
        <v>0</v>
      </c>
      <c r="AS533" s="26">
        <f t="shared" si="358"/>
        <v>0</v>
      </c>
      <c r="AT533" s="26">
        <f t="shared" si="358"/>
        <v>0</v>
      </c>
      <c r="AU533" s="26">
        <f t="shared" si="358"/>
        <v>0</v>
      </c>
      <c r="AV533" s="26">
        <f t="shared" si="358"/>
        <v>0</v>
      </c>
      <c r="AW533" s="26">
        <f t="shared" si="358"/>
        <v>0</v>
      </c>
      <c r="AX533" s="26">
        <f t="shared" si="358"/>
        <v>0</v>
      </c>
      <c r="AY533" s="26">
        <f t="shared" si="358"/>
        <v>0</v>
      </c>
      <c r="AZ533" s="26">
        <f t="shared" si="358"/>
        <v>0</v>
      </c>
      <c r="BA533" s="26">
        <f t="shared" si="358"/>
        <v>0</v>
      </c>
      <c r="BB533" s="26">
        <f t="shared" si="358"/>
        <v>0</v>
      </c>
      <c r="BC533" s="26">
        <f t="shared" si="358"/>
        <v>0</v>
      </c>
      <c r="BD533" s="26">
        <f t="shared" si="358"/>
        <v>0</v>
      </c>
      <c r="BE533" s="26">
        <f t="shared" si="358"/>
        <v>0</v>
      </c>
      <c r="BF533" s="26">
        <f t="shared" si="358"/>
        <v>0</v>
      </c>
      <c r="BG533" s="26">
        <f t="shared" si="358"/>
        <v>0</v>
      </c>
      <c r="BH533" s="26">
        <f t="shared" si="358"/>
        <v>0</v>
      </c>
      <c r="BI533" s="26">
        <f t="shared" si="358"/>
        <v>0</v>
      </c>
      <c r="BJ533" s="26">
        <f t="shared" si="358"/>
        <v>0</v>
      </c>
      <c r="BK533" s="26">
        <f t="shared" si="358"/>
        <v>0</v>
      </c>
      <c r="BL533" s="26">
        <f t="shared" si="358"/>
        <v>0</v>
      </c>
      <c r="BM533" s="26">
        <f t="shared" si="358"/>
        <v>0</v>
      </c>
      <c r="BN533" s="26">
        <f t="shared" si="358"/>
        <v>0</v>
      </c>
      <c r="BO533" s="26">
        <f t="shared" si="358"/>
        <v>0</v>
      </c>
      <c r="BP533" s="38">
        <f t="shared" si="352"/>
        <v>0</v>
      </c>
    </row>
    <row r="534" spans="1:69" hidden="1" outlineLevel="2" x14ac:dyDescent="0.15">
      <c r="A534" s="14"/>
      <c r="F534" s="39" t="s">
        <v>64</v>
      </c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>
        <f>SUM(H533:S533)</f>
        <v>0</v>
      </c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>
        <f>SUM(T533:AE533)</f>
        <v>0</v>
      </c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>
        <f>SUM(AF533:AQ533)</f>
        <v>0</v>
      </c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>
        <f>SUM(AR533:BC533)</f>
        <v>0</v>
      </c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>
        <f>SUM(BD533:BO533)</f>
        <v>0</v>
      </c>
      <c r="BP534" s="38">
        <f t="shared" si="352"/>
        <v>0</v>
      </c>
    </row>
    <row r="535" spans="1:69" hidden="1" outlineLevel="2" x14ac:dyDescent="0.15">
      <c r="A535" s="14" t="s">
        <v>759</v>
      </c>
      <c r="G535" s="26">
        <f t="shared" ref="G535:AL535" si="359">G533+G531</f>
        <v>0</v>
      </c>
      <c r="H535" s="26">
        <f t="shared" si="359"/>
        <v>2400000</v>
      </c>
      <c r="I535" s="26">
        <f t="shared" si="359"/>
        <v>2400000</v>
      </c>
      <c r="J535" s="26">
        <f t="shared" si="359"/>
        <v>2400000</v>
      </c>
      <c r="K535" s="26">
        <f t="shared" si="359"/>
        <v>2400000</v>
      </c>
      <c r="L535" s="26">
        <f t="shared" si="359"/>
        <v>2400000</v>
      </c>
      <c r="M535" s="26">
        <f t="shared" si="359"/>
        <v>2400000</v>
      </c>
      <c r="N535" s="26">
        <f t="shared" si="359"/>
        <v>2400000</v>
      </c>
      <c r="O535" s="26">
        <f t="shared" si="359"/>
        <v>2400000</v>
      </c>
      <c r="P535" s="26">
        <f t="shared" si="359"/>
        <v>2400000</v>
      </c>
      <c r="Q535" s="26">
        <f t="shared" si="359"/>
        <v>2400000</v>
      </c>
      <c r="R535" s="26">
        <f t="shared" si="359"/>
        <v>2400000</v>
      </c>
      <c r="S535" s="26">
        <f t="shared" si="359"/>
        <v>2400000</v>
      </c>
      <c r="T535" s="26">
        <f t="shared" si="359"/>
        <v>2800000</v>
      </c>
      <c r="U535" s="26">
        <f t="shared" si="359"/>
        <v>2800000</v>
      </c>
      <c r="V535" s="26">
        <f t="shared" si="359"/>
        <v>2800000</v>
      </c>
      <c r="W535" s="26">
        <f t="shared" si="359"/>
        <v>2800000</v>
      </c>
      <c r="X535" s="26">
        <f t="shared" si="359"/>
        <v>2800000</v>
      </c>
      <c r="Y535" s="26">
        <f t="shared" si="359"/>
        <v>2800000</v>
      </c>
      <c r="Z535" s="26">
        <f t="shared" si="359"/>
        <v>2800000</v>
      </c>
      <c r="AA535" s="26">
        <f t="shared" si="359"/>
        <v>2800000</v>
      </c>
      <c r="AB535" s="26">
        <f t="shared" si="359"/>
        <v>2800000</v>
      </c>
      <c r="AC535" s="26">
        <f t="shared" si="359"/>
        <v>2800000</v>
      </c>
      <c r="AD535" s="26">
        <f t="shared" si="359"/>
        <v>2800000</v>
      </c>
      <c r="AE535" s="26">
        <f t="shared" si="359"/>
        <v>2800000</v>
      </c>
      <c r="AF535" s="26">
        <f t="shared" si="359"/>
        <v>2800000</v>
      </c>
      <c r="AG535" s="26">
        <f t="shared" si="359"/>
        <v>2800000</v>
      </c>
      <c r="AH535" s="26">
        <f t="shared" si="359"/>
        <v>2800000</v>
      </c>
      <c r="AI535" s="26">
        <f t="shared" si="359"/>
        <v>2800000</v>
      </c>
      <c r="AJ535" s="26">
        <f t="shared" si="359"/>
        <v>2800000</v>
      </c>
      <c r="AK535" s="26">
        <f t="shared" si="359"/>
        <v>2800000</v>
      </c>
      <c r="AL535" s="26">
        <f t="shared" si="359"/>
        <v>2800000</v>
      </c>
      <c r="AM535" s="26">
        <f t="shared" ref="AM535:BO535" si="360">AM533+AM531</f>
        <v>2800000</v>
      </c>
      <c r="AN535" s="26">
        <f t="shared" si="360"/>
        <v>2800000</v>
      </c>
      <c r="AO535" s="26">
        <f t="shared" si="360"/>
        <v>2800000</v>
      </c>
      <c r="AP535" s="26">
        <f t="shared" si="360"/>
        <v>2800000</v>
      </c>
      <c r="AQ535" s="26">
        <f t="shared" si="360"/>
        <v>2800000</v>
      </c>
      <c r="AR535" s="26">
        <f t="shared" si="360"/>
        <v>3400000</v>
      </c>
      <c r="AS535" s="26">
        <f t="shared" si="360"/>
        <v>3400000</v>
      </c>
      <c r="AT535" s="26">
        <f t="shared" si="360"/>
        <v>3400000</v>
      </c>
      <c r="AU535" s="26">
        <f t="shared" si="360"/>
        <v>3400000</v>
      </c>
      <c r="AV535" s="26">
        <f t="shared" si="360"/>
        <v>3400000</v>
      </c>
      <c r="AW535" s="26">
        <f t="shared" si="360"/>
        <v>3400000</v>
      </c>
      <c r="AX535" s="26">
        <f t="shared" si="360"/>
        <v>3400000</v>
      </c>
      <c r="AY535" s="26">
        <f t="shared" si="360"/>
        <v>3400000</v>
      </c>
      <c r="AZ535" s="26">
        <f t="shared" si="360"/>
        <v>3400000</v>
      </c>
      <c r="BA535" s="26">
        <f t="shared" si="360"/>
        <v>3400000</v>
      </c>
      <c r="BB535" s="26">
        <f t="shared" si="360"/>
        <v>3400000</v>
      </c>
      <c r="BC535" s="26">
        <f t="shared" si="360"/>
        <v>3400000</v>
      </c>
      <c r="BD535" s="26">
        <f t="shared" si="360"/>
        <v>4000000</v>
      </c>
      <c r="BE535" s="26">
        <f t="shared" si="360"/>
        <v>4000000</v>
      </c>
      <c r="BF535" s="26">
        <f t="shared" si="360"/>
        <v>4000000</v>
      </c>
      <c r="BG535" s="26">
        <f t="shared" si="360"/>
        <v>4000000</v>
      </c>
      <c r="BH535" s="26">
        <f t="shared" si="360"/>
        <v>4000000</v>
      </c>
      <c r="BI535" s="26">
        <f t="shared" si="360"/>
        <v>4000000</v>
      </c>
      <c r="BJ535" s="26">
        <f t="shared" si="360"/>
        <v>4000000</v>
      </c>
      <c r="BK535" s="26">
        <f t="shared" si="360"/>
        <v>4000000</v>
      </c>
      <c r="BL535" s="26">
        <f t="shared" si="360"/>
        <v>4000000</v>
      </c>
      <c r="BM535" s="26">
        <f t="shared" si="360"/>
        <v>4000000</v>
      </c>
      <c r="BN535" s="26">
        <f t="shared" si="360"/>
        <v>4000000</v>
      </c>
      <c r="BO535" s="26">
        <f t="shared" si="360"/>
        <v>4000000</v>
      </c>
      <c r="BP535" s="38">
        <f t="shared" si="352"/>
        <v>184800000</v>
      </c>
    </row>
    <row r="536" spans="1:69" hidden="1" outlineLevel="2" x14ac:dyDescent="0.15">
      <c r="F536" s="39" t="s">
        <v>64</v>
      </c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>
        <f>SUM(H535:S535)</f>
        <v>28800000</v>
      </c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>
        <f>SUM(T535:AE535)</f>
        <v>33600000</v>
      </c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>
        <f>SUM(AF535:AQ535)</f>
        <v>33600000</v>
      </c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>
        <f>SUM(AR535:BC535)</f>
        <v>40800000</v>
      </c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>
        <f>SUM(BD535:BO535)</f>
        <v>48000000</v>
      </c>
      <c r="BP536" s="38">
        <f t="shared" si="352"/>
        <v>184800000</v>
      </c>
    </row>
    <row r="537" spans="1:69" hidden="1" outlineLevel="2" x14ac:dyDescent="0.15">
      <c r="A537" s="14" t="s">
        <v>81</v>
      </c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</row>
    <row r="538" spans="1:69" hidden="1" outlineLevel="2" x14ac:dyDescent="0.15"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</row>
    <row r="539" spans="1:69" hidden="1" outlineLevel="2" x14ac:dyDescent="0.15">
      <c r="A539" s="31" t="s">
        <v>11</v>
      </c>
      <c r="B539" s="13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</row>
    <row r="540" spans="1:69" hidden="1" outlineLevel="2" x14ac:dyDescent="0.15">
      <c r="A540" s="47" t="str">
        <f>STAFFPLAN_CWS!A177</f>
        <v>Pensión</v>
      </c>
      <c r="B540" s="32">
        <f>STAFFPLAN_CWS!C177</f>
        <v>0.16</v>
      </c>
      <c r="G540" s="26">
        <f>G531*STAFFPLAN_CWS!$B177</f>
        <v>0</v>
      </c>
      <c r="H540" s="26">
        <f>H531*STAFFPLAN_CWS!$C177</f>
        <v>384000</v>
      </c>
      <c r="I540" s="26">
        <f>I531*STAFFPLAN_CWS!$C177</f>
        <v>384000</v>
      </c>
      <c r="J540" s="26">
        <f>J531*STAFFPLAN_CWS!$C177</f>
        <v>384000</v>
      </c>
      <c r="K540" s="26">
        <f>K531*STAFFPLAN_CWS!$C177</f>
        <v>384000</v>
      </c>
      <c r="L540" s="26">
        <f>L531*STAFFPLAN_CWS!$C177</f>
        <v>384000</v>
      </c>
      <c r="M540" s="26">
        <f>M531*STAFFPLAN_CWS!$C177</f>
        <v>384000</v>
      </c>
      <c r="N540" s="26">
        <f>N531*STAFFPLAN_CWS!$C177</f>
        <v>384000</v>
      </c>
      <c r="O540" s="26">
        <f>O531*STAFFPLAN_CWS!$C177</f>
        <v>384000</v>
      </c>
      <c r="P540" s="26">
        <f>P531*STAFFPLAN_CWS!$C177</f>
        <v>384000</v>
      </c>
      <c r="Q540" s="26">
        <f>Q531*STAFFPLAN_CWS!$C177</f>
        <v>384000</v>
      </c>
      <c r="R540" s="26">
        <f>R531*STAFFPLAN_CWS!$C177</f>
        <v>384000</v>
      </c>
      <c r="S540" s="26">
        <f>S531*STAFFPLAN_CWS!$C177</f>
        <v>384000</v>
      </c>
      <c r="T540" s="26">
        <f>T531*STAFFPLAN_CWS!$D177</f>
        <v>448000</v>
      </c>
      <c r="U540" s="26">
        <f>U531*STAFFPLAN_CWS!$D177</f>
        <v>448000</v>
      </c>
      <c r="V540" s="26">
        <f>V531*STAFFPLAN_CWS!$D177</f>
        <v>448000</v>
      </c>
      <c r="W540" s="26">
        <f>W531*STAFFPLAN_CWS!$D177</f>
        <v>448000</v>
      </c>
      <c r="X540" s="26">
        <f>X531*STAFFPLAN_CWS!$D177</f>
        <v>448000</v>
      </c>
      <c r="Y540" s="26">
        <f>Y531*STAFFPLAN_CWS!$D177</f>
        <v>448000</v>
      </c>
      <c r="Z540" s="26">
        <f>Z531*STAFFPLAN_CWS!$D177</f>
        <v>448000</v>
      </c>
      <c r="AA540" s="26">
        <f>AA531*STAFFPLAN_CWS!$D177</f>
        <v>448000</v>
      </c>
      <c r="AB540" s="26">
        <f>AB531*STAFFPLAN_CWS!$D177</f>
        <v>448000</v>
      </c>
      <c r="AC540" s="26">
        <f>AC531*STAFFPLAN_CWS!$D177</f>
        <v>448000</v>
      </c>
      <c r="AD540" s="26">
        <f>AD531*STAFFPLAN_CWS!$D177</f>
        <v>448000</v>
      </c>
      <c r="AE540" s="26">
        <f>AE531*STAFFPLAN_CWS!$D177</f>
        <v>448000</v>
      </c>
      <c r="AF540" s="26">
        <f>AF531*STAFFPLAN_CWS!$E177</f>
        <v>448000</v>
      </c>
      <c r="AG540" s="26">
        <f>AG531*STAFFPLAN_CWS!$E177</f>
        <v>448000</v>
      </c>
      <c r="AH540" s="26">
        <f>AH531*STAFFPLAN_CWS!$E177</f>
        <v>448000</v>
      </c>
      <c r="AI540" s="26">
        <f>AI531*STAFFPLAN_CWS!$E177</f>
        <v>448000</v>
      </c>
      <c r="AJ540" s="26">
        <f>AJ531*STAFFPLAN_CWS!$E177</f>
        <v>448000</v>
      </c>
      <c r="AK540" s="26">
        <f>AK531*STAFFPLAN_CWS!$E177</f>
        <v>448000</v>
      </c>
      <c r="AL540" s="26">
        <f>AL531*STAFFPLAN_CWS!$E177</f>
        <v>448000</v>
      </c>
      <c r="AM540" s="26">
        <f>AM531*STAFFPLAN_CWS!$E177</f>
        <v>448000</v>
      </c>
      <c r="AN540" s="26">
        <f>AN531*STAFFPLAN_CWS!$E177</f>
        <v>448000</v>
      </c>
      <c r="AO540" s="26">
        <f>AO531*STAFFPLAN_CWS!$E177</f>
        <v>448000</v>
      </c>
      <c r="AP540" s="26">
        <f>AP531*STAFFPLAN_CWS!$E177</f>
        <v>448000</v>
      </c>
      <c r="AQ540" s="26">
        <f>AQ531*STAFFPLAN_CWS!$E177</f>
        <v>448000</v>
      </c>
      <c r="AR540" s="26">
        <f>AR531*STAFFPLAN_CWS!$F177</f>
        <v>544000</v>
      </c>
      <c r="AS540" s="26">
        <f>AS531*STAFFPLAN_CWS!$F177</f>
        <v>544000</v>
      </c>
      <c r="AT540" s="26">
        <f>AT531*STAFFPLAN_CWS!$F177</f>
        <v>544000</v>
      </c>
      <c r="AU540" s="26">
        <f>AU531*STAFFPLAN_CWS!$F177</f>
        <v>544000</v>
      </c>
      <c r="AV540" s="26">
        <f>AV531*STAFFPLAN_CWS!$F177</f>
        <v>544000</v>
      </c>
      <c r="AW540" s="26">
        <f>AW531*STAFFPLAN_CWS!$F177</f>
        <v>544000</v>
      </c>
      <c r="AX540" s="26">
        <f>AX531*STAFFPLAN_CWS!$F177</f>
        <v>544000</v>
      </c>
      <c r="AY540" s="26">
        <f>AY531*STAFFPLAN_CWS!$F177</f>
        <v>544000</v>
      </c>
      <c r="AZ540" s="26">
        <f>AZ531*STAFFPLAN_CWS!$F177</f>
        <v>544000</v>
      </c>
      <c r="BA540" s="26">
        <f>BA531*STAFFPLAN_CWS!$F177</f>
        <v>544000</v>
      </c>
      <c r="BB540" s="26">
        <f>BB531*STAFFPLAN_CWS!$F177</f>
        <v>544000</v>
      </c>
      <c r="BC540" s="26">
        <f>BC531*STAFFPLAN_CWS!$F177</f>
        <v>544000</v>
      </c>
      <c r="BD540" s="26">
        <f>BD531*STAFFPLAN_CWS!$G177</f>
        <v>640000</v>
      </c>
      <c r="BE540" s="26">
        <f>BE531*STAFFPLAN_CWS!$G177</f>
        <v>640000</v>
      </c>
      <c r="BF540" s="26">
        <f>BF531*STAFFPLAN_CWS!$G177</f>
        <v>640000</v>
      </c>
      <c r="BG540" s="26">
        <f>BG531*STAFFPLAN_CWS!$G177</f>
        <v>640000</v>
      </c>
      <c r="BH540" s="26">
        <f>BH531*STAFFPLAN_CWS!$G177</f>
        <v>640000</v>
      </c>
      <c r="BI540" s="26">
        <f>BI531*STAFFPLAN_CWS!$G177</f>
        <v>640000</v>
      </c>
      <c r="BJ540" s="26">
        <f>BJ531*STAFFPLAN_CWS!$G177</f>
        <v>640000</v>
      </c>
      <c r="BK540" s="26">
        <f>BK531*STAFFPLAN_CWS!$G177</f>
        <v>640000</v>
      </c>
      <c r="BL540" s="26">
        <f>BL531*STAFFPLAN_CWS!$G177</f>
        <v>640000</v>
      </c>
      <c r="BM540" s="26">
        <f>BM531*STAFFPLAN_CWS!$G177</f>
        <v>640000</v>
      </c>
      <c r="BN540" s="26">
        <f>BN531*STAFFPLAN_CWS!$G177</f>
        <v>640000</v>
      </c>
      <c r="BO540" s="26">
        <f>BO531*STAFFPLAN_CWS!$G177</f>
        <v>640000</v>
      </c>
    </row>
    <row r="541" spans="1:69" hidden="1" outlineLevel="2" x14ac:dyDescent="0.15">
      <c r="A541" s="47" t="str">
        <f>STAFFPLAN_CWS!A178</f>
        <v>Salud</v>
      </c>
      <c r="B541" s="32">
        <f>STAFFPLAN_CWS!C178</f>
        <v>0.04</v>
      </c>
      <c r="G541" s="26">
        <f>G531*STAFFPLAN_CWS!$B178</f>
        <v>0</v>
      </c>
      <c r="H541" s="26">
        <f>H531*STAFFPLAN_CWS!$C178</f>
        <v>96000</v>
      </c>
      <c r="I541" s="26">
        <f>I531*STAFFPLAN_CWS!$C178</f>
        <v>96000</v>
      </c>
      <c r="J541" s="26">
        <f>J531*STAFFPLAN_CWS!$C178</f>
        <v>96000</v>
      </c>
      <c r="K541" s="26">
        <f>K531*STAFFPLAN_CWS!$C178</f>
        <v>96000</v>
      </c>
      <c r="L541" s="26">
        <f>L531*STAFFPLAN_CWS!$C178</f>
        <v>96000</v>
      </c>
      <c r="M541" s="26">
        <f>M531*STAFFPLAN_CWS!$C178</f>
        <v>96000</v>
      </c>
      <c r="N541" s="26">
        <f>N531*STAFFPLAN_CWS!$C178</f>
        <v>96000</v>
      </c>
      <c r="O541" s="26">
        <f>O531*STAFFPLAN_CWS!$C178</f>
        <v>96000</v>
      </c>
      <c r="P541" s="26">
        <f>P531*STAFFPLAN_CWS!$C178</f>
        <v>96000</v>
      </c>
      <c r="Q541" s="26">
        <f>Q531*STAFFPLAN_CWS!$C178</f>
        <v>96000</v>
      </c>
      <c r="R541" s="26">
        <f>R531*STAFFPLAN_CWS!$C178</f>
        <v>96000</v>
      </c>
      <c r="S541" s="26">
        <f>S531*STAFFPLAN_CWS!$C178</f>
        <v>96000</v>
      </c>
      <c r="T541" s="26">
        <f>T531*STAFFPLAN_CWS!$D178</f>
        <v>112000</v>
      </c>
      <c r="U541" s="26">
        <f>U531*STAFFPLAN_CWS!$D178</f>
        <v>112000</v>
      </c>
      <c r="V541" s="26">
        <f>V531*STAFFPLAN_CWS!$D178</f>
        <v>112000</v>
      </c>
      <c r="W541" s="26">
        <f>W531*STAFFPLAN_CWS!$D178</f>
        <v>112000</v>
      </c>
      <c r="X541" s="26">
        <f>X531*STAFFPLAN_CWS!$D178</f>
        <v>112000</v>
      </c>
      <c r="Y541" s="26">
        <f>Y531*STAFFPLAN_CWS!$D178</f>
        <v>112000</v>
      </c>
      <c r="Z541" s="26">
        <f>Z531*STAFFPLAN_CWS!$D178</f>
        <v>112000</v>
      </c>
      <c r="AA541" s="26">
        <f>AA531*STAFFPLAN_CWS!$D178</f>
        <v>112000</v>
      </c>
      <c r="AB541" s="26">
        <f>AB531*STAFFPLAN_CWS!$D178</f>
        <v>112000</v>
      </c>
      <c r="AC541" s="26">
        <f>AC531*STAFFPLAN_CWS!$D178</f>
        <v>112000</v>
      </c>
      <c r="AD541" s="26">
        <f>AD531*STAFFPLAN_CWS!$D178</f>
        <v>112000</v>
      </c>
      <c r="AE541" s="26">
        <f>AE531*STAFFPLAN_CWS!$D178</f>
        <v>112000</v>
      </c>
      <c r="AF541" s="26">
        <f>AF531*STAFFPLAN_CWS!$E178</f>
        <v>112000</v>
      </c>
      <c r="AG541" s="26">
        <f>AG531*STAFFPLAN_CWS!$E178</f>
        <v>112000</v>
      </c>
      <c r="AH541" s="26">
        <f>AH531*STAFFPLAN_CWS!$E178</f>
        <v>112000</v>
      </c>
      <c r="AI541" s="26">
        <f>AI531*STAFFPLAN_CWS!$E178</f>
        <v>112000</v>
      </c>
      <c r="AJ541" s="26">
        <f>AJ531*STAFFPLAN_CWS!$E178</f>
        <v>112000</v>
      </c>
      <c r="AK541" s="26">
        <f>AK531*STAFFPLAN_CWS!$E178</f>
        <v>112000</v>
      </c>
      <c r="AL541" s="26">
        <f>AL531*STAFFPLAN_CWS!$E178</f>
        <v>112000</v>
      </c>
      <c r="AM541" s="26">
        <f>AM531*STAFFPLAN_CWS!$E178</f>
        <v>112000</v>
      </c>
      <c r="AN541" s="26">
        <f>AN531*STAFFPLAN_CWS!$E178</f>
        <v>112000</v>
      </c>
      <c r="AO541" s="26">
        <f>AO531*STAFFPLAN_CWS!$E178</f>
        <v>112000</v>
      </c>
      <c r="AP541" s="26">
        <f>AP531*STAFFPLAN_CWS!$E178</f>
        <v>112000</v>
      </c>
      <c r="AQ541" s="26">
        <f>AQ531*STAFFPLAN_CWS!$E178</f>
        <v>112000</v>
      </c>
      <c r="AR541" s="26">
        <f>AR531*STAFFPLAN_CWS!$F178</f>
        <v>136000</v>
      </c>
      <c r="AS541" s="26">
        <f>AS531*STAFFPLAN_CWS!$F178</f>
        <v>136000</v>
      </c>
      <c r="AT541" s="26">
        <f>AT531*STAFFPLAN_CWS!$F178</f>
        <v>136000</v>
      </c>
      <c r="AU541" s="26">
        <f>AU531*STAFFPLAN_CWS!$F178</f>
        <v>136000</v>
      </c>
      <c r="AV541" s="26">
        <f>AV531*STAFFPLAN_CWS!$F178</f>
        <v>136000</v>
      </c>
      <c r="AW541" s="26">
        <f>AW531*STAFFPLAN_CWS!$F178</f>
        <v>136000</v>
      </c>
      <c r="AX541" s="26">
        <f>AX531*STAFFPLAN_CWS!$F178</f>
        <v>136000</v>
      </c>
      <c r="AY541" s="26">
        <f>AY531*STAFFPLAN_CWS!$F178</f>
        <v>136000</v>
      </c>
      <c r="AZ541" s="26">
        <f>AZ531*STAFFPLAN_CWS!$F178</f>
        <v>136000</v>
      </c>
      <c r="BA541" s="26">
        <f>BA531*STAFFPLAN_CWS!$F178</f>
        <v>136000</v>
      </c>
      <c r="BB541" s="26">
        <f>BB531*STAFFPLAN_CWS!$F178</f>
        <v>136000</v>
      </c>
      <c r="BC541" s="26">
        <f>BC531*STAFFPLAN_CWS!$F178</f>
        <v>136000</v>
      </c>
      <c r="BD541" s="26">
        <f>BD531*STAFFPLAN_CWS!$G178</f>
        <v>160000</v>
      </c>
      <c r="BE541" s="26">
        <f>BE531*STAFFPLAN_CWS!$G178</f>
        <v>160000</v>
      </c>
      <c r="BF541" s="26">
        <f>BF531*STAFFPLAN_CWS!$G178</f>
        <v>160000</v>
      </c>
      <c r="BG541" s="26">
        <f>BG531*STAFFPLAN_CWS!$G178</f>
        <v>160000</v>
      </c>
      <c r="BH541" s="26">
        <f>BH531*STAFFPLAN_CWS!$G178</f>
        <v>160000</v>
      </c>
      <c r="BI541" s="26">
        <f>BI531*STAFFPLAN_CWS!$G178</f>
        <v>160000</v>
      </c>
      <c r="BJ541" s="26">
        <f>BJ531*STAFFPLAN_CWS!$G178</f>
        <v>160000</v>
      </c>
      <c r="BK541" s="26">
        <f>BK531*STAFFPLAN_CWS!$G178</f>
        <v>160000</v>
      </c>
      <c r="BL541" s="26">
        <f>BL531*STAFFPLAN_CWS!$G178</f>
        <v>160000</v>
      </c>
      <c r="BM541" s="26">
        <f>BM531*STAFFPLAN_CWS!$G178</f>
        <v>160000</v>
      </c>
      <c r="BN541" s="26">
        <f>BN531*STAFFPLAN_CWS!$G178</f>
        <v>160000</v>
      </c>
      <c r="BO541" s="26">
        <f>BO531*STAFFPLAN_CWS!$G178</f>
        <v>160000</v>
      </c>
    </row>
    <row r="542" spans="1:69" hidden="1" outlineLevel="2" x14ac:dyDescent="0.15">
      <c r="A542" s="47" t="s">
        <v>13</v>
      </c>
      <c r="B542" s="32">
        <f>STAFFPLAN_CWS!C179</f>
        <v>0</v>
      </c>
      <c r="G542" s="26">
        <f>G531*STAFFPLAN_CWS!$B179</f>
        <v>0</v>
      </c>
      <c r="H542" s="26">
        <f>H531*STAFFPLAN_CWS!$C179</f>
        <v>0</v>
      </c>
      <c r="I542" s="26">
        <f>I531*STAFFPLAN_CWS!$C179</f>
        <v>0</v>
      </c>
      <c r="J542" s="26">
        <f>J531*STAFFPLAN_CWS!$C179</f>
        <v>0</v>
      </c>
      <c r="K542" s="26">
        <f>K531*STAFFPLAN_CWS!$C179</f>
        <v>0</v>
      </c>
      <c r="L542" s="26">
        <f>L531*STAFFPLAN_CWS!$C179</f>
        <v>0</v>
      </c>
      <c r="M542" s="26">
        <f>M531*STAFFPLAN_CWS!$C179</f>
        <v>0</v>
      </c>
      <c r="N542" s="26">
        <f>N531*STAFFPLAN_CWS!$C179</f>
        <v>0</v>
      </c>
      <c r="O542" s="26">
        <f>O531*STAFFPLAN_CWS!$C179</f>
        <v>0</v>
      </c>
      <c r="P542" s="26">
        <f>P531*STAFFPLAN_CWS!$C179</f>
        <v>0</v>
      </c>
      <c r="Q542" s="26">
        <f>Q531*STAFFPLAN_CWS!$C179</f>
        <v>0</v>
      </c>
      <c r="R542" s="26">
        <f>R531*STAFFPLAN_CWS!$C179</f>
        <v>0</v>
      </c>
      <c r="S542" s="26">
        <f>S531*STAFFPLAN_CWS!$C179</f>
        <v>0</v>
      </c>
      <c r="T542" s="26">
        <f>T531*STAFFPLAN_CWS!$D179</f>
        <v>0</v>
      </c>
      <c r="U542" s="26">
        <f>U531*STAFFPLAN_CWS!$D179</f>
        <v>0</v>
      </c>
      <c r="V542" s="26">
        <f>V531*STAFFPLAN_CWS!$D179</f>
        <v>0</v>
      </c>
      <c r="W542" s="26">
        <f>W531*STAFFPLAN_CWS!$D179</f>
        <v>0</v>
      </c>
      <c r="X542" s="26">
        <f>X531*STAFFPLAN_CWS!$D179</f>
        <v>0</v>
      </c>
      <c r="Y542" s="26">
        <f>Y531*STAFFPLAN_CWS!$D179</f>
        <v>0</v>
      </c>
      <c r="Z542" s="26">
        <f>Z531*STAFFPLAN_CWS!$D179</f>
        <v>0</v>
      </c>
      <c r="AA542" s="26">
        <f>AA531*STAFFPLAN_CWS!$D179</f>
        <v>0</v>
      </c>
      <c r="AB542" s="26">
        <f>AB531*STAFFPLAN_CWS!$D179</f>
        <v>0</v>
      </c>
      <c r="AC542" s="26">
        <f>AC531*STAFFPLAN_CWS!$D179</f>
        <v>0</v>
      </c>
      <c r="AD542" s="26">
        <f>AD531*STAFFPLAN_CWS!$D179</f>
        <v>0</v>
      </c>
      <c r="AE542" s="26">
        <f>AE531*STAFFPLAN_CWS!$D179</f>
        <v>0</v>
      </c>
      <c r="AF542" s="26">
        <f>AF531*STAFFPLAN_CWS!$E179</f>
        <v>0</v>
      </c>
      <c r="AG542" s="26">
        <f>AG531*STAFFPLAN_CWS!$E179</f>
        <v>0</v>
      </c>
      <c r="AH542" s="26">
        <f>AH531*STAFFPLAN_CWS!$E179</f>
        <v>0</v>
      </c>
      <c r="AI542" s="26">
        <f>AI531*STAFFPLAN_CWS!$E179</f>
        <v>0</v>
      </c>
      <c r="AJ542" s="26">
        <f>AJ531*STAFFPLAN_CWS!$E179</f>
        <v>0</v>
      </c>
      <c r="AK542" s="26">
        <f>AK531*STAFFPLAN_CWS!$E179</f>
        <v>0</v>
      </c>
      <c r="AL542" s="26">
        <f>AL531*STAFFPLAN_CWS!$E179</f>
        <v>0</v>
      </c>
      <c r="AM542" s="26">
        <f>AM531*STAFFPLAN_CWS!$E179</f>
        <v>0</v>
      </c>
      <c r="AN542" s="26">
        <f>AN531*STAFFPLAN_CWS!$E179</f>
        <v>0</v>
      </c>
      <c r="AO542" s="26">
        <f>AO531*STAFFPLAN_CWS!$E179</f>
        <v>0</v>
      </c>
      <c r="AP542" s="26">
        <f>AP531*STAFFPLAN_CWS!$E179</f>
        <v>0</v>
      </c>
      <c r="AQ542" s="26">
        <f>AQ531*STAFFPLAN_CWS!$E179</f>
        <v>0</v>
      </c>
      <c r="AR542" s="26">
        <f>AR531*STAFFPLAN_CWS!$F179</f>
        <v>0</v>
      </c>
      <c r="AS542" s="26">
        <f>AS531*STAFFPLAN_CWS!$F179</f>
        <v>0</v>
      </c>
      <c r="AT542" s="26">
        <f>AT531*STAFFPLAN_CWS!$F179</f>
        <v>0</v>
      </c>
      <c r="AU542" s="26">
        <f>AU531*STAFFPLAN_CWS!$F179</f>
        <v>0</v>
      </c>
      <c r="AV542" s="26">
        <f>AV531*STAFFPLAN_CWS!$F179</f>
        <v>0</v>
      </c>
      <c r="AW542" s="26">
        <f>AW531*STAFFPLAN_CWS!$F179</f>
        <v>0</v>
      </c>
      <c r="AX542" s="26">
        <f>AX531*STAFFPLAN_CWS!$F179</f>
        <v>0</v>
      </c>
      <c r="AY542" s="26">
        <f>AY531*STAFFPLAN_CWS!$F179</f>
        <v>0</v>
      </c>
      <c r="AZ542" s="26">
        <f>AZ531*STAFFPLAN_CWS!$F179</f>
        <v>0</v>
      </c>
      <c r="BA542" s="26">
        <f>BA531*STAFFPLAN_CWS!$F179</f>
        <v>0</v>
      </c>
      <c r="BB542" s="26">
        <f>BB531*STAFFPLAN_CWS!$F179</f>
        <v>0</v>
      </c>
      <c r="BC542" s="26">
        <f>BC531*STAFFPLAN_CWS!$F179</f>
        <v>0</v>
      </c>
      <c r="BD542" s="26">
        <f>BD531*STAFFPLAN_CWS!$G179</f>
        <v>0</v>
      </c>
      <c r="BE542" s="26">
        <f>BE531*STAFFPLAN_CWS!$G179</f>
        <v>0</v>
      </c>
      <c r="BF542" s="26">
        <f>BF531*STAFFPLAN_CWS!$G179</f>
        <v>0</v>
      </c>
      <c r="BG542" s="26">
        <f>BG531*STAFFPLAN_CWS!$G179</f>
        <v>0</v>
      </c>
      <c r="BH542" s="26">
        <f>BH531*STAFFPLAN_CWS!$G179</f>
        <v>0</v>
      </c>
      <c r="BI542" s="26">
        <f>BI531*STAFFPLAN_CWS!$G179</f>
        <v>0</v>
      </c>
      <c r="BJ542" s="26">
        <f>BJ531*STAFFPLAN_CWS!$G179</f>
        <v>0</v>
      </c>
      <c r="BK542" s="26">
        <f>BK531*STAFFPLAN_CWS!$G179</f>
        <v>0</v>
      </c>
      <c r="BL542" s="26">
        <f>BL531*STAFFPLAN_CWS!$G179</f>
        <v>0</v>
      </c>
      <c r="BM542" s="26">
        <f>BM531*STAFFPLAN_CWS!$G179</f>
        <v>0</v>
      </c>
      <c r="BN542" s="26">
        <f>BN531*STAFFPLAN_CWS!$G179</f>
        <v>0</v>
      </c>
      <c r="BO542" s="26">
        <f>BO531*STAFFPLAN_CWS!$G179</f>
        <v>0</v>
      </c>
    </row>
    <row r="543" spans="1:69" hidden="1" outlineLevel="2" x14ac:dyDescent="0.15">
      <c r="A543" s="47" t="s">
        <v>14</v>
      </c>
      <c r="B543" s="32">
        <f>STAFFPLAN_CWS!C180</f>
        <v>0</v>
      </c>
      <c r="G543" s="26">
        <f>(G133*833.333333333333)*STAFFPLAN_CWS!$B180</f>
        <v>0</v>
      </c>
      <c r="H543" s="26">
        <f>(H133*833.333333333333)*STAFFPLAN_CWS!$C180</f>
        <v>0</v>
      </c>
      <c r="I543" s="26">
        <f>(I133*833.333333333333)*STAFFPLAN_CWS!$C180</f>
        <v>0</v>
      </c>
      <c r="J543" s="26">
        <f>(J133*833.333333333333)*STAFFPLAN_CWS!$C180</f>
        <v>0</v>
      </c>
      <c r="K543" s="26">
        <f>(K133*833.333333333333)*STAFFPLAN_CWS!$C180</f>
        <v>0</v>
      </c>
      <c r="L543" s="26">
        <f>(L133*833.333333333333)*STAFFPLAN_CWS!$C180</f>
        <v>0</v>
      </c>
      <c r="M543" s="26">
        <f>(M133*833.333333333333)*STAFFPLAN_CWS!$C180</f>
        <v>0</v>
      </c>
      <c r="N543" s="26">
        <f>(N133*833.333333333333)*STAFFPLAN_CWS!$C180</f>
        <v>0</v>
      </c>
      <c r="O543" s="26">
        <f>(O133*833.333333333333)*STAFFPLAN_CWS!$C180</f>
        <v>0</v>
      </c>
      <c r="P543" s="26">
        <f>(P133*833.333333333333)*STAFFPLAN_CWS!$C180</f>
        <v>0</v>
      </c>
      <c r="Q543" s="26">
        <f>(Q133*833.333333333333)*STAFFPLAN_CWS!$C180</f>
        <v>0</v>
      </c>
      <c r="R543" s="26">
        <f>(R133*833.333333333333)*STAFFPLAN_CWS!$C180</f>
        <v>0</v>
      </c>
      <c r="S543" s="26">
        <f>(S133*833.333333333333)*STAFFPLAN_CWS!$C180</f>
        <v>0</v>
      </c>
      <c r="T543" s="26">
        <f>(T133*833.333333333333)*STAFFPLAN_CWS!$D180</f>
        <v>0</v>
      </c>
      <c r="U543" s="26">
        <f>(U133*833.333333333333)*STAFFPLAN_CWS!$D180</f>
        <v>0</v>
      </c>
      <c r="V543" s="26">
        <f>(V133*833.333333333333)*STAFFPLAN_CWS!$D180</f>
        <v>0</v>
      </c>
      <c r="W543" s="26">
        <f>(W133*833.333333333333)*STAFFPLAN_CWS!$D180</f>
        <v>0</v>
      </c>
      <c r="X543" s="26">
        <f>(X133*833.333333333333)*STAFFPLAN_CWS!$D180</f>
        <v>0</v>
      </c>
      <c r="Y543" s="26">
        <f>(Y133*833.333333333333)*STAFFPLAN_CWS!$D180</f>
        <v>0</v>
      </c>
      <c r="Z543" s="26">
        <f>(Z133*833.333333333333)*STAFFPLAN_CWS!$D180</f>
        <v>0</v>
      </c>
      <c r="AA543" s="26">
        <f>(AA133*833.333333333333)*STAFFPLAN_CWS!$D180</f>
        <v>0</v>
      </c>
      <c r="AB543" s="26">
        <f>(AB133*833.333333333333)*STAFFPLAN_CWS!$D180</f>
        <v>0</v>
      </c>
      <c r="AC543" s="26">
        <f>(AC133*833.333333333333)*STAFFPLAN_CWS!$D180</f>
        <v>0</v>
      </c>
      <c r="AD543" s="26">
        <f>(AD133*833.333333333333)*STAFFPLAN_CWS!$D180</f>
        <v>0</v>
      </c>
      <c r="AE543" s="26">
        <f>(AE133*833.333333333333)*STAFFPLAN_CWS!$D180</f>
        <v>0</v>
      </c>
      <c r="AF543" s="26">
        <f>(AF133*833.333333333333)*STAFFPLAN_CWS!$E180</f>
        <v>0</v>
      </c>
      <c r="AG543" s="26">
        <f>(AG133*833.333333333333)*STAFFPLAN_CWS!$E180</f>
        <v>0</v>
      </c>
      <c r="AH543" s="26">
        <f>(AH133*833.333333333333)*STAFFPLAN_CWS!$E180</f>
        <v>0</v>
      </c>
      <c r="AI543" s="26">
        <f>(AI133*833.333333333333)*STAFFPLAN_CWS!$E180</f>
        <v>0</v>
      </c>
      <c r="AJ543" s="26">
        <f>(AJ133*833.333333333333)*STAFFPLAN_CWS!$E180</f>
        <v>0</v>
      </c>
      <c r="AK543" s="26">
        <f>(AK133*833.333333333333)*STAFFPLAN_CWS!$E180</f>
        <v>0</v>
      </c>
      <c r="AL543" s="26">
        <f>(AL133*833.333333333333)*STAFFPLAN_CWS!$E180</f>
        <v>0</v>
      </c>
      <c r="AM543" s="26">
        <f>(AM133*833.333333333333)*STAFFPLAN_CWS!$E180</f>
        <v>0</v>
      </c>
      <c r="AN543" s="26">
        <f>(AN133*833.333333333333)*STAFFPLAN_CWS!$E180</f>
        <v>0</v>
      </c>
      <c r="AO543" s="26">
        <f>(AO133*833.333333333333)*STAFFPLAN_CWS!$E180</f>
        <v>0</v>
      </c>
      <c r="AP543" s="26">
        <f>(AP133*833.333333333333)*STAFFPLAN_CWS!$E180</f>
        <v>0</v>
      </c>
      <c r="AQ543" s="26">
        <f>(AQ133*833.333333333333)*STAFFPLAN_CWS!$E180</f>
        <v>0</v>
      </c>
      <c r="AR543" s="26">
        <f>(AR133*833.333333333333)*STAFFPLAN_CWS!$F180</f>
        <v>0</v>
      </c>
      <c r="AS543" s="26">
        <f>(AS133*833.333333333333)*STAFFPLAN_CWS!$F180</f>
        <v>0</v>
      </c>
      <c r="AT543" s="26">
        <f>(AT133*833.333333333333)*STAFFPLAN_CWS!$F180</f>
        <v>0</v>
      </c>
      <c r="AU543" s="26">
        <f>(AU133*833.333333333333)*STAFFPLAN_CWS!$F180</f>
        <v>0</v>
      </c>
      <c r="AV543" s="26">
        <f>(AV133*833.333333333333)*STAFFPLAN_CWS!$F180</f>
        <v>0</v>
      </c>
      <c r="AW543" s="26">
        <f>(AW133*833.333333333333)*STAFFPLAN_CWS!$F180</f>
        <v>0</v>
      </c>
      <c r="AX543" s="26">
        <f>(AX133*833.333333333333)*STAFFPLAN_CWS!$F180</f>
        <v>0</v>
      </c>
      <c r="AY543" s="26">
        <f>(AY133*833.333333333333)*STAFFPLAN_CWS!$F180</f>
        <v>0</v>
      </c>
      <c r="AZ543" s="26">
        <f>(AZ133*833.333333333333)*STAFFPLAN_CWS!$F180</f>
        <v>0</v>
      </c>
      <c r="BA543" s="26">
        <f>(BA133*833.333333333333)*STAFFPLAN_CWS!$F180</f>
        <v>0</v>
      </c>
      <c r="BB543" s="26">
        <f>(BB133*833.333333333333)*STAFFPLAN_CWS!$F180</f>
        <v>0</v>
      </c>
      <c r="BC543" s="26">
        <f>(BC133*833.333333333333)*STAFFPLAN_CWS!$F180</f>
        <v>0</v>
      </c>
      <c r="BD543" s="26">
        <f>(BD133*833.333333333333)*STAFFPLAN_CWS!$G180</f>
        <v>0</v>
      </c>
      <c r="BE543" s="26">
        <f>(BE133*833.333333333333)*STAFFPLAN_CWS!$G180</f>
        <v>0</v>
      </c>
      <c r="BF543" s="26">
        <f>(BF133*833.333333333333)*STAFFPLAN_CWS!$G180</f>
        <v>0</v>
      </c>
      <c r="BG543" s="26">
        <f>(BG133*833.333333333333)*STAFFPLAN_CWS!$G180</f>
        <v>0</v>
      </c>
      <c r="BH543" s="26">
        <f>(BH133*833.333333333333)*STAFFPLAN_CWS!$G180</f>
        <v>0</v>
      </c>
      <c r="BI543" s="26">
        <f>(BI133*833.333333333333)*STAFFPLAN_CWS!$G180</f>
        <v>0</v>
      </c>
      <c r="BJ543" s="26">
        <f>(BJ133*833.333333333333)*STAFFPLAN_CWS!$G180</f>
        <v>0</v>
      </c>
      <c r="BK543" s="26">
        <f>(BK133*833.333333333333)*STAFFPLAN_CWS!$G180</f>
        <v>0</v>
      </c>
      <c r="BL543" s="26">
        <f>(BL133*833.333333333333)*STAFFPLAN_CWS!$G180</f>
        <v>0</v>
      </c>
      <c r="BM543" s="26">
        <f>(BM133*833.333333333333)*STAFFPLAN_CWS!$G180</f>
        <v>0</v>
      </c>
      <c r="BN543" s="26">
        <f>(BN133*833.333333333333)*STAFFPLAN_CWS!$G180</f>
        <v>0</v>
      </c>
      <c r="BO543" s="26">
        <f>(BO133*833.333333333333)*STAFFPLAN_CWS!$G180</f>
        <v>0</v>
      </c>
    </row>
    <row r="544" spans="1:69" hidden="1" outlineLevel="2" x14ac:dyDescent="0.15">
      <c r="A544" s="47" t="s">
        <v>15</v>
      </c>
      <c r="B544" s="32">
        <f>STAFFPLAN_CWS!C181</f>
        <v>0</v>
      </c>
      <c r="G544" s="26">
        <f>G531*STAFFPLAN_CWS!$B181</f>
        <v>0</v>
      </c>
      <c r="H544" s="26">
        <f>H531*STAFFPLAN_CWS!$C181</f>
        <v>0</v>
      </c>
      <c r="I544" s="26">
        <f>I531*STAFFPLAN_CWS!$C181</f>
        <v>0</v>
      </c>
      <c r="J544" s="26">
        <f>J531*STAFFPLAN_CWS!$C181</f>
        <v>0</v>
      </c>
      <c r="K544" s="26">
        <f>K531*STAFFPLAN_CWS!$C181</f>
        <v>0</v>
      </c>
      <c r="L544" s="26">
        <f>L531*STAFFPLAN_CWS!$C181</f>
        <v>0</v>
      </c>
      <c r="M544" s="26">
        <f>M531*STAFFPLAN_CWS!$C181</f>
        <v>0</v>
      </c>
      <c r="N544" s="26">
        <f>N531*STAFFPLAN_CWS!$C181</f>
        <v>0</v>
      </c>
      <c r="O544" s="26">
        <f>O531*STAFFPLAN_CWS!$C181</f>
        <v>0</v>
      </c>
      <c r="P544" s="26">
        <f>P531*STAFFPLAN_CWS!$C181</f>
        <v>0</v>
      </c>
      <c r="Q544" s="26">
        <f>Q531*STAFFPLAN_CWS!$C181</f>
        <v>0</v>
      </c>
      <c r="R544" s="26">
        <f>R531*STAFFPLAN_CWS!$C181</f>
        <v>0</v>
      </c>
      <c r="S544" s="26">
        <f>S531*STAFFPLAN_CWS!$C181</f>
        <v>0</v>
      </c>
      <c r="T544" s="26">
        <f>T531*STAFFPLAN_CWS!$D181</f>
        <v>0</v>
      </c>
      <c r="U544" s="26">
        <f>U531*STAFFPLAN_CWS!$D181</f>
        <v>0</v>
      </c>
      <c r="V544" s="26">
        <f>V531*STAFFPLAN_CWS!$D181</f>
        <v>0</v>
      </c>
      <c r="W544" s="26">
        <f>W531*STAFFPLAN_CWS!$D181</f>
        <v>0</v>
      </c>
      <c r="X544" s="26">
        <f>X531*STAFFPLAN_CWS!$D181</f>
        <v>0</v>
      </c>
      <c r="Y544" s="26">
        <f>Y531*STAFFPLAN_CWS!$D181</f>
        <v>0</v>
      </c>
      <c r="Z544" s="26">
        <f>Z531*STAFFPLAN_CWS!$D181</f>
        <v>0</v>
      </c>
      <c r="AA544" s="26">
        <f>AA531*STAFFPLAN_CWS!$D181</f>
        <v>0</v>
      </c>
      <c r="AB544" s="26">
        <f>AB531*STAFFPLAN_CWS!$D181</f>
        <v>0</v>
      </c>
      <c r="AC544" s="26">
        <f>AC531*STAFFPLAN_CWS!$D181</f>
        <v>0</v>
      </c>
      <c r="AD544" s="26">
        <f>AD531*STAFFPLAN_CWS!$D181</f>
        <v>0</v>
      </c>
      <c r="AE544" s="26">
        <f>AE531*STAFFPLAN_CWS!$D181</f>
        <v>0</v>
      </c>
      <c r="AF544" s="26">
        <f>AF531*STAFFPLAN_CWS!$E181</f>
        <v>0</v>
      </c>
      <c r="AG544" s="26">
        <f>AG531*STAFFPLAN_CWS!$E181</f>
        <v>0</v>
      </c>
      <c r="AH544" s="26">
        <f>AH531*STAFFPLAN_CWS!$E181</f>
        <v>0</v>
      </c>
      <c r="AI544" s="26">
        <f>AI531*STAFFPLAN_CWS!$E181</f>
        <v>0</v>
      </c>
      <c r="AJ544" s="26">
        <f>AJ531*STAFFPLAN_CWS!$E181</f>
        <v>0</v>
      </c>
      <c r="AK544" s="26">
        <f>AK531*STAFFPLAN_CWS!$E181</f>
        <v>0</v>
      </c>
      <c r="AL544" s="26">
        <f>AL531*STAFFPLAN_CWS!$E181</f>
        <v>0</v>
      </c>
      <c r="AM544" s="26">
        <f>AM531*STAFFPLAN_CWS!$E181</f>
        <v>0</v>
      </c>
      <c r="AN544" s="26">
        <f>AN531*STAFFPLAN_CWS!$E181</f>
        <v>0</v>
      </c>
      <c r="AO544" s="26">
        <f>AO531*STAFFPLAN_CWS!$E181</f>
        <v>0</v>
      </c>
      <c r="AP544" s="26">
        <f>AP531*STAFFPLAN_CWS!$E181</f>
        <v>0</v>
      </c>
      <c r="AQ544" s="26">
        <f>AQ531*STAFFPLAN_CWS!$E181</f>
        <v>0</v>
      </c>
      <c r="AR544" s="26">
        <f>AR531*STAFFPLAN_CWS!$F181</f>
        <v>0</v>
      </c>
      <c r="AS544" s="26">
        <f>AS531*STAFFPLAN_CWS!$F181</f>
        <v>0</v>
      </c>
      <c r="AT544" s="26">
        <f>AT531*STAFFPLAN_CWS!$F181</f>
        <v>0</v>
      </c>
      <c r="AU544" s="26">
        <f>AU531*STAFFPLAN_CWS!$F181</f>
        <v>0</v>
      </c>
      <c r="AV544" s="26">
        <f>AV531*STAFFPLAN_CWS!$F181</f>
        <v>0</v>
      </c>
      <c r="AW544" s="26">
        <f>AW531*STAFFPLAN_CWS!$F181</f>
        <v>0</v>
      </c>
      <c r="AX544" s="26">
        <f>AX531*STAFFPLAN_CWS!$F181</f>
        <v>0</v>
      </c>
      <c r="AY544" s="26">
        <f>AY531*STAFFPLAN_CWS!$F181</f>
        <v>0</v>
      </c>
      <c r="AZ544" s="26">
        <f>AZ531*STAFFPLAN_CWS!$F181</f>
        <v>0</v>
      </c>
      <c r="BA544" s="26">
        <f>BA531*STAFFPLAN_CWS!$F181</f>
        <v>0</v>
      </c>
      <c r="BB544" s="26">
        <f>BB531*STAFFPLAN_CWS!$F181</f>
        <v>0</v>
      </c>
      <c r="BC544" s="26">
        <f>BC531*STAFFPLAN_CWS!$F181</f>
        <v>0</v>
      </c>
      <c r="BD544" s="26">
        <f>BD531*STAFFPLAN_CWS!$G181</f>
        <v>0</v>
      </c>
      <c r="BE544" s="26">
        <f>BE531*STAFFPLAN_CWS!$G181</f>
        <v>0</v>
      </c>
      <c r="BF544" s="26">
        <f>BF531*STAFFPLAN_CWS!$G181</f>
        <v>0</v>
      </c>
      <c r="BG544" s="26">
        <f>BG531*STAFFPLAN_CWS!$G181</f>
        <v>0</v>
      </c>
      <c r="BH544" s="26">
        <f>BH531*STAFFPLAN_CWS!$G181</f>
        <v>0</v>
      </c>
      <c r="BI544" s="26">
        <f>BI531*STAFFPLAN_CWS!$G181</f>
        <v>0</v>
      </c>
      <c r="BJ544" s="26">
        <f>BJ531*STAFFPLAN_CWS!$G181</f>
        <v>0</v>
      </c>
      <c r="BK544" s="26">
        <f>BK531*STAFFPLAN_CWS!$G181</f>
        <v>0</v>
      </c>
      <c r="BL544" s="26">
        <f>BL531*STAFFPLAN_CWS!$G181</f>
        <v>0</v>
      </c>
      <c r="BM544" s="26">
        <f>BM531*STAFFPLAN_CWS!$G181</f>
        <v>0</v>
      </c>
      <c r="BN544" s="26">
        <f>BN531*STAFFPLAN_CWS!$G181</f>
        <v>0</v>
      </c>
      <c r="BO544" s="26">
        <f>BO531*STAFFPLAN_CWS!$G181</f>
        <v>0</v>
      </c>
    </row>
    <row r="545" spans="1:68" hidden="1" outlineLevel="2" x14ac:dyDescent="0.15">
      <c r="A545" s="14" t="s">
        <v>4</v>
      </c>
      <c r="G545" s="26">
        <f>SUM(G540:G544)</f>
        <v>0</v>
      </c>
      <c r="H545" s="26">
        <f>SUM(H540:H544)</f>
        <v>480000</v>
      </c>
      <c r="I545" s="26">
        <f t="shared" ref="I545:AE545" si="361">SUM(I540:I544)</f>
        <v>480000</v>
      </c>
      <c r="J545" s="26">
        <f t="shared" si="361"/>
        <v>480000</v>
      </c>
      <c r="K545" s="26">
        <f t="shared" si="361"/>
        <v>480000</v>
      </c>
      <c r="L545" s="26">
        <f t="shared" si="361"/>
        <v>480000</v>
      </c>
      <c r="M545" s="26">
        <f t="shared" si="361"/>
        <v>480000</v>
      </c>
      <c r="N545" s="26">
        <f t="shared" si="361"/>
        <v>480000</v>
      </c>
      <c r="O545" s="26">
        <f t="shared" si="361"/>
        <v>480000</v>
      </c>
      <c r="P545" s="26">
        <f t="shared" si="361"/>
        <v>480000</v>
      </c>
      <c r="Q545" s="26">
        <f t="shared" si="361"/>
        <v>480000</v>
      </c>
      <c r="R545" s="26">
        <f t="shared" si="361"/>
        <v>480000</v>
      </c>
      <c r="S545" s="26">
        <f t="shared" si="361"/>
        <v>480000</v>
      </c>
      <c r="T545" s="26">
        <f t="shared" si="361"/>
        <v>560000</v>
      </c>
      <c r="U545" s="26">
        <f t="shared" si="361"/>
        <v>560000</v>
      </c>
      <c r="V545" s="26">
        <f t="shared" si="361"/>
        <v>560000</v>
      </c>
      <c r="W545" s="26">
        <f t="shared" si="361"/>
        <v>560000</v>
      </c>
      <c r="X545" s="26">
        <f t="shared" si="361"/>
        <v>560000</v>
      </c>
      <c r="Y545" s="26">
        <f t="shared" si="361"/>
        <v>560000</v>
      </c>
      <c r="Z545" s="26">
        <f t="shared" si="361"/>
        <v>560000</v>
      </c>
      <c r="AA545" s="26">
        <f t="shared" si="361"/>
        <v>560000</v>
      </c>
      <c r="AB545" s="26">
        <f t="shared" si="361"/>
        <v>560000</v>
      </c>
      <c r="AC545" s="26">
        <f t="shared" si="361"/>
        <v>560000</v>
      </c>
      <c r="AD545" s="26">
        <f t="shared" si="361"/>
        <v>560000</v>
      </c>
      <c r="AE545" s="26">
        <f t="shared" si="361"/>
        <v>560000</v>
      </c>
      <c r="AF545" s="26">
        <f t="shared" ref="AF545:BO545" si="362">SUM(AF540:AF544)</f>
        <v>560000</v>
      </c>
      <c r="AG545" s="26">
        <f t="shared" si="362"/>
        <v>560000</v>
      </c>
      <c r="AH545" s="26">
        <f t="shared" si="362"/>
        <v>560000</v>
      </c>
      <c r="AI545" s="26">
        <f t="shared" si="362"/>
        <v>560000</v>
      </c>
      <c r="AJ545" s="26">
        <f t="shared" si="362"/>
        <v>560000</v>
      </c>
      <c r="AK545" s="26">
        <f t="shared" si="362"/>
        <v>560000</v>
      </c>
      <c r="AL545" s="26">
        <f t="shared" si="362"/>
        <v>560000</v>
      </c>
      <c r="AM545" s="26">
        <f t="shared" si="362"/>
        <v>560000</v>
      </c>
      <c r="AN545" s="26">
        <f t="shared" si="362"/>
        <v>560000</v>
      </c>
      <c r="AO545" s="26">
        <f t="shared" si="362"/>
        <v>560000</v>
      </c>
      <c r="AP545" s="26">
        <f t="shared" si="362"/>
        <v>560000</v>
      </c>
      <c r="AQ545" s="26">
        <f t="shared" si="362"/>
        <v>560000</v>
      </c>
      <c r="AR545" s="26">
        <f t="shared" si="362"/>
        <v>680000</v>
      </c>
      <c r="AS545" s="26">
        <f t="shared" si="362"/>
        <v>680000</v>
      </c>
      <c r="AT545" s="26">
        <f t="shared" si="362"/>
        <v>680000</v>
      </c>
      <c r="AU545" s="26">
        <f t="shared" si="362"/>
        <v>680000</v>
      </c>
      <c r="AV545" s="26">
        <f t="shared" si="362"/>
        <v>680000</v>
      </c>
      <c r="AW545" s="26">
        <f t="shared" si="362"/>
        <v>680000</v>
      </c>
      <c r="AX545" s="26">
        <f t="shared" si="362"/>
        <v>680000</v>
      </c>
      <c r="AY545" s="26">
        <f t="shared" si="362"/>
        <v>680000</v>
      </c>
      <c r="AZ545" s="26">
        <f t="shared" si="362"/>
        <v>680000</v>
      </c>
      <c r="BA545" s="26">
        <f t="shared" si="362"/>
        <v>680000</v>
      </c>
      <c r="BB545" s="26">
        <f t="shared" si="362"/>
        <v>680000</v>
      </c>
      <c r="BC545" s="26">
        <f t="shared" si="362"/>
        <v>680000</v>
      </c>
      <c r="BD545" s="26">
        <f t="shared" si="362"/>
        <v>800000</v>
      </c>
      <c r="BE545" s="26">
        <f t="shared" si="362"/>
        <v>800000</v>
      </c>
      <c r="BF545" s="26">
        <f t="shared" si="362"/>
        <v>800000</v>
      </c>
      <c r="BG545" s="26">
        <f t="shared" si="362"/>
        <v>800000</v>
      </c>
      <c r="BH545" s="26">
        <f t="shared" si="362"/>
        <v>800000</v>
      </c>
      <c r="BI545" s="26">
        <f t="shared" si="362"/>
        <v>800000</v>
      </c>
      <c r="BJ545" s="26">
        <f t="shared" si="362"/>
        <v>800000</v>
      </c>
      <c r="BK545" s="26">
        <f t="shared" si="362"/>
        <v>800000</v>
      </c>
      <c r="BL545" s="26">
        <f t="shared" si="362"/>
        <v>800000</v>
      </c>
      <c r="BM545" s="26">
        <f t="shared" si="362"/>
        <v>800000</v>
      </c>
      <c r="BN545" s="26">
        <f t="shared" si="362"/>
        <v>800000</v>
      </c>
      <c r="BO545" s="26">
        <f t="shared" si="362"/>
        <v>800000</v>
      </c>
      <c r="BP545" s="38">
        <f>SUM(H545:BO545)</f>
        <v>36960000</v>
      </c>
    </row>
    <row r="546" spans="1:68" hidden="1" outlineLevel="2" x14ac:dyDescent="0.15">
      <c r="F546" s="39" t="s">
        <v>64</v>
      </c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>
        <f>SUM(H545:S545)</f>
        <v>5760000</v>
      </c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>
        <f>SUM(T545:AE545)</f>
        <v>6720000</v>
      </c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>
        <f>SUM(AF545:AQ545)</f>
        <v>6720000</v>
      </c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>
        <f>SUM(AR545:BC545)</f>
        <v>8160000</v>
      </c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>
        <f>SUM(BD545:BO545)</f>
        <v>9600000</v>
      </c>
      <c r="BP546" s="38">
        <f>SUM(H546:BO546)</f>
        <v>36960000</v>
      </c>
    </row>
    <row r="547" spans="1:68" hidden="1" outlineLevel="2" x14ac:dyDescent="0.15">
      <c r="A547" s="33" t="s">
        <v>16</v>
      </c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</row>
    <row r="548" spans="1:68" hidden="1" outlineLevel="2" x14ac:dyDescent="0.15">
      <c r="A548" s="47" t="str">
        <f>STAFFPLAN_CWS!A183</f>
        <v>Transporte</v>
      </c>
      <c r="B548" s="26">
        <f>STAFFPLAN_CWS!C183</f>
        <v>140606</v>
      </c>
      <c r="G548" s="26"/>
      <c r="H548" s="26">
        <f>H133*STAFFPLAN_CWS!$C183</f>
        <v>281212</v>
      </c>
      <c r="I548" s="26">
        <f>I133*STAFFPLAN_CWS!$C183</f>
        <v>281212</v>
      </c>
      <c r="J548" s="26">
        <f>J133*STAFFPLAN_CWS!$C183</f>
        <v>281212</v>
      </c>
      <c r="K548" s="26">
        <f>K133*STAFFPLAN_CWS!$C183</f>
        <v>281212</v>
      </c>
      <c r="L548" s="26">
        <f>L133*STAFFPLAN_CWS!$C183</f>
        <v>281212</v>
      </c>
      <c r="M548" s="26">
        <f>M133*STAFFPLAN_CWS!$C183</f>
        <v>281212</v>
      </c>
      <c r="N548" s="26">
        <f>N133*STAFFPLAN_CWS!$C183</f>
        <v>281212</v>
      </c>
      <c r="O548" s="26">
        <f>O133*STAFFPLAN_CWS!$C183</f>
        <v>281212</v>
      </c>
      <c r="P548" s="26">
        <f>P133*STAFFPLAN_CWS!$C183</f>
        <v>281212</v>
      </c>
      <c r="Q548" s="26">
        <f>Q133*STAFFPLAN_CWS!$C183</f>
        <v>281212</v>
      </c>
      <c r="R548" s="26">
        <f>R133*STAFFPLAN_CWS!$C183</f>
        <v>281212</v>
      </c>
      <c r="S548" s="26">
        <f>S133*STAFFPLAN_CWS!$C183</f>
        <v>281212</v>
      </c>
      <c r="T548" s="26">
        <f>T133*STAFFPLAN_CWS!$C183</f>
        <v>281212</v>
      </c>
      <c r="U548" s="26">
        <f>U133*STAFFPLAN_CWS!$C183</f>
        <v>281212</v>
      </c>
      <c r="V548" s="26">
        <f>V133*STAFFPLAN_CWS!$C183</f>
        <v>281212</v>
      </c>
      <c r="W548" s="26">
        <f>W133*STAFFPLAN_CWS!$C183</f>
        <v>281212</v>
      </c>
      <c r="X548" s="26">
        <f>X133*STAFFPLAN_CWS!$C183</f>
        <v>281212</v>
      </c>
      <c r="Y548" s="26">
        <f>Y133*STAFFPLAN_CWS!$C183</f>
        <v>281212</v>
      </c>
      <c r="Z548" s="26">
        <f>Z133*STAFFPLAN_CWS!$C183</f>
        <v>281212</v>
      </c>
      <c r="AA548" s="26">
        <f>AA133*STAFFPLAN_CWS!$C183</f>
        <v>281212</v>
      </c>
      <c r="AB548" s="26">
        <f>AB133*STAFFPLAN_CWS!$C183</f>
        <v>281212</v>
      </c>
      <c r="AC548" s="26">
        <f>AC133*STAFFPLAN_CWS!$C183</f>
        <v>281212</v>
      </c>
      <c r="AD548" s="26">
        <f>AD133*STAFFPLAN_CWS!$C183</f>
        <v>281212</v>
      </c>
      <c r="AE548" s="26">
        <f>AE133*STAFFPLAN_CWS!$C183</f>
        <v>281212</v>
      </c>
      <c r="AF548" s="26">
        <f>AF133*STAFFPLAN_CWS!$C183</f>
        <v>281212</v>
      </c>
      <c r="AG548" s="26">
        <f>AG133*STAFFPLAN_CWS!$C183</f>
        <v>281212</v>
      </c>
      <c r="AH548" s="26">
        <f>AH133*STAFFPLAN_CWS!$C183</f>
        <v>281212</v>
      </c>
      <c r="AI548" s="26">
        <f>AI133*STAFFPLAN_CWS!$C183</f>
        <v>281212</v>
      </c>
      <c r="AJ548" s="26">
        <f>AJ133*STAFFPLAN_CWS!$C183</f>
        <v>281212</v>
      </c>
      <c r="AK548" s="26">
        <f>AK133*STAFFPLAN_CWS!$C183</f>
        <v>281212</v>
      </c>
      <c r="AL548" s="26">
        <f>AL133*STAFFPLAN_CWS!$C183</f>
        <v>281212</v>
      </c>
      <c r="AM548" s="26">
        <f>AM133*STAFFPLAN_CWS!$C183</f>
        <v>281212</v>
      </c>
      <c r="AN548" s="26">
        <f>AN133*STAFFPLAN_CWS!$C183</f>
        <v>281212</v>
      </c>
      <c r="AO548" s="26">
        <f>AO133*STAFFPLAN_CWS!$C183</f>
        <v>281212</v>
      </c>
      <c r="AP548" s="26">
        <f>AP133*STAFFPLAN_CWS!$C183</f>
        <v>281212</v>
      </c>
      <c r="AQ548" s="26">
        <f>AQ133*STAFFPLAN_CWS!$C183</f>
        <v>281212</v>
      </c>
      <c r="AR548" s="26">
        <f>AR133*STAFFPLAN_CWS!$C183</f>
        <v>281212</v>
      </c>
      <c r="AS548" s="26">
        <f>AS133*STAFFPLAN_CWS!$C183</f>
        <v>281212</v>
      </c>
      <c r="AT548" s="26">
        <f>AT133*STAFFPLAN_CWS!$C183</f>
        <v>281212</v>
      </c>
      <c r="AU548" s="26">
        <f>AU133*STAFFPLAN_CWS!$C183</f>
        <v>281212</v>
      </c>
      <c r="AV548" s="26">
        <f>AV133*STAFFPLAN_CWS!$C183</f>
        <v>281212</v>
      </c>
      <c r="AW548" s="26">
        <f>AW133*STAFFPLAN_CWS!$C183</f>
        <v>281212</v>
      </c>
      <c r="AX548" s="26">
        <f>AX133*STAFFPLAN_CWS!$C183</f>
        <v>281212</v>
      </c>
      <c r="AY548" s="26">
        <f>AY133*STAFFPLAN_CWS!$C183</f>
        <v>281212</v>
      </c>
      <c r="AZ548" s="26">
        <f>AZ133*STAFFPLAN_CWS!$C183</f>
        <v>281212</v>
      </c>
      <c r="BA548" s="26">
        <f>BA133*STAFFPLAN_CWS!$C183</f>
        <v>281212</v>
      </c>
      <c r="BB548" s="26">
        <f>BB133*STAFFPLAN_CWS!$C183</f>
        <v>281212</v>
      </c>
      <c r="BC548" s="26">
        <f>BC133*STAFFPLAN_CWS!$C183</f>
        <v>281212</v>
      </c>
      <c r="BD548" s="26">
        <f>BD133*STAFFPLAN_CWS!$C183</f>
        <v>281212</v>
      </c>
      <c r="BE548" s="26">
        <f>BE133*STAFFPLAN_CWS!$C183</f>
        <v>281212</v>
      </c>
      <c r="BF548" s="26">
        <f>BF133*STAFFPLAN_CWS!$C183</f>
        <v>281212</v>
      </c>
      <c r="BG548" s="26">
        <f>BG133*STAFFPLAN_CWS!$C183</f>
        <v>281212</v>
      </c>
      <c r="BH548" s="26">
        <f>BH133*STAFFPLAN_CWS!$C183</f>
        <v>281212</v>
      </c>
      <c r="BI548" s="26">
        <f>BI133*STAFFPLAN_CWS!$C183</f>
        <v>281212</v>
      </c>
      <c r="BJ548" s="26">
        <f>BJ133*STAFFPLAN_CWS!$C183</f>
        <v>281212</v>
      </c>
      <c r="BK548" s="26">
        <f>BK133*STAFFPLAN_CWS!$C183</f>
        <v>281212</v>
      </c>
      <c r="BL548" s="26">
        <f>BL133*STAFFPLAN_CWS!$C183</f>
        <v>281212</v>
      </c>
      <c r="BM548" s="26">
        <f>BM133*STAFFPLAN_CWS!$C183</f>
        <v>281212</v>
      </c>
      <c r="BN548" s="26">
        <f>BN133*STAFFPLAN_CWS!$C183</f>
        <v>281212</v>
      </c>
      <c r="BO548" s="26">
        <f>BO133*STAFFPLAN_CWS!$C183</f>
        <v>281212</v>
      </c>
      <c r="BP548" s="38">
        <f>SUM(H548:BO548)</f>
        <v>16872720</v>
      </c>
    </row>
    <row r="549" spans="1:68" hidden="1" outlineLevel="2" x14ac:dyDescent="0.15">
      <c r="A549" s="47" t="s">
        <v>18</v>
      </c>
      <c r="B549" s="25">
        <f>STAFFPLAN_CWS!C182</f>
        <v>0</v>
      </c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>
        <f>H531*STAFFPLAN_CWS!$C182</f>
        <v>0</v>
      </c>
      <c r="T549" s="26">
        <f>I531*STAFFPLAN_CWS!$D182</f>
        <v>0</v>
      </c>
      <c r="U549" s="26">
        <f>J531*STAFFPLAN_CWS!$D182</f>
        <v>0</v>
      </c>
      <c r="V549" s="26">
        <f>K531*STAFFPLAN_CWS!$D182</f>
        <v>0</v>
      </c>
      <c r="W549" s="26">
        <f>L531*STAFFPLAN_CWS!$D182</f>
        <v>0</v>
      </c>
      <c r="X549" s="26">
        <f>M531*STAFFPLAN_CWS!$D182</f>
        <v>0</v>
      </c>
      <c r="Y549" s="26">
        <f>N531*STAFFPLAN_CWS!$D182</f>
        <v>0</v>
      </c>
      <c r="Z549" s="26">
        <f>O531*STAFFPLAN_CWS!$D182</f>
        <v>0</v>
      </c>
      <c r="AA549" s="26">
        <f>P531*STAFFPLAN_CWS!$D182</f>
        <v>0</v>
      </c>
      <c r="AB549" s="26">
        <f>Q531*STAFFPLAN_CWS!$D182</f>
        <v>0</v>
      </c>
      <c r="AC549" s="26">
        <f>R531*STAFFPLAN_CWS!$D182</f>
        <v>0</v>
      </c>
      <c r="AD549" s="26">
        <f>S531*STAFFPLAN_CWS!$D182</f>
        <v>0</v>
      </c>
      <c r="AE549" s="26">
        <f>T531*STAFFPLAN_CWS!$D182</f>
        <v>0</v>
      </c>
      <c r="AF549" s="26">
        <f>U531*STAFFPLAN_CWS!$E182</f>
        <v>0</v>
      </c>
      <c r="AG549" s="26">
        <f>V531*STAFFPLAN_CWS!$E182</f>
        <v>0</v>
      </c>
      <c r="AH549" s="26">
        <f>W531*STAFFPLAN_CWS!$E182</f>
        <v>0</v>
      </c>
      <c r="AI549" s="26">
        <f>X531*STAFFPLAN_CWS!$E182</f>
        <v>0</v>
      </c>
      <c r="AJ549" s="26">
        <f>Y531*STAFFPLAN_CWS!$E182</f>
        <v>0</v>
      </c>
      <c r="AK549" s="26">
        <f>Z531*STAFFPLAN_CWS!$E182</f>
        <v>0</v>
      </c>
      <c r="AL549" s="26">
        <f>AA531*STAFFPLAN_CWS!$E182</f>
        <v>0</v>
      </c>
      <c r="AM549" s="26">
        <f>AB531*STAFFPLAN_CWS!$E182</f>
        <v>0</v>
      </c>
      <c r="AN549" s="26">
        <f>AC531*STAFFPLAN_CWS!$E182</f>
        <v>0</v>
      </c>
      <c r="AO549" s="26">
        <f>AD531*STAFFPLAN_CWS!$E182</f>
        <v>0</v>
      </c>
      <c r="AP549" s="26">
        <f>AE531*STAFFPLAN_CWS!$E182</f>
        <v>0</v>
      </c>
      <c r="AQ549" s="26">
        <f>AF531*STAFFPLAN_CWS!$E182</f>
        <v>0</v>
      </c>
      <c r="AR549" s="26">
        <f>AG531*STAFFPLAN_CWS!$F182</f>
        <v>0</v>
      </c>
      <c r="AS549" s="26">
        <f>AH531*STAFFPLAN_CWS!$F182</f>
        <v>0</v>
      </c>
      <c r="AT549" s="26">
        <f>AI531*STAFFPLAN_CWS!$F182</f>
        <v>0</v>
      </c>
      <c r="AU549" s="26">
        <f>AJ531*STAFFPLAN_CWS!$F182</f>
        <v>0</v>
      </c>
      <c r="AV549" s="26">
        <f>AK531*STAFFPLAN_CWS!$F182</f>
        <v>0</v>
      </c>
      <c r="AW549" s="26">
        <f>AL531*STAFFPLAN_CWS!$F182</f>
        <v>0</v>
      </c>
      <c r="AX549" s="26">
        <f>AM531*STAFFPLAN_CWS!$F182</f>
        <v>0</v>
      </c>
      <c r="AY549" s="26">
        <f>AN531*STAFFPLAN_CWS!$F182</f>
        <v>0</v>
      </c>
      <c r="AZ549" s="26">
        <f>AO531*STAFFPLAN_CWS!$F182</f>
        <v>0</v>
      </c>
      <c r="BA549" s="26">
        <f>AP531*STAFFPLAN_CWS!$F182</f>
        <v>0</v>
      </c>
      <c r="BB549" s="26">
        <f>AQ531*STAFFPLAN_CWS!$F182</f>
        <v>0</v>
      </c>
      <c r="BC549" s="26">
        <f>AR531*STAFFPLAN_CWS!$F182</f>
        <v>0</v>
      </c>
      <c r="BD549" s="26">
        <f>AS531*STAFFPLAN_CWS!$G182</f>
        <v>0</v>
      </c>
      <c r="BE549" s="26">
        <f>AT531*STAFFPLAN_CWS!$G182</f>
        <v>0</v>
      </c>
      <c r="BF549" s="26">
        <f>AU531*STAFFPLAN_CWS!$G182</f>
        <v>0</v>
      </c>
      <c r="BG549" s="26">
        <f>AV531*STAFFPLAN_CWS!$G182</f>
        <v>0</v>
      </c>
      <c r="BH549" s="26">
        <f>AW531*STAFFPLAN_CWS!$G182</f>
        <v>0</v>
      </c>
      <c r="BI549" s="26">
        <f>AX531*STAFFPLAN_CWS!$G182</f>
        <v>0</v>
      </c>
      <c r="BJ549" s="26">
        <f>AY531*STAFFPLAN_CWS!$G182</f>
        <v>0</v>
      </c>
      <c r="BK549" s="26">
        <f>AZ531*STAFFPLAN_CWS!$G182</f>
        <v>0</v>
      </c>
      <c r="BL549" s="26">
        <f>BA531*STAFFPLAN_CWS!$G182</f>
        <v>0</v>
      </c>
      <c r="BM549" s="26">
        <f>BB531*STAFFPLAN_CWS!$G182</f>
        <v>0</v>
      </c>
      <c r="BN549" s="26">
        <f>BC531*STAFFPLAN_CWS!$G182</f>
        <v>0</v>
      </c>
      <c r="BO549" s="26">
        <f>BD531*STAFFPLAN_CWS!$G182</f>
        <v>0</v>
      </c>
      <c r="BP549" s="38">
        <f>SUM(H549:BO549)</f>
        <v>0</v>
      </c>
    </row>
    <row r="550" spans="1:68" hidden="1" outlineLevel="2" x14ac:dyDescent="0.15">
      <c r="A550" s="47"/>
      <c r="B550" s="25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</row>
    <row r="551" spans="1:68" hidden="1" outlineLevel="2" x14ac:dyDescent="0.15">
      <c r="A551" s="33" t="s">
        <v>90</v>
      </c>
      <c r="G551" s="26">
        <f t="shared" ref="G551:AL551" si="363">G549+G548</f>
        <v>0</v>
      </c>
      <c r="H551" s="26">
        <f t="shared" si="363"/>
        <v>281212</v>
      </c>
      <c r="I551" s="26">
        <f t="shared" si="363"/>
        <v>281212</v>
      </c>
      <c r="J551" s="26">
        <f t="shared" si="363"/>
        <v>281212</v>
      </c>
      <c r="K551" s="26">
        <f t="shared" si="363"/>
        <v>281212</v>
      </c>
      <c r="L551" s="26">
        <f t="shared" si="363"/>
        <v>281212</v>
      </c>
      <c r="M551" s="26">
        <f t="shared" si="363"/>
        <v>281212</v>
      </c>
      <c r="N551" s="26">
        <f t="shared" si="363"/>
        <v>281212</v>
      </c>
      <c r="O551" s="26">
        <f t="shared" si="363"/>
        <v>281212</v>
      </c>
      <c r="P551" s="26">
        <f t="shared" si="363"/>
        <v>281212</v>
      </c>
      <c r="Q551" s="26">
        <f t="shared" si="363"/>
        <v>281212</v>
      </c>
      <c r="R551" s="26">
        <f t="shared" si="363"/>
        <v>281212</v>
      </c>
      <c r="S551" s="26">
        <f t="shared" si="363"/>
        <v>281212</v>
      </c>
      <c r="T551" s="26">
        <f t="shared" si="363"/>
        <v>281212</v>
      </c>
      <c r="U551" s="26">
        <f t="shared" si="363"/>
        <v>281212</v>
      </c>
      <c r="V551" s="26">
        <f t="shared" si="363"/>
        <v>281212</v>
      </c>
      <c r="W551" s="26">
        <f t="shared" si="363"/>
        <v>281212</v>
      </c>
      <c r="X551" s="26">
        <f t="shared" si="363"/>
        <v>281212</v>
      </c>
      <c r="Y551" s="26">
        <f t="shared" si="363"/>
        <v>281212</v>
      </c>
      <c r="Z551" s="26">
        <f t="shared" si="363"/>
        <v>281212</v>
      </c>
      <c r="AA551" s="26">
        <f t="shared" si="363"/>
        <v>281212</v>
      </c>
      <c r="AB551" s="26">
        <f t="shared" si="363"/>
        <v>281212</v>
      </c>
      <c r="AC551" s="26">
        <f t="shared" si="363"/>
        <v>281212</v>
      </c>
      <c r="AD551" s="26">
        <f t="shared" si="363"/>
        <v>281212</v>
      </c>
      <c r="AE551" s="26">
        <f t="shared" si="363"/>
        <v>281212</v>
      </c>
      <c r="AF551" s="26">
        <f t="shared" si="363"/>
        <v>281212</v>
      </c>
      <c r="AG551" s="26">
        <f t="shared" si="363"/>
        <v>281212</v>
      </c>
      <c r="AH551" s="26">
        <f t="shared" si="363"/>
        <v>281212</v>
      </c>
      <c r="AI551" s="26">
        <f t="shared" si="363"/>
        <v>281212</v>
      </c>
      <c r="AJ551" s="26">
        <f t="shared" si="363"/>
        <v>281212</v>
      </c>
      <c r="AK551" s="26">
        <f t="shared" si="363"/>
        <v>281212</v>
      </c>
      <c r="AL551" s="26">
        <f t="shared" si="363"/>
        <v>281212</v>
      </c>
      <c r="AM551" s="26">
        <f t="shared" ref="AM551:BO551" si="364">AM549+AM548</f>
        <v>281212</v>
      </c>
      <c r="AN551" s="26">
        <f t="shared" si="364"/>
        <v>281212</v>
      </c>
      <c r="AO551" s="26">
        <f t="shared" si="364"/>
        <v>281212</v>
      </c>
      <c r="AP551" s="26">
        <f t="shared" si="364"/>
        <v>281212</v>
      </c>
      <c r="AQ551" s="26">
        <f t="shared" si="364"/>
        <v>281212</v>
      </c>
      <c r="AR551" s="26">
        <f t="shared" si="364"/>
        <v>281212</v>
      </c>
      <c r="AS551" s="26">
        <f t="shared" si="364"/>
        <v>281212</v>
      </c>
      <c r="AT551" s="26">
        <f t="shared" si="364"/>
        <v>281212</v>
      </c>
      <c r="AU551" s="26">
        <f t="shared" si="364"/>
        <v>281212</v>
      </c>
      <c r="AV551" s="26">
        <f t="shared" si="364"/>
        <v>281212</v>
      </c>
      <c r="AW551" s="26">
        <f t="shared" si="364"/>
        <v>281212</v>
      </c>
      <c r="AX551" s="26">
        <f t="shared" si="364"/>
        <v>281212</v>
      </c>
      <c r="AY551" s="26">
        <f t="shared" si="364"/>
        <v>281212</v>
      </c>
      <c r="AZ551" s="26">
        <f t="shared" si="364"/>
        <v>281212</v>
      </c>
      <c r="BA551" s="26">
        <f t="shared" si="364"/>
        <v>281212</v>
      </c>
      <c r="BB551" s="26">
        <f t="shared" si="364"/>
        <v>281212</v>
      </c>
      <c r="BC551" s="26">
        <f t="shared" si="364"/>
        <v>281212</v>
      </c>
      <c r="BD551" s="26">
        <f t="shared" si="364"/>
        <v>281212</v>
      </c>
      <c r="BE551" s="26">
        <f t="shared" si="364"/>
        <v>281212</v>
      </c>
      <c r="BF551" s="26">
        <f t="shared" si="364"/>
        <v>281212</v>
      </c>
      <c r="BG551" s="26">
        <f t="shared" si="364"/>
        <v>281212</v>
      </c>
      <c r="BH551" s="26">
        <f t="shared" si="364"/>
        <v>281212</v>
      </c>
      <c r="BI551" s="26">
        <f t="shared" si="364"/>
        <v>281212</v>
      </c>
      <c r="BJ551" s="26">
        <f t="shared" si="364"/>
        <v>281212</v>
      </c>
      <c r="BK551" s="26">
        <f t="shared" si="364"/>
        <v>281212</v>
      </c>
      <c r="BL551" s="26">
        <f t="shared" si="364"/>
        <v>281212</v>
      </c>
      <c r="BM551" s="26">
        <f t="shared" si="364"/>
        <v>281212</v>
      </c>
      <c r="BN551" s="26">
        <f t="shared" si="364"/>
        <v>281212</v>
      </c>
      <c r="BO551" s="26">
        <f t="shared" si="364"/>
        <v>281212</v>
      </c>
      <c r="BP551" s="38">
        <f>SUM(H551:BO551)</f>
        <v>16872720</v>
      </c>
    </row>
    <row r="552" spans="1:68" hidden="1" outlineLevel="2" x14ac:dyDescent="0.15">
      <c r="F552" s="39" t="s">
        <v>64</v>
      </c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>
        <f>SUM(H551:S551)</f>
        <v>3374544</v>
      </c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>
        <f>SUM(T551:AE551)</f>
        <v>3374544</v>
      </c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>
        <f>SUM(AF551:AQ551)</f>
        <v>3374544</v>
      </c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>
        <f>SUM(AR551:BC551)</f>
        <v>3374544</v>
      </c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>
        <f>SUM(BD551:BO551)</f>
        <v>3374544</v>
      </c>
      <c r="BP552" s="38">
        <f>SUM(H552:BO552)</f>
        <v>16872720</v>
      </c>
    </row>
    <row r="553" spans="1:68" hidden="1" outlineLevel="2" x14ac:dyDescent="0.15">
      <c r="A553" s="14" t="s">
        <v>125</v>
      </c>
      <c r="G553" s="26">
        <f t="shared" ref="G553:AL553" si="365">G551+G545+G535</f>
        <v>0</v>
      </c>
      <c r="H553" s="26">
        <f t="shared" si="365"/>
        <v>3161212</v>
      </c>
      <c r="I553" s="26">
        <f t="shared" si="365"/>
        <v>3161212</v>
      </c>
      <c r="J553" s="26">
        <f t="shared" si="365"/>
        <v>3161212</v>
      </c>
      <c r="K553" s="26">
        <f t="shared" si="365"/>
        <v>3161212</v>
      </c>
      <c r="L553" s="26">
        <f t="shared" si="365"/>
        <v>3161212</v>
      </c>
      <c r="M553" s="26">
        <f t="shared" si="365"/>
        <v>3161212</v>
      </c>
      <c r="N553" s="26">
        <f t="shared" si="365"/>
        <v>3161212</v>
      </c>
      <c r="O553" s="26">
        <f t="shared" si="365"/>
        <v>3161212</v>
      </c>
      <c r="P553" s="26">
        <f t="shared" si="365"/>
        <v>3161212</v>
      </c>
      <c r="Q553" s="26">
        <f t="shared" si="365"/>
        <v>3161212</v>
      </c>
      <c r="R553" s="26">
        <f t="shared" si="365"/>
        <v>3161212</v>
      </c>
      <c r="S553" s="26">
        <f t="shared" si="365"/>
        <v>3161212</v>
      </c>
      <c r="T553" s="26">
        <f t="shared" si="365"/>
        <v>3641212</v>
      </c>
      <c r="U553" s="26">
        <f t="shared" si="365"/>
        <v>3641212</v>
      </c>
      <c r="V553" s="26">
        <f t="shared" si="365"/>
        <v>3641212</v>
      </c>
      <c r="W553" s="26">
        <f t="shared" si="365"/>
        <v>3641212</v>
      </c>
      <c r="X553" s="26">
        <f t="shared" si="365"/>
        <v>3641212</v>
      </c>
      <c r="Y553" s="26">
        <f t="shared" si="365"/>
        <v>3641212</v>
      </c>
      <c r="Z553" s="26">
        <f t="shared" si="365"/>
        <v>3641212</v>
      </c>
      <c r="AA553" s="26">
        <f t="shared" si="365"/>
        <v>3641212</v>
      </c>
      <c r="AB553" s="26">
        <f t="shared" si="365"/>
        <v>3641212</v>
      </c>
      <c r="AC553" s="26">
        <f t="shared" si="365"/>
        <v>3641212</v>
      </c>
      <c r="AD553" s="26">
        <f t="shared" si="365"/>
        <v>3641212</v>
      </c>
      <c r="AE553" s="26">
        <f t="shared" si="365"/>
        <v>3641212</v>
      </c>
      <c r="AF553" s="26">
        <f t="shared" si="365"/>
        <v>3641212</v>
      </c>
      <c r="AG553" s="26">
        <f t="shared" si="365"/>
        <v>3641212</v>
      </c>
      <c r="AH553" s="26">
        <f t="shared" si="365"/>
        <v>3641212</v>
      </c>
      <c r="AI553" s="26">
        <f t="shared" si="365"/>
        <v>3641212</v>
      </c>
      <c r="AJ553" s="26">
        <f t="shared" si="365"/>
        <v>3641212</v>
      </c>
      <c r="AK553" s="26">
        <f t="shared" si="365"/>
        <v>3641212</v>
      </c>
      <c r="AL553" s="26">
        <f t="shared" si="365"/>
        <v>3641212</v>
      </c>
      <c r="AM553" s="26">
        <f t="shared" ref="AM553:BO553" si="366">AM551+AM545+AM535</f>
        <v>3641212</v>
      </c>
      <c r="AN553" s="26">
        <f t="shared" si="366"/>
        <v>3641212</v>
      </c>
      <c r="AO553" s="26">
        <f t="shared" si="366"/>
        <v>3641212</v>
      </c>
      <c r="AP553" s="26">
        <f t="shared" si="366"/>
        <v>3641212</v>
      </c>
      <c r="AQ553" s="26">
        <f t="shared" si="366"/>
        <v>3641212</v>
      </c>
      <c r="AR553" s="26">
        <f t="shared" si="366"/>
        <v>4361212</v>
      </c>
      <c r="AS553" s="26">
        <f t="shared" si="366"/>
        <v>4361212</v>
      </c>
      <c r="AT553" s="26">
        <f t="shared" si="366"/>
        <v>4361212</v>
      </c>
      <c r="AU553" s="26">
        <f t="shared" si="366"/>
        <v>4361212</v>
      </c>
      <c r="AV553" s="26">
        <f t="shared" si="366"/>
        <v>4361212</v>
      </c>
      <c r="AW553" s="26">
        <f t="shared" si="366"/>
        <v>4361212</v>
      </c>
      <c r="AX553" s="26">
        <f t="shared" si="366"/>
        <v>4361212</v>
      </c>
      <c r="AY553" s="26">
        <f t="shared" si="366"/>
        <v>4361212</v>
      </c>
      <c r="AZ553" s="26">
        <f t="shared" si="366"/>
        <v>4361212</v>
      </c>
      <c r="BA553" s="26">
        <f t="shared" si="366"/>
        <v>4361212</v>
      </c>
      <c r="BB553" s="26">
        <f t="shared" si="366"/>
        <v>4361212</v>
      </c>
      <c r="BC553" s="26">
        <f t="shared" si="366"/>
        <v>4361212</v>
      </c>
      <c r="BD553" s="26">
        <f t="shared" si="366"/>
        <v>5081212</v>
      </c>
      <c r="BE553" s="26">
        <f t="shared" si="366"/>
        <v>5081212</v>
      </c>
      <c r="BF553" s="26">
        <f t="shared" si="366"/>
        <v>5081212</v>
      </c>
      <c r="BG553" s="26">
        <f t="shared" si="366"/>
        <v>5081212</v>
      </c>
      <c r="BH553" s="26">
        <f t="shared" si="366"/>
        <v>5081212</v>
      </c>
      <c r="BI553" s="26">
        <f t="shared" si="366"/>
        <v>5081212</v>
      </c>
      <c r="BJ553" s="26">
        <f t="shared" si="366"/>
        <v>5081212</v>
      </c>
      <c r="BK553" s="26">
        <f t="shared" si="366"/>
        <v>5081212</v>
      </c>
      <c r="BL553" s="26">
        <f t="shared" si="366"/>
        <v>5081212</v>
      </c>
      <c r="BM553" s="26">
        <f t="shared" si="366"/>
        <v>5081212</v>
      </c>
      <c r="BN553" s="26">
        <f t="shared" si="366"/>
        <v>5081212</v>
      </c>
      <c r="BO553" s="26">
        <f t="shared" si="366"/>
        <v>5081212</v>
      </c>
      <c r="BP553" s="38">
        <f>SUM(G553:BO553)</f>
        <v>238632720</v>
      </c>
    </row>
    <row r="554" spans="1:68" hidden="1" outlineLevel="1" x14ac:dyDescent="0.15">
      <c r="A554" s="14"/>
      <c r="F554" s="39" t="s">
        <v>64</v>
      </c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>
        <f>SUM(H553:S553)</f>
        <v>37934544</v>
      </c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>
        <f>SUM(T553:AE553)</f>
        <v>43694544</v>
      </c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>
        <f>SUM(AF553:AQ553)</f>
        <v>43694544</v>
      </c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>
        <f>SUM(AR553:BC553)</f>
        <v>52334544</v>
      </c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>
        <f>SUM(BD553:BO553)</f>
        <v>60974544</v>
      </c>
      <c r="BP554" s="38">
        <f>SUM(G554:BO554)</f>
        <v>238632720</v>
      </c>
    </row>
    <row r="555" spans="1:68" collapsed="1" x14ac:dyDescent="0.15">
      <c r="A555" s="14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</row>
    <row r="556" spans="1:68" x14ac:dyDescent="0.15">
      <c r="A556" s="14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</row>
    <row r="557" spans="1:68" x14ac:dyDescent="0.15">
      <c r="A557" s="361" t="s">
        <v>1217</v>
      </c>
      <c r="G557" s="24"/>
    </row>
    <row r="558" spans="1:68" x14ac:dyDescent="0.15">
      <c r="A558" s="44" t="s">
        <v>10</v>
      </c>
      <c r="G558" s="28">
        <f t="shared" ref="G558:AL558" si="367">G143</f>
        <v>0</v>
      </c>
      <c r="H558" s="28">
        <f t="shared" si="367"/>
        <v>4</v>
      </c>
      <c r="I558" s="28">
        <f t="shared" si="367"/>
        <v>4</v>
      </c>
      <c r="J558" s="28">
        <f t="shared" si="367"/>
        <v>4</v>
      </c>
      <c r="K558" s="28">
        <f t="shared" si="367"/>
        <v>4</v>
      </c>
      <c r="L558" s="28">
        <f t="shared" si="367"/>
        <v>4</v>
      </c>
      <c r="M558" s="28">
        <f t="shared" si="367"/>
        <v>4</v>
      </c>
      <c r="N558" s="28">
        <f t="shared" si="367"/>
        <v>4</v>
      </c>
      <c r="O558" s="28">
        <f t="shared" si="367"/>
        <v>4</v>
      </c>
      <c r="P558" s="28">
        <f t="shared" si="367"/>
        <v>4</v>
      </c>
      <c r="Q558" s="28">
        <f t="shared" si="367"/>
        <v>4</v>
      </c>
      <c r="R558" s="28">
        <f t="shared" si="367"/>
        <v>4</v>
      </c>
      <c r="S558" s="28">
        <f t="shared" si="367"/>
        <v>4</v>
      </c>
      <c r="T558" s="28">
        <f t="shared" si="367"/>
        <v>4</v>
      </c>
      <c r="U558" s="28">
        <f t="shared" si="367"/>
        <v>4</v>
      </c>
      <c r="V558" s="28">
        <f t="shared" si="367"/>
        <v>4</v>
      </c>
      <c r="W558" s="28">
        <f t="shared" si="367"/>
        <v>4</v>
      </c>
      <c r="X558" s="28">
        <f t="shared" si="367"/>
        <v>4</v>
      </c>
      <c r="Y558" s="28">
        <f t="shared" si="367"/>
        <v>4</v>
      </c>
      <c r="Z558" s="28">
        <f t="shared" si="367"/>
        <v>4</v>
      </c>
      <c r="AA558" s="28">
        <f t="shared" si="367"/>
        <v>4</v>
      </c>
      <c r="AB558" s="28">
        <f t="shared" si="367"/>
        <v>4</v>
      </c>
      <c r="AC558" s="28">
        <f t="shared" si="367"/>
        <v>4</v>
      </c>
      <c r="AD558" s="28">
        <f t="shared" si="367"/>
        <v>4</v>
      </c>
      <c r="AE558" s="28">
        <f t="shared" si="367"/>
        <v>4</v>
      </c>
      <c r="AF558" s="28">
        <f t="shared" si="367"/>
        <v>4</v>
      </c>
      <c r="AG558" s="28">
        <f t="shared" si="367"/>
        <v>4</v>
      </c>
      <c r="AH558" s="28">
        <f t="shared" si="367"/>
        <v>4</v>
      </c>
      <c r="AI558" s="28">
        <f t="shared" si="367"/>
        <v>4</v>
      </c>
      <c r="AJ558" s="28">
        <f t="shared" si="367"/>
        <v>4</v>
      </c>
      <c r="AK558" s="28">
        <f t="shared" si="367"/>
        <v>4</v>
      </c>
      <c r="AL558" s="28">
        <f t="shared" si="367"/>
        <v>4</v>
      </c>
      <c r="AM558" s="28">
        <f t="shared" ref="AM558:BO558" si="368">AM143</f>
        <v>4</v>
      </c>
      <c r="AN558" s="28">
        <f t="shared" si="368"/>
        <v>4</v>
      </c>
      <c r="AO558" s="28">
        <f t="shared" si="368"/>
        <v>4</v>
      </c>
      <c r="AP558" s="28">
        <f t="shared" si="368"/>
        <v>4</v>
      </c>
      <c r="AQ558" s="28">
        <f t="shared" si="368"/>
        <v>4</v>
      </c>
      <c r="AR558" s="28">
        <f t="shared" si="368"/>
        <v>4</v>
      </c>
      <c r="AS558" s="28">
        <f t="shared" si="368"/>
        <v>4</v>
      </c>
      <c r="AT558" s="28">
        <f t="shared" si="368"/>
        <v>4</v>
      </c>
      <c r="AU558" s="28">
        <f t="shared" si="368"/>
        <v>4</v>
      </c>
      <c r="AV558" s="28">
        <f t="shared" si="368"/>
        <v>4</v>
      </c>
      <c r="AW558" s="28">
        <f t="shared" si="368"/>
        <v>4</v>
      </c>
      <c r="AX558" s="28">
        <f t="shared" si="368"/>
        <v>4</v>
      </c>
      <c r="AY558" s="28">
        <f t="shared" si="368"/>
        <v>4</v>
      </c>
      <c r="AZ558" s="28">
        <f t="shared" si="368"/>
        <v>4</v>
      </c>
      <c r="BA558" s="28">
        <f t="shared" si="368"/>
        <v>4</v>
      </c>
      <c r="BB558" s="28">
        <f t="shared" si="368"/>
        <v>4</v>
      </c>
      <c r="BC558" s="28">
        <f t="shared" si="368"/>
        <v>4</v>
      </c>
      <c r="BD558" s="28">
        <f t="shared" si="368"/>
        <v>4</v>
      </c>
      <c r="BE558" s="28">
        <f t="shared" si="368"/>
        <v>4</v>
      </c>
      <c r="BF558" s="28">
        <f t="shared" si="368"/>
        <v>4</v>
      </c>
      <c r="BG558" s="28">
        <f t="shared" si="368"/>
        <v>4</v>
      </c>
      <c r="BH558" s="28">
        <f t="shared" si="368"/>
        <v>4</v>
      </c>
      <c r="BI558" s="28">
        <f t="shared" si="368"/>
        <v>4</v>
      </c>
      <c r="BJ558" s="28">
        <f t="shared" si="368"/>
        <v>4</v>
      </c>
      <c r="BK558" s="28">
        <f t="shared" si="368"/>
        <v>4</v>
      </c>
      <c r="BL558" s="28">
        <f t="shared" si="368"/>
        <v>4</v>
      </c>
      <c r="BM558" s="28">
        <f t="shared" si="368"/>
        <v>4</v>
      </c>
      <c r="BN558" s="28">
        <f t="shared" si="368"/>
        <v>4</v>
      </c>
      <c r="BO558" s="28">
        <f t="shared" si="368"/>
        <v>4</v>
      </c>
    </row>
    <row r="559" spans="1:68" x14ac:dyDescent="0.15">
      <c r="A559" s="44" t="s">
        <v>9</v>
      </c>
      <c r="G559" s="28">
        <f t="shared" ref="G559:AL559" si="369">G144</f>
        <v>0</v>
      </c>
      <c r="H559" s="28">
        <f t="shared" si="369"/>
        <v>1.75</v>
      </c>
      <c r="I559" s="28">
        <f t="shared" si="369"/>
        <v>1.75</v>
      </c>
      <c r="J559" s="28">
        <f t="shared" si="369"/>
        <v>1.75</v>
      </c>
      <c r="K559" s="28">
        <f t="shared" si="369"/>
        <v>1.75</v>
      </c>
      <c r="L559" s="28">
        <f t="shared" si="369"/>
        <v>1.75</v>
      </c>
      <c r="M559" s="28">
        <f t="shared" si="369"/>
        <v>1.75</v>
      </c>
      <c r="N559" s="28">
        <f t="shared" si="369"/>
        <v>1.75</v>
      </c>
      <c r="O559" s="28">
        <f t="shared" si="369"/>
        <v>1.75</v>
      </c>
      <c r="P559" s="28">
        <f t="shared" si="369"/>
        <v>1.75</v>
      </c>
      <c r="Q559" s="28">
        <f t="shared" si="369"/>
        <v>1.75</v>
      </c>
      <c r="R559" s="28">
        <f t="shared" si="369"/>
        <v>1.75</v>
      </c>
      <c r="S559" s="28">
        <f t="shared" si="369"/>
        <v>1.75</v>
      </c>
      <c r="T559" s="28">
        <f t="shared" si="369"/>
        <v>1.75</v>
      </c>
      <c r="U559" s="28">
        <f t="shared" si="369"/>
        <v>1.75</v>
      </c>
      <c r="V559" s="28">
        <f t="shared" si="369"/>
        <v>1.75</v>
      </c>
      <c r="W559" s="28">
        <f t="shared" si="369"/>
        <v>1.75</v>
      </c>
      <c r="X559" s="28">
        <f t="shared" si="369"/>
        <v>1.75</v>
      </c>
      <c r="Y559" s="28">
        <f t="shared" si="369"/>
        <v>1.75</v>
      </c>
      <c r="Z559" s="28">
        <f t="shared" si="369"/>
        <v>1.25</v>
      </c>
      <c r="AA559" s="28">
        <f t="shared" si="369"/>
        <v>1.25</v>
      </c>
      <c r="AB559" s="28">
        <f t="shared" si="369"/>
        <v>1.25</v>
      </c>
      <c r="AC559" s="28">
        <f t="shared" si="369"/>
        <v>1.25</v>
      </c>
      <c r="AD559" s="28">
        <f t="shared" si="369"/>
        <v>1.25</v>
      </c>
      <c r="AE559" s="28">
        <f t="shared" si="369"/>
        <v>1.25</v>
      </c>
      <c r="AF559" s="28">
        <f t="shared" si="369"/>
        <v>0</v>
      </c>
      <c r="AG559" s="28">
        <f t="shared" si="369"/>
        <v>0</v>
      </c>
      <c r="AH559" s="28">
        <f t="shared" si="369"/>
        <v>0</v>
      </c>
      <c r="AI559" s="28">
        <f t="shared" si="369"/>
        <v>0</v>
      </c>
      <c r="AJ559" s="28">
        <f t="shared" si="369"/>
        <v>0</v>
      </c>
      <c r="AK559" s="28">
        <f t="shared" si="369"/>
        <v>0</v>
      </c>
      <c r="AL559" s="28">
        <f t="shared" si="369"/>
        <v>0</v>
      </c>
      <c r="AM559" s="28">
        <f t="shared" ref="AM559:BO559" si="370">AM144</f>
        <v>0</v>
      </c>
      <c r="AN559" s="28">
        <f t="shared" si="370"/>
        <v>0</v>
      </c>
      <c r="AO559" s="28">
        <f t="shared" si="370"/>
        <v>0</v>
      </c>
      <c r="AP559" s="28">
        <f t="shared" si="370"/>
        <v>0</v>
      </c>
      <c r="AQ559" s="28">
        <f t="shared" si="370"/>
        <v>0</v>
      </c>
      <c r="AR559" s="28">
        <f t="shared" si="370"/>
        <v>0</v>
      </c>
      <c r="AS559" s="28">
        <f t="shared" si="370"/>
        <v>0</v>
      </c>
      <c r="AT559" s="28">
        <f t="shared" si="370"/>
        <v>0</v>
      </c>
      <c r="AU559" s="28">
        <f t="shared" si="370"/>
        <v>0</v>
      </c>
      <c r="AV559" s="28">
        <f t="shared" si="370"/>
        <v>0</v>
      </c>
      <c r="AW559" s="28">
        <f t="shared" si="370"/>
        <v>0</v>
      </c>
      <c r="AX559" s="28">
        <f t="shared" si="370"/>
        <v>0</v>
      </c>
      <c r="AY559" s="28">
        <f t="shared" si="370"/>
        <v>0</v>
      </c>
      <c r="AZ559" s="28">
        <f t="shared" si="370"/>
        <v>0</v>
      </c>
      <c r="BA559" s="28">
        <f t="shared" si="370"/>
        <v>0</v>
      </c>
      <c r="BB559" s="28">
        <f t="shared" si="370"/>
        <v>0</v>
      </c>
      <c r="BC559" s="28">
        <f t="shared" si="370"/>
        <v>0</v>
      </c>
      <c r="BD559" s="28">
        <f t="shared" si="370"/>
        <v>0</v>
      </c>
      <c r="BE559" s="28">
        <f t="shared" si="370"/>
        <v>0</v>
      </c>
      <c r="BF559" s="28">
        <f t="shared" si="370"/>
        <v>0</v>
      </c>
      <c r="BG559" s="28">
        <f t="shared" si="370"/>
        <v>0</v>
      </c>
      <c r="BH559" s="28">
        <f t="shared" si="370"/>
        <v>0</v>
      </c>
      <c r="BI559" s="28">
        <f t="shared" si="370"/>
        <v>0</v>
      </c>
      <c r="BJ559" s="28">
        <f t="shared" si="370"/>
        <v>0</v>
      </c>
      <c r="BK559" s="28">
        <f t="shared" si="370"/>
        <v>0</v>
      </c>
      <c r="BL559" s="28">
        <f t="shared" si="370"/>
        <v>0</v>
      </c>
      <c r="BM559" s="28">
        <f t="shared" si="370"/>
        <v>0</v>
      </c>
      <c r="BN559" s="28">
        <f t="shared" si="370"/>
        <v>0</v>
      </c>
      <c r="BO559" s="28">
        <f t="shared" si="370"/>
        <v>0</v>
      </c>
    </row>
    <row r="560" spans="1:68" x14ac:dyDescent="0.15">
      <c r="A560" s="44" t="s">
        <v>8</v>
      </c>
      <c r="G560" s="28">
        <f>SUM(G558:G559)</f>
        <v>0</v>
      </c>
      <c r="H560" s="28">
        <f>SUM(H558:H559)</f>
        <v>5.75</v>
      </c>
      <c r="I560" s="28">
        <f t="shared" ref="I560:AE560" si="371">SUM(I558:I559)</f>
        <v>5.75</v>
      </c>
      <c r="J560" s="28">
        <f t="shared" si="371"/>
        <v>5.75</v>
      </c>
      <c r="K560" s="28">
        <f t="shared" si="371"/>
        <v>5.75</v>
      </c>
      <c r="L560" s="28">
        <f t="shared" si="371"/>
        <v>5.75</v>
      </c>
      <c r="M560" s="28">
        <f t="shared" si="371"/>
        <v>5.75</v>
      </c>
      <c r="N560" s="28">
        <f t="shared" si="371"/>
        <v>5.75</v>
      </c>
      <c r="O560" s="28">
        <f t="shared" si="371"/>
        <v>5.75</v>
      </c>
      <c r="P560" s="28">
        <f t="shared" si="371"/>
        <v>5.75</v>
      </c>
      <c r="Q560" s="28">
        <f t="shared" si="371"/>
        <v>5.75</v>
      </c>
      <c r="R560" s="28">
        <f t="shared" si="371"/>
        <v>5.75</v>
      </c>
      <c r="S560" s="28">
        <f t="shared" si="371"/>
        <v>5.75</v>
      </c>
      <c r="T560" s="28">
        <f t="shared" si="371"/>
        <v>5.75</v>
      </c>
      <c r="U560" s="28">
        <f t="shared" si="371"/>
        <v>5.75</v>
      </c>
      <c r="V560" s="28">
        <f t="shared" si="371"/>
        <v>5.75</v>
      </c>
      <c r="W560" s="28">
        <f t="shared" si="371"/>
        <v>5.75</v>
      </c>
      <c r="X560" s="28">
        <f t="shared" si="371"/>
        <v>5.75</v>
      </c>
      <c r="Y560" s="28">
        <f t="shared" si="371"/>
        <v>5.75</v>
      </c>
      <c r="Z560" s="28">
        <f t="shared" si="371"/>
        <v>5.25</v>
      </c>
      <c r="AA560" s="28">
        <f t="shared" si="371"/>
        <v>5.25</v>
      </c>
      <c r="AB560" s="28">
        <f t="shared" si="371"/>
        <v>5.25</v>
      </c>
      <c r="AC560" s="28">
        <f t="shared" si="371"/>
        <v>5.25</v>
      </c>
      <c r="AD560" s="28">
        <f t="shared" si="371"/>
        <v>5.25</v>
      </c>
      <c r="AE560" s="28">
        <f t="shared" si="371"/>
        <v>5.25</v>
      </c>
      <c r="AF560" s="28">
        <f t="shared" ref="AF560:BO560" si="372">SUM(AF558:AF559)</f>
        <v>4</v>
      </c>
      <c r="AG560" s="28">
        <f t="shared" si="372"/>
        <v>4</v>
      </c>
      <c r="AH560" s="28">
        <f t="shared" si="372"/>
        <v>4</v>
      </c>
      <c r="AI560" s="28">
        <f t="shared" si="372"/>
        <v>4</v>
      </c>
      <c r="AJ560" s="28">
        <f t="shared" si="372"/>
        <v>4</v>
      </c>
      <c r="AK560" s="28">
        <f t="shared" si="372"/>
        <v>4</v>
      </c>
      <c r="AL560" s="28">
        <f t="shared" si="372"/>
        <v>4</v>
      </c>
      <c r="AM560" s="28">
        <f t="shared" si="372"/>
        <v>4</v>
      </c>
      <c r="AN560" s="28">
        <f t="shared" si="372"/>
        <v>4</v>
      </c>
      <c r="AO560" s="28">
        <f t="shared" si="372"/>
        <v>4</v>
      </c>
      <c r="AP560" s="28">
        <f t="shared" si="372"/>
        <v>4</v>
      </c>
      <c r="AQ560" s="28">
        <f t="shared" si="372"/>
        <v>4</v>
      </c>
      <c r="AR560" s="28">
        <f t="shared" si="372"/>
        <v>4</v>
      </c>
      <c r="AS560" s="28">
        <f t="shared" si="372"/>
        <v>4</v>
      </c>
      <c r="AT560" s="28">
        <f t="shared" si="372"/>
        <v>4</v>
      </c>
      <c r="AU560" s="28">
        <f t="shared" si="372"/>
        <v>4</v>
      </c>
      <c r="AV560" s="28">
        <f t="shared" si="372"/>
        <v>4</v>
      </c>
      <c r="AW560" s="28">
        <f t="shared" si="372"/>
        <v>4</v>
      </c>
      <c r="AX560" s="28">
        <f t="shared" si="372"/>
        <v>4</v>
      </c>
      <c r="AY560" s="28">
        <f t="shared" si="372"/>
        <v>4</v>
      </c>
      <c r="AZ560" s="28">
        <f t="shared" si="372"/>
        <v>4</v>
      </c>
      <c r="BA560" s="28">
        <f t="shared" si="372"/>
        <v>4</v>
      </c>
      <c r="BB560" s="28">
        <f t="shared" si="372"/>
        <v>4</v>
      </c>
      <c r="BC560" s="28">
        <f t="shared" si="372"/>
        <v>4</v>
      </c>
      <c r="BD560" s="28">
        <f t="shared" si="372"/>
        <v>4</v>
      </c>
      <c r="BE560" s="28">
        <f t="shared" si="372"/>
        <v>4</v>
      </c>
      <c r="BF560" s="28">
        <f t="shared" si="372"/>
        <v>4</v>
      </c>
      <c r="BG560" s="28">
        <f t="shared" si="372"/>
        <v>4</v>
      </c>
      <c r="BH560" s="28">
        <f t="shared" si="372"/>
        <v>4</v>
      </c>
      <c r="BI560" s="28">
        <f t="shared" si="372"/>
        <v>4</v>
      </c>
      <c r="BJ560" s="28">
        <f t="shared" si="372"/>
        <v>4</v>
      </c>
      <c r="BK560" s="28">
        <f t="shared" si="372"/>
        <v>4</v>
      </c>
      <c r="BL560" s="28">
        <f t="shared" si="372"/>
        <v>4</v>
      </c>
      <c r="BM560" s="28">
        <f t="shared" si="372"/>
        <v>4</v>
      </c>
      <c r="BN560" s="28">
        <f t="shared" si="372"/>
        <v>4</v>
      </c>
      <c r="BO560" s="28">
        <f t="shared" si="372"/>
        <v>4</v>
      </c>
    </row>
    <row r="561" spans="1:69" x14ac:dyDescent="0.15">
      <c r="A561" s="44" t="s">
        <v>1060</v>
      </c>
      <c r="G561" s="26">
        <f t="shared" ref="G561:AL561" si="373">+G208+G273+G356+G529</f>
        <v>0</v>
      </c>
      <c r="H561" s="26">
        <f t="shared" si="373"/>
        <v>4400000</v>
      </c>
      <c r="I561" s="26">
        <f t="shared" si="373"/>
        <v>4400000</v>
      </c>
      <c r="J561" s="26">
        <f t="shared" si="373"/>
        <v>4400000</v>
      </c>
      <c r="K561" s="26">
        <f t="shared" si="373"/>
        <v>4400000</v>
      </c>
      <c r="L561" s="26">
        <f t="shared" si="373"/>
        <v>4400000</v>
      </c>
      <c r="M561" s="26">
        <f t="shared" si="373"/>
        <v>4400000</v>
      </c>
      <c r="N561" s="26">
        <f t="shared" si="373"/>
        <v>4400000</v>
      </c>
      <c r="O561" s="26">
        <f t="shared" si="373"/>
        <v>4400000</v>
      </c>
      <c r="P561" s="26">
        <f t="shared" si="373"/>
        <v>4400000</v>
      </c>
      <c r="Q561" s="26">
        <f t="shared" si="373"/>
        <v>4400000</v>
      </c>
      <c r="R561" s="26">
        <f t="shared" si="373"/>
        <v>4400000</v>
      </c>
      <c r="S561" s="26">
        <f t="shared" si="373"/>
        <v>4400000</v>
      </c>
      <c r="T561" s="26">
        <f t="shared" si="373"/>
        <v>5600000</v>
      </c>
      <c r="U561" s="26">
        <f t="shared" si="373"/>
        <v>5600000</v>
      </c>
      <c r="V561" s="26">
        <f t="shared" si="373"/>
        <v>5600000</v>
      </c>
      <c r="W561" s="26">
        <f t="shared" si="373"/>
        <v>5600000</v>
      </c>
      <c r="X561" s="26">
        <f t="shared" si="373"/>
        <v>5600000</v>
      </c>
      <c r="Y561" s="26">
        <f t="shared" si="373"/>
        <v>5600000</v>
      </c>
      <c r="Z561" s="26">
        <f t="shared" si="373"/>
        <v>5600000</v>
      </c>
      <c r="AA561" s="26">
        <f t="shared" si="373"/>
        <v>5600000</v>
      </c>
      <c r="AB561" s="26">
        <f t="shared" si="373"/>
        <v>5600000</v>
      </c>
      <c r="AC561" s="26">
        <f t="shared" si="373"/>
        <v>5600000</v>
      </c>
      <c r="AD561" s="26">
        <f t="shared" si="373"/>
        <v>5600000</v>
      </c>
      <c r="AE561" s="26">
        <f t="shared" si="373"/>
        <v>5600000</v>
      </c>
      <c r="AF561" s="26">
        <f t="shared" si="373"/>
        <v>6400000</v>
      </c>
      <c r="AG561" s="26">
        <f t="shared" si="373"/>
        <v>6400000</v>
      </c>
      <c r="AH561" s="26">
        <f t="shared" si="373"/>
        <v>6400000</v>
      </c>
      <c r="AI561" s="26">
        <f t="shared" si="373"/>
        <v>6400000</v>
      </c>
      <c r="AJ561" s="26">
        <f t="shared" si="373"/>
        <v>6400000</v>
      </c>
      <c r="AK561" s="26">
        <f t="shared" si="373"/>
        <v>6400000</v>
      </c>
      <c r="AL561" s="26">
        <f t="shared" si="373"/>
        <v>6400000</v>
      </c>
      <c r="AM561" s="26">
        <f t="shared" ref="AM561:BO561" si="374">+AM208+AM273+AM356+AM529</f>
        <v>6400000</v>
      </c>
      <c r="AN561" s="26">
        <f t="shared" si="374"/>
        <v>6400000</v>
      </c>
      <c r="AO561" s="26">
        <f t="shared" si="374"/>
        <v>6400000</v>
      </c>
      <c r="AP561" s="26">
        <f t="shared" si="374"/>
        <v>6400000</v>
      </c>
      <c r="AQ561" s="26">
        <f t="shared" si="374"/>
        <v>6400000</v>
      </c>
      <c r="AR561" s="26">
        <f t="shared" si="374"/>
        <v>7800000</v>
      </c>
      <c r="AS561" s="26">
        <f t="shared" si="374"/>
        <v>7800000</v>
      </c>
      <c r="AT561" s="26">
        <f t="shared" si="374"/>
        <v>7800000</v>
      </c>
      <c r="AU561" s="26">
        <f t="shared" si="374"/>
        <v>7800000</v>
      </c>
      <c r="AV561" s="26">
        <f t="shared" si="374"/>
        <v>7800000</v>
      </c>
      <c r="AW561" s="26">
        <f t="shared" si="374"/>
        <v>7800000</v>
      </c>
      <c r="AX561" s="26">
        <f t="shared" si="374"/>
        <v>7800000</v>
      </c>
      <c r="AY561" s="26">
        <f t="shared" si="374"/>
        <v>7800000</v>
      </c>
      <c r="AZ561" s="26">
        <f t="shared" si="374"/>
        <v>7800000</v>
      </c>
      <c r="BA561" s="26">
        <f t="shared" si="374"/>
        <v>7800000</v>
      </c>
      <c r="BB561" s="26">
        <f t="shared" si="374"/>
        <v>7800000</v>
      </c>
      <c r="BC561" s="26">
        <f t="shared" si="374"/>
        <v>7800000</v>
      </c>
      <c r="BD561" s="26">
        <f t="shared" si="374"/>
        <v>10800000</v>
      </c>
      <c r="BE561" s="26">
        <f t="shared" si="374"/>
        <v>10800000</v>
      </c>
      <c r="BF561" s="26">
        <f t="shared" si="374"/>
        <v>10800000</v>
      </c>
      <c r="BG561" s="26">
        <f t="shared" si="374"/>
        <v>10800000</v>
      </c>
      <c r="BH561" s="26">
        <f t="shared" si="374"/>
        <v>10800000</v>
      </c>
      <c r="BI561" s="26">
        <f t="shared" si="374"/>
        <v>10800000</v>
      </c>
      <c r="BJ561" s="26">
        <f t="shared" si="374"/>
        <v>10800000</v>
      </c>
      <c r="BK561" s="26">
        <f t="shared" si="374"/>
        <v>10800000</v>
      </c>
      <c r="BL561" s="26">
        <f t="shared" si="374"/>
        <v>10800000</v>
      </c>
      <c r="BM561" s="26">
        <f t="shared" si="374"/>
        <v>10800000</v>
      </c>
      <c r="BN561" s="26">
        <f t="shared" si="374"/>
        <v>10800000</v>
      </c>
      <c r="BO561" s="26">
        <f t="shared" si="374"/>
        <v>10800000</v>
      </c>
      <c r="BP561" s="38">
        <f t="shared" ref="BP561:BP567" si="375">SUM(H561:BO561)</f>
        <v>420000000</v>
      </c>
    </row>
    <row r="562" spans="1:69" x14ac:dyDescent="0.15">
      <c r="A562" s="44" t="s">
        <v>1061</v>
      </c>
      <c r="G562" s="26">
        <f t="shared" ref="G562:AL562" si="376">+G209+G274+G357+G530</f>
        <v>0</v>
      </c>
      <c r="H562" s="26">
        <f t="shared" si="376"/>
        <v>0</v>
      </c>
      <c r="I562" s="26">
        <f t="shared" si="376"/>
        <v>0</v>
      </c>
      <c r="J562" s="26">
        <f t="shared" si="376"/>
        <v>0</v>
      </c>
      <c r="K562" s="26">
        <f t="shared" si="376"/>
        <v>0</v>
      </c>
      <c r="L562" s="26">
        <f t="shared" si="376"/>
        <v>0</v>
      </c>
      <c r="M562" s="26">
        <f t="shared" si="376"/>
        <v>0</v>
      </c>
      <c r="N562" s="26">
        <f t="shared" si="376"/>
        <v>0</v>
      </c>
      <c r="O562" s="26">
        <f t="shared" si="376"/>
        <v>0</v>
      </c>
      <c r="P562" s="26">
        <f t="shared" si="376"/>
        <v>0</v>
      </c>
      <c r="Q562" s="26">
        <f t="shared" si="376"/>
        <v>576.35</v>
      </c>
      <c r="R562" s="26">
        <f t="shared" si="376"/>
        <v>576.35</v>
      </c>
      <c r="S562" s="26">
        <f t="shared" si="376"/>
        <v>1122.3</v>
      </c>
      <c r="T562" s="26">
        <f t="shared" si="376"/>
        <v>2524.1900000000005</v>
      </c>
      <c r="U562" s="26">
        <f t="shared" si="376"/>
        <v>3394.6650000000004</v>
      </c>
      <c r="V562" s="26">
        <f t="shared" si="376"/>
        <v>6789.3300000000008</v>
      </c>
      <c r="W562" s="26">
        <f t="shared" si="376"/>
        <v>6789.3300000000008</v>
      </c>
      <c r="X562" s="26">
        <f t="shared" si="376"/>
        <v>6789.3300000000008</v>
      </c>
      <c r="Y562" s="26">
        <f t="shared" si="376"/>
        <v>6789.3300000000008</v>
      </c>
      <c r="Z562" s="26">
        <f t="shared" si="376"/>
        <v>6789.3300000000008</v>
      </c>
      <c r="AA562" s="26">
        <f t="shared" si="376"/>
        <v>7659.8050000000003</v>
      </c>
      <c r="AB562" s="26">
        <f t="shared" si="376"/>
        <v>8530.2800000000007</v>
      </c>
      <c r="AC562" s="26">
        <f t="shared" si="376"/>
        <v>8560.1237500000007</v>
      </c>
      <c r="AD562" s="26">
        <f t="shared" si="376"/>
        <v>10214.307500000001</v>
      </c>
      <c r="AE562" s="26">
        <f t="shared" si="376"/>
        <v>10243.526250000001</v>
      </c>
      <c r="AF562" s="26">
        <f t="shared" si="376"/>
        <v>13653.38</v>
      </c>
      <c r="AG562" s="26">
        <f t="shared" si="376"/>
        <v>21827.058000000005</v>
      </c>
      <c r="AH562" s="26">
        <f t="shared" si="376"/>
        <v>24635.2215</v>
      </c>
      <c r="AI562" s="26">
        <f t="shared" si="376"/>
        <v>24635.2215</v>
      </c>
      <c r="AJ562" s="26">
        <f t="shared" si="376"/>
        <v>27352.51</v>
      </c>
      <c r="AK562" s="26">
        <f t="shared" si="376"/>
        <v>27352.51</v>
      </c>
      <c r="AL562" s="26">
        <f t="shared" si="376"/>
        <v>27352.51</v>
      </c>
      <c r="AM562" s="26">
        <f t="shared" ref="AM562:BO562" si="377">+AM209+AM274+AM357+AM530</f>
        <v>24658.0965</v>
      </c>
      <c r="AN562" s="26">
        <f t="shared" si="377"/>
        <v>24680.9715</v>
      </c>
      <c r="AO562" s="26">
        <f t="shared" si="377"/>
        <v>21996.339250000005</v>
      </c>
      <c r="AP562" s="26">
        <f t="shared" si="377"/>
        <v>19320.550750000002</v>
      </c>
      <c r="AQ562" s="26">
        <f t="shared" si="377"/>
        <v>16635.2935</v>
      </c>
      <c r="AR562" s="26">
        <f t="shared" si="377"/>
        <v>25620.770799999998</v>
      </c>
      <c r="AS562" s="26">
        <f t="shared" si="377"/>
        <v>40872.667500000003</v>
      </c>
      <c r="AT562" s="26">
        <f t="shared" si="377"/>
        <v>46133.167050000004</v>
      </c>
      <c r="AU562" s="26">
        <f t="shared" si="377"/>
        <v>46133.167050000004</v>
      </c>
      <c r="AV562" s="26">
        <f t="shared" si="377"/>
        <v>51162.490625000006</v>
      </c>
      <c r="AW562" s="26">
        <f t="shared" si="377"/>
        <v>51162.490625000006</v>
      </c>
      <c r="AX562" s="26">
        <f t="shared" si="377"/>
        <v>51162.490625000006</v>
      </c>
      <c r="AY562" s="26">
        <f t="shared" si="377"/>
        <v>46158.667050000004</v>
      </c>
      <c r="AZ562" s="26">
        <f t="shared" si="377"/>
        <v>46184.167050000004</v>
      </c>
      <c r="BA562" s="26">
        <f t="shared" si="377"/>
        <v>41062.355000000003</v>
      </c>
      <c r="BB562" s="26">
        <f t="shared" si="377"/>
        <v>36074.781425000001</v>
      </c>
      <c r="BC562" s="26">
        <f t="shared" si="377"/>
        <v>30952.094375000001</v>
      </c>
      <c r="BD562" s="26">
        <f t="shared" si="377"/>
        <v>43572.210675000002</v>
      </c>
      <c r="BE562" s="26">
        <f t="shared" si="377"/>
        <v>69690.999580000003</v>
      </c>
      <c r="BF562" s="26">
        <f t="shared" si="377"/>
        <v>78492.241714999996</v>
      </c>
      <c r="BG562" s="26">
        <f t="shared" si="377"/>
        <v>78492.241714999996</v>
      </c>
      <c r="BH562" s="26">
        <f t="shared" si="377"/>
        <v>87186.171350000004</v>
      </c>
      <c r="BI562" s="26">
        <f t="shared" si="377"/>
        <v>87186.171350000004</v>
      </c>
      <c r="BJ562" s="26">
        <f t="shared" si="377"/>
        <v>87186.171350000004</v>
      </c>
      <c r="BK562" s="26">
        <f t="shared" si="377"/>
        <v>78517.741714999996</v>
      </c>
      <c r="BL562" s="26">
        <f t="shared" si="377"/>
        <v>78543.241714999996</v>
      </c>
      <c r="BM562" s="26">
        <f t="shared" si="377"/>
        <v>69880.687080000003</v>
      </c>
      <c r="BN562" s="26">
        <f t="shared" si="377"/>
        <v>61228.507444999996</v>
      </c>
      <c r="BO562" s="26">
        <f t="shared" si="377"/>
        <v>52565.077810000003</v>
      </c>
      <c r="BP562" s="38">
        <f>SUM(H562:BO562)</f>
        <v>1746668.9826749999</v>
      </c>
    </row>
    <row r="563" spans="1:69" x14ac:dyDescent="0.15">
      <c r="A563" s="44" t="s">
        <v>1062</v>
      </c>
      <c r="G563" s="26">
        <f>SUM(G561:G562)</f>
        <v>0</v>
      </c>
      <c r="H563" s="26">
        <f t="shared" ref="H563:BO563" si="378">SUM(H561:H562)</f>
        <v>4400000</v>
      </c>
      <c r="I563" s="26">
        <f t="shared" si="378"/>
        <v>4400000</v>
      </c>
      <c r="J563" s="26">
        <f t="shared" si="378"/>
        <v>4400000</v>
      </c>
      <c r="K563" s="26">
        <f t="shared" si="378"/>
        <v>4400000</v>
      </c>
      <c r="L563" s="26">
        <f t="shared" si="378"/>
        <v>4400000</v>
      </c>
      <c r="M563" s="26">
        <f t="shared" si="378"/>
        <v>4400000</v>
      </c>
      <c r="N563" s="26">
        <f t="shared" si="378"/>
        <v>4400000</v>
      </c>
      <c r="O563" s="26">
        <f t="shared" si="378"/>
        <v>4400000</v>
      </c>
      <c r="P563" s="26">
        <f t="shared" si="378"/>
        <v>4400000</v>
      </c>
      <c r="Q563" s="26">
        <f t="shared" si="378"/>
        <v>4400576.3499999996</v>
      </c>
      <c r="R563" s="26">
        <f t="shared" si="378"/>
        <v>4400576.3499999996</v>
      </c>
      <c r="S563" s="26">
        <f t="shared" si="378"/>
        <v>4401122.3</v>
      </c>
      <c r="T563" s="26">
        <f t="shared" si="378"/>
        <v>5602524.1900000004</v>
      </c>
      <c r="U563" s="26">
        <f t="shared" si="378"/>
        <v>5603394.665</v>
      </c>
      <c r="V563" s="26">
        <f t="shared" si="378"/>
        <v>5606789.3300000001</v>
      </c>
      <c r="W563" s="26">
        <f t="shared" si="378"/>
        <v>5606789.3300000001</v>
      </c>
      <c r="X563" s="26">
        <f t="shared" si="378"/>
        <v>5606789.3300000001</v>
      </c>
      <c r="Y563" s="26">
        <f t="shared" si="378"/>
        <v>5606789.3300000001</v>
      </c>
      <c r="Z563" s="26">
        <f t="shared" si="378"/>
        <v>5606789.3300000001</v>
      </c>
      <c r="AA563" s="26">
        <f t="shared" si="378"/>
        <v>5607659.8049999997</v>
      </c>
      <c r="AB563" s="26">
        <f t="shared" si="378"/>
        <v>5608530.2800000003</v>
      </c>
      <c r="AC563" s="26">
        <f t="shared" si="378"/>
        <v>5608560.1237500003</v>
      </c>
      <c r="AD563" s="26">
        <f t="shared" si="378"/>
        <v>5610214.3075000001</v>
      </c>
      <c r="AE563" s="26">
        <f t="shared" si="378"/>
        <v>5610243.5262500001</v>
      </c>
      <c r="AF563" s="26">
        <f t="shared" si="378"/>
        <v>6413653.3799999999</v>
      </c>
      <c r="AG563" s="26">
        <f t="shared" si="378"/>
        <v>6421827.0580000002</v>
      </c>
      <c r="AH563" s="26">
        <f t="shared" si="378"/>
        <v>6424635.2215</v>
      </c>
      <c r="AI563" s="26">
        <f t="shared" si="378"/>
        <v>6424635.2215</v>
      </c>
      <c r="AJ563" s="26">
        <f t="shared" si="378"/>
        <v>6427352.5099999998</v>
      </c>
      <c r="AK563" s="26">
        <f t="shared" si="378"/>
        <v>6427352.5099999998</v>
      </c>
      <c r="AL563" s="26">
        <f t="shared" si="378"/>
        <v>6427352.5099999998</v>
      </c>
      <c r="AM563" s="26">
        <f t="shared" si="378"/>
        <v>6424658.0965</v>
      </c>
      <c r="AN563" s="26">
        <f t="shared" si="378"/>
        <v>6424680.9715</v>
      </c>
      <c r="AO563" s="26">
        <f t="shared" si="378"/>
        <v>6421996.3392500002</v>
      </c>
      <c r="AP563" s="26">
        <f t="shared" si="378"/>
        <v>6419320.5507500004</v>
      </c>
      <c r="AQ563" s="26">
        <f t="shared" si="378"/>
        <v>6416635.2934999997</v>
      </c>
      <c r="AR563" s="26">
        <f t="shared" si="378"/>
        <v>7825620.7708000001</v>
      </c>
      <c r="AS563" s="26">
        <f t="shared" si="378"/>
        <v>7840872.6675000004</v>
      </c>
      <c r="AT563" s="26">
        <f t="shared" si="378"/>
        <v>7846133.1670500003</v>
      </c>
      <c r="AU563" s="26">
        <f t="shared" si="378"/>
        <v>7846133.1670500003</v>
      </c>
      <c r="AV563" s="26">
        <f t="shared" si="378"/>
        <v>7851162.4906249996</v>
      </c>
      <c r="AW563" s="26">
        <f t="shared" si="378"/>
        <v>7851162.4906249996</v>
      </c>
      <c r="AX563" s="26">
        <f t="shared" si="378"/>
        <v>7851162.4906249996</v>
      </c>
      <c r="AY563" s="26">
        <f t="shared" si="378"/>
        <v>7846158.6670500003</v>
      </c>
      <c r="AZ563" s="26">
        <f t="shared" si="378"/>
        <v>7846184.1670500003</v>
      </c>
      <c r="BA563" s="26">
        <f t="shared" si="378"/>
        <v>7841062.3550000004</v>
      </c>
      <c r="BB563" s="26">
        <f t="shared" si="378"/>
        <v>7836074.7814250002</v>
      </c>
      <c r="BC563" s="26">
        <f t="shared" si="378"/>
        <v>7830952.0943750003</v>
      </c>
      <c r="BD563" s="26">
        <f t="shared" si="378"/>
        <v>10843572.210674999</v>
      </c>
      <c r="BE563" s="26">
        <f t="shared" si="378"/>
        <v>10869690.99958</v>
      </c>
      <c r="BF563" s="26">
        <f t="shared" si="378"/>
        <v>10878492.241714999</v>
      </c>
      <c r="BG563" s="26">
        <f t="shared" si="378"/>
        <v>10878492.241714999</v>
      </c>
      <c r="BH563" s="26">
        <f t="shared" si="378"/>
        <v>10887186.17135</v>
      </c>
      <c r="BI563" s="26">
        <f t="shared" si="378"/>
        <v>10887186.17135</v>
      </c>
      <c r="BJ563" s="26">
        <f t="shared" si="378"/>
        <v>10887186.17135</v>
      </c>
      <c r="BK563" s="26">
        <f t="shared" si="378"/>
        <v>10878517.741714999</v>
      </c>
      <c r="BL563" s="26">
        <f t="shared" si="378"/>
        <v>10878543.241714999</v>
      </c>
      <c r="BM563" s="26">
        <f t="shared" si="378"/>
        <v>10869880.68708</v>
      </c>
      <c r="BN563" s="26">
        <f t="shared" si="378"/>
        <v>10861228.507445</v>
      </c>
      <c r="BO563" s="26">
        <f t="shared" si="378"/>
        <v>10852565.077810001</v>
      </c>
      <c r="BP563" s="38">
        <f>SUM(H563:BO563)</f>
        <v>421746668.98267508</v>
      </c>
      <c r="BQ563" s="26"/>
    </row>
    <row r="564" spans="1:69" x14ac:dyDescent="0.15">
      <c r="A564" s="44" t="s">
        <v>6</v>
      </c>
      <c r="G564" s="26">
        <f t="shared" ref="G564:AL564" si="379">G212+G277+G360+G533</f>
        <v>0</v>
      </c>
      <c r="H564" s="26">
        <f t="shared" si="379"/>
        <v>3500000</v>
      </c>
      <c r="I564" s="26">
        <f t="shared" si="379"/>
        <v>3500000</v>
      </c>
      <c r="J564" s="26">
        <f t="shared" si="379"/>
        <v>3500000</v>
      </c>
      <c r="K564" s="26">
        <f t="shared" si="379"/>
        <v>3500000</v>
      </c>
      <c r="L564" s="26">
        <f t="shared" si="379"/>
        <v>3500000</v>
      </c>
      <c r="M564" s="26">
        <f t="shared" si="379"/>
        <v>3500000</v>
      </c>
      <c r="N564" s="26">
        <f t="shared" si="379"/>
        <v>3500000</v>
      </c>
      <c r="O564" s="26">
        <f t="shared" si="379"/>
        <v>3500000</v>
      </c>
      <c r="P564" s="26">
        <f t="shared" si="379"/>
        <v>3500000</v>
      </c>
      <c r="Q564" s="26">
        <f t="shared" si="379"/>
        <v>3500000</v>
      </c>
      <c r="R564" s="26">
        <f t="shared" si="379"/>
        <v>3500000</v>
      </c>
      <c r="S564" s="26">
        <f t="shared" si="379"/>
        <v>3500000</v>
      </c>
      <c r="T564" s="26">
        <f t="shared" si="379"/>
        <v>3500000</v>
      </c>
      <c r="U564" s="26">
        <f t="shared" si="379"/>
        <v>3500000</v>
      </c>
      <c r="V564" s="26">
        <f t="shared" si="379"/>
        <v>3500000</v>
      </c>
      <c r="W564" s="26">
        <f t="shared" si="379"/>
        <v>3500000</v>
      </c>
      <c r="X564" s="26">
        <f t="shared" si="379"/>
        <v>3500000</v>
      </c>
      <c r="Y564" s="26">
        <f t="shared" si="379"/>
        <v>3500000</v>
      </c>
      <c r="Z564" s="26">
        <f t="shared" si="379"/>
        <v>2500000</v>
      </c>
      <c r="AA564" s="26">
        <f t="shared" si="379"/>
        <v>2500000</v>
      </c>
      <c r="AB564" s="26">
        <f t="shared" si="379"/>
        <v>2500000</v>
      </c>
      <c r="AC564" s="26">
        <f t="shared" si="379"/>
        <v>2500000</v>
      </c>
      <c r="AD564" s="26">
        <f t="shared" si="379"/>
        <v>2500000</v>
      </c>
      <c r="AE564" s="26">
        <f t="shared" si="379"/>
        <v>2500000</v>
      </c>
      <c r="AF564" s="26">
        <f t="shared" si="379"/>
        <v>0</v>
      </c>
      <c r="AG564" s="26">
        <f t="shared" si="379"/>
        <v>0</v>
      </c>
      <c r="AH564" s="26">
        <f t="shared" si="379"/>
        <v>0</v>
      </c>
      <c r="AI564" s="26">
        <f t="shared" si="379"/>
        <v>0</v>
      </c>
      <c r="AJ564" s="26">
        <f t="shared" si="379"/>
        <v>0</v>
      </c>
      <c r="AK564" s="26">
        <f t="shared" si="379"/>
        <v>0</v>
      </c>
      <c r="AL564" s="26">
        <f t="shared" si="379"/>
        <v>0</v>
      </c>
      <c r="AM564" s="26">
        <f t="shared" ref="AM564:BO564" si="380">AM212+AM277+AM360+AM533</f>
        <v>0</v>
      </c>
      <c r="AN564" s="26">
        <f t="shared" si="380"/>
        <v>0</v>
      </c>
      <c r="AO564" s="26">
        <f t="shared" si="380"/>
        <v>0</v>
      </c>
      <c r="AP564" s="26">
        <f t="shared" si="380"/>
        <v>0</v>
      </c>
      <c r="AQ564" s="26">
        <f t="shared" si="380"/>
        <v>0</v>
      </c>
      <c r="AR564" s="26">
        <f t="shared" si="380"/>
        <v>0</v>
      </c>
      <c r="AS564" s="26">
        <f t="shared" si="380"/>
        <v>0</v>
      </c>
      <c r="AT564" s="26">
        <f t="shared" si="380"/>
        <v>0</v>
      </c>
      <c r="AU564" s="26">
        <f t="shared" si="380"/>
        <v>0</v>
      </c>
      <c r="AV564" s="26">
        <f t="shared" si="380"/>
        <v>0</v>
      </c>
      <c r="AW564" s="26">
        <f t="shared" si="380"/>
        <v>0</v>
      </c>
      <c r="AX564" s="26">
        <f t="shared" si="380"/>
        <v>0</v>
      </c>
      <c r="AY564" s="26">
        <f t="shared" si="380"/>
        <v>0</v>
      </c>
      <c r="AZ564" s="26">
        <f t="shared" si="380"/>
        <v>0</v>
      </c>
      <c r="BA564" s="26">
        <f t="shared" si="380"/>
        <v>0</v>
      </c>
      <c r="BB564" s="26">
        <f t="shared" si="380"/>
        <v>0</v>
      </c>
      <c r="BC564" s="26">
        <f t="shared" si="380"/>
        <v>0</v>
      </c>
      <c r="BD564" s="26">
        <f t="shared" si="380"/>
        <v>0</v>
      </c>
      <c r="BE564" s="26">
        <f t="shared" si="380"/>
        <v>0</v>
      </c>
      <c r="BF564" s="26">
        <f t="shared" si="380"/>
        <v>0</v>
      </c>
      <c r="BG564" s="26">
        <f t="shared" si="380"/>
        <v>0</v>
      </c>
      <c r="BH564" s="26">
        <f t="shared" si="380"/>
        <v>0</v>
      </c>
      <c r="BI564" s="26">
        <f t="shared" si="380"/>
        <v>0</v>
      </c>
      <c r="BJ564" s="26">
        <f t="shared" si="380"/>
        <v>0</v>
      </c>
      <c r="BK564" s="26">
        <f t="shared" si="380"/>
        <v>0</v>
      </c>
      <c r="BL564" s="26">
        <f t="shared" si="380"/>
        <v>0</v>
      </c>
      <c r="BM564" s="26">
        <f t="shared" si="380"/>
        <v>0</v>
      </c>
      <c r="BN564" s="26">
        <f t="shared" si="380"/>
        <v>0</v>
      </c>
      <c r="BO564" s="26">
        <f t="shared" si="380"/>
        <v>0</v>
      </c>
      <c r="BP564" s="38">
        <f t="shared" si="375"/>
        <v>78000000</v>
      </c>
    </row>
    <row r="565" spans="1:69" x14ac:dyDescent="0.15">
      <c r="A565" s="33" t="s">
        <v>5</v>
      </c>
      <c r="G565" s="26">
        <f>+G564+G563</f>
        <v>0</v>
      </c>
      <c r="H565" s="26">
        <f t="shared" ref="H565:BO565" si="381">+H564+H563</f>
        <v>7900000</v>
      </c>
      <c r="I565" s="26">
        <f t="shared" si="381"/>
        <v>7900000</v>
      </c>
      <c r="J565" s="26">
        <f t="shared" si="381"/>
        <v>7900000</v>
      </c>
      <c r="K565" s="26">
        <f t="shared" si="381"/>
        <v>7900000</v>
      </c>
      <c r="L565" s="26">
        <f t="shared" si="381"/>
        <v>7900000</v>
      </c>
      <c r="M565" s="26">
        <f t="shared" si="381"/>
        <v>7900000</v>
      </c>
      <c r="N565" s="26">
        <f t="shared" si="381"/>
        <v>7900000</v>
      </c>
      <c r="O565" s="26">
        <f t="shared" si="381"/>
        <v>7900000</v>
      </c>
      <c r="P565" s="26">
        <f t="shared" si="381"/>
        <v>7900000</v>
      </c>
      <c r="Q565" s="26">
        <f t="shared" si="381"/>
        <v>7900576.3499999996</v>
      </c>
      <c r="R565" s="26">
        <f t="shared" si="381"/>
        <v>7900576.3499999996</v>
      </c>
      <c r="S565" s="26">
        <f t="shared" si="381"/>
        <v>7901122.2999999998</v>
      </c>
      <c r="T565" s="26">
        <f t="shared" si="381"/>
        <v>9102524.1900000013</v>
      </c>
      <c r="U565" s="26">
        <f t="shared" si="381"/>
        <v>9103394.6649999991</v>
      </c>
      <c r="V565" s="26">
        <f t="shared" si="381"/>
        <v>9106789.3300000001</v>
      </c>
      <c r="W565" s="26">
        <f t="shared" si="381"/>
        <v>9106789.3300000001</v>
      </c>
      <c r="X565" s="26">
        <f t="shared" si="381"/>
        <v>9106789.3300000001</v>
      </c>
      <c r="Y565" s="26">
        <f t="shared" si="381"/>
        <v>9106789.3300000001</v>
      </c>
      <c r="Z565" s="26">
        <f t="shared" si="381"/>
        <v>8106789.3300000001</v>
      </c>
      <c r="AA565" s="26">
        <f t="shared" si="381"/>
        <v>8107659.8049999997</v>
      </c>
      <c r="AB565" s="26">
        <f t="shared" si="381"/>
        <v>8108530.2800000003</v>
      </c>
      <c r="AC565" s="26">
        <f t="shared" si="381"/>
        <v>8108560.1237500003</v>
      </c>
      <c r="AD565" s="26">
        <f t="shared" si="381"/>
        <v>8110214.3075000001</v>
      </c>
      <c r="AE565" s="26">
        <f t="shared" si="381"/>
        <v>8110243.5262500001</v>
      </c>
      <c r="AF565" s="26">
        <f t="shared" si="381"/>
        <v>6413653.3799999999</v>
      </c>
      <c r="AG565" s="26">
        <f t="shared" si="381"/>
        <v>6421827.0580000002</v>
      </c>
      <c r="AH565" s="26">
        <f t="shared" si="381"/>
        <v>6424635.2215</v>
      </c>
      <c r="AI565" s="26">
        <f t="shared" si="381"/>
        <v>6424635.2215</v>
      </c>
      <c r="AJ565" s="26">
        <f t="shared" si="381"/>
        <v>6427352.5099999998</v>
      </c>
      <c r="AK565" s="26">
        <f t="shared" si="381"/>
        <v>6427352.5099999998</v>
      </c>
      <c r="AL565" s="26">
        <f t="shared" si="381"/>
        <v>6427352.5099999998</v>
      </c>
      <c r="AM565" s="26">
        <f t="shared" si="381"/>
        <v>6424658.0965</v>
      </c>
      <c r="AN565" s="26">
        <f t="shared" si="381"/>
        <v>6424680.9715</v>
      </c>
      <c r="AO565" s="26">
        <f t="shared" si="381"/>
        <v>6421996.3392500002</v>
      </c>
      <c r="AP565" s="26">
        <f t="shared" si="381"/>
        <v>6419320.5507500004</v>
      </c>
      <c r="AQ565" s="26">
        <f t="shared" si="381"/>
        <v>6416635.2934999997</v>
      </c>
      <c r="AR565" s="26">
        <f t="shared" si="381"/>
        <v>7825620.7708000001</v>
      </c>
      <c r="AS565" s="26">
        <f t="shared" si="381"/>
        <v>7840872.6675000004</v>
      </c>
      <c r="AT565" s="26">
        <f t="shared" si="381"/>
        <v>7846133.1670500003</v>
      </c>
      <c r="AU565" s="26">
        <f t="shared" si="381"/>
        <v>7846133.1670500003</v>
      </c>
      <c r="AV565" s="26">
        <f t="shared" si="381"/>
        <v>7851162.4906249996</v>
      </c>
      <c r="AW565" s="26">
        <f t="shared" si="381"/>
        <v>7851162.4906249996</v>
      </c>
      <c r="AX565" s="26">
        <f t="shared" si="381"/>
        <v>7851162.4906249996</v>
      </c>
      <c r="AY565" s="26">
        <f t="shared" si="381"/>
        <v>7846158.6670500003</v>
      </c>
      <c r="AZ565" s="26">
        <f t="shared" si="381"/>
        <v>7846184.1670500003</v>
      </c>
      <c r="BA565" s="26">
        <f t="shared" si="381"/>
        <v>7841062.3550000004</v>
      </c>
      <c r="BB565" s="26">
        <f t="shared" si="381"/>
        <v>7836074.7814250002</v>
      </c>
      <c r="BC565" s="26">
        <f t="shared" si="381"/>
        <v>7830952.0943750003</v>
      </c>
      <c r="BD565" s="26">
        <f t="shared" si="381"/>
        <v>10843572.210674999</v>
      </c>
      <c r="BE565" s="26">
        <f t="shared" si="381"/>
        <v>10869690.99958</v>
      </c>
      <c r="BF565" s="26">
        <f t="shared" si="381"/>
        <v>10878492.241714999</v>
      </c>
      <c r="BG565" s="26">
        <f t="shared" si="381"/>
        <v>10878492.241714999</v>
      </c>
      <c r="BH565" s="26">
        <f t="shared" si="381"/>
        <v>10887186.17135</v>
      </c>
      <c r="BI565" s="26">
        <f t="shared" si="381"/>
        <v>10887186.17135</v>
      </c>
      <c r="BJ565" s="26">
        <f t="shared" si="381"/>
        <v>10887186.17135</v>
      </c>
      <c r="BK565" s="26">
        <f t="shared" si="381"/>
        <v>10878517.741714999</v>
      </c>
      <c r="BL565" s="26">
        <f t="shared" si="381"/>
        <v>10878543.241714999</v>
      </c>
      <c r="BM565" s="26">
        <f t="shared" si="381"/>
        <v>10869880.68708</v>
      </c>
      <c r="BN565" s="26">
        <f t="shared" si="381"/>
        <v>10861228.507445</v>
      </c>
      <c r="BO565" s="26">
        <f t="shared" si="381"/>
        <v>10852565.077810001</v>
      </c>
      <c r="BP565" s="38">
        <f t="shared" si="375"/>
        <v>499746668.98267525</v>
      </c>
    </row>
    <row r="566" spans="1:69" x14ac:dyDescent="0.15">
      <c r="A566" s="33" t="s">
        <v>4</v>
      </c>
      <c r="G566" s="26">
        <f t="shared" ref="G566:AL566" si="382">G289+G372+G545+G224</f>
        <v>0</v>
      </c>
      <c r="H566" s="26">
        <f t="shared" si="382"/>
        <v>880000</v>
      </c>
      <c r="I566" s="26">
        <f t="shared" si="382"/>
        <v>880000</v>
      </c>
      <c r="J566" s="26">
        <f t="shared" si="382"/>
        <v>880000</v>
      </c>
      <c r="K566" s="26">
        <f t="shared" si="382"/>
        <v>880000</v>
      </c>
      <c r="L566" s="26">
        <f t="shared" si="382"/>
        <v>880000</v>
      </c>
      <c r="M566" s="26">
        <f t="shared" si="382"/>
        <v>880000</v>
      </c>
      <c r="N566" s="26">
        <f t="shared" si="382"/>
        <v>880000</v>
      </c>
      <c r="O566" s="26">
        <f t="shared" si="382"/>
        <v>880000</v>
      </c>
      <c r="P566" s="26">
        <f t="shared" si="382"/>
        <v>880000</v>
      </c>
      <c r="Q566" s="26">
        <f t="shared" si="382"/>
        <v>880115.27</v>
      </c>
      <c r="R566" s="26">
        <f t="shared" si="382"/>
        <v>880115.27</v>
      </c>
      <c r="S566" s="26">
        <f t="shared" si="382"/>
        <v>880224.46</v>
      </c>
      <c r="T566" s="26">
        <f t="shared" si="382"/>
        <v>1120504.838</v>
      </c>
      <c r="U566" s="26">
        <f t="shared" si="382"/>
        <v>1120678.9330000002</v>
      </c>
      <c r="V566" s="26">
        <f t="shared" si="382"/>
        <v>1121357.8659999999</v>
      </c>
      <c r="W566" s="26">
        <f t="shared" si="382"/>
        <v>1121357.8659999999</v>
      </c>
      <c r="X566" s="26">
        <f t="shared" si="382"/>
        <v>1121357.8659999999</v>
      </c>
      <c r="Y566" s="26">
        <f t="shared" si="382"/>
        <v>1121357.8659999999</v>
      </c>
      <c r="Z566" s="26">
        <f t="shared" si="382"/>
        <v>1121357.8659999999</v>
      </c>
      <c r="AA566" s="26">
        <f t="shared" si="382"/>
        <v>1121531.9610000001</v>
      </c>
      <c r="AB566" s="26">
        <f t="shared" si="382"/>
        <v>1121706.0559999999</v>
      </c>
      <c r="AC566" s="26">
        <f t="shared" si="382"/>
        <v>1121712.0247499999</v>
      </c>
      <c r="AD566" s="26">
        <f t="shared" si="382"/>
        <v>1122042.8615000001</v>
      </c>
      <c r="AE566" s="26">
        <f t="shared" si="382"/>
        <v>1122048.7052500001</v>
      </c>
      <c r="AF566" s="26">
        <f t="shared" si="382"/>
        <v>1282730.676</v>
      </c>
      <c r="AG566" s="26">
        <f t="shared" si="382"/>
        <v>1284365.4116000002</v>
      </c>
      <c r="AH566" s="26">
        <f t="shared" si="382"/>
        <v>1284927.0443</v>
      </c>
      <c r="AI566" s="26">
        <f t="shared" si="382"/>
        <v>1284927.0443</v>
      </c>
      <c r="AJ566" s="26">
        <f t="shared" si="382"/>
        <v>1285470.5019999999</v>
      </c>
      <c r="AK566" s="26">
        <f t="shared" si="382"/>
        <v>1285470.5019999999</v>
      </c>
      <c r="AL566" s="26">
        <f t="shared" si="382"/>
        <v>1285470.5019999999</v>
      </c>
      <c r="AM566" s="26">
        <f t="shared" ref="AM566:BO566" si="383">AM289+AM372+AM545+AM224</f>
        <v>1284931.6192999999</v>
      </c>
      <c r="AN566" s="26">
        <f t="shared" si="383"/>
        <v>1284936.1943000001</v>
      </c>
      <c r="AO566" s="26">
        <f t="shared" si="383"/>
        <v>1284399.2678499999</v>
      </c>
      <c r="AP566" s="26">
        <f t="shared" si="383"/>
        <v>1283864.1101500001</v>
      </c>
      <c r="AQ566" s="26">
        <f t="shared" si="383"/>
        <v>1283327.0586999999</v>
      </c>
      <c r="AR566" s="26">
        <f t="shared" si="383"/>
        <v>1565124.1541599999</v>
      </c>
      <c r="AS566" s="26">
        <f t="shared" si="383"/>
        <v>1568174.5335000001</v>
      </c>
      <c r="AT566" s="26">
        <f t="shared" si="383"/>
        <v>1569226.63341</v>
      </c>
      <c r="AU566" s="26">
        <f t="shared" si="383"/>
        <v>1569226.63341</v>
      </c>
      <c r="AV566" s="26">
        <f t="shared" si="383"/>
        <v>1570232.4981249999</v>
      </c>
      <c r="AW566" s="26">
        <f t="shared" si="383"/>
        <v>1570232.4981249999</v>
      </c>
      <c r="AX566" s="26">
        <f t="shared" si="383"/>
        <v>1570232.4981249999</v>
      </c>
      <c r="AY566" s="26">
        <f t="shared" si="383"/>
        <v>1569231.7334099999</v>
      </c>
      <c r="AZ566" s="26">
        <f t="shared" si="383"/>
        <v>1569236.83341</v>
      </c>
      <c r="BA566" s="26">
        <f t="shared" si="383"/>
        <v>1568212.4710000001</v>
      </c>
      <c r="BB566" s="26">
        <f t="shared" si="383"/>
        <v>1567214.9562850001</v>
      </c>
      <c r="BC566" s="26">
        <f t="shared" si="383"/>
        <v>1566190.418875</v>
      </c>
      <c r="BD566" s="26">
        <f t="shared" si="383"/>
        <v>2168714.4421350001</v>
      </c>
      <c r="BE566" s="26">
        <f t="shared" si="383"/>
        <v>2173938.199916</v>
      </c>
      <c r="BF566" s="26">
        <f t="shared" si="383"/>
        <v>2175698.4483429999</v>
      </c>
      <c r="BG566" s="26">
        <f t="shared" si="383"/>
        <v>2175698.4483429999</v>
      </c>
      <c r="BH566" s="26">
        <f t="shared" si="383"/>
        <v>2177437.2342699999</v>
      </c>
      <c r="BI566" s="26">
        <f t="shared" si="383"/>
        <v>2177437.2342699999</v>
      </c>
      <c r="BJ566" s="26">
        <f t="shared" si="383"/>
        <v>2177437.2342699999</v>
      </c>
      <c r="BK566" s="26">
        <f t="shared" si="383"/>
        <v>2175703.548343</v>
      </c>
      <c r="BL566" s="26">
        <f t="shared" si="383"/>
        <v>2175708.6483430001</v>
      </c>
      <c r="BM566" s="26">
        <f t="shared" si="383"/>
        <v>2173976.1374159995</v>
      </c>
      <c r="BN566" s="26">
        <f t="shared" si="383"/>
        <v>2172245.7014890001</v>
      </c>
      <c r="BO566" s="26">
        <f t="shared" si="383"/>
        <v>2170513.0155619998</v>
      </c>
      <c r="BP566" s="38">
        <f t="shared" si="375"/>
        <v>84349333.79653503</v>
      </c>
    </row>
    <row r="567" spans="1:69" x14ac:dyDescent="0.15">
      <c r="A567" s="33" t="s">
        <v>2</v>
      </c>
      <c r="G567" s="26">
        <f t="shared" ref="G567:AL567" si="384">G230+G295+G378+G551</f>
        <v>0</v>
      </c>
      <c r="H567" s="26">
        <f t="shared" si="384"/>
        <v>562424</v>
      </c>
      <c r="I567" s="26">
        <f t="shared" si="384"/>
        <v>562424</v>
      </c>
      <c r="J567" s="26">
        <f t="shared" si="384"/>
        <v>562424</v>
      </c>
      <c r="K567" s="26">
        <f t="shared" si="384"/>
        <v>562424</v>
      </c>
      <c r="L567" s="26">
        <f t="shared" si="384"/>
        <v>562424</v>
      </c>
      <c r="M567" s="26">
        <f t="shared" si="384"/>
        <v>562424</v>
      </c>
      <c r="N567" s="26">
        <f t="shared" si="384"/>
        <v>562424</v>
      </c>
      <c r="O567" s="26">
        <f t="shared" si="384"/>
        <v>562424</v>
      </c>
      <c r="P567" s="26">
        <f t="shared" si="384"/>
        <v>562424</v>
      </c>
      <c r="Q567" s="26">
        <f t="shared" si="384"/>
        <v>562424</v>
      </c>
      <c r="R567" s="26">
        <f t="shared" si="384"/>
        <v>562424</v>
      </c>
      <c r="S567" s="26">
        <f t="shared" si="384"/>
        <v>562424</v>
      </c>
      <c r="T567" s="26">
        <f t="shared" si="384"/>
        <v>562424</v>
      </c>
      <c r="U567" s="26">
        <f t="shared" si="384"/>
        <v>562424</v>
      </c>
      <c r="V567" s="26">
        <f t="shared" si="384"/>
        <v>562424</v>
      </c>
      <c r="W567" s="26">
        <f t="shared" si="384"/>
        <v>562424</v>
      </c>
      <c r="X567" s="26">
        <f t="shared" si="384"/>
        <v>562424</v>
      </c>
      <c r="Y567" s="26">
        <f t="shared" si="384"/>
        <v>562424</v>
      </c>
      <c r="Z567" s="26">
        <f t="shared" si="384"/>
        <v>562424</v>
      </c>
      <c r="AA567" s="26">
        <f t="shared" si="384"/>
        <v>562424</v>
      </c>
      <c r="AB567" s="26">
        <f t="shared" si="384"/>
        <v>562424</v>
      </c>
      <c r="AC567" s="26">
        <f t="shared" si="384"/>
        <v>562424</v>
      </c>
      <c r="AD567" s="26">
        <f t="shared" si="384"/>
        <v>562424</v>
      </c>
      <c r="AE567" s="26">
        <f t="shared" si="384"/>
        <v>562424</v>
      </c>
      <c r="AF567" s="26">
        <f t="shared" si="384"/>
        <v>562424</v>
      </c>
      <c r="AG567" s="26">
        <f t="shared" si="384"/>
        <v>562424</v>
      </c>
      <c r="AH567" s="26">
        <f t="shared" si="384"/>
        <v>562424</v>
      </c>
      <c r="AI567" s="26">
        <f t="shared" si="384"/>
        <v>562424</v>
      </c>
      <c r="AJ567" s="26">
        <f t="shared" si="384"/>
        <v>562424</v>
      </c>
      <c r="AK567" s="26">
        <f t="shared" si="384"/>
        <v>562424</v>
      </c>
      <c r="AL567" s="26">
        <f t="shared" si="384"/>
        <v>562424</v>
      </c>
      <c r="AM567" s="26">
        <f t="shared" ref="AM567:BO567" si="385">AM230+AM295+AM378+AM551</f>
        <v>562424</v>
      </c>
      <c r="AN567" s="26">
        <f t="shared" si="385"/>
        <v>562424</v>
      </c>
      <c r="AO567" s="26">
        <f t="shared" si="385"/>
        <v>562424</v>
      </c>
      <c r="AP567" s="26">
        <f t="shared" si="385"/>
        <v>562424</v>
      </c>
      <c r="AQ567" s="26">
        <f t="shared" si="385"/>
        <v>562424</v>
      </c>
      <c r="AR567" s="26">
        <f t="shared" si="385"/>
        <v>562424</v>
      </c>
      <c r="AS567" s="26">
        <f t="shared" si="385"/>
        <v>562424</v>
      </c>
      <c r="AT567" s="26">
        <f t="shared" si="385"/>
        <v>562424</v>
      </c>
      <c r="AU567" s="26">
        <f t="shared" si="385"/>
        <v>562424</v>
      </c>
      <c r="AV567" s="26">
        <f t="shared" si="385"/>
        <v>562424</v>
      </c>
      <c r="AW567" s="26">
        <f t="shared" si="385"/>
        <v>562424</v>
      </c>
      <c r="AX567" s="26">
        <f t="shared" si="385"/>
        <v>562424</v>
      </c>
      <c r="AY567" s="26">
        <f t="shared" si="385"/>
        <v>562424</v>
      </c>
      <c r="AZ567" s="26">
        <f t="shared" si="385"/>
        <v>562424</v>
      </c>
      <c r="BA567" s="26">
        <f t="shared" si="385"/>
        <v>562424</v>
      </c>
      <c r="BB567" s="26">
        <f t="shared" si="385"/>
        <v>562424</v>
      </c>
      <c r="BC567" s="26">
        <f t="shared" si="385"/>
        <v>562424</v>
      </c>
      <c r="BD567" s="26">
        <f t="shared" si="385"/>
        <v>562424</v>
      </c>
      <c r="BE567" s="26">
        <f t="shared" si="385"/>
        <v>562424</v>
      </c>
      <c r="BF567" s="26">
        <f t="shared" si="385"/>
        <v>562424</v>
      </c>
      <c r="BG567" s="26">
        <f t="shared" si="385"/>
        <v>562424</v>
      </c>
      <c r="BH567" s="26">
        <f t="shared" si="385"/>
        <v>562424</v>
      </c>
      <c r="BI567" s="26">
        <f t="shared" si="385"/>
        <v>562424</v>
      </c>
      <c r="BJ567" s="26">
        <f t="shared" si="385"/>
        <v>562424</v>
      </c>
      <c r="BK567" s="26">
        <f t="shared" si="385"/>
        <v>562424</v>
      </c>
      <c r="BL567" s="26">
        <f t="shared" si="385"/>
        <v>562424</v>
      </c>
      <c r="BM567" s="26">
        <f t="shared" si="385"/>
        <v>562424</v>
      </c>
      <c r="BN567" s="26">
        <f t="shared" si="385"/>
        <v>562424</v>
      </c>
      <c r="BO567" s="26">
        <f t="shared" si="385"/>
        <v>562424</v>
      </c>
      <c r="BP567" s="38">
        <f t="shared" si="375"/>
        <v>33745440</v>
      </c>
      <c r="BQ567" s="26"/>
    </row>
    <row r="568" spans="1:69" x14ac:dyDescent="0.15">
      <c r="A568" s="33" t="s">
        <v>0</v>
      </c>
      <c r="G568" s="26">
        <f t="shared" ref="G568:AL568" si="386">G567+G566+G565</f>
        <v>0</v>
      </c>
      <c r="H568" s="26">
        <f t="shared" si="386"/>
        <v>9342424</v>
      </c>
      <c r="I568" s="26">
        <f t="shared" si="386"/>
        <v>9342424</v>
      </c>
      <c r="J568" s="26">
        <f t="shared" si="386"/>
        <v>9342424</v>
      </c>
      <c r="K568" s="26">
        <f t="shared" si="386"/>
        <v>9342424</v>
      </c>
      <c r="L568" s="26">
        <f t="shared" si="386"/>
        <v>9342424</v>
      </c>
      <c r="M568" s="26">
        <f t="shared" si="386"/>
        <v>9342424</v>
      </c>
      <c r="N568" s="26">
        <f t="shared" si="386"/>
        <v>9342424</v>
      </c>
      <c r="O568" s="26">
        <f t="shared" si="386"/>
        <v>9342424</v>
      </c>
      <c r="P568" s="26">
        <f t="shared" si="386"/>
        <v>9342424</v>
      </c>
      <c r="Q568" s="26">
        <f t="shared" si="386"/>
        <v>9343115.6199999992</v>
      </c>
      <c r="R568" s="26">
        <f t="shared" si="386"/>
        <v>9343115.6199999992</v>
      </c>
      <c r="S568" s="26">
        <f t="shared" si="386"/>
        <v>9343770.7599999998</v>
      </c>
      <c r="T568" s="26">
        <f t="shared" si="386"/>
        <v>10785453.028000001</v>
      </c>
      <c r="U568" s="26">
        <f t="shared" si="386"/>
        <v>10786497.597999999</v>
      </c>
      <c r="V568" s="26">
        <f t="shared" si="386"/>
        <v>10790571.196</v>
      </c>
      <c r="W568" s="26">
        <f t="shared" si="386"/>
        <v>10790571.196</v>
      </c>
      <c r="X568" s="26">
        <f t="shared" si="386"/>
        <v>10790571.196</v>
      </c>
      <c r="Y568" s="26">
        <f t="shared" si="386"/>
        <v>10790571.196</v>
      </c>
      <c r="Z568" s="26">
        <f t="shared" si="386"/>
        <v>9790571.1960000005</v>
      </c>
      <c r="AA568" s="26">
        <f t="shared" si="386"/>
        <v>9791615.7659999989</v>
      </c>
      <c r="AB568" s="26">
        <f t="shared" si="386"/>
        <v>9792660.3359999992</v>
      </c>
      <c r="AC568" s="26">
        <f t="shared" si="386"/>
        <v>9792696.1484999992</v>
      </c>
      <c r="AD568" s="26">
        <f t="shared" si="386"/>
        <v>9794681.1689999998</v>
      </c>
      <c r="AE568" s="26">
        <f t="shared" si="386"/>
        <v>9794716.2314999998</v>
      </c>
      <c r="AF568" s="26">
        <f t="shared" si="386"/>
        <v>8258808.0559999999</v>
      </c>
      <c r="AG568" s="26">
        <f t="shared" si="386"/>
        <v>8268616.4696000004</v>
      </c>
      <c r="AH568" s="26">
        <f t="shared" si="386"/>
        <v>8271986.2658000002</v>
      </c>
      <c r="AI568" s="26">
        <f t="shared" si="386"/>
        <v>8271986.2658000002</v>
      </c>
      <c r="AJ568" s="26">
        <f t="shared" si="386"/>
        <v>8275247.0120000001</v>
      </c>
      <c r="AK568" s="26">
        <f t="shared" si="386"/>
        <v>8275247.0120000001</v>
      </c>
      <c r="AL568" s="26">
        <f t="shared" si="386"/>
        <v>8275247.0120000001</v>
      </c>
      <c r="AM568" s="26">
        <f t="shared" ref="AM568:BO568" si="387">AM567+AM566+AM565</f>
        <v>8272013.7158000004</v>
      </c>
      <c r="AN568" s="26">
        <f t="shared" si="387"/>
        <v>8272041.1657999996</v>
      </c>
      <c r="AO568" s="26">
        <f t="shared" si="387"/>
        <v>8268819.6071000006</v>
      </c>
      <c r="AP568" s="26">
        <f t="shared" si="387"/>
        <v>8265608.6609000005</v>
      </c>
      <c r="AQ568" s="26">
        <f t="shared" si="387"/>
        <v>8262386.3521999996</v>
      </c>
      <c r="AR568" s="26">
        <f t="shared" si="387"/>
        <v>9953168.9249600004</v>
      </c>
      <c r="AS568" s="26">
        <f t="shared" si="387"/>
        <v>9971471.2010000013</v>
      </c>
      <c r="AT568" s="26">
        <f t="shared" si="387"/>
        <v>9977783.8004599996</v>
      </c>
      <c r="AU568" s="26">
        <f t="shared" si="387"/>
        <v>9977783.8004599996</v>
      </c>
      <c r="AV568" s="26">
        <f t="shared" si="387"/>
        <v>9983818.9887499996</v>
      </c>
      <c r="AW568" s="26">
        <f t="shared" si="387"/>
        <v>9983818.9887499996</v>
      </c>
      <c r="AX568" s="26">
        <f t="shared" si="387"/>
        <v>9983818.9887499996</v>
      </c>
      <c r="AY568" s="26">
        <f t="shared" si="387"/>
        <v>9977814.4004600011</v>
      </c>
      <c r="AZ568" s="26">
        <f t="shared" si="387"/>
        <v>9977845.0004600007</v>
      </c>
      <c r="BA568" s="26">
        <f t="shared" si="387"/>
        <v>9971698.8260000013</v>
      </c>
      <c r="BB568" s="26">
        <f t="shared" si="387"/>
        <v>9965713.7377099991</v>
      </c>
      <c r="BC568" s="26">
        <f t="shared" si="387"/>
        <v>9959566.5132500008</v>
      </c>
      <c r="BD568" s="26">
        <f t="shared" si="387"/>
        <v>13574710.65281</v>
      </c>
      <c r="BE568" s="26">
        <f t="shared" si="387"/>
        <v>13606053.199495999</v>
      </c>
      <c r="BF568" s="26">
        <f t="shared" si="387"/>
        <v>13616614.690057999</v>
      </c>
      <c r="BG568" s="26">
        <f t="shared" si="387"/>
        <v>13616614.690057999</v>
      </c>
      <c r="BH568" s="26">
        <f t="shared" si="387"/>
        <v>13627047.405620001</v>
      </c>
      <c r="BI568" s="26">
        <f t="shared" si="387"/>
        <v>13627047.405620001</v>
      </c>
      <c r="BJ568" s="26">
        <f t="shared" si="387"/>
        <v>13627047.405620001</v>
      </c>
      <c r="BK568" s="26">
        <f t="shared" si="387"/>
        <v>13616645.290057998</v>
      </c>
      <c r="BL568" s="26">
        <f t="shared" si="387"/>
        <v>13616675.890058</v>
      </c>
      <c r="BM568" s="26">
        <f t="shared" si="387"/>
        <v>13606280.824495999</v>
      </c>
      <c r="BN568" s="26">
        <f t="shared" si="387"/>
        <v>13595898.208934</v>
      </c>
      <c r="BO568" s="26">
        <f t="shared" si="387"/>
        <v>13585502.093372</v>
      </c>
      <c r="BP568" s="38">
        <f>SUM(H568:BO568)</f>
        <v>617841442.77920985</v>
      </c>
    </row>
    <row r="569" spans="1:69" x14ac:dyDescent="0.15">
      <c r="F569" s="39" t="s">
        <v>64</v>
      </c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>
        <f>SUM(H568:S568)</f>
        <v>112111818.00000001</v>
      </c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>
        <f>SUM(T568:AE568)</f>
        <v>123491176.257</v>
      </c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>
        <f>SUM(AF568:AQ568)</f>
        <v>99238007.594999999</v>
      </c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>
        <f>SUM(AR568:BC568)</f>
        <v>119684303.17100999</v>
      </c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>
        <f>SUM(BD568:BO568)</f>
        <v>163316137.75620002</v>
      </c>
      <c r="BP569" s="38">
        <f>SUM(H569:BO569)</f>
        <v>617841442.77921009</v>
      </c>
    </row>
    <row r="570" spans="1:69" s="37" customFormat="1" x14ac:dyDescent="0.15">
      <c r="A570" s="33" t="s">
        <v>106</v>
      </c>
      <c r="C570" s="22"/>
      <c r="D570" s="39"/>
      <c r="E570" s="39"/>
      <c r="F570" s="39"/>
      <c r="G570" s="40">
        <f t="shared" ref="G570:AL570" si="388">G553+G380+G297+G232</f>
        <v>0</v>
      </c>
      <c r="H570" s="40">
        <f t="shared" si="388"/>
        <v>9342424</v>
      </c>
      <c r="I570" s="40">
        <f t="shared" si="388"/>
        <v>9342424</v>
      </c>
      <c r="J570" s="40">
        <f t="shared" si="388"/>
        <v>9342424</v>
      </c>
      <c r="K570" s="40">
        <f t="shared" si="388"/>
        <v>9342424</v>
      </c>
      <c r="L570" s="40">
        <f t="shared" si="388"/>
        <v>9342424</v>
      </c>
      <c r="M570" s="40">
        <f t="shared" si="388"/>
        <v>9342424</v>
      </c>
      <c r="N570" s="40">
        <f t="shared" si="388"/>
        <v>9342424</v>
      </c>
      <c r="O570" s="40">
        <f t="shared" si="388"/>
        <v>9342424</v>
      </c>
      <c r="P570" s="40">
        <f t="shared" si="388"/>
        <v>9342424</v>
      </c>
      <c r="Q570" s="40">
        <f t="shared" si="388"/>
        <v>9343115.620000001</v>
      </c>
      <c r="R570" s="40">
        <f t="shared" si="388"/>
        <v>9343115.620000001</v>
      </c>
      <c r="S570" s="40">
        <f t="shared" si="388"/>
        <v>9343770.7599999998</v>
      </c>
      <c r="T570" s="40">
        <f t="shared" si="388"/>
        <v>10785453.028000001</v>
      </c>
      <c r="U570" s="40">
        <f t="shared" si="388"/>
        <v>10786497.598000001</v>
      </c>
      <c r="V570" s="40">
        <f t="shared" si="388"/>
        <v>10790571.196</v>
      </c>
      <c r="W570" s="40">
        <f t="shared" si="388"/>
        <v>10790571.196</v>
      </c>
      <c r="X570" s="40">
        <f t="shared" si="388"/>
        <v>10790571.196</v>
      </c>
      <c r="Y570" s="40">
        <f t="shared" si="388"/>
        <v>10790571.196</v>
      </c>
      <c r="Z570" s="40">
        <f t="shared" si="388"/>
        <v>9790571.1960000005</v>
      </c>
      <c r="AA570" s="40">
        <f t="shared" si="388"/>
        <v>9791615.7660000008</v>
      </c>
      <c r="AB570" s="40">
        <f t="shared" si="388"/>
        <v>9792660.3359999992</v>
      </c>
      <c r="AC570" s="40">
        <f t="shared" si="388"/>
        <v>9792696.1484999992</v>
      </c>
      <c r="AD570" s="40">
        <f t="shared" si="388"/>
        <v>9794681.1689999998</v>
      </c>
      <c r="AE570" s="40">
        <f t="shared" si="388"/>
        <v>9794716.2314999998</v>
      </c>
      <c r="AF570" s="40">
        <f t="shared" si="388"/>
        <v>8258808.0559999999</v>
      </c>
      <c r="AG570" s="40">
        <f t="shared" si="388"/>
        <v>8268616.4696000004</v>
      </c>
      <c r="AH570" s="40">
        <f t="shared" si="388"/>
        <v>8271986.2658000002</v>
      </c>
      <c r="AI570" s="40">
        <f t="shared" si="388"/>
        <v>8271986.2658000002</v>
      </c>
      <c r="AJ570" s="40">
        <f t="shared" si="388"/>
        <v>8275247.0120000001</v>
      </c>
      <c r="AK570" s="40">
        <f t="shared" si="388"/>
        <v>8275247.0120000001</v>
      </c>
      <c r="AL570" s="40">
        <f t="shared" si="388"/>
        <v>8275247.0120000001</v>
      </c>
      <c r="AM570" s="40">
        <f t="shared" ref="AM570:BO570" si="389">AM553+AM380+AM297+AM232</f>
        <v>8272013.7158000004</v>
      </c>
      <c r="AN570" s="40">
        <f t="shared" si="389"/>
        <v>8272041.1657999996</v>
      </c>
      <c r="AO570" s="40">
        <f t="shared" si="389"/>
        <v>8268819.6071000006</v>
      </c>
      <c r="AP570" s="40">
        <f t="shared" si="389"/>
        <v>8265608.6609000005</v>
      </c>
      <c r="AQ570" s="40">
        <f t="shared" si="389"/>
        <v>8262386.3522000005</v>
      </c>
      <c r="AR570" s="40">
        <f t="shared" si="389"/>
        <v>9953168.9249600004</v>
      </c>
      <c r="AS570" s="40">
        <f t="shared" si="389"/>
        <v>9971471.2010000013</v>
      </c>
      <c r="AT570" s="40">
        <f t="shared" si="389"/>
        <v>9977783.8004599996</v>
      </c>
      <c r="AU570" s="40">
        <f t="shared" si="389"/>
        <v>9977783.8004599996</v>
      </c>
      <c r="AV570" s="40">
        <f t="shared" si="389"/>
        <v>9983818.9887499996</v>
      </c>
      <c r="AW570" s="40">
        <f t="shared" si="389"/>
        <v>9983818.9887499996</v>
      </c>
      <c r="AX570" s="40">
        <f t="shared" si="389"/>
        <v>9983818.9887499996</v>
      </c>
      <c r="AY570" s="40">
        <f t="shared" si="389"/>
        <v>9977814.4004600011</v>
      </c>
      <c r="AZ570" s="40">
        <f t="shared" si="389"/>
        <v>9977845.0004600007</v>
      </c>
      <c r="BA570" s="40">
        <f t="shared" si="389"/>
        <v>9971698.8260000013</v>
      </c>
      <c r="BB570" s="40">
        <f t="shared" si="389"/>
        <v>9965713.7377099991</v>
      </c>
      <c r="BC570" s="40">
        <f t="shared" si="389"/>
        <v>9959566.5132500008</v>
      </c>
      <c r="BD570" s="40">
        <f t="shared" si="389"/>
        <v>13574710.65281</v>
      </c>
      <c r="BE570" s="40">
        <f t="shared" si="389"/>
        <v>13606053.199495999</v>
      </c>
      <c r="BF570" s="40">
        <f t="shared" si="389"/>
        <v>13616614.690058</v>
      </c>
      <c r="BG570" s="40">
        <f t="shared" si="389"/>
        <v>13616614.690058</v>
      </c>
      <c r="BH570" s="40">
        <f t="shared" si="389"/>
        <v>13627047.405620001</v>
      </c>
      <c r="BI570" s="40">
        <f t="shared" si="389"/>
        <v>13627047.405620001</v>
      </c>
      <c r="BJ570" s="40">
        <f t="shared" si="389"/>
        <v>13627047.405620001</v>
      </c>
      <c r="BK570" s="40">
        <f t="shared" si="389"/>
        <v>13616645.290058</v>
      </c>
      <c r="BL570" s="40">
        <f t="shared" si="389"/>
        <v>13616675.890058</v>
      </c>
      <c r="BM570" s="40">
        <f t="shared" si="389"/>
        <v>13606280.824495999</v>
      </c>
      <c r="BN570" s="40">
        <f t="shared" si="389"/>
        <v>13595898.208934</v>
      </c>
      <c r="BO570" s="40">
        <f t="shared" si="389"/>
        <v>13585502.093372</v>
      </c>
    </row>
    <row r="571" spans="1:69" x14ac:dyDescent="0.15">
      <c r="G571" s="24">
        <f t="shared" ref="G571:AL571" si="390">G570-G568</f>
        <v>0</v>
      </c>
      <c r="H571" s="24">
        <f t="shared" si="390"/>
        <v>0</v>
      </c>
      <c r="I571" s="24">
        <f t="shared" si="390"/>
        <v>0</v>
      </c>
      <c r="J571" s="24">
        <f t="shared" si="390"/>
        <v>0</v>
      </c>
      <c r="K571" s="24">
        <f t="shared" si="390"/>
        <v>0</v>
      </c>
      <c r="L571" s="24">
        <f t="shared" si="390"/>
        <v>0</v>
      </c>
      <c r="M571" s="24">
        <f t="shared" si="390"/>
        <v>0</v>
      </c>
      <c r="N571" s="24">
        <f t="shared" si="390"/>
        <v>0</v>
      </c>
      <c r="O571" s="24">
        <f t="shared" si="390"/>
        <v>0</v>
      </c>
      <c r="P571" s="24">
        <f t="shared" si="390"/>
        <v>0</v>
      </c>
      <c r="Q571" s="24">
        <f t="shared" si="390"/>
        <v>0</v>
      </c>
      <c r="R571" s="24">
        <f t="shared" si="390"/>
        <v>0</v>
      </c>
      <c r="S571" s="24">
        <f t="shared" si="390"/>
        <v>0</v>
      </c>
      <c r="T571" s="24">
        <f t="shared" si="390"/>
        <v>0</v>
      </c>
      <c r="U571" s="24">
        <f t="shared" si="390"/>
        <v>0</v>
      </c>
      <c r="V571" s="24">
        <f t="shared" si="390"/>
        <v>0</v>
      </c>
      <c r="W571" s="24">
        <f t="shared" si="390"/>
        <v>0</v>
      </c>
      <c r="X571" s="24">
        <f t="shared" si="390"/>
        <v>0</v>
      </c>
      <c r="Y571" s="24">
        <f t="shared" si="390"/>
        <v>0</v>
      </c>
      <c r="Z571" s="24">
        <f t="shared" si="390"/>
        <v>0</v>
      </c>
      <c r="AA571" s="24">
        <f t="shared" si="390"/>
        <v>0</v>
      </c>
      <c r="AB571" s="24">
        <f t="shared" si="390"/>
        <v>0</v>
      </c>
      <c r="AC571" s="24">
        <f t="shared" si="390"/>
        <v>0</v>
      </c>
      <c r="AD571" s="24">
        <f t="shared" si="390"/>
        <v>0</v>
      </c>
      <c r="AE571" s="24">
        <f t="shared" si="390"/>
        <v>0</v>
      </c>
      <c r="AF571" s="24">
        <f t="shared" si="390"/>
        <v>0</v>
      </c>
      <c r="AG571" s="24">
        <f t="shared" si="390"/>
        <v>0</v>
      </c>
      <c r="AH571" s="24">
        <f t="shared" si="390"/>
        <v>0</v>
      </c>
      <c r="AI571" s="24">
        <f t="shared" si="390"/>
        <v>0</v>
      </c>
      <c r="AJ571" s="24">
        <f t="shared" si="390"/>
        <v>0</v>
      </c>
      <c r="AK571" s="24">
        <f t="shared" si="390"/>
        <v>0</v>
      </c>
      <c r="AL571" s="24">
        <f t="shared" si="390"/>
        <v>0</v>
      </c>
      <c r="AM571" s="24">
        <f t="shared" ref="AM571:BO571" si="391">AM570-AM568</f>
        <v>0</v>
      </c>
      <c r="AN571" s="24">
        <f t="shared" si="391"/>
        <v>0</v>
      </c>
      <c r="AO571" s="24">
        <f t="shared" si="391"/>
        <v>0</v>
      </c>
      <c r="AP571" s="24">
        <f t="shared" si="391"/>
        <v>0</v>
      </c>
      <c r="AQ571" s="24">
        <f t="shared" si="391"/>
        <v>0</v>
      </c>
      <c r="AR571" s="24">
        <f t="shared" si="391"/>
        <v>0</v>
      </c>
      <c r="AS571" s="24">
        <f t="shared" si="391"/>
        <v>0</v>
      </c>
      <c r="AT571" s="24">
        <f t="shared" si="391"/>
        <v>0</v>
      </c>
      <c r="AU571" s="24">
        <f t="shared" si="391"/>
        <v>0</v>
      </c>
      <c r="AV571" s="24">
        <f t="shared" si="391"/>
        <v>0</v>
      </c>
      <c r="AW571" s="24">
        <f t="shared" si="391"/>
        <v>0</v>
      </c>
      <c r="AX571" s="24">
        <f t="shared" si="391"/>
        <v>0</v>
      </c>
      <c r="AY571" s="24">
        <f t="shared" si="391"/>
        <v>0</v>
      </c>
      <c r="AZ571" s="24">
        <f t="shared" si="391"/>
        <v>0</v>
      </c>
      <c r="BA571" s="24">
        <f t="shared" si="391"/>
        <v>0</v>
      </c>
      <c r="BB571" s="24">
        <f t="shared" si="391"/>
        <v>0</v>
      </c>
      <c r="BC571" s="24">
        <f t="shared" si="391"/>
        <v>0</v>
      </c>
      <c r="BD571" s="24">
        <f t="shared" si="391"/>
        <v>0</v>
      </c>
      <c r="BE571" s="24">
        <f t="shared" si="391"/>
        <v>0</v>
      </c>
      <c r="BF571" s="24">
        <f t="shared" si="391"/>
        <v>0</v>
      </c>
      <c r="BG571" s="24">
        <f t="shared" si="391"/>
        <v>0</v>
      </c>
      <c r="BH571" s="24">
        <f t="shared" si="391"/>
        <v>0</v>
      </c>
      <c r="BI571" s="24">
        <f t="shared" si="391"/>
        <v>0</v>
      </c>
      <c r="BJ571" s="24">
        <f t="shared" si="391"/>
        <v>0</v>
      </c>
      <c r="BK571" s="24">
        <f t="shared" si="391"/>
        <v>0</v>
      </c>
      <c r="BL571" s="24">
        <f t="shared" si="391"/>
        <v>0</v>
      </c>
      <c r="BM571" s="24">
        <f t="shared" si="391"/>
        <v>0</v>
      </c>
      <c r="BN571" s="24">
        <f t="shared" si="391"/>
        <v>0</v>
      </c>
      <c r="BO571" s="24">
        <f t="shared" si="391"/>
        <v>0</v>
      </c>
    </row>
  </sheetData>
  <mergeCells count="5">
    <mergeCell ref="H1:S1"/>
    <mergeCell ref="T1:AE1"/>
    <mergeCell ref="AF1:AQ1"/>
    <mergeCell ref="AR1:BC1"/>
    <mergeCell ref="BD1:BO1"/>
  </mergeCells>
  <printOptions gridLines="1"/>
  <pageMargins left="0.2" right="0.2" top="0.75" bottom="0.25" header="0.3" footer="0.3"/>
  <pageSetup scale="70" orientation="landscape" verticalDpi="300" r:id="rId1"/>
  <cellWatches>
    <cellWatch r="BJ147"/>
  </cellWatches>
  <ignoredErrors>
    <ignoredError sqref="BP10" formulaRange="1"/>
    <ignoredError sqref="B22:B23" unlockedFormula="1"/>
    <ignoredError sqref="BO38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2:O63"/>
  <sheetViews>
    <sheetView topLeftCell="A11" zoomScaleNormal="100" workbookViewId="0">
      <selection activeCell="B37" sqref="B37"/>
    </sheetView>
  </sheetViews>
  <sheetFormatPr baseColWidth="10" defaultColWidth="8.83203125" defaultRowHeight="13" x14ac:dyDescent="0.15"/>
  <cols>
    <col min="1" max="1" width="1.83203125" customWidth="1"/>
    <col min="2" max="2" width="40.6640625" customWidth="1"/>
    <col min="3" max="3" width="12.1640625" customWidth="1"/>
    <col min="4" max="4" width="10.6640625" customWidth="1"/>
    <col min="5" max="5" width="1.83203125" customWidth="1"/>
    <col min="6" max="6" width="32.33203125" customWidth="1"/>
    <col min="7" max="7" width="20.1640625" customWidth="1"/>
    <col min="8" max="8" width="18" customWidth="1"/>
    <col min="9" max="9" width="1.83203125" customWidth="1"/>
    <col min="10" max="10" width="30.83203125" customWidth="1"/>
    <col min="11" max="11" width="10.5" style="9" customWidth="1"/>
    <col min="13" max="13" width="1.5" customWidth="1"/>
    <col min="14" max="14" width="27.83203125" customWidth="1"/>
    <col min="15" max="15" width="20.6640625" customWidth="1"/>
  </cols>
  <sheetData>
    <row r="2" spans="2:15" x14ac:dyDescent="0.15">
      <c r="B2" s="10" t="s">
        <v>843</v>
      </c>
      <c r="C2" s="10" t="s">
        <v>827</v>
      </c>
      <c r="D2" s="10" t="s">
        <v>828</v>
      </c>
      <c r="E2" s="34"/>
      <c r="F2" s="363" t="s">
        <v>837</v>
      </c>
      <c r="G2" s="363"/>
      <c r="H2" s="363"/>
      <c r="J2" s="363" t="s">
        <v>469</v>
      </c>
      <c r="K2" s="363"/>
      <c r="L2" s="363"/>
      <c r="M2" s="363"/>
      <c r="N2" s="363"/>
      <c r="O2" s="363"/>
    </row>
    <row r="3" spans="2:15" x14ac:dyDescent="0.15">
      <c r="E3" s="33"/>
      <c r="F3" s="14"/>
      <c r="G3" s="10" t="s">
        <v>827</v>
      </c>
      <c r="H3" s="10" t="s">
        <v>828</v>
      </c>
      <c r="K3" s="10" t="s">
        <v>827</v>
      </c>
      <c r="L3" s="10" t="s">
        <v>828</v>
      </c>
      <c r="M3" s="10"/>
      <c r="N3" s="10" t="s">
        <v>1113</v>
      </c>
      <c r="O3" s="10" t="s">
        <v>1114</v>
      </c>
    </row>
    <row r="4" spans="2:15" x14ac:dyDescent="0.15">
      <c r="B4" s="33" t="s">
        <v>842</v>
      </c>
      <c r="C4" s="9">
        <v>15000</v>
      </c>
      <c r="D4" s="9">
        <v>25000</v>
      </c>
      <c r="E4" s="33"/>
      <c r="G4" s="34"/>
      <c r="H4" s="33"/>
      <c r="J4" s="135" t="s">
        <v>470</v>
      </c>
    </row>
    <row r="5" spans="2:15" x14ac:dyDescent="0.15">
      <c r="B5" s="47" t="s">
        <v>829</v>
      </c>
      <c r="C5" s="9">
        <v>3500</v>
      </c>
      <c r="D5" s="9">
        <v>5000</v>
      </c>
      <c r="E5" s="66"/>
      <c r="F5" s="33" t="s">
        <v>818</v>
      </c>
      <c r="G5" s="9">
        <v>0</v>
      </c>
      <c r="H5" s="9">
        <f>+G8</f>
        <v>12500</v>
      </c>
      <c r="J5" s="135" t="s">
        <v>471</v>
      </c>
    </row>
    <row r="6" spans="2:15" x14ac:dyDescent="0.15">
      <c r="B6" s="33" t="s">
        <v>821</v>
      </c>
      <c r="C6" s="9">
        <f>+C4-C5</f>
        <v>11500</v>
      </c>
      <c r="D6" s="9">
        <f>+D4-D5</f>
        <v>20000</v>
      </c>
      <c r="E6" s="66"/>
      <c r="F6" s="33" t="s">
        <v>842</v>
      </c>
      <c r="G6" s="9">
        <f>+C4</f>
        <v>15000</v>
      </c>
      <c r="H6" s="9">
        <f>+D4</f>
        <v>25000</v>
      </c>
      <c r="J6" s="127" t="s">
        <v>467</v>
      </c>
      <c r="K6" s="9">
        <f>+C45</f>
        <v>14625</v>
      </c>
      <c r="L6" s="66">
        <f>+D45</f>
        <v>12825</v>
      </c>
      <c r="M6" s="66"/>
      <c r="N6" t="s">
        <v>310</v>
      </c>
      <c r="O6" s="33" t="s">
        <v>1122</v>
      </c>
    </row>
    <row r="7" spans="2:15" x14ac:dyDescent="0.15">
      <c r="C7" s="9"/>
      <c r="D7" s="9"/>
      <c r="F7" s="33" t="s">
        <v>819</v>
      </c>
      <c r="G7" s="9">
        <v>2500</v>
      </c>
      <c r="H7" s="9">
        <v>9000</v>
      </c>
      <c r="J7" s="127" t="s">
        <v>472</v>
      </c>
      <c r="K7" s="9">
        <f>+G8</f>
        <v>12500</v>
      </c>
      <c r="L7" s="66">
        <f>+H8</f>
        <v>28500</v>
      </c>
      <c r="M7" s="66"/>
      <c r="N7" t="s">
        <v>837</v>
      </c>
      <c r="O7" s="33" t="s">
        <v>1117</v>
      </c>
    </row>
    <row r="8" spans="2:15" x14ac:dyDescent="0.15">
      <c r="B8" s="47" t="s">
        <v>822</v>
      </c>
      <c r="C8" s="9">
        <v>1500</v>
      </c>
      <c r="D8" s="9">
        <v>2000</v>
      </c>
      <c r="E8" s="66"/>
      <c r="F8" s="33" t="s">
        <v>820</v>
      </c>
      <c r="G8" s="9">
        <f>+G5+G6-G7</f>
        <v>12500</v>
      </c>
      <c r="H8" s="9">
        <f>+H5+H6-H7</f>
        <v>28500</v>
      </c>
      <c r="J8" s="127" t="s">
        <v>473</v>
      </c>
      <c r="K8" s="9">
        <f>+G33</f>
        <v>500</v>
      </c>
      <c r="L8" s="66">
        <f>+H30</f>
        <v>1500</v>
      </c>
      <c r="M8" s="66"/>
      <c r="N8" t="s">
        <v>473</v>
      </c>
      <c r="O8" s="33" t="s">
        <v>1118</v>
      </c>
    </row>
    <row r="9" spans="2:15" x14ac:dyDescent="0.15">
      <c r="B9" s="47" t="s">
        <v>823</v>
      </c>
      <c r="C9" s="9">
        <v>1000</v>
      </c>
      <c r="D9" s="9">
        <v>1000</v>
      </c>
      <c r="G9" s="9"/>
      <c r="H9" s="9"/>
      <c r="J9" s="135" t="s">
        <v>474</v>
      </c>
      <c r="K9" s="9">
        <f>SUM(K6:K8)</f>
        <v>27625</v>
      </c>
      <c r="L9" s="66">
        <f>SUM(L6:L8)</f>
        <v>42825</v>
      </c>
      <c r="M9" s="66"/>
    </row>
    <row r="10" spans="2:15" x14ac:dyDescent="0.15">
      <c r="B10" s="47" t="s">
        <v>824</v>
      </c>
      <c r="C10" s="9">
        <v>2500</v>
      </c>
      <c r="D10" s="9">
        <v>2500</v>
      </c>
      <c r="F10" s="33" t="s">
        <v>1085</v>
      </c>
      <c r="G10" s="9">
        <f>+G7</f>
        <v>2500</v>
      </c>
      <c r="H10" s="9">
        <f>+H7</f>
        <v>9000</v>
      </c>
      <c r="J10" s="136" t="s">
        <v>468</v>
      </c>
    </row>
    <row r="11" spans="2:15" x14ac:dyDescent="0.15">
      <c r="B11" s="47" t="s">
        <v>825</v>
      </c>
      <c r="C11" s="9">
        <v>1500</v>
      </c>
      <c r="D11" s="9">
        <v>2500</v>
      </c>
      <c r="E11" s="66"/>
      <c r="F11" s="33" t="s">
        <v>1086</v>
      </c>
      <c r="G11" s="9">
        <f>+G8-G5</f>
        <v>12500</v>
      </c>
      <c r="H11" s="9">
        <f>+H8-H5</f>
        <v>16000</v>
      </c>
      <c r="J11" s="135" t="s">
        <v>475</v>
      </c>
    </row>
    <row r="12" spans="2:15" x14ac:dyDescent="0.15">
      <c r="B12" s="47" t="s">
        <v>1097</v>
      </c>
      <c r="C12" s="66">
        <f>SUM(C8:C11)</f>
        <v>6500</v>
      </c>
      <c r="D12" s="66">
        <f>SUM(D8:D11)</f>
        <v>8000</v>
      </c>
      <c r="J12" s="127" t="s">
        <v>279</v>
      </c>
      <c r="K12" s="9">
        <f>+G58</f>
        <v>30000</v>
      </c>
      <c r="L12" s="66">
        <f>+H58</f>
        <v>30000</v>
      </c>
      <c r="M12" s="66"/>
      <c r="N12" t="s">
        <v>293</v>
      </c>
      <c r="O12" s="33" t="s">
        <v>1121</v>
      </c>
    </row>
    <row r="13" spans="2:15" x14ac:dyDescent="0.15">
      <c r="B13" s="47" t="s">
        <v>167</v>
      </c>
      <c r="C13" s="9">
        <v>500</v>
      </c>
      <c r="D13" s="9">
        <v>500</v>
      </c>
      <c r="F13" s="363" t="s">
        <v>1098</v>
      </c>
      <c r="G13" s="363"/>
      <c r="H13" s="363"/>
      <c r="J13" s="127" t="s">
        <v>283</v>
      </c>
      <c r="K13" s="9">
        <f>+G61</f>
        <v>500</v>
      </c>
      <c r="L13" s="66">
        <f>+H61</f>
        <v>1000</v>
      </c>
      <c r="M13" s="66"/>
      <c r="N13" t="s">
        <v>293</v>
      </c>
      <c r="O13" s="33" t="s">
        <v>1121</v>
      </c>
    </row>
    <row r="14" spans="2:15" x14ac:dyDescent="0.15">
      <c r="B14" s="44" t="s">
        <v>826</v>
      </c>
      <c r="C14" s="66">
        <f>+C13+C12</f>
        <v>7000</v>
      </c>
      <c r="D14" s="66">
        <f>+D13+D12</f>
        <v>8500</v>
      </c>
      <c r="E14" s="9"/>
      <c r="F14" s="14"/>
      <c r="G14" s="10" t="s">
        <v>827</v>
      </c>
      <c r="H14" s="14" t="s">
        <v>828</v>
      </c>
      <c r="J14" s="135" t="s">
        <v>476</v>
      </c>
      <c r="K14" s="9">
        <f>+K12-K13</f>
        <v>29500</v>
      </c>
      <c r="L14" s="66">
        <f>+L12-L13</f>
        <v>29000</v>
      </c>
      <c r="M14" s="66"/>
    </row>
    <row r="15" spans="2:15" x14ac:dyDescent="0.15">
      <c r="B15" s="44" t="s">
        <v>485</v>
      </c>
      <c r="C15" s="66">
        <f>+C6-C14</f>
        <v>4500</v>
      </c>
      <c r="D15" s="66">
        <f>+D6-D14</f>
        <v>11500</v>
      </c>
      <c r="E15" s="9"/>
      <c r="G15" s="34"/>
      <c r="H15" s="33"/>
    </row>
    <row r="16" spans="2:15" x14ac:dyDescent="0.15">
      <c r="B16" s="33"/>
      <c r="E16" s="9"/>
      <c r="F16" s="33" t="s">
        <v>818</v>
      </c>
      <c r="G16" s="9">
        <v>0</v>
      </c>
      <c r="H16" s="66">
        <f>+G19</f>
        <v>1000</v>
      </c>
      <c r="J16" s="135" t="s">
        <v>477</v>
      </c>
      <c r="K16" s="9">
        <f>+K9+K14</f>
        <v>57125</v>
      </c>
      <c r="L16" s="9">
        <f>+L14+L9</f>
        <v>71825</v>
      </c>
      <c r="M16" s="9"/>
    </row>
    <row r="17" spans="2:15" x14ac:dyDescent="0.15">
      <c r="B17" s="220" t="s">
        <v>310</v>
      </c>
      <c r="E17" s="9"/>
      <c r="F17" s="33" t="s">
        <v>830</v>
      </c>
      <c r="G17" s="9">
        <f>+G28</f>
        <v>4000</v>
      </c>
      <c r="H17" s="9">
        <f>+H28</f>
        <v>6000</v>
      </c>
    </row>
    <row r="18" spans="2:15" x14ac:dyDescent="0.15">
      <c r="E18" s="9"/>
      <c r="F18" s="33" t="s">
        <v>839</v>
      </c>
      <c r="G18" s="9">
        <f>+G17*0.75</f>
        <v>3000</v>
      </c>
      <c r="H18" s="9">
        <f>+H17*0.8</f>
        <v>4800</v>
      </c>
      <c r="J18" s="135" t="s">
        <v>1080</v>
      </c>
    </row>
    <row r="19" spans="2:15" x14ac:dyDescent="0.15">
      <c r="B19" s="14" t="s">
        <v>816</v>
      </c>
      <c r="E19" s="9"/>
      <c r="F19" s="33" t="s">
        <v>820</v>
      </c>
      <c r="G19" s="9">
        <f>+G16+G17-G18</f>
        <v>1000</v>
      </c>
      <c r="H19" s="66">
        <f>+H16+H17-H18</f>
        <v>2200</v>
      </c>
      <c r="J19" s="135" t="s">
        <v>478</v>
      </c>
    </row>
    <row r="20" spans="2:15" x14ac:dyDescent="0.15">
      <c r="B20" s="136" t="s">
        <v>485</v>
      </c>
      <c r="C20" s="66">
        <f>+C15</f>
        <v>4500</v>
      </c>
      <c r="D20" s="66">
        <f>+D15</f>
        <v>11500</v>
      </c>
      <c r="E20" s="9"/>
      <c r="J20" s="127" t="s">
        <v>385</v>
      </c>
      <c r="K20" s="9">
        <f>+G19+G42</f>
        <v>2625</v>
      </c>
      <c r="L20" s="66">
        <f>+H19+H42</f>
        <v>5825</v>
      </c>
      <c r="M20" s="66"/>
      <c r="N20" s="33" t="s">
        <v>1116</v>
      </c>
      <c r="O20" s="33" t="s">
        <v>1119</v>
      </c>
    </row>
    <row r="21" spans="2:15" x14ac:dyDescent="0.15">
      <c r="E21" s="9"/>
      <c r="F21" s="33" t="s">
        <v>1088</v>
      </c>
      <c r="G21" s="66">
        <f>+G18*-1</f>
        <v>-3000</v>
      </c>
      <c r="H21" s="66">
        <f>+H18*-1</f>
        <v>-4800</v>
      </c>
      <c r="J21" s="135" t="s">
        <v>479</v>
      </c>
      <c r="K21" s="9">
        <f>+K20</f>
        <v>2625</v>
      </c>
      <c r="L21" s="9">
        <f>+L20</f>
        <v>5825</v>
      </c>
      <c r="M21" s="9"/>
    </row>
    <row r="22" spans="2:15" x14ac:dyDescent="0.15">
      <c r="B22" s="136" t="s">
        <v>846</v>
      </c>
      <c r="E22" s="9"/>
      <c r="F22" s="33" t="s">
        <v>1087</v>
      </c>
      <c r="G22" s="66">
        <f>+G19-G16</f>
        <v>1000</v>
      </c>
      <c r="H22" s="66">
        <f>+H19-H16</f>
        <v>1200</v>
      </c>
      <c r="J22" s="136" t="s">
        <v>468</v>
      </c>
    </row>
    <row r="23" spans="2:15" x14ac:dyDescent="0.15">
      <c r="B23" s="127" t="s">
        <v>500</v>
      </c>
      <c r="C23" s="9">
        <f>+C13</f>
        <v>500</v>
      </c>
      <c r="D23" s="9">
        <f>+D13</f>
        <v>500</v>
      </c>
      <c r="E23" s="9"/>
      <c r="J23" s="135" t="s">
        <v>480</v>
      </c>
    </row>
    <row r="24" spans="2:15" x14ac:dyDescent="0.15">
      <c r="B24" s="127" t="s">
        <v>487</v>
      </c>
      <c r="C24" s="70">
        <f>+G11*-1</f>
        <v>-12500</v>
      </c>
      <c r="D24" s="70">
        <f>+H11*-1</f>
        <v>-16000</v>
      </c>
      <c r="F24" s="363" t="s">
        <v>473</v>
      </c>
      <c r="G24" s="363"/>
      <c r="H24" s="363"/>
      <c r="J24" s="127" t="s">
        <v>481</v>
      </c>
      <c r="K24" s="9">
        <v>0</v>
      </c>
      <c r="L24" s="9">
        <v>0</v>
      </c>
      <c r="M24" s="9"/>
      <c r="N24" t="s">
        <v>1115</v>
      </c>
      <c r="O24" s="33" t="s">
        <v>1120</v>
      </c>
    </row>
    <row r="25" spans="2:15" x14ac:dyDescent="0.15">
      <c r="B25" s="127" t="s">
        <v>488</v>
      </c>
      <c r="C25" s="9">
        <f>+G33*-1</f>
        <v>-500</v>
      </c>
      <c r="D25" s="9">
        <f>+H33*-1</f>
        <v>-1000</v>
      </c>
      <c r="E25" s="66"/>
      <c r="F25" s="14"/>
      <c r="G25" s="10" t="s">
        <v>827</v>
      </c>
      <c r="H25" s="10" t="s">
        <v>828</v>
      </c>
      <c r="J25" s="135" t="s">
        <v>482</v>
      </c>
      <c r="K25" s="9">
        <f>+K24+K21</f>
        <v>2625</v>
      </c>
      <c r="L25" s="9">
        <f>+L24+L21</f>
        <v>5825</v>
      </c>
      <c r="M25" s="9"/>
    </row>
    <row r="26" spans="2:15" x14ac:dyDescent="0.15">
      <c r="B26" s="127" t="s">
        <v>833</v>
      </c>
      <c r="C26" s="9">
        <f>+G22</f>
        <v>1000</v>
      </c>
      <c r="D26" s="9">
        <f>+H22</f>
        <v>1200</v>
      </c>
      <c r="G26" s="34"/>
      <c r="H26" s="33"/>
      <c r="J26" s="136" t="s">
        <v>468</v>
      </c>
    </row>
    <row r="27" spans="2:15" x14ac:dyDescent="0.15">
      <c r="B27" s="127" t="s">
        <v>834</v>
      </c>
      <c r="C27" s="9">
        <f>+G45</f>
        <v>1625</v>
      </c>
      <c r="D27" s="9">
        <f>+H45</f>
        <v>2000</v>
      </c>
      <c r="F27" s="33" t="s">
        <v>818</v>
      </c>
      <c r="G27" s="9">
        <v>0</v>
      </c>
      <c r="H27" s="66">
        <f>+G30</f>
        <v>500</v>
      </c>
      <c r="J27" s="135" t="s">
        <v>1104</v>
      </c>
    </row>
    <row r="28" spans="2:15" x14ac:dyDescent="0.15">
      <c r="B28" s="136" t="s">
        <v>847</v>
      </c>
      <c r="C28" s="9">
        <f>SUM(C23:C27)</f>
        <v>-9875</v>
      </c>
      <c r="D28" s="9">
        <f>SUM(D23:D27)</f>
        <v>-13300</v>
      </c>
      <c r="F28" s="33" t="s">
        <v>830</v>
      </c>
      <c r="G28" s="9">
        <v>4000</v>
      </c>
      <c r="H28" s="66">
        <v>6000</v>
      </c>
      <c r="J28" s="127" t="s">
        <v>1082</v>
      </c>
      <c r="K28" s="9">
        <f>+C38</f>
        <v>50000</v>
      </c>
      <c r="L28" s="66">
        <f>+K28</f>
        <v>50000</v>
      </c>
      <c r="M28" s="66"/>
      <c r="N28" t="s">
        <v>310</v>
      </c>
      <c r="O28" s="33" t="s">
        <v>1122</v>
      </c>
    </row>
    <row r="29" spans="2:15" x14ac:dyDescent="0.15">
      <c r="B29" s="137"/>
      <c r="F29" s="33" t="s">
        <v>840</v>
      </c>
      <c r="G29" s="9">
        <f>+C5</f>
        <v>3500</v>
      </c>
      <c r="H29" s="9">
        <f>+D5</f>
        <v>5000</v>
      </c>
      <c r="J29" s="127" t="s">
        <v>1001</v>
      </c>
      <c r="L29" s="66">
        <f>+K30</f>
        <v>4500</v>
      </c>
      <c r="M29" s="66"/>
      <c r="N29" s="44" t="s">
        <v>843</v>
      </c>
      <c r="O29" s="33" t="s">
        <v>1122</v>
      </c>
    </row>
    <row r="30" spans="2:15" x14ac:dyDescent="0.15">
      <c r="B30" s="136" t="s">
        <v>1066</v>
      </c>
      <c r="C30" s="66">
        <f>+C20+C28</f>
        <v>-5375</v>
      </c>
      <c r="D30" s="66">
        <f>+D20+D28</f>
        <v>-1800</v>
      </c>
      <c r="F30" s="33" t="s">
        <v>820</v>
      </c>
      <c r="G30" s="9">
        <f>+G27+G28-G29</f>
        <v>500</v>
      </c>
      <c r="H30" s="66">
        <f>+H27+H28-H29</f>
        <v>1500</v>
      </c>
      <c r="J30" s="162" t="s">
        <v>485</v>
      </c>
      <c r="K30" s="9">
        <f>+C15</f>
        <v>4500</v>
      </c>
      <c r="L30" s="66">
        <f>+D15</f>
        <v>11500</v>
      </c>
      <c r="M30" s="66"/>
      <c r="N30" s="44" t="s">
        <v>843</v>
      </c>
      <c r="O30" s="33" t="s">
        <v>1122</v>
      </c>
    </row>
    <row r="31" spans="2:15" x14ac:dyDescent="0.15">
      <c r="J31" s="135" t="s">
        <v>1083</v>
      </c>
      <c r="K31" s="9">
        <f>+K30+K28</f>
        <v>54500</v>
      </c>
      <c r="L31" s="66">
        <f>SUM(L28:L30)</f>
        <v>66000</v>
      </c>
      <c r="M31" s="66"/>
    </row>
    <row r="32" spans="2:15" x14ac:dyDescent="0.15">
      <c r="B32" s="135" t="s">
        <v>845</v>
      </c>
      <c r="F32" s="33" t="s">
        <v>1088</v>
      </c>
      <c r="G32" s="66">
        <v>0</v>
      </c>
      <c r="H32" s="66">
        <v>0</v>
      </c>
    </row>
    <row r="33" spans="2:14" x14ac:dyDescent="0.15">
      <c r="B33" s="136" t="s">
        <v>490</v>
      </c>
      <c r="C33" s="9">
        <f>+G57*-1</f>
        <v>-30000</v>
      </c>
      <c r="D33" s="9">
        <v>0</v>
      </c>
      <c r="F33" s="33" t="s">
        <v>1089</v>
      </c>
      <c r="G33" s="66">
        <f>+G30-G27</f>
        <v>500</v>
      </c>
      <c r="H33" s="66">
        <f>+H30-H27</f>
        <v>1000</v>
      </c>
      <c r="J33" s="135" t="s">
        <v>1084</v>
      </c>
      <c r="K33" s="9">
        <f>+K31+K25</f>
        <v>57125</v>
      </c>
      <c r="L33" s="9">
        <f>+L31+L25</f>
        <v>71825</v>
      </c>
      <c r="M33" s="9"/>
    </row>
    <row r="34" spans="2:14" hidden="1" x14ac:dyDescent="0.15">
      <c r="B34" s="136"/>
      <c r="C34" s="9"/>
      <c r="D34" s="9"/>
      <c r="J34" s="14" t="s">
        <v>486</v>
      </c>
      <c r="K34" s="9">
        <f>+K31+K25</f>
        <v>57125</v>
      </c>
      <c r="L34" s="9">
        <f>+L31+L25</f>
        <v>71825</v>
      </c>
      <c r="M34" s="9"/>
    </row>
    <row r="35" spans="2:14" x14ac:dyDescent="0.15">
      <c r="B35" s="135" t="s">
        <v>844</v>
      </c>
      <c r="C35" s="9">
        <f>+C33</f>
        <v>-30000</v>
      </c>
      <c r="D35" s="9">
        <f>+D33</f>
        <v>0</v>
      </c>
    </row>
    <row r="36" spans="2:14" x14ac:dyDescent="0.15">
      <c r="B36" s="137"/>
      <c r="C36" s="9"/>
      <c r="D36" s="9"/>
      <c r="F36" s="14"/>
      <c r="G36" s="10" t="s">
        <v>838</v>
      </c>
      <c r="H36" s="10"/>
    </row>
    <row r="37" spans="2:14" x14ac:dyDescent="0.15">
      <c r="B37" s="135" t="s">
        <v>817</v>
      </c>
      <c r="C37" s="9"/>
      <c r="D37" s="9"/>
      <c r="F37" s="14"/>
      <c r="G37" s="10" t="s">
        <v>827</v>
      </c>
      <c r="H37" s="10" t="s">
        <v>828</v>
      </c>
    </row>
    <row r="38" spans="2:14" x14ac:dyDescent="0.15">
      <c r="B38" s="136" t="s">
        <v>1082</v>
      </c>
      <c r="C38" s="9">
        <v>50000</v>
      </c>
      <c r="D38" s="9">
        <v>0</v>
      </c>
      <c r="G38" s="34"/>
      <c r="H38" s="33"/>
    </row>
    <row r="39" spans="2:14" x14ac:dyDescent="0.15">
      <c r="B39" s="136" t="s">
        <v>1067</v>
      </c>
      <c r="C39" s="9">
        <f>+C38</f>
        <v>50000</v>
      </c>
      <c r="D39" s="9">
        <f>+D38</f>
        <v>0</v>
      </c>
      <c r="F39" s="33" t="s">
        <v>818</v>
      </c>
      <c r="G39" s="9">
        <v>0</v>
      </c>
      <c r="H39" s="66">
        <f>+G42</f>
        <v>1625</v>
      </c>
    </row>
    <row r="40" spans="2:14" x14ac:dyDescent="0.15">
      <c r="F40" s="33" t="s">
        <v>832</v>
      </c>
      <c r="G40" s="9">
        <f>+C12</f>
        <v>6500</v>
      </c>
      <c r="H40" s="9">
        <f>+D12</f>
        <v>8000</v>
      </c>
    </row>
    <row r="41" spans="2:14" x14ac:dyDescent="0.15">
      <c r="F41" s="33" t="s">
        <v>831</v>
      </c>
      <c r="G41" s="9">
        <f>+G40*0.75</f>
        <v>4875</v>
      </c>
      <c r="H41" s="9">
        <f>+H40*0.75</f>
        <v>6000</v>
      </c>
      <c r="K41" s="9">
        <f>+K33-K16</f>
        <v>0</v>
      </c>
      <c r="L41" s="66">
        <f>+L33-L16</f>
        <v>0</v>
      </c>
      <c r="M41" s="66"/>
    </row>
    <row r="42" spans="2:14" x14ac:dyDescent="0.15">
      <c r="B42" s="135" t="s">
        <v>491</v>
      </c>
      <c r="C42" s="9">
        <f>+C39+C35+C30</f>
        <v>14625</v>
      </c>
      <c r="D42" s="9">
        <f>+D39+D35+D30</f>
        <v>-1800</v>
      </c>
      <c r="F42" s="33" t="s">
        <v>820</v>
      </c>
      <c r="G42" s="9">
        <f>+G39+G40-G41</f>
        <v>1625</v>
      </c>
      <c r="H42" s="66">
        <f>+H39+H40-H41</f>
        <v>3625</v>
      </c>
      <c r="J42" s="14" t="s">
        <v>1002</v>
      </c>
    </row>
    <row r="43" spans="2:14" x14ac:dyDescent="0.15">
      <c r="B43" s="137"/>
      <c r="C43" s="9"/>
      <c r="D43" s="9"/>
    </row>
    <row r="44" spans="2:14" x14ac:dyDescent="0.15">
      <c r="B44" s="136" t="s">
        <v>493</v>
      </c>
      <c r="C44" s="9">
        <v>0</v>
      </c>
      <c r="D44" s="9">
        <f>+C45</f>
        <v>14625</v>
      </c>
      <c r="F44" s="33" t="s">
        <v>1085</v>
      </c>
      <c r="G44" s="66">
        <f>+G41*-1</f>
        <v>-4875</v>
      </c>
      <c r="H44" s="66">
        <f>+H41*-1</f>
        <v>-6000</v>
      </c>
      <c r="J44" s="33" t="s">
        <v>1003</v>
      </c>
    </row>
    <row r="45" spans="2:14" x14ac:dyDescent="0.15">
      <c r="B45" s="136" t="s">
        <v>492</v>
      </c>
      <c r="C45" s="9">
        <f>+C44+C42</f>
        <v>14625</v>
      </c>
      <c r="D45" s="9">
        <f>+D44+D42</f>
        <v>12825</v>
      </c>
      <c r="F45" s="33" t="s">
        <v>1090</v>
      </c>
      <c r="G45" s="66">
        <f>+G42-G39</f>
        <v>1625</v>
      </c>
      <c r="H45" s="66">
        <f>+H42-H39</f>
        <v>2000</v>
      </c>
      <c r="J45" s="47" t="s">
        <v>1005</v>
      </c>
      <c r="K45" s="102">
        <f>+K16/K21</f>
        <v>21.761904761904763</v>
      </c>
      <c r="L45" s="102">
        <f>+L16/L21</f>
        <v>12.330472103004292</v>
      </c>
      <c r="M45" s="102"/>
      <c r="N45" s="33" t="s">
        <v>1008</v>
      </c>
    </row>
    <row r="46" spans="2:14" x14ac:dyDescent="0.15">
      <c r="F46" s="33"/>
      <c r="G46" s="66"/>
      <c r="H46" s="66"/>
      <c r="J46" s="47" t="s">
        <v>1006</v>
      </c>
      <c r="K46" s="102">
        <f>+(K6+K7)/K21</f>
        <v>10.333333333333334</v>
      </c>
      <c r="L46" s="102">
        <f>+(L6+L7)/L21</f>
        <v>7.0944206008583688</v>
      </c>
      <c r="M46" s="102"/>
      <c r="N46" s="33" t="s">
        <v>1009</v>
      </c>
    </row>
    <row r="47" spans="2:14" x14ac:dyDescent="0.15">
      <c r="F47" s="14" t="s">
        <v>841</v>
      </c>
      <c r="G47" s="362" t="s">
        <v>467</v>
      </c>
      <c r="H47" s="362"/>
      <c r="J47" s="47" t="s">
        <v>1007</v>
      </c>
      <c r="N47" s="33" t="s">
        <v>1010</v>
      </c>
    </row>
    <row r="48" spans="2:14" x14ac:dyDescent="0.15">
      <c r="B48" s="10" t="s">
        <v>843</v>
      </c>
      <c r="C48" s="10" t="s">
        <v>827</v>
      </c>
      <c r="D48" s="10" t="s">
        <v>828</v>
      </c>
      <c r="G48" s="10" t="s">
        <v>827</v>
      </c>
      <c r="H48" s="10" t="s">
        <v>828</v>
      </c>
    </row>
    <row r="49" spans="2:14" x14ac:dyDescent="0.15">
      <c r="F49" s="33" t="s">
        <v>256</v>
      </c>
      <c r="G49" s="9">
        <f>+G7</f>
        <v>2500</v>
      </c>
      <c r="H49" s="9">
        <f>+H7</f>
        <v>9000</v>
      </c>
      <c r="J49" s="44" t="s">
        <v>1011</v>
      </c>
    </row>
    <row r="50" spans="2:14" x14ac:dyDescent="0.15">
      <c r="B50" s="33" t="s">
        <v>842</v>
      </c>
      <c r="C50" s="9">
        <v>15000</v>
      </c>
      <c r="D50" s="9">
        <v>25000</v>
      </c>
      <c r="F50" s="33" t="s">
        <v>835</v>
      </c>
      <c r="G50" s="9">
        <f>+G21</f>
        <v>-3000</v>
      </c>
      <c r="H50" s="9">
        <f>+H21</f>
        <v>-4800</v>
      </c>
      <c r="J50" s="47" t="s">
        <v>1012</v>
      </c>
      <c r="N50" s="33" t="s">
        <v>1013</v>
      </c>
    </row>
    <row r="51" spans="2:14" x14ac:dyDescent="0.15">
      <c r="B51" s="47" t="s">
        <v>829</v>
      </c>
      <c r="C51" s="9">
        <v>3500</v>
      </c>
      <c r="D51" s="9">
        <v>5000</v>
      </c>
      <c r="F51" s="33" t="s">
        <v>473</v>
      </c>
      <c r="G51" s="9">
        <f>+G32</f>
        <v>0</v>
      </c>
      <c r="H51" s="9">
        <f>+H32</f>
        <v>0</v>
      </c>
      <c r="J51" s="47" t="s">
        <v>1014</v>
      </c>
      <c r="N51" s="33" t="s">
        <v>1015</v>
      </c>
    </row>
    <row r="52" spans="2:14" x14ac:dyDescent="0.15">
      <c r="B52" s="33" t="s">
        <v>821</v>
      </c>
      <c r="C52" s="9">
        <f>+C50-C51</f>
        <v>11500</v>
      </c>
      <c r="D52" s="9">
        <f>+D50-D51</f>
        <v>20000</v>
      </c>
      <c r="F52" s="33" t="s">
        <v>836</v>
      </c>
      <c r="G52" s="9">
        <f>+G44</f>
        <v>-4875</v>
      </c>
      <c r="H52" s="9">
        <f>+H44</f>
        <v>-6000</v>
      </c>
      <c r="J52" s="47" t="s">
        <v>1016</v>
      </c>
      <c r="N52" s="33" t="s">
        <v>1017</v>
      </c>
    </row>
    <row r="53" spans="2:14" x14ac:dyDescent="0.15">
      <c r="B53" s="47" t="s">
        <v>826</v>
      </c>
      <c r="C53" s="66">
        <f>+C14</f>
        <v>7000</v>
      </c>
      <c r="D53" s="66">
        <f>+D14</f>
        <v>8500</v>
      </c>
      <c r="F53" s="33" t="s">
        <v>1068</v>
      </c>
      <c r="G53" s="9">
        <f>SUM(G49:G52)</f>
        <v>-5375</v>
      </c>
      <c r="H53" s="9">
        <f>SUM(H49:H52)</f>
        <v>-1800</v>
      </c>
    </row>
    <row r="54" spans="2:14" x14ac:dyDescent="0.15">
      <c r="B54" s="47" t="s">
        <v>485</v>
      </c>
      <c r="C54" s="66">
        <f>+C52-C53</f>
        <v>4500</v>
      </c>
      <c r="D54" s="66">
        <f>+D52-D53</f>
        <v>11500</v>
      </c>
      <c r="F54" s="73" t="s">
        <v>293</v>
      </c>
      <c r="G54" s="10" t="s">
        <v>827</v>
      </c>
      <c r="H54" s="10" t="s">
        <v>828</v>
      </c>
      <c r="J54" s="33" t="s">
        <v>1004</v>
      </c>
    </row>
    <row r="55" spans="2:14" x14ac:dyDescent="0.15">
      <c r="B55" s="47"/>
      <c r="C55" s="9"/>
      <c r="D55" s="9"/>
      <c r="F55" s="73"/>
      <c r="G55" s="6"/>
      <c r="H55" s="6"/>
      <c r="J55" s="47" t="s">
        <v>1018</v>
      </c>
      <c r="N55" s="33" t="s">
        <v>1019</v>
      </c>
    </row>
    <row r="56" spans="2:14" x14ac:dyDescent="0.15">
      <c r="B56" s="47"/>
      <c r="C56" s="9"/>
      <c r="D56" s="9"/>
      <c r="F56" s="17" t="s">
        <v>279</v>
      </c>
      <c r="G56" s="3">
        <v>0</v>
      </c>
      <c r="H56" s="3">
        <f>+G58</f>
        <v>30000</v>
      </c>
      <c r="J56" s="47" t="s">
        <v>1020</v>
      </c>
      <c r="N56" s="33" t="s">
        <v>1021</v>
      </c>
    </row>
    <row r="57" spans="2:14" x14ac:dyDescent="0.15">
      <c r="B57" s="47"/>
      <c r="C57" s="9"/>
      <c r="D57" s="9"/>
      <c r="F57" s="17" t="s">
        <v>280</v>
      </c>
      <c r="G57" s="3">
        <v>30000</v>
      </c>
      <c r="H57" s="3">
        <v>0</v>
      </c>
    </row>
    <row r="58" spans="2:14" x14ac:dyDescent="0.15">
      <c r="B58" s="47"/>
      <c r="C58" s="66"/>
      <c r="D58" s="66"/>
      <c r="F58" s="17" t="s">
        <v>281</v>
      </c>
      <c r="G58" s="3">
        <f>+G57</f>
        <v>30000</v>
      </c>
      <c r="H58" s="3">
        <f>+H56</f>
        <v>30000</v>
      </c>
    </row>
    <row r="59" spans="2:14" x14ac:dyDescent="0.15">
      <c r="B59" s="47"/>
      <c r="C59" s="9"/>
      <c r="D59" s="9"/>
      <c r="F59" s="17" t="s">
        <v>282</v>
      </c>
      <c r="G59" s="3">
        <f>+G58-G56</f>
        <v>30000</v>
      </c>
      <c r="H59" s="3">
        <f>+H58-H56</f>
        <v>0</v>
      </c>
    </row>
    <row r="60" spans="2:14" x14ac:dyDescent="0.15">
      <c r="B60" s="47"/>
      <c r="C60" s="66"/>
      <c r="D60" s="66"/>
      <c r="F60" s="17" t="s">
        <v>167</v>
      </c>
      <c r="G60" s="3">
        <f>+C23</f>
        <v>500</v>
      </c>
      <c r="H60" s="3">
        <f>+D13</f>
        <v>500</v>
      </c>
    </row>
    <row r="61" spans="2:14" x14ac:dyDescent="0.15">
      <c r="B61" s="47"/>
      <c r="C61" s="66"/>
      <c r="D61" s="66"/>
      <c r="F61" s="17" t="s">
        <v>283</v>
      </c>
      <c r="G61" s="3">
        <f>+G60</f>
        <v>500</v>
      </c>
      <c r="H61" s="3">
        <f>+H60+G61</f>
        <v>1000</v>
      </c>
    </row>
    <row r="62" spans="2:14" x14ac:dyDescent="0.15">
      <c r="F62" s="17"/>
      <c r="G62" s="3"/>
      <c r="H62" s="3"/>
    </row>
    <row r="63" spans="2:14" x14ac:dyDescent="0.15">
      <c r="F63" s="73" t="s">
        <v>284</v>
      </c>
      <c r="G63" s="64">
        <f>+G58-G61</f>
        <v>29500</v>
      </c>
      <c r="H63" s="64">
        <f>+H58-H61</f>
        <v>29000</v>
      </c>
    </row>
  </sheetData>
  <mergeCells count="5">
    <mergeCell ref="G47:H47"/>
    <mergeCell ref="F13:H13"/>
    <mergeCell ref="F2:H2"/>
    <mergeCell ref="F24:H24"/>
    <mergeCell ref="J2:O2"/>
  </mergeCells>
  <printOptions gridLines="1"/>
  <pageMargins left="0.7" right="0.7" top="0.75" bottom="0.75" header="0.3" footer="0.3"/>
  <pageSetup scale="50" orientation="landscape" r:id="rId1"/>
  <ignoredErrors>
    <ignoredError sqref="C53:D53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183"/>
  <sheetViews>
    <sheetView zoomScale="120" zoomScaleNormal="120" workbookViewId="0">
      <pane xSplit="1" ySplit="1" topLeftCell="B148" activePane="bottomRight" state="frozen"/>
      <selection pane="topRight" activeCell="B1" sqref="B1"/>
      <selection pane="bottomLeft" activeCell="A2" sqref="A2"/>
      <selection pane="bottomRight" activeCell="B169" sqref="B169"/>
    </sheetView>
  </sheetViews>
  <sheetFormatPr baseColWidth="10" defaultColWidth="9.1640625" defaultRowHeight="13" x14ac:dyDescent="0.15"/>
  <cols>
    <col min="1" max="1" width="33.5" style="148" customWidth="1"/>
    <col min="2" max="2" width="10.6640625" style="148" customWidth="1"/>
    <col min="3" max="7" width="9.6640625" style="148" bestFit="1" customWidth="1"/>
    <col min="8" max="8" width="2" style="148" customWidth="1"/>
    <col min="9" max="16384" width="9.1640625" style="148"/>
  </cols>
  <sheetData>
    <row r="1" spans="1:7" ht="14" x14ac:dyDescent="0.15">
      <c r="A1" s="146"/>
      <c r="B1" s="360" t="s">
        <v>147</v>
      </c>
      <c r="C1" s="360" t="s">
        <v>35</v>
      </c>
      <c r="D1" s="360" t="s">
        <v>36</v>
      </c>
      <c r="E1" s="360" t="s">
        <v>37</v>
      </c>
      <c r="F1" s="360" t="s">
        <v>38</v>
      </c>
      <c r="G1" s="360" t="s">
        <v>39</v>
      </c>
    </row>
    <row r="2" spans="1:7" ht="12.75" x14ac:dyDescent="0.15">
      <c r="A2" s="146"/>
      <c r="B2" s="147"/>
      <c r="C2" s="147"/>
      <c r="D2" s="147"/>
      <c r="E2" s="147"/>
      <c r="F2" s="147"/>
      <c r="G2" s="147"/>
    </row>
    <row r="3" spans="1:7" ht="14" x14ac:dyDescent="0.15">
      <c r="A3" s="292" t="s">
        <v>160</v>
      </c>
      <c r="B3" s="292"/>
      <c r="C3" s="292"/>
      <c r="D3" s="292"/>
      <c r="E3" s="292"/>
      <c r="F3" s="292"/>
      <c r="G3" s="292"/>
    </row>
    <row r="4" spans="1:7" ht="14" x14ac:dyDescent="0.15">
      <c r="A4" s="146" t="s">
        <v>134</v>
      </c>
      <c r="B4" s="146"/>
    </row>
    <row r="6" spans="1:7" ht="14" x14ac:dyDescent="0.15">
      <c r="A6" s="148" t="s">
        <v>135</v>
      </c>
      <c r="B6" s="149">
        <f t="shared" ref="B6:G8" si="0">B48</f>
        <v>0</v>
      </c>
      <c r="C6" s="149">
        <f t="shared" si="0"/>
        <v>2</v>
      </c>
      <c r="D6" s="149">
        <f t="shared" si="0"/>
        <v>2</v>
      </c>
      <c r="E6" s="149">
        <f t="shared" si="0"/>
        <v>2</v>
      </c>
      <c r="F6" s="149">
        <f t="shared" si="0"/>
        <v>2</v>
      </c>
      <c r="G6" s="149">
        <f t="shared" si="0"/>
        <v>2</v>
      </c>
    </row>
    <row r="7" spans="1:7" ht="14" x14ac:dyDescent="0.15">
      <c r="A7" s="148" t="s">
        <v>136</v>
      </c>
      <c r="B7" s="149">
        <f t="shared" si="0"/>
        <v>0</v>
      </c>
      <c r="C7" s="149">
        <f t="shared" si="0"/>
        <v>0</v>
      </c>
      <c r="D7" s="149">
        <f t="shared" si="0"/>
        <v>0</v>
      </c>
      <c r="E7" s="149">
        <f t="shared" si="0"/>
        <v>0</v>
      </c>
      <c r="F7" s="149">
        <f t="shared" si="0"/>
        <v>0</v>
      </c>
      <c r="G7" s="149">
        <f t="shared" si="0"/>
        <v>0</v>
      </c>
    </row>
    <row r="8" spans="1:7" ht="14" x14ac:dyDescent="0.15">
      <c r="A8" s="148" t="s">
        <v>141</v>
      </c>
      <c r="B8" s="149">
        <f t="shared" si="0"/>
        <v>0</v>
      </c>
      <c r="C8" s="149">
        <f t="shared" si="0"/>
        <v>2</v>
      </c>
      <c r="D8" s="149">
        <f t="shared" si="0"/>
        <v>2</v>
      </c>
      <c r="E8" s="149">
        <f t="shared" si="0"/>
        <v>2</v>
      </c>
      <c r="F8" s="149">
        <f t="shared" si="0"/>
        <v>2</v>
      </c>
      <c r="G8" s="149">
        <f t="shared" si="0"/>
        <v>2</v>
      </c>
    </row>
    <row r="9" spans="1:7" ht="12.75" x14ac:dyDescent="0.15">
      <c r="B9" s="149"/>
      <c r="C9" s="149"/>
      <c r="D9" s="149"/>
      <c r="E9" s="149"/>
      <c r="F9" s="149"/>
      <c r="G9" s="149"/>
    </row>
    <row r="10" spans="1:7" ht="14" x14ac:dyDescent="0.15">
      <c r="A10" s="148" t="s">
        <v>137</v>
      </c>
      <c r="B10" s="149">
        <f t="shared" ref="B10:G12" si="1">B70</f>
        <v>0</v>
      </c>
      <c r="C10" s="149">
        <f t="shared" si="1"/>
        <v>0</v>
      </c>
      <c r="D10" s="149">
        <f t="shared" si="1"/>
        <v>0</v>
      </c>
      <c r="E10" s="149">
        <f t="shared" si="1"/>
        <v>0</v>
      </c>
      <c r="F10" s="149">
        <f t="shared" si="1"/>
        <v>0</v>
      </c>
      <c r="G10" s="149">
        <f t="shared" si="1"/>
        <v>0</v>
      </c>
    </row>
    <row r="11" spans="1:7" ht="14" x14ac:dyDescent="0.15">
      <c r="A11" s="148" t="s">
        <v>138</v>
      </c>
      <c r="B11" s="149">
        <f t="shared" si="1"/>
        <v>0</v>
      </c>
      <c r="C11" s="149">
        <f t="shared" si="1"/>
        <v>1</v>
      </c>
      <c r="D11" s="149">
        <f t="shared" si="1"/>
        <v>1</v>
      </c>
      <c r="E11" s="149">
        <f t="shared" si="1"/>
        <v>0</v>
      </c>
      <c r="F11" s="149">
        <f t="shared" si="1"/>
        <v>0</v>
      </c>
      <c r="G11" s="149">
        <f t="shared" si="1"/>
        <v>0</v>
      </c>
    </row>
    <row r="12" spans="1:7" ht="14" x14ac:dyDescent="0.15">
      <c r="A12" s="148" t="s">
        <v>142</v>
      </c>
      <c r="B12" s="149">
        <f t="shared" si="1"/>
        <v>0</v>
      </c>
      <c r="C12" s="149">
        <f t="shared" si="1"/>
        <v>1</v>
      </c>
      <c r="D12" s="149">
        <f t="shared" si="1"/>
        <v>1</v>
      </c>
      <c r="E12" s="149">
        <f t="shared" si="1"/>
        <v>0</v>
      </c>
      <c r="F12" s="149">
        <f t="shared" si="1"/>
        <v>0</v>
      </c>
      <c r="G12" s="149">
        <f t="shared" si="1"/>
        <v>0</v>
      </c>
    </row>
    <row r="13" spans="1:7" ht="12.75" x14ac:dyDescent="0.15">
      <c r="B13" s="149"/>
      <c r="C13" s="149"/>
      <c r="D13" s="149"/>
      <c r="E13" s="149"/>
      <c r="F13" s="149"/>
      <c r="G13" s="149"/>
    </row>
    <row r="14" spans="1:7" ht="14" x14ac:dyDescent="0.15">
      <c r="A14" s="148" t="s">
        <v>139</v>
      </c>
      <c r="B14" s="149">
        <f t="shared" ref="B14:G16" si="2">B100</f>
        <v>0</v>
      </c>
      <c r="C14" s="149">
        <f t="shared" si="2"/>
        <v>0</v>
      </c>
      <c r="D14" s="149">
        <f t="shared" si="2"/>
        <v>0</v>
      </c>
      <c r="E14" s="149">
        <f t="shared" si="2"/>
        <v>0</v>
      </c>
      <c r="F14" s="149">
        <f t="shared" si="2"/>
        <v>0</v>
      </c>
      <c r="G14" s="149">
        <f t="shared" si="2"/>
        <v>0</v>
      </c>
    </row>
    <row r="15" spans="1:7" ht="14" x14ac:dyDescent="0.15">
      <c r="A15" s="148" t="s">
        <v>140</v>
      </c>
      <c r="B15" s="149">
        <f t="shared" si="2"/>
        <v>0</v>
      </c>
      <c r="C15" s="149">
        <f t="shared" si="2"/>
        <v>0.75</v>
      </c>
      <c r="D15" s="149">
        <f t="shared" si="2"/>
        <v>0.25</v>
      </c>
      <c r="E15" s="149">
        <f t="shared" si="2"/>
        <v>0</v>
      </c>
      <c r="F15" s="149">
        <f t="shared" si="2"/>
        <v>0</v>
      </c>
      <c r="G15" s="149">
        <f t="shared" si="2"/>
        <v>0</v>
      </c>
    </row>
    <row r="16" spans="1:7" ht="14" x14ac:dyDescent="0.15">
      <c r="A16" s="148" t="s">
        <v>143</v>
      </c>
      <c r="B16" s="149">
        <f t="shared" si="2"/>
        <v>0</v>
      </c>
      <c r="C16" s="149">
        <f t="shared" si="2"/>
        <v>0.75</v>
      </c>
      <c r="D16" s="149">
        <f t="shared" si="2"/>
        <v>0.25</v>
      </c>
      <c r="E16" s="149">
        <f t="shared" si="2"/>
        <v>0</v>
      </c>
      <c r="F16" s="149">
        <f t="shared" si="2"/>
        <v>0</v>
      </c>
      <c r="G16" s="149">
        <f t="shared" si="2"/>
        <v>0</v>
      </c>
    </row>
    <row r="17" spans="1:7" ht="12.75" x14ac:dyDescent="0.15">
      <c r="B17" s="149"/>
      <c r="C17" s="149"/>
      <c r="D17" s="149"/>
      <c r="E17" s="149"/>
      <c r="F17" s="149"/>
      <c r="G17" s="149"/>
    </row>
    <row r="18" spans="1:7" ht="14" x14ac:dyDescent="0.15">
      <c r="A18" s="148" t="str">
        <f>STAFF_CWS!A83 &amp; " - FTE"</f>
        <v>Producción - FTE</v>
      </c>
      <c r="B18" s="149">
        <f t="shared" ref="B18:G20" si="3">B171</f>
        <v>0</v>
      </c>
      <c r="C18" s="149">
        <f t="shared" si="3"/>
        <v>2</v>
      </c>
      <c r="D18" s="149">
        <f t="shared" si="3"/>
        <v>2</v>
      </c>
      <c r="E18" s="149">
        <f t="shared" si="3"/>
        <v>2</v>
      </c>
      <c r="F18" s="149">
        <f t="shared" si="3"/>
        <v>2</v>
      </c>
      <c r="G18" s="149">
        <f t="shared" si="3"/>
        <v>2</v>
      </c>
    </row>
    <row r="19" spans="1:7" ht="14" x14ac:dyDescent="0.15">
      <c r="A19" s="148" t="str">
        <f>STAFF_CWS!A83 &amp; " - Consultant"</f>
        <v>Producción - Consultant</v>
      </c>
      <c r="B19" s="149">
        <f t="shared" si="3"/>
        <v>0</v>
      </c>
      <c r="C19" s="149">
        <f t="shared" si="3"/>
        <v>0</v>
      </c>
      <c r="D19" s="149">
        <f t="shared" si="3"/>
        <v>0</v>
      </c>
      <c r="E19" s="149">
        <f t="shared" si="3"/>
        <v>0</v>
      </c>
      <c r="F19" s="149">
        <f t="shared" si="3"/>
        <v>0</v>
      </c>
      <c r="G19" s="149">
        <f t="shared" si="3"/>
        <v>0</v>
      </c>
    </row>
    <row r="20" spans="1:7" ht="14" x14ac:dyDescent="0.15">
      <c r="A20" s="148" t="str">
        <f>STAFF_CWS!A83 &amp; " - Total"</f>
        <v>Producción - Total</v>
      </c>
      <c r="B20" s="149">
        <f t="shared" si="3"/>
        <v>0</v>
      </c>
      <c r="C20" s="149">
        <f t="shared" si="3"/>
        <v>2</v>
      </c>
      <c r="D20" s="149">
        <f t="shared" si="3"/>
        <v>2</v>
      </c>
      <c r="E20" s="149">
        <f t="shared" si="3"/>
        <v>2</v>
      </c>
      <c r="F20" s="149">
        <f t="shared" si="3"/>
        <v>2</v>
      </c>
      <c r="G20" s="149">
        <f t="shared" si="3"/>
        <v>2</v>
      </c>
    </row>
    <row r="22" spans="1:7" s="146" customFormat="1" ht="14" x14ac:dyDescent="0.15">
      <c r="A22" s="146" t="s">
        <v>144</v>
      </c>
      <c r="B22" s="150">
        <f t="shared" ref="B22:G23" si="4">B6+B10+B14+B18</f>
        <v>0</v>
      </c>
      <c r="C22" s="150">
        <f t="shared" si="4"/>
        <v>4</v>
      </c>
      <c r="D22" s="150">
        <f t="shared" si="4"/>
        <v>4</v>
      </c>
      <c r="E22" s="150">
        <f t="shared" si="4"/>
        <v>4</v>
      </c>
      <c r="F22" s="150">
        <f t="shared" si="4"/>
        <v>4</v>
      </c>
      <c r="G22" s="150">
        <f t="shared" si="4"/>
        <v>4</v>
      </c>
    </row>
    <row r="23" spans="1:7" s="146" customFormat="1" ht="14" x14ac:dyDescent="0.15">
      <c r="A23" s="146" t="s">
        <v>145</v>
      </c>
      <c r="B23" s="150">
        <f t="shared" si="4"/>
        <v>0</v>
      </c>
      <c r="C23" s="150">
        <f t="shared" si="4"/>
        <v>1.75</v>
      </c>
      <c r="D23" s="150">
        <f t="shared" si="4"/>
        <v>1.25</v>
      </c>
      <c r="E23" s="150">
        <f t="shared" si="4"/>
        <v>0</v>
      </c>
      <c r="F23" s="150">
        <f t="shared" si="4"/>
        <v>0</v>
      </c>
      <c r="G23" s="150">
        <f t="shared" si="4"/>
        <v>0</v>
      </c>
    </row>
    <row r="24" spans="1:7" s="146" customFormat="1" ht="14" x14ac:dyDescent="0.15">
      <c r="A24" s="146" t="s">
        <v>146</v>
      </c>
      <c r="B24" s="150">
        <f t="shared" ref="B24:G24" si="5">B20+B16+B12+B8</f>
        <v>0</v>
      </c>
      <c r="C24" s="150">
        <f t="shared" si="5"/>
        <v>5.75</v>
      </c>
      <c r="D24" s="150">
        <f t="shared" si="5"/>
        <v>5.25</v>
      </c>
      <c r="E24" s="150">
        <f t="shared" si="5"/>
        <v>4</v>
      </c>
      <c r="F24" s="150">
        <f t="shared" si="5"/>
        <v>4</v>
      </c>
      <c r="G24" s="150">
        <f t="shared" si="5"/>
        <v>4</v>
      </c>
    </row>
    <row r="25" spans="1:7" ht="12.75" x14ac:dyDescent="0.15">
      <c r="A25" s="146"/>
    </row>
    <row r="26" spans="1:7" ht="14" x14ac:dyDescent="0.15">
      <c r="A26" s="146" t="s">
        <v>126</v>
      </c>
    </row>
    <row r="27" spans="1:7" ht="12.75" x14ac:dyDescent="0.15">
      <c r="A27" s="146"/>
    </row>
    <row r="28" spans="1:7" ht="14" x14ac:dyDescent="0.15">
      <c r="A28" s="148" t="str">
        <f>STAFF_CWS!A10</f>
        <v>Propietario --presidente</v>
      </c>
      <c r="B28" s="151">
        <f>+STAFF_CWS!G10</f>
        <v>0</v>
      </c>
      <c r="C28" s="151">
        <f>+STAFF_CWS!S10</f>
        <v>0</v>
      </c>
      <c r="D28" s="151">
        <f>+STAFF_CWS!AE10</f>
        <v>0</v>
      </c>
      <c r="E28" s="151">
        <f>+STAFF_CWS!AQ10</f>
        <v>0</v>
      </c>
      <c r="F28" s="151">
        <f>+STAFF_CWS!BC10</f>
        <v>0</v>
      </c>
      <c r="G28" s="151">
        <f>+STAFF_CWS!BO10</f>
        <v>0</v>
      </c>
    </row>
    <row r="29" spans="1:7" ht="14" x14ac:dyDescent="0.15">
      <c r="A29" s="148" t="s">
        <v>86</v>
      </c>
      <c r="B29" s="151">
        <f>+STAFF_CWS!G11</f>
        <v>0</v>
      </c>
      <c r="C29" s="151">
        <f>+STAFF_CWS!S11</f>
        <v>0</v>
      </c>
      <c r="D29" s="151">
        <f>+STAFF_CWS!AE11</f>
        <v>0</v>
      </c>
      <c r="E29" s="151">
        <f>+STAFF_CWS!AQ11</f>
        <v>0</v>
      </c>
      <c r="F29" s="151">
        <f>+STAFF_CWS!BC11</f>
        <v>0</v>
      </c>
      <c r="G29" s="151">
        <f>+STAFF_CWS!BO11</f>
        <v>0</v>
      </c>
    </row>
    <row r="30" spans="1:7" s="277" customFormat="1" ht="14" x14ac:dyDescent="0.15">
      <c r="A30" s="277" t="s">
        <v>130</v>
      </c>
      <c r="B30" s="278">
        <v>0.25</v>
      </c>
      <c r="C30" s="278">
        <v>0.25</v>
      </c>
      <c r="D30" s="278">
        <v>0.35</v>
      </c>
      <c r="E30" s="278">
        <v>0.45</v>
      </c>
      <c r="F30" s="278">
        <v>0.55000000000000004</v>
      </c>
      <c r="G30" s="278">
        <v>0.85</v>
      </c>
    </row>
    <row r="31" spans="1:7" ht="12.75" x14ac:dyDescent="0.15">
      <c r="B31" s="152"/>
      <c r="C31" s="152"/>
      <c r="D31" s="152"/>
      <c r="E31" s="152"/>
      <c r="F31" s="152"/>
      <c r="G31" s="152"/>
    </row>
    <row r="32" spans="1:7" ht="14" x14ac:dyDescent="0.15">
      <c r="A32" s="148" t="str">
        <f>STAFF_CWS!A13</f>
        <v>Jefe operaciones</v>
      </c>
      <c r="B32" s="151">
        <f>+STAFF_CWS!G13</f>
        <v>0</v>
      </c>
      <c r="C32" s="151">
        <f>+STAFF_CWS!S13</f>
        <v>1</v>
      </c>
      <c r="D32" s="151">
        <f>+STAFF_CWS!AE13</f>
        <v>1</v>
      </c>
      <c r="E32" s="151">
        <f>+STAFF_CWS!AQ13</f>
        <v>1</v>
      </c>
      <c r="F32" s="151">
        <f>+STAFF_CWS!BC13</f>
        <v>1</v>
      </c>
      <c r="G32" s="151">
        <f>+STAFF_CWS!BO13</f>
        <v>1</v>
      </c>
    </row>
    <row r="33" spans="1:7" ht="14" x14ac:dyDescent="0.15">
      <c r="A33" s="148" t="s">
        <v>86</v>
      </c>
      <c r="B33" s="151">
        <f>+STAFF_CWS!G14</f>
        <v>0</v>
      </c>
      <c r="C33" s="151">
        <f>+STAFF_CWS!S14</f>
        <v>0</v>
      </c>
      <c r="D33" s="151">
        <f>+STAFF_CWS!AE14</f>
        <v>0</v>
      </c>
      <c r="E33" s="151">
        <f>+STAFF_CWS!AQ14</f>
        <v>0</v>
      </c>
      <c r="F33" s="151">
        <f>+STAFF_CWS!BC14</f>
        <v>0</v>
      </c>
      <c r="G33" s="151">
        <f>+STAFF_CWS!BO14</f>
        <v>0</v>
      </c>
    </row>
    <row r="34" spans="1:7" s="277" customFormat="1" ht="14" x14ac:dyDescent="0.15">
      <c r="A34" s="277" t="s">
        <v>130</v>
      </c>
      <c r="B34" s="278">
        <v>0.25</v>
      </c>
      <c r="C34" s="278">
        <v>0.25</v>
      </c>
      <c r="D34" s="278">
        <v>0.35</v>
      </c>
      <c r="E34" s="278">
        <v>0.45</v>
      </c>
      <c r="F34" s="278">
        <v>0.55000000000000004</v>
      </c>
      <c r="G34" s="278">
        <v>0.85</v>
      </c>
    </row>
    <row r="35" spans="1:7" ht="12.75" x14ac:dyDescent="0.15">
      <c r="B35" s="151"/>
      <c r="C35" s="151"/>
      <c r="D35" s="151"/>
      <c r="E35" s="151"/>
      <c r="F35" s="151"/>
      <c r="G35" s="151"/>
    </row>
    <row r="36" spans="1:7" ht="14" x14ac:dyDescent="0.15">
      <c r="A36" s="148" t="str">
        <f>STAFF_CWS!A16</f>
        <v>Jefe ventas</v>
      </c>
      <c r="B36" s="151">
        <f>+STAFF_CWS!G16</f>
        <v>0</v>
      </c>
      <c r="C36" s="151">
        <f>+STAFF_CWS!S16</f>
        <v>0</v>
      </c>
      <c r="D36" s="151">
        <f>+STAFF_CWS!AE16</f>
        <v>0</v>
      </c>
      <c r="E36" s="151">
        <f>+STAFF_CWS!AQ16</f>
        <v>0</v>
      </c>
      <c r="F36" s="151">
        <f>+STAFF_CWS!BC16</f>
        <v>0</v>
      </c>
      <c r="G36" s="151">
        <f>+STAFF_CWS!BO16</f>
        <v>0</v>
      </c>
    </row>
    <row r="37" spans="1:7" ht="14" x14ac:dyDescent="0.15">
      <c r="A37" s="148" t="s">
        <v>86</v>
      </c>
      <c r="B37" s="151">
        <f>+STAFF_CWS!G17</f>
        <v>0</v>
      </c>
      <c r="C37" s="151">
        <f>+STAFF_CWS!S17</f>
        <v>0</v>
      </c>
      <c r="D37" s="151">
        <f>+STAFF_CWS!AE17</f>
        <v>0</v>
      </c>
      <c r="E37" s="151">
        <f>+STAFF_CWS!AQ17</f>
        <v>0</v>
      </c>
      <c r="F37" s="151">
        <f>+STAFF_CWS!BC17</f>
        <v>0</v>
      </c>
      <c r="G37" s="151">
        <f>+STAFF_CWS!BO17</f>
        <v>0</v>
      </c>
    </row>
    <row r="38" spans="1:7" s="277" customFormat="1" ht="14" x14ac:dyDescent="0.15">
      <c r="A38" s="277" t="s">
        <v>130</v>
      </c>
      <c r="B38" s="278">
        <v>0.25</v>
      </c>
      <c r="C38" s="278">
        <v>0.25</v>
      </c>
      <c r="D38" s="278">
        <v>0.35</v>
      </c>
      <c r="E38" s="278">
        <v>0.45</v>
      </c>
      <c r="F38" s="278">
        <v>0.55000000000000004</v>
      </c>
      <c r="G38" s="278">
        <v>0.85</v>
      </c>
    </row>
    <row r="39" spans="1:7" ht="12.75" x14ac:dyDescent="0.15">
      <c r="B39" s="151"/>
      <c r="C39" s="151"/>
      <c r="D39" s="151"/>
      <c r="F39" s="152"/>
      <c r="G39" s="152"/>
    </row>
    <row r="40" spans="1:7" ht="14" x14ac:dyDescent="0.15">
      <c r="A40" s="148" t="str">
        <f>STAFF_CWS!A19</f>
        <v>Jefe tecnología</v>
      </c>
      <c r="B40" s="151">
        <f>+STAFF_CWS!G19</f>
        <v>0</v>
      </c>
      <c r="C40" s="151">
        <f>+STAFF_CWS!S19</f>
        <v>0</v>
      </c>
      <c r="D40" s="151">
        <f>+STAFF_CWS!AE19</f>
        <v>0</v>
      </c>
      <c r="E40" s="151">
        <f>+STAFF_CWS!AQ19</f>
        <v>0</v>
      </c>
      <c r="F40" s="151">
        <f>+STAFF_CWS!BC19</f>
        <v>0</v>
      </c>
      <c r="G40" s="151">
        <f>+STAFF_CWS!BO19</f>
        <v>0</v>
      </c>
    </row>
    <row r="41" spans="1:7" ht="14" x14ac:dyDescent="0.15">
      <c r="A41" s="148" t="s">
        <v>86</v>
      </c>
      <c r="B41" s="151">
        <f>+STAFF_CWS!G20</f>
        <v>0</v>
      </c>
      <c r="C41" s="151">
        <f>+STAFF_CWS!S20</f>
        <v>0</v>
      </c>
      <c r="D41" s="151">
        <f>+STAFF_CWS!AE20</f>
        <v>0</v>
      </c>
      <c r="E41" s="151">
        <f>+STAFF_CWS!AQ20</f>
        <v>0</v>
      </c>
      <c r="F41" s="151">
        <f>+STAFF_CWS!BC20</f>
        <v>0</v>
      </c>
      <c r="G41" s="151">
        <f>+STAFF_CWS!BO20</f>
        <v>0</v>
      </c>
    </row>
    <row r="42" spans="1:7" s="277" customFormat="1" ht="14" x14ac:dyDescent="0.15">
      <c r="A42" s="277" t="s">
        <v>130</v>
      </c>
      <c r="B42" s="278">
        <v>0.25</v>
      </c>
      <c r="C42" s="278">
        <v>0.25</v>
      </c>
      <c r="D42" s="278">
        <v>0.35</v>
      </c>
      <c r="E42" s="278">
        <v>0.45</v>
      </c>
      <c r="F42" s="278">
        <v>0.55000000000000004</v>
      </c>
      <c r="G42" s="278">
        <v>0.85</v>
      </c>
    </row>
    <row r="43" spans="1:7" ht="12.75" x14ac:dyDescent="0.15">
      <c r="B43" s="152"/>
      <c r="C43" s="152"/>
      <c r="D43" s="152"/>
      <c r="E43" s="152"/>
      <c r="F43" s="152"/>
      <c r="G43" s="152"/>
    </row>
    <row r="44" spans="1:7" ht="14" x14ac:dyDescent="0.15">
      <c r="A44" s="148" t="str">
        <f>STAFF_CWS!A22</f>
        <v>Jefe administración</v>
      </c>
      <c r="B44" s="151">
        <f>+STAFF_CWS!G22</f>
        <v>0</v>
      </c>
      <c r="C44" s="151">
        <f>+STAFF_CWS!S22</f>
        <v>1</v>
      </c>
      <c r="D44" s="151">
        <f>+STAFF_CWS!AE22</f>
        <v>1</v>
      </c>
      <c r="E44" s="151">
        <f>+STAFF_CWS!AQ22</f>
        <v>1</v>
      </c>
      <c r="F44" s="151">
        <f>+STAFF_CWS!BC22</f>
        <v>1</v>
      </c>
      <c r="G44" s="151">
        <f>+STAFF_CWS!BO22</f>
        <v>1</v>
      </c>
    </row>
    <row r="45" spans="1:7" ht="14" x14ac:dyDescent="0.15">
      <c r="A45" s="148" t="s">
        <v>86</v>
      </c>
      <c r="B45" s="151">
        <f>+STAFF_CWS!G23</f>
        <v>0</v>
      </c>
      <c r="C45" s="151">
        <f>+STAFF_CWS!S23</f>
        <v>0</v>
      </c>
      <c r="D45" s="151">
        <f>+STAFF_CWS!AE23</f>
        <v>0</v>
      </c>
      <c r="E45" s="151">
        <f>+STAFF_CWS!AQ23</f>
        <v>0</v>
      </c>
      <c r="F45" s="151">
        <f>+STAFF_CWS!BC23</f>
        <v>0</v>
      </c>
      <c r="G45" s="151">
        <f>+STAFF_CWS!BO23</f>
        <v>0</v>
      </c>
    </row>
    <row r="46" spans="1:7" s="277" customFormat="1" ht="14" x14ac:dyDescent="0.15">
      <c r="A46" s="277" t="s">
        <v>130</v>
      </c>
      <c r="B46" s="278">
        <v>0.25</v>
      </c>
      <c r="C46" s="278">
        <v>0.25</v>
      </c>
      <c r="D46" s="278">
        <v>0.35</v>
      </c>
      <c r="E46" s="278">
        <v>0.45</v>
      </c>
      <c r="F46" s="278">
        <v>0.55000000000000004</v>
      </c>
      <c r="G46" s="278">
        <v>0.85</v>
      </c>
    </row>
    <row r="47" spans="1:7" ht="12.75" x14ac:dyDescent="0.15">
      <c r="B47" s="152"/>
      <c r="C47" s="152"/>
      <c r="D47" s="152"/>
      <c r="E47" s="152"/>
      <c r="F47" s="152"/>
      <c r="G47" s="152"/>
    </row>
    <row r="48" spans="1:7" ht="14" x14ac:dyDescent="0.15">
      <c r="A48" s="146" t="s">
        <v>116</v>
      </c>
      <c r="B48" s="151">
        <f t="shared" ref="B48:G49" si="6">B44+B40+B32+B28+B36</f>
        <v>0</v>
      </c>
      <c r="C48" s="151">
        <f t="shared" si="6"/>
        <v>2</v>
      </c>
      <c r="D48" s="151">
        <f t="shared" si="6"/>
        <v>2</v>
      </c>
      <c r="E48" s="151">
        <f t="shared" si="6"/>
        <v>2</v>
      </c>
      <c r="F48" s="151">
        <f t="shared" si="6"/>
        <v>2</v>
      </c>
      <c r="G48" s="151">
        <f t="shared" si="6"/>
        <v>2</v>
      </c>
    </row>
    <row r="49" spans="1:7" ht="14" x14ac:dyDescent="0.15">
      <c r="A49" s="146" t="s">
        <v>87</v>
      </c>
      <c r="B49" s="151">
        <f t="shared" si="6"/>
        <v>0</v>
      </c>
      <c r="C49" s="151">
        <f t="shared" si="6"/>
        <v>0</v>
      </c>
      <c r="D49" s="151">
        <f t="shared" si="6"/>
        <v>0</v>
      </c>
      <c r="E49" s="151">
        <f t="shared" si="6"/>
        <v>0</v>
      </c>
      <c r="F49" s="151">
        <f t="shared" si="6"/>
        <v>0</v>
      </c>
      <c r="G49" s="151">
        <f t="shared" si="6"/>
        <v>0</v>
      </c>
    </row>
    <row r="50" spans="1:7" ht="14" x14ac:dyDescent="0.15">
      <c r="A50" s="146" t="s">
        <v>116</v>
      </c>
      <c r="B50" s="151">
        <f t="shared" ref="B50:G50" si="7">SUM(B48:B49)</f>
        <v>0</v>
      </c>
      <c r="C50" s="151">
        <f t="shared" si="7"/>
        <v>2</v>
      </c>
      <c r="D50" s="151">
        <f t="shared" si="7"/>
        <v>2</v>
      </c>
      <c r="E50" s="151">
        <f t="shared" si="7"/>
        <v>2</v>
      </c>
      <c r="F50" s="151">
        <f t="shared" si="7"/>
        <v>2</v>
      </c>
      <c r="G50" s="151">
        <f t="shared" si="7"/>
        <v>2</v>
      </c>
    </row>
    <row r="51" spans="1:7" ht="12.75" x14ac:dyDescent="0.15">
      <c r="A51" s="146"/>
      <c r="B51" s="151"/>
      <c r="C51" s="151"/>
      <c r="D51" s="151"/>
      <c r="E51" s="151"/>
      <c r="F51" s="151"/>
      <c r="G51" s="151"/>
    </row>
    <row r="52" spans="1:7" ht="14" x14ac:dyDescent="0.15">
      <c r="A52" s="146" t="s">
        <v>127</v>
      </c>
      <c r="B52" s="151"/>
      <c r="C52" s="151"/>
      <c r="D52" s="151"/>
      <c r="E52" s="151"/>
      <c r="F52" s="151"/>
      <c r="G52" s="151"/>
    </row>
    <row r="53" spans="1:7" ht="12.75" x14ac:dyDescent="0.15">
      <c r="A53" s="146"/>
      <c r="B53" s="151"/>
      <c r="C53" s="151"/>
      <c r="D53" s="151"/>
    </row>
    <row r="54" spans="1:7" ht="14" x14ac:dyDescent="0.15">
      <c r="A54" s="148" t="s">
        <v>19</v>
      </c>
      <c r="B54" s="151">
        <f>+STAFF_CWS!G35</f>
        <v>0</v>
      </c>
      <c r="C54" s="151">
        <f>+STAFF_CWS!S35</f>
        <v>0</v>
      </c>
      <c r="D54" s="151">
        <f>+STAFF_CWS!AE35</f>
        <v>0</v>
      </c>
      <c r="E54" s="151">
        <f>+STAFF_CWS!AQ35</f>
        <v>0</v>
      </c>
      <c r="F54" s="151">
        <f>+STAFF_CWS!BC35</f>
        <v>0</v>
      </c>
      <c r="G54" s="151">
        <f>+STAFF_CWS!BO35</f>
        <v>0</v>
      </c>
    </row>
    <row r="55" spans="1:7" ht="14" x14ac:dyDescent="0.15">
      <c r="A55" s="148" t="s">
        <v>86</v>
      </c>
      <c r="B55" s="151">
        <f>+STAFF_CWS!G36</f>
        <v>0</v>
      </c>
      <c r="C55" s="151">
        <f>+STAFF_CWS!S36</f>
        <v>0</v>
      </c>
      <c r="D55" s="151">
        <f>+STAFF_CWS!AE36</f>
        <v>0</v>
      </c>
      <c r="E55" s="151">
        <f>+STAFF_CWS!AQ36</f>
        <v>0</v>
      </c>
      <c r="F55" s="151">
        <f>+STAFF_CWS!BC36</f>
        <v>0</v>
      </c>
      <c r="G55" s="151">
        <f>+STAFF_CWS!BO36</f>
        <v>0</v>
      </c>
    </row>
    <row r="56" spans="1:7" s="277" customFormat="1" ht="14" x14ac:dyDescent="0.15">
      <c r="A56" s="277" t="s">
        <v>130</v>
      </c>
      <c r="B56" s="278">
        <v>0.5</v>
      </c>
      <c r="C56" s="278">
        <v>0.6</v>
      </c>
      <c r="D56" s="278">
        <v>0.7</v>
      </c>
      <c r="E56" s="278">
        <v>0.7</v>
      </c>
      <c r="F56" s="278">
        <v>0.85</v>
      </c>
      <c r="G56" s="278">
        <v>1</v>
      </c>
    </row>
    <row r="57" spans="1:7" ht="12.75" x14ac:dyDescent="0.15">
      <c r="B57" s="152"/>
      <c r="C57" s="152"/>
      <c r="D57" s="152"/>
      <c r="E57" s="152"/>
      <c r="F57" s="152"/>
      <c r="G57" s="152"/>
    </row>
    <row r="58" spans="1:7" ht="14" x14ac:dyDescent="0.15">
      <c r="A58" s="148" t="s">
        <v>20</v>
      </c>
      <c r="B58" s="151">
        <f>+STAFF_CWS!G38</f>
        <v>0</v>
      </c>
      <c r="C58" s="151">
        <f>+STAFF_CWS!S38</f>
        <v>0</v>
      </c>
      <c r="D58" s="151">
        <f>+STAFF_CWS!AE38</f>
        <v>0</v>
      </c>
      <c r="E58" s="151">
        <f>+STAFF_CWS!AQ38</f>
        <v>0</v>
      </c>
      <c r="F58" s="151">
        <f>+STAFF_CWS!BC38</f>
        <v>0</v>
      </c>
      <c r="G58" s="151">
        <f>+STAFF_CWS!BO38</f>
        <v>0</v>
      </c>
    </row>
    <row r="59" spans="1:7" ht="14" x14ac:dyDescent="0.15">
      <c r="A59" s="148" t="s">
        <v>86</v>
      </c>
      <c r="B59" s="151">
        <f>+STAFF_CWS!G39</f>
        <v>0</v>
      </c>
      <c r="C59" s="151">
        <f>+STAFF_CWS!S39</f>
        <v>0.5</v>
      </c>
      <c r="D59" s="151">
        <f>+STAFF_CWS!AE39</f>
        <v>0.5</v>
      </c>
      <c r="E59" s="151">
        <f>+STAFF_CWS!AQ39</f>
        <v>0</v>
      </c>
      <c r="F59" s="151">
        <f>+STAFF_CWS!BC39</f>
        <v>0</v>
      </c>
      <c r="G59" s="151">
        <f>+STAFF_CWS!BO39</f>
        <v>0</v>
      </c>
    </row>
    <row r="60" spans="1:7" s="277" customFormat="1" ht="14" x14ac:dyDescent="0.15">
      <c r="A60" s="277" t="s">
        <v>130</v>
      </c>
      <c r="B60" s="278">
        <v>0.5</v>
      </c>
      <c r="C60" s="278">
        <v>0.6</v>
      </c>
      <c r="D60" s="278">
        <v>0.7</v>
      </c>
      <c r="E60" s="278">
        <v>0.7</v>
      </c>
      <c r="F60" s="278">
        <v>0.85</v>
      </c>
      <c r="G60" s="278">
        <v>1</v>
      </c>
    </row>
    <row r="61" spans="1:7" ht="12.75" x14ac:dyDescent="0.15">
      <c r="B61" s="152"/>
      <c r="C61" s="152"/>
      <c r="D61" s="152"/>
      <c r="E61" s="152"/>
      <c r="F61" s="152"/>
      <c r="G61" s="152"/>
    </row>
    <row r="62" spans="1:7" ht="14" x14ac:dyDescent="0.15">
      <c r="A62" s="148" t="s">
        <v>21</v>
      </c>
      <c r="B62" s="151">
        <f>+STAFF_CWS!G41</f>
        <v>0</v>
      </c>
      <c r="C62" s="151">
        <f>+STAFF_CWS!S41</f>
        <v>0</v>
      </c>
      <c r="D62" s="151">
        <f>+STAFF_CWS!AE41</f>
        <v>0</v>
      </c>
      <c r="E62" s="151">
        <f>+STAFF_CWS!AQ41</f>
        <v>0</v>
      </c>
      <c r="F62" s="151">
        <f>+STAFF_CWS!BC41</f>
        <v>0</v>
      </c>
      <c r="G62" s="151">
        <f>+STAFF_CWS!BO41</f>
        <v>0</v>
      </c>
    </row>
    <row r="63" spans="1:7" ht="14" x14ac:dyDescent="0.15">
      <c r="A63" s="148" t="s">
        <v>86</v>
      </c>
      <c r="B63" s="151">
        <f>+STAFF_CWS!G42</f>
        <v>0</v>
      </c>
      <c r="C63" s="151">
        <f>+STAFF_CWS!S42</f>
        <v>0.5</v>
      </c>
      <c r="D63" s="151">
        <f>+STAFF_CWS!AE42</f>
        <v>0.5</v>
      </c>
      <c r="E63" s="151">
        <f>+STAFF_CWS!AQ42</f>
        <v>0</v>
      </c>
      <c r="F63" s="151">
        <f>+STAFF_CWS!BC42</f>
        <v>0</v>
      </c>
      <c r="G63" s="151">
        <f>+STAFF_CWS!BO42</f>
        <v>0</v>
      </c>
    </row>
    <row r="64" spans="1:7" s="277" customFormat="1" ht="14" x14ac:dyDescent="0.15">
      <c r="A64" s="277" t="s">
        <v>130</v>
      </c>
      <c r="B64" s="278">
        <v>0.5</v>
      </c>
      <c r="C64" s="278">
        <v>0.6</v>
      </c>
      <c r="D64" s="278">
        <v>0.7</v>
      </c>
      <c r="E64" s="278">
        <v>0.7</v>
      </c>
      <c r="F64" s="278">
        <v>0.85</v>
      </c>
      <c r="G64" s="278">
        <v>1</v>
      </c>
    </row>
    <row r="65" spans="1:7" ht="12.75" x14ac:dyDescent="0.15">
      <c r="B65" s="152"/>
      <c r="C65" s="152"/>
      <c r="D65" s="152"/>
      <c r="E65" s="152"/>
      <c r="F65" s="152"/>
      <c r="G65" s="152"/>
    </row>
    <row r="66" spans="1:7" ht="14" x14ac:dyDescent="0.15">
      <c r="A66" s="148" t="s">
        <v>72</v>
      </c>
      <c r="B66" s="151">
        <f>+STAFF_CWS!G44</f>
        <v>0</v>
      </c>
      <c r="C66" s="151">
        <f>+STAFF_CWS!S44</f>
        <v>0</v>
      </c>
      <c r="D66" s="151">
        <f>+STAFF_CWS!AE44</f>
        <v>0</v>
      </c>
      <c r="E66" s="151">
        <f>+STAFF_CWS!AQ44</f>
        <v>0</v>
      </c>
      <c r="F66" s="151">
        <f>+STAFF_CWS!BC44</f>
        <v>0</v>
      </c>
      <c r="G66" s="151">
        <f>+STAFF_CWS!BO44</f>
        <v>0</v>
      </c>
    </row>
    <row r="67" spans="1:7" ht="14" x14ac:dyDescent="0.15">
      <c r="A67" s="148" t="s">
        <v>86</v>
      </c>
      <c r="B67" s="151">
        <f>+STAFF_CWS!G45</f>
        <v>0</v>
      </c>
      <c r="C67" s="151">
        <f>+STAFF_CWS!S45</f>
        <v>0</v>
      </c>
      <c r="D67" s="151">
        <f>+STAFF_CWS!AE45</f>
        <v>0</v>
      </c>
      <c r="E67" s="151">
        <f>+STAFF_CWS!AQ45</f>
        <v>0</v>
      </c>
      <c r="F67" s="151">
        <f>+STAFF_CWS!BC45</f>
        <v>0</v>
      </c>
      <c r="G67" s="151">
        <f>+STAFF_CWS!BO45</f>
        <v>0</v>
      </c>
    </row>
    <row r="68" spans="1:7" s="277" customFormat="1" ht="14" x14ac:dyDescent="0.15">
      <c r="A68" s="277" t="s">
        <v>130</v>
      </c>
      <c r="B68" s="278">
        <v>0.5</v>
      </c>
      <c r="C68" s="278">
        <v>0.6</v>
      </c>
      <c r="D68" s="278">
        <v>0.7</v>
      </c>
      <c r="E68" s="278">
        <v>0.7</v>
      </c>
      <c r="F68" s="278">
        <v>0.85</v>
      </c>
      <c r="G68" s="278">
        <v>1</v>
      </c>
    </row>
    <row r="69" spans="1:7" ht="12.75" x14ac:dyDescent="0.15">
      <c r="B69" s="151"/>
      <c r="C69" s="151"/>
      <c r="D69" s="151"/>
      <c r="E69" s="151"/>
      <c r="F69" s="151"/>
      <c r="G69" s="151"/>
    </row>
    <row r="70" spans="1:7" ht="14" x14ac:dyDescent="0.15">
      <c r="A70" s="146" t="s">
        <v>131</v>
      </c>
      <c r="B70" s="151">
        <f t="shared" ref="B70:G71" si="8">B66+B62+B58+B54</f>
        <v>0</v>
      </c>
      <c r="C70" s="151">
        <f t="shared" si="8"/>
        <v>0</v>
      </c>
      <c r="D70" s="151">
        <f t="shared" si="8"/>
        <v>0</v>
      </c>
      <c r="E70" s="151">
        <f t="shared" si="8"/>
        <v>0</v>
      </c>
      <c r="F70" s="151">
        <f t="shared" si="8"/>
        <v>0</v>
      </c>
      <c r="G70" s="151">
        <f t="shared" si="8"/>
        <v>0</v>
      </c>
    </row>
    <row r="71" spans="1:7" ht="14" x14ac:dyDescent="0.15">
      <c r="A71" s="146" t="s">
        <v>87</v>
      </c>
      <c r="B71" s="151">
        <f t="shared" si="8"/>
        <v>0</v>
      </c>
      <c r="C71" s="151">
        <f t="shared" si="8"/>
        <v>1</v>
      </c>
      <c r="D71" s="151">
        <f t="shared" si="8"/>
        <v>1</v>
      </c>
      <c r="E71" s="151">
        <f t="shared" si="8"/>
        <v>0</v>
      </c>
      <c r="F71" s="151">
        <f t="shared" si="8"/>
        <v>0</v>
      </c>
      <c r="G71" s="151">
        <f t="shared" si="8"/>
        <v>0</v>
      </c>
    </row>
    <row r="72" spans="1:7" ht="14" x14ac:dyDescent="0.15">
      <c r="A72" s="146" t="s">
        <v>131</v>
      </c>
      <c r="B72" s="151">
        <f t="shared" ref="B72:G72" si="9">SUM(B70:B71)</f>
        <v>0</v>
      </c>
      <c r="C72" s="151">
        <f t="shared" si="9"/>
        <v>1</v>
      </c>
      <c r="D72" s="151">
        <f t="shared" si="9"/>
        <v>1</v>
      </c>
      <c r="E72" s="151">
        <f t="shared" si="9"/>
        <v>0</v>
      </c>
      <c r="F72" s="151">
        <f t="shared" si="9"/>
        <v>0</v>
      </c>
      <c r="G72" s="151">
        <f t="shared" si="9"/>
        <v>0</v>
      </c>
    </row>
    <row r="73" spans="1:7" ht="12.75" x14ac:dyDescent="0.15">
      <c r="A73" s="146"/>
      <c r="B73" s="151"/>
      <c r="C73" s="151"/>
      <c r="D73" s="151"/>
      <c r="E73" s="151"/>
      <c r="F73" s="151"/>
      <c r="G73" s="151"/>
    </row>
    <row r="74" spans="1:7" ht="14" x14ac:dyDescent="0.15">
      <c r="A74" s="146" t="s">
        <v>132</v>
      </c>
      <c r="B74" s="151"/>
      <c r="C74" s="151"/>
      <c r="D74" s="151"/>
      <c r="E74" s="151"/>
      <c r="F74" s="151"/>
      <c r="G74" s="151"/>
    </row>
    <row r="75" spans="1:7" ht="12.75" x14ac:dyDescent="0.15">
      <c r="A75" s="146"/>
      <c r="B75" s="151"/>
      <c r="C75" s="151"/>
      <c r="D75" s="151"/>
      <c r="E75" s="151"/>
      <c r="F75" s="151"/>
      <c r="G75" s="151"/>
    </row>
    <row r="76" spans="1:7" ht="14" x14ac:dyDescent="0.15">
      <c r="A76" s="148" t="s">
        <v>119</v>
      </c>
      <c r="B76" s="151">
        <f>+STAFF_CWS!G57</f>
        <v>0</v>
      </c>
      <c r="C76" s="151">
        <f>+STAFF_CWS!S57</f>
        <v>0</v>
      </c>
      <c r="D76" s="151">
        <f>+STAFF_CWS!AE57</f>
        <v>0</v>
      </c>
      <c r="E76" s="151">
        <f>+STAFF_CWS!AQ57</f>
        <v>0</v>
      </c>
      <c r="F76" s="151">
        <f>+STAFF_CWS!BC57</f>
        <v>0</v>
      </c>
      <c r="G76" s="151">
        <f>+STAFF_CWS!BO57</f>
        <v>0</v>
      </c>
    </row>
    <row r="77" spans="1:7" ht="14" x14ac:dyDescent="0.15">
      <c r="A77" s="148" t="s">
        <v>86</v>
      </c>
      <c r="B77" s="151">
        <f>+STAFF_CWS!G58</f>
        <v>0</v>
      </c>
      <c r="C77" s="151">
        <f>+STAFF_CWS!S58</f>
        <v>0.5</v>
      </c>
      <c r="D77" s="151">
        <f>+STAFF_CWS!AE58</f>
        <v>0</v>
      </c>
      <c r="E77" s="151">
        <f>+STAFF_CWS!AQ58</f>
        <v>0</v>
      </c>
      <c r="F77" s="151">
        <f>+STAFF_CWS!BC58</f>
        <v>0</v>
      </c>
      <c r="G77" s="151">
        <f>+STAFF_CWS!BO58</f>
        <v>0</v>
      </c>
    </row>
    <row r="78" spans="1:7" s="277" customFormat="1" ht="14" x14ac:dyDescent="0.15">
      <c r="A78" s="277" t="s">
        <v>130</v>
      </c>
      <c r="B78" s="278">
        <v>0.5</v>
      </c>
      <c r="C78" s="278">
        <v>0.6</v>
      </c>
      <c r="D78" s="278">
        <v>0.7</v>
      </c>
      <c r="E78" s="278">
        <v>0.7</v>
      </c>
      <c r="F78" s="278">
        <v>0.85</v>
      </c>
      <c r="G78" s="278">
        <v>1</v>
      </c>
    </row>
    <row r="79" spans="1:7" ht="12.75" x14ac:dyDescent="0.15">
      <c r="B79" s="152"/>
      <c r="C79" s="152"/>
      <c r="D79" s="152"/>
      <c r="E79" s="152"/>
      <c r="F79" s="152"/>
      <c r="G79" s="152"/>
    </row>
    <row r="80" spans="1:7" ht="14" x14ac:dyDescent="0.15">
      <c r="A80" s="148" t="s">
        <v>120</v>
      </c>
      <c r="B80" s="151">
        <f>+STAFF_CWS!G60</f>
        <v>0</v>
      </c>
      <c r="C80" s="151">
        <f>+STAFF_CWS!S60</f>
        <v>0</v>
      </c>
      <c r="D80" s="151">
        <f>+STAFF_CWS!AE60</f>
        <v>0</v>
      </c>
      <c r="E80" s="151">
        <f>+STAFF_CWS!AQ60</f>
        <v>0</v>
      </c>
      <c r="F80" s="151">
        <f>+STAFF_CWS!BC60</f>
        <v>0</v>
      </c>
      <c r="G80" s="151">
        <f>+STAFF_CWS!BO60</f>
        <v>0</v>
      </c>
    </row>
    <row r="81" spans="1:7" ht="14" x14ac:dyDescent="0.15">
      <c r="A81" s="148" t="s">
        <v>86</v>
      </c>
      <c r="B81" s="151">
        <f>+STAFF_CWS!G61</f>
        <v>0</v>
      </c>
      <c r="C81" s="151">
        <f>+STAFF_CWS!S61</f>
        <v>0.25</v>
      </c>
      <c r="D81" s="151">
        <f>+STAFF_CWS!AE61</f>
        <v>0.25</v>
      </c>
      <c r="E81" s="151">
        <f>+STAFF_CWS!AQ61</f>
        <v>0</v>
      </c>
      <c r="F81" s="151">
        <f>+STAFF_CWS!BC61</f>
        <v>0</v>
      </c>
      <c r="G81" s="151">
        <f>+STAFF_CWS!BO61</f>
        <v>0</v>
      </c>
    </row>
    <row r="82" spans="1:7" s="277" customFormat="1" ht="14" x14ac:dyDescent="0.15">
      <c r="A82" s="277" t="s">
        <v>130</v>
      </c>
      <c r="B82" s="278">
        <v>0.5</v>
      </c>
      <c r="C82" s="278">
        <v>0.6</v>
      </c>
      <c r="D82" s="278">
        <v>0.7</v>
      </c>
      <c r="E82" s="278">
        <v>0.7</v>
      </c>
      <c r="F82" s="278">
        <v>0.85</v>
      </c>
      <c r="G82" s="278">
        <v>1</v>
      </c>
    </row>
    <row r="83" spans="1:7" ht="12.75" x14ac:dyDescent="0.15">
      <c r="B83" s="152"/>
      <c r="C83" s="152"/>
      <c r="D83" s="152"/>
      <c r="E83" s="152"/>
      <c r="F83" s="152"/>
      <c r="G83" s="152"/>
    </row>
    <row r="84" spans="1:7" ht="14" x14ac:dyDescent="0.15">
      <c r="A84" s="148" t="s">
        <v>54</v>
      </c>
      <c r="B84" s="151">
        <f>+STAFF_CWS!G63</f>
        <v>0</v>
      </c>
      <c r="C84" s="151">
        <f>+STAFF_CWS!S63</f>
        <v>0</v>
      </c>
      <c r="D84" s="151">
        <f>+STAFF_CWS!AE63</f>
        <v>0</v>
      </c>
      <c r="E84" s="151">
        <f>+STAFF_CWS!AQ63</f>
        <v>0</v>
      </c>
      <c r="F84" s="151">
        <f>+STAFF_CWS!BC63</f>
        <v>0</v>
      </c>
      <c r="G84" s="151">
        <f>+STAFF_CWS!BO63</f>
        <v>0</v>
      </c>
    </row>
    <row r="85" spans="1:7" ht="14" x14ac:dyDescent="0.15">
      <c r="A85" s="148" t="s">
        <v>86</v>
      </c>
      <c r="B85" s="151">
        <f>+STAFF_CWS!G64</f>
        <v>0</v>
      </c>
      <c r="C85" s="151">
        <f>+STAFF_CWS!S64</f>
        <v>0</v>
      </c>
      <c r="D85" s="151">
        <f>+STAFF_CWS!AE64</f>
        <v>0</v>
      </c>
      <c r="E85" s="151">
        <f>+STAFF_CWS!AQ64</f>
        <v>0</v>
      </c>
      <c r="F85" s="151">
        <f>+STAFF_CWS!BC64</f>
        <v>0</v>
      </c>
      <c r="G85" s="151">
        <f>+STAFF_CWS!BO64</f>
        <v>0</v>
      </c>
    </row>
    <row r="86" spans="1:7" s="277" customFormat="1" ht="14" x14ac:dyDescent="0.15">
      <c r="A86" s="277" t="s">
        <v>130</v>
      </c>
      <c r="B86" s="278">
        <v>0.5</v>
      </c>
      <c r="C86" s="278">
        <v>0.6</v>
      </c>
      <c r="D86" s="278">
        <v>0.7</v>
      </c>
      <c r="E86" s="278">
        <v>0.7</v>
      </c>
      <c r="F86" s="278">
        <v>0.85</v>
      </c>
      <c r="G86" s="278">
        <v>1</v>
      </c>
    </row>
    <row r="87" spans="1:7" ht="12.75" x14ac:dyDescent="0.15">
      <c r="B87" s="152"/>
      <c r="C87" s="152"/>
      <c r="D87" s="152"/>
      <c r="E87" s="152"/>
      <c r="F87" s="152"/>
      <c r="G87" s="152"/>
    </row>
    <row r="88" spans="1:7" ht="14" x14ac:dyDescent="0.15">
      <c r="A88" s="148" t="s">
        <v>107</v>
      </c>
      <c r="B88" s="151">
        <f>+STAFF_CWS!G66</f>
        <v>0</v>
      </c>
      <c r="C88" s="151">
        <f>+STAFF_CWS!S66</f>
        <v>0</v>
      </c>
      <c r="D88" s="151">
        <f>+STAFF_CWS!AE66</f>
        <v>0</v>
      </c>
      <c r="E88" s="151">
        <f>+STAFF_CWS!AQ66</f>
        <v>0</v>
      </c>
      <c r="F88" s="151">
        <f>+STAFF_CWS!BC66</f>
        <v>0</v>
      </c>
      <c r="G88" s="151">
        <f>+STAFF_CWS!BO66</f>
        <v>0</v>
      </c>
    </row>
    <row r="89" spans="1:7" ht="14" x14ac:dyDescent="0.15">
      <c r="A89" s="148" t="s">
        <v>86</v>
      </c>
      <c r="B89" s="151">
        <f>+STAFF_CWS!G67</f>
        <v>0</v>
      </c>
      <c r="C89" s="151">
        <f>+STAFF_CWS!S67</f>
        <v>0</v>
      </c>
      <c r="D89" s="151">
        <f>+STAFF_CWS!AE67</f>
        <v>0</v>
      </c>
      <c r="E89" s="151">
        <f>+STAFF_CWS!AQ67</f>
        <v>0</v>
      </c>
      <c r="F89" s="151">
        <f>+STAFF_CWS!BC67</f>
        <v>0</v>
      </c>
      <c r="G89" s="151">
        <f>+STAFF_CWS!BO67</f>
        <v>0</v>
      </c>
    </row>
    <row r="90" spans="1:7" s="277" customFormat="1" ht="14" x14ac:dyDescent="0.15">
      <c r="A90" s="277" t="s">
        <v>130</v>
      </c>
      <c r="B90" s="278">
        <v>0.5</v>
      </c>
      <c r="C90" s="278">
        <v>0.6</v>
      </c>
      <c r="D90" s="278">
        <v>0.7</v>
      </c>
      <c r="E90" s="278">
        <v>0.7</v>
      </c>
      <c r="F90" s="278">
        <v>0.85</v>
      </c>
      <c r="G90" s="278">
        <v>1</v>
      </c>
    </row>
    <row r="91" spans="1:7" ht="12.75" x14ac:dyDescent="0.15">
      <c r="B91" s="152"/>
      <c r="C91" s="152"/>
      <c r="D91" s="152"/>
      <c r="E91" s="152"/>
      <c r="F91" s="152"/>
      <c r="G91" s="152"/>
    </row>
    <row r="92" spans="1:7" ht="14" x14ac:dyDescent="0.15">
      <c r="A92" s="148" t="s">
        <v>33</v>
      </c>
      <c r="B92" s="151">
        <f>+STAFF_CWS!G69</f>
        <v>0</v>
      </c>
      <c r="C92" s="151">
        <f>+STAFF_CWS!S69</f>
        <v>0</v>
      </c>
      <c r="D92" s="151">
        <f>+STAFF_CWS!AE69</f>
        <v>0</v>
      </c>
      <c r="E92" s="151">
        <f>+STAFF_CWS!AQ69</f>
        <v>0</v>
      </c>
      <c r="F92" s="151">
        <f>+STAFF_CWS!BC69</f>
        <v>0</v>
      </c>
      <c r="G92" s="151">
        <f>+STAFF_CWS!BO69</f>
        <v>0</v>
      </c>
    </row>
    <row r="93" spans="1:7" ht="14" x14ac:dyDescent="0.15">
      <c r="A93" s="148" t="s">
        <v>86</v>
      </c>
      <c r="B93" s="151">
        <f>+STAFF_CWS!G70</f>
        <v>0</v>
      </c>
      <c r="C93" s="151">
        <f>+STAFF_CWS!S70</f>
        <v>0</v>
      </c>
      <c r="D93" s="151">
        <f>+STAFF_CWS!AE70</f>
        <v>0</v>
      </c>
      <c r="E93" s="151">
        <f>+STAFF_CWS!AQ70</f>
        <v>0</v>
      </c>
      <c r="F93" s="151">
        <f>+STAFF_CWS!BC70</f>
        <v>0</v>
      </c>
      <c r="G93" s="151">
        <f>+STAFF_CWS!BO70</f>
        <v>0</v>
      </c>
    </row>
    <row r="94" spans="1:7" s="277" customFormat="1" ht="14" x14ac:dyDescent="0.15">
      <c r="A94" s="277" t="s">
        <v>130</v>
      </c>
      <c r="B94" s="278">
        <v>0.5</v>
      </c>
      <c r="C94" s="278">
        <v>0.6</v>
      </c>
      <c r="D94" s="278">
        <v>0.7</v>
      </c>
      <c r="E94" s="278">
        <v>0.7</v>
      </c>
      <c r="F94" s="278">
        <v>0.85</v>
      </c>
      <c r="G94" s="278">
        <v>1</v>
      </c>
    </row>
    <row r="95" spans="1:7" ht="12.75" x14ac:dyDescent="0.15">
      <c r="B95" s="152"/>
      <c r="C95" s="152"/>
      <c r="D95" s="152"/>
      <c r="E95" s="152"/>
      <c r="F95" s="152"/>
      <c r="G95" s="152"/>
    </row>
    <row r="96" spans="1:7" ht="14" x14ac:dyDescent="0.15">
      <c r="A96" s="148" t="s">
        <v>108</v>
      </c>
      <c r="B96" s="151">
        <f>+STAFF_CWS!G72</f>
        <v>0</v>
      </c>
      <c r="C96" s="151">
        <f>+STAFF_CWS!S72</f>
        <v>0</v>
      </c>
      <c r="D96" s="151">
        <f>+STAFF_CWS!AE72</f>
        <v>0</v>
      </c>
      <c r="E96" s="151">
        <f>+STAFF_CWS!AQ72</f>
        <v>0</v>
      </c>
      <c r="F96" s="151">
        <f>+STAFF_CWS!BC72</f>
        <v>0</v>
      </c>
      <c r="G96" s="151">
        <f>+STAFF_CWS!BO72</f>
        <v>0</v>
      </c>
    </row>
    <row r="97" spans="1:7" ht="14" x14ac:dyDescent="0.15">
      <c r="A97" s="148" t="s">
        <v>86</v>
      </c>
      <c r="B97" s="151">
        <f>+STAFF_CWS!G73</f>
        <v>0</v>
      </c>
      <c r="C97" s="151">
        <f>+STAFF_CWS!S73</f>
        <v>0</v>
      </c>
      <c r="D97" s="151">
        <f>+STAFF_CWS!AE73</f>
        <v>0</v>
      </c>
      <c r="E97" s="151">
        <f>+STAFF_CWS!AQ73</f>
        <v>0</v>
      </c>
      <c r="F97" s="151">
        <f>+STAFF_CWS!BC73</f>
        <v>0</v>
      </c>
      <c r="G97" s="151">
        <f>+STAFF_CWS!BO73</f>
        <v>0</v>
      </c>
    </row>
    <row r="98" spans="1:7" s="277" customFormat="1" ht="14" x14ac:dyDescent="0.15">
      <c r="A98" s="277" t="s">
        <v>130</v>
      </c>
      <c r="B98" s="278">
        <v>0.5</v>
      </c>
      <c r="C98" s="278">
        <v>0.6</v>
      </c>
      <c r="D98" s="278">
        <v>0.7</v>
      </c>
      <c r="E98" s="278">
        <v>0.7</v>
      </c>
      <c r="F98" s="278">
        <v>0.85</v>
      </c>
      <c r="G98" s="278">
        <v>1</v>
      </c>
    </row>
    <row r="99" spans="1:7" ht="12.75" x14ac:dyDescent="0.15">
      <c r="B99" s="152"/>
      <c r="C99" s="152"/>
      <c r="D99" s="152"/>
      <c r="E99" s="152"/>
      <c r="F99" s="152"/>
      <c r="G99" s="152"/>
    </row>
    <row r="100" spans="1:7" ht="14" x14ac:dyDescent="0.15">
      <c r="A100" s="146" t="s">
        <v>121</v>
      </c>
      <c r="B100" s="151">
        <f t="shared" ref="B100:G101" si="10">B96+B92+B88+B84+B80+B76</f>
        <v>0</v>
      </c>
      <c r="C100" s="151">
        <f t="shared" si="10"/>
        <v>0</v>
      </c>
      <c r="D100" s="151">
        <f t="shared" si="10"/>
        <v>0</v>
      </c>
      <c r="E100" s="151">
        <f t="shared" si="10"/>
        <v>0</v>
      </c>
      <c r="F100" s="151">
        <f t="shared" si="10"/>
        <v>0</v>
      </c>
      <c r="G100" s="151">
        <f t="shared" si="10"/>
        <v>0</v>
      </c>
    </row>
    <row r="101" spans="1:7" ht="14" x14ac:dyDescent="0.15">
      <c r="A101" s="146" t="s">
        <v>87</v>
      </c>
      <c r="B101" s="151">
        <f t="shared" si="10"/>
        <v>0</v>
      </c>
      <c r="C101" s="151">
        <f t="shared" si="10"/>
        <v>0.75</v>
      </c>
      <c r="D101" s="151">
        <f t="shared" si="10"/>
        <v>0.25</v>
      </c>
      <c r="E101" s="151">
        <f t="shared" si="10"/>
        <v>0</v>
      </c>
      <c r="F101" s="151">
        <f t="shared" si="10"/>
        <v>0</v>
      </c>
      <c r="G101" s="151">
        <f t="shared" si="10"/>
        <v>0</v>
      </c>
    </row>
    <row r="102" spans="1:7" ht="14" x14ac:dyDescent="0.15">
      <c r="A102" s="146" t="s">
        <v>122</v>
      </c>
      <c r="B102" s="151">
        <f t="shared" ref="B102:G102" si="11">SUM(B100:B101)</f>
        <v>0</v>
      </c>
      <c r="C102" s="151">
        <f t="shared" si="11"/>
        <v>0.75</v>
      </c>
      <c r="D102" s="151">
        <f t="shared" si="11"/>
        <v>0.25</v>
      </c>
      <c r="E102" s="151">
        <f t="shared" si="11"/>
        <v>0</v>
      </c>
      <c r="F102" s="151">
        <f t="shared" si="11"/>
        <v>0</v>
      </c>
      <c r="G102" s="151">
        <f t="shared" si="11"/>
        <v>0</v>
      </c>
    </row>
    <row r="103" spans="1:7" ht="12.75" x14ac:dyDescent="0.15">
      <c r="A103" s="146"/>
      <c r="B103" s="151"/>
      <c r="C103" s="151"/>
      <c r="D103" s="151"/>
      <c r="E103" s="151"/>
      <c r="F103" s="151"/>
      <c r="G103" s="151"/>
    </row>
    <row r="104" spans="1:7" ht="14" x14ac:dyDescent="0.15">
      <c r="A104" s="146" t="s">
        <v>133</v>
      </c>
      <c r="B104" s="151"/>
      <c r="C104" s="151"/>
      <c r="D104" s="151"/>
      <c r="E104" s="151"/>
      <c r="F104" s="151"/>
      <c r="G104" s="151"/>
    </row>
    <row r="105" spans="1:7" ht="12.75" x14ac:dyDescent="0.15">
      <c r="A105" s="146"/>
      <c r="B105" s="151"/>
      <c r="C105" s="151"/>
      <c r="D105" s="151"/>
      <c r="E105" s="151"/>
      <c r="F105" s="151"/>
      <c r="G105" s="151"/>
    </row>
    <row r="106" spans="1:7" ht="12.75" x14ac:dyDescent="0.15">
      <c r="B106" s="151"/>
      <c r="C106" s="151"/>
      <c r="D106" s="151"/>
      <c r="E106" s="151"/>
      <c r="F106" s="151"/>
      <c r="G106" s="151"/>
    </row>
    <row r="107" spans="1:7" ht="14" x14ac:dyDescent="0.15">
      <c r="A107" s="148" t="s">
        <v>22</v>
      </c>
      <c r="B107" s="151">
        <f>+STAFF_CWS!G85</f>
        <v>0</v>
      </c>
      <c r="C107" s="151">
        <f>+STAFF_CWS!S85</f>
        <v>0</v>
      </c>
      <c r="D107" s="151">
        <f>+STAFF_CWS!AE85</f>
        <v>0</v>
      </c>
      <c r="E107" s="151">
        <f>+STAFF_CWS!AQ85</f>
        <v>0</v>
      </c>
      <c r="F107" s="151">
        <f>+STAFF_CWS!BC85</f>
        <v>0</v>
      </c>
      <c r="G107" s="151">
        <f>+STAFF_CWS!BO85</f>
        <v>0</v>
      </c>
    </row>
    <row r="108" spans="1:7" ht="14" x14ac:dyDescent="0.15">
      <c r="A108" s="148" t="s">
        <v>86</v>
      </c>
      <c r="B108" s="151">
        <f>+STAFF_CWS!G86</f>
        <v>0</v>
      </c>
      <c r="C108" s="151">
        <f>+STAFF_CWS!S86</f>
        <v>0</v>
      </c>
      <c r="D108" s="151">
        <f>+STAFF_CWS!AE86</f>
        <v>0</v>
      </c>
      <c r="E108" s="151">
        <f>+STAFF_CWS!AQ86</f>
        <v>0</v>
      </c>
      <c r="F108" s="151">
        <f>+STAFF_CWS!BC86</f>
        <v>0</v>
      </c>
      <c r="G108" s="151">
        <f>+STAFF_CWS!BO86</f>
        <v>0</v>
      </c>
    </row>
    <row r="109" spans="1:7" s="277" customFormat="1" ht="14" x14ac:dyDescent="0.15">
      <c r="A109" s="277" t="s">
        <v>130</v>
      </c>
      <c r="B109" s="278">
        <v>0.5</v>
      </c>
      <c r="C109" s="278">
        <v>0.6</v>
      </c>
      <c r="D109" s="278">
        <v>0.7</v>
      </c>
      <c r="E109" s="278">
        <v>0.7</v>
      </c>
      <c r="F109" s="278">
        <v>0.85</v>
      </c>
      <c r="G109" s="278">
        <v>1</v>
      </c>
    </row>
    <row r="110" spans="1:7" ht="12.75" x14ac:dyDescent="0.15">
      <c r="B110" s="152"/>
      <c r="C110" s="152"/>
      <c r="D110" s="152"/>
      <c r="E110" s="152"/>
      <c r="F110" s="152"/>
      <c r="G110" s="152"/>
    </row>
    <row r="111" spans="1:7" ht="14" x14ac:dyDescent="0.15">
      <c r="A111" s="148" t="s">
        <v>31</v>
      </c>
      <c r="B111" s="151">
        <f>+STAFF_CWS!G88</f>
        <v>0</v>
      </c>
      <c r="C111" s="151">
        <f>+STAFF_CWS!S88</f>
        <v>0</v>
      </c>
      <c r="D111" s="151">
        <f>+STAFF_CWS!AE88</f>
        <v>0</v>
      </c>
      <c r="E111" s="151">
        <f>+STAFF_CWS!AQ88</f>
        <v>0</v>
      </c>
      <c r="F111" s="151">
        <f>+STAFF_CWS!BC88</f>
        <v>0</v>
      </c>
      <c r="G111" s="151">
        <f>+STAFF_CWS!BO88</f>
        <v>0</v>
      </c>
    </row>
    <row r="112" spans="1:7" ht="14" x14ac:dyDescent="0.15">
      <c r="A112" s="148" t="s">
        <v>86</v>
      </c>
      <c r="B112" s="151">
        <f>+STAFF_CWS!G89</f>
        <v>0</v>
      </c>
      <c r="C112" s="151">
        <f>+STAFF_CWS!S89</f>
        <v>0</v>
      </c>
      <c r="D112" s="151">
        <f>+STAFF_CWS!AE89</f>
        <v>0</v>
      </c>
      <c r="E112" s="151">
        <f>+STAFF_CWS!AQ89</f>
        <v>0</v>
      </c>
      <c r="F112" s="151">
        <f>+STAFF_CWS!BC89</f>
        <v>0</v>
      </c>
      <c r="G112" s="151">
        <f>+STAFF_CWS!BO89</f>
        <v>0</v>
      </c>
    </row>
    <row r="113" spans="1:7" s="277" customFormat="1" ht="14" x14ac:dyDescent="0.15">
      <c r="A113" s="277" t="s">
        <v>130</v>
      </c>
      <c r="B113" s="278">
        <v>0.5</v>
      </c>
      <c r="C113" s="278">
        <v>0.6</v>
      </c>
      <c r="D113" s="278">
        <v>0.7</v>
      </c>
      <c r="E113" s="278">
        <v>0.7</v>
      </c>
      <c r="F113" s="278">
        <v>0.85</v>
      </c>
      <c r="G113" s="278">
        <v>1</v>
      </c>
    </row>
    <row r="114" spans="1:7" ht="12.75" x14ac:dyDescent="0.15">
      <c r="B114" s="152"/>
      <c r="C114" s="152"/>
      <c r="D114" s="152"/>
      <c r="E114" s="152"/>
      <c r="F114" s="152"/>
      <c r="G114" s="152"/>
    </row>
    <row r="115" spans="1:7" ht="14" x14ac:dyDescent="0.15">
      <c r="A115" s="148" t="s">
        <v>110</v>
      </c>
      <c r="B115" s="151">
        <f>+STAFF_CWS!G91</f>
        <v>0</v>
      </c>
      <c r="C115" s="151">
        <f>+STAFF_CWS!S91</f>
        <v>0</v>
      </c>
      <c r="D115" s="151">
        <f>+STAFF_CWS!AE91</f>
        <v>0</v>
      </c>
      <c r="E115" s="151">
        <f>+STAFF_CWS!AQ91</f>
        <v>0</v>
      </c>
      <c r="F115" s="151">
        <f>+STAFF_CWS!BC91</f>
        <v>0</v>
      </c>
      <c r="G115" s="151">
        <f>+STAFF_CWS!BO91</f>
        <v>0</v>
      </c>
    </row>
    <row r="116" spans="1:7" ht="14" x14ac:dyDescent="0.15">
      <c r="A116" s="148" t="s">
        <v>86</v>
      </c>
      <c r="B116" s="151">
        <f>+STAFF_CWS!G92</f>
        <v>0</v>
      </c>
      <c r="C116" s="151">
        <f>+STAFF_CWS!S92</f>
        <v>0</v>
      </c>
      <c r="D116" s="151">
        <f>+STAFF_CWS!AE92</f>
        <v>0</v>
      </c>
      <c r="E116" s="151">
        <f>+STAFF_CWS!AQ92</f>
        <v>0</v>
      </c>
      <c r="F116" s="151">
        <f>+STAFF_CWS!BC92</f>
        <v>0</v>
      </c>
      <c r="G116" s="151">
        <f>+STAFF_CWS!BO92</f>
        <v>0</v>
      </c>
    </row>
    <row r="117" spans="1:7" s="277" customFormat="1" ht="14" x14ac:dyDescent="0.15">
      <c r="A117" s="277" t="s">
        <v>130</v>
      </c>
      <c r="B117" s="278">
        <v>0.5</v>
      </c>
      <c r="C117" s="278">
        <v>0.6</v>
      </c>
      <c r="D117" s="278">
        <v>0.7</v>
      </c>
      <c r="E117" s="278">
        <v>0.7</v>
      </c>
      <c r="F117" s="278">
        <v>0.85</v>
      </c>
      <c r="G117" s="278">
        <v>1</v>
      </c>
    </row>
    <row r="118" spans="1:7" ht="12.75" x14ac:dyDescent="0.15">
      <c r="B118" s="152"/>
      <c r="C118" s="152"/>
      <c r="D118" s="152"/>
      <c r="E118" s="152"/>
      <c r="F118" s="152"/>
      <c r="G118" s="152"/>
    </row>
    <row r="119" spans="1:7" ht="14" x14ac:dyDescent="0.15">
      <c r="A119" s="148" t="s">
        <v>32</v>
      </c>
      <c r="B119" s="151">
        <f>+STAFF_CWS!G94</f>
        <v>0</v>
      </c>
      <c r="C119" s="151">
        <f>+STAFF_CWS!S94</f>
        <v>0</v>
      </c>
      <c r="D119" s="151">
        <f>+STAFF_CWS!AE94</f>
        <v>0</v>
      </c>
      <c r="E119" s="151">
        <f>+STAFF_CWS!AQ94</f>
        <v>0</v>
      </c>
      <c r="F119" s="151">
        <f>+STAFF_CWS!BC94</f>
        <v>0</v>
      </c>
      <c r="G119" s="151">
        <f>+STAFF_CWS!BO94</f>
        <v>0</v>
      </c>
    </row>
    <row r="120" spans="1:7" ht="14" x14ac:dyDescent="0.15">
      <c r="A120" s="148" t="s">
        <v>86</v>
      </c>
      <c r="B120" s="151">
        <f>+STAFF_CWS!G95</f>
        <v>0</v>
      </c>
      <c r="C120" s="151">
        <f>+STAFF_CWS!S95</f>
        <v>0</v>
      </c>
      <c r="D120" s="151">
        <f>+STAFF_CWS!AE95</f>
        <v>0</v>
      </c>
      <c r="E120" s="151">
        <f>+STAFF_CWS!AQ95</f>
        <v>0</v>
      </c>
      <c r="F120" s="151">
        <f>+STAFF_CWS!BC95</f>
        <v>0</v>
      </c>
      <c r="G120" s="151">
        <f>+STAFF_CWS!BO95</f>
        <v>0</v>
      </c>
    </row>
    <row r="121" spans="1:7" s="277" customFormat="1" ht="14" x14ac:dyDescent="0.15">
      <c r="A121" s="277" t="s">
        <v>130</v>
      </c>
      <c r="B121" s="278">
        <v>0.5</v>
      </c>
      <c r="C121" s="278">
        <v>0.6</v>
      </c>
      <c r="D121" s="278">
        <v>0.7</v>
      </c>
      <c r="E121" s="278">
        <v>0.7</v>
      </c>
      <c r="F121" s="278">
        <v>0.85</v>
      </c>
      <c r="G121" s="278">
        <v>1</v>
      </c>
    </row>
    <row r="122" spans="1:7" ht="12.75" x14ac:dyDescent="0.15">
      <c r="B122" s="152"/>
      <c r="C122" s="152"/>
      <c r="D122" s="152"/>
      <c r="E122" s="152"/>
      <c r="F122" s="152"/>
      <c r="G122" s="152"/>
    </row>
    <row r="123" spans="1:7" ht="14" x14ac:dyDescent="0.15">
      <c r="A123" s="148" t="s">
        <v>29</v>
      </c>
      <c r="B123" s="151">
        <f>+STAFF_CWS!G97</f>
        <v>0</v>
      </c>
      <c r="C123" s="151">
        <f>+STAFF_CWS!S97</f>
        <v>0</v>
      </c>
      <c r="D123" s="151">
        <f>+STAFF_CWS!AE97</f>
        <v>0</v>
      </c>
      <c r="E123" s="151">
        <f>+STAFF_CWS!AQ97</f>
        <v>0</v>
      </c>
      <c r="F123" s="151">
        <f>+STAFF_CWS!BC97</f>
        <v>0</v>
      </c>
      <c r="G123" s="151">
        <f>+STAFF_CWS!BO97</f>
        <v>0</v>
      </c>
    </row>
    <row r="124" spans="1:7" ht="14" x14ac:dyDescent="0.15">
      <c r="A124" s="148" t="s">
        <v>86</v>
      </c>
      <c r="B124" s="151">
        <f>+STAFF_CWS!G98</f>
        <v>0</v>
      </c>
      <c r="C124" s="151">
        <f>+STAFF_CWS!S98</f>
        <v>0</v>
      </c>
      <c r="D124" s="151">
        <f>+STAFF_CWS!AE98</f>
        <v>0</v>
      </c>
      <c r="E124" s="151">
        <f>+STAFF_CWS!AQ98</f>
        <v>0</v>
      </c>
      <c r="F124" s="151">
        <f>+STAFF_CWS!BC98</f>
        <v>0</v>
      </c>
      <c r="G124" s="151">
        <f>+STAFF_CWS!BO98</f>
        <v>0</v>
      </c>
    </row>
    <row r="125" spans="1:7" s="277" customFormat="1" ht="14" x14ac:dyDescent="0.15">
      <c r="A125" s="277" t="s">
        <v>130</v>
      </c>
      <c r="B125" s="278">
        <v>0.5</v>
      </c>
      <c r="C125" s="278">
        <v>0.6</v>
      </c>
      <c r="D125" s="278">
        <v>0.7</v>
      </c>
      <c r="E125" s="278">
        <v>0.7</v>
      </c>
      <c r="F125" s="278">
        <v>0.85</v>
      </c>
      <c r="G125" s="278">
        <v>1</v>
      </c>
    </row>
    <row r="126" spans="1:7" ht="12.75" x14ac:dyDescent="0.15">
      <c r="B126" s="152"/>
      <c r="C126" s="152"/>
      <c r="D126" s="152"/>
      <c r="E126" s="152"/>
      <c r="F126" s="152"/>
      <c r="G126" s="152"/>
    </row>
    <row r="127" spans="1:7" ht="14" x14ac:dyDescent="0.15">
      <c r="A127" s="148" t="s">
        <v>30</v>
      </c>
      <c r="B127" s="151">
        <f>+STAFF_CWS!G100</f>
        <v>0</v>
      </c>
      <c r="C127" s="151">
        <f>+STAFF_CWS!S100</f>
        <v>0</v>
      </c>
      <c r="D127" s="151">
        <f>+STAFF_CWS!AE100</f>
        <v>0</v>
      </c>
      <c r="E127" s="151">
        <f>+STAFF_CWS!AQ100</f>
        <v>0</v>
      </c>
      <c r="F127" s="151">
        <f>+STAFF_CWS!BC100</f>
        <v>0</v>
      </c>
      <c r="G127" s="151">
        <f>+STAFF_CWS!BO100</f>
        <v>0</v>
      </c>
    </row>
    <row r="128" spans="1:7" ht="14" x14ac:dyDescent="0.15">
      <c r="A128" s="148" t="s">
        <v>86</v>
      </c>
      <c r="B128" s="151">
        <f>+STAFF_CWS!G101</f>
        <v>0</v>
      </c>
      <c r="C128" s="151">
        <f>+STAFF_CWS!S101</f>
        <v>0</v>
      </c>
      <c r="D128" s="151">
        <f>+STAFF_CWS!AE101</f>
        <v>0</v>
      </c>
      <c r="E128" s="151">
        <f>+STAFF_CWS!AQ101</f>
        <v>0</v>
      </c>
      <c r="F128" s="151">
        <f>+STAFF_CWS!BC101</f>
        <v>0</v>
      </c>
      <c r="G128" s="151">
        <f>+STAFF_CWS!BO101</f>
        <v>0</v>
      </c>
    </row>
    <row r="129" spans="1:7" s="277" customFormat="1" ht="14" x14ac:dyDescent="0.15">
      <c r="A129" s="277" t="s">
        <v>130</v>
      </c>
      <c r="B129" s="278">
        <v>0.5</v>
      </c>
      <c r="C129" s="278">
        <v>0.6</v>
      </c>
      <c r="D129" s="278">
        <v>0.7</v>
      </c>
      <c r="E129" s="278">
        <v>0.7</v>
      </c>
      <c r="F129" s="278">
        <v>0.85</v>
      </c>
      <c r="G129" s="278">
        <v>1</v>
      </c>
    </row>
    <row r="130" spans="1:7" ht="12.75" x14ac:dyDescent="0.15">
      <c r="B130" s="152"/>
      <c r="C130" s="152"/>
      <c r="D130" s="152"/>
      <c r="E130" s="152"/>
      <c r="F130" s="152"/>
      <c r="G130" s="152"/>
    </row>
    <row r="131" spans="1:7" ht="14" x14ac:dyDescent="0.15">
      <c r="A131" s="148" t="s">
        <v>111</v>
      </c>
      <c r="B131" s="151">
        <f>+STAFF_CWS!G103</f>
        <v>0</v>
      </c>
      <c r="C131" s="151">
        <f>+STAFF_CWS!S103</f>
        <v>0</v>
      </c>
      <c r="D131" s="151">
        <f>+STAFF_CWS!AE103</f>
        <v>0</v>
      </c>
      <c r="E131" s="151">
        <f>+STAFF_CWS!AQ103</f>
        <v>0</v>
      </c>
      <c r="F131" s="151">
        <f>+STAFF_CWS!BC103</f>
        <v>0</v>
      </c>
      <c r="G131" s="151">
        <f>+STAFF_CWS!BO103</f>
        <v>0</v>
      </c>
    </row>
    <row r="132" spans="1:7" ht="14" x14ac:dyDescent="0.15">
      <c r="A132" s="148" t="s">
        <v>86</v>
      </c>
      <c r="B132" s="151">
        <f>+STAFF_CWS!G104</f>
        <v>0</v>
      </c>
      <c r="C132" s="151">
        <f>+STAFF_CWS!S104</f>
        <v>0</v>
      </c>
      <c r="D132" s="151">
        <f>+STAFF_CWS!AE104</f>
        <v>0</v>
      </c>
      <c r="E132" s="151">
        <f>+STAFF_CWS!AQ104</f>
        <v>0</v>
      </c>
      <c r="F132" s="151">
        <f>+STAFF_CWS!BC104</f>
        <v>0</v>
      </c>
      <c r="G132" s="151">
        <f>+STAFF_CWS!BO104</f>
        <v>0</v>
      </c>
    </row>
    <row r="133" spans="1:7" s="277" customFormat="1" ht="14" x14ac:dyDescent="0.15">
      <c r="A133" s="277" t="s">
        <v>130</v>
      </c>
      <c r="B133" s="278">
        <v>0.5</v>
      </c>
      <c r="C133" s="278">
        <v>0.6</v>
      </c>
      <c r="D133" s="278">
        <v>0.7</v>
      </c>
      <c r="E133" s="278">
        <v>0.7</v>
      </c>
      <c r="F133" s="278">
        <v>0.85</v>
      </c>
      <c r="G133" s="278">
        <v>1</v>
      </c>
    </row>
    <row r="134" spans="1:7" ht="12.75" x14ac:dyDescent="0.15">
      <c r="B134" s="152"/>
      <c r="C134" s="152"/>
      <c r="D134" s="152"/>
      <c r="E134" s="152"/>
      <c r="F134" s="152"/>
      <c r="G134" s="152"/>
    </row>
    <row r="135" spans="1:7" ht="14" x14ac:dyDescent="0.15">
      <c r="A135" s="148" t="s">
        <v>28</v>
      </c>
      <c r="B135" s="151">
        <f>+STAFF_CWS!G106</f>
        <v>0</v>
      </c>
      <c r="C135" s="151">
        <f>+STAFF_CWS!S106</f>
        <v>1</v>
      </c>
      <c r="D135" s="151">
        <f>+STAFF_CWS!AE106</f>
        <v>1</v>
      </c>
      <c r="E135" s="151">
        <f>+STAFF_CWS!AQ106</f>
        <v>1</v>
      </c>
      <c r="F135" s="151">
        <f>+STAFF_CWS!BC106</f>
        <v>1</v>
      </c>
      <c r="G135" s="151">
        <f>+STAFF_CWS!BO106</f>
        <v>1</v>
      </c>
    </row>
    <row r="136" spans="1:7" ht="14" x14ac:dyDescent="0.15">
      <c r="A136" s="148" t="s">
        <v>86</v>
      </c>
      <c r="B136" s="151">
        <f>+STAFF_CWS!G107</f>
        <v>0</v>
      </c>
      <c r="C136" s="151">
        <f>+STAFF_CWS!S107</f>
        <v>0</v>
      </c>
      <c r="D136" s="151">
        <f>+STAFF_CWS!AE107</f>
        <v>0</v>
      </c>
      <c r="E136" s="151">
        <f>+STAFF_CWS!AQ107</f>
        <v>0</v>
      </c>
      <c r="F136" s="151">
        <f>+STAFF_CWS!BC107</f>
        <v>0</v>
      </c>
      <c r="G136" s="151">
        <f>+STAFF_CWS!BO107</f>
        <v>0</v>
      </c>
    </row>
    <row r="137" spans="1:7" s="277" customFormat="1" ht="14" x14ac:dyDescent="0.15">
      <c r="A137" s="277" t="s">
        <v>130</v>
      </c>
      <c r="B137" s="278">
        <v>0.5</v>
      </c>
      <c r="C137" s="278">
        <v>0.6</v>
      </c>
      <c r="D137" s="278">
        <v>0.7</v>
      </c>
      <c r="E137" s="278">
        <v>0.7</v>
      </c>
      <c r="F137" s="278">
        <v>0.85</v>
      </c>
      <c r="G137" s="278">
        <v>1</v>
      </c>
    </row>
    <row r="139" spans="1:7" ht="14" x14ac:dyDescent="0.15">
      <c r="A139" s="148" t="s">
        <v>55</v>
      </c>
      <c r="B139" s="151">
        <f>+STAFF_CWS!G109</f>
        <v>0</v>
      </c>
      <c r="C139" s="151">
        <f>+STAFF_CWS!S109</f>
        <v>1</v>
      </c>
      <c r="D139" s="151">
        <f>+STAFF_CWS!AE109</f>
        <v>1</v>
      </c>
      <c r="E139" s="151">
        <f>+STAFF_CWS!AQ109</f>
        <v>1</v>
      </c>
      <c r="F139" s="151">
        <f>+STAFF_CWS!BC109</f>
        <v>1</v>
      </c>
      <c r="G139" s="151">
        <f>+STAFF_CWS!BO109</f>
        <v>1</v>
      </c>
    </row>
    <row r="140" spans="1:7" ht="14" x14ac:dyDescent="0.15">
      <c r="A140" s="148" t="s">
        <v>86</v>
      </c>
      <c r="B140" s="151">
        <f>+STAFF_CWS!G110</f>
        <v>0</v>
      </c>
      <c r="C140" s="151">
        <f>+STAFF_CWS!S110</f>
        <v>0</v>
      </c>
      <c r="D140" s="151">
        <f>+STAFF_CWS!AE110</f>
        <v>0</v>
      </c>
      <c r="E140" s="151">
        <f>+STAFF_CWS!AQ110</f>
        <v>0</v>
      </c>
      <c r="F140" s="151">
        <f>+STAFF_CWS!BC110</f>
        <v>0</v>
      </c>
      <c r="G140" s="151">
        <f>+STAFF_CWS!BO110</f>
        <v>0</v>
      </c>
    </row>
    <row r="141" spans="1:7" s="277" customFormat="1" ht="14" x14ac:dyDescent="0.15">
      <c r="A141" s="277" t="s">
        <v>130</v>
      </c>
      <c r="B141" s="278">
        <v>0.5</v>
      </c>
      <c r="C141" s="278">
        <v>0.6</v>
      </c>
      <c r="D141" s="278">
        <v>0.7</v>
      </c>
      <c r="E141" s="278">
        <v>0.7</v>
      </c>
      <c r="F141" s="278">
        <v>0.85</v>
      </c>
      <c r="G141" s="278">
        <v>1</v>
      </c>
    </row>
    <row r="142" spans="1:7" ht="12.75" x14ac:dyDescent="0.15">
      <c r="B142" s="152"/>
      <c r="C142" s="152"/>
      <c r="D142" s="152"/>
      <c r="E142" s="152"/>
      <c r="F142" s="152"/>
      <c r="G142" s="152"/>
    </row>
    <row r="143" spans="1:7" ht="14" x14ac:dyDescent="0.15">
      <c r="A143" s="148" t="s">
        <v>112</v>
      </c>
      <c r="B143" s="151">
        <f>+STAFF_CWS!G112</f>
        <v>0</v>
      </c>
      <c r="C143" s="151">
        <f>+STAFF_CWS!S112</f>
        <v>0</v>
      </c>
      <c r="D143" s="151">
        <f>+STAFF_CWS!AE112</f>
        <v>0</v>
      </c>
      <c r="E143" s="151">
        <f>+STAFF_CWS!AQ112</f>
        <v>0</v>
      </c>
      <c r="F143" s="151">
        <f>+STAFF_CWS!BC112</f>
        <v>0</v>
      </c>
      <c r="G143" s="151">
        <f>+STAFF_CWS!BO112</f>
        <v>0</v>
      </c>
    </row>
    <row r="144" spans="1:7" ht="14" x14ac:dyDescent="0.15">
      <c r="A144" s="148" t="s">
        <v>86</v>
      </c>
      <c r="B144" s="151">
        <f>+STAFF_CWS!G113</f>
        <v>0</v>
      </c>
      <c r="C144" s="151">
        <f>+STAFF_CWS!S113</f>
        <v>0</v>
      </c>
      <c r="D144" s="151">
        <f>+STAFF_CWS!AE113</f>
        <v>0</v>
      </c>
      <c r="E144" s="151">
        <f>+STAFF_CWS!AQ113</f>
        <v>0</v>
      </c>
      <c r="F144" s="151">
        <f>+STAFF_CWS!BC113</f>
        <v>0</v>
      </c>
      <c r="G144" s="151">
        <f>+STAFF_CWS!BO113</f>
        <v>0</v>
      </c>
    </row>
    <row r="145" spans="1:7" s="277" customFormat="1" ht="14" x14ac:dyDescent="0.15">
      <c r="A145" s="277" t="s">
        <v>130</v>
      </c>
      <c r="B145" s="278">
        <v>0.5</v>
      </c>
      <c r="C145" s="278">
        <v>0.6</v>
      </c>
      <c r="D145" s="278">
        <v>0.7</v>
      </c>
      <c r="E145" s="278">
        <v>0.7</v>
      </c>
      <c r="F145" s="278">
        <v>0.85</v>
      </c>
      <c r="G145" s="278">
        <v>1</v>
      </c>
    </row>
    <row r="146" spans="1:7" ht="12.75" x14ac:dyDescent="0.15">
      <c r="B146" s="152"/>
      <c r="C146" s="152"/>
      <c r="D146" s="152"/>
      <c r="E146" s="152"/>
      <c r="F146" s="152"/>
      <c r="G146" s="152"/>
    </row>
    <row r="147" spans="1:7" ht="14" x14ac:dyDescent="0.15">
      <c r="A147" s="148" t="s">
        <v>56</v>
      </c>
      <c r="B147" s="151">
        <f>+STAFF_CWS!G115</f>
        <v>0</v>
      </c>
      <c r="C147" s="151">
        <f>+STAFF_CWS!S115</f>
        <v>0</v>
      </c>
      <c r="D147" s="151">
        <f>+STAFF_CWS!AE115</f>
        <v>0</v>
      </c>
      <c r="E147" s="151">
        <f>+STAFF_CWS!AQ115</f>
        <v>0</v>
      </c>
      <c r="F147" s="151">
        <f>+STAFF_CWS!BC115</f>
        <v>0</v>
      </c>
      <c r="G147" s="151">
        <f>+STAFF_CWS!BO115</f>
        <v>0</v>
      </c>
    </row>
    <row r="148" spans="1:7" ht="14" x14ac:dyDescent="0.15">
      <c r="A148" s="148" t="s">
        <v>86</v>
      </c>
      <c r="B148" s="151">
        <f>+STAFF_CWS!G116</f>
        <v>0</v>
      </c>
      <c r="C148" s="151">
        <f>+STAFF_CWS!S116</f>
        <v>0</v>
      </c>
      <c r="D148" s="151">
        <f>+STAFF_CWS!AE116</f>
        <v>0</v>
      </c>
      <c r="E148" s="151">
        <f>+STAFF_CWS!AQ116</f>
        <v>0</v>
      </c>
      <c r="F148" s="151">
        <f>+STAFF_CWS!BC116</f>
        <v>0</v>
      </c>
      <c r="G148" s="151">
        <f>+STAFF_CWS!BO116</f>
        <v>0</v>
      </c>
    </row>
    <row r="149" spans="1:7" s="277" customFormat="1" ht="14" x14ac:dyDescent="0.15">
      <c r="A149" s="277" t="s">
        <v>130</v>
      </c>
      <c r="B149" s="278">
        <v>0.5</v>
      </c>
      <c r="C149" s="278">
        <v>0.6</v>
      </c>
      <c r="D149" s="278">
        <v>0.7</v>
      </c>
      <c r="E149" s="278">
        <v>0.7</v>
      </c>
      <c r="F149" s="278">
        <v>0.85</v>
      </c>
      <c r="G149" s="278">
        <v>1</v>
      </c>
    </row>
    <row r="150" spans="1:7" ht="12.75" x14ac:dyDescent="0.15">
      <c r="B150" s="152"/>
      <c r="C150" s="152"/>
      <c r="D150" s="152"/>
      <c r="E150" s="152"/>
      <c r="F150" s="152"/>
      <c r="G150" s="152"/>
    </row>
    <row r="151" spans="1:7" ht="14" x14ac:dyDescent="0.15">
      <c r="A151" s="148" t="s">
        <v>57</v>
      </c>
      <c r="B151" s="151">
        <f>+STAFF_CWS!G118</f>
        <v>0</v>
      </c>
      <c r="C151" s="151">
        <f>+STAFF_CWS!S118</f>
        <v>0</v>
      </c>
      <c r="D151" s="151">
        <f>+STAFF_CWS!AE118</f>
        <v>0</v>
      </c>
      <c r="E151" s="151">
        <f>+STAFF_CWS!AQ118</f>
        <v>0</v>
      </c>
      <c r="F151" s="151">
        <f>+STAFF_CWS!BC118</f>
        <v>0</v>
      </c>
      <c r="G151" s="151">
        <f>+STAFF_CWS!BO118</f>
        <v>0</v>
      </c>
    </row>
    <row r="152" spans="1:7" ht="14" x14ac:dyDescent="0.15">
      <c r="A152" s="148" t="s">
        <v>86</v>
      </c>
      <c r="B152" s="151">
        <f>+STAFF_CWS!G119</f>
        <v>0</v>
      </c>
      <c r="C152" s="151">
        <f>+STAFF_CWS!S119</f>
        <v>0</v>
      </c>
      <c r="D152" s="151">
        <f>+STAFF_CWS!AE119</f>
        <v>0</v>
      </c>
      <c r="E152" s="151">
        <f>+STAFF_CWS!AQ119</f>
        <v>0</v>
      </c>
      <c r="F152" s="151">
        <f>+STAFF_CWS!BC119</f>
        <v>0</v>
      </c>
      <c r="G152" s="151">
        <f>+STAFF_CWS!BO119</f>
        <v>0</v>
      </c>
    </row>
    <row r="153" spans="1:7" s="277" customFormat="1" ht="14" x14ac:dyDescent="0.15">
      <c r="A153" s="277" t="s">
        <v>130</v>
      </c>
      <c r="B153" s="278">
        <v>0.5</v>
      </c>
      <c r="C153" s="278">
        <v>0.6</v>
      </c>
      <c r="D153" s="278">
        <v>0.7</v>
      </c>
      <c r="E153" s="278">
        <v>0.7</v>
      </c>
      <c r="F153" s="278">
        <v>0.85</v>
      </c>
      <c r="G153" s="278">
        <v>1</v>
      </c>
    </row>
    <row r="154" spans="1:7" ht="12.75" x14ac:dyDescent="0.15">
      <c r="B154" s="152"/>
      <c r="C154" s="152"/>
      <c r="D154" s="152"/>
      <c r="E154" s="152"/>
      <c r="F154" s="152"/>
      <c r="G154" s="152"/>
    </row>
    <row r="155" spans="1:7" ht="14" x14ac:dyDescent="0.15">
      <c r="A155" s="148" t="s">
        <v>113</v>
      </c>
      <c r="B155" s="151">
        <f>+STAFF_CWS!G121</f>
        <v>0</v>
      </c>
      <c r="C155" s="151">
        <f>+STAFF_CWS!S121</f>
        <v>0</v>
      </c>
      <c r="D155" s="151">
        <f>+STAFF_CWS!AE121</f>
        <v>0</v>
      </c>
      <c r="E155" s="151">
        <f>+STAFF_CWS!AQ121</f>
        <v>0</v>
      </c>
      <c r="F155" s="151">
        <f>+STAFF_CWS!BC121</f>
        <v>0</v>
      </c>
      <c r="G155" s="151">
        <f>+STAFF_CWS!BO121</f>
        <v>0</v>
      </c>
    </row>
    <row r="156" spans="1:7" ht="14" x14ac:dyDescent="0.15">
      <c r="A156" s="148" t="s">
        <v>86</v>
      </c>
      <c r="B156" s="151">
        <f>+STAFF_CWS!G122</f>
        <v>0</v>
      </c>
      <c r="C156" s="151">
        <f>+STAFF_CWS!S122</f>
        <v>0</v>
      </c>
      <c r="D156" s="151">
        <f>+STAFF_CWS!AE122</f>
        <v>0</v>
      </c>
      <c r="E156" s="151">
        <f>+STAFF_CWS!AQ122</f>
        <v>0</v>
      </c>
      <c r="F156" s="151">
        <f>+STAFF_CWS!BC122</f>
        <v>0</v>
      </c>
      <c r="G156" s="151">
        <f>+STAFF_CWS!BO122</f>
        <v>0</v>
      </c>
    </row>
    <row r="157" spans="1:7" s="277" customFormat="1" ht="14" x14ac:dyDescent="0.15">
      <c r="A157" s="277" t="s">
        <v>130</v>
      </c>
      <c r="B157" s="278">
        <v>0.5</v>
      </c>
      <c r="C157" s="278">
        <v>0.6</v>
      </c>
      <c r="D157" s="278">
        <v>0.7</v>
      </c>
      <c r="E157" s="278">
        <v>0.7</v>
      </c>
      <c r="F157" s="278">
        <v>0.85</v>
      </c>
      <c r="G157" s="278">
        <v>1</v>
      </c>
    </row>
    <row r="159" spans="1:7" ht="14" x14ac:dyDescent="0.15">
      <c r="A159" s="148" t="s">
        <v>58</v>
      </c>
      <c r="B159" s="151">
        <f>+STAFF_CWS!G124</f>
        <v>0</v>
      </c>
      <c r="C159" s="151">
        <f>+STAFF_CWS!S124</f>
        <v>0</v>
      </c>
      <c r="D159" s="151">
        <f>+STAFF_CWS!AE124</f>
        <v>0</v>
      </c>
      <c r="E159" s="151">
        <f>+STAFF_CWS!AQ124</f>
        <v>0</v>
      </c>
      <c r="F159" s="151">
        <f>+STAFF_CWS!BC124</f>
        <v>0</v>
      </c>
      <c r="G159" s="151">
        <f>+STAFF_CWS!BO124</f>
        <v>0</v>
      </c>
    </row>
    <row r="160" spans="1:7" ht="14" x14ac:dyDescent="0.15">
      <c r="A160" s="148" t="s">
        <v>86</v>
      </c>
      <c r="B160" s="151">
        <f>+STAFF_CWS!G125</f>
        <v>0</v>
      </c>
      <c r="C160" s="151">
        <f>+STAFF_CWS!S125</f>
        <v>0</v>
      </c>
      <c r="D160" s="151">
        <f>+STAFF_CWS!AE125</f>
        <v>0</v>
      </c>
      <c r="E160" s="151">
        <f>+STAFF_CWS!AQ125</f>
        <v>0</v>
      </c>
      <c r="F160" s="151">
        <f>+STAFF_CWS!BC125</f>
        <v>0</v>
      </c>
      <c r="G160" s="151">
        <f>+STAFF_CWS!BO125</f>
        <v>0</v>
      </c>
    </row>
    <row r="161" spans="1:7" s="277" customFormat="1" ht="14" x14ac:dyDescent="0.15">
      <c r="A161" s="277" t="s">
        <v>130</v>
      </c>
      <c r="B161" s="278">
        <v>0.5</v>
      </c>
      <c r="C161" s="278">
        <v>0.6</v>
      </c>
      <c r="D161" s="278">
        <v>0.7</v>
      </c>
      <c r="E161" s="278">
        <v>0.7</v>
      </c>
      <c r="F161" s="278">
        <v>0.85</v>
      </c>
      <c r="G161" s="278">
        <v>1</v>
      </c>
    </row>
    <row r="163" spans="1:7" ht="14" x14ac:dyDescent="0.15">
      <c r="A163" s="148" t="s">
        <v>59</v>
      </c>
      <c r="B163" s="151">
        <f>+STAFF_CWS!G127</f>
        <v>0</v>
      </c>
      <c r="C163" s="151">
        <f>+STAFF_CWS!S127</f>
        <v>0</v>
      </c>
      <c r="D163" s="151">
        <f>+STAFF_CWS!AE127</f>
        <v>0</v>
      </c>
      <c r="E163" s="151">
        <f>+STAFF_CWS!AQ127</f>
        <v>0</v>
      </c>
      <c r="F163" s="151">
        <f>+STAFF_CWS!BC127</f>
        <v>0</v>
      </c>
      <c r="G163" s="151">
        <f>+STAFF_CWS!BO127</f>
        <v>0</v>
      </c>
    </row>
    <row r="164" spans="1:7" ht="14" x14ac:dyDescent="0.15">
      <c r="A164" s="148" t="s">
        <v>86</v>
      </c>
      <c r="B164" s="151">
        <f>+STAFF_CWS!G128</f>
        <v>0</v>
      </c>
      <c r="C164" s="151">
        <f>+STAFF_CWS!S128</f>
        <v>0</v>
      </c>
      <c r="D164" s="151">
        <f>+STAFF_CWS!AE128</f>
        <v>0</v>
      </c>
      <c r="E164" s="151">
        <f>+STAFF_CWS!AQ128</f>
        <v>0</v>
      </c>
      <c r="F164" s="151">
        <f>+STAFF_CWS!BC128</f>
        <v>0</v>
      </c>
      <c r="G164" s="151">
        <f>+STAFF_CWS!BO128</f>
        <v>0</v>
      </c>
    </row>
    <row r="165" spans="1:7" s="277" customFormat="1" ht="14" x14ac:dyDescent="0.15">
      <c r="A165" s="277" t="s">
        <v>130</v>
      </c>
      <c r="B165" s="278">
        <v>0.5</v>
      </c>
      <c r="C165" s="278">
        <v>0.6</v>
      </c>
      <c r="D165" s="278">
        <v>0.7</v>
      </c>
      <c r="E165" s="278">
        <v>0.7</v>
      </c>
      <c r="F165" s="278">
        <v>0.85</v>
      </c>
      <c r="G165" s="278">
        <v>1</v>
      </c>
    </row>
    <row r="167" spans="1:7" ht="14" x14ac:dyDescent="0.15">
      <c r="A167" s="148" t="s">
        <v>60</v>
      </c>
      <c r="B167" s="151">
        <f>+STAFF_CWS!G130</f>
        <v>0</v>
      </c>
      <c r="C167" s="151">
        <f>+STAFF_CWS!S130</f>
        <v>0</v>
      </c>
      <c r="D167" s="151">
        <f>+STAFF_CWS!AE130</f>
        <v>0</v>
      </c>
      <c r="E167" s="151">
        <f>+STAFF_CWS!AQ130</f>
        <v>0</v>
      </c>
      <c r="F167" s="151">
        <f>+STAFF_CWS!BC130</f>
        <v>0</v>
      </c>
      <c r="G167" s="151">
        <f>+STAFF_CWS!BO130</f>
        <v>0</v>
      </c>
    </row>
    <row r="168" spans="1:7" ht="14" x14ac:dyDescent="0.15">
      <c r="A168" s="148" t="s">
        <v>86</v>
      </c>
      <c r="B168" s="151">
        <f>+STAFF_CWS!G131</f>
        <v>0</v>
      </c>
      <c r="C168" s="151">
        <f>+STAFF_CWS!S131</f>
        <v>0</v>
      </c>
      <c r="D168" s="151">
        <f>+STAFF_CWS!AE131</f>
        <v>0</v>
      </c>
      <c r="E168" s="151">
        <f>+STAFF_CWS!AQ131</f>
        <v>0</v>
      </c>
      <c r="F168" s="151">
        <f>+STAFF_CWS!BC131</f>
        <v>0</v>
      </c>
      <c r="G168" s="151">
        <f>+STAFF_CWS!BO131</f>
        <v>0</v>
      </c>
    </row>
    <row r="169" spans="1:7" s="277" customFormat="1" ht="14" x14ac:dyDescent="0.15">
      <c r="A169" s="277" t="s">
        <v>130</v>
      </c>
      <c r="B169" s="278">
        <v>0.5</v>
      </c>
      <c r="C169" s="278">
        <v>0.6</v>
      </c>
      <c r="D169" s="278">
        <v>0.7</v>
      </c>
      <c r="E169" s="278">
        <v>0.7</v>
      </c>
      <c r="F169" s="278">
        <v>0.85</v>
      </c>
      <c r="G169" s="278">
        <v>1</v>
      </c>
    </row>
    <row r="171" spans="1:7" ht="14" x14ac:dyDescent="0.15">
      <c r="A171" s="146" t="s">
        <v>52</v>
      </c>
      <c r="B171" s="149">
        <f t="shared" ref="B171:G172" si="12">B167+B163+B159+B155+B151+B147+B143+B139+B135+B131+B127+B123+B119+B115+B111+B107</f>
        <v>0</v>
      </c>
      <c r="C171" s="149">
        <f t="shared" si="12"/>
        <v>2</v>
      </c>
      <c r="D171" s="149">
        <f t="shared" si="12"/>
        <v>2</v>
      </c>
      <c r="E171" s="149">
        <f t="shared" si="12"/>
        <v>2</v>
      </c>
      <c r="F171" s="149">
        <f t="shared" si="12"/>
        <v>2</v>
      </c>
      <c r="G171" s="149">
        <f t="shared" si="12"/>
        <v>2</v>
      </c>
    </row>
    <row r="172" spans="1:7" ht="14" x14ac:dyDescent="0.15">
      <c r="A172" s="146" t="s">
        <v>87</v>
      </c>
      <c r="B172" s="149">
        <f t="shared" si="12"/>
        <v>0</v>
      </c>
      <c r="C172" s="149">
        <f t="shared" si="12"/>
        <v>0</v>
      </c>
      <c r="D172" s="149">
        <f t="shared" si="12"/>
        <v>0</v>
      </c>
      <c r="E172" s="149">
        <f t="shared" si="12"/>
        <v>0</v>
      </c>
      <c r="F172" s="149">
        <f t="shared" si="12"/>
        <v>0</v>
      </c>
      <c r="G172" s="149">
        <f t="shared" si="12"/>
        <v>0</v>
      </c>
    </row>
    <row r="173" spans="1:7" ht="14" x14ac:dyDescent="0.15">
      <c r="A173" s="146" t="s">
        <v>94</v>
      </c>
      <c r="B173" s="149">
        <f t="shared" ref="B173:G173" si="13">SUM(B171:B172)</f>
        <v>0</v>
      </c>
      <c r="C173" s="149">
        <f t="shared" si="13"/>
        <v>2</v>
      </c>
      <c r="D173" s="149">
        <f t="shared" si="13"/>
        <v>2</v>
      </c>
      <c r="E173" s="149">
        <f t="shared" si="13"/>
        <v>2</v>
      </c>
      <c r="F173" s="149">
        <f t="shared" si="13"/>
        <v>2</v>
      </c>
      <c r="G173" s="149">
        <f t="shared" si="13"/>
        <v>2</v>
      </c>
    </row>
    <row r="175" spans="1:7" ht="14" x14ac:dyDescent="0.15">
      <c r="A175" s="146" t="s">
        <v>149</v>
      </c>
    </row>
    <row r="177" spans="1:7" ht="12.75" x14ac:dyDescent="0.15">
      <c r="A177" s="33" t="s">
        <v>1237</v>
      </c>
      <c r="B177" s="153">
        <v>0.16</v>
      </c>
      <c r="C177" s="153">
        <v>0.16</v>
      </c>
      <c r="D177" s="153">
        <v>0.16</v>
      </c>
      <c r="E177" s="153">
        <v>0.16</v>
      </c>
      <c r="F177" s="153">
        <v>0.16</v>
      </c>
      <c r="G177" s="153">
        <v>0.16</v>
      </c>
    </row>
    <row r="178" spans="1:7" ht="12.75" x14ac:dyDescent="0.15">
      <c r="A178" s="33" t="s">
        <v>1238</v>
      </c>
      <c r="B178" s="153">
        <v>0.04</v>
      </c>
      <c r="C178" s="153">
        <v>0.04</v>
      </c>
      <c r="D178" s="153">
        <v>0.04</v>
      </c>
      <c r="E178" s="153">
        <v>0.04</v>
      </c>
      <c r="F178" s="153">
        <v>0.04</v>
      </c>
      <c r="G178" s="153">
        <v>0.04</v>
      </c>
    </row>
    <row r="179" spans="1:7" ht="12.75" x14ac:dyDescent="0.15">
      <c r="A179" s="33" t="s">
        <v>1235</v>
      </c>
      <c r="B179" s="153">
        <v>0</v>
      </c>
      <c r="C179" s="153">
        <v>0</v>
      </c>
      <c r="D179" s="153">
        <v>0</v>
      </c>
      <c r="E179" s="153">
        <v>0</v>
      </c>
      <c r="F179" s="153">
        <v>0</v>
      </c>
      <c r="G179" s="153">
        <v>0</v>
      </c>
    </row>
    <row r="180" spans="1:7" ht="12.75" x14ac:dyDescent="0.15">
      <c r="A180" s="33" t="s">
        <v>98</v>
      </c>
      <c r="B180" s="153">
        <v>0</v>
      </c>
      <c r="C180" s="153">
        <v>0</v>
      </c>
      <c r="D180" s="153">
        <v>0</v>
      </c>
      <c r="E180" s="153">
        <v>0</v>
      </c>
      <c r="F180" s="153">
        <v>0</v>
      </c>
      <c r="G180" s="153">
        <v>0</v>
      </c>
    </row>
    <row r="181" spans="1:7" ht="12.75" x14ac:dyDescent="0.15">
      <c r="A181" s="33" t="s">
        <v>99</v>
      </c>
      <c r="B181" s="153">
        <v>0</v>
      </c>
      <c r="C181" s="153">
        <v>0</v>
      </c>
      <c r="D181" s="153">
        <v>0</v>
      </c>
      <c r="E181" s="153">
        <v>0</v>
      </c>
      <c r="F181" s="153">
        <v>0</v>
      </c>
      <c r="G181" s="153">
        <v>0</v>
      </c>
    </row>
    <row r="182" spans="1:7" ht="12.75" x14ac:dyDescent="0.15">
      <c r="A182" s="33" t="s">
        <v>97</v>
      </c>
      <c r="B182" s="153">
        <v>0</v>
      </c>
      <c r="C182" s="153">
        <v>0</v>
      </c>
      <c r="D182" s="153">
        <v>0</v>
      </c>
      <c r="E182" s="153">
        <v>0</v>
      </c>
      <c r="F182" s="153">
        <v>0</v>
      </c>
      <c r="G182" s="153">
        <v>0</v>
      </c>
    </row>
    <row r="183" spans="1:7" ht="12.75" x14ac:dyDescent="0.15">
      <c r="A183" s="33" t="s">
        <v>1239</v>
      </c>
      <c r="B183" s="122">
        <v>140606</v>
      </c>
      <c r="C183" s="122">
        <v>140606</v>
      </c>
      <c r="D183" s="122">
        <v>140606</v>
      </c>
      <c r="E183" s="122">
        <v>140606</v>
      </c>
      <c r="F183" s="122">
        <v>140606</v>
      </c>
      <c r="G183" s="122">
        <v>140606</v>
      </c>
    </row>
  </sheetData>
  <printOptions gridLines="1"/>
  <pageMargins left="0.7" right="0.7" top="0.75" bottom="0.75" header="0.3" footer="0.3"/>
  <pageSetup scale="80" orientation="portrait" r:id="rId1"/>
  <headerFooter>
    <oddFooter>&amp;CPage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pageSetUpPr fitToPage="1"/>
  </sheetPr>
  <dimension ref="A1:CX71"/>
  <sheetViews>
    <sheetView zoomScale="110" zoomScaleNormal="11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baseColWidth="10" defaultColWidth="8.83203125" defaultRowHeight="13" x14ac:dyDescent="0.15"/>
  <cols>
    <col min="1" max="1" width="37.1640625" style="2" customWidth="1"/>
    <col min="2" max="6" width="13.1640625" bestFit="1" customWidth="1"/>
    <col min="7" max="8" width="13.1640625" style="1" bestFit="1" customWidth="1"/>
    <col min="9" max="102" width="9.1640625" style="1"/>
  </cols>
  <sheetData>
    <row r="1" spans="1:102" ht="15.75" customHeight="1" x14ac:dyDescent="0.15">
      <c r="B1" s="10" t="s">
        <v>1209</v>
      </c>
      <c r="C1" s="10" t="s">
        <v>1210</v>
      </c>
      <c r="D1" s="10" t="s">
        <v>1211</v>
      </c>
      <c r="E1" s="10" t="s">
        <v>1212</v>
      </c>
      <c r="F1" s="10" t="s">
        <v>1213</v>
      </c>
    </row>
    <row r="2" spans="1:102" x14ac:dyDescent="0.15">
      <c r="A2" s="14" t="s">
        <v>1208</v>
      </c>
    </row>
    <row r="3" spans="1:102" x14ac:dyDescent="0.15">
      <c r="B3" s="12"/>
      <c r="C3" s="8"/>
      <c r="E3" s="8"/>
    </row>
    <row r="4" spans="1:102" s="6" customFormat="1" x14ac:dyDescent="0.15">
      <c r="A4" s="5" t="s">
        <v>10</v>
      </c>
      <c r="B4" s="43">
        <f t="shared" ref="B4:F10" si="0">B18+B32+B46+B60</f>
        <v>4</v>
      </c>
      <c r="C4" s="43">
        <f t="shared" si="0"/>
        <v>4</v>
      </c>
      <c r="D4" s="43">
        <f t="shared" si="0"/>
        <v>4</v>
      </c>
      <c r="E4" s="43">
        <f t="shared" si="0"/>
        <v>4</v>
      </c>
      <c r="F4" s="43">
        <f t="shared" si="0"/>
        <v>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s="6" customFormat="1" x14ac:dyDescent="0.15">
      <c r="A5" s="5" t="s">
        <v>9</v>
      </c>
      <c r="B5" s="43">
        <f t="shared" si="0"/>
        <v>1.75</v>
      </c>
      <c r="C5" s="43">
        <f t="shared" si="0"/>
        <v>1.25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s="6" customFormat="1" x14ac:dyDescent="0.15">
      <c r="A6" s="5" t="s">
        <v>8</v>
      </c>
      <c r="B6" s="43">
        <f t="shared" si="0"/>
        <v>5.75</v>
      </c>
      <c r="C6" s="43">
        <f t="shared" si="0"/>
        <v>5.25</v>
      </c>
      <c r="D6" s="43">
        <f t="shared" si="0"/>
        <v>4</v>
      </c>
      <c r="E6" s="43">
        <f t="shared" si="0"/>
        <v>4</v>
      </c>
      <c r="F6" s="43">
        <f t="shared" si="0"/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s="6" customFormat="1" x14ac:dyDescent="0.15">
      <c r="A7" s="44" t="s">
        <v>7</v>
      </c>
      <c r="B7" s="3">
        <f t="shared" si="0"/>
        <v>52802275</v>
      </c>
      <c r="C7" s="3">
        <f t="shared" si="0"/>
        <v>67285073.547500014</v>
      </c>
      <c r="D7" s="3">
        <f t="shared" si="0"/>
        <v>77074099.662499994</v>
      </c>
      <c r="E7" s="3">
        <f t="shared" si="0"/>
        <v>94112679.309175014</v>
      </c>
      <c r="F7" s="3">
        <f t="shared" si="0"/>
        <v>130472541.46350001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s="6" customFormat="1" x14ac:dyDescent="0.15">
      <c r="A8" s="5" t="s">
        <v>6</v>
      </c>
      <c r="B8" s="3">
        <f t="shared" si="0"/>
        <v>42000000</v>
      </c>
      <c r="C8" s="3">
        <f t="shared" si="0"/>
        <v>36000000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x14ac:dyDescent="0.15">
      <c r="A9" s="2" t="s">
        <v>5</v>
      </c>
      <c r="B9" s="3">
        <f t="shared" si="0"/>
        <v>94802275</v>
      </c>
      <c r="C9" s="3">
        <f t="shared" si="0"/>
        <v>103285073.54750001</v>
      </c>
      <c r="D9" s="3">
        <f t="shared" si="0"/>
        <v>77074099.662499994</v>
      </c>
      <c r="E9" s="3">
        <f t="shared" si="0"/>
        <v>94112679.309175014</v>
      </c>
      <c r="F9" s="3">
        <f t="shared" si="0"/>
        <v>130472541.46350001</v>
      </c>
    </row>
    <row r="10" spans="1:102" x14ac:dyDescent="0.15">
      <c r="A10" s="2" t="s">
        <v>4</v>
      </c>
      <c r="B10" s="3">
        <f t="shared" si="0"/>
        <v>10560455</v>
      </c>
      <c r="C10" s="3">
        <f t="shared" si="0"/>
        <v>13457014.7095</v>
      </c>
      <c r="D10" s="3">
        <f t="shared" si="0"/>
        <v>15414819.932500003</v>
      </c>
      <c r="E10" s="3">
        <f t="shared" si="0"/>
        <v>18822535.861835003</v>
      </c>
      <c r="F10" s="3">
        <f t="shared" si="0"/>
        <v>26094508.2927</v>
      </c>
    </row>
    <row r="11" spans="1:102" x14ac:dyDescent="0.15">
      <c r="A11" s="5" t="s">
        <v>3</v>
      </c>
      <c r="B11" s="4">
        <f>B10/B9</f>
        <v>0.11139453140760598</v>
      </c>
      <c r="C11" s="4">
        <f>C10/C9</f>
        <v>0.13029002398213158</v>
      </c>
      <c r="D11" s="4">
        <f>D10/D9</f>
        <v>0.20000000000000007</v>
      </c>
      <c r="E11" s="4">
        <f>E10/E9</f>
        <v>0.2</v>
      </c>
      <c r="F11" s="4">
        <f>F10/F9</f>
        <v>0.19999999999999998</v>
      </c>
    </row>
    <row r="12" spans="1:102" x14ac:dyDescent="0.15">
      <c r="A12" s="2" t="s">
        <v>2</v>
      </c>
      <c r="B12" s="3">
        <f>B26+B40+B54+B68</f>
        <v>6749088</v>
      </c>
      <c r="C12" s="3">
        <f>C26+C40+C54+C68</f>
        <v>6749088</v>
      </c>
      <c r="D12" s="3">
        <f>D26+D40+D54+D68</f>
        <v>6749088</v>
      </c>
      <c r="E12" s="3">
        <f>E26+E40+E54+E68</f>
        <v>6749088</v>
      </c>
      <c r="F12" s="3">
        <f>F26+F40+F54+F68</f>
        <v>6749088</v>
      </c>
    </row>
    <row r="13" spans="1:102" x14ac:dyDescent="0.15">
      <c r="A13" s="2" t="s">
        <v>1</v>
      </c>
      <c r="B13" s="4">
        <f>B12/B9</f>
        <v>7.1191202953726579E-2</v>
      </c>
      <c r="C13" s="4">
        <f>C12/C9</f>
        <v>6.5344272586456031E-2</v>
      </c>
      <c r="D13" s="4">
        <f>D12/D9</f>
        <v>8.7566225613449941E-2</v>
      </c>
      <c r="E13" s="4">
        <f>E12/E9</f>
        <v>7.171284517177734E-2</v>
      </c>
      <c r="F13" s="4">
        <f>F12/F9</f>
        <v>5.1728033533309174E-2</v>
      </c>
      <c r="H13" s="10"/>
      <c r="I13" s="11"/>
      <c r="J13" s="10"/>
      <c r="K13" s="11"/>
      <c r="L13" s="10"/>
    </row>
    <row r="14" spans="1:102" x14ac:dyDescent="0.15">
      <c r="A14" s="2" t="s">
        <v>0</v>
      </c>
      <c r="B14" s="3">
        <f>B28+B42+B56+B70</f>
        <v>112111818</v>
      </c>
      <c r="C14" s="3">
        <f>C28+C42+C56+C70</f>
        <v>123491176.257</v>
      </c>
      <c r="D14" s="3">
        <f>D28+D42+D56+D70</f>
        <v>99238007.595000014</v>
      </c>
      <c r="E14" s="3">
        <f>E28+E42+E56+E70</f>
        <v>119684303.17100999</v>
      </c>
      <c r="F14" s="3">
        <f>F28+F42+F56+F70</f>
        <v>163316137.75620002</v>
      </c>
      <c r="G14" s="1">
        <f>SUM(B14:F14)</f>
        <v>617841442.77921009</v>
      </c>
      <c r="H14" s="1">
        <f>+F28+F42+F56+F70</f>
        <v>163316137.75620002</v>
      </c>
    </row>
    <row r="15" spans="1:102" x14ac:dyDescent="0.15">
      <c r="B15" s="3"/>
      <c r="C15" s="3"/>
      <c r="D15" s="3"/>
      <c r="E15" s="3"/>
      <c r="F15" s="3"/>
    </row>
    <row r="16" spans="1:102" x14ac:dyDescent="0.15">
      <c r="A16" s="14" t="s">
        <v>103</v>
      </c>
    </row>
    <row r="17" spans="1:102" x14ac:dyDescent="0.15">
      <c r="C17" s="8"/>
      <c r="E17" s="8"/>
    </row>
    <row r="18" spans="1:102" s="6" customFormat="1" x14ac:dyDescent="0.15">
      <c r="A18" s="5" t="s">
        <v>10</v>
      </c>
      <c r="B18" s="42">
        <f>STAFF_CWS!S25</f>
        <v>2</v>
      </c>
      <c r="C18" s="42">
        <f>STAFF_CWS!AE25</f>
        <v>2</v>
      </c>
      <c r="D18" s="42">
        <f>STAFF_CWS!AQ25</f>
        <v>2</v>
      </c>
      <c r="E18" s="42">
        <f>STAFF_CWS!BC25</f>
        <v>2</v>
      </c>
      <c r="F18" s="42">
        <f>STAFF_CWS!BO25</f>
        <v>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</row>
    <row r="19" spans="1:102" s="6" customFormat="1" x14ac:dyDescent="0.15">
      <c r="A19" s="5" t="s">
        <v>9</v>
      </c>
      <c r="B19" s="42">
        <f>STAFF_CWS!S26</f>
        <v>0</v>
      </c>
      <c r="C19" s="42">
        <f>STAFF_CWS!AE26</f>
        <v>0</v>
      </c>
      <c r="D19" s="42">
        <f>STAFF_CWS!AQ26</f>
        <v>0</v>
      </c>
      <c r="E19" s="42">
        <f>STAFF_CWS!BC26</f>
        <v>0</v>
      </c>
      <c r="F19" s="42">
        <f>STAFF_CWS!BO26</f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</row>
    <row r="20" spans="1:102" s="6" customFormat="1" x14ac:dyDescent="0.15">
      <c r="A20" s="5" t="s">
        <v>8</v>
      </c>
      <c r="B20" s="42">
        <f>STAFF_CWS!S27</f>
        <v>2</v>
      </c>
      <c r="C20" s="42">
        <f>STAFF_CWS!AE27</f>
        <v>2</v>
      </c>
      <c r="D20" s="42">
        <f>STAFF_CWS!AQ27</f>
        <v>2</v>
      </c>
      <c r="E20" s="42">
        <f>STAFF_CWS!BC27</f>
        <v>2</v>
      </c>
      <c r="F20" s="42">
        <f>STAFF_CWS!BO27</f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</row>
    <row r="21" spans="1:102" s="6" customFormat="1" x14ac:dyDescent="0.15">
      <c r="A21" s="5" t="s">
        <v>7</v>
      </c>
      <c r="B21" s="26">
        <f>STAFF_CWS!S211</f>
        <v>24002275.000000004</v>
      </c>
      <c r="C21" s="26">
        <f>STAFF_CWS!AE211</f>
        <v>33685073.547500007</v>
      </c>
      <c r="D21" s="26">
        <f>STAFF_CWS!AQ211</f>
        <v>43474099.662500001</v>
      </c>
      <c r="E21" s="26">
        <f>STAFF_CWS!BC211</f>
        <v>53312679.309175014</v>
      </c>
      <c r="F21" s="26">
        <f>STAFF_CWS!BO211</f>
        <v>82472541.463500008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</row>
    <row r="22" spans="1:102" s="6" customFormat="1" x14ac:dyDescent="0.15">
      <c r="A22" s="5" t="s">
        <v>6</v>
      </c>
      <c r="B22" s="26">
        <f>STAFF_CWS!S213</f>
        <v>0</v>
      </c>
      <c r="C22" s="26">
        <f>STAFF_CWS!AE213</f>
        <v>0</v>
      </c>
      <c r="D22" s="26">
        <f>STAFF_CWS!AQ213</f>
        <v>0</v>
      </c>
      <c r="E22" s="26">
        <f>STAFF_CWS!BC213</f>
        <v>0</v>
      </c>
      <c r="F22" s="26">
        <f>STAFF_CWS!BO213</f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</row>
    <row r="23" spans="1:102" x14ac:dyDescent="0.15">
      <c r="A23" s="2" t="s">
        <v>5</v>
      </c>
      <c r="B23" s="26">
        <f>STAFF_CWS!S215</f>
        <v>24002275.000000004</v>
      </c>
      <c r="C23" s="26">
        <f>STAFF_CWS!AE215</f>
        <v>33685073.547500007</v>
      </c>
      <c r="D23" s="26">
        <f>STAFF_CWS!AQ215</f>
        <v>43474099.662500001</v>
      </c>
      <c r="E23" s="26">
        <f>STAFF_CWS!BC215</f>
        <v>53312679.309175014</v>
      </c>
      <c r="F23" s="26">
        <f>STAFF_CWS!BO215</f>
        <v>82472541.463500008</v>
      </c>
    </row>
    <row r="24" spans="1:102" x14ac:dyDescent="0.15">
      <c r="A24" s="2" t="s">
        <v>4</v>
      </c>
      <c r="B24" s="26">
        <f>STAFF_CWS!S225</f>
        <v>4800455</v>
      </c>
      <c r="C24" s="26">
        <f>STAFF_CWS!AE225</f>
        <v>6737014.7094999999</v>
      </c>
      <c r="D24" s="26">
        <f>STAFF_CWS!AQ225</f>
        <v>8694819.9325000029</v>
      </c>
      <c r="E24" s="26">
        <f>STAFF_CWS!BC225</f>
        <v>10662535.861835001</v>
      </c>
      <c r="F24" s="26">
        <f>STAFF_CWS!BO225</f>
        <v>16494508.292699998</v>
      </c>
    </row>
    <row r="25" spans="1:102" x14ac:dyDescent="0.15">
      <c r="A25" s="5" t="s">
        <v>3</v>
      </c>
      <c r="B25" s="4">
        <f>B24/B23</f>
        <v>0.19999999999999996</v>
      </c>
      <c r="C25" s="4">
        <f>C24/C23</f>
        <v>0.19999999999999996</v>
      </c>
      <c r="D25" s="4">
        <f>D24/D23</f>
        <v>0.20000000000000007</v>
      </c>
      <c r="E25" s="4">
        <f>E24/E23</f>
        <v>0.19999999999999996</v>
      </c>
      <c r="F25" s="4">
        <f>F24/F23</f>
        <v>0.19999999999999996</v>
      </c>
    </row>
    <row r="26" spans="1:102" x14ac:dyDescent="0.15">
      <c r="A26" s="2" t="s">
        <v>2</v>
      </c>
      <c r="B26" s="26">
        <f>STAFF_CWS!S231</f>
        <v>3374544</v>
      </c>
      <c r="C26" s="26">
        <f>STAFF_CWS!AE231</f>
        <v>3374544</v>
      </c>
      <c r="D26" s="26">
        <f>STAFF_CWS!AQ231</f>
        <v>3374544</v>
      </c>
      <c r="E26" s="26">
        <f>STAFF_CWS!BC231</f>
        <v>3374544</v>
      </c>
      <c r="F26" s="26">
        <f>STAFF_CWS!BO231</f>
        <v>3374544</v>
      </c>
    </row>
    <row r="27" spans="1:102" x14ac:dyDescent="0.15">
      <c r="A27" s="2" t="s">
        <v>1</v>
      </c>
      <c r="B27" s="4">
        <f>B26/B23</f>
        <v>0.14059267298620651</v>
      </c>
      <c r="C27" s="4">
        <f>C26/C23</f>
        <v>0.10017920831437363</v>
      </c>
      <c r="D27" s="4">
        <f>D26/D23</f>
        <v>7.7621941022296151E-2</v>
      </c>
      <c r="E27" s="4">
        <f>E26/E23</f>
        <v>6.3297212665491515E-2</v>
      </c>
      <c r="F27" s="4">
        <f>F26/F23</f>
        <v>4.0917182132594723E-2</v>
      </c>
    </row>
    <row r="28" spans="1:102" x14ac:dyDescent="0.15">
      <c r="A28" s="2" t="s">
        <v>0</v>
      </c>
      <c r="B28" s="26">
        <f>STAFF_CWS!S233</f>
        <v>32177274</v>
      </c>
      <c r="C28" s="26">
        <f>STAFF_CWS!AE233</f>
        <v>43796632.256999999</v>
      </c>
      <c r="D28" s="26">
        <f>STAFF_CWS!AQ233</f>
        <v>55543463.595000014</v>
      </c>
      <c r="E28" s="26">
        <f>STAFF_CWS!BC233</f>
        <v>67349759.171009988</v>
      </c>
      <c r="F28" s="26">
        <f>STAFF_CWS!BO233</f>
        <v>102341593.7562</v>
      </c>
    </row>
    <row r="29" spans="1:102" x14ac:dyDescent="0.15">
      <c r="B29" s="9"/>
      <c r="C29" s="9"/>
      <c r="D29" s="9"/>
      <c r="E29" s="9"/>
      <c r="F29" s="9"/>
    </row>
    <row r="30" spans="1:102" x14ac:dyDescent="0.15">
      <c r="A30" s="14" t="s">
        <v>104</v>
      </c>
      <c r="B30" s="9"/>
      <c r="C30" s="9"/>
      <c r="D30" s="9"/>
      <c r="E30" s="9"/>
      <c r="F30" s="9"/>
    </row>
    <row r="31" spans="1:102" x14ac:dyDescent="0.15">
      <c r="C31" s="8"/>
      <c r="E31" s="8"/>
    </row>
    <row r="32" spans="1:102" s="6" customFormat="1" x14ac:dyDescent="0.15">
      <c r="A32" s="5" t="s">
        <v>10</v>
      </c>
      <c r="B32" s="42">
        <f>STAFF_CWS!S47</f>
        <v>0</v>
      </c>
      <c r="C32" s="42">
        <f>STAFF_CWS!AE47</f>
        <v>0</v>
      </c>
      <c r="D32" s="42">
        <f>STAFF_CWS!AQ47</f>
        <v>0</v>
      </c>
      <c r="E32" s="42">
        <f>STAFF_CWS!BC47</f>
        <v>0</v>
      </c>
      <c r="F32" s="42">
        <f>STAFF_CWS!BO47</f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</row>
    <row r="33" spans="1:102" s="6" customFormat="1" x14ac:dyDescent="0.15">
      <c r="A33" s="5" t="s">
        <v>9</v>
      </c>
      <c r="B33" s="42">
        <f>STAFF_CWS!S48</f>
        <v>1</v>
      </c>
      <c r="C33" s="42">
        <f>STAFF_CWS!AE48</f>
        <v>1</v>
      </c>
      <c r="D33" s="42">
        <f>STAFF_CWS!AQ48</f>
        <v>0</v>
      </c>
      <c r="E33" s="42">
        <f>STAFF_CWS!BC48</f>
        <v>0</v>
      </c>
      <c r="F33" s="42">
        <f>STAFF_CWS!BO48</f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</row>
    <row r="34" spans="1:102" s="6" customFormat="1" x14ac:dyDescent="0.15">
      <c r="A34" s="5" t="s">
        <v>8</v>
      </c>
      <c r="B34" s="42">
        <f>STAFF_CWS!S49</f>
        <v>1</v>
      </c>
      <c r="C34" s="42">
        <f>STAFF_CWS!AE49</f>
        <v>1</v>
      </c>
      <c r="D34" s="42">
        <f>STAFF_CWS!AQ49</f>
        <v>0</v>
      </c>
      <c r="E34" s="42">
        <f>STAFF_CWS!BC49</f>
        <v>0</v>
      </c>
      <c r="F34" s="42">
        <f>STAFF_CWS!BO49</f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</row>
    <row r="35" spans="1:102" s="6" customFormat="1" x14ac:dyDescent="0.15">
      <c r="A35" s="5" t="s">
        <v>7</v>
      </c>
      <c r="B35" s="26">
        <f>STAFF_CWS!S276</f>
        <v>0</v>
      </c>
      <c r="C35" s="26">
        <f>STAFF_CWS!AE276</f>
        <v>0</v>
      </c>
      <c r="D35" s="26">
        <f>STAFF_CWS!AQ276</f>
        <v>0</v>
      </c>
      <c r="E35" s="26">
        <f>STAFF_CWS!BC276</f>
        <v>0</v>
      </c>
      <c r="F35" s="26">
        <f>STAFF_CWS!BO276</f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</row>
    <row r="36" spans="1:102" s="6" customFormat="1" x14ac:dyDescent="0.15">
      <c r="A36" s="5" t="s">
        <v>6</v>
      </c>
      <c r="B36" s="26">
        <f>STAFF_CWS!S278</f>
        <v>24000000</v>
      </c>
      <c r="C36" s="26">
        <f>STAFF_CWS!AE278</f>
        <v>24000000</v>
      </c>
      <c r="D36" s="26">
        <f>STAFF_CWS!AQ278</f>
        <v>0</v>
      </c>
      <c r="E36" s="26">
        <f>STAFF_CWS!BC278</f>
        <v>0</v>
      </c>
      <c r="F36" s="26">
        <f>STAFF_CWS!BO278</f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</row>
    <row r="37" spans="1:102" x14ac:dyDescent="0.15">
      <c r="A37" s="2" t="s">
        <v>5</v>
      </c>
      <c r="B37" s="26">
        <f>STAFF_CWS!S280</f>
        <v>24000000</v>
      </c>
      <c r="C37" s="26">
        <f>STAFF_CWS!AE280</f>
        <v>24000000</v>
      </c>
      <c r="D37" s="26">
        <f>STAFF_CWS!AQ280</f>
        <v>0</v>
      </c>
      <c r="E37" s="26">
        <f>STAFF_CWS!BC280</f>
        <v>0</v>
      </c>
      <c r="F37" s="26">
        <f>STAFF_CWS!BO280</f>
        <v>0</v>
      </c>
    </row>
    <row r="38" spans="1:102" x14ac:dyDescent="0.15">
      <c r="A38" s="2" t="s">
        <v>4</v>
      </c>
      <c r="B38" s="26">
        <f>STAFF_CWS!S290</f>
        <v>0</v>
      </c>
      <c r="C38" s="26">
        <f>STAFF_CWS!AE290</f>
        <v>0</v>
      </c>
      <c r="D38" s="26">
        <f>STAFF_CWS!AQ290</f>
        <v>0</v>
      </c>
      <c r="E38" s="26">
        <f>STAFF_CWS!BC290</f>
        <v>0</v>
      </c>
      <c r="F38" s="26">
        <f>STAFF_CWS!BO290</f>
        <v>0</v>
      </c>
    </row>
    <row r="39" spans="1:102" x14ac:dyDescent="0.15">
      <c r="A39" s="5" t="s">
        <v>3</v>
      </c>
      <c r="B39" s="4">
        <f>IFERROR(B38/B37, 0)</f>
        <v>0</v>
      </c>
      <c r="C39" s="4">
        <f>IFERROR(C38/C37, 0)</f>
        <v>0</v>
      </c>
      <c r="D39" s="4">
        <f>IFERROR(D38/D37, 0)</f>
        <v>0</v>
      </c>
      <c r="E39" s="4">
        <f>IFERROR(E38/E37, 0)</f>
        <v>0</v>
      </c>
      <c r="F39" s="4">
        <f>IFERROR(F38/F37, 0)</f>
        <v>0</v>
      </c>
    </row>
    <row r="40" spans="1:102" x14ac:dyDescent="0.15">
      <c r="A40" s="2" t="s">
        <v>2</v>
      </c>
      <c r="B40" s="26">
        <f>STAFF_CWS!S296</f>
        <v>0</v>
      </c>
      <c r="C40" s="26">
        <f>STAFF_CWS!AE296</f>
        <v>0</v>
      </c>
      <c r="D40" s="26">
        <f>STAFF_CWS!AQ296</f>
        <v>0</v>
      </c>
      <c r="E40" s="26">
        <f>STAFF_CWS!BC296</f>
        <v>0</v>
      </c>
      <c r="F40" s="26">
        <f>STAFF_CWS!BO296</f>
        <v>0</v>
      </c>
    </row>
    <row r="41" spans="1:102" x14ac:dyDescent="0.15">
      <c r="A41" s="2" t="s">
        <v>1</v>
      </c>
      <c r="B41" s="4">
        <f>IFERROR(B40/B37, 0)</f>
        <v>0</v>
      </c>
      <c r="C41" s="4">
        <f>IFERROR(C40/C37, 0)</f>
        <v>0</v>
      </c>
      <c r="D41" s="4">
        <f>IFERROR(D40/D37, 0)</f>
        <v>0</v>
      </c>
      <c r="E41" s="4">
        <f>IFERROR(E40/E37, 0)</f>
        <v>0</v>
      </c>
      <c r="F41" s="4">
        <f>IFERROR(F40/F37, 0)</f>
        <v>0</v>
      </c>
    </row>
    <row r="42" spans="1:102" x14ac:dyDescent="0.15">
      <c r="A42" s="2" t="s">
        <v>0</v>
      </c>
      <c r="B42" s="26">
        <f>STAFF_CWS!S298</f>
        <v>24000000</v>
      </c>
      <c r="C42" s="26">
        <f>STAFF_CWS!AE298</f>
        <v>24000000</v>
      </c>
      <c r="D42" s="26">
        <f>STAFF_CWS!AQ298</f>
        <v>0</v>
      </c>
      <c r="E42" s="26">
        <f>STAFF_CWS!BC298</f>
        <v>0</v>
      </c>
      <c r="F42" s="26">
        <f>STAFF_CWS!BO298</f>
        <v>0</v>
      </c>
    </row>
    <row r="43" spans="1:102" x14ac:dyDescent="0.15">
      <c r="B43" s="9"/>
      <c r="C43" s="9"/>
      <c r="D43" s="9"/>
      <c r="E43" s="9"/>
      <c r="F43" s="9"/>
    </row>
    <row r="44" spans="1:102" x14ac:dyDescent="0.15">
      <c r="A44" s="14" t="s">
        <v>105</v>
      </c>
      <c r="B44" s="9"/>
      <c r="C44" s="9"/>
      <c r="D44" s="9"/>
      <c r="E44" s="9"/>
      <c r="F44" s="9"/>
    </row>
    <row r="45" spans="1:102" x14ac:dyDescent="0.15">
      <c r="C45" s="8"/>
      <c r="E45" s="8"/>
    </row>
    <row r="46" spans="1:102" s="6" customFormat="1" x14ac:dyDescent="0.15">
      <c r="A46" s="5" t="s">
        <v>10</v>
      </c>
      <c r="B46" s="42">
        <f>STAFF_CWS!S75</f>
        <v>0</v>
      </c>
      <c r="C46" s="42">
        <f>STAFF_CWS!AE75</f>
        <v>0</v>
      </c>
      <c r="D46" s="42">
        <f>STAFF_CWS!AQ75</f>
        <v>0</v>
      </c>
      <c r="E46" s="42">
        <f>STAFF_CWS!BC75</f>
        <v>0</v>
      </c>
      <c r="F46" s="42">
        <f>STAFF_CWS!BO75</f>
        <v>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</row>
    <row r="47" spans="1:102" s="6" customFormat="1" x14ac:dyDescent="0.15">
      <c r="A47" s="5" t="s">
        <v>9</v>
      </c>
      <c r="B47" s="42">
        <f>STAFF_CWS!S76</f>
        <v>0.75</v>
      </c>
      <c r="C47" s="42">
        <f>STAFF_CWS!AE76</f>
        <v>0.25</v>
      </c>
      <c r="D47" s="42">
        <f>STAFF_CWS!AQ76</f>
        <v>0</v>
      </c>
      <c r="E47" s="42">
        <f>STAFF_CWS!BC76</f>
        <v>0</v>
      </c>
      <c r="F47" s="42">
        <f>STAFF_CWS!BO76</f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</row>
    <row r="48" spans="1:102" s="6" customFormat="1" x14ac:dyDescent="0.15">
      <c r="A48" s="5" t="s">
        <v>8</v>
      </c>
      <c r="B48" s="42">
        <f>STAFF_CWS!S77</f>
        <v>0.75</v>
      </c>
      <c r="C48" s="42">
        <f>STAFF_CWS!AE77</f>
        <v>0.25</v>
      </c>
      <c r="D48" s="42">
        <f>STAFF_CWS!AQ77</f>
        <v>0</v>
      </c>
      <c r="E48" s="42">
        <f>STAFF_CWS!BC77</f>
        <v>0</v>
      </c>
      <c r="F48" s="42">
        <f>STAFF_CWS!BO77</f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s="6" customFormat="1" x14ac:dyDescent="0.15">
      <c r="A49" s="5" t="s">
        <v>7</v>
      </c>
      <c r="B49" s="26">
        <f>STAFF_CWS!S359</f>
        <v>0</v>
      </c>
      <c r="C49" s="26">
        <f>STAFF_CWS!AE359</f>
        <v>0</v>
      </c>
      <c r="D49" s="26">
        <f>STAFF_CWS!AQ359</f>
        <v>0</v>
      </c>
      <c r="E49" s="26">
        <f>STAFF_CWS!BC359</f>
        <v>0</v>
      </c>
      <c r="F49" s="26">
        <f>STAFF_CWS!BO359</f>
        <v>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s="6" customFormat="1" x14ac:dyDescent="0.15">
      <c r="A50" s="5" t="s">
        <v>6</v>
      </c>
      <c r="B50" s="26">
        <f>STAFF_CWS!S361</f>
        <v>18000000</v>
      </c>
      <c r="C50" s="26">
        <f>STAFF_CWS!AE361</f>
        <v>12000000</v>
      </c>
      <c r="D50" s="26">
        <f>STAFF_CWS!AQ361</f>
        <v>0</v>
      </c>
      <c r="E50" s="26">
        <f>STAFF_CWS!BC361</f>
        <v>0</v>
      </c>
      <c r="F50" s="26">
        <f>STAFF_CWS!BO361</f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15">
      <c r="A51" s="2" t="s">
        <v>5</v>
      </c>
      <c r="B51" s="26">
        <f>STAFF_CWS!S363</f>
        <v>18000000</v>
      </c>
      <c r="C51" s="26">
        <f>STAFF_CWS!AE363</f>
        <v>12000000</v>
      </c>
      <c r="D51" s="26">
        <f>STAFF_CWS!AQ363</f>
        <v>0</v>
      </c>
      <c r="E51" s="26">
        <f>STAFF_CWS!BC363</f>
        <v>0</v>
      </c>
      <c r="F51" s="26">
        <f>STAFF_CWS!BO363</f>
        <v>0</v>
      </c>
    </row>
    <row r="52" spans="1:102" x14ac:dyDescent="0.15">
      <c r="A52" s="2" t="s">
        <v>4</v>
      </c>
      <c r="B52" s="26">
        <f>STAFF_CWS!S373</f>
        <v>0</v>
      </c>
      <c r="C52" s="26">
        <f>STAFF_CWS!AE373</f>
        <v>0</v>
      </c>
      <c r="D52" s="26">
        <f>STAFF_CWS!AQ373</f>
        <v>0</v>
      </c>
      <c r="E52" s="26">
        <f>STAFF_CWS!BC373</f>
        <v>0</v>
      </c>
      <c r="F52" s="26">
        <f>STAFF_CWS!BO373</f>
        <v>0</v>
      </c>
    </row>
    <row r="53" spans="1:102" x14ac:dyDescent="0.15">
      <c r="A53" s="5" t="s">
        <v>3</v>
      </c>
      <c r="B53" s="4">
        <f>IFERROR(B52/B51, 0)</f>
        <v>0</v>
      </c>
      <c r="C53" s="4">
        <f>IFERROR(C52/C51, 0)</f>
        <v>0</v>
      </c>
      <c r="D53" s="4">
        <f>IFERROR(D52/D51, 0)</f>
        <v>0</v>
      </c>
      <c r="E53" s="4">
        <f>IFERROR(E52/E51, 0)</f>
        <v>0</v>
      </c>
      <c r="F53" s="4">
        <f>IFERROR(F52/F51, 0)</f>
        <v>0</v>
      </c>
    </row>
    <row r="54" spans="1:102" x14ac:dyDescent="0.15">
      <c r="A54" s="2" t="s">
        <v>2</v>
      </c>
      <c r="B54" s="26">
        <f>STAFF_CWS!S379</f>
        <v>0</v>
      </c>
      <c r="C54" s="26">
        <f>STAFF_CWS!AE379</f>
        <v>0</v>
      </c>
      <c r="D54" s="26">
        <f>STAFF_CWS!AQ379</f>
        <v>0</v>
      </c>
      <c r="E54" s="26">
        <f>STAFF_CWS!BC379</f>
        <v>0</v>
      </c>
      <c r="F54" s="26">
        <f>STAFF_CWS!BO379</f>
        <v>0</v>
      </c>
    </row>
    <row r="55" spans="1:102" x14ac:dyDescent="0.15">
      <c r="A55" s="2" t="s">
        <v>1</v>
      </c>
      <c r="B55" s="4">
        <f>IFERROR(B54/B51, 0)</f>
        <v>0</v>
      </c>
      <c r="C55" s="4">
        <f>IFERROR(C54/C51, 0)</f>
        <v>0</v>
      </c>
      <c r="D55" s="4">
        <f>IFERROR(D54/D51, 0)</f>
        <v>0</v>
      </c>
      <c r="E55" s="4">
        <f>IFERROR(E54/E51, 0)</f>
        <v>0</v>
      </c>
      <c r="F55" s="4">
        <f>IFERROR(F54/F51, 0)</f>
        <v>0</v>
      </c>
    </row>
    <row r="56" spans="1:102" x14ac:dyDescent="0.15">
      <c r="A56" s="2" t="s">
        <v>0</v>
      </c>
      <c r="B56" s="26">
        <f>STAFF_CWS!S381</f>
        <v>18000000</v>
      </c>
      <c r="C56" s="26">
        <f>STAFF_CWS!AE381</f>
        <v>12000000</v>
      </c>
      <c r="D56" s="26">
        <f>STAFF_CWS!AQ381</f>
        <v>0</v>
      </c>
      <c r="E56" s="26">
        <f>STAFF_CWS!BC381</f>
        <v>0</v>
      </c>
      <c r="F56" s="26">
        <f>STAFF_CWS!BO381</f>
        <v>0</v>
      </c>
    </row>
    <row r="57" spans="1:102" x14ac:dyDescent="0.15">
      <c r="B57" s="9"/>
      <c r="C57" s="9"/>
      <c r="D57" s="9"/>
      <c r="E57" s="9"/>
      <c r="F57" s="9"/>
    </row>
    <row r="58" spans="1:102" x14ac:dyDescent="0.15">
      <c r="A58" s="14" t="str">
        <f>UPPER(STAFF_CWS!A83)</f>
        <v>PRODUCCIÓN</v>
      </c>
      <c r="B58" s="9"/>
      <c r="C58" s="9"/>
      <c r="D58" s="9"/>
      <c r="E58" s="9"/>
      <c r="F58" s="9"/>
    </row>
    <row r="59" spans="1:102" x14ac:dyDescent="0.15">
      <c r="C59" s="8"/>
      <c r="E59" s="8"/>
    </row>
    <row r="60" spans="1:102" s="6" customFormat="1" x14ac:dyDescent="0.15">
      <c r="A60" s="5" t="s">
        <v>10</v>
      </c>
      <c r="B60" s="42">
        <f>STAFF_CWS!S133</f>
        <v>2</v>
      </c>
      <c r="C60" s="42">
        <f>STAFF_CWS!AE133</f>
        <v>2</v>
      </c>
      <c r="D60" s="42">
        <f>STAFF_CWS!AQ133</f>
        <v>2</v>
      </c>
      <c r="E60" s="42">
        <f>STAFF_CWS!BC133</f>
        <v>2</v>
      </c>
      <c r="F60" s="42">
        <f>STAFF_CWS!BO133</f>
        <v>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s="6" customFormat="1" x14ac:dyDescent="0.15">
      <c r="A61" s="5" t="s">
        <v>9</v>
      </c>
      <c r="B61" s="42">
        <f>STAFF_CWS!S134</f>
        <v>0</v>
      </c>
      <c r="C61" s="42">
        <f>STAFF_CWS!AE134</f>
        <v>0</v>
      </c>
      <c r="D61" s="42">
        <f>STAFF_CWS!AQ134</f>
        <v>0</v>
      </c>
      <c r="E61" s="42">
        <f>STAFF_CWS!BC134</f>
        <v>0</v>
      </c>
      <c r="F61" s="42">
        <f>STAFF_CWS!BO134</f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s="6" customFormat="1" x14ac:dyDescent="0.15">
      <c r="A62" s="5" t="s">
        <v>8</v>
      </c>
      <c r="B62" s="42">
        <f>STAFF_CWS!S135</f>
        <v>2</v>
      </c>
      <c r="C62" s="42">
        <f>STAFF_CWS!AE135</f>
        <v>2</v>
      </c>
      <c r="D62" s="42">
        <f>STAFF_CWS!AQ135</f>
        <v>2</v>
      </c>
      <c r="E62" s="42">
        <f>STAFF_CWS!BC135</f>
        <v>2</v>
      </c>
      <c r="F62" s="42">
        <f>STAFF_CWS!BO135</f>
        <v>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s="6" customFormat="1" x14ac:dyDescent="0.15">
      <c r="A63" s="5" t="s">
        <v>7</v>
      </c>
      <c r="B63" s="26">
        <f>STAFF_CWS!S532</f>
        <v>28800000</v>
      </c>
      <c r="C63" s="26">
        <f>STAFF_CWS!AE532</f>
        <v>33600000</v>
      </c>
      <c r="D63" s="26">
        <f>STAFF_CWS!AQ532</f>
        <v>33600000</v>
      </c>
      <c r="E63" s="26">
        <f>STAFF_CWS!BC532</f>
        <v>40800000</v>
      </c>
      <c r="F63" s="26">
        <f>STAFF_CWS!BO532</f>
        <v>48000000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s="6" customFormat="1" x14ac:dyDescent="0.15">
      <c r="A64" s="5" t="s">
        <v>6</v>
      </c>
      <c r="B64" s="26">
        <f>STAFF_CWS!S534</f>
        <v>0</v>
      </c>
      <c r="C64" s="26">
        <f>STAFF_CWS!AE534</f>
        <v>0</v>
      </c>
      <c r="D64" s="26">
        <f>STAFF_CWS!AQ534</f>
        <v>0</v>
      </c>
      <c r="E64" s="26">
        <f>STAFF_CWS!BC534</f>
        <v>0</v>
      </c>
      <c r="F64" s="26">
        <f>STAFF_CWS!BO534</f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6" x14ac:dyDescent="0.15">
      <c r="A65" s="2" t="s">
        <v>5</v>
      </c>
      <c r="B65" s="26">
        <f>STAFF_CWS!S536</f>
        <v>28800000</v>
      </c>
      <c r="C65" s="26">
        <f>STAFF_CWS!AE536</f>
        <v>33600000</v>
      </c>
      <c r="D65" s="26">
        <f>STAFF_CWS!AQ536</f>
        <v>33600000</v>
      </c>
      <c r="E65" s="26">
        <f>STAFF_CWS!BC536</f>
        <v>40800000</v>
      </c>
      <c r="F65" s="26">
        <f>STAFF_CWS!BO536</f>
        <v>48000000</v>
      </c>
    </row>
    <row r="66" spans="1:6" x14ac:dyDescent="0.15">
      <c r="A66" s="2" t="s">
        <v>4</v>
      </c>
      <c r="B66" s="26">
        <f>STAFF_CWS!S546</f>
        <v>5760000</v>
      </c>
      <c r="C66" s="26">
        <f>STAFF_CWS!AE546</f>
        <v>6720000</v>
      </c>
      <c r="D66" s="26">
        <f>STAFF_CWS!AQ546</f>
        <v>6720000</v>
      </c>
      <c r="E66" s="26">
        <f>STAFF_CWS!BC546</f>
        <v>8160000</v>
      </c>
      <c r="F66" s="26">
        <f>STAFF_CWS!BO546</f>
        <v>9600000</v>
      </c>
    </row>
    <row r="67" spans="1:6" x14ac:dyDescent="0.15">
      <c r="A67" s="5" t="s">
        <v>3</v>
      </c>
      <c r="B67" s="4">
        <f>B66/B65</f>
        <v>0.2</v>
      </c>
      <c r="C67" s="4">
        <f>C66/C65</f>
        <v>0.2</v>
      </c>
      <c r="D67" s="4">
        <f>D66/D65</f>
        <v>0.2</v>
      </c>
      <c r="E67" s="4">
        <f>E66/E65</f>
        <v>0.2</v>
      </c>
      <c r="F67" s="4">
        <f>F66/F65</f>
        <v>0.2</v>
      </c>
    </row>
    <row r="68" spans="1:6" x14ac:dyDescent="0.15">
      <c r="A68" s="2" t="s">
        <v>2</v>
      </c>
      <c r="B68" s="26">
        <f>STAFF_CWS!S552</f>
        <v>3374544</v>
      </c>
      <c r="C68" s="26">
        <f>STAFF_CWS!AE552</f>
        <v>3374544</v>
      </c>
      <c r="D68" s="26">
        <f>STAFF_CWS!AQ552</f>
        <v>3374544</v>
      </c>
      <c r="E68" s="26">
        <f>STAFF_CWS!BC552</f>
        <v>3374544</v>
      </c>
      <c r="F68" s="26">
        <f>STAFF_CWS!BO552</f>
        <v>3374544</v>
      </c>
    </row>
    <row r="69" spans="1:6" x14ac:dyDescent="0.15">
      <c r="A69" s="2" t="s">
        <v>1</v>
      </c>
      <c r="B69" s="4">
        <f>B68/B65</f>
        <v>0.11717166666666666</v>
      </c>
      <c r="C69" s="4">
        <f>C68/C65</f>
        <v>0.10043285714285714</v>
      </c>
      <c r="D69" s="4">
        <f>D68/D65</f>
        <v>0.10043285714285714</v>
      </c>
      <c r="E69" s="4">
        <f>E68/E65</f>
        <v>8.2709411764705879E-2</v>
      </c>
      <c r="F69" s="4">
        <f>F68/F65</f>
        <v>7.0303000000000004E-2</v>
      </c>
    </row>
    <row r="70" spans="1:6" x14ac:dyDescent="0.15">
      <c r="A70" s="2" t="s">
        <v>0</v>
      </c>
      <c r="B70" s="26">
        <f>STAFF_CWS!S554</f>
        <v>37934544</v>
      </c>
      <c r="C70" s="26">
        <f>STAFF_CWS!AE554</f>
        <v>43694544</v>
      </c>
      <c r="D70" s="26">
        <f>STAFF_CWS!AQ554</f>
        <v>43694544</v>
      </c>
      <c r="E70" s="26">
        <f>STAFF_CWS!BC554</f>
        <v>52334544</v>
      </c>
      <c r="F70" s="26">
        <f>STAFF_CWS!BO554</f>
        <v>60974544</v>
      </c>
    </row>
    <row r="71" spans="1:6" x14ac:dyDescent="0.15">
      <c r="B71" s="9"/>
      <c r="C71" s="9"/>
      <c r="D71" s="9"/>
      <c r="E71" s="9"/>
      <c r="F71" s="9"/>
    </row>
  </sheetData>
  <printOptions gridLines="1"/>
  <pageMargins left="0.7" right="0.7" top="0.75" bottom="0.75" header="0.3" footer="0.3"/>
  <pageSetup scale="79" orientation="portrait" r:id="rId1"/>
  <ignoredErrors>
    <ignoredError sqref="B11:F11 B13:F13" 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BK20"/>
  <sheetViews>
    <sheetView zoomScaleNormal="100" workbookViewId="0">
      <selection activeCell="B12" sqref="B12"/>
    </sheetView>
  </sheetViews>
  <sheetFormatPr baseColWidth="10" defaultColWidth="8.83203125" defaultRowHeight="13" x14ac:dyDescent="0.15"/>
  <cols>
    <col min="1" max="1" width="7.33203125" customWidth="1"/>
    <col min="2" max="2" width="17.6640625" customWidth="1"/>
    <col min="3" max="3" width="12.1640625" bestFit="1" customWidth="1"/>
    <col min="4" max="26" width="11.1640625" bestFit="1" customWidth="1"/>
    <col min="27" max="62" width="12.1640625" bestFit="1" customWidth="1"/>
    <col min="63" max="63" width="13.1640625" style="37" bestFit="1" customWidth="1"/>
  </cols>
  <sheetData>
    <row r="1" spans="1:63" x14ac:dyDescent="0.15">
      <c r="C1" s="363" t="s">
        <v>35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 t="s">
        <v>36</v>
      </c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 t="s">
        <v>37</v>
      </c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 t="s">
        <v>38</v>
      </c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 t="s">
        <v>39</v>
      </c>
      <c r="AZ1" s="363"/>
      <c r="BA1" s="363"/>
      <c r="BB1" s="363"/>
      <c r="BC1" s="363"/>
      <c r="BD1" s="363"/>
      <c r="BE1" s="363"/>
      <c r="BF1" s="363"/>
      <c r="BG1" s="363"/>
      <c r="BH1" s="363"/>
      <c r="BI1" s="363"/>
      <c r="BJ1" s="363"/>
    </row>
    <row r="2" spans="1:63" x14ac:dyDescent="0.15">
      <c r="C2" s="27" t="s">
        <v>40</v>
      </c>
      <c r="D2" s="27" t="s">
        <v>41</v>
      </c>
      <c r="E2" s="27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10" t="s">
        <v>50</v>
      </c>
      <c r="N2" s="10" t="s">
        <v>51</v>
      </c>
      <c r="O2" s="27" t="s">
        <v>40</v>
      </c>
      <c r="P2" s="27" t="s">
        <v>41</v>
      </c>
      <c r="Q2" s="27" t="s">
        <v>42</v>
      </c>
      <c r="R2" s="10" t="s">
        <v>43</v>
      </c>
      <c r="S2" s="10" t="s">
        <v>44</v>
      </c>
      <c r="T2" s="10" t="s">
        <v>45</v>
      </c>
      <c r="U2" s="10" t="s">
        <v>46</v>
      </c>
      <c r="V2" s="10" t="s">
        <v>47</v>
      </c>
      <c r="W2" s="10" t="s">
        <v>48</v>
      </c>
      <c r="X2" s="10" t="s">
        <v>49</v>
      </c>
      <c r="Y2" s="10" t="s">
        <v>50</v>
      </c>
      <c r="Z2" s="10" t="s">
        <v>51</v>
      </c>
      <c r="AA2" s="27" t="s">
        <v>40</v>
      </c>
      <c r="AB2" s="27" t="s">
        <v>41</v>
      </c>
      <c r="AC2" s="27" t="s">
        <v>42</v>
      </c>
      <c r="AD2" s="10" t="s">
        <v>43</v>
      </c>
      <c r="AE2" s="10" t="s">
        <v>44</v>
      </c>
      <c r="AF2" s="10" t="s">
        <v>45</v>
      </c>
      <c r="AG2" s="10" t="s">
        <v>46</v>
      </c>
      <c r="AH2" s="10" t="s">
        <v>47</v>
      </c>
      <c r="AI2" s="10" t="s">
        <v>48</v>
      </c>
      <c r="AJ2" s="10" t="s">
        <v>49</v>
      </c>
      <c r="AK2" s="10" t="s">
        <v>50</v>
      </c>
      <c r="AL2" s="10" t="s">
        <v>51</v>
      </c>
      <c r="AM2" s="27" t="s">
        <v>40</v>
      </c>
      <c r="AN2" s="27" t="s">
        <v>41</v>
      </c>
      <c r="AO2" s="27" t="s">
        <v>42</v>
      </c>
      <c r="AP2" s="10" t="s">
        <v>43</v>
      </c>
      <c r="AQ2" s="10" t="s">
        <v>44</v>
      </c>
      <c r="AR2" s="10" t="s">
        <v>45</v>
      </c>
      <c r="AS2" s="10" t="s">
        <v>46</v>
      </c>
      <c r="AT2" s="10" t="s">
        <v>47</v>
      </c>
      <c r="AU2" s="10" t="s">
        <v>48</v>
      </c>
      <c r="AV2" s="10" t="s">
        <v>49</v>
      </c>
      <c r="AW2" s="10" t="s">
        <v>50</v>
      </c>
      <c r="AX2" s="10" t="s">
        <v>51</v>
      </c>
      <c r="AY2" s="27" t="s">
        <v>40</v>
      </c>
      <c r="AZ2" s="27" t="s">
        <v>41</v>
      </c>
      <c r="BA2" s="27" t="s">
        <v>42</v>
      </c>
      <c r="BB2" s="10" t="s">
        <v>43</v>
      </c>
      <c r="BC2" s="10" t="s">
        <v>44</v>
      </c>
      <c r="BD2" s="10" t="s">
        <v>45</v>
      </c>
      <c r="BE2" s="10" t="s">
        <v>46</v>
      </c>
      <c r="BF2" s="10" t="s">
        <v>47</v>
      </c>
      <c r="BG2" s="10" t="s">
        <v>48</v>
      </c>
      <c r="BH2" s="10" t="s">
        <v>49</v>
      </c>
      <c r="BI2" s="10" t="s">
        <v>50</v>
      </c>
      <c r="BJ2" s="10" t="s">
        <v>51</v>
      </c>
    </row>
    <row r="3" spans="1:63" x14ac:dyDescent="0.15">
      <c r="A3" s="14" t="s">
        <v>150</v>
      </c>
      <c r="B3" s="14"/>
    </row>
    <row r="4" spans="1:63" x14ac:dyDescent="0.15">
      <c r="A4" s="10"/>
      <c r="B4" s="10"/>
    </row>
    <row r="5" spans="1:63" x14ac:dyDescent="0.15">
      <c r="A5" s="363" t="s">
        <v>151</v>
      </c>
      <c r="B5" s="363"/>
    </row>
    <row r="6" spans="1:63" x14ac:dyDescent="0.15">
      <c r="C6" s="363" t="s">
        <v>35</v>
      </c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 t="s">
        <v>36</v>
      </c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 t="s">
        <v>37</v>
      </c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 t="s">
        <v>38</v>
      </c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Y6" s="363" t="s">
        <v>39</v>
      </c>
      <c r="AZ6" s="363"/>
      <c r="BA6" s="363"/>
      <c r="BB6" s="363"/>
      <c r="BC6" s="363"/>
      <c r="BD6" s="363"/>
      <c r="BE6" s="363"/>
      <c r="BF6" s="363"/>
      <c r="BG6" s="363"/>
      <c r="BH6" s="363"/>
      <c r="BI6" s="363"/>
      <c r="BJ6" s="363"/>
    </row>
    <row r="7" spans="1:63" x14ac:dyDescent="0.15">
      <c r="C7" s="27" t="s">
        <v>40</v>
      </c>
      <c r="D7" s="27" t="s">
        <v>41</v>
      </c>
      <c r="E7" s="27" t="s">
        <v>42</v>
      </c>
      <c r="F7" s="10" t="s">
        <v>43</v>
      </c>
      <c r="G7" s="10" t="s">
        <v>44</v>
      </c>
      <c r="H7" s="10" t="s">
        <v>45</v>
      </c>
      <c r="I7" s="10" t="s">
        <v>46</v>
      </c>
      <c r="J7" s="10" t="s">
        <v>47</v>
      </c>
      <c r="K7" s="10" t="s">
        <v>48</v>
      </c>
      <c r="L7" s="10" t="s">
        <v>49</v>
      </c>
      <c r="M7" s="10" t="s">
        <v>50</v>
      </c>
      <c r="N7" s="10" t="s">
        <v>51</v>
      </c>
      <c r="O7" s="27" t="s">
        <v>40</v>
      </c>
      <c r="P7" s="27" t="s">
        <v>41</v>
      </c>
      <c r="Q7" s="27" t="s">
        <v>42</v>
      </c>
      <c r="R7" s="10" t="s">
        <v>43</v>
      </c>
      <c r="S7" s="10" t="s">
        <v>44</v>
      </c>
      <c r="T7" s="10" t="s">
        <v>45</v>
      </c>
      <c r="U7" s="10" t="s">
        <v>46</v>
      </c>
      <c r="V7" s="10" t="s">
        <v>47</v>
      </c>
      <c r="W7" s="10" t="s">
        <v>48</v>
      </c>
      <c r="X7" s="10" t="s">
        <v>49</v>
      </c>
      <c r="Y7" s="10" t="s">
        <v>50</v>
      </c>
      <c r="Z7" s="10" t="s">
        <v>51</v>
      </c>
      <c r="AA7" s="27" t="s">
        <v>40</v>
      </c>
      <c r="AB7" s="27" t="s">
        <v>41</v>
      </c>
      <c r="AC7" s="27" t="s">
        <v>42</v>
      </c>
      <c r="AD7" s="10" t="s">
        <v>43</v>
      </c>
      <c r="AE7" s="10" t="s">
        <v>44</v>
      </c>
      <c r="AF7" s="10" t="s">
        <v>45</v>
      </c>
      <c r="AG7" s="10" t="s">
        <v>46</v>
      </c>
      <c r="AH7" s="10" t="s">
        <v>47</v>
      </c>
      <c r="AI7" s="10" t="s">
        <v>48</v>
      </c>
      <c r="AJ7" s="10" t="s">
        <v>49</v>
      </c>
      <c r="AK7" s="10" t="s">
        <v>50</v>
      </c>
      <c r="AL7" s="10" t="s">
        <v>51</v>
      </c>
      <c r="AM7" s="27" t="s">
        <v>40</v>
      </c>
      <c r="AN7" s="27" t="s">
        <v>41</v>
      </c>
      <c r="AO7" s="27" t="s">
        <v>42</v>
      </c>
      <c r="AP7" s="10" t="s">
        <v>43</v>
      </c>
      <c r="AQ7" s="10" t="s">
        <v>44</v>
      </c>
      <c r="AR7" s="10" t="s">
        <v>45</v>
      </c>
      <c r="AS7" s="10" t="s">
        <v>46</v>
      </c>
      <c r="AT7" s="10" t="s">
        <v>47</v>
      </c>
      <c r="AU7" s="10" t="s">
        <v>48</v>
      </c>
      <c r="AV7" s="10" t="s">
        <v>49</v>
      </c>
      <c r="AW7" s="10" t="s">
        <v>50</v>
      </c>
      <c r="AX7" s="10" t="s">
        <v>51</v>
      </c>
      <c r="AY7" s="27" t="s">
        <v>40</v>
      </c>
      <c r="AZ7" s="27" t="s">
        <v>41</v>
      </c>
      <c r="BA7" s="27" t="s">
        <v>42</v>
      </c>
      <c r="BB7" s="10" t="s">
        <v>43</v>
      </c>
      <c r="BC7" s="10" t="s">
        <v>44</v>
      </c>
      <c r="BD7" s="10" t="s">
        <v>45</v>
      </c>
      <c r="BE7" s="10" t="s">
        <v>46</v>
      </c>
      <c r="BF7" s="10" t="s">
        <v>47</v>
      </c>
      <c r="BG7" s="10" t="s">
        <v>48</v>
      </c>
      <c r="BH7" s="10" t="s">
        <v>49</v>
      </c>
      <c r="BI7" s="10" t="s">
        <v>50</v>
      </c>
      <c r="BJ7" s="10" t="s">
        <v>51</v>
      </c>
    </row>
    <row r="8" spans="1:63" x14ac:dyDescent="0.15">
      <c r="B8" s="33" t="s">
        <v>153</v>
      </c>
      <c r="C8" s="12">
        <f>STAFF_CWS!H560</f>
        <v>5.75</v>
      </c>
      <c r="D8" s="12">
        <f>STAFF_CWS!I560</f>
        <v>5.75</v>
      </c>
      <c r="E8" s="12">
        <f>STAFF_CWS!J560</f>
        <v>5.75</v>
      </c>
      <c r="F8" s="12">
        <f>STAFF_CWS!K560</f>
        <v>5.75</v>
      </c>
      <c r="G8" s="12">
        <f>STAFF_CWS!L560</f>
        <v>5.75</v>
      </c>
      <c r="H8" s="12">
        <f>STAFF_CWS!M560</f>
        <v>5.75</v>
      </c>
      <c r="I8" s="12">
        <f>STAFF_CWS!N560</f>
        <v>5.75</v>
      </c>
      <c r="J8" s="12">
        <f>STAFF_CWS!O560</f>
        <v>5.75</v>
      </c>
      <c r="K8" s="12">
        <f>STAFF_CWS!P560</f>
        <v>5.75</v>
      </c>
      <c r="L8" s="12">
        <f>STAFF_CWS!Q560</f>
        <v>5.75</v>
      </c>
      <c r="M8" s="12">
        <f>STAFF_CWS!R560</f>
        <v>5.75</v>
      </c>
      <c r="N8" s="12">
        <f>STAFF_CWS!S560</f>
        <v>5.75</v>
      </c>
      <c r="O8" s="12">
        <f>STAFF_CWS!T560</f>
        <v>5.75</v>
      </c>
      <c r="P8" s="12">
        <f>STAFF_CWS!U560</f>
        <v>5.75</v>
      </c>
      <c r="Q8" s="12">
        <f>STAFF_CWS!V560</f>
        <v>5.75</v>
      </c>
      <c r="R8" s="12">
        <f>STAFF_CWS!W560</f>
        <v>5.75</v>
      </c>
      <c r="S8" s="12">
        <f>STAFF_CWS!X560</f>
        <v>5.75</v>
      </c>
      <c r="T8" s="12">
        <f>STAFF_CWS!Y560</f>
        <v>5.75</v>
      </c>
      <c r="U8" s="12">
        <f>STAFF_CWS!Z560</f>
        <v>5.25</v>
      </c>
      <c r="V8" s="12">
        <f>STAFF_CWS!AA560</f>
        <v>5.25</v>
      </c>
      <c r="W8" s="12">
        <f>STAFF_CWS!AB560</f>
        <v>5.25</v>
      </c>
      <c r="X8" s="12">
        <f>STAFF_CWS!AC560</f>
        <v>5.25</v>
      </c>
      <c r="Y8" s="12">
        <f>STAFF_CWS!AD560</f>
        <v>5.25</v>
      </c>
      <c r="Z8" s="12">
        <f>STAFF_CWS!AE560</f>
        <v>5.25</v>
      </c>
      <c r="AA8" s="12">
        <f>STAFF_CWS!AF560</f>
        <v>4</v>
      </c>
      <c r="AB8" s="12">
        <f>STAFF_CWS!AG560</f>
        <v>4</v>
      </c>
      <c r="AC8" s="12">
        <f>STAFF_CWS!AH560</f>
        <v>4</v>
      </c>
      <c r="AD8" s="12">
        <f>STAFF_CWS!AI560</f>
        <v>4</v>
      </c>
      <c r="AE8" s="12">
        <f>STAFF_CWS!AJ560</f>
        <v>4</v>
      </c>
      <c r="AF8" s="12">
        <f>STAFF_CWS!AK560</f>
        <v>4</v>
      </c>
      <c r="AG8" s="12">
        <f>STAFF_CWS!AL560</f>
        <v>4</v>
      </c>
      <c r="AH8" s="12">
        <f>STAFF_CWS!AM560</f>
        <v>4</v>
      </c>
      <c r="AI8" s="12">
        <f>STAFF_CWS!AN560</f>
        <v>4</v>
      </c>
      <c r="AJ8" s="12">
        <f>STAFF_CWS!AO560</f>
        <v>4</v>
      </c>
      <c r="AK8" s="12">
        <f>STAFF_CWS!AP560</f>
        <v>4</v>
      </c>
      <c r="AL8" s="12">
        <f>STAFF_CWS!AQ560</f>
        <v>4</v>
      </c>
      <c r="AM8" s="12">
        <f>STAFF_CWS!AR560</f>
        <v>4</v>
      </c>
      <c r="AN8" s="12">
        <f>STAFF_CWS!AS560</f>
        <v>4</v>
      </c>
      <c r="AO8" s="12">
        <f>STAFF_CWS!AT560</f>
        <v>4</v>
      </c>
      <c r="AP8" s="12">
        <f>STAFF_CWS!AU560</f>
        <v>4</v>
      </c>
      <c r="AQ8" s="12">
        <f>STAFF_CWS!AV560</f>
        <v>4</v>
      </c>
      <c r="AR8" s="12">
        <f>STAFF_CWS!AW560</f>
        <v>4</v>
      </c>
      <c r="AS8" s="12">
        <f>STAFF_CWS!AX560</f>
        <v>4</v>
      </c>
      <c r="AT8" s="12">
        <f>STAFF_CWS!AY560</f>
        <v>4</v>
      </c>
      <c r="AU8" s="12">
        <f>STAFF_CWS!AZ560</f>
        <v>4</v>
      </c>
      <c r="AV8" s="12">
        <f>STAFF_CWS!BA560</f>
        <v>4</v>
      </c>
      <c r="AW8" s="12">
        <f>STAFF_CWS!BB560</f>
        <v>4</v>
      </c>
      <c r="AX8" s="12">
        <f>STAFF_CWS!BC560</f>
        <v>4</v>
      </c>
      <c r="AY8" s="12">
        <f>STAFF_CWS!BD560</f>
        <v>4</v>
      </c>
      <c r="AZ8" s="12">
        <f>STAFF_CWS!BE560</f>
        <v>4</v>
      </c>
      <c r="BA8" s="12">
        <f>STAFF_CWS!BF560</f>
        <v>4</v>
      </c>
      <c r="BB8" s="12">
        <f>STAFF_CWS!BG560</f>
        <v>4</v>
      </c>
      <c r="BC8" s="12">
        <f>STAFF_CWS!BH560</f>
        <v>4</v>
      </c>
      <c r="BD8" s="12">
        <f>STAFF_CWS!BI560</f>
        <v>4</v>
      </c>
      <c r="BE8" s="12">
        <f>STAFF_CWS!BJ560</f>
        <v>4</v>
      </c>
      <c r="BF8" s="12">
        <f>STAFF_CWS!BK560</f>
        <v>4</v>
      </c>
      <c r="BG8" s="12">
        <f>STAFF_CWS!BL560</f>
        <v>4</v>
      </c>
      <c r="BH8" s="12">
        <f>STAFF_CWS!BM560</f>
        <v>4</v>
      </c>
      <c r="BI8" s="12">
        <f>STAFF_CWS!BN560</f>
        <v>4</v>
      </c>
      <c r="BJ8" s="12">
        <f>STAFF_CWS!BO560</f>
        <v>4</v>
      </c>
      <c r="BK8" s="289">
        <f>COLUMNS(C8:BJ8)</f>
        <v>60</v>
      </c>
    </row>
    <row r="9" spans="1:63" x14ac:dyDescent="0.15">
      <c r="B9" s="33" t="s">
        <v>1063</v>
      </c>
      <c r="C9" s="9">
        <f>+STAFF_CWS!H561</f>
        <v>4400000</v>
      </c>
      <c r="D9" s="9">
        <f>+STAFF_CWS!I561</f>
        <v>4400000</v>
      </c>
      <c r="E9" s="9">
        <f>+STAFF_CWS!J561</f>
        <v>4400000</v>
      </c>
      <c r="F9" s="9">
        <f>+STAFF_CWS!K561</f>
        <v>4400000</v>
      </c>
      <c r="G9" s="9">
        <f>+STAFF_CWS!L561</f>
        <v>4400000</v>
      </c>
      <c r="H9" s="9">
        <f>+STAFF_CWS!M561</f>
        <v>4400000</v>
      </c>
      <c r="I9" s="9">
        <f>+STAFF_CWS!N561</f>
        <v>4400000</v>
      </c>
      <c r="J9" s="9">
        <f>+STAFF_CWS!O561</f>
        <v>4400000</v>
      </c>
      <c r="K9" s="9">
        <f>+STAFF_CWS!P561</f>
        <v>4400000</v>
      </c>
      <c r="L9" s="9">
        <f>+STAFF_CWS!Q561</f>
        <v>4400000</v>
      </c>
      <c r="M9" s="9">
        <f>+STAFF_CWS!R561</f>
        <v>4400000</v>
      </c>
      <c r="N9" s="9">
        <f>+STAFF_CWS!S561</f>
        <v>4400000</v>
      </c>
      <c r="O9" s="9">
        <f>+STAFF_CWS!T561</f>
        <v>5600000</v>
      </c>
      <c r="P9" s="9">
        <f>+STAFF_CWS!U561</f>
        <v>5600000</v>
      </c>
      <c r="Q9" s="9">
        <f>+STAFF_CWS!V561</f>
        <v>5600000</v>
      </c>
      <c r="R9" s="9">
        <f>+STAFF_CWS!W561</f>
        <v>5600000</v>
      </c>
      <c r="S9" s="9">
        <f>+STAFF_CWS!X561</f>
        <v>5600000</v>
      </c>
      <c r="T9" s="9">
        <f>+STAFF_CWS!Y561</f>
        <v>5600000</v>
      </c>
      <c r="U9" s="9">
        <f>+STAFF_CWS!Z561</f>
        <v>5600000</v>
      </c>
      <c r="V9" s="9">
        <f>+STAFF_CWS!AA561</f>
        <v>5600000</v>
      </c>
      <c r="W9" s="9">
        <f>+STAFF_CWS!AB561</f>
        <v>5600000</v>
      </c>
      <c r="X9" s="9">
        <f>+STAFF_CWS!AC561</f>
        <v>5600000</v>
      </c>
      <c r="Y9" s="9">
        <f>+STAFF_CWS!AD561</f>
        <v>5600000</v>
      </c>
      <c r="Z9" s="9">
        <f>+STAFF_CWS!AE561</f>
        <v>5600000</v>
      </c>
      <c r="AA9" s="9">
        <f>+STAFF_CWS!AF561</f>
        <v>6400000</v>
      </c>
      <c r="AB9" s="9">
        <f>+STAFF_CWS!AG561</f>
        <v>6400000</v>
      </c>
      <c r="AC9" s="9">
        <f>+STAFF_CWS!AH561</f>
        <v>6400000</v>
      </c>
      <c r="AD9" s="9">
        <f>+STAFF_CWS!AI561</f>
        <v>6400000</v>
      </c>
      <c r="AE9" s="9">
        <f>+STAFF_CWS!AJ561</f>
        <v>6400000</v>
      </c>
      <c r="AF9" s="9">
        <f>+STAFF_CWS!AK561</f>
        <v>6400000</v>
      </c>
      <c r="AG9" s="9">
        <f>+STAFF_CWS!AL561</f>
        <v>6400000</v>
      </c>
      <c r="AH9" s="9">
        <f>+STAFF_CWS!AM561</f>
        <v>6400000</v>
      </c>
      <c r="AI9" s="9">
        <f>+STAFF_CWS!AN561</f>
        <v>6400000</v>
      </c>
      <c r="AJ9" s="9">
        <f>+STAFF_CWS!AO561</f>
        <v>6400000</v>
      </c>
      <c r="AK9" s="9">
        <f>+STAFF_CWS!AP561</f>
        <v>6400000</v>
      </c>
      <c r="AL9" s="9">
        <f>+STAFF_CWS!AQ561</f>
        <v>6400000</v>
      </c>
      <c r="AM9" s="9">
        <f>+STAFF_CWS!AR561</f>
        <v>7800000</v>
      </c>
      <c r="AN9" s="9">
        <f>+STAFF_CWS!AS561</f>
        <v>7800000</v>
      </c>
      <c r="AO9" s="9">
        <f>+STAFF_CWS!AT561</f>
        <v>7800000</v>
      </c>
      <c r="AP9" s="9">
        <f>+STAFF_CWS!AU561</f>
        <v>7800000</v>
      </c>
      <c r="AQ9" s="9">
        <f>+STAFF_CWS!AV561</f>
        <v>7800000</v>
      </c>
      <c r="AR9" s="9">
        <f>+STAFF_CWS!AW561</f>
        <v>7800000</v>
      </c>
      <c r="AS9" s="9">
        <f>+STAFF_CWS!AX561</f>
        <v>7800000</v>
      </c>
      <c r="AT9" s="9">
        <f>+STAFF_CWS!AY561</f>
        <v>7800000</v>
      </c>
      <c r="AU9" s="9">
        <f>+STAFF_CWS!AZ561</f>
        <v>7800000</v>
      </c>
      <c r="AV9" s="9">
        <f>+STAFF_CWS!BA561</f>
        <v>7800000</v>
      </c>
      <c r="AW9" s="9">
        <f>+STAFF_CWS!BB561</f>
        <v>7800000</v>
      </c>
      <c r="AX9" s="9">
        <f>+STAFF_CWS!BC561</f>
        <v>7800000</v>
      </c>
      <c r="AY9" s="9">
        <f>+STAFF_CWS!BD561</f>
        <v>10800000</v>
      </c>
      <c r="AZ9" s="9">
        <f>+STAFF_CWS!BE561</f>
        <v>10800000</v>
      </c>
      <c r="BA9" s="9">
        <f>+STAFF_CWS!BF561</f>
        <v>10800000</v>
      </c>
      <c r="BB9" s="9">
        <f>+STAFF_CWS!BG561</f>
        <v>10800000</v>
      </c>
      <c r="BC9" s="9">
        <f>+STAFF_CWS!BH561</f>
        <v>10800000</v>
      </c>
      <c r="BD9" s="9">
        <f>+STAFF_CWS!BI561</f>
        <v>10800000</v>
      </c>
      <c r="BE9" s="9">
        <f>+STAFF_CWS!BJ561</f>
        <v>10800000</v>
      </c>
      <c r="BF9" s="9">
        <f>+STAFF_CWS!BK561</f>
        <v>10800000</v>
      </c>
      <c r="BG9" s="9">
        <f>+STAFF_CWS!BL561</f>
        <v>10800000</v>
      </c>
      <c r="BH9" s="9">
        <f>+STAFF_CWS!BM561</f>
        <v>10800000</v>
      </c>
      <c r="BI9" s="9">
        <f>+STAFF_CWS!BN561</f>
        <v>10800000</v>
      </c>
      <c r="BJ9" s="9">
        <f>+STAFF_CWS!BO561</f>
        <v>10800000</v>
      </c>
      <c r="BK9" s="37">
        <f>SUM(C9:BJ9)</f>
        <v>420000000</v>
      </c>
    </row>
    <row r="10" spans="1:63" x14ac:dyDescent="0.15">
      <c r="B10" s="33" t="s">
        <v>1064</v>
      </c>
      <c r="C10" s="9">
        <f>+STAFF_CWS!H562</f>
        <v>0</v>
      </c>
      <c r="D10" s="9">
        <f>+STAFF_CWS!I562</f>
        <v>0</v>
      </c>
      <c r="E10" s="9">
        <f>+STAFF_CWS!J562</f>
        <v>0</v>
      </c>
      <c r="F10" s="9">
        <f>+STAFF_CWS!K562</f>
        <v>0</v>
      </c>
      <c r="G10" s="9">
        <f>+STAFF_CWS!L562</f>
        <v>0</v>
      </c>
      <c r="H10" s="9">
        <f>+STAFF_CWS!M562</f>
        <v>0</v>
      </c>
      <c r="I10" s="9">
        <f>+STAFF_CWS!N562</f>
        <v>0</v>
      </c>
      <c r="J10" s="9">
        <f>+STAFF_CWS!O562</f>
        <v>0</v>
      </c>
      <c r="K10" s="9">
        <f>+STAFF_CWS!P562</f>
        <v>0</v>
      </c>
      <c r="L10" s="9">
        <f>+STAFF_CWS!Q562</f>
        <v>576.35</v>
      </c>
      <c r="M10" s="9">
        <f>+STAFF_CWS!R562</f>
        <v>576.35</v>
      </c>
      <c r="N10" s="9">
        <f>+STAFF_CWS!S562</f>
        <v>1122.3</v>
      </c>
      <c r="O10" s="9">
        <f>+STAFF_CWS!T562</f>
        <v>2524.1900000000005</v>
      </c>
      <c r="P10" s="9">
        <f>+STAFF_CWS!U562</f>
        <v>3394.6650000000004</v>
      </c>
      <c r="Q10" s="9">
        <f>+STAFF_CWS!V562</f>
        <v>6789.3300000000008</v>
      </c>
      <c r="R10" s="9">
        <f>+STAFF_CWS!W562</f>
        <v>6789.3300000000008</v>
      </c>
      <c r="S10" s="9">
        <f>+STAFF_CWS!X562</f>
        <v>6789.3300000000008</v>
      </c>
      <c r="T10" s="9">
        <f>+STAFF_CWS!Y562</f>
        <v>6789.3300000000008</v>
      </c>
      <c r="U10" s="9">
        <f>+STAFF_CWS!Z562</f>
        <v>6789.3300000000008</v>
      </c>
      <c r="V10" s="9">
        <f>+STAFF_CWS!AA562</f>
        <v>7659.8050000000003</v>
      </c>
      <c r="W10" s="9">
        <f>+STAFF_CWS!AB562</f>
        <v>8530.2800000000007</v>
      </c>
      <c r="X10" s="9">
        <f>+STAFF_CWS!AC562</f>
        <v>8560.1237500000007</v>
      </c>
      <c r="Y10" s="9">
        <f>+STAFF_CWS!AD562</f>
        <v>10214.307500000001</v>
      </c>
      <c r="Z10" s="9">
        <f>+STAFF_CWS!AE562</f>
        <v>10243.526250000001</v>
      </c>
      <c r="AA10" s="9">
        <f>+STAFF_CWS!AF562</f>
        <v>13653.38</v>
      </c>
      <c r="AB10" s="9">
        <f>+STAFF_CWS!AG562</f>
        <v>21827.058000000005</v>
      </c>
      <c r="AC10" s="9">
        <f>+STAFF_CWS!AH562</f>
        <v>24635.2215</v>
      </c>
      <c r="AD10" s="9">
        <f>+STAFF_CWS!AI562</f>
        <v>24635.2215</v>
      </c>
      <c r="AE10" s="9">
        <f>+STAFF_CWS!AJ562</f>
        <v>27352.51</v>
      </c>
      <c r="AF10" s="9">
        <f>+STAFF_CWS!AK562</f>
        <v>27352.51</v>
      </c>
      <c r="AG10" s="9">
        <f>+STAFF_CWS!AL562</f>
        <v>27352.51</v>
      </c>
      <c r="AH10" s="9">
        <f>+STAFF_CWS!AM562</f>
        <v>24658.0965</v>
      </c>
      <c r="AI10" s="9">
        <f>+STAFF_CWS!AN562</f>
        <v>24680.9715</v>
      </c>
      <c r="AJ10" s="9">
        <f>+STAFF_CWS!AO562</f>
        <v>21996.339250000005</v>
      </c>
      <c r="AK10" s="9">
        <f>+STAFF_CWS!AP562</f>
        <v>19320.550750000002</v>
      </c>
      <c r="AL10" s="9">
        <f>+STAFF_CWS!AQ562</f>
        <v>16635.2935</v>
      </c>
      <c r="AM10" s="9">
        <f>+STAFF_CWS!AR562</f>
        <v>25620.770799999998</v>
      </c>
      <c r="AN10" s="9">
        <f>+STAFF_CWS!AS562</f>
        <v>40872.667500000003</v>
      </c>
      <c r="AO10" s="9">
        <f>+STAFF_CWS!AT562</f>
        <v>46133.167050000004</v>
      </c>
      <c r="AP10" s="9">
        <f>+STAFF_CWS!AU562</f>
        <v>46133.167050000004</v>
      </c>
      <c r="AQ10" s="9">
        <f>+STAFF_CWS!AV562</f>
        <v>51162.490625000006</v>
      </c>
      <c r="AR10" s="9">
        <f>+STAFF_CWS!AW562</f>
        <v>51162.490625000006</v>
      </c>
      <c r="AS10" s="9">
        <f>+STAFF_CWS!AX562</f>
        <v>51162.490625000006</v>
      </c>
      <c r="AT10" s="9">
        <f>+STAFF_CWS!AY562</f>
        <v>46158.667050000004</v>
      </c>
      <c r="AU10" s="9">
        <f>+STAFF_CWS!AZ562</f>
        <v>46184.167050000004</v>
      </c>
      <c r="AV10" s="9">
        <f>+STAFF_CWS!BA562</f>
        <v>41062.355000000003</v>
      </c>
      <c r="AW10" s="9">
        <f>+STAFF_CWS!BB562</f>
        <v>36074.781425000001</v>
      </c>
      <c r="AX10" s="9">
        <f>+STAFF_CWS!BC562</f>
        <v>30952.094375000001</v>
      </c>
      <c r="AY10" s="9">
        <f>+STAFF_CWS!BD562</f>
        <v>43572.210675000002</v>
      </c>
      <c r="AZ10" s="9">
        <f>+STAFF_CWS!BE562</f>
        <v>69690.999580000003</v>
      </c>
      <c r="BA10" s="9">
        <f>+STAFF_CWS!BF562</f>
        <v>78492.241714999996</v>
      </c>
      <c r="BB10" s="9">
        <f>+STAFF_CWS!BG562</f>
        <v>78492.241714999996</v>
      </c>
      <c r="BC10" s="9">
        <f>+STAFF_CWS!BH562</f>
        <v>87186.171350000004</v>
      </c>
      <c r="BD10" s="9">
        <f>+STAFF_CWS!BI562</f>
        <v>87186.171350000004</v>
      </c>
      <c r="BE10" s="9">
        <f>+STAFF_CWS!BJ562</f>
        <v>87186.171350000004</v>
      </c>
      <c r="BF10" s="9">
        <f>+STAFF_CWS!BK562</f>
        <v>78517.741714999996</v>
      </c>
      <c r="BG10" s="9">
        <f>+STAFF_CWS!BL562</f>
        <v>78543.241714999996</v>
      </c>
      <c r="BH10" s="9">
        <f>+STAFF_CWS!BM562</f>
        <v>69880.687080000003</v>
      </c>
      <c r="BI10" s="9">
        <f>+STAFF_CWS!BN562</f>
        <v>61228.507444999996</v>
      </c>
      <c r="BJ10" s="9">
        <f>+STAFF_CWS!BO562</f>
        <v>52565.077810000003</v>
      </c>
      <c r="BK10" s="37">
        <f>SUM(C10:BJ10)</f>
        <v>1746668.9826749999</v>
      </c>
    </row>
    <row r="11" spans="1:63" x14ac:dyDescent="0.15">
      <c r="B11" s="33" t="s">
        <v>152</v>
      </c>
      <c r="C11" s="9">
        <f>+C10+C9</f>
        <v>4400000</v>
      </c>
      <c r="D11" s="9">
        <f t="shared" ref="D11:BJ11" si="0">+D10+D9</f>
        <v>4400000</v>
      </c>
      <c r="E11" s="9">
        <f t="shared" si="0"/>
        <v>4400000</v>
      </c>
      <c r="F11" s="9">
        <f t="shared" si="0"/>
        <v>4400000</v>
      </c>
      <c r="G11" s="9">
        <f t="shared" si="0"/>
        <v>4400000</v>
      </c>
      <c r="H11" s="9">
        <f t="shared" si="0"/>
        <v>4400000</v>
      </c>
      <c r="I11" s="9">
        <f t="shared" si="0"/>
        <v>4400000</v>
      </c>
      <c r="J11" s="9">
        <f t="shared" si="0"/>
        <v>4400000</v>
      </c>
      <c r="K11" s="9">
        <f t="shared" si="0"/>
        <v>4400000</v>
      </c>
      <c r="L11" s="9">
        <f t="shared" si="0"/>
        <v>4400576.3499999996</v>
      </c>
      <c r="M11" s="9">
        <f t="shared" si="0"/>
        <v>4400576.3499999996</v>
      </c>
      <c r="N11" s="9">
        <f t="shared" si="0"/>
        <v>4401122.3</v>
      </c>
      <c r="O11" s="9">
        <f t="shared" si="0"/>
        <v>5602524.1900000004</v>
      </c>
      <c r="P11" s="9">
        <f t="shared" si="0"/>
        <v>5603394.665</v>
      </c>
      <c r="Q11" s="9">
        <f t="shared" si="0"/>
        <v>5606789.3300000001</v>
      </c>
      <c r="R11" s="9">
        <f t="shared" si="0"/>
        <v>5606789.3300000001</v>
      </c>
      <c r="S11" s="9">
        <f t="shared" si="0"/>
        <v>5606789.3300000001</v>
      </c>
      <c r="T11" s="9">
        <f t="shared" si="0"/>
        <v>5606789.3300000001</v>
      </c>
      <c r="U11" s="9">
        <f t="shared" si="0"/>
        <v>5606789.3300000001</v>
      </c>
      <c r="V11" s="9">
        <f t="shared" si="0"/>
        <v>5607659.8049999997</v>
      </c>
      <c r="W11" s="9">
        <f t="shared" si="0"/>
        <v>5608530.2800000003</v>
      </c>
      <c r="X11" s="9">
        <f t="shared" si="0"/>
        <v>5608560.1237500003</v>
      </c>
      <c r="Y11" s="9">
        <f t="shared" si="0"/>
        <v>5610214.3075000001</v>
      </c>
      <c r="Z11" s="9">
        <f t="shared" si="0"/>
        <v>5610243.5262500001</v>
      </c>
      <c r="AA11" s="9">
        <f t="shared" si="0"/>
        <v>6413653.3799999999</v>
      </c>
      <c r="AB11" s="9">
        <f t="shared" si="0"/>
        <v>6421827.0580000002</v>
      </c>
      <c r="AC11" s="9">
        <f t="shared" si="0"/>
        <v>6424635.2215</v>
      </c>
      <c r="AD11" s="9">
        <f t="shared" si="0"/>
        <v>6424635.2215</v>
      </c>
      <c r="AE11" s="9">
        <f t="shared" si="0"/>
        <v>6427352.5099999998</v>
      </c>
      <c r="AF11" s="9">
        <f t="shared" si="0"/>
        <v>6427352.5099999998</v>
      </c>
      <c r="AG11" s="9">
        <f t="shared" si="0"/>
        <v>6427352.5099999998</v>
      </c>
      <c r="AH11" s="9">
        <f t="shared" si="0"/>
        <v>6424658.0965</v>
      </c>
      <c r="AI11" s="9">
        <f t="shared" si="0"/>
        <v>6424680.9715</v>
      </c>
      <c r="AJ11" s="9">
        <f t="shared" si="0"/>
        <v>6421996.3392500002</v>
      </c>
      <c r="AK11" s="9">
        <f t="shared" si="0"/>
        <v>6419320.5507500004</v>
      </c>
      <c r="AL11" s="9">
        <f t="shared" si="0"/>
        <v>6416635.2934999997</v>
      </c>
      <c r="AM11" s="9">
        <f t="shared" si="0"/>
        <v>7825620.7708000001</v>
      </c>
      <c r="AN11" s="9">
        <f t="shared" si="0"/>
        <v>7840872.6675000004</v>
      </c>
      <c r="AO11" s="9">
        <f t="shared" si="0"/>
        <v>7846133.1670500003</v>
      </c>
      <c r="AP11" s="9">
        <f t="shared" si="0"/>
        <v>7846133.1670500003</v>
      </c>
      <c r="AQ11" s="9">
        <f t="shared" si="0"/>
        <v>7851162.4906249996</v>
      </c>
      <c r="AR11" s="9">
        <f t="shared" si="0"/>
        <v>7851162.4906249996</v>
      </c>
      <c r="AS11" s="9">
        <f t="shared" si="0"/>
        <v>7851162.4906249996</v>
      </c>
      <c r="AT11" s="9">
        <f t="shared" si="0"/>
        <v>7846158.6670500003</v>
      </c>
      <c r="AU11" s="9">
        <f t="shared" si="0"/>
        <v>7846184.1670500003</v>
      </c>
      <c r="AV11" s="9">
        <f t="shared" si="0"/>
        <v>7841062.3550000004</v>
      </c>
      <c r="AW11" s="9">
        <f t="shared" si="0"/>
        <v>7836074.7814250002</v>
      </c>
      <c r="AX11" s="9">
        <f t="shared" si="0"/>
        <v>7830952.0943750003</v>
      </c>
      <c r="AY11" s="9">
        <f t="shared" si="0"/>
        <v>10843572.210674999</v>
      </c>
      <c r="AZ11" s="9">
        <f t="shared" si="0"/>
        <v>10869690.99958</v>
      </c>
      <c r="BA11" s="9">
        <f t="shared" si="0"/>
        <v>10878492.241714999</v>
      </c>
      <c r="BB11" s="9">
        <f t="shared" si="0"/>
        <v>10878492.241714999</v>
      </c>
      <c r="BC11" s="9">
        <f t="shared" si="0"/>
        <v>10887186.17135</v>
      </c>
      <c r="BD11" s="9">
        <f t="shared" si="0"/>
        <v>10887186.17135</v>
      </c>
      <c r="BE11" s="9">
        <f t="shared" si="0"/>
        <v>10887186.17135</v>
      </c>
      <c r="BF11" s="9">
        <f t="shared" si="0"/>
        <v>10878517.741714999</v>
      </c>
      <c r="BG11" s="9">
        <f t="shared" si="0"/>
        <v>10878543.241714999</v>
      </c>
      <c r="BH11" s="9">
        <f t="shared" si="0"/>
        <v>10869880.68708</v>
      </c>
      <c r="BI11" s="9">
        <f t="shared" si="0"/>
        <v>10861228.507445</v>
      </c>
      <c r="BJ11" s="9">
        <f t="shared" si="0"/>
        <v>10852565.077810001</v>
      </c>
      <c r="BK11" s="37">
        <f>SUM(BK9:BK10)</f>
        <v>421746668.98267502</v>
      </c>
    </row>
    <row r="12" spans="1:63" x14ac:dyDescent="0.15">
      <c r="B12" s="3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3" x14ac:dyDescent="0.15">
      <c r="A13" s="363" t="s">
        <v>154</v>
      </c>
      <c r="B13" s="363"/>
    </row>
    <row r="14" spans="1:63" x14ac:dyDescent="0.15">
      <c r="C14" s="363" t="s">
        <v>35</v>
      </c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 t="s">
        <v>36</v>
      </c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 t="s">
        <v>37</v>
      </c>
      <c r="AB14" s="363"/>
      <c r="AC14" s="363"/>
      <c r="AD14" s="363"/>
      <c r="AE14" s="363"/>
      <c r="AF14" s="363"/>
      <c r="AG14" s="363"/>
      <c r="AH14" s="363"/>
      <c r="AI14" s="363"/>
      <c r="AJ14" s="363"/>
      <c r="AK14" s="363"/>
      <c r="AL14" s="363"/>
      <c r="AM14" s="363" t="s">
        <v>38</v>
      </c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 t="s">
        <v>39</v>
      </c>
      <c r="AZ14" s="363"/>
      <c r="BA14" s="363"/>
      <c r="BB14" s="363"/>
      <c r="BC14" s="363"/>
      <c r="BD14" s="363"/>
      <c r="BE14" s="363"/>
      <c r="BF14" s="363"/>
      <c r="BG14" s="363"/>
      <c r="BH14" s="363"/>
      <c r="BI14" s="363"/>
      <c r="BJ14" s="363"/>
    </row>
    <row r="15" spans="1:63" x14ac:dyDescent="0.15">
      <c r="C15" s="27" t="s">
        <v>40</v>
      </c>
      <c r="D15" s="27" t="s">
        <v>41</v>
      </c>
      <c r="E15" s="27" t="s">
        <v>42</v>
      </c>
      <c r="F15" s="10" t="s">
        <v>43</v>
      </c>
      <c r="G15" s="10" t="s">
        <v>44</v>
      </c>
      <c r="H15" s="10" t="s">
        <v>45</v>
      </c>
      <c r="I15" s="10" t="s">
        <v>46</v>
      </c>
      <c r="J15" s="10" t="s">
        <v>47</v>
      </c>
      <c r="K15" s="10" t="s">
        <v>48</v>
      </c>
      <c r="L15" s="10" t="s">
        <v>49</v>
      </c>
      <c r="M15" s="10" t="s">
        <v>50</v>
      </c>
      <c r="N15" s="10" t="s">
        <v>51</v>
      </c>
      <c r="O15" s="27" t="s">
        <v>40</v>
      </c>
      <c r="P15" s="27" t="s">
        <v>41</v>
      </c>
      <c r="Q15" s="27" t="s">
        <v>42</v>
      </c>
      <c r="R15" s="10" t="s">
        <v>43</v>
      </c>
      <c r="S15" s="10" t="s">
        <v>44</v>
      </c>
      <c r="T15" s="10" t="s">
        <v>45</v>
      </c>
      <c r="U15" s="10" t="s">
        <v>46</v>
      </c>
      <c r="V15" s="10" t="s">
        <v>47</v>
      </c>
      <c r="W15" s="10" t="s">
        <v>48</v>
      </c>
      <c r="X15" s="10" t="s">
        <v>49</v>
      </c>
      <c r="Y15" s="10" t="s">
        <v>50</v>
      </c>
      <c r="Z15" s="10" t="s">
        <v>51</v>
      </c>
      <c r="AA15" s="27" t="s">
        <v>40</v>
      </c>
      <c r="AB15" s="27" t="s">
        <v>41</v>
      </c>
      <c r="AC15" s="27" t="s">
        <v>42</v>
      </c>
      <c r="AD15" s="10" t="s">
        <v>43</v>
      </c>
      <c r="AE15" s="10" t="s">
        <v>44</v>
      </c>
      <c r="AF15" s="10" t="s">
        <v>45</v>
      </c>
      <c r="AG15" s="10" t="s">
        <v>46</v>
      </c>
      <c r="AH15" s="10" t="s">
        <v>47</v>
      </c>
      <c r="AI15" s="10" t="s">
        <v>48</v>
      </c>
      <c r="AJ15" s="10" t="s">
        <v>49</v>
      </c>
      <c r="AK15" s="10" t="s">
        <v>50</v>
      </c>
      <c r="AL15" s="10" t="s">
        <v>51</v>
      </c>
      <c r="AM15" s="27" t="s">
        <v>40</v>
      </c>
      <c r="AN15" s="27" t="s">
        <v>41</v>
      </c>
      <c r="AO15" s="27" t="s">
        <v>42</v>
      </c>
      <c r="AP15" s="10" t="s">
        <v>43</v>
      </c>
      <c r="AQ15" s="10" t="s">
        <v>44</v>
      </c>
      <c r="AR15" s="10" t="s">
        <v>45</v>
      </c>
      <c r="AS15" s="10" t="s">
        <v>46</v>
      </c>
      <c r="AT15" s="10" t="s">
        <v>47</v>
      </c>
      <c r="AU15" s="10" t="s">
        <v>48</v>
      </c>
      <c r="AV15" s="10" t="s">
        <v>49</v>
      </c>
      <c r="AW15" s="10" t="s">
        <v>50</v>
      </c>
      <c r="AX15" s="10" t="s">
        <v>51</v>
      </c>
      <c r="AY15" s="27" t="s">
        <v>40</v>
      </c>
      <c r="AZ15" s="27" t="s">
        <v>41</v>
      </c>
      <c r="BA15" s="27" t="s">
        <v>42</v>
      </c>
      <c r="BB15" s="10" t="s">
        <v>43</v>
      </c>
      <c r="BC15" s="10" t="s">
        <v>44</v>
      </c>
      <c r="BD15" s="10" t="s">
        <v>45</v>
      </c>
      <c r="BE15" s="10" t="s">
        <v>46</v>
      </c>
      <c r="BF15" s="10" t="s">
        <v>47</v>
      </c>
      <c r="BG15" s="10" t="s">
        <v>48</v>
      </c>
      <c r="BH15" s="10" t="s">
        <v>49</v>
      </c>
      <c r="BI15" s="10" t="s">
        <v>50</v>
      </c>
      <c r="BJ15" s="10" t="s">
        <v>51</v>
      </c>
    </row>
    <row r="16" spans="1:63" x14ac:dyDescent="0.15">
      <c r="B16" s="33" t="str">
        <f>STAFF_CWS!A8</f>
        <v>Ejecutivo</v>
      </c>
      <c r="C16" s="12">
        <f>STAFF_CWS!H27</f>
        <v>2</v>
      </c>
      <c r="D16" s="12">
        <f>STAFF_CWS!I27</f>
        <v>2</v>
      </c>
      <c r="E16" s="12">
        <f>STAFF_CWS!J27</f>
        <v>2</v>
      </c>
      <c r="F16" s="12">
        <f>STAFF_CWS!K27</f>
        <v>2</v>
      </c>
      <c r="G16" s="12">
        <f>STAFF_CWS!L27</f>
        <v>2</v>
      </c>
      <c r="H16" s="12">
        <f>STAFF_CWS!M27</f>
        <v>2</v>
      </c>
      <c r="I16" s="12">
        <f>STAFF_CWS!N27</f>
        <v>2</v>
      </c>
      <c r="J16" s="12">
        <f>STAFF_CWS!O27</f>
        <v>2</v>
      </c>
      <c r="K16" s="12">
        <f>STAFF_CWS!P27</f>
        <v>2</v>
      </c>
      <c r="L16" s="12">
        <f>STAFF_CWS!Q27</f>
        <v>2</v>
      </c>
      <c r="M16" s="12">
        <f>STAFF_CWS!R27</f>
        <v>2</v>
      </c>
      <c r="N16" s="12">
        <f>STAFF_CWS!S27</f>
        <v>2</v>
      </c>
      <c r="O16" s="12">
        <f>STAFF_CWS!T27</f>
        <v>2</v>
      </c>
      <c r="P16" s="12">
        <f>STAFF_CWS!U27</f>
        <v>2</v>
      </c>
      <c r="Q16" s="12">
        <f>STAFF_CWS!V27</f>
        <v>2</v>
      </c>
      <c r="R16" s="12">
        <f>STAFF_CWS!W27</f>
        <v>2</v>
      </c>
      <c r="S16" s="12">
        <f>STAFF_CWS!X27</f>
        <v>2</v>
      </c>
      <c r="T16" s="12">
        <f>STAFF_CWS!Y27</f>
        <v>2</v>
      </c>
      <c r="U16" s="12">
        <f>STAFF_CWS!Z27</f>
        <v>2</v>
      </c>
      <c r="V16" s="12">
        <f>STAFF_CWS!AA27</f>
        <v>2</v>
      </c>
      <c r="W16" s="12">
        <f>STAFF_CWS!AB27</f>
        <v>2</v>
      </c>
      <c r="X16" s="12">
        <f>STAFF_CWS!AC27</f>
        <v>2</v>
      </c>
      <c r="Y16" s="12">
        <f>STAFF_CWS!AD27</f>
        <v>2</v>
      </c>
      <c r="Z16" s="12">
        <f>STAFF_CWS!AE27</f>
        <v>2</v>
      </c>
      <c r="AA16" s="12">
        <f>STAFF_CWS!AF27</f>
        <v>2</v>
      </c>
      <c r="AB16" s="12">
        <f>STAFF_CWS!AG27</f>
        <v>2</v>
      </c>
      <c r="AC16" s="12">
        <f>STAFF_CWS!AH27</f>
        <v>2</v>
      </c>
      <c r="AD16" s="12">
        <f>STAFF_CWS!AI27</f>
        <v>2</v>
      </c>
      <c r="AE16" s="12">
        <f>STAFF_CWS!AJ27</f>
        <v>2</v>
      </c>
      <c r="AF16" s="12">
        <f>STAFF_CWS!AK27</f>
        <v>2</v>
      </c>
      <c r="AG16" s="12">
        <f>STAFF_CWS!AL27</f>
        <v>2</v>
      </c>
      <c r="AH16" s="12">
        <f>STAFF_CWS!AM27</f>
        <v>2</v>
      </c>
      <c r="AI16" s="12">
        <f>STAFF_CWS!AN27</f>
        <v>2</v>
      </c>
      <c r="AJ16" s="12">
        <f>STAFF_CWS!AO27</f>
        <v>2</v>
      </c>
      <c r="AK16" s="12">
        <f>STAFF_CWS!AP27</f>
        <v>2</v>
      </c>
      <c r="AL16" s="12">
        <f>STAFF_CWS!AQ27</f>
        <v>2</v>
      </c>
      <c r="AM16" s="12">
        <f>STAFF_CWS!AR27</f>
        <v>2</v>
      </c>
      <c r="AN16" s="12">
        <f>STAFF_CWS!AS27</f>
        <v>2</v>
      </c>
      <c r="AO16" s="12">
        <f>STAFF_CWS!AT27</f>
        <v>2</v>
      </c>
      <c r="AP16" s="12">
        <f>STAFF_CWS!AU27</f>
        <v>2</v>
      </c>
      <c r="AQ16" s="12">
        <f>STAFF_CWS!AV27</f>
        <v>2</v>
      </c>
      <c r="AR16" s="12">
        <f>STAFF_CWS!AW27</f>
        <v>2</v>
      </c>
      <c r="AS16" s="12">
        <f>STAFF_CWS!AX27</f>
        <v>2</v>
      </c>
      <c r="AT16" s="12">
        <f>STAFF_CWS!AY27</f>
        <v>2</v>
      </c>
      <c r="AU16" s="12">
        <f>STAFF_CWS!AZ27</f>
        <v>2</v>
      </c>
      <c r="AV16" s="12">
        <f>STAFF_CWS!BA27</f>
        <v>2</v>
      </c>
      <c r="AW16" s="12">
        <f>STAFF_CWS!BB27</f>
        <v>2</v>
      </c>
      <c r="AX16" s="12">
        <f>STAFF_CWS!BC27</f>
        <v>2</v>
      </c>
      <c r="AY16" s="12">
        <f>STAFF_CWS!BD27</f>
        <v>2</v>
      </c>
      <c r="AZ16" s="12">
        <f>STAFF_CWS!BE27</f>
        <v>2</v>
      </c>
      <c r="BA16" s="12">
        <f>STAFF_CWS!BF27</f>
        <v>2</v>
      </c>
      <c r="BB16" s="12">
        <f>STAFF_CWS!BG27</f>
        <v>2</v>
      </c>
      <c r="BC16" s="12">
        <f>STAFF_CWS!BH27</f>
        <v>2</v>
      </c>
      <c r="BD16" s="12">
        <f>STAFF_CWS!BI27</f>
        <v>2</v>
      </c>
      <c r="BE16" s="12">
        <f>STAFF_CWS!BJ27</f>
        <v>2</v>
      </c>
      <c r="BF16" s="12">
        <f>STAFF_CWS!BK27</f>
        <v>2</v>
      </c>
      <c r="BG16" s="12">
        <f>STAFF_CWS!BL27</f>
        <v>2</v>
      </c>
      <c r="BH16" s="12">
        <f>STAFF_CWS!BM27</f>
        <v>2</v>
      </c>
      <c r="BI16" s="12">
        <f>STAFF_CWS!BN27</f>
        <v>2</v>
      </c>
      <c r="BJ16" s="12">
        <f>STAFF_CWS!BO27</f>
        <v>2</v>
      </c>
    </row>
    <row r="17" spans="2:62" x14ac:dyDescent="0.15">
      <c r="B17" s="33" t="str">
        <f>STAFF_CWS!A33</f>
        <v>Biz Ops</v>
      </c>
      <c r="C17" s="12">
        <f>STAFF_CWS!H49</f>
        <v>1</v>
      </c>
      <c r="D17" s="12">
        <f>STAFF_CWS!I49</f>
        <v>1</v>
      </c>
      <c r="E17" s="12">
        <f>STAFF_CWS!J49</f>
        <v>1</v>
      </c>
      <c r="F17" s="12">
        <f>STAFF_CWS!K49</f>
        <v>1</v>
      </c>
      <c r="G17" s="12">
        <f>STAFF_CWS!L49</f>
        <v>1</v>
      </c>
      <c r="H17" s="12">
        <f>STAFF_CWS!M49</f>
        <v>1</v>
      </c>
      <c r="I17" s="12">
        <f>STAFF_CWS!N49</f>
        <v>1</v>
      </c>
      <c r="J17" s="12">
        <f>STAFF_CWS!O49</f>
        <v>1</v>
      </c>
      <c r="K17" s="12">
        <f>STAFF_CWS!P49</f>
        <v>1</v>
      </c>
      <c r="L17" s="12">
        <f>STAFF_CWS!Q49</f>
        <v>1</v>
      </c>
      <c r="M17" s="12">
        <f>STAFF_CWS!R49</f>
        <v>1</v>
      </c>
      <c r="N17" s="12">
        <f>STAFF_CWS!S49</f>
        <v>1</v>
      </c>
      <c r="O17" s="12">
        <f>STAFF_CWS!T49</f>
        <v>1</v>
      </c>
      <c r="P17" s="12">
        <f>STAFF_CWS!U49</f>
        <v>1</v>
      </c>
      <c r="Q17" s="12">
        <f>STAFF_CWS!V49</f>
        <v>1</v>
      </c>
      <c r="R17" s="12">
        <f>STAFF_CWS!W49</f>
        <v>1</v>
      </c>
      <c r="S17" s="12">
        <f>STAFF_CWS!X49</f>
        <v>1</v>
      </c>
      <c r="T17" s="12">
        <f>STAFF_CWS!Y49</f>
        <v>1</v>
      </c>
      <c r="U17" s="12">
        <f>STAFF_CWS!Z49</f>
        <v>1</v>
      </c>
      <c r="V17" s="12">
        <f>STAFF_CWS!AA49</f>
        <v>1</v>
      </c>
      <c r="W17" s="12">
        <f>STAFF_CWS!AB49</f>
        <v>1</v>
      </c>
      <c r="X17" s="12">
        <f>STAFF_CWS!AC49</f>
        <v>1</v>
      </c>
      <c r="Y17" s="12">
        <f>STAFF_CWS!AD49</f>
        <v>1</v>
      </c>
      <c r="Z17" s="12">
        <f>STAFF_CWS!AE49</f>
        <v>1</v>
      </c>
      <c r="AA17" s="12">
        <f>STAFF_CWS!AF49</f>
        <v>0</v>
      </c>
      <c r="AB17" s="12">
        <f>STAFF_CWS!AG49</f>
        <v>0</v>
      </c>
      <c r="AC17" s="12">
        <f>STAFF_CWS!AH49</f>
        <v>0</v>
      </c>
      <c r="AD17" s="12">
        <f>STAFF_CWS!AI49</f>
        <v>0</v>
      </c>
      <c r="AE17" s="12">
        <f>STAFF_CWS!AJ49</f>
        <v>0</v>
      </c>
      <c r="AF17" s="12">
        <f>STAFF_CWS!AK49</f>
        <v>0</v>
      </c>
      <c r="AG17" s="12">
        <f>STAFF_CWS!AL49</f>
        <v>0</v>
      </c>
      <c r="AH17" s="12">
        <f>STAFF_CWS!AM49</f>
        <v>0</v>
      </c>
      <c r="AI17" s="12">
        <f>STAFF_CWS!AN49</f>
        <v>0</v>
      </c>
      <c r="AJ17" s="12">
        <f>STAFF_CWS!AO49</f>
        <v>0</v>
      </c>
      <c r="AK17" s="12">
        <f>STAFF_CWS!AP49</f>
        <v>0</v>
      </c>
      <c r="AL17" s="12">
        <f>STAFF_CWS!AQ49</f>
        <v>0</v>
      </c>
      <c r="AM17" s="12">
        <f>STAFF_CWS!AR49</f>
        <v>0</v>
      </c>
      <c r="AN17" s="12">
        <f>STAFF_CWS!AS49</f>
        <v>0</v>
      </c>
      <c r="AO17" s="12">
        <f>STAFF_CWS!AT49</f>
        <v>0</v>
      </c>
      <c r="AP17" s="12">
        <f>STAFF_CWS!AU49</f>
        <v>0</v>
      </c>
      <c r="AQ17" s="12">
        <f>STAFF_CWS!AV49</f>
        <v>0</v>
      </c>
      <c r="AR17" s="12">
        <f>STAFF_CWS!AW49</f>
        <v>0</v>
      </c>
      <c r="AS17" s="12">
        <f>STAFF_CWS!AX49</f>
        <v>0</v>
      </c>
      <c r="AT17" s="12">
        <f>STAFF_CWS!AY49</f>
        <v>0</v>
      </c>
      <c r="AU17" s="12">
        <f>STAFF_CWS!AZ49</f>
        <v>0</v>
      </c>
      <c r="AV17" s="12">
        <f>STAFF_CWS!BA49</f>
        <v>0</v>
      </c>
      <c r="AW17" s="12">
        <f>STAFF_CWS!BB49</f>
        <v>0</v>
      </c>
      <c r="AX17" s="12">
        <f>STAFF_CWS!BC49</f>
        <v>0</v>
      </c>
      <c r="AY17" s="12">
        <f>STAFF_CWS!BD49</f>
        <v>0</v>
      </c>
      <c r="AZ17" s="12">
        <f>STAFF_CWS!BE49</f>
        <v>0</v>
      </c>
      <c r="BA17" s="12">
        <f>STAFF_CWS!BF49</f>
        <v>0</v>
      </c>
      <c r="BB17" s="12">
        <f>STAFF_CWS!BG49</f>
        <v>0</v>
      </c>
      <c r="BC17" s="12">
        <f>STAFF_CWS!BH49</f>
        <v>0</v>
      </c>
      <c r="BD17" s="12">
        <f>STAFF_CWS!BI49</f>
        <v>0</v>
      </c>
      <c r="BE17" s="12">
        <f>STAFF_CWS!BJ49</f>
        <v>0</v>
      </c>
      <c r="BF17" s="12">
        <f>STAFF_CWS!BK49</f>
        <v>0</v>
      </c>
      <c r="BG17" s="12">
        <f>STAFF_CWS!BL49</f>
        <v>0</v>
      </c>
      <c r="BH17" s="12">
        <f>STAFF_CWS!BM49</f>
        <v>0</v>
      </c>
      <c r="BI17" s="12">
        <f>STAFF_CWS!BN49</f>
        <v>0</v>
      </c>
      <c r="BJ17" s="12">
        <f>STAFF_CWS!BO49</f>
        <v>0</v>
      </c>
    </row>
    <row r="18" spans="2:62" x14ac:dyDescent="0.15">
      <c r="B18" s="33" t="s">
        <v>156</v>
      </c>
      <c r="C18" s="12">
        <f>STAFF_CWS!H77</f>
        <v>0.75</v>
      </c>
      <c r="D18" s="12">
        <f>STAFF_CWS!I77</f>
        <v>0.75</v>
      </c>
      <c r="E18" s="12">
        <f>STAFF_CWS!J77</f>
        <v>0.75</v>
      </c>
      <c r="F18" s="12">
        <f>STAFF_CWS!K77</f>
        <v>0.75</v>
      </c>
      <c r="G18" s="12">
        <f>STAFF_CWS!L77</f>
        <v>0.75</v>
      </c>
      <c r="H18" s="12">
        <f>STAFF_CWS!M77</f>
        <v>0.75</v>
      </c>
      <c r="I18" s="12">
        <f>STAFF_CWS!N77</f>
        <v>0.75</v>
      </c>
      <c r="J18" s="12">
        <f>STAFF_CWS!O77</f>
        <v>0.75</v>
      </c>
      <c r="K18" s="12">
        <f>STAFF_CWS!P77</f>
        <v>0.75</v>
      </c>
      <c r="L18" s="12">
        <f>STAFF_CWS!Q77</f>
        <v>0.75</v>
      </c>
      <c r="M18" s="12">
        <f>STAFF_CWS!R77</f>
        <v>0.75</v>
      </c>
      <c r="N18" s="12">
        <f>STAFF_CWS!S77</f>
        <v>0.75</v>
      </c>
      <c r="O18" s="12">
        <f>STAFF_CWS!T77</f>
        <v>0.75</v>
      </c>
      <c r="P18" s="12">
        <f>STAFF_CWS!U77</f>
        <v>0.75</v>
      </c>
      <c r="Q18" s="12">
        <f>STAFF_CWS!V77</f>
        <v>0.75</v>
      </c>
      <c r="R18" s="12">
        <f>STAFF_CWS!W77</f>
        <v>0.75</v>
      </c>
      <c r="S18" s="12">
        <f>STAFF_CWS!X77</f>
        <v>0.75</v>
      </c>
      <c r="T18" s="12">
        <f>STAFF_CWS!Y77</f>
        <v>0.75</v>
      </c>
      <c r="U18" s="12">
        <f>STAFF_CWS!Z77</f>
        <v>0.25</v>
      </c>
      <c r="V18" s="12">
        <f>STAFF_CWS!AA77</f>
        <v>0.25</v>
      </c>
      <c r="W18" s="12">
        <f>STAFF_CWS!AB77</f>
        <v>0.25</v>
      </c>
      <c r="X18" s="12">
        <f>STAFF_CWS!AC77</f>
        <v>0.25</v>
      </c>
      <c r="Y18" s="12">
        <f>STAFF_CWS!AD77</f>
        <v>0.25</v>
      </c>
      <c r="Z18" s="12">
        <f>STAFF_CWS!AE77</f>
        <v>0.25</v>
      </c>
      <c r="AA18" s="12">
        <f>STAFF_CWS!AF77</f>
        <v>0</v>
      </c>
      <c r="AB18" s="12">
        <f>STAFF_CWS!AG77</f>
        <v>0</v>
      </c>
      <c r="AC18" s="12">
        <f>STAFF_CWS!AH77</f>
        <v>0</v>
      </c>
      <c r="AD18" s="12">
        <f>STAFF_CWS!AI77</f>
        <v>0</v>
      </c>
      <c r="AE18" s="12">
        <f>STAFF_CWS!AJ77</f>
        <v>0</v>
      </c>
      <c r="AF18" s="12">
        <f>STAFF_CWS!AK77</f>
        <v>0</v>
      </c>
      <c r="AG18" s="12">
        <f>STAFF_CWS!AL77</f>
        <v>0</v>
      </c>
      <c r="AH18" s="12">
        <f>STAFF_CWS!AM77</f>
        <v>0</v>
      </c>
      <c r="AI18" s="12">
        <f>STAFF_CWS!AN77</f>
        <v>0</v>
      </c>
      <c r="AJ18" s="12">
        <f>STAFF_CWS!AO77</f>
        <v>0</v>
      </c>
      <c r="AK18" s="12">
        <f>STAFF_CWS!AP77</f>
        <v>0</v>
      </c>
      <c r="AL18" s="12">
        <f>STAFF_CWS!AQ77</f>
        <v>0</v>
      </c>
      <c r="AM18" s="12">
        <f>STAFF_CWS!AR77</f>
        <v>0</v>
      </c>
      <c r="AN18" s="12">
        <f>STAFF_CWS!AS77</f>
        <v>0</v>
      </c>
      <c r="AO18" s="12">
        <f>STAFF_CWS!AT77</f>
        <v>0</v>
      </c>
      <c r="AP18" s="12">
        <f>STAFF_CWS!AU77</f>
        <v>0</v>
      </c>
      <c r="AQ18" s="12">
        <f>STAFF_CWS!AV77</f>
        <v>0</v>
      </c>
      <c r="AR18" s="12">
        <f>STAFF_CWS!AW77</f>
        <v>0</v>
      </c>
      <c r="AS18" s="12">
        <f>STAFF_CWS!AX77</f>
        <v>0</v>
      </c>
      <c r="AT18" s="12">
        <f>STAFF_CWS!AY77</f>
        <v>0</v>
      </c>
      <c r="AU18" s="12">
        <f>STAFF_CWS!AZ77</f>
        <v>0</v>
      </c>
      <c r="AV18" s="12">
        <f>STAFF_CWS!BA77</f>
        <v>0</v>
      </c>
      <c r="AW18" s="12">
        <f>STAFF_CWS!BB77</f>
        <v>0</v>
      </c>
      <c r="AX18" s="12">
        <f>STAFF_CWS!BC77</f>
        <v>0</v>
      </c>
      <c r="AY18" s="12">
        <f>STAFF_CWS!BD77</f>
        <v>0</v>
      </c>
      <c r="AZ18" s="12">
        <f>STAFF_CWS!BE77</f>
        <v>0</v>
      </c>
      <c r="BA18" s="12">
        <f>STAFF_CWS!BF77</f>
        <v>0</v>
      </c>
      <c r="BB18" s="12">
        <f>STAFF_CWS!BG77</f>
        <v>0</v>
      </c>
      <c r="BC18" s="12">
        <f>STAFF_CWS!BH77</f>
        <v>0</v>
      </c>
      <c r="BD18" s="12">
        <f>STAFF_CWS!BI77</f>
        <v>0</v>
      </c>
      <c r="BE18" s="12">
        <f>STAFF_CWS!BJ77</f>
        <v>0</v>
      </c>
      <c r="BF18" s="12">
        <f>STAFF_CWS!BK77</f>
        <v>0</v>
      </c>
      <c r="BG18" s="12">
        <f>STAFF_CWS!BL77</f>
        <v>0</v>
      </c>
      <c r="BH18" s="12">
        <f>STAFF_CWS!BM77</f>
        <v>0</v>
      </c>
      <c r="BI18" s="12">
        <f>STAFF_CWS!BN77</f>
        <v>0</v>
      </c>
      <c r="BJ18" s="12">
        <f>STAFF_CWS!BO77</f>
        <v>0</v>
      </c>
    </row>
    <row r="19" spans="2:62" x14ac:dyDescent="0.15">
      <c r="B19" s="33" t="str">
        <f>STAFF_CWS!A83</f>
        <v>Producción</v>
      </c>
      <c r="C19" s="12">
        <f>STAFF_CWS!H135</f>
        <v>2</v>
      </c>
      <c r="D19" s="12">
        <f>STAFF_CWS!I135</f>
        <v>2</v>
      </c>
      <c r="E19" s="12">
        <f>STAFF_CWS!J135</f>
        <v>2</v>
      </c>
      <c r="F19" s="12">
        <f>STAFF_CWS!K135</f>
        <v>2</v>
      </c>
      <c r="G19" s="12">
        <f>STAFF_CWS!L135</f>
        <v>2</v>
      </c>
      <c r="H19" s="12">
        <f>STAFF_CWS!M135</f>
        <v>2</v>
      </c>
      <c r="I19" s="12">
        <f>STAFF_CWS!N135</f>
        <v>2</v>
      </c>
      <c r="J19" s="12">
        <f>STAFF_CWS!O135</f>
        <v>2</v>
      </c>
      <c r="K19" s="12">
        <f>STAFF_CWS!P135</f>
        <v>2</v>
      </c>
      <c r="L19" s="12">
        <f>STAFF_CWS!Q135</f>
        <v>2</v>
      </c>
      <c r="M19" s="12">
        <f>STAFF_CWS!R135</f>
        <v>2</v>
      </c>
      <c r="N19" s="12">
        <f>STAFF_CWS!S135</f>
        <v>2</v>
      </c>
      <c r="O19" s="12">
        <f>STAFF_CWS!T135</f>
        <v>2</v>
      </c>
      <c r="P19" s="12">
        <f>STAFF_CWS!U135</f>
        <v>2</v>
      </c>
      <c r="Q19" s="12">
        <f>STAFF_CWS!V135</f>
        <v>2</v>
      </c>
      <c r="R19" s="12">
        <f>STAFF_CWS!W135</f>
        <v>2</v>
      </c>
      <c r="S19" s="12">
        <f>STAFF_CWS!X135</f>
        <v>2</v>
      </c>
      <c r="T19" s="12">
        <f>STAFF_CWS!Y135</f>
        <v>2</v>
      </c>
      <c r="U19" s="12">
        <f>STAFF_CWS!Z135</f>
        <v>2</v>
      </c>
      <c r="V19" s="12">
        <f>STAFF_CWS!AA135</f>
        <v>2</v>
      </c>
      <c r="W19" s="12">
        <f>STAFF_CWS!AB135</f>
        <v>2</v>
      </c>
      <c r="X19" s="12">
        <f>STAFF_CWS!AC135</f>
        <v>2</v>
      </c>
      <c r="Y19" s="12">
        <f>STAFF_CWS!AD135</f>
        <v>2</v>
      </c>
      <c r="Z19" s="12">
        <f>STAFF_CWS!AE135</f>
        <v>2</v>
      </c>
      <c r="AA19" s="12">
        <f>STAFF_CWS!AF135</f>
        <v>2</v>
      </c>
      <c r="AB19" s="12">
        <f>STAFF_CWS!AG135</f>
        <v>2</v>
      </c>
      <c r="AC19" s="12">
        <f>STAFF_CWS!AH135</f>
        <v>2</v>
      </c>
      <c r="AD19" s="12">
        <f>STAFF_CWS!AI135</f>
        <v>2</v>
      </c>
      <c r="AE19" s="12">
        <f>STAFF_CWS!AJ135</f>
        <v>2</v>
      </c>
      <c r="AF19" s="12">
        <f>STAFF_CWS!AK135</f>
        <v>2</v>
      </c>
      <c r="AG19" s="12">
        <f>STAFF_CWS!AL135</f>
        <v>2</v>
      </c>
      <c r="AH19" s="12">
        <f>STAFF_CWS!AM135</f>
        <v>2</v>
      </c>
      <c r="AI19" s="12">
        <f>STAFF_CWS!AN135</f>
        <v>2</v>
      </c>
      <c r="AJ19" s="12">
        <f>STAFF_CWS!AO135</f>
        <v>2</v>
      </c>
      <c r="AK19" s="12">
        <f>STAFF_CWS!AP135</f>
        <v>2</v>
      </c>
      <c r="AL19" s="12">
        <f>STAFF_CWS!AQ135</f>
        <v>2</v>
      </c>
      <c r="AM19" s="12">
        <f>STAFF_CWS!AR135</f>
        <v>2</v>
      </c>
      <c r="AN19" s="12">
        <f>STAFF_CWS!AS135</f>
        <v>2</v>
      </c>
      <c r="AO19" s="12">
        <f>STAFF_CWS!AT135</f>
        <v>2</v>
      </c>
      <c r="AP19" s="12">
        <f>STAFF_CWS!AU135</f>
        <v>2</v>
      </c>
      <c r="AQ19" s="12">
        <f>STAFF_CWS!AV135</f>
        <v>2</v>
      </c>
      <c r="AR19" s="12">
        <f>STAFF_CWS!AW135</f>
        <v>2</v>
      </c>
      <c r="AS19" s="12">
        <f>STAFF_CWS!AX135</f>
        <v>2</v>
      </c>
      <c r="AT19" s="12">
        <f>STAFF_CWS!AY135</f>
        <v>2</v>
      </c>
      <c r="AU19" s="12">
        <f>STAFF_CWS!AZ135</f>
        <v>2</v>
      </c>
      <c r="AV19" s="12">
        <f>STAFF_CWS!BA135</f>
        <v>2</v>
      </c>
      <c r="AW19" s="12">
        <f>STAFF_CWS!BB135</f>
        <v>2</v>
      </c>
      <c r="AX19" s="12">
        <f>STAFF_CWS!BC135</f>
        <v>2</v>
      </c>
      <c r="AY19" s="12">
        <f>STAFF_CWS!BD135</f>
        <v>2</v>
      </c>
      <c r="AZ19" s="12">
        <f>STAFF_CWS!BE135</f>
        <v>2</v>
      </c>
      <c r="BA19" s="12">
        <f>STAFF_CWS!BF135</f>
        <v>2</v>
      </c>
      <c r="BB19" s="12">
        <f>STAFF_CWS!BG135</f>
        <v>2</v>
      </c>
      <c r="BC19" s="12">
        <f>STAFF_CWS!BH135</f>
        <v>2</v>
      </c>
      <c r="BD19" s="12">
        <f>STAFF_CWS!BI135</f>
        <v>2</v>
      </c>
      <c r="BE19" s="12">
        <f>STAFF_CWS!BJ135</f>
        <v>2</v>
      </c>
      <c r="BF19" s="12">
        <f>STAFF_CWS!BK135</f>
        <v>2</v>
      </c>
      <c r="BG19" s="12">
        <f>STAFF_CWS!BL135</f>
        <v>2</v>
      </c>
      <c r="BH19" s="12">
        <f>STAFF_CWS!BM135</f>
        <v>2</v>
      </c>
      <c r="BI19" s="12">
        <f>STAFF_CWS!BN135</f>
        <v>2</v>
      </c>
      <c r="BJ19" s="12">
        <f>STAFF_CWS!BO135</f>
        <v>2</v>
      </c>
    </row>
    <row r="20" spans="2:62" x14ac:dyDescent="0.15">
      <c r="B20" s="33" t="s">
        <v>157</v>
      </c>
      <c r="C20" s="12">
        <f>SUM(C16:C19)</f>
        <v>5.75</v>
      </c>
      <c r="D20" s="12">
        <f t="shared" ref="D20:BJ20" si="1">SUM(D16:D19)</f>
        <v>5.75</v>
      </c>
      <c r="E20" s="12">
        <f t="shared" si="1"/>
        <v>5.75</v>
      </c>
      <c r="F20" s="12">
        <f t="shared" si="1"/>
        <v>5.75</v>
      </c>
      <c r="G20" s="12">
        <f t="shared" si="1"/>
        <v>5.75</v>
      </c>
      <c r="H20" s="12">
        <f t="shared" si="1"/>
        <v>5.75</v>
      </c>
      <c r="I20" s="12">
        <f t="shared" si="1"/>
        <v>5.75</v>
      </c>
      <c r="J20" s="12">
        <f t="shared" si="1"/>
        <v>5.75</v>
      </c>
      <c r="K20" s="12">
        <f t="shared" si="1"/>
        <v>5.75</v>
      </c>
      <c r="L20" s="12">
        <f t="shared" si="1"/>
        <v>5.75</v>
      </c>
      <c r="M20" s="12">
        <f t="shared" si="1"/>
        <v>5.75</v>
      </c>
      <c r="N20" s="12">
        <f t="shared" si="1"/>
        <v>5.75</v>
      </c>
      <c r="O20" s="12">
        <f t="shared" si="1"/>
        <v>5.75</v>
      </c>
      <c r="P20" s="12">
        <f t="shared" si="1"/>
        <v>5.75</v>
      </c>
      <c r="Q20" s="12">
        <f t="shared" si="1"/>
        <v>5.75</v>
      </c>
      <c r="R20" s="12">
        <f t="shared" si="1"/>
        <v>5.75</v>
      </c>
      <c r="S20" s="12">
        <f t="shared" si="1"/>
        <v>5.75</v>
      </c>
      <c r="T20" s="12">
        <f t="shared" si="1"/>
        <v>5.75</v>
      </c>
      <c r="U20" s="12">
        <f t="shared" si="1"/>
        <v>5.25</v>
      </c>
      <c r="V20" s="12">
        <f t="shared" si="1"/>
        <v>5.25</v>
      </c>
      <c r="W20" s="12">
        <f t="shared" si="1"/>
        <v>5.25</v>
      </c>
      <c r="X20" s="12">
        <f t="shared" si="1"/>
        <v>5.25</v>
      </c>
      <c r="Y20" s="12">
        <f t="shared" si="1"/>
        <v>5.25</v>
      </c>
      <c r="Z20" s="12">
        <f t="shared" si="1"/>
        <v>5.25</v>
      </c>
      <c r="AA20" s="12">
        <f t="shared" si="1"/>
        <v>4</v>
      </c>
      <c r="AB20" s="12">
        <f t="shared" si="1"/>
        <v>4</v>
      </c>
      <c r="AC20" s="12">
        <f t="shared" si="1"/>
        <v>4</v>
      </c>
      <c r="AD20" s="12">
        <f t="shared" si="1"/>
        <v>4</v>
      </c>
      <c r="AE20" s="12">
        <f t="shared" si="1"/>
        <v>4</v>
      </c>
      <c r="AF20" s="12">
        <f t="shared" si="1"/>
        <v>4</v>
      </c>
      <c r="AG20" s="12">
        <f t="shared" si="1"/>
        <v>4</v>
      </c>
      <c r="AH20" s="12">
        <f t="shared" si="1"/>
        <v>4</v>
      </c>
      <c r="AI20" s="12">
        <f t="shared" si="1"/>
        <v>4</v>
      </c>
      <c r="AJ20" s="12">
        <f t="shared" si="1"/>
        <v>4</v>
      </c>
      <c r="AK20" s="12">
        <f t="shared" si="1"/>
        <v>4</v>
      </c>
      <c r="AL20" s="12">
        <f t="shared" si="1"/>
        <v>4</v>
      </c>
      <c r="AM20" s="12">
        <f t="shared" si="1"/>
        <v>4</v>
      </c>
      <c r="AN20" s="12">
        <f t="shared" si="1"/>
        <v>4</v>
      </c>
      <c r="AO20" s="12">
        <f t="shared" si="1"/>
        <v>4</v>
      </c>
      <c r="AP20" s="12">
        <f t="shared" si="1"/>
        <v>4</v>
      </c>
      <c r="AQ20" s="12">
        <f t="shared" si="1"/>
        <v>4</v>
      </c>
      <c r="AR20" s="12">
        <f t="shared" si="1"/>
        <v>4</v>
      </c>
      <c r="AS20" s="12">
        <f t="shared" si="1"/>
        <v>4</v>
      </c>
      <c r="AT20" s="12">
        <f t="shared" si="1"/>
        <v>4</v>
      </c>
      <c r="AU20" s="12">
        <f t="shared" si="1"/>
        <v>4</v>
      </c>
      <c r="AV20" s="12">
        <f t="shared" si="1"/>
        <v>4</v>
      </c>
      <c r="AW20" s="12">
        <f t="shared" si="1"/>
        <v>4</v>
      </c>
      <c r="AX20" s="12">
        <f t="shared" si="1"/>
        <v>4</v>
      </c>
      <c r="AY20" s="12">
        <f t="shared" si="1"/>
        <v>4</v>
      </c>
      <c r="AZ20" s="12">
        <f t="shared" si="1"/>
        <v>4</v>
      </c>
      <c r="BA20" s="12">
        <f t="shared" si="1"/>
        <v>4</v>
      </c>
      <c r="BB20" s="12">
        <f t="shared" si="1"/>
        <v>4</v>
      </c>
      <c r="BC20" s="12">
        <f t="shared" si="1"/>
        <v>4</v>
      </c>
      <c r="BD20" s="12">
        <f t="shared" si="1"/>
        <v>4</v>
      </c>
      <c r="BE20" s="12">
        <f t="shared" si="1"/>
        <v>4</v>
      </c>
      <c r="BF20" s="12">
        <f t="shared" si="1"/>
        <v>4</v>
      </c>
      <c r="BG20" s="12">
        <f t="shared" si="1"/>
        <v>4</v>
      </c>
      <c r="BH20" s="12">
        <f t="shared" si="1"/>
        <v>4</v>
      </c>
      <c r="BI20" s="12">
        <f t="shared" si="1"/>
        <v>4</v>
      </c>
      <c r="BJ20" s="12">
        <f t="shared" si="1"/>
        <v>4</v>
      </c>
    </row>
  </sheetData>
  <mergeCells count="17">
    <mergeCell ref="C14:N14"/>
    <mergeCell ref="O14:Z14"/>
    <mergeCell ref="AA14:AL14"/>
    <mergeCell ref="AM14:AX14"/>
    <mergeCell ref="AY14:BJ14"/>
    <mergeCell ref="A5:B5"/>
    <mergeCell ref="A13:B13"/>
    <mergeCell ref="C6:N6"/>
    <mergeCell ref="O6:Z6"/>
    <mergeCell ref="AA6:AL6"/>
    <mergeCell ref="AM6:AX6"/>
    <mergeCell ref="AY6:BJ6"/>
    <mergeCell ref="C1:N1"/>
    <mergeCell ref="O1:Z1"/>
    <mergeCell ref="AA1:AL1"/>
    <mergeCell ref="AM1:AX1"/>
    <mergeCell ref="AY1:B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1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ColWidth="12.33203125" defaultRowHeight="13" x14ac:dyDescent="0.15"/>
  <cols>
    <col min="1" max="1" width="2" style="75" customWidth="1"/>
    <col min="2" max="2" width="37.1640625" style="33" customWidth="1"/>
    <col min="3" max="3" width="16.5" style="48" customWidth="1"/>
    <col min="4" max="5" width="12.33203125" style="48"/>
    <col min="6" max="8" width="12.33203125" style="48" customWidth="1"/>
    <col min="9" max="9" width="1" style="48" customWidth="1"/>
    <col min="10" max="10" width="18.1640625" style="48" customWidth="1"/>
    <col min="11" max="54" width="12.33203125" style="48"/>
    <col min="55" max="55" width="12.33203125" style="159"/>
    <col min="56" max="16384" width="12.33203125" style="48"/>
  </cols>
  <sheetData>
    <row r="1" spans="2:10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74"/>
    </row>
    <row r="2" spans="2:10" x14ac:dyDescent="0.15">
      <c r="B2" s="256" t="s">
        <v>1024</v>
      </c>
      <c r="J2" s="48" t="s">
        <v>1027</v>
      </c>
    </row>
    <row r="4" spans="2:10" x14ac:dyDescent="0.15">
      <c r="B4" s="14" t="s">
        <v>1003</v>
      </c>
    </row>
    <row r="5" spans="2:10" x14ac:dyDescent="0.15">
      <c r="B5" s="47" t="s">
        <v>1005</v>
      </c>
      <c r="C5" s="75" t="s">
        <v>296</v>
      </c>
      <c r="D5" s="257">
        <f>D153/D168</f>
        <v>489.99275120227941</v>
      </c>
      <c r="E5" s="257">
        <f>E153/E168</f>
        <v>-280.78732730210595</v>
      </c>
      <c r="F5" s="257">
        <f>F153/F168</f>
        <v>-428.12158009597908</v>
      </c>
      <c r="G5" s="257">
        <f>G153/G168</f>
        <v>-529.04426883295844</v>
      </c>
      <c r="H5" s="257">
        <f>H153/H168</f>
        <v>-697.07543020728929</v>
      </c>
      <c r="I5" s="257"/>
      <c r="J5" s="48" t="s">
        <v>1032</v>
      </c>
    </row>
    <row r="6" spans="2:10" x14ac:dyDescent="0.15">
      <c r="B6" s="47" t="s">
        <v>1034</v>
      </c>
      <c r="C6" s="75" t="s">
        <v>296</v>
      </c>
      <c r="D6" s="257">
        <f>(D150+D151)/D168</f>
        <v>488.74488795441619</v>
      </c>
      <c r="E6" s="257">
        <f>(E150+E151)/E168</f>
        <v>-282.12120529774865</v>
      </c>
      <c r="F6" s="257">
        <f>(F150+F151)/F168</f>
        <v>-429.53645683269485</v>
      </c>
      <c r="G6" s="257">
        <f>(G150+G151)/G168</f>
        <v>-530.53118647762642</v>
      </c>
      <c r="H6" s="257">
        <f>(H150+H151)/H168</f>
        <v>-698.79600063995122</v>
      </c>
      <c r="I6" s="257"/>
      <c r="J6" s="48" t="s">
        <v>1039</v>
      </c>
    </row>
    <row r="7" spans="2:10" x14ac:dyDescent="0.15">
      <c r="C7" s="75"/>
    </row>
    <row r="8" spans="2:10" x14ac:dyDescent="0.15">
      <c r="B8" s="14" t="s">
        <v>1025</v>
      </c>
      <c r="C8" s="75"/>
    </row>
    <row r="9" spans="2:10" x14ac:dyDescent="0.15">
      <c r="B9" s="47" t="s">
        <v>1040</v>
      </c>
      <c r="C9" s="75" t="s">
        <v>296</v>
      </c>
      <c r="D9" s="257">
        <f>(D20+D28+D33)/D151</f>
        <v>2.0270614453995544</v>
      </c>
      <c r="E9" s="257">
        <f>(E20+E28+E33)/E151</f>
        <v>8.3122735924356856</v>
      </c>
      <c r="F9" s="257">
        <f>(F20+F28+F33)/F151</f>
        <v>16.504876118078013</v>
      </c>
      <c r="G9" s="257">
        <f>(G20+G28+G33)/G151</f>
        <v>16.577644760213143</v>
      </c>
      <c r="H9" s="257">
        <f>(H20+H28+H33)/H151</f>
        <v>16.60407498106483</v>
      </c>
      <c r="I9" s="258"/>
      <c r="J9" s="48" t="s">
        <v>1041</v>
      </c>
    </row>
    <row r="10" spans="2:10" x14ac:dyDescent="0.15">
      <c r="B10" s="47" t="s">
        <v>1014</v>
      </c>
      <c r="C10" s="75" t="s">
        <v>296</v>
      </c>
      <c r="D10" s="257">
        <f>D21/(D152/2)</f>
        <v>1.2452054794520548</v>
      </c>
      <c r="E10" s="258">
        <f>E21/((D152+E152)/2)</f>
        <v>3.4717231833910032</v>
      </c>
      <c r="F10" s="258">
        <f>F21/((E152+F152)/2)</f>
        <v>4.1739062064898693</v>
      </c>
      <c r="G10" s="258">
        <f>G21/((F152+G152)/2)</f>
        <v>4.3652997918040057</v>
      </c>
      <c r="H10" s="258">
        <f>H21/((G152+H152)/2)</f>
        <v>3.1338383172845186</v>
      </c>
      <c r="J10" s="48" t="s">
        <v>1031</v>
      </c>
    </row>
    <row r="11" spans="2:10" x14ac:dyDescent="0.15">
      <c r="B11" s="47" t="s">
        <v>1016</v>
      </c>
      <c r="C11" s="75"/>
      <c r="D11" s="257">
        <f>D21/(D166/2)</f>
        <v>1.5538461538461539</v>
      </c>
      <c r="E11" s="258">
        <f>E21/((D166+E166)/2)</f>
        <v>4.5586980586534489</v>
      </c>
      <c r="F11" s="258">
        <f>F21/((E166+F166)/2)</f>
        <v>5.7651259078259693</v>
      </c>
      <c r="G11" s="258">
        <f>G21/((F166+G166)/2)</f>
        <v>6.3538119564722484</v>
      </c>
      <c r="H11" s="258">
        <f>H21/((G166+H166)/2)</f>
        <v>5.0478076779629948</v>
      </c>
      <c r="J11" s="48" t="s">
        <v>1030</v>
      </c>
    </row>
    <row r="12" spans="2:10" x14ac:dyDescent="0.15">
      <c r="C12" s="75"/>
    </row>
    <row r="13" spans="2:10" x14ac:dyDescent="0.15">
      <c r="B13" s="14" t="s">
        <v>1004</v>
      </c>
      <c r="C13" s="75"/>
    </row>
    <row r="14" spans="2:10" x14ac:dyDescent="0.15">
      <c r="B14" s="47" t="s">
        <v>1018</v>
      </c>
      <c r="C14" s="75" t="s">
        <v>296</v>
      </c>
      <c r="D14" s="259">
        <f>D113/(D20+D28+D33)</f>
        <v>-706.86133500863821</v>
      </c>
      <c r="E14" s="259">
        <f t="shared" ref="E14:H14" si="0">E113/(E20+E28+E33)</f>
        <v>-28.48868980679854</v>
      </c>
      <c r="F14" s="259">
        <f t="shared" si="0"/>
        <v>-6.8926444561293749</v>
      </c>
      <c r="G14" s="259">
        <f t="shared" si="0"/>
        <v>-4.2745393660189306</v>
      </c>
      <c r="H14" s="259">
        <f t="shared" si="0"/>
        <v>-3.4315367432463386</v>
      </c>
      <c r="J14" s="48" t="s">
        <v>1028</v>
      </c>
    </row>
    <row r="15" spans="2:10" x14ac:dyDescent="0.15">
      <c r="B15" s="47" t="s">
        <v>1026</v>
      </c>
      <c r="C15" s="75" t="s">
        <v>296</v>
      </c>
      <c r="D15" s="259">
        <f>D113/(+D180/2)</f>
        <v>-5.2345374844966077</v>
      </c>
      <c r="E15" s="259">
        <f>E113/((D180+E180)/2)</f>
        <v>6.9773366638664012</v>
      </c>
      <c r="F15" s="259">
        <f>F113/((E180+F180)/2)</f>
        <v>0.72794709164320215</v>
      </c>
      <c r="G15" s="259">
        <f>G113/((F180+G180)/2)</f>
        <v>0.46142996860921076</v>
      </c>
      <c r="H15" s="259">
        <f>H113/((G180+H180)/2)</f>
        <v>0.39033068229534262</v>
      </c>
      <c r="J15" s="48" t="s">
        <v>1029</v>
      </c>
    </row>
    <row r="17" spans="1:55" ht="12.75" customHeight="1" x14ac:dyDescent="0.2">
      <c r="A17" s="221"/>
      <c r="B17" s="256" t="s">
        <v>1033</v>
      </c>
    </row>
    <row r="18" spans="1:55" x14ac:dyDescent="0.15">
      <c r="C18" s="74"/>
      <c r="D18" s="74"/>
      <c r="E18" s="74"/>
      <c r="F18" s="74"/>
      <c r="G18" s="74"/>
      <c r="H18" s="74"/>
      <c r="I18" s="74"/>
    </row>
    <row r="19" spans="1:55" s="33" customFormat="1" x14ac:dyDescent="0.15">
      <c r="B19" s="14" t="s">
        <v>504</v>
      </c>
      <c r="BC19" s="65"/>
    </row>
    <row r="20" spans="1:55" s="33" customFormat="1" x14ac:dyDescent="0.15">
      <c r="B20" s="47" t="s">
        <v>504</v>
      </c>
      <c r="C20" s="70">
        <f>'FIN-P&amp;L_CWS'!D10</f>
        <v>0</v>
      </c>
      <c r="D20" s="70">
        <f>'FIN-P&amp;L_CWS'!E10</f>
        <v>150000</v>
      </c>
      <c r="E20" s="70">
        <f>'FIN-P&amp;L_CWS'!F10</f>
        <v>4026000</v>
      </c>
      <c r="F20" s="70">
        <f>'FIN-P&amp;L_CWS'!G10</f>
        <v>12240000</v>
      </c>
      <c r="G20" s="70">
        <f>'FIN-P&amp;L_CWS'!H10</f>
        <v>21955050</v>
      </c>
      <c r="H20" s="70">
        <f>'FIN-P&amp;L_CWS'!I10</f>
        <v>35235000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65"/>
    </row>
    <row r="21" spans="1:55" s="33" customFormat="1" x14ac:dyDescent="0.15">
      <c r="B21" s="47" t="s">
        <v>312</v>
      </c>
      <c r="C21" s="70">
        <f>'FIN-P&amp;L_CWS'!D11</f>
        <v>0</v>
      </c>
      <c r="D21" s="70">
        <f>'FIN-P&amp;L_CWS'!E11</f>
        <v>68175</v>
      </c>
      <c r="E21" s="70">
        <f>'FIN-P&amp;L_CWS'!F11</f>
        <v>827745.6</v>
      </c>
      <c r="F21" s="70">
        <f>'FIN-P&amp;L_CWS'!G11</f>
        <v>1911096.0000000002</v>
      </c>
      <c r="G21" s="70">
        <f>'FIN-P&amp;L_CWS'!H11</f>
        <v>2825862.6329999999</v>
      </c>
      <c r="H21" s="70">
        <f>'FIN-P&amp;L_CWS'!I11</f>
        <v>2695031.46</v>
      </c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65"/>
    </row>
    <row r="22" spans="1:55" s="33" customFormat="1" x14ac:dyDescent="0.15">
      <c r="B22" s="47" t="s">
        <v>345</v>
      </c>
      <c r="C22" s="70">
        <f>'FIN-P&amp;L_CWS'!D12</f>
        <v>0</v>
      </c>
      <c r="D22" s="70">
        <f>'FIN-P&amp;L_CWS'!E12</f>
        <v>81825</v>
      </c>
      <c r="E22" s="70">
        <f>'FIN-P&amp;L_CWS'!F12</f>
        <v>3198254.4</v>
      </c>
      <c r="F22" s="70">
        <f>'FIN-P&amp;L_CWS'!G12</f>
        <v>10328904</v>
      </c>
      <c r="G22" s="70">
        <f>'FIN-P&amp;L_CWS'!H12</f>
        <v>19129187.366999999</v>
      </c>
      <c r="H22" s="70">
        <f>'FIN-P&amp;L_CWS'!I12</f>
        <v>32539968.539999999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65"/>
    </row>
    <row r="23" spans="1:55" s="33" customFormat="1" x14ac:dyDescent="0.15">
      <c r="B23" s="47" t="s">
        <v>327</v>
      </c>
      <c r="C23" s="46">
        <f>'FIN-P&amp;L_CWS'!D13</f>
        <v>0</v>
      </c>
      <c r="D23" s="46">
        <f>'FIN-P&amp;L_CWS'!E13</f>
        <v>0.54549999999999998</v>
      </c>
      <c r="E23" s="46">
        <f>'FIN-P&amp;L_CWS'!F13</f>
        <v>0.7944</v>
      </c>
      <c r="F23" s="46">
        <f>'FIN-P&amp;L_CWS'!G13</f>
        <v>0.84386470588235296</v>
      </c>
      <c r="G23" s="46">
        <f>'FIN-P&amp;L_CWS'!H13</f>
        <v>0.87128871794871787</v>
      </c>
      <c r="H23" s="46">
        <f>'FIN-P&amp;L_CWS'!I13</f>
        <v>0.92351265900383139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65"/>
    </row>
    <row r="24" spans="1:55" s="33" customFormat="1" x14ac:dyDescent="0.15">
      <c r="BC24" s="65"/>
    </row>
    <row r="25" spans="1:55" s="33" customFormat="1" x14ac:dyDescent="0.15">
      <c r="B25" s="14" t="s">
        <v>374</v>
      </c>
      <c r="BC25" s="65"/>
    </row>
    <row r="26" spans="1:55" s="33" customFormat="1" x14ac:dyDescent="0.15">
      <c r="B26" s="47" t="s">
        <v>374</v>
      </c>
      <c r="C26" s="70">
        <f>'FIN-P&amp;L_CWS'!D16</f>
        <v>0</v>
      </c>
      <c r="D26" s="70">
        <f>'FIN-P&amp;L_CWS'!E16</f>
        <v>5500</v>
      </c>
      <c r="E26" s="70">
        <f>'FIN-P&amp;L_CWS'!F16</f>
        <v>108375</v>
      </c>
      <c r="F26" s="70">
        <f>'FIN-P&amp;L_CWS'!G16</f>
        <v>203150</v>
      </c>
      <c r="G26" s="70">
        <f>'FIN-P&amp;L_CWS'!H16</f>
        <v>235305</v>
      </c>
      <c r="H26" s="70">
        <f>'FIN-P&amp;L_CWS'!I16</f>
        <v>168840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65"/>
    </row>
    <row r="27" spans="1:55" s="33" customFormat="1" x14ac:dyDescent="0.15">
      <c r="B27" s="47" t="s">
        <v>375</v>
      </c>
      <c r="C27" s="70">
        <f>'FIN-P&amp;L_CWS'!D17</f>
        <v>0</v>
      </c>
      <c r="D27" s="70">
        <f>'FIN-P&amp;L_CWS'!E17</f>
        <v>1375</v>
      </c>
      <c r="E27" s="70">
        <f>'FIN-P&amp;L_CWS'!F17</f>
        <v>15825</v>
      </c>
      <c r="F27" s="70">
        <f>'FIN-P&amp;L_CWS'!G17</f>
        <v>39725</v>
      </c>
      <c r="G27" s="70">
        <f>'FIN-P&amp;L_CWS'!H17</f>
        <v>81760</v>
      </c>
      <c r="H27" s="70">
        <f>'FIN-P&amp;L_CWS'!I17</f>
        <v>100520</v>
      </c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65"/>
    </row>
    <row r="28" spans="1:55" s="33" customFormat="1" x14ac:dyDescent="0.15">
      <c r="B28" s="14" t="s">
        <v>379</v>
      </c>
      <c r="C28" s="70">
        <f>'FIN-P&amp;L_CWS'!D18</f>
        <v>0</v>
      </c>
      <c r="D28" s="70">
        <f>'FIN-P&amp;L_CWS'!E18</f>
        <v>6875</v>
      </c>
      <c r="E28" s="70">
        <f>'FIN-P&amp;L_CWS'!F18</f>
        <v>124200</v>
      </c>
      <c r="F28" s="70">
        <f>'FIN-P&amp;L_CWS'!G18</f>
        <v>242875</v>
      </c>
      <c r="G28" s="70">
        <f>'FIN-P&amp;L_CWS'!H18</f>
        <v>317065</v>
      </c>
      <c r="H28" s="70">
        <f>'FIN-P&amp;L_CWS'!I18</f>
        <v>269360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65"/>
    </row>
    <row r="29" spans="1:55" s="33" customFormat="1" x14ac:dyDescent="0.15"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65"/>
    </row>
    <row r="30" spans="1:55" s="33" customFormat="1" x14ac:dyDescent="0.15">
      <c r="B30" s="14" t="s">
        <v>503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65"/>
    </row>
    <row r="31" spans="1:55" s="33" customFormat="1" x14ac:dyDescent="0.15">
      <c r="B31" s="47" t="s">
        <v>378</v>
      </c>
      <c r="C31" s="70">
        <f>'FIN-P&amp;L_CWS'!D21</f>
        <v>0</v>
      </c>
      <c r="D31" s="70">
        <f>'FIN-P&amp;L_CWS'!E21</f>
        <v>500</v>
      </c>
      <c r="E31" s="70">
        <f>'FIN-P&amp;L_CWS'!F21</f>
        <v>9950</v>
      </c>
      <c r="F31" s="70">
        <f>'FIN-P&amp;L_CWS'!G21</f>
        <v>36100</v>
      </c>
      <c r="G31" s="70">
        <f>'FIN-P&amp;L_CWS'!H21</f>
        <v>75150</v>
      </c>
      <c r="H31" s="70">
        <f>'FIN-P&amp;L_CWS'!I21</f>
        <v>121600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65"/>
    </row>
    <row r="32" spans="1:55" s="33" customFormat="1" x14ac:dyDescent="0.15">
      <c r="B32" s="47" t="s">
        <v>377</v>
      </c>
      <c r="C32" s="70">
        <f>'FIN-P&amp;L_CWS'!D22</f>
        <v>0</v>
      </c>
      <c r="D32" s="70">
        <f>'FIN-P&amp;L_CWS'!E22</f>
        <v>1800</v>
      </c>
      <c r="E32" s="70">
        <f>'FIN-P&amp;L_CWS'!F22</f>
        <v>70537.5</v>
      </c>
      <c r="F32" s="70">
        <f>'FIN-P&amp;L_CWS'!G22</f>
        <v>356107.5</v>
      </c>
      <c r="G32" s="70">
        <f>'FIN-P&amp;L_CWS'!H22</f>
        <v>985770</v>
      </c>
      <c r="H32" s="70">
        <f>'FIN-P&amp;L_CWS'!I22</f>
        <v>1970730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65"/>
    </row>
    <row r="33" spans="1:55" s="33" customFormat="1" x14ac:dyDescent="0.15">
      <c r="B33" s="14" t="s">
        <v>380</v>
      </c>
      <c r="C33" s="70">
        <f>'FIN-P&amp;L_CWS'!D23</f>
        <v>0</v>
      </c>
      <c r="D33" s="70">
        <f>'FIN-P&amp;L_CWS'!E23</f>
        <v>2300</v>
      </c>
      <c r="E33" s="70">
        <f>'FIN-P&amp;L_CWS'!F23</f>
        <v>80487.5</v>
      </c>
      <c r="F33" s="70">
        <f>'FIN-P&amp;L_CWS'!G23</f>
        <v>392207.5</v>
      </c>
      <c r="G33" s="70">
        <f>'FIN-P&amp;L_CWS'!H23</f>
        <v>1060920</v>
      </c>
      <c r="H33" s="70">
        <f>'FIN-P&amp;L_CWS'!I23</f>
        <v>2092330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65"/>
    </row>
    <row r="34" spans="1:55" s="33" customFormat="1" x14ac:dyDescent="0.15">
      <c r="BC34" s="65"/>
    </row>
    <row r="35" spans="1:55" s="33" customFormat="1" x14ac:dyDescent="0.15">
      <c r="B35" s="14" t="s">
        <v>381</v>
      </c>
      <c r="C35" s="70">
        <f>'FIN-P&amp;L_CWS'!D25</f>
        <v>0</v>
      </c>
      <c r="D35" s="70">
        <f>'FIN-P&amp;L_CWS'!E25</f>
        <v>91000</v>
      </c>
      <c r="E35" s="70">
        <f>'FIN-P&amp;L_CWS'!F25</f>
        <v>3402941.9</v>
      </c>
      <c r="F35" s="70">
        <f>'FIN-P&amp;L_CWS'!G25</f>
        <v>10963986.5</v>
      </c>
      <c r="G35" s="70">
        <f>'FIN-P&amp;L_CWS'!H25</f>
        <v>20507172.366999999</v>
      </c>
      <c r="H35" s="70">
        <f>'FIN-P&amp;L_CWS'!I25</f>
        <v>34901658.539999999</v>
      </c>
      <c r="I35" s="70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65"/>
    </row>
    <row r="36" spans="1:55" s="33" customFormat="1" x14ac:dyDescent="0.15">
      <c r="BC36" s="65"/>
    </row>
    <row r="37" spans="1:55" x14ac:dyDescent="0.15">
      <c r="B37" s="16" t="s">
        <v>501</v>
      </c>
    </row>
    <row r="38" spans="1:55" x14ac:dyDescent="0.15">
      <c r="B38" s="44"/>
    </row>
    <row r="39" spans="1:55" s="50" customFormat="1" x14ac:dyDescent="0.15">
      <c r="A39" s="74"/>
      <c r="B39" s="128" t="s">
        <v>417</v>
      </c>
      <c r="C39" s="70">
        <f>'FIN-P&amp;L_CWS'!D29</f>
        <v>940</v>
      </c>
      <c r="D39" s="70">
        <f>'FIN-P&amp;L_CWS'!E29</f>
        <v>40400</v>
      </c>
      <c r="E39" s="70">
        <f>'FIN-P&amp;L_CWS'!F29</f>
        <v>66500</v>
      </c>
      <c r="F39" s="70">
        <f>'FIN-P&amp;L_CWS'!G29</f>
        <v>88950</v>
      </c>
      <c r="G39" s="70">
        <f>'FIN-P&amp;L_CWS'!H29</f>
        <v>126150</v>
      </c>
      <c r="H39" s="70">
        <f>'FIN-P&amp;L_CWS'!I29</f>
        <v>126150</v>
      </c>
      <c r="I39" s="70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82"/>
    </row>
    <row r="40" spans="1:55" x14ac:dyDescent="0.15">
      <c r="B40" s="128" t="s">
        <v>418</v>
      </c>
      <c r="C40" s="70">
        <f>'FIN-P&amp;L_CWS'!D30</f>
        <v>0</v>
      </c>
      <c r="D40" s="70">
        <f>'FIN-P&amp;L_CWS'!E30</f>
        <v>4480</v>
      </c>
      <c r="E40" s="70">
        <f>'FIN-P&amp;L_CWS'!F30</f>
        <v>18480</v>
      </c>
      <c r="F40" s="70">
        <f>'FIN-P&amp;L_CWS'!G30</f>
        <v>19980</v>
      </c>
      <c r="G40" s="70">
        <f>'FIN-P&amp;L_CWS'!H30</f>
        <v>31980</v>
      </c>
      <c r="H40" s="70">
        <f>'FIN-P&amp;L_CWS'!I30</f>
        <v>37980</v>
      </c>
      <c r="I40" s="7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65"/>
    </row>
    <row r="41" spans="1:55" x14ac:dyDescent="0.15">
      <c r="B41" s="127" t="s">
        <v>444</v>
      </c>
      <c r="C41" s="70">
        <f>'FIN-P&amp;L_CWS'!D31</f>
        <v>0</v>
      </c>
      <c r="D41" s="70">
        <f>'FIN-P&amp;L_CWS'!E31</f>
        <v>2250</v>
      </c>
      <c r="E41" s="70">
        <f>'FIN-P&amp;L_CWS'!F31</f>
        <v>11500</v>
      </c>
      <c r="F41" s="70">
        <f>'FIN-P&amp;L_CWS'!G31</f>
        <v>6000</v>
      </c>
      <c r="G41" s="70">
        <f>'FIN-P&amp;L_CWS'!H31</f>
        <v>6000</v>
      </c>
      <c r="H41" s="70">
        <f>'FIN-P&amp;L_CWS'!I31</f>
        <v>6000</v>
      </c>
      <c r="I41" s="70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65"/>
    </row>
    <row r="42" spans="1:55" x14ac:dyDescent="0.15">
      <c r="B42" s="127" t="s">
        <v>464</v>
      </c>
      <c r="C42" s="70">
        <f>'FIN-P&amp;L_CWS'!D32</f>
        <v>0</v>
      </c>
      <c r="D42" s="70">
        <f>'FIN-P&amp;L_CWS'!E32</f>
        <v>12400</v>
      </c>
      <c r="E42" s="70">
        <f>'FIN-P&amp;L_CWS'!F32</f>
        <v>106550</v>
      </c>
      <c r="F42" s="70">
        <f>'FIN-P&amp;L_CWS'!G32</f>
        <v>155760</v>
      </c>
      <c r="G42" s="70">
        <f>'FIN-P&amp;L_CWS'!H32</f>
        <v>192960</v>
      </c>
      <c r="H42" s="70">
        <f>'FIN-P&amp;L_CWS'!I32</f>
        <v>229000</v>
      </c>
      <c r="I42" s="70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65"/>
    </row>
    <row r="43" spans="1:55" x14ac:dyDescent="0.15">
      <c r="B43" s="48"/>
      <c r="BC43" s="65"/>
    </row>
    <row r="44" spans="1:55" x14ac:dyDescent="0.15">
      <c r="B44" s="50" t="s">
        <v>465</v>
      </c>
      <c r="C44" s="70">
        <f>'FIN-P&amp;L_CWS'!D34</f>
        <v>940</v>
      </c>
      <c r="D44" s="70">
        <f>'FIN-P&amp;L_CWS'!E34</f>
        <v>59530</v>
      </c>
      <c r="E44" s="70">
        <f>'FIN-P&amp;L_CWS'!F34</f>
        <v>203030</v>
      </c>
      <c r="F44" s="70">
        <f>'FIN-P&amp;L_CWS'!G34</f>
        <v>270690</v>
      </c>
      <c r="G44" s="70">
        <f>'FIN-P&amp;L_CWS'!H34</f>
        <v>357090</v>
      </c>
      <c r="H44" s="70">
        <f>'FIN-P&amp;L_CWS'!I34</f>
        <v>399130</v>
      </c>
      <c r="I44" s="7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65"/>
    </row>
    <row r="46" spans="1:55" x14ac:dyDescent="0.15">
      <c r="B46" s="14" t="s">
        <v>25</v>
      </c>
    </row>
    <row r="47" spans="1:55" s="50" customFormat="1" x14ac:dyDescent="0.15">
      <c r="A47" s="74"/>
      <c r="B47" s="47" t="s">
        <v>433</v>
      </c>
      <c r="C47" s="70">
        <f>'FIN-P&amp;L_CWS'!D37</f>
        <v>0</v>
      </c>
      <c r="D47" s="70">
        <f>'FIN-P&amp;L_CWS'!E37</f>
        <v>8285</v>
      </c>
      <c r="E47" s="70">
        <f>'FIN-P&amp;L_CWS'!F37</f>
        <v>3420</v>
      </c>
      <c r="F47" s="70">
        <f>'FIN-P&amp;L_CWS'!G37</f>
        <v>3420</v>
      </c>
      <c r="G47" s="70">
        <f>'FIN-P&amp;L_CWS'!H37</f>
        <v>3420</v>
      </c>
      <c r="H47" s="70">
        <f>'FIN-P&amp;L_CWS'!I37</f>
        <v>3420</v>
      </c>
      <c r="I47" s="70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82"/>
    </row>
    <row r="48" spans="1:55" s="50" customFormat="1" x14ac:dyDescent="0.15">
      <c r="A48" s="74"/>
      <c r="B48" s="47" t="s">
        <v>434</v>
      </c>
      <c r="C48" s="70">
        <f>'FIN-P&amp;L_CWS'!D38</f>
        <v>250</v>
      </c>
      <c r="D48" s="70">
        <f>'FIN-P&amp;L_CWS'!E38</f>
        <v>40680</v>
      </c>
      <c r="E48" s="70">
        <f>'FIN-P&amp;L_CWS'!F38</f>
        <v>47580</v>
      </c>
      <c r="F48" s="70">
        <f>'FIN-P&amp;L_CWS'!G38</f>
        <v>61080</v>
      </c>
      <c r="G48" s="70">
        <f>'FIN-P&amp;L_CWS'!H38</f>
        <v>67080</v>
      </c>
      <c r="H48" s="70">
        <f>'FIN-P&amp;L_CWS'!I38</f>
        <v>67080</v>
      </c>
      <c r="I48" s="70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82"/>
    </row>
    <row r="49" spans="1:55" s="50" customFormat="1" x14ac:dyDescent="0.15">
      <c r="A49" s="74"/>
      <c r="B49" s="47" t="s">
        <v>435</v>
      </c>
      <c r="C49" s="70">
        <f>'FIN-P&amp;L_CWS'!D39</f>
        <v>250</v>
      </c>
      <c r="D49" s="70">
        <f>'FIN-P&amp;L_CWS'!E39</f>
        <v>19600</v>
      </c>
      <c r="E49" s="70">
        <f>'FIN-P&amp;L_CWS'!F39</f>
        <v>12600</v>
      </c>
      <c r="F49" s="70">
        <f>'FIN-P&amp;L_CWS'!G39</f>
        <v>12600</v>
      </c>
      <c r="G49" s="70">
        <f>'FIN-P&amp;L_CWS'!H39</f>
        <v>12600</v>
      </c>
      <c r="H49" s="70">
        <f>'FIN-P&amp;L_CWS'!I39</f>
        <v>12600</v>
      </c>
      <c r="I49" s="70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82"/>
    </row>
    <row r="50" spans="1:55" s="50" customFormat="1" x14ac:dyDescent="0.15">
      <c r="A50" s="74"/>
      <c r="B50" s="47" t="s">
        <v>437</v>
      </c>
      <c r="C50" s="70">
        <f>'FIN-P&amp;L_CWS'!D40</f>
        <v>250</v>
      </c>
      <c r="D50" s="70">
        <f>'FIN-P&amp;L_CWS'!E40</f>
        <v>252200</v>
      </c>
      <c r="E50" s="70">
        <f>'FIN-P&amp;L_CWS'!F40</f>
        <v>7200</v>
      </c>
      <c r="F50" s="70">
        <f>'FIN-P&amp;L_CWS'!G40</f>
        <v>7200</v>
      </c>
      <c r="G50" s="70">
        <f>'FIN-P&amp;L_CWS'!H40</f>
        <v>7200</v>
      </c>
      <c r="H50" s="70">
        <f>'FIN-P&amp;L_CWS'!I40</f>
        <v>7200</v>
      </c>
      <c r="I50" s="70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82"/>
    </row>
    <row r="51" spans="1:55" s="50" customFormat="1" x14ac:dyDescent="0.15">
      <c r="A51" s="74"/>
      <c r="B51" s="47" t="s">
        <v>438</v>
      </c>
      <c r="C51" s="70">
        <f>'FIN-P&amp;L_CWS'!D41</f>
        <v>1050</v>
      </c>
      <c r="D51" s="70">
        <f>'FIN-P&amp;L_CWS'!E41</f>
        <v>8600</v>
      </c>
      <c r="E51" s="70">
        <f>'FIN-P&amp;L_CWS'!F41</f>
        <v>600</v>
      </c>
      <c r="F51" s="70">
        <f>'FIN-P&amp;L_CWS'!G41</f>
        <v>600</v>
      </c>
      <c r="G51" s="70">
        <f>'FIN-P&amp;L_CWS'!H41</f>
        <v>600</v>
      </c>
      <c r="H51" s="70">
        <f>'FIN-P&amp;L_CWS'!I41</f>
        <v>600</v>
      </c>
      <c r="I51" s="70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82"/>
    </row>
    <row r="52" spans="1:55" x14ac:dyDescent="0.15">
      <c r="B52" s="47" t="s">
        <v>505</v>
      </c>
      <c r="C52" s="70">
        <f>'FIN-P&amp;L_CWS'!D42</f>
        <v>0</v>
      </c>
      <c r="D52" s="70">
        <f>'FIN-P&amp;L_CWS'!E42</f>
        <v>23785</v>
      </c>
      <c r="E52" s="70">
        <f>'FIN-P&amp;L_CWS'!F42</f>
        <v>95460</v>
      </c>
      <c r="F52" s="70">
        <f>'FIN-P&amp;L_CWS'!G42</f>
        <v>48120</v>
      </c>
      <c r="G52" s="70">
        <f>'FIN-P&amp;L_CWS'!H42</f>
        <v>45800</v>
      </c>
      <c r="H52" s="70">
        <f>'FIN-P&amp;L_CWS'!I42</f>
        <v>41390</v>
      </c>
      <c r="I52" s="70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65"/>
    </row>
    <row r="53" spans="1:55" s="50" customFormat="1" x14ac:dyDescent="0.15">
      <c r="A53" s="74"/>
      <c r="B53" s="14" t="s">
        <v>399</v>
      </c>
      <c r="C53" s="70">
        <f>'FIN-P&amp;L_CWS'!D43</f>
        <v>1800</v>
      </c>
      <c r="D53" s="70">
        <f>'FIN-P&amp;L_CWS'!E43</f>
        <v>353150</v>
      </c>
      <c r="E53" s="70">
        <f>'FIN-P&amp;L_CWS'!F43</f>
        <v>166860</v>
      </c>
      <c r="F53" s="70">
        <f>'FIN-P&amp;L_CWS'!G43</f>
        <v>133020</v>
      </c>
      <c r="G53" s="70">
        <f>'FIN-P&amp;L_CWS'!H43</f>
        <v>136700</v>
      </c>
      <c r="H53" s="70">
        <f>'FIN-P&amp;L_CWS'!I43</f>
        <v>132290</v>
      </c>
      <c r="I53" s="70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82"/>
    </row>
    <row r="55" spans="1:55" x14ac:dyDescent="0.15">
      <c r="B55" s="14" t="s">
        <v>524</v>
      </c>
    </row>
    <row r="56" spans="1:55" s="157" customFormat="1" x14ac:dyDescent="0.15">
      <c r="A56" s="156"/>
      <c r="B56" s="47" t="s">
        <v>171</v>
      </c>
      <c r="C56" s="70">
        <f>'FIN-P&amp;L_CWS'!D46</f>
        <v>0</v>
      </c>
      <c r="D56" s="70">
        <f>'FIN-P&amp;L_CWS'!E46</f>
        <v>24002275.000000004</v>
      </c>
      <c r="E56" s="70">
        <f>'FIN-P&amp;L_CWS'!F46</f>
        <v>33685073.547500007</v>
      </c>
      <c r="F56" s="70">
        <f>'FIN-P&amp;L_CWS'!G46</f>
        <v>43474099.662500001</v>
      </c>
      <c r="G56" s="70">
        <f>'FIN-P&amp;L_CWS'!H46</f>
        <v>53312679.309175014</v>
      </c>
      <c r="H56" s="70">
        <f>'FIN-P&amp;L_CWS'!I46</f>
        <v>82472541.463500008</v>
      </c>
      <c r="I56" s="70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9"/>
    </row>
    <row r="57" spans="1:55" s="157" customFormat="1" x14ac:dyDescent="0.15">
      <c r="A57" s="156"/>
      <c r="B57" s="47" t="s">
        <v>172</v>
      </c>
      <c r="C57" s="70">
        <f>'FIN-P&amp;L_CWS'!D47</f>
        <v>0</v>
      </c>
      <c r="D57" s="70">
        <f>'FIN-P&amp;L_CWS'!E47</f>
        <v>0</v>
      </c>
      <c r="E57" s="70">
        <f>'FIN-P&amp;L_CWS'!F47</f>
        <v>0</v>
      </c>
      <c r="F57" s="70">
        <f>'FIN-P&amp;L_CWS'!G47</f>
        <v>0</v>
      </c>
      <c r="G57" s="70">
        <f>'FIN-P&amp;L_CWS'!H47</f>
        <v>0</v>
      </c>
      <c r="H57" s="70">
        <f>'FIN-P&amp;L_CWS'!I47</f>
        <v>0</v>
      </c>
      <c r="I57" s="70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9"/>
    </row>
    <row r="58" spans="1:55" s="157" customFormat="1" x14ac:dyDescent="0.15">
      <c r="A58" s="156"/>
      <c r="B58" s="47" t="s">
        <v>405</v>
      </c>
      <c r="C58" s="70">
        <f>'FIN-P&amp;L_CWS'!D48</f>
        <v>0</v>
      </c>
      <c r="D58" s="70">
        <f>'FIN-P&amp;L_CWS'!E48</f>
        <v>0</v>
      </c>
      <c r="E58" s="70">
        <f>'FIN-P&amp;L_CWS'!F48</f>
        <v>0</v>
      </c>
      <c r="F58" s="70">
        <f>'FIN-P&amp;L_CWS'!G48</f>
        <v>0</v>
      </c>
      <c r="G58" s="70">
        <f>'FIN-P&amp;L_CWS'!H48</f>
        <v>0</v>
      </c>
      <c r="H58" s="70">
        <f>'FIN-P&amp;L_CWS'!I48</f>
        <v>0</v>
      </c>
      <c r="I58" s="70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9"/>
    </row>
    <row r="59" spans="1:55" s="157" customFormat="1" x14ac:dyDescent="0.15">
      <c r="A59" s="156"/>
      <c r="B59" s="47" t="s">
        <v>25</v>
      </c>
      <c r="C59" s="70">
        <f>'FIN-P&amp;L_CWS'!D49</f>
        <v>0</v>
      </c>
      <c r="D59" s="70">
        <f>'FIN-P&amp;L_CWS'!E49</f>
        <v>28800000</v>
      </c>
      <c r="E59" s="70">
        <f>'FIN-P&amp;L_CWS'!F49</f>
        <v>33600000</v>
      </c>
      <c r="F59" s="70">
        <f>'FIN-P&amp;L_CWS'!G49</f>
        <v>33600000</v>
      </c>
      <c r="G59" s="70">
        <f>'FIN-P&amp;L_CWS'!H49</f>
        <v>40800000</v>
      </c>
      <c r="H59" s="70">
        <f>'FIN-P&amp;L_CWS'!I49</f>
        <v>48000000</v>
      </c>
      <c r="I59" s="70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9"/>
    </row>
    <row r="60" spans="1:55" s="50" customFormat="1" x14ac:dyDescent="0.15">
      <c r="A60" s="74"/>
      <c r="B60" s="14" t="s">
        <v>525</v>
      </c>
      <c r="C60" s="70">
        <f>'FIN-P&amp;L_CWS'!D50</f>
        <v>0</v>
      </c>
      <c r="D60" s="70">
        <f>'FIN-P&amp;L_CWS'!E50</f>
        <v>52802275</v>
      </c>
      <c r="E60" s="70">
        <f>'FIN-P&amp;L_CWS'!F50</f>
        <v>67285073.547499999</v>
      </c>
      <c r="F60" s="70">
        <f>'FIN-P&amp;L_CWS'!G50</f>
        <v>77074099.662500009</v>
      </c>
      <c r="G60" s="70">
        <f>'FIN-P&amp;L_CWS'!H50</f>
        <v>94112679.309175014</v>
      </c>
      <c r="H60" s="70">
        <f>'FIN-P&amp;L_CWS'!I50</f>
        <v>130472541.46350001</v>
      </c>
      <c r="I60" s="7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7"/>
    </row>
    <row r="61" spans="1:55" s="50" customFormat="1" x14ac:dyDescent="0.15">
      <c r="A61" s="74"/>
      <c r="B61" s="14"/>
      <c r="BC61" s="167"/>
    </row>
    <row r="62" spans="1:55" x14ac:dyDescent="0.15">
      <c r="B62" s="14" t="s">
        <v>508</v>
      </c>
    </row>
    <row r="63" spans="1:55" s="157" customFormat="1" x14ac:dyDescent="0.15">
      <c r="A63" s="156"/>
      <c r="B63" s="47" t="s">
        <v>171</v>
      </c>
      <c r="C63" s="70">
        <f>'FIN-P&amp;L_CWS'!D53</f>
        <v>0</v>
      </c>
      <c r="D63" s="70">
        <f>'FIN-P&amp;L_CWS'!E53</f>
        <v>0</v>
      </c>
      <c r="E63" s="70">
        <f>'FIN-P&amp;L_CWS'!F53</f>
        <v>0</v>
      </c>
      <c r="F63" s="70">
        <f>'FIN-P&amp;L_CWS'!G53</f>
        <v>0</v>
      </c>
      <c r="G63" s="70">
        <f>'FIN-P&amp;L_CWS'!H53</f>
        <v>0</v>
      </c>
      <c r="H63" s="70">
        <f>'FIN-P&amp;L_CWS'!I53</f>
        <v>0</v>
      </c>
      <c r="I63" s="70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9"/>
    </row>
    <row r="64" spans="1:55" s="157" customFormat="1" x14ac:dyDescent="0.15">
      <c r="A64" s="156"/>
      <c r="B64" s="47" t="s">
        <v>172</v>
      </c>
      <c r="C64" s="70">
        <f>'FIN-P&amp;L_CWS'!D54</f>
        <v>0</v>
      </c>
      <c r="D64" s="70">
        <f>'FIN-P&amp;L_CWS'!E54</f>
        <v>24000000</v>
      </c>
      <c r="E64" s="70">
        <f>'FIN-P&amp;L_CWS'!F54</f>
        <v>24000000</v>
      </c>
      <c r="F64" s="70">
        <f>'FIN-P&amp;L_CWS'!G54</f>
        <v>0</v>
      </c>
      <c r="G64" s="70">
        <f>'FIN-P&amp;L_CWS'!H54</f>
        <v>0</v>
      </c>
      <c r="H64" s="70">
        <f>'FIN-P&amp;L_CWS'!I54</f>
        <v>0</v>
      </c>
      <c r="I64" s="70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9"/>
    </row>
    <row r="65" spans="1:55" s="157" customFormat="1" x14ac:dyDescent="0.15">
      <c r="A65" s="156"/>
      <c r="B65" s="47" t="s">
        <v>405</v>
      </c>
      <c r="C65" s="70">
        <f>'FIN-P&amp;L_CWS'!D55</f>
        <v>0</v>
      </c>
      <c r="D65" s="70">
        <f>'FIN-P&amp;L_CWS'!E55</f>
        <v>18000000</v>
      </c>
      <c r="E65" s="70">
        <f>'FIN-P&amp;L_CWS'!F55</f>
        <v>12000000</v>
      </c>
      <c r="F65" s="70">
        <f>'FIN-P&amp;L_CWS'!G55</f>
        <v>0</v>
      </c>
      <c r="G65" s="70">
        <f>'FIN-P&amp;L_CWS'!H55</f>
        <v>0</v>
      </c>
      <c r="H65" s="70">
        <f>'FIN-P&amp;L_CWS'!I55</f>
        <v>0</v>
      </c>
      <c r="I65" s="70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9"/>
    </row>
    <row r="66" spans="1:55" s="157" customFormat="1" x14ac:dyDescent="0.15">
      <c r="A66" s="156"/>
      <c r="B66" s="47" t="s">
        <v>25</v>
      </c>
      <c r="C66" s="70">
        <f>'FIN-P&amp;L_CWS'!D56</f>
        <v>0</v>
      </c>
      <c r="D66" s="70">
        <f>'FIN-P&amp;L_CWS'!E56</f>
        <v>0</v>
      </c>
      <c r="E66" s="70">
        <f>'FIN-P&amp;L_CWS'!F56</f>
        <v>0</v>
      </c>
      <c r="F66" s="70">
        <f>'FIN-P&amp;L_CWS'!G56</f>
        <v>0</v>
      </c>
      <c r="G66" s="70">
        <f>'FIN-P&amp;L_CWS'!H56</f>
        <v>0</v>
      </c>
      <c r="H66" s="70">
        <f>'FIN-P&amp;L_CWS'!I56</f>
        <v>0</v>
      </c>
      <c r="I66" s="70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9"/>
    </row>
    <row r="67" spans="1:55" s="50" customFormat="1" x14ac:dyDescent="0.15">
      <c r="A67" s="74"/>
      <c r="B67" s="14" t="s">
        <v>509</v>
      </c>
      <c r="C67" s="70">
        <f>'FIN-P&amp;L_CWS'!D57</f>
        <v>0</v>
      </c>
      <c r="D67" s="70">
        <f>'FIN-P&amp;L_CWS'!E57</f>
        <v>42000000</v>
      </c>
      <c r="E67" s="70">
        <f>'FIN-P&amp;L_CWS'!F57</f>
        <v>36000000</v>
      </c>
      <c r="F67" s="70">
        <f>'FIN-P&amp;L_CWS'!G57</f>
        <v>0</v>
      </c>
      <c r="G67" s="70">
        <f>'FIN-P&amp;L_CWS'!H57</f>
        <v>0</v>
      </c>
      <c r="H67" s="70">
        <f>'FIN-P&amp;L_CWS'!I57</f>
        <v>0</v>
      </c>
      <c r="I67" s="7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7"/>
    </row>
    <row r="68" spans="1:55" s="50" customFormat="1" x14ac:dyDescent="0.15">
      <c r="A68" s="74"/>
      <c r="B68" s="14"/>
      <c r="BC68" s="167"/>
    </row>
    <row r="69" spans="1:55" s="50" customFormat="1" x14ac:dyDescent="0.15">
      <c r="A69" s="74"/>
      <c r="B69" s="14" t="s">
        <v>510</v>
      </c>
      <c r="BC69" s="167"/>
    </row>
    <row r="70" spans="1:55" x14ac:dyDescent="0.15">
      <c r="B70" s="47" t="s">
        <v>406</v>
      </c>
      <c r="C70" s="70">
        <f>'FIN-P&amp;L_CWS'!D60</f>
        <v>0</v>
      </c>
      <c r="D70" s="70">
        <f>'FIN-P&amp;L_CWS'!E60</f>
        <v>10560455</v>
      </c>
      <c r="E70" s="70">
        <f>'FIN-P&amp;L_CWS'!F60</f>
        <v>13457014.709500004</v>
      </c>
      <c r="F70" s="70">
        <f>'FIN-P&amp;L_CWS'!G60</f>
        <v>15414819.932500001</v>
      </c>
      <c r="G70" s="70">
        <f>'FIN-P&amp;L_CWS'!H60</f>
        <v>18822535.861835003</v>
      </c>
      <c r="H70" s="70">
        <f>'FIN-P&amp;L_CWS'!I60</f>
        <v>26094508.292699993</v>
      </c>
      <c r="I70" s="70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</row>
    <row r="71" spans="1:55" s="157" customFormat="1" x14ac:dyDescent="0.15">
      <c r="A71" s="156"/>
      <c r="B71" s="47" t="s">
        <v>506</v>
      </c>
      <c r="C71" s="70">
        <f>'FIN-P&amp;L_CWS'!D61</f>
        <v>0</v>
      </c>
      <c r="D71" s="70">
        <f>'FIN-P&amp;L_CWS'!E61</f>
        <v>6749088</v>
      </c>
      <c r="E71" s="70">
        <f>'FIN-P&amp;L_CWS'!F61</f>
        <v>6749088</v>
      </c>
      <c r="F71" s="70">
        <f>'FIN-P&amp;L_CWS'!G61</f>
        <v>6749088</v>
      </c>
      <c r="G71" s="70">
        <f>'FIN-P&amp;L_CWS'!H61</f>
        <v>6749088</v>
      </c>
      <c r="H71" s="70">
        <f>'FIN-P&amp;L_CWS'!I61</f>
        <v>6749088</v>
      </c>
      <c r="I71" s="70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59"/>
    </row>
    <row r="72" spans="1:55" x14ac:dyDescent="0.15">
      <c r="B72" s="47" t="s">
        <v>18</v>
      </c>
      <c r="C72" s="70">
        <f>'FIN-P&amp;L_CWS'!D62</f>
        <v>0</v>
      </c>
      <c r="D72" s="70">
        <f>'FIN-P&amp;L_CWS'!E62</f>
        <v>0</v>
      </c>
      <c r="E72" s="70">
        <f>'FIN-P&amp;L_CWS'!F62</f>
        <v>0</v>
      </c>
      <c r="F72" s="70">
        <f>'FIN-P&amp;L_CWS'!G62</f>
        <v>0</v>
      </c>
      <c r="G72" s="70">
        <f>'FIN-P&amp;L_CWS'!H62</f>
        <v>0</v>
      </c>
      <c r="H72" s="70">
        <f>'FIN-P&amp;L_CWS'!I62</f>
        <v>0</v>
      </c>
      <c r="I72" s="70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</row>
    <row r="73" spans="1:55" x14ac:dyDescent="0.15">
      <c r="B73" s="16" t="s">
        <v>511</v>
      </c>
      <c r="C73" s="70">
        <f>'FIN-P&amp;L_CWS'!D63</f>
        <v>0</v>
      </c>
      <c r="D73" s="70">
        <f>'FIN-P&amp;L_CWS'!E63</f>
        <v>17309543</v>
      </c>
      <c r="E73" s="70">
        <f>'FIN-P&amp;L_CWS'!F63</f>
        <v>20206102.7095</v>
      </c>
      <c r="F73" s="70">
        <f>'FIN-P&amp;L_CWS'!G63</f>
        <v>22163907.932500001</v>
      </c>
      <c r="G73" s="70">
        <f>'FIN-P&amp;L_CWS'!H63</f>
        <v>25571623.861834999</v>
      </c>
      <c r="H73" s="70">
        <f>'FIN-P&amp;L_CWS'!I63</f>
        <v>32843596.292699993</v>
      </c>
      <c r="I73" s="70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</row>
    <row r="74" spans="1:55" x14ac:dyDescent="0.15">
      <c r="B74" s="47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</row>
    <row r="75" spans="1:55" x14ac:dyDescent="0.15">
      <c r="B75" s="14" t="s">
        <v>507</v>
      </c>
      <c r="C75" s="70">
        <f>'FIN-P&amp;L_CWS'!D65</f>
        <v>0</v>
      </c>
      <c r="D75" s="70">
        <f>'FIN-P&amp;L_CWS'!E65</f>
        <v>112111818.00000001</v>
      </c>
      <c r="E75" s="70">
        <f>'FIN-P&amp;L_CWS'!F65</f>
        <v>123491176.257</v>
      </c>
      <c r="F75" s="70">
        <f>'FIN-P&amp;L_CWS'!G65</f>
        <v>99238007.594999999</v>
      </c>
      <c r="G75" s="70">
        <f>'FIN-P&amp;L_CWS'!H65</f>
        <v>119684303.17100999</v>
      </c>
      <c r="H75" s="70">
        <f>'FIN-P&amp;L_CWS'!I65</f>
        <v>163316137.75620002</v>
      </c>
      <c r="I75" s="7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</row>
    <row r="77" spans="1:55" x14ac:dyDescent="0.15">
      <c r="B77" s="14" t="s">
        <v>320</v>
      </c>
    </row>
    <row r="78" spans="1:55" s="157" customFormat="1" x14ac:dyDescent="0.15">
      <c r="A78" s="156"/>
      <c r="B78" s="14" t="s">
        <v>162</v>
      </c>
      <c r="C78" s="70">
        <f>'FIN-P&amp;L_CWS'!D68</f>
        <v>0</v>
      </c>
      <c r="D78" s="70">
        <f>'FIN-P&amp;L_CWS'!E68</f>
        <v>14400</v>
      </c>
      <c r="E78" s="70">
        <f>'FIN-P&amp;L_CWS'!F68</f>
        <v>14400</v>
      </c>
      <c r="F78" s="70">
        <f>'FIN-P&amp;L_CWS'!G68</f>
        <v>9600</v>
      </c>
      <c r="G78" s="70">
        <f>'FIN-P&amp;L_CWS'!H68</f>
        <v>9600</v>
      </c>
      <c r="H78" s="70">
        <f>'FIN-P&amp;L_CWS'!I68</f>
        <v>9600</v>
      </c>
      <c r="I78" s="70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9"/>
    </row>
    <row r="79" spans="1:55" s="157" customFormat="1" x14ac:dyDescent="0.15">
      <c r="A79" s="156"/>
      <c r="B79" s="88" t="s">
        <v>179</v>
      </c>
      <c r="C79" s="70">
        <f>'FIN-P&amp;L_CWS'!D69</f>
        <v>0</v>
      </c>
      <c r="D79" s="70">
        <f>'FIN-P&amp;L_CWS'!E69</f>
        <v>0</v>
      </c>
      <c r="E79" s="70">
        <f>'FIN-P&amp;L_CWS'!F69</f>
        <v>0</v>
      </c>
      <c r="F79" s="70">
        <f>'FIN-P&amp;L_CWS'!G69</f>
        <v>0</v>
      </c>
      <c r="G79" s="70">
        <f>'FIN-P&amp;L_CWS'!H69</f>
        <v>0</v>
      </c>
      <c r="H79" s="70">
        <f>'FIN-P&amp;L_CWS'!I69</f>
        <v>0</v>
      </c>
      <c r="I79" s="70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9"/>
    </row>
    <row r="80" spans="1:55" s="157" customFormat="1" x14ac:dyDescent="0.15">
      <c r="A80" s="156"/>
      <c r="B80" s="47" t="s">
        <v>177</v>
      </c>
      <c r="C80" s="70">
        <f>'FIN-P&amp;L_CWS'!D70</f>
        <v>1080</v>
      </c>
      <c r="D80" s="70">
        <f>'FIN-P&amp;L_CWS'!E70</f>
        <v>1080</v>
      </c>
      <c r="E80" s="70">
        <f>'FIN-P&amp;L_CWS'!F70</f>
        <v>1134</v>
      </c>
      <c r="F80" s="70">
        <f>'FIN-P&amp;L_CWS'!G70</f>
        <v>1190.7</v>
      </c>
      <c r="G80" s="70">
        <f>'FIN-P&amp;L_CWS'!H70</f>
        <v>1250.2349999999999</v>
      </c>
      <c r="H80" s="70">
        <f>'FIN-P&amp;L_CWS'!I70</f>
        <v>1312.7467500000002</v>
      </c>
      <c r="I80" s="70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9"/>
    </row>
    <row r="81" spans="1:55" s="157" customFormat="1" x14ac:dyDescent="0.15">
      <c r="A81" s="156"/>
      <c r="B81" s="47" t="s">
        <v>298</v>
      </c>
      <c r="C81" s="70">
        <f>'FIN-P&amp;L_CWS'!D71</f>
        <v>2255</v>
      </c>
      <c r="D81" s="70">
        <f>'FIN-P&amp;L_CWS'!E71</f>
        <v>3000</v>
      </c>
      <c r="E81" s="70">
        <f>'FIN-P&amp;L_CWS'!F71</f>
        <v>3075</v>
      </c>
      <c r="F81" s="70">
        <f>'FIN-P&amp;L_CWS'!G71</f>
        <v>3151.875</v>
      </c>
      <c r="G81" s="70">
        <f>'FIN-P&amp;L_CWS'!H71</f>
        <v>3230.671875</v>
      </c>
      <c r="H81" s="70">
        <f>'FIN-P&amp;L_CWS'!I71</f>
        <v>3311.4386718750006</v>
      </c>
      <c r="I81" s="70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9"/>
    </row>
    <row r="82" spans="1:55" s="157" customFormat="1" x14ac:dyDescent="0.15">
      <c r="A82" s="156"/>
      <c r="B82" s="47" t="s">
        <v>164</v>
      </c>
      <c r="C82" s="70">
        <f>'FIN-P&amp;L_CWS'!D72</f>
        <v>0</v>
      </c>
      <c r="D82" s="70">
        <f>'FIN-P&amp;L_CWS'!E72</f>
        <v>4200</v>
      </c>
      <c r="E82" s="70">
        <f>'FIN-P&amp;L_CWS'!F72</f>
        <v>4829.9999999999991</v>
      </c>
      <c r="F82" s="70">
        <f>'FIN-P&amp;L_CWS'!G72</f>
        <v>5554.4999999999991</v>
      </c>
      <c r="G82" s="70">
        <f>'FIN-P&amp;L_CWS'!H72</f>
        <v>6387.6749999999965</v>
      </c>
      <c r="H82" s="70">
        <f>'FIN-P&amp;L_CWS'!I72</f>
        <v>7345.8262499999973</v>
      </c>
      <c r="I82" s="70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9"/>
    </row>
    <row r="83" spans="1:55" x14ac:dyDescent="0.15">
      <c r="B83" s="47" t="s">
        <v>165</v>
      </c>
      <c r="C83" s="70">
        <f>'FIN-P&amp;L_CWS'!D73</f>
        <v>0</v>
      </c>
      <c r="D83" s="70">
        <f>'FIN-P&amp;L_CWS'!E73</f>
        <v>5080</v>
      </c>
      <c r="E83" s="70">
        <f>'FIN-P&amp;L_CWS'!F73</f>
        <v>4320</v>
      </c>
      <c r="F83" s="70">
        <f>'FIN-P&amp;L_CWS'!G73</f>
        <v>4320</v>
      </c>
      <c r="G83" s="70">
        <f>'FIN-P&amp;L_CWS'!H73</f>
        <v>4320</v>
      </c>
      <c r="H83" s="70">
        <f>'FIN-P&amp;L_CWS'!I73</f>
        <v>4320</v>
      </c>
      <c r="I83" s="70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</row>
    <row r="84" spans="1:55" s="157" customFormat="1" x14ac:dyDescent="0.15">
      <c r="A84" s="156"/>
      <c r="B84" s="16" t="s">
        <v>178</v>
      </c>
      <c r="C84" s="70">
        <f>'FIN-P&amp;L_CWS'!D74</f>
        <v>3335</v>
      </c>
      <c r="D84" s="70">
        <f>'FIN-P&amp;L_CWS'!E74</f>
        <v>13360</v>
      </c>
      <c r="E84" s="70">
        <f>'FIN-P&amp;L_CWS'!F74</f>
        <v>13359</v>
      </c>
      <c r="F84" s="70">
        <f>'FIN-P&amp;L_CWS'!G74</f>
        <v>14217.075000000003</v>
      </c>
      <c r="G84" s="70">
        <f>'FIN-P&amp;L_CWS'!H74</f>
        <v>15188.581875000002</v>
      </c>
      <c r="H84" s="70">
        <f>'FIN-P&amp;L_CWS'!I74</f>
        <v>16290.011671874994</v>
      </c>
      <c r="I84" s="70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9"/>
    </row>
    <row r="85" spans="1:55" s="157" customFormat="1" x14ac:dyDescent="0.15">
      <c r="A85" s="156"/>
      <c r="B85" s="44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9"/>
    </row>
    <row r="86" spans="1:55" s="157" customFormat="1" x14ac:dyDescent="0.15">
      <c r="A86" s="156"/>
      <c r="B86" s="14" t="s">
        <v>311</v>
      </c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9"/>
    </row>
    <row r="87" spans="1:55" s="157" customFormat="1" x14ac:dyDescent="0.15">
      <c r="A87" s="156"/>
      <c r="B87" s="87" t="s">
        <v>166</v>
      </c>
      <c r="C87" s="70">
        <f>'FIN-P&amp;L_CWS'!D77</f>
        <v>678</v>
      </c>
      <c r="D87" s="70">
        <f>'FIN-P&amp;L_CWS'!E77</f>
        <v>600</v>
      </c>
      <c r="E87" s="70">
        <f>'FIN-P&amp;L_CWS'!F77</f>
        <v>614.99999999999989</v>
      </c>
      <c r="F87" s="70">
        <f>'FIN-P&amp;L_CWS'!G77</f>
        <v>630.37499999999989</v>
      </c>
      <c r="G87" s="70">
        <f>'FIN-P&amp;L_CWS'!H77</f>
        <v>646.13437499999964</v>
      </c>
      <c r="H87" s="70">
        <f>'FIN-P&amp;L_CWS'!I77</f>
        <v>662.28773437499979</v>
      </c>
      <c r="I87" s="70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9"/>
    </row>
    <row r="88" spans="1:55" s="165" customFormat="1" x14ac:dyDescent="0.15">
      <c r="A88" s="164"/>
      <c r="B88" s="87" t="s">
        <v>295</v>
      </c>
      <c r="C88" s="70">
        <f>'FIN-P&amp;L_CWS'!D78</f>
        <v>1500</v>
      </c>
      <c r="D88" s="70">
        <f>'FIN-P&amp;L_CWS'!E78</f>
        <v>1500</v>
      </c>
      <c r="E88" s="70">
        <f>'FIN-P&amp;L_CWS'!F78</f>
        <v>1537.5</v>
      </c>
      <c r="F88" s="70">
        <f>'FIN-P&amp;L_CWS'!G78</f>
        <v>1575.9375</v>
      </c>
      <c r="G88" s="70">
        <f>'FIN-P&amp;L_CWS'!H78</f>
        <v>1615.3359375</v>
      </c>
      <c r="H88" s="70">
        <f>'FIN-P&amp;L_CWS'!I78</f>
        <v>1655.7193359375003</v>
      </c>
      <c r="I88" s="70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9"/>
    </row>
    <row r="89" spans="1:55" s="50" customFormat="1" x14ac:dyDescent="0.15">
      <c r="A89" s="74"/>
      <c r="B89" s="47" t="s">
        <v>182</v>
      </c>
      <c r="C89" s="70">
        <f>'FIN-P&amp;L_CWS'!D79</f>
        <v>350</v>
      </c>
      <c r="D89" s="70">
        <f>'FIN-P&amp;L_CWS'!E79</f>
        <v>420</v>
      </c>
      <c r="E89" s="70">
        <f>'FIN-P&amp;L_CWS'!F79</f>
        <v>430.5</v>
      </c>
      <c r="F89" s="70">
        <f>'FIN-P&amp;L_CWS'!G79</f>
        <v>441.26250000000005</v>
      </c>
      <c r="G89" s="70">
        <f>'FIN-P&amp;L_CWS'!H79</f>
        <v>452.29406249999994</v>
      </c>
      <c r="H89" s="70">
        <f>'FIN-P&amp;L_CWS'!I79</f>
        <v>463.60141406249977</v>
      </c>
      <c r="I89" s="70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67"/>
    </row>
    <row r="90" spans="1:55" x14ac:dyDescent="0.15">
      <c r="B90" s="87" t="s">
        <v>175</v>
      </c>
      <c r="C90" s="70">
        <f>'FIN-P&amp;L_CWS'!D80</f>
        <v>689</v>
      </c>
      <c r="D90" s="70">
        <f>'FIN-P&amp;L_CWS'!E80</f>
        <v>1800</v>
      </c>
      <c r="E90" s="70">
        <f>'FIN-P&amp;L_CWS'!F80</f>
        <v>1845</v>
      </c>
      <c r="F90" s="70">
        <f>'FIN-P&amp;L_CWS'!G80</f>
        <v>1891.125</v>
      </c>
      <c r="G90" s="70">
        <f>'FIN-P&amp;L_CWS'!H80</f>
        <v>1938.4031249999996</v>
      </c>
      <c r="H90" s="70">
        <f>'FIN-P&amp;L_CWS'!I80</f>
        <v>1986.8632031249992</v>
      </c>
      <c r="I90" s="70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</row>
    <row r="91" spans="1:55" x14ac:dyDescent="0.15">
      <c r="B91" s="14" t="s">
        <v>168</v>
      </c>
      <c r="C91" s="70">
        <f>'FIN-P&amp;L_CWS'!D81</f>
        <v>3217</v>
      </c>
      <c r="D91" s="70">
        <f>'FIN-P&amp;L_CWS'!E81</f>
        <v>4320</v>
      </c>
      <c r="E91" s="70">
        <f>'FIN-P&amp;L_CWS'!F81</f>
        <v>4428</v>
      </c>
      <c r="F91" s="70">
        <f>'FIN-P&amp;L_CWS'!G81</f>
        <v>4538.7</v>
      </c>
      <c r="G91" s="70">
        <f>'FIN-P&amp;L_CWS'!H81</f>
        <v>4652.1674999999996</v>
      </c>
      <c r="H91" s="70">
        <f>'FIN-P&amp;L_CWS'!I81</f>
        <v>4768.4716874999986</v>
      </c>
      <c r="I91" s="70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</row>
    <row r="92" spans="1:55" s="157" customFormat="1" x14ac:dyDescent="0.15">
      <c r="A92" s="156"/>
      <c r="B92" s="33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9"/>
    </row>
    <row r="93" spans="1:55" s="157" customFormat="1" x14ac:dyDescent="0.15">
      <c r="A93" s="156"/>
      <c r="B93" s="14" t="s">
        <v>305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9"/>
    </row>
    <row r="94" spans="1:55" s="157" customFormat="1" x14ac:dyDescent="0.15">
      <c r="A94" s="156"/>
      <c r="B94" s="47" t="s">
        <v>299</v>
      </c>
      <c r="C94" s="70">
        <f>'FIN-P&amp;L_CWS'!D84</f>
        <v>3500</v>
      </c>
      <c r="D94" s="70">
        <f>'FIN-P&amp;L_CWS'!E84</f>
        <v>900</v>
      </c>
      <c r="E94" s="70">
        <f>'FIN-P&amp;L_CWS'!F84</f>
        <v>922.5</v>
      </c>
      <c r="F94" s="70">
        <f>'FIN-P&amp;L_CWS'!G84</f>
        <v>945.5625</v>
      </c>
      <c r="G94" s="70">
        <f>'FIN-P&amp;L_CWS'!H84</f>
        <v>969.2015624999998</v>
      </c>
      <c r="H94" s="70">
        <f>'FIN-P&amp;L_CWS'!I84</f>
        <v>993.43160156249962</v>
      </c>
      <c r="I94" s="70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9"/>
    </row>
    <row r="95" spans="1:55" s="50" customFormat="1" x14ac:dyDescent="0.15">
      <c r="A95" s="74"/>
      <c r="B95" s="47" t="s">
        <v>300</v>
      </c>
      <c r="C95" s="70">
        <f>'FIN-P&amp;L_CWS'!D85</f>
        <v>1500</v>
      </c>
      <c r="D95" s="70">
        <f>'FIN-P&amp;L_CWS'!E85</f>
        <v>1500</v>
      </c>
      <c r="E95" s="70">
        <f>'FIN-P&amp;L_CWS'!F85</f>
        <v>1500</v>
      </c>
      <c r="F95" s="70">
        <f>'FIN-P&amp;L_CWS'!G85</f>
        <v>1500</v>
      </c>
      <c r="G95" s="70">
        <f>'FIN-P&amp;L_CWS'!H85</f>
        <v>1500</v>
      </c>
      <c r="H95" s="70">
        <f>'FIN-P&amp;L_CWS'!I85</f>
        <v>1500</v>
      </c>
      <c r="I95" s="70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67"/>
    </row>
    <row r="96" spans="1:55" s="50" customFormat="1" x14ac:dyDescent="0.15">
      <c r="A96" s="74"/>
      <c r="B96" s="47" t="s">
        <v>169</v>
      </c>
      <c r="C96" s="70">
        <f>'FIN-P&amp;L_CWS'!D86</f>
        <v>3300</v>
      </c>
      <c r="D96" s="70">
        <f>'FIN-P&amp;L_CWS'!E86</f>
        <v>1800</v>
      </c>
      <c r="E96" s="70">
        <f>'FIN-P&amp;L_CWS'!F86</f>
        <v>1845</v>
      </c>
      <c r="F96" s="70">
        <f>'FIN-P&amp;L_CWS'!G86</f>
        <v>1891.125</v>
      </c>
      <c r="G96" s="70">
        <f>'FIN-P&amp;L_CWS'!H86</f>
        <v>1938.4031249999996</v>
      </c>
      <c r="H96" s="70">
        <f>'FIN-P&amp;L_CWS'!I86</f>
        <v>1986.8632031249992</v>
      </c>
      <c r="I96" s="70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67"/>
    </row>
    <row r="97" spans="1:55" s="1" customFormat="1" x14ac:dyDescent="0.15">
      <c r="A97" s="7"/>
      <c r="B97" s="14" t="s">
        <v>304</v>
      </c>
      <c r="C97" s="70">
        <f>'FIN-P&amp;L_CWS'!D87</f>
        <v>8300</v>
      </c>
      <c r="D97" s="70">
        <f>'FIN-P&amp;L_CWS'!E87</f>
        <v>4200</v>
      </c>
      <c r="E97" s="70">
        <f>'FIN-P&amp;L_CWS'!F87</f>
        <v>4267.5</v>
      </c>
      <c r="F97" s="70">
        <f>'FIN-P&amp;L_CWS'!G87</f>
        <v>4336.6875</v>
      </c>
      <c r="G97" s="70">
        <f>'FIN-P&amp;L_CWS'!H87</f>
        <v>4407.6046875000002</v>
      </c>
      <c r="H97" s="70">
        <f>'FIN-P&amp;L_CWS'!I87</f>
        <v>4480.294804687499</v>
      </c>
      <c r="I97" s="70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9"/>
    </row>
    <row r="98" spans="1:55" x14ac:dyDescent="0.15"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</row>
    <row r="99" spans="1:55" x14ac:dyDescent="0.15">
      <c r="B99" s="14" t="s">
        <v>306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</row>
    <row r="100" spans="1:55" s="50" customFormat="1" x14ac:dyDescent="0.15">
      <c r="A100" s="74"/>
      <c r="B100" s="47" t="s">
        <v>180</v>
      </c>
      <c r="C100" s="70">
        <f>'FIN-P&amp;L_CWS'!D90</f>
        <v>2500</v>
      </c>
      <c r="D100" s="70">
        <f>'FIN-P&amp;L_CWS'!E90</f>
        <v>3000</v>
      </c>
      <c r="E100" s="70">
        <f>'FIN-P&amp;L_CWS'!F90</f>
        <v>3075</v>
      </c>
      <c r="F100" s="70">
        <f>'FIN-P&amp;L_CWS'!G90</f>
        <v>3151.875</v>
      </c>
      <c r="G100" s="70">
        <f>'FIN-P&amp;L_CWS'!H90</f>
        <v>3230.671875</v>
      </c>
      <c r="H100" s="70">
        <f>'FIN-P&amp;L_CWS'!I90</f>
        <v>3311.4386718750006</v>
      </c>
      <c r="I100" s="70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67"/>
    </row>
    <row r="101" spans="1:55" s="50" customFormat="1" x14ac:dyDescent="0.15">
      <c r="A101" s="74"/>
      <c r="B101" s="47" t="s">
        <v>1037</v>
      </c>
      <c r="C101" s="70">
        <f>'FIN-P&amp;L_CWS'!D91</f>
        <v>0</v>
      </c>
      <c r="D101" s="70">
        <f>'FIN-P&amp;L_CWS'!E91</f>
        <v>3000</v>
      </c>
      <c r="E101" s="70">
        <f>'FIN-P&amp;L_CWS'!F91</f>
        <v>3075</v>
      </c>
      <c r="F101" s="70">
        <f>'FIN-P&amp;L_CWS'!G91</f>
        <v>3151.875</v>
      </c>
      <c r="G101" s="70">
        <f>'FIN-P&amp;L_CWS'!H91</f>
        <v>3230.671875</v>
      </c>
      <c r="H101" s="70">
        <f>'FIN-P&amp;L_CWS'!I91</f>
        <v>3311.4386718750006</v>
      </c>
      <c r="I101" s="70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67"/>
    </row>
    <row r="102" spans="1:55" s="50" customFormat="1" x14ac:dyDescent="0.15">
      <c r="A102" s="74"/>
      <c r="B102" s="47" t="s">
        <v>176</v>
      </c>
      <c r="C102" s="70">
        <f>'FIN-P&amp;L_CWS'!D92</f>
        <v>8500</v>
      </c>
      <c r="D102" s="70">
        <f>'FIN-P&amp;L_CWS'!E92</f>
        <v>20000</v>
      </c>
      <c r="E102" s="70">
        <f>'FIN-P&amp;L_CWS'!F92</f>
        <v>5000</v>
      </c>
      <c r="F102" s="70">
        <f>'FIN-P&amp;L_CWS'!G92</f>
        <v>5000</v>
      </c>
      <c r="G102" s="70">
        <f>'FIN-P&amp;L_CWS'!H92</f>
        <v>5000</v>
      </c>
      <c r="H102" s="70">
        <f>'FIN-P&amp;L_CWS'!I92</f>
        <v>5000</v>
      </c>
      <c r="I102" s="70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67"/>
    </row>
    <row r="103" spans="1:55" s="50" customFormat="1" x14ac:dyDescent="0.15">
      <c r="A103" s="74"/>
      <c r="B103" s="50" t="s">
        <v>307</v>
      </c>
      <c r="C103" s="70">
        <f>'FIN-P&amp;L_CWS'!D93</f>
        <v>11000</v>
      </c>
      <c r="D103" s="70">
        <f>'FIN-P&amp;L_CWS'!E93</f>
        <v>26000</v>
      </c>
      <c r="E103" s="70">
        <f>'FIN-P&amp;L_CWS'!F93</f>
        <v>11150</v>
      </c>
      <c r="F103" s="70">
        <f>'FIN-P&amp;L_CWS'!G93</f>
        <v>11303.75</v>
      </c>
      <c r="G103" s="70">
        <f>'FIN-P&amp;L_CWS'!H93</f>
        <v>11461.34375</v>
      </c>
      <c r="H103" s="70">
        <f>'FIN-P&amp;L_CWS'!I93</f>
        <v>11622.877343749997</v>
      </c>
      <c r="I103" s="70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67"/>
    </row>
    <row r="104" spans="1:55" s="50" customFormat="1" x14ac:dyDescent="0.15">
      <c r="A104" s="74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7"/>
    </row>
    <row r="105" spans="1:55" x14ac:dyDescent="0.15">
      <c r="B105" s="14" t="s">
        <v>174</v>
      </c>
      <c r="C105" s="70">
        <f>'FIN-P&amp;L_CWS'!D95</f>
        <v>0</v>
      </c>
      <c r="D105" s="70">
        <f>'FIN-P&amp;L_CWS'!E95</f>
        <v>300</v>
      </c>
      <c r="E105" s="70">
        <f>'FIN-P&amp;L_CWS'!F95</f>
        <v>307.49999999999994</v>
      </c>
      <c r="F105" s="70">
        <f>'FIN-P&amp;L_CWS'!G95</f>
        <v>315.18749999999994</v>
      </c>
      <c r="G105" s="70">
        <f>'FIN-P&amp;L_CWS'!H95</f>
        <v>323.06718749999982</v>
      </c>
      <c r="H105" s="70">
        <f>'FIN-P&amp;L_CWS'!I95</f>
        <v>331.14386718749989</v>
      </c>
      <c r="I105" s="70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</row>
    <row r="106" spans="1:55" x14ac:dyDescent="0.15">
      <c r="B106" s="14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</row>
    <row r="107" spans="1:55" x14ac:dyDescent="0.15">
      <c r="B107" s="50" t="s">
        <v>170</v>
      </c>
      <c r="C107" s="70">
        <f>'FIN-P&amp;L_CWS'!D97</f>
        <v>0</v>
      </c>
      <c r="D107" s="70">
        <f>'FIN-P&amp;L_CWS'!E97</f>
        <v>300</v>
      </c>
      <c r="E107" s="70">
        <f>'FIN-P&amp;L_CWS'!F97</f>
        <v>307.49999999999994</v>
      </c>
      <c r="F107" s="70">
        <f>'FIN-P&amp;L_CWS'!G97</f>
        <v>315.18749999999994</v>
      </c>
      <c r="G107" s="70">
        <f>'FIN-P&amp;L_CWS'!H97</f>
        <v>323.06718749999982</v>
      </c>
      <c r="H107" s="70">
        <f>'FIN-P&amp;L_CWS'!I97</f>
        <v>331.14386718749989</v>
      </c>
      <c r="I107" s="70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</row>
    <row r="108" spans="1:55" x14ac:dyDescent="0.15">
      <c r="B108" s="50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</row>
    <row r="109" spans="1:55" x14ac:dyDescent="0.15">
      <c r="B109" s="50" t="s">
        <v>167</v>
      </c>
      <c r="C109" s="70">
        <f>'FIN-P&amp;L_CWS'!D99</f>
        <v>0</v>
      </c>
      <c r="D109" s="70">
        <f>'FIN-P&amp;L_CWS'!E99</f>
        <v>18275</v>
      </c>
      <c r="E109" s="70">
        <f>'FIN-P&amp;L_CWS'!F99</f>
        <v>20400</v>
      </c>
      <c r="F109" s="70">
        <f>'FIN-P&amp;L_CWS'!G99</f>
        <v>21008.333333333336</v>
      </c>
      <c r="G109" s="70">
        <f>'FIN-P&amp;L_CWS'!H99</f>
        <v>21100</v>
      </c>
      <c r="H109" s="70">
        <f>'FIN-P&amp;L_CWS'!I99</f>
        <v>21100</v>
      </c>
      <c r="I109" s="70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</row>
    <row r="110" spans="1:55" x14ac:dyDescent="0.15">
      <c r="B110" s="50"/>
    </row>
    <row r="111" spans="1:55" x14ac:dyDescent="0.15">
      <c r="B111" s="14" t="s">
        <v>297</v>
      </c>
      <c r="C111" s="70">
        <f>'FIN-P&amp;L_CWS'!D101</f>
        <v>28592</v>
      </c>
      <c r="D111" s="70">
        <f>'FIN-P&amp;L_CWS'!E101</f>
        <v>112605652.99999999</v>
      </c>
      <c r="E111" s="70">
        <f>'FIN-P&amp;L_CWS'!F101</f>
        <v>123929685.757</v>
      </c>
      <c r="F111" s="70">
        <f>'FIN-P&amp;L_CWS'!G101</f>
        <v>99707352.515833318</v>
      </c>
      <c r="G111" s="70">
        <f>'FIN-P&amp;L_CWS'!H101</f>
        <v>120245149.00319752</v>
      </c>
      <c r="H111" s="70">
        <f>'FIN-P&amp;L_CWS'!I101</f>
        <v>163916081.69944221</v>
      </c>
      <c r="I111" s="7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</row>
    <row r="113" spans="2:54" x14ac:dyDescent="0.15">
      <c r="B113" s="14" t="s">
        <v>485</v>
      </c>
      <c r="C113" s="70">
        <f>'FIN-P&amp;L_CWS'!D103</f>
        <v>-28592</v>
      </c>
      <c r="D113" s="70">
        <f>'FIN-P&amp;L_CWS'!E103</f>
        <v>-112514652.99999999</v>
      </c>
      <c r="E113" s="70">
        <f>'FIN-P&amp;L_CWS'!F103</f>
        <v>-120526743.85699999</v>
      </c>
      <c r="F113" s="70">
        <f>'FIN-P&amp;L_CWS'!G103</f>
        <v>-88743366.015833333</v>
      </c>
      <c r="G113" s="70">
        <f>'FIN-P&amp;L_CWS'!H103</f>
        <v>-99737976.636197522</v>
      </c>
      <c r="H113" s="70">
        <f>'FIN-P&amp;L_CWS'!I103</f>
        <v>-129014423.15944219</v>
      </c>
      <c r="I113" s="7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</row>
    <row r="114" spans="2:54" x14ac:dyDescent="0.15">
      <c r="B114" s="14" t="s">
        <v>1035</v>
      </c>
      <c r="C114" s="70">
        <f>'FIN-P&amp;L_CWS'!D104</f>
        <v>-28592</v>
      </c>
      <c r="D114" s="70">
        <f>'FIN-P&amp;L_CWS'!E104</f>
        <v>-112543244.99999999</v>
      </c>
      <c r="E114" s="70">
        <f>'FIN-P&amp;L_CWS'!F104</f>
        <v>-233069988.85699999</v>
      </c>
      <c r="F114" s="70">
        <f>'FIN-P&amp;L_CWS'!G104</f>
        <v>-321813354.87283331</v>
      </c>
      <c r="G114" s="70">
        <f>'FIN-P&amp;L_CWS'!H104</f>
        <v>-421551331.50903082</v>
      </c>
      <c r="H114" s="70">
        <f>'FIN-P&amp;L_CWS'!I104</f>
        <v>-550565754.66847301</v>
      </c>
      <c r="I114" s="7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</row>
    <row r="115" spans="2:54" x14ac:dyDescent="0.15">
      <c r="B115" s="14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r="116" spans="2:54" ht="14" thickBot="1" x14ac:dyDescent="0.2">
      <c r="B116"/>
      <c r="C116" s="74" t="s">
        <v>147</v>
      </c>
      <c r="D116" s="74" t="s">
        <v>35</v>
      </c>
      <c r="E116" s="74" t="s">
        <v>36</v>
      </c>
      <c r="F116" s="74" t="s">
        <v>37</v>
      </c>
      <c r="G116" s="74" t="s">
        <v>38</v>
      </c>
      <c r="H116" s="74" t="s">
        <v>39</v>
      </c>
      <c r="I116" s="74"/>
    </row>
    <row r="117" spans="2:54" ht="14" x14ac:dyDescent="0.15">
      <c r="B117" s="133" t="s">
        <v>862</v>
      </c>
    </row>
    <row r="118" spans="2:54" x14ac:dyDescent="0.15">
      <c r="B118" s="136" t="s">
        <v>468</v>
      </c>
    </row>
    <row r="119" spans="2:54" x14ac:dyDescent="0.15">
      <c r="B119" s="135" t="s">
        <v>863</v>
      </c>
    </row>
    <row r="120" spans="2:54" x14ac:dyDescent="0.15">
      <c r="B120" s="136" t="s">
        <v>485</v>
      </c>
      <c r="C120" s="121">
        <f>'FIN-CASHFLOW_CWS'!C5</f>
        <v>-28592</v>
      </c>
      <c r="D120" s="121">
        <f>'FIN-CASHFLOW_CWS'!D5</f>
        <v>-112514652.99999999</v>
      </c>
      <c r="E120" s="121">
        <f>'FIN-CASHFLOW_CWS'!E5</f>
        <v>-120526743.85699999</v>
      </c>
      <c r="F120" s="121">
        <f>'FIN-CASHFLOW_CWS'!F5</f>
        <v>-88743366.015833333</v>
      </c>
      <c r="G120" s="121">
        <f>'FIN-CASHFLOW_CWS'!G5</f>
        <v>-99737976.636197522</v>
      </c>
      <c r="H120" s="121">
        <f>'FIN-CASHFLOW_CWS'!H5</f>
        <v>-129014423.15944219</v>
      </c>
      <c r="I120" s="121"/>
    </row>
    <row r="121" spans="2:54" x14ac:dyDescent="0.15">
      <c r="B121" s="136" t="s">
        <v>468</v>
      </c>
      <c r="C121" s="121"/>
      <c r="D121" s="121"/>
      <c r="E121" s="121"/>
      <c r="F121" s="121"/>
      <c r="G121" s="121"/>
      <c r="H121" s="121"/>
      <c r="I121" s="121"/>
    </row>
    <row r="122" spans="2:54" x14ac:dyDescent="0.15">
      <c r="B122" s="135" t="s">
        <v>1023</v>
      </c>
      <c r="C122" s="121"/>
      <c r="D122" s="121"/>
      <c r="E122" s="121"/>
      <c r="F122" s="121"/>
      <c r="G122" s="121"/>
      <c r="H122" s="121"/>
      <c r="I122" s="121"/>
    </row>
    <row r="123" spans="2:54" x14ac:dyDescent="0.15">
      <c r="B123" s="127" t="s">
        <v>500</v>
      </c>
      <c r="C123" s="121">
        <f>'FIN-CASHFLOW_CWS'!C8</f>
        <v>0</v>
      </c>
      <c r="D123" s="121">
        <f>'FIN-CASHFLOW_CWS'!D8</f>
        <v>18275</v>
      </c>
      <c r="E123" s="121">
        <f>'FIN-CASHFLOW_CWS'!E8</f>
        <v>20400</v>
      </c>
      <c r="F123" s="121">
        <f>'FIN-CASHFLOW_CWS'!F8</f>
        <v>21008.333333333336</v>
      </c>
      <c r="G123" s="121">
        <f>'FIN-CASHFLOW_CWS'!G8</f>
        <v>21100</v>
      </c>
      <c r="H123" s="121">
        <f>'FIN-CASHFLOW_CWS'!H8</f>
        <v>21100</v>
      </c>
      <c r="I123" s="121"/>
    </row>
    <row r="124" spans="2:54" x14ac:dyDescent="0.15">
      <c r="B124" s="127" t="s">
        <v>487</v>
      </c>
      <c r="C124" s="121">
        <f>'FIN-CASHFLOW_CWS'!C9</f>
        <v>0</v>
      </c>
      <c r="D124" s="121">
        <f>'FIN-CASHFLOW_CWS'!D9</f>
        <v>-78525</v>
      </c>
      <c r="E124" s="121">
        <f>'FIN-CASHFLOW_CWS'!E9</f>
        <v>-430443.75</v>
      </c>
      <c r="F124" s="121">
        <f>'FIN-CASHFLOW_CWS'!F9</f>
        <v>-271108.75</v>
      </c>
      <c r="G124" s="121">
        <f>'FIN-CASHFLOW_CWS'!G9</f>
        <v>-627422.5</v>
      </c>
      <c r="H124" s="121">
        <f>'FIN-CASHFLOW_CWS'!H9</f>
        <v>-856805</v>
      </c>
      <c r="I124" s="121"/>
    </row>
    <row r="125" spans="2:54" x14ac:dyDescent="0.15">
      <c r="B125" s="127" t="s">
        <v>488</v>
      </c>
      <c r="C125" s="121">
        <f>'FIN-CASHFLOW_CWS'!C10</f>
        <v>0</v>
      </c>
      <c r="D125" s="121">
        <f>'FIN-CASHFLOW_CWS'!D10</f>
        <v>-109500</v>
      </c>
      <c r="E125" s="121">
        <f>'FIN-CASHFLOW_CWS'!E10</f>
        <v>-257850</v>
      </c>
      <c r="F125" s="121">
        <f>'FIN-CASHFLOW_CWS'!F10</f>
        <v>-181035</v>
      </c>
      <c r="G125" s="121">
        <f>'FIN-CASHFLOW_CWS'!G10</f>
        <v>-197923.5</v>
      </c>
      <c r="H125" s="121">
        <f>'FIN-CASHFLOW_CWS'!H10</f>
        <v>-227338.65000000002</v>
      </c>
      <c r="I125" s="121"/>
    </row>
    <row r="126" spans="2:54" x14ac:dyDescent="0.15">
      <c r="B126" s="127" t="s">
        <v>489</v>
      </c>
      <c r="C126" s="121">
        <f>'FIN-CASHFLOW_CWS'!C11</f>
        <v>0</v>
      </c>
      <c r="D126" s="121">
        <f>'FIN-CASHFLOW_CWS'!D11</f>
        <v>87750</v>
      </c>
      <c r="E126" s="121">
        <f>'FIN-CASHFLOW_CWS'!E11</f>
        <v>187650</v>
      </c>
      <c r="F126" s="121">
        <f>'FIN-CASHFLOW_CWS'!F11</f>
        <v>112185</v>
      </c>
      <c r="G126" s="121">
        <f>'FIN-CASHFLOW_CWS'!G11</f>
        <v>114331.5</v>
      </c>
      <c r="H126" s="121">
        <f>'FIN-CASHFLOW_CWS'!H11</f>
        <v>63969.75</v>
      </c>
      <c r="I126" s="121"/>
    </row>
    <row r="127" spans="2:54" x14ac:dyDescent="0.15">
      <c r="B127" s="137"/>
      <c r="C127" s="70"/>
      <c r="D127" s="70"/>
      <c r="E127" s="70"/>
      <c r="F127" s="70"/>
      <c r="G127" s="70"/>
      <c r="H127" s="70"/>
      <c r="I127" s="70"/>
    </row>
    <row r="128" spans="2:54" x14ac:dyDescent="0.15">
      <c r="B128" s="135" t="s">
        <v>847</v>
      </c>
      <c r="C128" s="121">
        <f>'FIN-CASHFLOW_CWS'!C13</f>
        <v>0</v>
      </c>
      <c r="D128" s="121">
        <f>'FIN-CASHFLOW_CWS'!D13</f>
        <v>-82000</v>
      </c>
      <c r="E128" s="121">
        <f>'FIN-CASHFLOW_CWS'!E13</f>
        <v>-480243.75</v>
      </c>
      <c r="F128" s="121">
        <f>'FIN-CASHFLOW_CWS'!F13</f>
        <v>-318950.41666666663</v>
      </c>
      <c r="G128" s="121">
        <f>'FIN-CASHFLOW_CWS'!G13</f>
        <v>-689914.5</v>
      </c>
      <c r="H128" s="121">
        <f>'FIN-CASHFLOW_CWS'!H13</f>
        <v>-999073.89999999991</v>
      </c>
      <c r="I128" s="121"/>
    </row>
    <row r="129" spans="2:9" x14ac:dyDescent="0.15">
      <c r="B129" s="137"/>
      <c r="C129" s="70"/>
      <c r="D129" s="70"/>
      <c r="E129" s="70"/>
      <c r="F129" s="70"/>
      <c r="G129" s="70"/>
      <c r="H129" s="70"/>
      <c r="I129" s="70"/>
    </row>
    <row r="130" spans="2:9" x14ac:dyDescent="0.15">
      <c r="B130" s="135" t="s">
        <v>865</v>
      </c>
      <c r="C130" s="121">
        <f>'FIN-CASHFLOW_CWS'!C15</f>
        <v>-28592</v>
      </c>
      <c r="D130" s="121">
        <f>'FIN-CASHFLOW_CWS'!D15</f>
        <v>-112596652.99999999</v>
      </c>
      <c r="E130" s="121">
        <f>'FIN-CASHFLOW_CWS'!E15</f>
        <v>-121006987.60699999</v>
      </c>
      <c r="F130" s="121">
        <f>'FIN-CASHFLOW_CWS'!F15</f>
        <v>-89062316.432500005</v>
      </c>
      <c r="G130" s="121">
        <f>'FIN-CASHFLOW_CWS'!G15</f>
        <v>-100427891.13619752</v>
      </c>
      <c r="H130" s="121">
        <f>'FIN-CASHFLOW_CWS'!H15</f>
        <v>-130013497.05944219</v>
      </c>
      <c r="I130" s="121"/>
    </row>
    <row r="131" spans="2:9" x14ac:dyDescent="0.15">
      <c r="B131" s="137"/>
      <c r="C131" s="70"/>
      <c r="D131" s="70"/>
      <c r="E131" s="70"/>
      <c r="F131" s="70"/>
      <c r="G131" s="70"/>
      <c r="H131" s="70"/>
      <c r="I131" s="70"/>
    </row>
    <row r="132" spans="2:9" x14ac:dyDescent="0.15">
      <c r="B132" s="135" t="s">
        <v>866</v>
      </c>
      <c r="C132" s="121"/>
      <c r="D132" s="121"/>
      <c r="E132" s="121"/>
      <c r="F132" s="121"/>
      <c r="G132" s="121"/>
      <c r="H132" s="121"/>
      <c r="I132" s="121"/>
    </row>
    <row r="133" spans="2:9" x14ac:dyDescent="0.15">
      <c r="B133" s="136" t="s">
        <v>490</v>
      </c>
      <c r="C133" s="121">
        <f>'FIN-CASHFLOW_CWS'!C18</f>
        <v>0</v>
      </c>
      <c r="D133" s="121">
        <f>'FIN-CASHFLOW_CWS'!D18</f>
        <v>-98500</v>
      </c>
      <c r="E133" s="121">
        <f>'FIN-CASHFLOW_CWS'!E18</f>
        <v>-7000</v>
      </c>
      <c r="F133" s="121">
        <f>'FIN-CASHFLOW_CWS'!F18</f>
        <v>5500</v>
      </c>
      <c r="G133" s="121">
        <f>'FIN-CASHFLOW_CWS'!G18</f>
        <v>0</v>
      </c>
      <c r="H133" s="121">
        <f>'FIN-CASHFLOW_CWS'!H18</f>
        <v>0</v>
      </c>
      <c r="I133" s="121"/>
    </row>
    <row r="134" spans="2:9" x14ac:dyDescent="0.15">
      <c r="B134" s="136"/>
      <c r="C134" s="70"/>
      <c r="D134" s="70"/>
      <c r="E134" s="70"/>
      <c r="F134" s="70"/>
      <c r="G134" s="70"/>
      <c r="H134" s="70"/>
      <c r="I134" s="70"/>
    </row>
    <row r="135" spans="2:9" x14ac:dyDescent="0.15">
      <c r="B135" s="135" t="s">
        <v>867</v>
      </c>
      <c r="C135" s="121">
        <f>'FIN-CASHFLOW_CWS'!C20</f>
        <v>0</v>
      </c>
      <c r="D135" s="121">
        <f>'FIN-CASHFLOW_CWS'!D20</f>
        <v>-98500</v>
      </c>
      <c r="E135" s="121">
        <f>'FIN-CASHFLOW_CWS'!E20</f>
        <v>-7000</v>
      </c>
      <c r="F135" s="121">
        <f>'FIN-CASHFLOW_CWS'!F20</f>
        <v>5500</v>
      </c>
      <c r="G135" s="121">
        <f>'FIN-CASHFLOW_CWS'!G20</f>
        <v>0</v>
      </c>
      <c r="H135" s="121">
        <f>'FIN-CASHFLOW_CWS'!H20</f>
        <v>0</v>
      </c>
      <c r="I135" s="121"/>
    </row>
    <row r="136" spans="2:9" x14ac:dyDescent="0.15">
      <c r="B136" s="137"/>
      <c r="C136" s="70"/>
      <c r="D136" s="70"/>
      <c r="E136" s="70"/>
      <c r="F136" s="70"/>
      <c r="G136" s="70"/>
      <c r="H136" s="70"/>
      <c r="I136" s="70"/>
    </row>
    <row r="137" spans="2:9" x14ac:dyDescent="0.15">
      <c r="B137" s="135" t="s">
        <v>868</v>
      </c>
      <c r="C137" s="121"/>
      <c r="D137" s="121"/>
      <c r="E137" s="121"/>
      <c r="F137" s="121"/>
      <c r="G137" s="121"/>
      <c r="H137" s="121"/>
      <c r="I137" s="121"/>
    </row>
    <row r="138" spans="2:9" x14ac:dyDescent="0.15">
      <c r="B138" s="136" t="s">
        <v>483</v>
      </c>
      <c r="C138" s="121">
        <f>'FIN-CASHFLOW_CWS'!C23</f>
        <v>46992642</v>
      </c>
      <c r="D138" s="121">
        <f>'FIN-CASHFLOW_CWS'!D23</f>
        <v>108539941.91800001</v>
      </c>
      <c r="E138" s="121">
        <f>'FIN-CASHFLOW_CWS'!E23</f>
        <v>0</v>
      </c>
      <c r="F138" s="121">
        <f>'FIN-CASHFLOW_CWS'!F23</f>
        <v>0</v>
      </c>
      <c r="G138" s="121">
        <f>'FIN-CASHFLOW_CWS'!G23</f>
        <v>0</v>
      </c>
      <c r="H138" s="121">
        <f>'FIN-CASHFLOW_CWS'!H23</f>
        <v>0</v>
      </c>
      <c r="I138" s="121"/>
    </row>
    <row r="139" spans="2:9" x14ac:dyDescent="0.15">
      <c r="B139" s="136" t="s">
        <v>468</v>
      </c>
      <c r="C139" s="121"/>
      <c r="D139" s="121"/>
      <c r="E139" s="121"/>
      <c r="F139" s="121"/>
      <c r="G139" s="121"/>
      <c r="H139" s="121"/>
      <c r="I139" s="121"/>
    </row>
    <row r="140" spans="2:9" x14ac:dyDescent="0.15">
      <c r="B140" s="135" t="s">
        <v>491</v>
      </c>
      <c r="C140" s="121">
        <f>'FIN-CASHFLOW_CWS'!C25</f>
        <v>46964050</v>
      </c>
      <c r="D140" s="121">
        <f>'FIN-CASHFLOW_CWS'!D25</f>
        <v>-4155211.0819999725</v>
      </c>
      <c r="E140" s="121">
        <f>'FIN-CASHFLOW_CWS'!E25</f>
        <v>-121013987.60699999</v>
      </c>
      <c r="F140" s="121">
        <f>'FIN-CASHFLOW_CWS'!F25</f>
        <v>-89056816.432500005</v>
      </c>
      <c r="G140" s="121">
        <f>'FIN-CASHFLOW_CWS'!G25</f>
        <v>-100427891.13619752</v>
      </c>
      <c r="H140" s="121">
        <f>'FIN-CASHFLOW_CWS'!H25</f>
        <v>-130013497.05944219</v>
      </c>
      <c r="I140" s="121"/>
    </row>
    <row r="141" spans="2:9" x14ac:dyDescent="0.15">
      <c r="B141" s="137"/>
      <c r="C141" s="70"/>
      <c r="D141" s="70"/>
      <c r="E141" s="70"/>
      <c r="F141" s="70"/>
      <c r="G141" s="70"/>
      <c r="H141" s="70"/>
      <c r="I141" s="70"/>
    </row>
    <row r="142" spans="2:9" x14ac:dyDescent="0.15">
      <c r="B142" s="136" t="s">
        <v>493</v>
      </c>
      <c r="C142" s="121">
        <f>'FIN-CASHFLOW_CWS'!C27</f>
        <v>0</v>
      </c>
      <c r="D142" s="121">
        <f>'FIN-CASHFLOW_CWS'!D27</f>
        <v>46964050</v>
      </c>
      <c r="E142" s="121">
        <f>'FIN-CASHFLOW_CWS'!E27</f>
        <v>42808838.918000028</v>
      </c>
      <c r="F142" s="121">
        <f>'FIN-CASHFLOW_CWS'!F27</f>
        <v>-78205148.688999966</v>
      </c>
      <c r="G142" s="121">
        <f>'FIN-CASHFLOW_CWS'!G27</f>
        <v>-167261965.12149996</v>
      </c>
      <c r="H142" s="121">
        <f>'FIN-CASHFLOW_CWS'!H27</f>
        <v>-267689856.25769746</v>
      </c>
      <c r="I142" s="121"/>
    </row>
    <row r="143" spans="2:9" x14ac:dyDescent="0.15">
      <c r="B143" s="136" t="s">
        <v>492</v>
      </c>
      <c r="C143" s="121">
        <f>'FIN-CASHFLOW_CWS'!C28</f>
        <v>46964050</v>
      </c>
      <c r="D143" s="121">
        <f>'FIN-CASHFLOW_CWS'!D28</f>
        <v>42808838.918000028</v>
      </c>
      <c r="E143" s="121">
        <f>'FIN-CASHFLOW_CWS'!E28</f>
        <v>-78205148.688999966</v>
      </c>
      <c r="F143" s="121">
        <f>'FIN-CASHFLOW_CWS'!F28</f>
        <v>-167261965.12149996</v>
      </c>
      <c r="G143" s="121">
        <f>'FIN-CASHFLOW_CWS'!G28</f>
        <v>-267689856.25769746</v>
      </c>
      <c r="H143" s="121">
        <f>'FIN-CASHFLOW_CWS'!H28</f>
        <v>-397703353.31713963</v>
      </c>
      <c r="I143" s="121"/>
    </row>
    <row r="144" spans="2:9" ht="14" thickBot="1" x14ac:dyDescent="0.2">
      <c r="B144" s="136"/>
      <c r="C144" s="121"/>
      <c r="D144" s="121"/>
      <c r="E144" s="121"/>
      <c r="F144" s="121"/>
      <c r="G144" s="121"/>
    </row>
    <row r="145" spans="2:9" ht="14" x14ac:dyDescent="0.15">
      <c r="B145" s="133" t="s">
        <v>469</v>
      </c>
    </row>
    <row r="146" spans="2:9" x14ac:dyDescent="0.15">
      <c r="B146" s="134"/>
    </row>
    <row r="147" spans="2:9" x14ac:dyDescent="0.15">
      <c r="B147" s="135" t="s">
        <v>470</v>
      </c>
    </row>
    <row r="148" spans="2:9" x14ac:dyDescent="0.15">
      <c r="B148" s="135"/>
    </row>
    <row r="149" spans="2:9" x14ac:dyDescent="0.15">
      <c r="B149" s="135" t="s">
        <v>471</v>
      </c>
    </row>
    <row r="150" spans="2:9" x14ac:dyDescent="0.15">
      <c r="B150" s="136" t="s">
        <v>467</v>
      </c>
      <c r="C150" s="121">
        <f>'FIN-BALANCE_CWS'!D7</f>
        <v>46964050</v>
      </c>
      <c r="D150" s="121">
        <f>'FIN-BALANCE_CWS'!E7</f>
        <v>42808838.91800002</v>
      </c>
      <c r="E150" s="121">
        <f>'FIN-BALANCE_CWS'!F7</f>
        <v>-78205148.688999981</v>
      </c>
      <c r="F150" s="121">
        <f>'FIN-BALANCE_CWS'!G7</f>
        <v>-167261965.12150005</v>
      </c>
      <c r="G150" s="121">
        <f>'FIN-BALANCE_CWS'!H7</f>
        <v>-267689856.25769758</v>
      </c>
      <c r="H150" s="121">
        <f>'FIN-BALANCE_CWS'!I7</f>
        <v>-397703353.31713963</v>
      </c>
      <c r="I150" s="121"/>
    </row>
    <row r="151" spans="2:9" x14ac:dyDescent="0.15">
      <c r="B151" s="136" t="s">
        <v>472</v>
      </c>
      <c r="C151" s="121">
        <f>'FIN-BALANCE_CWS'!D8</f>
        <v>0</v>
      </c>
      <c r="D151" s="121">
        <f>'FIN-BALANCE_CWS'!E8</f>
        <v>78525</v>
      </c>
      <c r="E151" s="121">
        <f>'FIN-BALANCE_CWS'!F8</f>
        <v>508968.75</v>
      </c>
      <c r="F151" s="121">
        <f>'FIN-BALANCE_CWS'!G8</f>
        <v>780077.5</v>
      </c>
      <c r="G151" s="121">
        <f>'FIN-BALANCE_CWS'!H8</f>
        <v>1407500</v>
      </c>
      <c r="H151" s="121">
        <f>'FIN-BALANCE_CWS'!I8</f>
        <v>2264305</v>
      </c>
      <c r="I151" s="121"/>
    </row>
    <row r="152" spans="2:9" x14ac:dyDescent="0.15">
      <c r="B152" s="136" t="s">
        <v>473</v>
      </c>
      <c r="C152" s="121">
        <f>'FIN-BALANCE_CWS'!D9</f>
        <v>0</v>
      </c>
      <c r="D152" s="121">
        <f>'FIN-BALANCE_CWS'!E9</f>
        <v>109500</v>
      </c>
      <c r="E152" s="121">
        <f>'FIN-BALANCE_CWS'!F9</f>
        <v>367350</v>
      </c>
      <c r="F152" s="121">
        <f>'FIN-BALANCE_CWS'!G9</f>
        <v>548385</v>
      </c>
      <c r="G152" s="121">
        <f>'FIN-BALANCE_CWS'!H9</f>
        <v>746308.5</v>
      </c>
      <c r="H152" s="121">
        <f>'FIN-BALANCE_CWS'!I9</f>
        <v>973647.14999999991</v>
      </c>
      <c r="I152" s="121"/>
    </row>
    <row r="153" spans="2:9" x14ac:dyDescent="0.15">
      <c r="B153" s="135" t="s">
        <v>474</v>
      </c>
      <c r="C153" s="121">
        <f>'FIN-BALANCE_CWS'!D10</f>
        <v>46964050</v>
      </c>
      <c r="D153" s="121">
        <f>'FIN-BALANCE_CWS'!E10</f>
        <v>42996863.91800002</v>
      </c>
      <c r="E153" s="121">
        <f>'FIN-BALANCE_CWS'!F10</f>
        <v>-77328829.938999981</v>
      </c>
      <c r="F153" s="121">
        <f>'FIN-BALANCE_CWS'!G10</f>
        <v>-165933502.62150005</v>
      </c>
      <c r="G153" s="121">
        <f>'FIN-BALANCE_CWS'!H10</f>
        <v>-265536047.75769758</v>
      </c>
      <c r="H153" s="121">
        <f>'FIN-BALANCE_CWS'!I10</f>
        <v>-394465401.16713965</v>
      </c>
      <c r="I153" s="121"/>
    </row>
    <row r="154" spans="2:9" x14ac:dyDescent="0.15">
      <c r="B154" s="136" t="s">
        <v>468</v>
      </c>
      <c r="C154" s="121"/>
      <c r="D154" s="121"/>
      <c r="E154" s="121"/>
      <c r="F154" s="121"/>
      <c r="G154" s="121"/>
      <c r="H154" s="121"/>
      <c r="I154" s="121"/>
    </row>
    <row r="155" spans="2:9" x14ac:dyDescent="0.15">
      <c r="B155" s="135" t="s">
        <v>475</v>
      </c>
      <c r="C155" s="121"/>
      <c r="D155" s="121"/>
      <c r="E155" s="121"/>
      <c r="F155" s="121"/>
      <c r="G155" s="121"/>
      <c r="H155" s="121"/>
      <c r="I155" s="121"/>
    </row>
    <row r="156" spans="2:9" x14ac:dyDescent="0.15">
      <c r="B156" s="136" t="s">
        <v>279</v>
      </c>
      <c r="C156" s="121">
        <f>'FIN-BALANCE_CWS'!D13</f>
        <v>0</v>
      </c>
      <c r="D156" s="121">
        <f>'FIN-BALANCE_CWS'!E13</f>
        <v>98500</v>
      </c>
      <c r="E156" s="121">
        <f>'FIN-BALANCE_CWS'!F13</f>
        <v>105500</v>
      </c>
      <c r="F156" s="121">
        <f>'FIN-BALANCE_CWS'!G13</f>
        <v>100000</v>
      </c>
      <c r="G156" s="121">
        <f>'FIN-BALANCE_CWS'!H13</f>
        <v>100000</v>
      </c>
      <c r="H156" s="121">
        <f>'FIN-BALANCE_CWS'!I13</f>
        <v>100000</v>
      </c>
      <c r="I156" s="121"/>
    </row>
    <row r="157" spans="2:9" x14ac:dyDescent="0.15">
      <c r="B157" s="136" t="s">
        <v>283</v>
      </c>
      <c r="C157" s="121">
        <f>'FIN-BALANCE_CWS'!D14</f>
        <v>0</v>
      </c>
      <c r="D157" s="121">
        <f>'FIN-BALANCE_CWS'!E14</f>
        <v>-18275</v>
      </c>
      <c r="E157" s="121">
        <f>'FIN-BALANCE_CWS'!F14</f>
        <v>-38675.000000000015</v>
      </c>
      <c r="F157" s="121">
        <f>'FIN-BALANCE_CWS'!G14</f>
        <v>-59683.333333333372</v>
      </c>
      <c r="G157" s="121">
        <f>'FIN-BALANCE_CWS'!H14</f>
        <v>-80783.333333333343</v>
      </c>
      <c r="H157" s="121">
        <f>'FIN-BALANCE_CWS'!I14</f>
        <v>-101883.33333333328</v>
      </c>
      <c r="I157" s="121"/>
    </row>
    <row r="158" spans="2:9" x14ac:dyDescent="0.15">
      <c r="B158" s="135" t="s">
        <v>476</v>
      </c>
      <c r="C158" s="121">
        <f>'FIN-BALANCE_CWS'!D15</f>
        <v>0</v>
      </c>
      <c r="D158" s="121">
        <f>'FIN-BALANCE_CWS'!E15</f>
        <v>80225</v>
      </c>
      <c r="E158" s="121">
        <f>'FIN-BALANCE_CWS'!F15</f>
        <v>66824.999999999985</v>
      </c>
      <c r="F158" s="121">
        <f>'FIN-BALANCE_CWS'!G15</f>
        <v>40316.666666666628</v>
      </c>
      <c r="G158" s="121">
        <f>'FIN-BALANCE_CWS'!H15</f>
        <v>19216.666666666657</v>
      </c>
      <c r="H158" s="121">
        <f>'FIN-BALANCE_CWS'!I15</f>
        <v>-1883.3333333332848</v>
      </c>
      <c r="I158" s="121"/>
    </row>
    <row r="159" spans="2:9" x14ac:dyDescent="0.15">
      <c r="B159" s="136" t="s">
        <v>468</v>
      </c>
      <c r="C159" s="121"/>
      <c r="D159" s="121"/>
      <c r="E159" s="121"/>
      <c r="F159" s="121"/>
      <c r="G159" s="121"/>
      <c r="H159" s="121"/>
      <c r="I159" s="121"/>
    </row>
    <row r="160" spans="2:9" x14ac:dyDescent="0.15">
      <c r="B160" s="135" t="s">
        <v>477</v>
      </c>
      <c r="C160" s="121">
        <f>'FIN-BALANCE_CWS'!D17</f>
        <v>46964050</v>
      </c>
      <c r="D160" s="121">
        <f>'FIN-BALANCE_CWS'!E17</f>
        <v>43077088.91800002</v>
      </c>
      <c r="E160" s="121">
        <f>'FIN-BALANCE_CWS'!F17</f>
        <v>-77262004.938999981</v>
      </c>
      <c r="F160" s="121">
        <f>'FIN-BALANCE_CWS'!G17</f>
        <v>-165893185.95483339</v>
      </c>
      <c r="G160" s="121">
        <f>'FIN-BALANCE_CWS'!H17</f>
        <v>-265516831.09103093</v>
      </c>
      <c r="H160" s="121">
        <f>'FIN-BALANCE_CWS'!I17</f>
        <v>-394467284.50047296</v>
      </c>
      <c r="I160" s="121"/>
    </row>
    <row r="161" spans="2:9" x14ac:dyDescent="0.15">
      <c r="B161" s="137"/>
      <c r="C161" s="70"/>
      <c r="D161" s="70"/>
      <c r="E161" s="70"/>
      <c r="F161" s="70"/>
      <c r="G161" s="70"/>
      <c r="H161" s="70"/>
      <c r="I161" s="70"/>
    </row>
    <row r="162" spans="2:9" x14ac:dyDescent="0.15">
      <c r="B162" s="135" t="s">
        <v>1080</v>
      </c>
      <c r="C162" s="121"/>
      <c r="D162" s="121"/>
      <c r="E162" s="121"/>
      <c r="F162" s="121"/>
      <c r="G162" s="121"/>
      <c r="H162" s="121"/>
      <c r="I162" s="121"/>
    </row>
    <row r="163" spans="2:9" x14ac:dyDescent="0.15">
      <c r="B163" s="135"/>
      <c r="C163" s="121"/>
      <c r="D163" s="121"/>
      <c r="E163" s="121"/>
      <c r="F163" s="121"/>
      <c r="G163" s="121"/>
      <c r="H163" s="121"/>
      <c r="I163" s="121"/>
    </row>
    <row r="164" spans="2:9" x14ac:dyDescent="0.15">
      <c r="B164" s="135" t="s">
        <v>478</v>
      </c>
      <c r="C164" s="121"/>
      <c r="D164" s="121"/>
      <c r="E164" s="121"/>
      <c r="F164" s="121"/>
      <c r="G164" s="121"/>
      <c r="H164" s="121"/>
      <c r="I164" s="121"/>
    </row>
    <row r="165" spans="2:9" x14ac:dyDescent="0.15">
      <c r="B165" s="135"/>
      <c r="C165" s="121"/>
      <c r="D165" s="121"/>
      <c r="E165" s="121"/>
      <c r="F165" s="121"/>
      <c r="G165" s="121"/>
      <c r="H165" s="121"/>
      <c r="I165" s="121"/>
    </row>
    <row r="166" spans="2:9" x14ac:dyDescent="0.15">
      <c r="B166" s="136" t="s">
        <v>385</v>
      </c>
      <c r="C166" s="121">
        <f>'FIN-BALANCE_CWS'!D23</f>
        <v>0</v>
      </c>
      <c r="D166" s="121">
        <f>'FIN-BALANCE_CWS'!E23</f>
        <v>87750</v>
      </c>
      <c r="E166" s="121">
        <f>'FIN-BALANCE_CWS'!F23</f>
        <v>275400</v>
      </c>
      <c r="F166" s="121">
        <f>'FIN-BALANCE_CWS'!G23</f>
        <v>387585</v>
      </c>
      <c r="G166" s="121">
        <f>'FIN-BALANCE_CWS'!H23</f>
        <v>501916.5</v>
      </c>
      <c r="H166" s="121">
        <f>'FIN-BALANCE_CWS'!I23</f>
        <v>565886.25</v>
      </c>
      <c r="I166" s="121"/>
    </row>
    <row r="167" spans="2:9" x14ac:dyDescent="0.15">
      <c r="B167" s="137"/>
      <c r="C167" s="70"/>
      <c r="D167" s="70"/>
      <c r="E167" s="70"/>
      <c r="F167" s="70"/>
      <c r="G167" s="70"/>
      <c r="H167" s="70"/>
      <c r="I167" s="70"/>
    </row>
    <row r="168" spans="2:9" x14ac:dyDescent="0.15">
      <c r="B168" s="135" t="s">
        <v>479</v>
      </c>
      <c r="C168" s="121">
        <f>'FIN-BALANCE_CWS'!D25</f>
        <v>0</v>
      </c>
      <c r="D168" s="121">
        <f>'FIN-BALANCE_CWS'!E25</f>
        <v>87750</v>
      </c>
      <c r="E168" s="121">
        <f>'FIN-BALANCE_CWS'!F25</f>
        <v>275400</v>
      </c>
      <c r="F168" s="121">
        <f>'FIN-BALANCE_CWS'!G25</f>
        <v>387585</v>
      </c>
      <c r="G168" s="121">
        <f>'FIN-BALANCE_CWS'!H25</f>
        <v>501916.5</v>
      </c>
      <c r="H168" s="121">
        <f>'FIN-BALANCE_CWS'!I25</f>
        <v>565886.25</v>
      </c>
      <c r="I168" s="121"/>
    </row>
    <row r="169" spans="2:9" x14ac:dyDescent="0.15">
      <c r="B169" s="136" t="s">
        <v>468</v>
      </c>
      <c r="C169" s="121"/>
      <c r="D169" s="121"/>
      <c r="E169" s="121"/>
      <c r="F169" s="121"/>
      <c r="G169" s="121"/>
      <c r="H169" s="121"/>
      <c r="I169" s="121"/>
    </row>
    <row r="170" spans="2:9" x14ac:dyDescent="0.15">
      <c r="B170" s="135" t="s">
        <v>480</v>
      </c>
      <c r="C170" s="121"/>
      <c r="D170" s="121"/>
      <c r="E170" s="121"/>
      <c r="F170" s="121"/>
      <c r="G170" s="121"/>
      <c r="H170" s="121"/>
      <c r="I170" s="121"/>
    </row>
    <row r="171" spans="2:9" x14ac:dyDescent="0.15">
      <c r="B171" s="137"/>
      <c r="C171" s="70"/>
      <c r="D171" s="70"/>
      <c r="E171" s="70"/>
      <c r="F171" s="70"/>
      <c r="G171" s="70"/>
      <c r="H171" s="70"/>
      <c r="I171" s="70"/>
    </row>
    <row r="172" spans="2:9" x14ac:dyDescent="0.15">
      <c r="B172" s="136" t="s">
        <v>481</v>
      </c>
      <c r="C172" s="121">
        <f>'FIN-BALANCE_CWS'!D29</f>
        <v>0</v>
      </c>
      <c r="D172" s="121">
        <f>'FIN-BALANCE_CWS'!E29</f>
        <v>0</v>
      </c>
      <c r="E172" s="121">
        <f>'FIN-BALANCE_CWS'!F29</f>
        <v>0</v>
      </c>
      <c r="F172" s="121">
        <f>'FIN-BALANCE_CWS'!G29</f>
        <v>0</v>
      </c>
      <c r="G172" s="121">
        <f>'FIN-BALANCE_CWS'!H29</f>
        <v>0</v>
      </c>
      <c r="H172" s="121">
        <f>'FIN-BALANCE_CWS'!I29</f>
        <v>0</v>
      </c>
      <c r="I172" s="121"/>
    </row>
    <row r="173" spans="2:9" x14ac:dyDescent="0.15">
      <c r="B173" s="137"/>
      <c r="C173" s="70"/>
      <c r="D173" s="70"/>
      <c r="E173" s="70"/>
      <c r="F173" s="70"/>
      <c r="G173" s="70"/>
      <c r="H173" s="70"/>
      <c r="I173" s="70"/>
    </row>
    <row r="174" spans="2:9" x14ac:dyDescent="0.15">
      <c r="B174" s="135" t="s">
        <v>482</v>
      </c>
      <c r="C174" s="121">
        <f>'FIN-BALANCE_CWS'!D31</f>
        <v>0</v>
      </c>
      <c r="D174" s="121">
        <f>'FIN-BALANCE_CWS'!E31</f>
        <v>87750</v>
      </c>
      <c r="E174" s="121">
        <f>'FIN-BALANCE_CWS'!F31</f>
        <v>275400</v>
      </c>
      <c r="F174" s="121">
        <f>'FIN-BALANCE_CWS'!G31</f>
        <v>387585</v>
      </c>
      <c r="G174" s="121">
        <f>'FIN-BALANCE_CWS'!H31</f>
        <v>501916.5</v>
      </c>
      <c r="H174" s="121">
        <f>'FIN-BALANCE_CWS'!I31</f>
        <v>565886.25</v>
      </c>
      <c r="I174" s="121"/>
    </row>
    <row r="175" spans="2:9" x14ac:dyDescent="0.15">
      <c r="B175" s="136" t="s">
        <v>468</v>
      </c>
      <c r="C175" s="121"/>
      <c r="D175" s="121"/>
      <c r="E175" s="121"/>
      <c r="F175" s="121"/>
      <c r="G175" s="121"/>
      <c r="H175" s="121"/>
      <c r="I175" s="121"/>
    </row>
    <row r="176" spans="2:9" x14ac:dyDescent="0.15">
      <c r="B176" s="135" t="s">
        <v>1081</v>
      </c>
      <c r="C176" s="121"/>
      <c r="D176" s="121"/>
      <c r="E176" s="121"/>
      <c r="F176" s="121"/>
      <c r="G176" s="121"/>
      <c r="H176" s="121"/>
      <c r="I176" s="121"/>
    </row>
    <row r="177" spans="2:9" x14ac:dyDescent="0.15">
      <c r="B177" s="136" t="s">
        <v>1082</v>
      </c>
      <c r="C177" s="121">
        <f>'FIN-BALANCE_CWS'!D34</f>
        <v>46992642</v>
      </c>
      <c r="D177" s="121">
        <f>'FIN-BALANCE_CWS'!E34</f>
        <v>155532583.91800001</v>
      </c>
      <c r="E177" s="121">
        <f>'FIN-BALANCE_CWS'!F34</f>
        <v>155532583.91800001</v>
      </c>
      <c r="F177" s="121">
        <f>'FIN-BALANCE_CWS'!G34</f>
        <v>155532583.91800001</v>
      </c>
      <c r="G177" s="121">
        <f>'FIN-BALANCE_CWS'!H34</f>
        <v>155532583.91800001</v>
      </c>
      <c r="H177" s="121">
        <f>'FIN-BALANCE_CWS'!I34</f>
        <v>155532583.91800001</v>
      </c>
      <c r="I177" s="121"/>
    </row>
    <row r="178" spans="2:9" x14ac:dyDescent="0.15">
      <c r="B178" s="136" t="s">
        <v>484</v>
      </c>
      <c r="C178" s="121">
        <f>'FIN-BALANCE_CWS'!D35</f>
        <v>0</v>
      </c>
      <c r="D178" s="121">
        <f>'FIN-BALANCE_CWS'!E35</f>
        <v>-103220509.57333332</v>
      </c>
      <c r="E178" s="121">
        <f>'FIN-BALANCE_CWS'!F35</f>
        <v>-223647598.71716666</v>
      </c>
      <c r="F178" s="121">
        <f>'FIN-BALANCE_CWS'!G35</f>
        <v>-314179834.71167505</v>
      </c>
      <c r="G178" s="121">
        <f>'FIN-BALANCE_CWS'!H35</f>
        <v>-412785492.45143193</v>
      </c>
      <c r="H178" s="121">
        <f>'FIN-BALANCE_CWS'!I35</f>
        <v>-539040347.02556419</v>
      </c>
      <c r="I178" s="121"/>
    </row>
    <row r="179" spans="2:9" x14ac:dyDescent="0.15">
      <c r="B179" s="137" t="s">
        <v>485</v>
      </c>
      <c r="C179" s="121">
        <f>'FIN-BALANCE_CWS'!D36</f>
        <v>-28592</v>
      </c>
      <c r="D179" s="121">
        <f>'FIN-BALANCE_CWS'!E36</f>
        <v>-9322735.4266666658</v>
      </c>
      <c r="E179" s="121">
        <f>'FIN-BALANCE_CWS'!F36</f>
        <v>-9422390.139833333</v>
      </c>
      <c r="F179" s="121">
        <f>'FIN-BALANCE_CWS'!G36</f>
        <v>-7633520.1611583335</v>
      </c>
      <c r="G179" s="121">
        <f>'FIN-BALANCE_CWS'!H36</f>
        <v>-8765839.0575989597</v>
      </c>
      <c r="H179" s="121">
        <f>'FIN-BALANCE_CWS'!I36</f>
        <v>-11525407.642908849</v>
      </c>
      <c r="I179" s="121"/>
    </row>
    <row r="180" spans="2:9" x14ac:dyDescent="0.15">
      <c r="B180" s="135" t="s">
        <v>1083</v>
      </c>
      <c r="C180" s="121">
        <f>'FIN-BALANCE_CWS'!D37</f>
        <v>46964050</v>
      </c>
      <c r="D180" s="121">
        <f>'FIN-BALANCE_CWS'!E37</f>
        <v>42989338.918000028</v>
      </c>
      <c r="E180" s="121">
        <f>'FIN-BALANCE_CWS'!F37</f>
        <v>-77537404.938999981</v>
      </c>
      <c r="F180" s="121">
        <f>'FIN-BALANCE_CWS'!G37</f>
        <v>-166280770.95483336</v>
      </c>
      <c r="G180" s="121">
        <f>'FIN-BALANCE_CWS'!H37</f>
        <v>-266018747.59103087</v>
      </c>
      <c r="H180" s="121">
        <f>'FIN-BALANCE_CWS'!I37</f>
        <v>-395033170.75047308</v>
      </c>
      <c r="I180" s="121"/>
    </row>
    <row r="181" spans="2:9" x14ac:dyDescent="0.15">
      <c r="B181" s="137"/>
      <c r="C181" s="70"/>
      <c r="D181" s="70"/>
      <c r="E181" s="70"/>
      <c r="F181" s="70"/>
      <c r="G181" s="70"/>
      <c r="H181" s="70"/>
      <c r="I181" s="70"/>
    </row>
    <row r="182" spans="2:9" x14ac:dyDescent="0.15">
      <c r="B182" s="135" t="s">
        <v>1084</v>
      </c>
      <c r="C182" s="121">
        <f>'FIN-BALANCE_CWS'!D39</f>
        <v>46964050</v>
      </c>
      <c r="D182" s="121">
        <f>'FIN-BALANCE_CWS'!E39</f>
        <v>43077088.918000028</v>
      </c>
      <c r="E182" s="121">
        <f>'FIN-BALANCE_CWS'!F39</f>
        <v>-77262004.938999981</v>
      </c>
      <c r="F182" s="121">
        <f>'FIN-BALANCE_CWS'!G39</f>
        <v>-165893185.95483336</v>
      </c>
      <c r="G182" s="121">
        <f>'FIN-BALANCE_CWS'!H39</f>
        <v>-265516831.09103087</v>
      </c>
      <c r="H182" s="121">
        <f>'FIN-BALANCE_CWS'!I39</f>
        <v>-394467284.50047308</v>
      </c>
      <c r="I182" s="121"/>
    </row>
  </sheetData>
  <printOptions gridLines="1"/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K155"/>
  <sheetViews>
    <sheetView topLeftCell="B1" zoomScale="80" zoomScaleNormal="8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H31" sqref="H31"/>
    </sheetView>
  </sheetViews>
  <sheetFormatPr baseColWidth="10" defaultColWidth="8.83203125" defaultRowHeight="13" x14ac:dyDescent="0.15"/>
  <cols>
    <col min="1" max="1" width="4.1640625" hidden="1" customWidth="1"/>
    <col min="2" max="2" width="42.5" style="21" customWidth="1"/>
    <col min="3" max="3" width="7.5" customWidth="1"/>
    <col min="4" max="27" width="11.33203125" customWidth="1"/>
  </cols>
  <sheetData>
    <row r="1" spans="1:37" s="10" customFormat="1" x14ac:dyDescent="0.15">
      <c r="C1" s="10" t="s">
        <v>147</v>
      </c>
      <c r="D1" s="363" t="s">
        <v>35</v>
      </c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 t="s">
        <v>36</v>
      </c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</row>
    <row r="2" spans="1:37" s="14" customFormat="1" x14ac:dyDescent="0.15">
      <c r="A2" s="10"/>
      <c r="B2" s="16"/>
      <c r="C2" s="10"/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s="14" customFormat="1" x14ac:dyDescent="0.15">
      <c r="A3" s="10"/>
      <c r="B3" s="16"/>
      <c r="C3" s="10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s="14" customFormat="1" ht="23" x14ac:dyDescent="0.25">
      <c r="A4" s="10"/>
      <c r="B4" s="16" t="s">
        <v>1091</v>
      </c>
      <c r="C4" s="231" t="s">
        <v>324</v>
      </c>
      <c r="D4" s="27"/>
      <c r="E4" s="27"/>
      <c r="F4" s="27"/>
      <c r="G4" s="10"/>
      <c r="H4" s="231" t="s">
        <v>324</v>
      </c>
      <c r="I4" s="10"/>
      <c r="J4" s="10"/>
      <c r="K4" s="10"/>
      <c r="L4" s="10"/>
      <c r="M4" s="10"/>
      <c r="N4" s="231" t="s">
        <v>324</v>
      </c>
      <c r="O4" s="10"/>
      <c r="P4" s="10"/>
      <c r="Q4" s="10"/>
      <c r="R4" s="10"/>
      <c r="S4" s="231" t="s">
        <v>994</v>
      </c>
      <c r="T4" s="10"/>
      <c r="U4" s="10"/>
      <c r="V4" s="233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s="14" customFormat="1" ht="23" x14ac:dyDescent="0.25">
      <c r="A5" s="10"/>
      <c r="B5" s="16"/>
      <c r="C5" s="231"/>
      <c r="D5" s="27"/>
      <c r="E5" s="27"/>
      <c r="F5" s="27"/>
      <c r="G5" s="10"/>
      <c r="H5" s="231"/>
      <c r="I5" s="10"/>
      <c r="J5" s="10"/>
      <c r="K5" s="10"/>
      <c r="L5" s="10"/>
      <c r="M5" s="10"/>
      <c r="N5" s="231"/>
      <c r="O5" s="10"/>
      <c r="P5" s="10"/>
      <c r="Q5" s="10"/>
      <c r="R5" s="10"/>
      <c r="S5" s="231"/>
      <c r="T5" s="10"/>
      <c r="U5" s="10"/>
      <c r="V5" s="233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14" customFormat="1" ht="18" x14ac:dyDescent="0.2">
      <c r="A6" s="10"/>
      <c r="B6" s="16" t="s">
        <v>1092</v>
      </c>
      <c r="C6" s="232"/>
      <c r="D6" s="27"/>
      <c r="E6" s="27"/>
      <c r="F6" s="27"/>
      <c r="G6" s="10"/>
      <c r="H6" s="232"/>
      <c r="I6" s="10"/>
      <c r="J6" s="10"/>
      <c r="K6" s="10"/>
      <c r="L6" s="10"/>
      <c r="M6" s="10"/>
      <c r="N6" s="232"/>
      <c r="O6" s="10"/>
      <c r="P6" s="10"/>
      <c r="Q6" s="10"/>
      <c r="R6" s="10"/>
      <c r="S6" s="232"/>
      <c r="T6" s="10"/>
      <c r="U6" s="10"/>
      <c r="V6" s="233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s="14" customFormat="1" x14ac:dyDescent="0.15">
      <c r="A7" s="10"/>
      <c r="B7" s="73" t="s">
        <v>855</v>
      </c>
      <c r="C7" s="233"/>
      <c r="D7" s="27"/>
      <c r="E7" s="27"/>
      <c r="F7" s="27"/>
      <c r="G7" s="10"/>
      <c r="H7" s="233"/>
      <c r="I7" s="10"/>
      <c r="J7" s="10"/>
      <c r="K7" s="10"/>
      <c r="L7" s="10"/>
      <c r="M7" s="10"/>
      <c r="N7" s="233"/>
      <c r="O7" s="10"/>
      <c r="P7" s="10"/>
      <c r="Q7" s="10"/>
      <c r="R7" s="10"/>
      <c r="S7" s="233"/>
      <c r="T7" s="10"/>
      <c r="U7" s="10"/>
      <c r="V7" s="233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s="14" customFormat="1" x14ac:dyDescent="0.15">
      <c r="A8" s="10"/>
      <c r="B8" s="73" t="s">
        <v>1134</v>
      </c>
      <c r="C8" s="233"/>
      <c r="D8" s="27"/>
      <c r="E8" s="27"/>
      <c r="F8" s="27"/>
      <c r="G8" s="10"/>
      <c r="H8" s="233"/>
      <c r="I8" s="10"/>
      <c r="J8" s="10"/>
      <c r="K8" s="10"/>
      <c r="L8" s="10"/>
      <c r="M8" s="10"/>
      <c r="N8" s="233"/>
      <c r="O8" s="10"/>
      <c r="P8" s="10"/>
      <c r="Q8" s="10"/>
      <c r="R8" s="10"/>
      <c r="S8" s="233"/>
      <c r="T8" s="10"/>
      <c r="U8" s="10"/>
      <c r="V8" s="233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x14ac:dyDescent="0.15">
      <c r="B9" s="73" t="s">
        <v>593</v>
      </c>
      <c r="C9" s="234"/>
      <c r="H9" s="234"/>
      <c r="N9" s="234"/>
      <c r="S9" s="234"/>
      <c r="V9" s="234"/>
    </row>
    <row r="10" spans="1:37" x14ac:dyDescent="0.15">
      <c r="B10" s="16"/>
      <c r="C10" s="234"/>
      <c r="H10" s="234"/>
      <c r="N10" s="234"/>
      <c r="S10" s="234"/>
      <c r="V10" s="234"/>
    </row>
    <row r="11" spans="1:37" s="14" customFormat="1" x14ac:dyDescent="0.15">
      <c r="A11" s="10"/>
      <c r="B11" s="47" t="s">
        <v>1103</v>
      </c>
      <c r="C11" s="233"/>
      <c r="D11" s="27"/>
      <c r="E11" s="27"/>
      <c r="F11" s="27"/>
      <c r="G11" s="10"/>
      <c r="H11" s="233"/>
      <c r="I11" s="10"/>
      <c r="J11" s="10"/>
      <c r="K11" s="10"/>
      <c r="L11" s="10"/>
      <c r="M11" s="10"/>
      <c r="N11" s="233"/>
      <c r="O11" s="10"/>
      <c r="P11" s="10"/>
      <c r="Q11" s="10"/>
      <c r="R11" s="10"/>
      <c r="S11" s="233"/>
      <c r="T11" s="10"/>
      <c r="U11" s="10"/>
      <c r="V11" s="233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15">
      <c r="B12" s="47" t="s">
        <v>547</v>
      </c>
      <c r="C12" s="234"/>
      <c r="H12" s="234"/>
      <c r="N12" s="234"/>
      <c r="S12" s="234"/>
      <c r="V12" s="234"/>
    </row>
    <row r="13" spans="1:37" x14ac:dyDescent="0.15">
      <c r="B13" s="47" t="s">
        <v>594</v>
      </c>
      <c r="C13" s="234"/>
      <c r="H13" s="234"/>
      <c r="N13" s="234"/>
      <c r="S13" s="234"/>
      <c r="V13" s="234"/>
    </row>
    <row r="14" spans="1:37" x14ac:dyDescent="0.15">
      <c r="B14" s="16"/>
      <c r="C14" s="234"/>
      <c r="H14" s="234"/>
      <c r="N14" s="234"/>
      <c r="S14" s="234"/>
      <c r="V14" s="234"/>
    </row>
    <row r="15" spans="1:37" x14ac:dyDescent="0.15">
      <c r="B15" s="16" t="s">
        <v>1093</v>
      </c>
      <c r="C15" s="234"/>
      <c r="H15" s="234"/>
      <c r="N15" s="234"/>
      <c r="S15" s="234"/>
      <c r="V15" s="234"/>
    </row>
    <row r="16" spans="1:37" x14ac:dyDescent="0.15">
      <c r="B16" s="16"/>
      <c r="C16" s="234"/>
      <c r="H16" s="234"/>
      <c r="N16" s="234"/>
      <c r="S16" s="234"/>
      <c r="V16" s="234"/>
    </row>
    <row r="17" spans="2:23" x14ac:dyDescent="0.15">
      <c r="B17" s="16" t="s">
        <v>853</v>
      </c>
      <c r="C17" s="234"/>
      <c r="H17" s="234"/>
      <c r="N17" s="234"/>
      <c r="S17" s="234"/>
      <c r="V17" s="234"/>
    </row>
    <row r="18" spans="2:23" x14ac:dyDescent="0.15">
      <c r="B18" s="16" t="s">
        <v>856</v>
      </c>
      <c r="C18" s="234"/>
      <c r="H18" s="234"/>
      <c r="N18" s="234"/>
      <c r="S18" s="234"/>
      <c r="V18" s="234"/>
    </row>
    <row r="19" spans="2:23" x14ac:dyDescent="0.15">
      <c r="B19" s="16" t="s">
        <v>854</v>
      </c>
      <c r="C19" s="234"/>
      <c r="H19" s="234"/>
      <c r="N19" s="234"/>
      <c r="S19" s="234"/>
      <c r="V19" s="234"/>
    </row>
    <row r="20" spans="2:23" x14ac:dyDescent="0.15">
      <c r="B20" s="47" t="s">
        <v>561</v>
      </c>
      <c r="C20" s="234"/>
      <c r="H20" s="234"/>
      <c r="N20" s="234"/>
      <c r="S20" s="234"/>
      <c r="V20" s="234"/>
    </row>
    <row r="21" spans="2:23" x14ac:dyDescent="0.15">
      <c r="B21" s="47" t="s">
        <v>848</v>
      </c>
      <c r="C21" s="234"/>
      <c r="H21" s="234"/>
      <c r="N21" s="234"/>
      <c r="S21" s="234"/>
      <c r="V21" s="234"/>
    </row>
    <row r="22" spans="2:23" x14ac:dyDescent="0.15">
      <c r="B22" s="47" t="s">
        <v>849</v>
      </c>
      <c r="C22" s="234"/>
      <c r="H22" s="234"/>
      <c r="N22" s="234"/>
      <c r="S22" s="234"/>
      <c r="V22" s="234"/>
    </row>
    <row r="23" spans="2:23" x14ac:dyDescent="0.15">
      <c r="B23" s="47" t="s">
        <v>850</v>
      </c>
      <c r="C23" s="234"/>
      <c r="H23" s="234"/>
      <c r="N23" s="234"/>
      <c r="S23" s="234"/>
      <c r="V23" s="234"/>
    </row>
    <row r="24" spans="2:23" x14ac:dyDescent="0.15">
      <c r="B24" s="47" t="s">
        <v>851</v>
      </c>
      <c r="C24" s="234"/>
      <c r="H24" s="234"/>
      <c r="N24" s="234"/>
      <c r="S24" s="234"/>
      <c r="V24" s="234"/>
    </row>
    <row r="25" spans="2:23" x14ac:dyDescent="0.15">
      <c r="B25" s="47" t="s">
        <v>852</v>
      </c>
      <c r="C25" s="234"/>
      <c r="H25" s="234"/>
      <c r="N25" s="234"/>
      <c r="S25" s="234"/>
      <c r="V25" s="234"/>
    </row>
    <row r="26" spans="2:23" ht="18" x14ac:dyDescent="0.2">
      <c r="B26" s="14" t="s">
        <v>857</v>
      </c>
      <c r="C26" s="232"/>
      <c r="D26" s="27"/>
      <c r="E26" s="27"/>
      <c r="F26" s="27"/>
      <c r="G26" s="10"/>
      <c r="H26" s="232"/>
      <c r="I26" s="10"/>
      <c r="J26" s="10"/>
      <c r="K26" s="10"/>
      <c r="L26" s="10"/>
      <c r="M26" s="10"/>
      <c r="N26" s="232"/>
      <c r="O26" s="10"/>
      <c r="P26" s="10"/>
      <c r="Q26" s="10"/>
      <c r="R26" s="10"/>
      <c r="S26" s="232"/>
      <c r="T26" s="10"/>
      <c r="U26" s="10"/>
      <c r="V26" s="233"/>
      <c r="W26" s="10"/>
    </row>
    <row r="27" spans="2:23" x14ac:dyDescent="0.15">
      <c r="B27" s="47" t="s">
        <v>585</v>
      </c>
      <c r="C27" s="234"/>
      <c r="H27" s="234"/>
      <c r="J27" s="10"/>
      <c r="N27" s="234"/>
      <c r="S27" s="234"/>
      <c r="V27" s="234"/>
    </row>
    <row r="28" spans="2:23" x14ac:dyDescent="0.15">
      <c r="B28" s="47" t="s">
        <v>544</v>
      </c>
      <c r="C28" s="234"/>
      <c r="H28" s="234"/>
      <c r="N28" s="234"/>
      <c r="P28" s="10"/>
      <c r="S28" s="234"/>
      <c r="V28" s="234"/>
    </row>
    <row r="29" spans="2:23" x14ac:dyDescent="0.15">
      <c r="B29" s="47" t="s">
        <v>545</v>
      </c>
      <c r="C29" s="234"/>
      <c r="H29" s="234"/>
      <c r="N29" s="234"/>
      <c r="S29" s="233"/>
      <c r="V29" s="234"/>
    </row>
    <row r="30" spans="2:23" x14ac:dyDescent="0.15">
      <c r="B30" s="47" t="s">
        <v>546</v>
      </c>
      <c r="C30" s="234"/>
      <c r="H30" s="234"/>
      <c r="N30" s="234"/>
      <c r="S30" s="233"/>
      <c r="V30" s="234"/>
    </row>
    <row r="31" spans="2:23" x14ac:dyDescent="0.15">
      <c r="B31" s="14" t="s">
        <v>858</v>
      </c>
      <c r="C31" s="234"/>
      <c r="H31" s="234"/>
      <c r="N31" s="234"/>
      <c r="S31" s="233"/>
      <c r="V31" s="234"/>
    </row>
    <row r="32" spans="2:23" x14ac:dyDescent="0.15">
      <c r="B32" s="47" t="s">
        <v>570</v>
      </c>
      <c r="C32" s="234"/>
      <c r="H32" s="234"/>
      <c r="M32" s="10"/>
      <c r="N32" s="233"/>
      <c r="O32" s="10"/>
      <c r="S32" s="234"/>
      <c r="V32" s="234"/>
    </row>
    <row r="33" spans="2:22" x14ac:dyDescent="0.15">
      <c r="B33" s="47" t="s">
        <v>733</v>
      </c>
      <c r="C33" s="234"/>
      <c r="F33" s="10"/>
      <c r="H33" s="234"/>
      <c r="N33" s="234"/>
      <c r="P33" s="10"/>
      <c r="S33" s="234"/>
      <c r="V33" s="234"/>
    </row>
    <row r="34" spans="2:22" x14ac:dyDescent="0.15">
      <c r="B34" s="47" t="s">
        <v>734</v>
      </c>
      <c r="C34" s="234"/>
      <c r="H34" s="234"/>
      <c r="N34" s="234"/>
      <c r="S34" s="233"/>
      <c r="V34" s="234"/>
    </row>
    <row r="35" spans="2:22" x14ac:dyDescent="0.15">
      <c r="B35" s="47" t="s">
        <v>735</v>
      </c>
      <c r="C35" s="234"/>
      <c r="H35" s="234"/>
      <c r="N35" s="234"/>
      <c r="S35" s="234"/>
      <c r="V35" s="233"/>
    </row>
    <row r="36" spans="2:22" x14ac:dyDescent="0.15">
      <c r="B36" s="47" t="s">
        <v>736</v>
      </c>
      <c r="C36" s="234"/>
      <c r="H36" s="234"/>
      <c r="N36" s="234"/>
      <c r="S36" s="234"/>
      <c r="V36" s="233"/>
    </row>
    <row r="37" spans="2:22" x14ac:dyDescent="0.15">
      <c r="B37" s="16" t="s">
        <v>859</v>
      </c>
      <c r="C37" s="234"/>
      <c r="H37" s="234"/>
      <c r="N37" s="234"/>
      <c r="S37" s="234"/>
      <c r="V37" s="234"/>
    </row>
    <row r="38" spans="2:22" x14ac:dyDescent="0.15">
      <c r="B38" s="16"/>
      <c r="C38" s="234"/>
      <c r="H38" s="234"/>
      <c r="N38" s="234"/>
      <c r="S38" s="234"/>
      <c r="V38" s="234"/>
    </row>
    <row r="39" spans="2:22" x14ac:dyDescent="0.15">
      <c r="B39" s="47" t="s">
        <v>555</v>
      </c>
      <c r="C39" s="233"/>
      <c r="H39" s="234"/>
      <c r="N39" s="234"/>
      <c r="S39" s="234"/>
      <c r="V39" s="234"/>
    </row>
    <row r="40" spans="2:22" x14ac:dyDescent="0.15">
      <c r="B40" s="106" t="s">
        <v>337</v>
      </c>
      <c r="C40" s="233"/>
      <c r="H40" s="234"/>
      <c r="N40" s="234"/>
      <c r="S40" s="234"/>
      <c r="V40" s="234"/>
    </row>
    <row r="41" spans="2:22" x14ac:dyDescent="0.15">
      <c r="B41" s="106" t="s">
        <v>338</v>
      </c>
      <c r="C41" s="233"/>
      <c r="H41" s="234"/>
      <c r="N41" s="234"/>
      <c r="S41" s="234"/>
      <c r="V41" s="234"/>
    </row>
    <row r="42" spans="2:22" x14ac:dyDescent="0.15">
      <c r="B42" s="106" t="s">
        <v>568</v>
      </c>
      <c r="C42" s="233"/>
      <c r="H42" s="234"/>
      <c r="N42" s="234"/>
      <c r="S42" s="234"/>
      <c r="V42" s="234"/>
    </row>
    <row r="43" spans="2:22" x14ac:dyDescent="0.15">
      <c r="B43" s="106"/>
      <c r="C43" s="234"/>
      <c r="H43" s="234"/>
      <c r="N43" s="234"/>
      <c r="S43" s="234"/>
      <c r="V43" s="234"/>
    </row>
    <row r="44" spans="2:22" x14ac:dyDescent="0.15">
      <c r="B44" s="47" t="s">
        <v>556</v>
      </c>
      <c r="C44" s="234"/>
      <c r="H44" s="234"/>
      <c r="N44" s="234"/>
      <c r="S44" s="234"/>
      <c r="V44" s="234"/>
    </row>
    <row r="45" spans="2:22" x14ac:dyDescent="0.15">
      <c r="C45" s="234"/>
      <c r="H45" s="234"/>
      <c r="N45" s="234"/>
      <c r="S45" s="234"/>
      <c r="V45" s="234"/>
    </row>
    <row r="46" spans="2:22" x14ac:dyDescent="0.15">
      <c r="B46" s="44"/>
      <c r="C46" s="234"/>
      <c r="H46" s="234"/>
      <c r="N46" s="234"/>
      <c r="S46" s="234"/>
      <c r="V46" s="234"/>
    </row>
    <row r="47" spans="2:22" x14ac:dyDescent="0.15">
      <c r="B47" s="16" t="s">
        <v>567</v>
      </c>
      <c r="C47" s="234"/>
      <c r="H47" s="234"/>
      <c r="N47" s="234"/>
      <c r="S47" s="234"/>
      <c r="V47" s="234"/>
    </row>
    <row r="48" spans="2:22" x14ac:dyDescent="0.15">
      <c r="B48" s="44"/>
      <c r="C48" s="234"/>
      <c r="D48" s="10"/>
      <c r="E48" s="10"/>
      <c r="H48" s="234"/>
      <c r="N48" s="234"/>
      <c r="S48" s="234"/>
      <c r="V48" s="234"/>
    </row>
    <row r="49" spans="2:22" hidden="1" x14ac:dyDescent="0.15">
      <c r="B49" s="47" t="s">
        <v>770</v>
      </c>
      <c r="C49" s="234"/>
      <c r="D49" s="10"/>
      <c r="H49" s="234"/>
      <c r="N49" s="234"/>
      <c r="S49" s="234"/>
      <c r="V49" s="234"/>
    </row>
    <row r="50" spans="2:22" x14ac:dyDescent="0.15">
      <c r="B50" s="106" t="s">
        <v>592</v>
      </c>
      <c r="C50" s="234"/>
      <c r="D50" s="10"/>
      <c r="E50" s="10"/>
      <c r="H50" s="234"/>
      <c r="N50" s="234"/>
      <c r="S50" s="234"/>
      <c r="V50" s="234"/>
    </row>
    <row r="51" spans="2:22" x14ac:dyDescent="0.15">
      <c r="B51" s="106" t="s">
        <v>587</v>
      </c>
      <c r="C51" s="234"/>
      <c r="D51" s="10"/>
      <c r="E51" s="10"/>
      <c r="F51" s="10"/>
      <c r="G51" s="10"/>
      <c r="H51" s="234"/>
      <c r="N51" s="234"/>
      <c r="S51" s="234"/>
      <c r="V51" s="234"/>
    </row>
    <row r="52" spans="2:22" x14ac:dyDescent="0.15">
      <c r="C52" s="234"/>
      <c r="E52" s="10"/>
      <c r="F52" s="10"/>
      <c r="H52" s="234"/>
      <c r="N52" s="234"/>
      <c r="S52" s="234"/>
      <c r="V52" s="234"/>
    </row>
    <row r="53" spans="2:22" x14ac:dyDescent="0.15">
      <c r="B53" s="106" t="s">
        <v>582</v>
      </c>
      <c r="C53" s="234"/>
      <c r="E53" s="10"/>
      <c r="F53" s="10"/>
      <c r="H53" s="234"/>
      <c r="N53" s="234"/>
      <c r="S53" s="234"/>
      <c r="V53" s="234"/>
    </row>
    <row r="54" spans="2:22" x14ac:dyDescent="0.15">
      <c r="B54" s="106" t="s">
        <v>186</v>
      </c>
      <c r="C54" s="234"/>
      <c r="F54" s="10"/>
      <c r="G54" s="10"/>
      <c r="H54" s="234"/>
      <c r="N54" s="234"/>
      <c r="S54" s="234"/>
      <c r="V54" s="234"/>
    </row>
    <row r="55" spans="2:22" x14ac:dyDescent="0.15">
      <c r="B55" s="217" t="s">
        <v>557</v>
      </c>
      <c r="C55" s="234"/>
      <c r="G55" s="10"/>
      <c r="H55" s="233"/>
      <c r="N55" s="234"/>
      <c r="S55" s="234"/>
      <c r="V55" s="234"/>
    </row>
    <row r="56" spans="2:22" x14ac:dyDescent="0.15">
      <c r="B56" s="217" t="s">
        <v>558</v>
      </c>
      <c r="C56" s="234"/>
      <c r="G56" s="10"/>
      <c r="H56" s="233"/>
      <c r="N56" s="234"/>
      <c r="S56" s="234"/>
      <c r="V56" s="234"/>
    </row>
    <row r="57" spans="2:22" x14ac:dyDescent="0.15">
      <c r="B57" s="217" t="s">
        <v>559</v>
      </c>
      <c r="C57" s="234"/>
      <c r="H57" s="233"/>
      <c r="I57" s="10"/>
      <c r="N57" s="234"/>
      <c r="S57" s="234"/>
      <c r="V57" s="234"/>
    </row>
    <row r="58" spans="2:22" x14ac:dyDescent="0.15">
      <c r="B58" s="217" t="s">
        <v>560</v>
      </c>
      <c r="C58" s="234"/>
      <c r="H58" s="234"/>
      <c r="N58" s="234"/>
      <c r="S58" s="234"/>
      <c r="V58" s="234"/>
    </row>
    <row r="59" spans="2:22" x14ac:dyDescent="0.15">
      <c r="B59" s="47"/>
      <c r="C59" s="234"/>
      <c r="H59" s="234"/>
      <c r="N59" s="234"/>
      <c r="S59" s="234"/>
      <c r="V59" s="234"/>
    </row>
    <row r="60" spans="2:22" x14ac:dyDescent="0.15">
      <c r="B60" s="47" t="s">
        <v>565</v>
      </c>
      <c r="C60" s="234"/>
      <c r="F60" s="10"/>
      <c r="G60" s="10"/>
      <c r="H60" s="233"/>
      <c r="K60" s="10"/>
      <c r="N60" s="234"/>
      <c r="S60" s="234"/>
      <c r="V60" s="234"/>
    </row>
    <row r="61" spans="2:22" x14ac:dyDescent="0.15">
      <c r="B61" s="106" t="s">
        <v>582</v>
      </c>
      <c r="C61" s="234"/>
      <c r="H61" s="234"/>
      <c r="N61" s="234"/>
      <c r="S61" s="234"/>
      <c r="V61" s="234"/>
    </row>
    <row r="62" spans="2:22" x14ac:dyDescent="0.15">
      <c r="B62" s="106" t="s">
        <v>562</v>
      </c>
      <c r="C62" s="234"/>
      <c r="H62" s="234"/>
      <c r="N62" s="234"/>
      <c r="S62" s="234"/>
      <c r="V62" s="234"/>
    </row>
    <row r="63" spans="2:22" x14ac:dyDescent="0.15">
      <c r="B63" s="106" t="s">
        <v>548</v>
      </c>
      <c r="C63" s="234"/>
      <c r="H63" s="234"/>
      <c r="N63" s="234"/>
      <c r="S63" s="234"/>
      <c r="V63" s="234"/>
    </row>
    <row r="64" spans="2:22" x14ac:dyDescent="0.15">
      <c r="C64" s="234"/>
      <c r="H64" s="234"/>
      <c r="N64" s="234"/>
      <c r="S64" s="234"/>
      <c r="V64" s="234"/>
    </row>
    <row r="65" spans="2:22" x14ac:dyDescent="0.15">
      <c r="B65" s="47" t="s">
        <v>566</v>
      </c>
      <c r="C65" s="234"/>
      <c r="H65" s="233"/>
      <c r="I65" s="10"/>
      <c r="J65" s="10"/>
      <c r="K65" s="10"/>
      <c r="N65" s="234"/>
      <c r="S65" s="234"/>
      <c r="V65" s="234"/>
    </row>
    <row r="66" spans="2:22" x14ac:dyDescent="0.15">
      <c r="B66" s="106" t="s">
        <v>582</v>
      </c>
      <c r="C66" s="234"/>
      <c r="H66" s="234"/>
      <c r="N66" s="234"/>
      <c r="S66" s="234"/>
      <c r="V66" s="234"/>
    </row>
    <row r="67" spans="2:22" x14ac:dyDescent="0.15">
      <c r="B67" s="106" t="s">
        <v>562</v>
      </c>
      <c r="C67" s="234"/>
      <c r="H67" s="234"/>
      <c r="N67" s="234"/>
      <c r="S67" s="234"/>
      <c r="V67" s="234"/>
    </row>
    <row r="68" spans="2:22" x14ac:dyDescent="0.15">
      <c r="B68" s="106" t="s">
        <v>548</v>
      </c>
      <c r="C68" s="234"/>
      <c r="H68" s="234"/>
      <c r="N68" s="234"/>
      <c r="S68" s="234"/>
      <c r="V68" s="234"/>
    </row>
    <row r="69" spans="2:22" x14ac:dyDescent="0.15">
      <c r="C69" s="234"/>
      <c r="H69" s="234"/>
      <c r="N69" s="234"/>
      <c r="S69" s="234"/>
      <c r="V69" s="234"/>
    </row>
    <row r="70" spans="2:22" x14ac:dyDescent="0.15">
      <c r="B70" s="47" t="s">
        <v>563</v>
      </c>
      <c r="C70" s="234"/>
      <c r="H70" s="234"/>
      <c r="N70" s="234"/>
      <c r="S70" s="234"/>
      <c r="V70" s="234"/>
    </row>
    <row r="71" spans="2:22" x14ac:dyDescent="0.15">
      <c r="C71" s="234"/>
      <c r="H71" s="234"/>
      <c r="N71" s="234"/>
      <c r="S71" s="234"/>
      <c r="V71" s="234"/>
    </row>
    <row r="72" spans="2:22" x14ac:dyDescent="0.15">
      <c r="B72" s="47" t="s">
        <v>536</v>
      </c>
      <c r="C72" s="234"/>
      <c r="H72" s="234"/>
      <c r="N72" s="234"/>
      <c r="S72" s="234"/>
      <c r="V72" s="234"/>
    </row>
    <row r="73" spans="2:22" x14ac:dyDescent="0.15">
      <c r="B73" s="47" t="s">
        <v>564</v>
      </c>
      <c r="C73" s="234"/>
      <c r="H73" s="234"/>
      <c r="N73" s="234"/>
      <c r="S73" s="234"/>
      <c r="V73" s="234"/>
    </row>
    <row r="74" spans="2:22" x14ac:dyDescent="0.15">
      <c r="C74" s="234"/>
      <c r="H74" s="234"/>
      <c r="M74" s="10"/>
      <c r="N74" s="234"/>
      <c r="O74" s="10"/>
      <c r="S74" s="234"/>
      <c r="V74" s="234"/>
    </row>
    <row r="75" spans="2:22" x14ac:dyDescent="0.15">
      <c r="B75" s="47"/>
      <c r="C75" s="234"/>
      <c r="H75" s="234"/>
      <c r="N75" s="234"/>
      <c r="S75" s="234"/>
      <c r="V75" s="234"/>
    </row>
    <row r="76" spans="2:22" x14ac:dyDescent="0.15">
      <c r="B76" s="47" t="s">
        <v>1139</v>
      </c>
      <c r="C76" s="234"/>
      <c r="H76" s="234"/>
      <c r="N76" s="234"/>
      <c r="S76" s="234"/>
      <c r="V76" s="234"/>
    </row>
    <row r="77" spans="2:22" x14ac:dyDescent="0.15">
      <c r="B77" s="47" t="s">
        <v>1140</v>
      </c>
      <c r="C77" s="234"/>
      <c r="H77" s="234"/>
      <c r="N77" s="234"/>
      <c r="S77" s="234"/>
      <c r="V77" s="234"/>
    </row>
    <row r="78" spans="2:22" x14ac:dyDescent="0.15">
      <c r="B78" s="16" t="s">
        <v>422</v>
      </c>
      <c r="C78" s="234"/>
      <c r="H78" s="234"/>
      <c r="N78" s="234"/>
      <c r="S78" s="234"/>
      <c r="V78" s="234"/>
    </row>
    <row r="79" spans="2:22" x14ac:dyDescent="0.15">
      <c r="B79" s="44"/>
      <c r="C79" s="234"/>
      <c r="H79" s="234"/>
      <c r="N79" s="234"/>
      <c r="S79" s="234"/>
      <c r="V79" s="234"/>
    </row>
    <row r="80" spans="2:22" x14ac:dyDescent="0.15">
      <c r="B80" s="47" t="s">
        <v>555</v>
      </c>
      <c r="C80" s="233"/>
      <c r="H80" s="234"/>
      <c r="N80" s="234"/>
      <c r="S80" s="234"/>
      <c r="V80" s="234"/>
    </row>
    <row r="81" spans="2:22" x14ac:dyDescent="0.15">
      <c r="B81" s="47"/>
      <c r="C81" s="234"/>
      <c r="H81" s="234"/>
      <c r="N81" s="234"/>
      <c r="S81" s="234"/>
      <c r="V81" s="234"/>
    </row>
    <row r="82" spans="2:22" x14ac:dyDescent="0.15">
      <c r="B82" s="47" t="s">
        <v>766</v>
      </c>
      <c r="C82" s="234"/>
      <c r="H82" s="234"/>
      <c r="N82" s="234"/>
      <c r="S82" s="234"/>
      <c r="V82" s="234"/>
    </row>
    <row r="83" spans="2:22" x14ac:dyDescent="0.15">
      <c r="B83" s="106" t="s">
        <v>535</v>
      </c>
      <c r="C83" s="233"/>
      <c r="D83" s="10"/>
      <c r="H83" s="234"/>
      <c r="N83" s="234"/>
      <c r="S83" s="234"/>
      <c r="V83" s="234"/>
    </row>
    <row r="84" spans="2:22" x14ac:dyDescent="0.15">
      <c r="B84" s="106" t="s">
        <v>532</v>
      </c>
      <c r="C84" s="234"/>
      <c r="D84" s="10"/>
      <c r="E84" s="10"/>
      <c r="H84" s="234"/>
      <c r="N84" s="234"/>
      <c r="S84" s="234"/>
      <c r="V84" s="234"/>
    </row>
    <row r="85" spans="2:22" x14ac:dyDescent="0.15">
      <c r="B85" s="106" t="s">
        <v>533</v>
      </c>
      <c r="C85" s="234"/>
      <c r="E85" s="10"/>
      <c r="F85" s="10"/>
      <c r="H85" s="234"/>
      <c r="N85" s="234"/>
      <c r="S85" s="234"/>
      <c r="V85" s="234"/>
    </row>
    <row r="86" spans="2:22" x14ac:dyDescent="0.15">
      <c r="B86" s="106" t="s">
        <v>534</v>
      </c>
      <c r="C86" s="234"/>
      <c r="H86" s="234"/>
      <c r="N86" s="234"/>
      <c r="S86" s="234"/>
      <c r="V86" s="234"/>
    </row>
    <row r="87" spans="2:22" x14ac:dyDescent="0.15">
      <c r="B87" s="106" t="s">
        <v>542</v>
      </c>
      <c r="C87" s="234"/>
      <c r="H87" s="234"/>
      <c r="N87" s="234"/>
      <c r="S87" s="234"/>
      <c r="V87" s="234"/>
    </row>
    <row r="88" spans="2:22" x14ac:dyDescent="0.15">
      <c r="B88" s="106" t="s">
        <v>543</v>
      </c>
      <c r="C88" s="234"/>
      <c r="H88" s="234"/>
      <c r="N88" s="234"/>
      <c r="S88" s="234"/>
      <c r="V88" s="234"/>
    </row>
    <row r="89" spans="2:22" x14ac:dyDescent="0.15">
      <c r="B89" s="106" t="s">
        <v>439</v>
      </c>
      <c r="C89" s="234"/>
      <c r="D89" s="10"/>
      <c r="H89" s="234"/>
      <c r="N89" s="234"/>
      <c r="S89" s="234"/>
      <c r="V89" s="234"/>
    </row>
    <row r="90" spans="2:22" x14ac:dyDescent="0.15">
      <c r="B90" s="106" t="s">
        <v>440</v>
      </c>
      <c r="C90" s="234"/>
      <c r="D90" s="10"/>
      <c r="H90" s="234"/>
      <c r="N90" s="234"/>
      <c r="S90" s="234"/>
      <c r="V90" s="234"/>
    </row>
    <row r="91" spans="2:22" x14ac:dyDescent="0.15">
      <c r="B91" s="47"/>
      <c r="C91" s="234"/>
      <c r="H91" s="234"/>
      <c r="N91" s="234"/>
      <c r="S91" s="234"/>
      <c r="V91" s="234"/>
    </row>
    <row r="92" spans="2:22" x14ac:dyDescent="0.15">
      <c r="B92" s="47" t="s">
        <v>767</v>
      </c>
      <c r="C92" s="234"/>
      <c r="H92" s="234"/>
      <c r="N92" s="234"/>
      <c r="S92" s="234"/>
      <c r="V92" s="234"/>
    </row>
    <row r="93" spans="2:22" x14ac:dyDescent="0.15">
      <c r="B93" s="106" t="s">
        <v>535</v>
      </c>
      <c r="C93" s="233"/>
      <c r="D93" s="10"/>
      <c r="H93" s="234"/>
      <c r="N93" s="234"/>
      <c r="S93" s="234"/>
      <c r="V93" s="234"/>
    </row>
    <row r="94" spans="2:22" x14ac:dyDescent="0.15">
      <c r="B94" s="106" t="s">
        <v>532</v>
      </c>
      <c r="C94" s="234"/>
      <c r="D94" s="10"/>
      <c r="E94" s="10"/>
      <c r="H94" s="234"/>
      <c r="N94" s="234"/>
      <c r="S94" s="234"/>
      <c r="V94" s="234"/>
    </row>
    <row r="95" spans="2:22" x14ac:dyDescent="0.15">
      <c r="B95" s="106" t="s">
        <v>533</v>
      </c>
      <c r="C95" s="234"/>
      <c r="E95" s="10"/>
      <c r="F95" s="10"/>
      <c r="H95" s="234"/>
      <c r="N95" s="234"/>
      <c r="S95" s="234"/>
      <c r="V95" s="234"/>
    </row>
    <row r="96" spans="2:22" x14ac:dyDescent="0.15">
      <c r="B96" s="106" t="s">
        <v>534</v>
      </c>
      <c r="C96" s="234"/>
      <c r="H96" s="234"/>
      <c r="N96" s="234"/>
      <c r="S96" s="234"/>
      <c r="V96" s="234"/>
    </row>
    <row r="97" spans="2:22" x14ac:dyDescent="0.15">
      <c r="B97" s="106" t="s">
        <v>542</v>
      </c>
      <c r="C97" s="234"/>
      <c r="H97" s="234"/>
      <c r="N97" s="234"/>
      <c r="S97" s="234"/>
      <c r="V97" s="234"/>
    </row>
    <row r="98" spans="2:22" x14ac:dyDescent="0.15">
      <c r="B98" s="106" t="s">
        <v>543</v>
      </c>
      <c r="C98" s="234"/>
      <c r="H98" s="234"/>
      <c r="N98" s="234"/>
      <c r="S98" s="234"/>
      <c r="V98" s="234"/>
    </row>
    <row r="99" spans="2:22" x14ac:dyDescent="0.15">
      <c r="B99" s="106" t="s">
        <v>588</v>
      </c>
      <c r="C99" s="234"/>
      <c r="D99" s="10"/>
      <c r="E99" s="10"/>
      <c r="H99" s="234"/>
      <c r="N99" s="234"/>
      <c r="S99" s="234"/>
      <c r="V99" s="234"/>
    </row>
    <row r="100" spans="2:22" x14ac:dyDescent="0.15">
      <c r="B100" s="106" t="s">
        <v>187</v>
      </c>
      <c r="C100" s="234"/>
      <c r="E100" s="10"/>
      <c r="H100" s="234"/>
      <c r="N100" s="234"/>
      <c r="S100" s="234"/>
      <c r="V100" s="234"/>
    </row>
    <row r="101" spans="2:22" x14ac:dyDescent="0.15">
      <c r="B101" s="106" t="s">
        <v>188</v>
      </c>
      <c r="C101" s="234"/>
      <c r="E101" s="10"/>
      <c r="H101" s="234"/>
      <c r="N101" s="234"/>
      <c r="S101" s="234"/>
      <c r="V101" s="234"/>
    </row>
    <row r="102" spans="2:22" x14ac:dyDescent="0.15">
      <c r="B102" s="106" t="s">
        <v>189</v>
      </c>
      <c r="C102" s="234"/>
      <c r="E102" s="10"/>
      <c r="H102" s="234"/>
      <c r="N102" s="234"/>
      <c r="S102" s="234"/>
      <c r="V102" s="234"/>
    </row>
    <row r="103" spans="2:22" x14ac:dyDescent="0.15">
      <c r="C103" s="234"/>
      <c r="H103" s="234"/>
      <c r="N103" s="234"/>
      <c r="S103" s="234"/>
      <c r="V103" s="234"/>
    </row>
    <row r="104" spans="2:22" x14ac:dyDescent="0.15">
      <c r="B104" s="16" t="s">
        <v>183</v>
      </c>
      <c r="C104" s="234"/>
      <c r="H104" s="234"/>
      <c r="N104" s="234"/>
      <c r="S104" s="234"/>
      <c r="V104" s="234"/>
    </row>
    <row r="105" spans="2:22" x14ac:dyDescent="0.15">
      <c r="C105" s="234"/>
      <c r="H105" s="234"/>
      <c r="N105" s="234"/>
      <c r="S105" s="234"/>
      <c r="V105" s="234"/>
    </row>
    <row r="106" spans="2:22" x14ac:dyDescent="0.15">
      <c r="B106" s="44" t="s">
        <v>584</v>
      </c>
      <c r="C106" s="234"/>
      <c r="H106" s="234"/>
      <c r="N106" s="234"/>
      <c r="S106" s="234"/>
      <c r="V106" s="234"/>
    </row>
    <row r="107" spans="2:22" x14ac:dyDescent="0.15">
      <c r="B107" s="44"/>
      <c r="C107" s="234"/>
      <c r="H107" s="234"/>
      <c r="N107" s="234"/>
      <c r="S107" s="234"/>
      <c r="V107" s="234"/>
    </row>
    <row r="108" spans="2:22" x14ac:dyDescent="0.15">
      <c r="B108" s="47" t="s">
        <v>569</v>
      </c>
      <c r="C108" s="234"/>
      <c r="D108" s="10"/>
      <c r="G108" s="10"/>
      <c r="H108" s="234"/>
      <c r="N108" s="234"/>
      <c r="S108" s="234"/>
      <c r="V108" s="234"/>
    </row>
    <row r="109" spans="2:22" x14ac:dyDescent="0.15">
      <c r="B109" s="47" t="s">
        <v>589</v>
      </c>
      <c r="C109" s="234"/>
      <c r="D109" s="10"/>
      <c r="G109" s="10"/>
      <c r="H109" s="234"/>
      <c r="N109" s="234"/>
      <c r="S109" s="234"/>
      <c r="V109" s="234"/>
    </row>
    <row r="110" spans="2:22" x14ac:dyDescent="0.15">
      <c r="B110" s="47" t="s">
        <v>445</v>
      </c>
      <c r="C110" s="234"/>
      <c r="D110" s="10"/>
      <c r="H110" s="234"/>
      <c r="N110" s="234"/>
      <c r="S110" s="234"/>
      <c r="V110" s="234"/>
    </row>
    <row r="111" spans="2:22" x14ac:dyDescent="0.15">
      <c r="B111" s="47" t="s">
        <v>590</v>
      </c>
      <c r="C111" s="234"/>
      <c r="D111" s="10"/>
      <c r="G111" s="10"/>
      <c r="H111" s="234"/>
      <c r="N111" s="234"/>
      <c r="S111" s="234"/>
      <c r="V111" s="234"/>
    </row>
    <row r="112" spans="2:22" x14ac:dyDescent="0.15">
      <c r="B112" s="47" t="s">
        <v>575</v>
      </c>
      <c r="C112" s="234"/>
      <c r="F112" s="10"/>
      <c r="G112" s="10"/>
      <c r="H112" s="233"/>
      <c r="N112" s="234"/>
      <c r="S112" s="234"/>
      <c r="V112" s="234"/>
    </row>
    <row r="113" spans="2:25" x14ac:dyDescent="0.15">
      <c r="B113" s="47"/>
      <c r="C113" s="234"/>
      <c r="H113" s="234"/>
      <c r="N113" s="234"/>
      <c r="S113" s="234"/>
      <c r="V113" s="234"/>
    </row>
    <row r="114" spans="2:25" x14ac:dyDescent="0.15">
      <c r="B114" s="44" t="s">
        <v>583</v>
      </c>
      <c r="C114" s="234"/>
      <c r="H114" s="234"/>
      <c r="N114" s="234"/>
      <c r="S114" s="234"/>
      <c r="V114" s="234"/>
    </row>
    <row r="115" spans="2:25" x14ac:dyDescent="0.15">
      <c r="C115" s="234"/>
      <c r="H115" s="234"/>
      <c r="N115" s="234"/>
      <c r="S115" s="234"/>
      <c r="V115" s="234"/>
    </row>
    <row r="116" spans="2:25" x14ac:dyDescent="0.15">
      <c r="B116" s="44" t="s">
        <v>537</v>
      </c>
      <c r="C116" s="234"/>
      <c r="H116" s="234"/>
      <c r="N116" s="234"/>
      <c r="S116" s="234"/>
      <c r="V116" s="234"/>
    </row>
    <row r="117" spans="2:25" x14ac:dyDescent="0.15">
      <c r="B117" s="47" t="s">
        <v>538</v>
      </c>
      <c r="C117" s="234"/>
      <c r="F117" s="10"/>
      <c r="G117" s="10"/>
      <c r="H117" s="234"/>
      <c r="N117" s="234"/>
      <c r="S117" s="234"/>
      <c r="V117" s="234"/>
    </row>
    <row r="118" spans="2:25" x14ac:dyDescent="0.15">
      <c r="B118" s="47" t="s">
        <v>591</v>
      </c>
      <c r="C118" s="234"/>
      <c r="F118" s="10"/>
      <c r="G118" s="10"/>
      <c r="H118" s="234"/>
      <c r="I118" s="10"/>
      <c r="N118" s="234"/>
      <c r="S118" s="234"/>
      <c r="V118" s="234"/>
    </row>
    <row r="119" spans="2:25" x14ac:dyDescent="0.15">
      <c r="B119" s="47" t="s">
        <v>400</v>
      </c>
      <c r="C119" s="234"/>
      <c r="G119" s="10"/>
      <c r="H119" s="233"/>
      <c r="M119" s="10"/>
      <c r="N119" s="234"/>
      <c r="S119" s="233"/>
      <c r="V119" s="234"/>
      <c r="Y119" s="10"/>
    </row>
    <row r="120" spans="2:25" x14ac:dyDescent="0.15">
      <c r="B120" s="47" t="s">
        <v>184</v>
      </c>
      <c r="C120" s="234"/>
      <c r="H120" s="234"/>
      <c r="N120" s="234"/>
      <c r="O120" s="10"/>
      <c r="S120" s="234"/>
      <c r="V120" s="234"/>
    </row>
    <row r="121" spans="2:25" x14ac:dyDescent="0.15">
      <c r="B121" s="47" t="s">
        <v>574</v>
      </c>
      <c r="C121" s="234"/>
      <c r="H121" s="234"/>
      <c r="L121" s="10"/>
      <c r="N121" s="234"/>
      <c r="S121" s="234"/>
      <c r="V121" s="234"/>
    </row>
    <row r="122" spans="2:25" x14ac:dyDescent="0.15">
      <c r="B122" s="47" t="s">
        <v>575</v>
      </c>
      <c r="C122" s="234"/>
      <c r="H122" s="234"/>
      <c r="L122" s="10"/>
      <c r="N122" s="234"/>
      <c r="S122" s="234"/>
      <c r="V122" s="234"/>
    </row>
    <row r="123" spans="2:25" x14ac:dyDescent="0.15">
      <c r="C123" s="234"/>
      <c r="H123" s="234"/>
      <c r="N123" s="234"/>
      <c r="S123" s="234"/>
      <c r="V123" s="234"/>
    </row>
    <row r="124" spans="2:25" x14ac:dyDescent="0.15">
      <c r="B124" s="44" t="s">
        <v>540</v>
      </c>
      <c r="C124" s="234"/>
      <c r="H124" s="234"/>
      <c r="N124" s="234"/>
      <c r="S124" s="234"/>
      <c r="V124" s="234"/>
    </row>
    <row r="125" spans="2:25" x14ac:dyDescent="0.15">
      <c r="B125" s="47" t="s">
        <v>585</v>
      </c>
      <c r="C125" s="234"/>
      <c r="H125" s="234"/>
      <c r="J125" s="10"/>
      <c r="N125" s="234"/>
      <c r="S125" s="234"/>
      <c r="V125" s="234"/>
    </row>
    <row r="126" spans="2:25" x14ac:dyDescent="0.15">
      <c r="B126" s="47" t="s">
        <v>544</v>
      </c>
      <c r="C126" s="234"/>
      <c r="H126" s="234"/>
      <c r="N126" s="234"/>
      <c r="P126" s="10"/>
      <c r="S126" s="234"/>
      <c r="V126" s="234"/>
    </row>
    <row r="127" spans="2:25" x14ac:dyDescent="0.15">
      <c r="B127" s="47" t="s">
        <v>545</v>
      </c>
      <c r="C127" s="234"/>
      <c r="H127" s="234"/>
      <c r="N127" s="234"/>
      <c r="S127" s="233"/>
      <c r="V127" s="234"/>
    </row>
    <row r="128" spans="2:25" x14ac:dyDescent="0.15">
      <c r="B128" s="47" t="s">
        <v>546</v>
      </c>
      <c r="C128" s="234"/>
      <c r="H128" s="234"/>
      <c r="N128" s="234"/>
      <c r="S128" s="233"/>
      <c r="V128" s="234"/>
    </row>
    <row r="129" spans="2:22" x14ac:dyDescent="0.15">
      <c r="B129" s="47" t="s">
        <v>570</v>
      </c>
      <c r="C129" s="234"/>
      <c r="H129" s="234"/>
      <c r="N129" s="234"/>
      <c r="S129" s="234"/>
      <c r="V129" s="234"/>
    </row>
    <row r="130" spans="2:22" x14ac:dyDescent="0.15">
      <c r="B130" s="47" t="s">
        <v>733</v>
      </c>
      <c r="C130" s="234"/>
      <c r="H130" s="234"/>
      <c r="M130" s="10"/>
      <c r="N130" s="233"/>
      <c r="O130" s="10"/>
      <c r="S130" s="234"/>
      <c r="V130" s="234"/>
    </row>
    <row r="131" spans="2:22" x14ac:dyDescent="0.15">
      <c r="B131" s="47" t="s">
        <v>734</v>
      </c>
      <c r="C131" s="234"/>
      <c r="F131" s="10"/>
      <c r="H131" s="234"/>
      <c r="N131" s="234"/>
      <c r="P131" s="10"/>
      <c r="S131" s="234"/>
      <c r="V131" s="234"/>
    </row>
    <row r="132" spans="2:22" x14ac:dyDescent="0.15">
      <c r="B132" s="47" t="s">
        <v>735</v>
      </c>
      <c r="C132" s="234"/>
      <c r="H132" s="234"/>
      <c r="N132" s="234"/>
      <c r="S132" s="233"/>
      <c r="V132" s="234"/>
    </row>
    <row r="133" spans="2:22" x14ac:dyDescent="0.15">
      <c r="B133" s="47" t="s">
        <v>736</v>
      </c>
      <c r="C133" s="234"/>
      <c r="H133" s="234"/>
      <c r="N133" s="234"/>
      <c r="S133" s="234"/>
      <c r="V133" s="233"/>
    </row>
    <row r="134" spans="2:22" x14ac:dyDescent="0.15">
      <c r="C134" s="234"/>
      <c r="H134" s="234"/>
      <c r="N134" s="234"/>
      <c r="S134" s="234"/>
      <c r="V134" s="233"/>
    </row>
    <row r="135" spans="2:22" x14ac:dyDescent="0.15">
      <c r="B135" s="47"/>
      <c r="C135" s="234"/>
      <c r="H135" s="234"/>
      <c r="N135" s="234"/>
      <c r="S135" s="234"/>
      <c r="V135" s="234"/>
    </row>
    <row r="136" spans="2:22" x14ac:dyDescent="0.15">
      <c r="B136" s="16" t="s">
        <v>573</v>
      </c>
      <c r="C136" s="234"/>
      <c r="H136" s="234"/>
      <c r="N136" s="234"/>
      <c r="S136" s="234"/>
      <c r="V136" s="234"/>
    </row>
    <row r="137" spans="2:22" x14ac:dyDescent="0.15">
      <c r="B137" s="47" t="s">
        <v>572</v>
      </c>
      <c r="C137" s="234"/>
      <c r="F137" s="10"/>
      <c r="H137" s="234"/>
      <c r="N137" s="234"/>
      <c r="P137" s="10"/>
      <c r="S137" s="234"/>
      <c r="V137" s="234"/>
    </row>
    <row r="138" spans="2:22" x14ac:dyDescent="0.15">
      <c r="B138" s="47" t="s">
        <v>539</v>
      </c>
      <c r="C138" s="234"/>
      <c r="H138" s="233"/>
      <c r="N138" s="234"/>
      <c r="S138" s="234"/>
      <c r="V138" s="234"/>
    </row>
    <row r="139" spans="2:22" x14ac:dyDescent="0.15">
      <c r="B139" s="47" t="s">
        <v>541</v>
      </c>
      <c r="C139" s="234"/>
      <c r="H139" s="234"/>
      <c r="M139" s="10"/>
      <c r="N139" s="234"/>
      <c r="S139" s="234"/>
      <c r="V139" s="234"/>
    </row>
    <row r="140" spans="2:22" x14ac:dyDescent="0.15">
      <c r="B140" s="47"/>
      <c r="C140" s="234"/>
      <c r="H140" s="234"/>
      <c r="N140" s="234"/>
      <c r="S140" s="234"/>
      <c r="V140" s="234"/>
    </row>
    <row r="141" spans="2:22" x14ac:dyDescent="0.15">
      <c r="B141" s="73" t="s">
        <v>571</v>
      </c>
      <c r="C141" s="234"/>
      <c r="H141" s="234"/>
      <c r="N141" s="234"/>
      <c r="S141" s="234"/>
      <c r="V141" s="234"/>
    </row>
    <row r="142" spans="2:22" x14ac:dyDescent="0.15">
      <c r="C142" s="234"/>
      <c r="H142" s="234"/>
      <c r="N142" s="234"/>
      <c r="S142" s="234"/>
      <c r="V142" s="234"/>
    </row>
    <row r="143" spans="2:22" x14ac:dyDescent="0.15">
      <c r="B143" s="47" t="s">
        <v>576</v>
      </c>
      <c r="C143" s="234"/>
      <c r="H143" s="234"/>
      <c r="N143" s="234"/>
      <c r="S143" s="234"/>
      <c r="V143" s="234"/>
    </row>
    <row r="144" spans="2:22" x14ac:dyDescent="0.15">
      <c r="B144" s="106" t="s">
        <v>578</v>
      </c>
      <c r="C144" s="233"/>
      <c r="H144" s="234"/>
      <c r="N144" s="234"/>
      <c r="S144" s="234"/>
      <c r="V144" s="234"/>
    </row>
    <row r="145" spans="2:22" x14ac:dyDescent="0.15">
      <c r="B145" s="106" t="s">
        <v>579</v>
      </c>
      <c r="C145" s="233"/>
      <c r="H145" s="234"/>
      <c r="N145" s="234"/>
      <c r="S145" s="234"/>
      <c r="V145" s="234"/>
    </row>
    <row r="146" spans="2:22" x14ac:dyDescent="0.15">
      <c r="B146" s="106" t="s">
        <v>580</v>
      </c>
      <c r="C146" s="233"/>
      <c r="H146" s="234"/>
      <c r="N146" s="234"/>
      <c r="S146" s="234"/>
      <c r="V146" s="234"/>
    </row>
    <row r="147" spans="2:22" x14ac:dyDescent="0.15">
      <c r="B147" s="47"/>
      <c r="C147" s="234"/>
      <c r="H147" s="234"/>
      <c r="N147" s="234"/>
      <c r="S147" s="234"/>
      <c r="V147" s="234"/>
    </row>
    <row r="148" spans="2:22" x14ac:dyDescent="0.15">
      <c r="B148" s="47" t="s">
        <v>577</v>
      </c>
      <c r="C148" s="234"/>
      <c r="H148" s="234"/>
      <c r="N148" s="234"/>
      <c r="S148" s="234"/>
      <c r="V148" s="234"/>
    </row>
    <row r="149" spans="2:22" x14ac:dyDescent="0.15">
      <c r="B149" s="106" t="s">
        <v>191</v>
      </c>
      <c r="C149" s="234"/>
      <c r="H149" s="234"/>
      <c r="N149" s="234"/>
      <c r="S149" s="234"/>
      <c r="V149" s="234"/>
    </row>
    <row r="150" spans="2:22" x14ac:dyDescent="0.15">
      <c r="B150" s="47"/>
      <c r="C150" s="234"/>
      <c r="H150" s="234"/>
      <c r="N150" s="234"/>
      <c r="S150" s="234"/>
      <c r="V150" s="234"/>
    </row>
    <row r="151" spans="2:22" x14ac:dyDescent="0.15">
      <c r="B151" s="47" t="s">
        <v>586</v>
      </c>
      <c r="C151" s="234"/>
      <c r="H151" s="234"/>
      <c r="N151" s="234"/>
      <c r="S151" s="234"/>
      <c r="V151" s="234"/>
    </row>
    <row r="152" spans="2:22" x14ac:dyDescent="0.15">
      <c r="B152" s="106" t="s">
        <v>191</v>
      </c>
      <c r="C152" s="234"/>
      <c r="D152" s="10"/>
      <c r="H152" s="234"/>
      <c r="N152" s="234"/>
      <c r="S152" s="234"/>
      <c r="V152" s="233"/>
    </row>
    <row r="153" spans="2:22" x14ac:dyDescent="0.15">
      <c r="B153" s="106" t="s">
        <v>581</v>
      </c>
      <c r="C153" s="234"/>
      <c r="H153" s="234"/>
      <c r="N153" s="234"/>
      <c r="S153" s="234"/>
      <c r="V153" s="233"/>
    </row>
    <row r="154" spans="2:22" x14ac:dyDescent="0.15">
      <c r="C154" s="234"/>
      <c r="H154" s="234"/>
      <c r="N154" s="234"/>
      <c r="S154" s="234"/>
      <c r="V154" s="234"/>
    </row>
    <row r="155" spans="2:22" x14ac:dyDescent="0.15">
      <c r="B155" s="47"/>
      <c r="H155" s="234"/>
      <c r="N155" s="234"/>
      <c r="S155" s="234"/>
      <c r="V155" s="234"/>
    </row>
  </sheetData>
  <mergeCells count="2">
    <mergeCell ref="D1:O1"/>
    <mergeCell ref="P1:AA1"/>
  </mergeCells>
  <printOptions horizontalCentered="1" gridLines="1"/>
  <pageMargins left="0.2" right="0.2" top="0.75" bottom="0.25" header="0.3" footer="0.3"/>
  <pageSetup scale="40" orientation="landscape" r:id="rId1"/>
  <rowBreaks count="1" manualBreakCount="1">
    <brk id="1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M20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12.33203125" defaultRowHeight="13" x14ac:dyDescent="0.15"/>
  <cols>
    <col min="1" max="1" width="3.83203125" style="75" hidden="1" customWidth="1"/>
    <col min="2" max="2" width="34.83203125" style="33" customWidth="1"/>
    <col min="3" max="3" width="1.5" style="48" hidden="1" customWidth="1"/>
    <col min="4" max="9" width="15.6640625" style="48" customWidth="1"/>
    <col min="10" max="10" width="14" style="37" customWidth="1"/>
    <col min="11" max="64" width="12.33203125" style="48"/>
    <col min="65" max="65" width="12.33203125" style="159"/>
    <col min="66" max="16384" width="12.33203125" style="48"/>
  </cols>
  <sheetData>
    <row r="1" spans="1:65" ht="12.75" customHeight="1" x14ac:dyDescent="0.2">
      <c r="A1" s="221"/>
      <c r="B1" s="14" t="s">
        <v>1136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37" t="s">
        <v>553</v>
      </c>
      <c r="K1" s="37"/>
    </row>
    <row r="2" spans="1:65" x14ac:dyDescent="0.15">
      <c r="D2" s="74"/>
      <c r="E2" s="74"/>
      <c r="F2" s="74"/>
      <c r="G2" s="74"/>
      <c r="H2" s="74"/>
      <c r="I2" s="74"/>
      <c r="K2" s="37"/>
    </row>
    <row r="3" spans="1:65" s="50" customFormat="1" x14ac:dyDescent="0.15">
      <c r="A3" s="74"/>
      <c r="B3" s="14" t="s">
        <v>157</v>
      </c>
      <c r="D3" s="155">
        <f>STAFF_CWS!G558</f>
        <v>0</v>
      </c>
      <c r="E3" s="155">
        <f>STAFF_CWS!S558</f>
        <v>4</v>
      </c>
      <c r="F3" s="155">
        <f>STAFF_CWS!AE558</f>
        <v>4</v>
      </c>
      <c r="G3" s="155">
        <f>STAFF_CWS!AQ558</f>
        <v>4</v>
      </c>
      <c r="H3" s="155">
        <f>STAFF_CWS!BC558</f>
        <v>4</v>
      </c>
      <c r="I3" s="155">
        <f>STAFF_CWS!BO558</f>
        <v>4</v>
      </c>
      <c r="J3" s="35"/>
      <c r="K3" s="35"/>
      <c r="BM3" s="167"/>
    </row>
    <row r="4" spans="1:65" s="50" customFormat="1" x14ac:dyDescent="0.15">
      <c r="A4" s="74"/>
      <c r="B4" s="14" t="s">
        <v>602</v>
      </c>
      <c r="D4" s="155">
        <f>STAFF_CWS!G559</f>
        <v>0</v>
      </c>
      <c r="E4" s="155">
        <f>STAFF_CWS!S559</f>
        <v>1.75</v>
      </c>
      <c r="F4" s="155">
        <f>STAFF_CWS!AE559</f>
        <v>1.25</v>
      </c>
      <c r="G4" s="155">
        <f>STAFF_CWS!AQ559</f>
        <v>0</v>
      </c>
      <c r="H4" s="155">
        <f>STAFF_CWS!BC559</f>
        <v>0</v>
      </c>
      <c r="I4" s="155">
        <f>STAFF_CWS!BO559</f>
        <v>0</v>
      </c>
      <c r="J4" s="35"/>
      <c r="K4" s="35"/>
      <c r="BM4" s="167"/>
    </row>
    <row r="5" spans="1:65" s="50" customFormat="1" x14ac:dyDescent="0.15">
      <c r="A5" s="74"/>
      <c r="B5" s="14" t="s">
        <v>157</v>
      </c>
      <c r="D5" s="155">
        <f>STAFF_CWS!G560</f>
        <v>0</v>
      </c>
      <c r="E5" s="155">
        <f>STAFF_CWS!S560</f>
        <v>5.75</v>
      </c>
      <c r="F5" s="155">
        <f>STAFF_CWS!AE560</f>
        <v>5.25</v>
      </c>
      <c r="G5" s="155">
        <f>STAFF_CWS!AQ560</f>
        <v>4</v>
      </c>
      <c r="H5" s="155">
        <f>STAFF_CWS!BC560</f>
        <v>4</v>
      </c>
      <c r="I5" s="155">
        <f>STAFF_CWS!BO560</f>
        <v>4</v>
      </c>
      <c r="J5" s="35"/>
      <c r="K5" s="35"/>
      <c r="BM5" s="167"/>
    </row>
    <row r="6" spans="1:65" s="50" customFormat="1" x14ac:dyDescent="0.15">
      <c r="A6" s="74"/>
      <c r="B6" s="33"/>
      <c r="J6" s="35"/>
      <c r="K6" s="35"/>
      <c r="BM6" s="167"/>
    </row>
    <row r="7" spans="1:65" s="50" customFormat="1" x14ac:dyDescent="0.15">
      <c r="A7" s="74"/>
      <c r="B7" s="14" t="s">
        <v>502</v>
      </c>
      <c r="D7" s="50">
        <f>D111</f>
        <v>0</v>
      </c>
      <c r="E7" s="50">
        <f>SUM(E111:P111)</f>
        <v>75</v>
      </c>
      <c r="F7" s="50">
        <f>SUM(Q111:AB111)</f>
        <v>976</v>
      </c>
      <c r="G7" s="50">
        <f>SUM(AC111:AN111)</f>
        <v>2400</v>
      </c>
      <c r="H7" s="50">
        <f>SUM(AO111:AZ111)</f>
        <v>3753</v>
      </c>
      <c r="I7" s="50">
        <f>SUM(BA111:BL111)</f>
        <v>5400</v>
      </c>
      <c r="J7" s="35">
        <f>SUM(D7:I7)</f>
        <v>12604</v>
      </c>
      <c r="K7" s="144">
        <f>J7-BM111</f>
        <v>0</v>
      </c>
      <c r="BM7" s="167"/>
    </row>
    <row r="8" spans="1:65" s="50" customFormat="1" x14ac:dyDescent="0.15">
      <c r="A8" s="74"/>
      <c r="B8" s="33"/>
      <c r="J8" s="35"/>
      <c r="K8" s="35"/>
      <c r="BM8" s="167"/>
    </row>
    <row r="9" spans="1:65" s="33" customFormat="1" x14ac:dyDescent="0.15">
      <c r="B9" s="14" t="s">
        <v>504</v>
      </c>
      <c r="J9" s="37"/>
      <c r="K9" s="37"/>
      <c r="BM9" s="65"/>
    </row>
    <row r="10" spans="1:65" s="33" customFormat="1" x14ac:dyDescent="0.15">
      <c r="B10" s="47" t="s">
        <v>504</v>
      </c>
      <c r="D10" s="70">
        <f>D114</f>
        <v>0</v>
      </c>
      <c r="E10" s="70">
        <f>SUM(E114:P114)</f>
        <v>150000</v>
      </c>
      <c r="F10" s="70">
        <f>SUM(Q114:AB114)</f>
        <v>4026000</v>
      </c>
      <c r="G10" s="70">
        <f>SUM(AC114:AN114)</f>
        <v>12240000</v>
      </c>
      <c r="H10" s="70">
        <f>SUM(AO114:AZ114)</f>
        <v>21955050</v>
      </c>
      <c r="I10" s="70">
        <f>SUM(BA114:BL114)</f>
        <v>35235000</v>
      </c>
      <c r="J10" s="65">
        <f>SUM(D10:I10)</f>
        <v>73606050</v>
      </c>
      <c r="K10" s="144">
        <f>J10-BM114</f>
        <v>0</v>
      </c>
      <c r="L10" s="70" t="s">
        <v>634</v>
      </c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65"/>
    </row>
    <row r="11" spans="1:65" s="33" customFormat="1" x14ac:dyDescent="0.15">
      <c r="B11" s="47" t="s">
        <v>312</v>
      </c>
      <c r="D11" s="70">
        <f>D115</f>
        <v>0</v>
      </c>
      <c r="E11" s="70">
        <f>SUM(E115:P115)</f>
        <v>68175</v>
      </c>
      <c r="F11" s="70">
        <f>SUM(Q115:AB115)</f>
        <v>827745.6</v>
      </c>
      <c r="G11" s="70">
        <f>SUM(AC115:AN115)</f>
        <v>1911096.0000000002</v>
      </c>
      <c r="H11" s="70">
        <f>SUM(AO115:AZ115)</f>
        <v>2825862.6329999999</v>
      </c>
      <c r="I11" s="70">
        <f>SUM(BA115:BL115)</f>
        <v>2695031.46</v>
      </c>
      <c r="J11" s="65">
        <f>SUM(D11:I11)</f>
        <v>8327910.693</v>
      </c>
      <c r="K11" s="144">
        <f>J11-BM115</f>
        <v>0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65"/>
    </row>
    <row r="12" spans="1:65" s="33" customFormat="1" x14ac:dyDescent="0.15">
      <c r="B12" s="47" t="s">
        <v>345</v>
      </c>
      <c r="D12" s="70">
        <f>D116</f>
        <v>0</v>
      </c>
      <c r="E12" s="70">
        <f>SUM(E116:P116)</f>
        <v>81825</v>
      </c>
      <c r="F12" s="70">
        <f>SUM(Q116:AB116)</f>
        <v>3198254.4</v>
      </c>
      <c r="G12" s="70">
        <f>SUM(AC116:AN116)</f>
        <v>10328904</v>
      </c>
      <c r="H12" s="70">
        <f>SUM(AO116:AZ116)</f>
        <v>19129187.366999999</v>
      </c>
      <c r="I12" s="70">
        <f>SUM(BA116:BL116)</f>
        <v>32539968.539999999</v>
      </c>
      <c r="J12" s="65">
        <f>SUM(D12:I12)</f>
        <v>65278139.306999996</v>
      </c>
      <c r="K12" s="144">
        <f>J12-BM116</f>
        <v>0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65"/>
    </row>
    <row r="13" spans="1:65" s="33" customFormat="1" x14ac:dyDescent="0.15">
      <c r="B13" s="47" t="s">
        <v>327</v>
      </c>
      <c r="D13" s="46">
        <f>D117</f>
        <v>0</v>
      </c>
      <c r="E13" s="46">
        <f>E12/E10</f>
        <v>0.54549999999999998</v>
      </c>
      <c r="F13" s="46">
        <f>F12/F10</f>
        <v>0.7944</v>
      </c>
      <c r="G13" s="46">
        <f>G12/G10</f>
        <v>0.84386470588235296</v>
      </c>
      <c r="H13" s="46">
        <f>H12/H10</f>
        <v>0.87128871794871787</v>
      </c>
      <c r="I13" s="46">
        <f>I12/I10</f>
        <v>0.92351265900383139</v>
      </c>
      <c r="J13" s="154"/>
      <c r="K13" s="154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65"/>
    </row>
    <row r="14" spans="1:65" s="33" customFormat="1" x14ac:dyDescent="0.15">
      <c r="J14" s="37"/>
      <c r="K14" s="37"/>
      <c r="BM14" s="65"/>
    </row>
    <row r="15" spans="1:65" s="33" customFormat="1" x14ac:dyDescent="0.15">
      <c r="B15" s="14" t="s">
        <v>374</v>
      </c>
      <c r="J15" s="37"/>
      <c r="K15" s="37"/>
      <c r="BM15" s="65"/>
    </row>
    <row r="16" spans="1:65" s="33" customFormat="1" x14ac:dyDescent="0.15">
      <c r="B16" s="47" t="s">
        <v>374</v>
      </c>
      <c r="D16" s="70">
        <f>D120</f>
        <v>0</v>
      </c>
      <c r="E16" s="70">
        <f>SUM(E120:P120)</f>
        <v>5500</v>
      </c>
      <c r="F16" s="70">
        <f>SUM(Q120:AB120)</f>
        <v>108375</v>
      </c>
      <c r="G16" s="70">
        <f>SUM(AC120:AN120)</f>
        <v>203150</v>
      </c>
      <c r="H16" s="70">
        <f>SUM(AO120:AZ120)</f>
        <v>235305</v>
      </c>
      <c r="I16" s="70">
        <f>SUM(BA120:BL120)</f>
        <v>168840</v>
      </c>
      <c r="J16" s="65">
        <f>SUM(D16:I16)</f>
        <v>721170</v>
      </c>
      <c r="K16" s="144">
        <f>J16-BM120</f>
        <v>0</v>
      </c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65"/>
    </row>
    <row r="17" spans="1:65" s="33" customFormat="1" x14ac:dyDescent="0.15">
      <c r="B17" s="47" t="s">
        <v>375</v>
      </c>
      <c r="D17" s="70">
        <f>D121</f>
        <v>0</v>
      </c>
      <c r="E17" s="70">
        <f>SUM(E121:P121)</f>
        <v>1375</v>
      </c>
      <c r="F17" s="70">
        <f>SUM(Q121:AB121)</f>
        <v>15825</v>
      </c>
      <c r="G17" s="70">
        <f>SUM(AC121:AN121)</f>
        <v>39725</v>
      </c>
      <c r="H17" s="70">
        <f>SUM(AO121:AZ121)</f>
        <v>81760</v>
      </c>
      <c r="I17" s="70">
        <f>SUM(BA121:BL121)</f>
        <v>100520</v>
      </c>
      <c r="J17" s="65">
        <f>SUM(D17:I17)</f>
        <v>239205</v>
      </c>
      <c r="K17" s="144">
        <f>J17-BM121</f>
        <v>0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65"/>
    </row>
    <row r="18" spans="1:65" s="33" customFormat="1" x14ac:dyDescent="0.15">
      <c r="B18" s="14" t="s">
        <v>379</v>
      </c>
      <c r="D18" s="70">
        <f>D122</f>
        <v>0</v>
      </c>
      <c r="E18" s="70">
        <f>SUM(E122:P122)</f>
        <v>6875</v>
      </c>
      <c r="F18" s="70">
        <f>SUM(Q122:AB122)</f>
        <v>124200</v>
      </c>
      <c r="G18" s="70">
        <f>SUM(AC122:AN122)</f>
        <v>242875</v>
      </c>
      <c r="H18" s="70">
        <f>SUM(AO122:AZ122)</f>
        <v>317065</v>
      </c>
      <c r="I18" s="70">
        <f>SUM(BA122:BL122)</f>
        <v>269360</v>
      </c>
      <c r="J18" s="65">
        <f>SUM(D18:I18)</f>
        <v>960375</v>
      </c>
      <c r="K18" s="144">
        <f>J18-BM122</f>
        <v>0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65"/>
    </row>
    <row r="19" spans="1:65" s="33" customFormat="1" x14ac:dyDescent="0.15">
      <c r="D19" s="70"/>
      <c r="E19" s="70"/>
      <c r="F19" s="70"/>
      <c r="G19" s="70"/>
      <c r="H19" s="70"/>
      <c r="I19" s="70"/>
      <c r="J19" s="65"/>
      <c r="K19" s="65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65"/>
    </row>
    <row r="20" spans="1:65" s="33" customFormat="1" x14ac:dyDescent="0.15">
      <c r="B20" s="14" t="s">
        <v>503</v>
      </c>
      <c r="D20" s="70"/>
      <c r="E20" s="70"/>
      <c r="F20" s="70"/>
      <c r="G20" s="70"/>
      <c r="H20" s="70"/>
      <c r="I20" s="70"/>
      <c r="J20" s="65"/>
      <c r="K20" s="65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65"/>
    </row>
    <row r="21" spans="1:65" s="33" customFormat="1" x14ac:dyDescent="0.15">
      <c r="B21" s="47" t="s">
        <v>378</v>
      </c>
      <c r="D21" s="70">
        <f>D125</f>
        <v>0</v>
      </c>
      <c r="E21" s="70">
        <f>SUM(E125:P125)</f>
        <v>500</v>
      </c>
      <c r="F21" s="70">
        <f>SUM(Q125:AB125)</f>
        <v>9950</v>
      </c>
      <c r="G21" s="70">
        <f>SUM(AC125:AN125)</f>
        <v>36100</v>
      </c>
      <c r="H21" s="70">
        <f>SUM(AO125:AZ125)</f>
        <v>75150</v>
      </c>
      <c r="I21" s="70">
        <f>SUM(BA125:BL125)</f>
        <v>121600</v>
      </c>
      <c r="J21" s="65">
        <f>SUM(D21:I21)</f>
        <v>243300</v>
      </c>
      <c r="K21" s="144">
        <f>J21-BM125</f>
        <v>0</v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65"/>
    </row>
    <row r="22" spans="1:65" s="33" customFormat="1" x14ac:dyDescent="0.15">
      <c r="B22" s="47" t="s">
        <v>377</v>
      </c>
      <c r="D22" s="70">
        <f>D126</f>
        <v>0</v>
      </c>
      <c r="E22" s="70">
        <f>SUM(E126:P126)</f>
        <v>1800</v>
      </c>
      <c r="F22" s="70">
        <f>SUM(Q126:AB126)</f>
        <v>70537.5</v>
      </c>
      <c r="G22" s="70">
        <f>SUM(AC126:AN126)</f>
        <v>356107.5</v>
      </c>
      <c r="H22" s="70">
        <f>SUM(AO126:AZ126)</f>
        <v>985770</v>
      </c>
      <c r="I22" s="70">
        <f>SUM(BA126:BL126)</f>
        <v>1970730</v>
      </c>
      <c r="J22" s="65">
        <f>SUM(D22:I22)</f>
        <v>3384945</v>
      </c>
      <c r="K22" s="144">
        <f>J22-BM126</f>
        <v>0</v>
      </c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65"/>
    </row>
    <row r="23" spans="1:65" s="33" customFormat="1" x14ac:dyDescent="0.15">
      <c r="B23" s="14" t="s">
        <v>380</v>
      </c>
      <c r="D23" s="70">
        <f>D127</f>
        <v>0</v>
      </c>
      <c r="E23" s="70">
        <f>SUM(E127:P127)</f>
        <v>2300</v>
      </c>
      <c r="F23" s="70">
        <f>SUM(Q127:AB127)</f>
        <v>80487.5</v>
      </c>
      <c r="G23" s="70">
        <f>SUM(AC127:AN127)</f>
        <v>392207.5</v>
      </c>
      <c r="H23" s="70">
        <f>SUM(AO127:AZ127)</f>
        <v>1060920</v>
      </c>
      <c r="I23" s="70">
        <f>SUM(BA127:BL127)</f>
        <v>2092330</v>
      </c>
      <c r="J23" s="65">
        <f>SUM(D23:I23)</f>
        <v>3628245</v>
      </c>
      <c r="K23" s="144">
        <f>J23-BM127</f>
        <v>0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65"/>
    </row>
    <row r="24" spans="1:65" s="33" customFormat="1" x14ac:dyDescent="0.15">
      <c r="J24" s="37"/>
      <c r="K24" s="37"/>
      <c r="BM24" s="65"/>
    </row>
    <row r="25" spans="1:65" s="33" customFormat="1" x14ac:dyDescent="0.15">
      <c r="B25" s="14" t="s">
        <v>381</v>
      </c>
      <c r="D25" s="104">
        <f>D129</f>
        <v>0</v>
      </c>
      <c r="E25" s="104">
        <f>SUM(E129:P129)</f>
        <v>91000</v>
      </c>
      <c r="F25" s="104">
        <f>SUM(Q129:AB129)</f>
        <v>3402941.9</v>
      </c>
      <c r="G25" s="104">
        <f>SUM(AC129:AN129)</f>
        <v>10963986.5</v>
      </c>
      <c r="H25" s="104">
        <f>SUM(AO129:AZ129)</f>
        <v>20507172.366999999</v>
      </c>
      <c r="I25" s="104">
        <f>SUM(BA129:BL129)</f>
        <v>34901658.539999999</v>
      </c>
      <c r="J25" s="38">
        <f>SUM(D25:I25)</f>
        <v>69866759.306999996</v>
      </c>
      <c r="K25" s="144">
        <f>J25-BM129</f>
        <v>0</v>
      </c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65"/>
    </row>
    <row r="26" spans="1:65" s="33" customFormat="1" x14ac:dyDescent="0.15">
      <c r="J26" s="37"/>
      <c r="K26" s="37"/>
      <c r="BM26" s="65"/>
    </row>
    <row r="27" spans="1:65" hidden="1" x14ac:dyDescent="0.15">
      <c r="B27" s="16" t="s">
        <v>501</v>
      </c>
      <c r="K27" s="37"/>
    </row>
    <row r="28" spans="1:65" hidden="1" x14ac:dyDescent="0.15">
      <c r="B28" s="44"/>
      <c r="K28" s="37"/>
    </row>
    <row r="29" spans="1:65" s="50" customFormat="1" hidden="1" x14ac:dyDescent="0.15">
      <c r="A29" s="74"/>
      <c r="B29" s="128" t="s">
        <v>417</v>
      </c>
      <c r="C29" s="123"/>
      <c r="D29" s="121">
        <f>D133</f>
        <v>940</v>
      </c>
      <c r="E29" s="121">
        <f>SUM(E133:P133)</f>
        <v>40400</v>
      </c>
      <c r="F29" s="121">
        <f>SUM(Q133:AB133)</f>
        <v>66500</v>
      </c>
      <c r="G29" s="121">
        <f>SUM(AC133:AN133)</f>
        <v>88950</v>
      </c>
      <c r="H29" s="121">
        <f>SUM(AO133:AZ133)</f>
        <v>126150</v>
      </c>
      <c r="I29" s="121">
        <f>SUM(BA133:BL133)</f>
        <v>126150</v>
      </c>
      <c r="J29" s="65">
        <f>SUM(D29:I29)</f>
        <v>449090</v>
      </c>
      <c r="K29" s="144">
        <f>J29-BM133</f>
        <v>0</v>
      </c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82"/>
    </row>
    <row r="30" spans="1:65" hidden="1" x14ac:dyDescent="0.15">
      <c r="B30" s="128" t="s">
        <v>418</v>
      </c>
      <c r="C30" s="130"/>
      <c r="D30" s="130">
        <f>D134</f>
        <v>0</v>
      </c>
      <c r="E30" s="130">
        <f>SUM(E134:P134)</f>
        <v>4480</v>
      </c>
      <c r="F30" s="130">
        <f>SUM(Q134:AB134)</f>
        <v>18480</v>
      </c>
      <c r="G30" s="130">
        <f>SUM(AC134:AN134)</f>
        <v>19980</v>
      </c>
      <c r="H30" s="130">
        <f>SUM(AO134:AZ134)</f>
        <v>31980</v>
      </c>
      <c r="I30" s="130">
        <f>SUM(BA134:BL134)</f>
        <v>37980</v>
      </c>
      <c r="J30" s="38">
        <f>SUM(D30:I30)</f>
        <v>112900</v>
      </c>
      <c r="K30" s="144">
        <f>J30-BM134</f>
        <v>0</v>
      </c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65"/>
    </row>
    <row r="31" spans="1:65" hidden="1" x14ac:dyDescent="0.15">
      <c r="B31" s="127" t="s">
        <v>444</v>
      </c>
      <c r="C31" s="131"/>
      <c r="D31" s="131">
        <f>D135</f>
        <v>0</v>
      </c>
      <c r="E31" s="131">
        <f>SUM(E135:P135)</f>
        <v>2250</v>
      </c>
      <c r="F31" s="131">
        <f>SUM(Q135:AB135)</f>
        <v>11500</v>
      </c>
      <c r="G31" s="131">
        <f>SUM(AC135:AN135)</f>
        <v>6000</v>
      </c>
      <c r="H31" s="131">
        <f>SUM(AO135:AZ135)</f>
        <v>6000</v>
      </c>
      <c r="I31" s="131">
        <f>SUM(BA135:BL135)</f>
        <v>6000</v>
      </c>
      <c r="J31" s="118">
        <f>SUM(D31:I31)</f>
        <v>31750</v>
      </c>
      <c r="K31" s="219">
        <f>J31-BM135</f>
        <v>0</v>
      </c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65"/>
    </row>
    <row r="32" spans="1:65" hidden="1" x14ac:dyDescent="0.15">
      <c r="B32" s="127" t="s">
        <v>464</v>
      </c>
      <c r="C32" s="121"/>
      <c r="D32" s="121">
        <f>D136</f>
        <v>0</v>
      </c>
      <c r="E32" s="121">
        <f>SUM(E136:P136)</f>
        <v>12400</v>
      </c>
      <c r="F32" s="121">
        <f>SUM(Q136:AB136)</f>
        <v>106550</v>
      </c>
      <c r="G32" s="121">
        <f>SUM(AC136:AN136)</f>
        <v>155760</v>
      </c>
      <c r="H32" s="121">
        <f>SUM(AO136:AZ136)</f>
        <v>192960</v>
      </c>
      <c r="I32" s="121">
        <f>SUM(BA136:BL136)</f>
        <v>229000</v>
      </c>
      <c r="J32" s="65">
        <f>SUM(D32:I32)</f>
        <v>696670</v>
      </c>
      <c r="K32" s="144">
        <f>J32-BM136</f>
        <v>0</v>
      </c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65"/>
    </row>
    <row r="33" spans="1:65" hidden="1" x14ac:dyDescent="0.15">
      <c r="B33" s="48"/>
      <c r="K33" s="37"/>
      <c r="BM33" s="65"/>
    </row>
    <row r="34" spans="1:65" x14ac:dyDescent="0.15">
      <c r="B34" s="50" t="s">
        <v>465</v>
      </c>
      <c r="C34" s="130"/>
      <c r="D34" s="130">
        <f>D138</f>
        <v>940</v>
      </c>
      <c r="E34" s="130">
        <f>SUM(E138:P138)</f>
        <v>59530</v>
      </c>
      <c r="F34" s="130">
        <f>SUM(Q138:AB138)</f>
        <v>203030</v>
      </c>
      <c r="G34" s="130">
        <f>SUM(AC138:AN138)</f>
        <v>270690</v>
      </c>
      <c r="H34" s="130">
        <f>SUM(AO138:AZ138)</f>
        <v>357090</v>
      </c>
      <c r="I34" s="130">
        <f>SUM(BA138:BL138)</f>
        <v>399130</v>
      </c>
      <c r="J34" s="38">
        <f>SUM(D34:I34)</f>
        <v>1290410</v>
      </c>
      <c r="K34" s="144">
        <f>J34-BM138</f>
        <v>0</v>
      </c>
      <c r="L34" s="130" t="s">
        <v>607</v>
      </c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65"/>
    </row>
    <row r="35" spans="1:65" x14ac:dyDescent="0.15">
      <c r="K35" s="37"/>
    </row>
    <row r="36" spans="1:65" hidden="1" x14ac:dyDescent="0.15">
      <c r="B36" s="14" t="s">
        <v>25</v>
      </c>
      <c r="K36" s="37"/>
    </row>
    <row r="37" spans="1:65" s="50" customFormat="1" hidden="1" x14ac:dyDescent="0.15">
      <c r="A37" s="74"/>
      <c r="B37" s="47" t="s">
        <v>433</v>
      </c>
      <c r="C37" s="14"/>
      <c r="D37" s="121">
        <f t="shared" ref="D37:D43" si="0">D141</f>
        <v>0</v>
      </c>
      <c r="E37" s="121">
        <f t="shared" ref="E37:E43" si="1">SUM(E141:P141)</f>
        <v>8285</v>
      </c>
      <c r="F37" s="121">
        <f t="shared" ref="F37:F43" si="2">SUM(Q141:AB141)</f>
        <v>3420</v>
      </c>
      <c r="G37" s="121">
        <f t="shared" ref="G37:G43" si="3">SUM(AC141:AN141)</f>
        <v>3420</v>
      </c>
      <c r="H37" s="121">
        <f t="shared" ref="H37:H43" si="4">SUM(AO141:AZ141)</f>
        <v>3420</v>
      </c>
      <c r="I37" s="121">
        <f t="shared" ref="I37:I43" si="5">SUM(BA141:BL141)</f>
        <v>3420</v>
      </c>
      <c r="J37" s="65">
        <f t="shared" ref="J37:J43" si="6">SUM(D37:I37)</f>
        <v>21965</v>
      </c>
      <c r="K37" s="144">
        <f t="shared" ref="K37:K43" si="7">J37-BM141</f>
        <v>0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82"/>
    </row>
    <row r="38" spans="1:65" s="50" customFormat="1" hidden="1" x14ac:dyDescent="0.15">
      <c r="A38" s="74"/>
      <c r="B38" s="47" t="s">
        <v>434</v>
      </c>
      <c r="C38" s="14"/>
      <c r="D38" s="121">
        <f t="shared" si="0"/>
        <v>250</v>
      </c>
      <c r="E38" s="121">
        <f t="shared" si="1"/>
        <v>40680</v>
      </c>
      <c r="F38" s="121">
        <f t="shared" si="2"/>
        <v>47580</v>
      </c>
      <c r="G38" s="121">
        <f t="shared" si="3"/>
        <v>61080</v>
      </c>
      <c r="H38" s="121">
        <f t="shared" si="4"/>
        <v>67080</v>
      </c>
      <c r="I38" s="121">
        <f t="shared" si="5"/>
        <v>67080</v>
      </c>
      <c r="J38" s="65">
        <f t="shared" si="6"/>
        <v>283750</v>
      </c>
      <c r="K38" s="144">
        <f t="shared" si="7"/>
        <v>0</v>
      </c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82"/>
    </row>
    <row r="39" spans="1:65" s="50" customFormat="1" hidden="1" x14ac:dyDescent="0.15">
      <c r="A39" s="74"/>
      <c r="B39" s="47" t="s">
        <v>435</v>
      </c>
      <c r="C39" s="14"/>
      <c r="D39" s="121">
        <f t="shared" si="0"/>
        <v>250</v>
      </c>
      <c r="E39" s="121">
        <f t="shared" si="1"/>
        <v>19600</v>
      </c>
      <c r="F39" s="121">
        <f t="shared" si="2"/>
        <v>12600</v>
      </c>
      <c r="G39" s="121">
        <f t="shared" si="3"/>
        <v>12600</v>
      </c>
      <c r="H39" s="121">
        <f t="shared" si="4"/>
        <v>12600</v>
      </c>
      <c r="I39" s="121">
        <f t="shared" si="5"/>
        <v>12600</v>
      </c>
      <c r="J39" s="65">
        <f t="shared" si="6"/>
        <v>70250</v>
      </c>
      <c r="K39" s="144">
        <f t="shared" si="7"/>
        <v>0</v>
      </c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82"/>
    </row>
    <row r="40" spans="1:65" s="50" customFormat="1" hidden="1" x14ac:dyDescent="0.15">
      <c r="A40" s="74"/>
      <c r="B40" s="47" t="s">
        <v>437</v>
      </c>
      <c r="C40" s="14"/>
      <c r="D40" s="121">
        <f t="shared" si="0"/>
        <v>250</v>
      </c>
      <c r="E40" s="121">
        <f t="shared" si="1"/>
        <v>252200</v>
      </c>
      <c r="F40" s="121">
        <f t="shared" si="2"/>
        <v>7200</v>
      </c>
      <c r="G40" s="121">
        <f t="shared" si="3"/>
        <v>7200</v>
      </c>
      <c r="H40" s="121">
        <f t="shared" si="4"/>
        <v>7200</v>
      </c>
      <c r="I40" s="121">
        <f t="shared" si="5"/>
        <v>7200</v>
      </c>
      <c r="J40" s="65">
        <f t="shared" si="6"/>
        <v>281250</v>
      </c>
      <c r="K40" s="144">
        <f t="shared" si="7"/>
        <v>0</v>
      </c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82"/>
    </row>
    <row r="41" spans="1:65" s="50" customFormat="1" hidden="1" x14ac:dyDescent="0.15">
      <c r="A41" s="74"/>
      <c r="B41" s="47" t="s">
        <v>438</v>
      </c>
      <c r="C41" s="14"/>
      <c r="D41" s="121">
        <f t="shared" si="0"/>
        <v>1050</v>
      </c>
      <c r="E41" s="121">
        <f t="shared" si="1"/>
        <v>8600</v>
      </c>
      <c r="F41" s="121">
        <f t="shared" si="2"/>
        <v>600</v>
      </c>
      <c r="G41" s="121">
        <f t="shared" si="3"/>
        <v>600</v>
      </c>
      <c r="H41" s="121">
        <f t="shared" si="4"/>
        <v>600</v>
      </c>
      <c r="I41" s="121">
        <f t="shared" si="5"/>
        <v>600</v>
      </c>
      <c r="J41" s="65">
        <f t="shared" si="6"/>
        <v>12050</v>
      </c>
      <c r="K41" s="144">
        <f t="shared" si="7"/>
        <v>0</v>
      </c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82"/>
    </row>
    <row r="42" spans="1:65" hidden="1" x14ac:dyDescent="0.15">
      <c r="B42" s="47" t="s">
        <v>505</v>
      </c>
      <c r="C42" s="33"/>
      <c r="D42" s="121">
        <f t="shared" si="0"/>
        <v>0</v>
      </c>
      <c r="E42" s="121">
        <f t="shared" si="1"/>
        <v>23785</v>
      </c>
      <c r="F42" s="121">
        <f t="shared" si="2"/>
        <v>95460</v>
      </c>
      <c r="G42" s="121">
        <f t="shared" si="3"/>
        <v>48120</v>
      </c>
      <c r="H42" s="121">
        <f t="shared" si="4"/>
        <v>45800</v>
      </c>
      <c r="I42" s="121">
        <f t="shared" si="5"/>
        <v>41390</v>
      </c>
      <c r="J42" s="65">
        <f t="shared" si="6"/>
        <v>254555</v>
      </c>
      <c r="K42" s="144">
        <f t="shared" si="7"/>
        <v>0</v>
      </c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65"/>
    </row>
    <row r="43" spans="1:65" s="50" customFormat="1" x14ac:dyDescent="0.15">
      <c r="A43" s="74"/>
      <c r="B43" s="14" t="s">
        <v>399</v>
      </c>
      <c r="C43" s="14"/>
      <c r="D43" s="121">
        <f t="shared" si="0"/>
        <v>1800</v>
      </c>
      <c r="E43" s="121">
        <f t="shared" si="1"/>
        <v>353150</v>
      </c>
      <c r="F43" s="121">
        <f t="shared" si="2"/>
        <v>166860</v>
      </c>
      <c r="G43" s="121">
        <f t="shared" si="3"/>
        <v>133020</v>
      </c>
      <c r="H43" s="121">
        <f t="shared" si="4"/>
        <v>136700</v>
      </c>
      <c r="I43" s="121">
        <f t="shared" si="5"/>
        <v>132290</v>
      </c>
      <c r="J43" s="65">
        <f t="shared" si="6"/>
        <v>923820</v>
      </c>
      <c r="K43" s="144">
        <f t="shared" si="7"/>
        <v>0</v>
      </c>
      <c r="L43" s="121" t="s">
        <v>748</v>
      </c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82"/>
    </row>
    <row r="44" spans="1:65" x14ac:dyDescent="0.15">
      <c r="K44" s="37"/>
    </row>
    <row r="45" spans="1:65" hidden="1" x14ac:dyDescent="0.15">
      <c r="B45" s="14" t="s">
        <v>524</v>
      </c>
      <c r="K45" s="37"/>
    </row>
    <row r="46" spans="1:65" s="157" customFormat="1" hidden="1" x14ac:dyDescent="0.15">
      <c r="A46" s="156"/>
      <c r="B46" s="47" t="s">
        <v>171</v>
      </c>
      <c r="D46" s="158">
        <f>D150</f>
        <v>0</v>
      </c>
      <c r="E46" s="158">
        <f>SUM(E150:P150)</f>
        <v>24002275.000000004</v>
      </c>
      <c r="F46" s="158">
        <f>SUM(Q150:AB150)</f>
        <v>33685073.547500007</v>
      </c>
      <c r="G46" s="158">
        <f>SUM(AC150:AN150)</f>
        <v>43474099.662500001</v>
      </c>
      <c r="H46" s="158">
        <f>SUM(AO150:AZ150)</f>
        <v>53312679.309175014</v>
      </c>
      <c r="I46" s="158">
        <f>SUM(BA150:BL150)</f>
        <v>82472541.463500008</v>
      </c>
      <c r="J46" s="159">
        <f>SUM(D46:I46)</f>
        <v>236946668.98267502</v>
      </c>
      <c r="K46" s="144">
        <f>J46-BM150</f>
        <v>0</v>
      </c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9"/>
    </row>
    <row r="47" spans="1:65" s="157" customFormat="1" hidden="1" x14ac:dyDescent="0.15">
      <c r="A47" s="156"/>
      <c r="B47" s="47" t="s">
        <v>172</v>
      </c>
      <c r="D47" s="158">
        <f>D151</f>
        <v>0</v>
      </c>
      <c r="E47" s="158">
        <f>SUM(E151:P151)</f>
        <v>0</v>
      </c>
      <c r="F47" s="158">
        <f>SUM(Q151:AB151)</f>
        <v>0</v>
      </c>
      <c r="G47" s="158">
        <f>SUM(AC151:AN151)</f>
        <v>0</v>
      </c>
      <c r="H47" s="158">
        <f>SUM(AO151:AZ151)</f>
        <v>0</v>
      </c>
      <c r="I47" s="158">
        <f>SUM(BA151:BL151)</f>
        <v>0</v>
      </c>
      <c r="J47" s="159">
        <f>SUM(D47:I47)</f>
        <v>0</v>
      </c>
      <c r="K47" s="144">
        <f>J47-BM151</f>
        <v>0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9"/>
    </row>
    <row r="48" spans="1:65" s="157" customFormat="1" hidden="1" x14ac:dyDescent="0.15">
      <c r="A48" s="156"/>
      <c r="B48" s="47" t="s">
        <v>405</v>
      </c>
      <c r="D48" s="158">
        <f>D152</f>
        <v>0</v>
      </c>
      <c r="E48" s="158">
        <f>SUM(E152:P152)</f>
        <v>0</v>
      </c>
      <c r="F48" s="158">
        <f>SUM(Q152:AB152)</f>
        <v>0</v>
      </c>
      <c r="G48" s="158">
        <f>SUM(AC152:AN152)</f>
        <v>0</v>
      </c>
      <c r="H48" s="158">
        <f>SUM(AO152:AZ152)</f>
        <v>0</v>
      </c>
      <c r="I48" s="158">
        <f>SUM(BA152:BL152)</f>
        <v>0</v>
      </c>
      <c r="J48" s="159">
        <f>SUM(D48:I48)</f>
        <v>0</v>
      </c>
      <c r="K48" s="144">
        <f>J48-BM152</f>
        <v>0</v>
      </c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9"/>
    </row>
    <row r="49" spans="1:65" s="157" customFormat="1" hidden="1" x14ac:dyDescent="0.15">
      <c r="A49" s="156"/>
      <c r="B49" s="47" t="s">
        <v>25</v>
      </c>
      <c r="D49" s="158">
        <f>D153</f>
        <v>0</v>
      </c>
      <c r="E49" s="158">
        <f>SUM(E153:P153)</f>
        <v>28800000</v>
      </c>
      <c r="F49" s="158">
        <f>SUM(Q153:AB153)</f>
        <v>33600000</v>
      </c>
      <c r="G49" s="158">
        <f>SUM(AC153:AN153)</f>
        <v>33600000</v>
      </c>
      <c r="H49" s="158">
        <f>SUM(AO153:AZ153)</f>
        <v>40800000</v>
      </c>
      <c r="I49" s="158">
        <f>SUM(BA153:BL153)</f>
        <v>48000000</v>
      </c>
      <c r="J49" s="159">
        <f>SUM(D49:I49)</f>
        <v>184800000</v>
      </c>
      <c r="K49" s="144">
        <f>J49-BM153</f>
        <v>0</v>
      </c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9"/>
    </row>
    <row r="50" spans="1:65" s="50" customFormat="1" x14ac:dyDescent="0.15">
      <c r="A50" s="74"/>
      <c r="B50" s="14" t="s">
        <v>525</v>
      </c>
      <c r="D50" s="160">
        <f>D154</f>
        <v>0</v>
      </c>
      <c r="E50" s="160">
        <f>SUM(E154:P154)</f>
        <v>52802275</v>
      </c>
      <c r="F50" s="160">
        <f>SUM(Q154:AB154)</f>
        <v>67285073.547499999</v>
      </c>
      <c r="G50" s="160">
        <f>SUM(AC154:AN154)</f>
        <v>77074099.662500009</v>
      </c>
      <c r="H50" s="160">
        <f>SUM(AO154:AZ154)</f>
        <v>94112679.309175014</v>
      </c>
      <c r="I50" s="160">
        <f>SUM(BA154:BL154)</f>
        <v>130472541.46350001</v>
      </c>
      <c r="J50" s="144">
        <f>SUM(D50:I50)</f>
        <v>421746668.98267508</v>
      </c>
      <c r="K50" s="144">
        <f>J50-BM154</f>
        <v>0</v>
      </c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7"/>
    </row>
    <row r="51" spans="1:65" s="50" customFormat="1" x14ac:dyDescent="0.15">
      <c r="A51" s="74"/>
      <c r="B51" s="14"/>
      <c r="J51" s="35"/>
      <c r="K51" s="35"/>
      <c r="BM51" s="167"/>
    </row>
    <row r="52" spans="1:65" hidden="1" x14ac:dyDescent="0.15">
      <c r="B52" s="14" t="s">
        <v>508</v>
      </c>
      <c r="K52" s="37"/>
    </row>
    <row r="53" spans="1:65" s="157" customFormat="1" hidden="1" x14ac:dyDescent="0.15">
      <c r="A53" s="156"/>
      <c r="B53" s="47" t="s">
        <v>171</v>
      </c>
      <c r="D53" s="158">
        <f>D157</f>
        <v>0</v>
      </c>
      <c r="E53" s="158">
        <f>SUM(E157:P157)</f>
        <v>0</v>
      </c>
      <c r="F53" s="158">
        <f>SUM(Q157:AB157)</f>
        <v>0</v>
      </c>
      <c r="G53" s="158">
        <f>SUM(AC157:AN157)</f>
        <v>0</v>
      </c>
      <c r="H53" s="158">
        <f>SUM(AO157:AZ157)</f>
        <v>0</v>
      </c>
      <c r="I53" s="158">
        <f>SUM(BA157:BL157)</f>
        <v>0</v>
      </c>
      <c r="J53" s="159">
        <f>SUM(D53:I53)</f>
        <v>0</v>
      </c>
      <c r="K53" s="144">
        <f>J53-BM157</f>
        <v>0</v>
      </c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9"/>
    </row>
    <row r="54" spans="1:65" s="157" customFormat="1" hidden="1" x14ac:dyDescent="0.15">
      <c r="A54" s="156"/>
      <c r="B54" s="47" t="s">
        <v>172</v>
      </c>
      <c r="D54" s="158">
        <f>D158</f>
        <v>0</v>
      </c>
      <c r="E54" s="158">
        <f>SUM(E158:P158)</f>
        <v>24000000</v>
      </c>
      <c r="F54" s="158">
        <f>SUM(Q158:AB158)</f>
        <v>24000000</v>
      </c>
      <c r="G54" s="158">
        <f>SUM(AC158:AN158)</f>
        <v>0</v>
      </c>
      <c r="H54" s="158">
        <f>SUM(AO158:AZ158)</f>
        <v>0</v>
      </c>
      <c r="I54" s="158">
        <f>SUM(BA158:BL158)</f>
        <v>0</v>
      </c>
      <c r="J54" s="159">
        <f>SUM(D54:I54)</f>
        <v>48000000</v>
      </c>
      <c r="K54" s="144">
        <f>J54-BM158</f>
        <v>0</v>
      </c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9"/>
    </row>
    <row r="55" spans="1:65" s="157" customFormat="1" hidden="1" x14ac:dyDescent="0.15">
      <c r="A55" s="156"/>
      <c r="B55" s="47" t="s">
        <v>405</v>
      </c>
      <c r="D55" s="158">
        <f>D159</f>
        <v>0</v>
      </c>
      <c r="E55" s="158">
        <f>SUM(E159:P159)</f>
        <v>18000000</v>
      </c>
      <c r="F55" s="158">
        <f>SUM(Q159:AB159)</f>
        <v>12000000</v>
      </c>
      <c r="G55" s="158">
        <f>SUM(AC159:AN159)</f>
        <v>0</v>
      </c>
      <c r="H55" s="158">
        <f>SUM(AO159:AZ159)</f>
        <v>0</v>
      </c>
      <c r="I55" s="158">
        <f>SUM(BA159:BL159)</f>
        <v>0</v>
      </c>
      <c r="J55" s="159">
        <f>SUM(D55:I55)</f>
        <v>30000000</v>
      </c>
      <c r="K55" s="144">
        <f>J55-BM159</f>
        <v>0</v>
      </c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9"/>
    </row>
    <row r="56" spans="1:65" s="157" customFormat="1" hidden="1" x14ac:dyDescent="0.15">
      <c r="A56" s="156"/>
      <c r="B56" s="47" t="s">
        <v>25</v>
      </c>
      <c r="D56" s="158">
        <f>D160</f>
        <v>0</v>
      </c>
      <c r="E56" s="158">
        <f>SUM(E160:P160)</f>
        <v>0</v>
      </c>
      <c r="F56" s="158">
        <f>SUM(Q160:AB160)</f>
        <v>0</v>
      </c>
      <c r="G56" s="158">
        <f>SUM(AC160:AN160)</f>
        <v>0</v>
      </c>
      <c r="H56" s="158">
        <f>SUM(AO160:AZ160)</f>
        <v>0</v>
      </c>
      <c r="I56" s="158">
        <f>SUM(BA160:BL160)</f>
        <v>0</v>
      </c>
      <c r="J56" s="159">
        <f>SUM(D56:I56)</f>
        <v>0</v>
      </c>
      <c r="K56" s="144">
        <f>J56-BM160</f>
        <v>0</v>
      </c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9"/>
    </row>
    <row r="57" spans="1:65" s="50" customFormat="1" x14ac:dyDescent="0.15">
      <c r="A57" s="74"/>
      <c r="B57" s="14" t="s">
        <v>509</v>
      </c>
      <c r="D57" s="160">
        <f>D161</f>
        <v>0</v>
      </c>
      <c r="E57" s="160">
        <f>SUM(E161:P161)</f>
        <v>42000000</v>
      </c>
      <c r="F57" s="160">
        <f>SUM(Q161:AB161)</f>
        <v>36000000</v>
      </c>
      <c r="G57" s="160">
        <f>SUM(AC161:AN161)</f>
        <v>0</v>
      </c>
      <c r="H57" s="160">
        <f>SUM(AO161:AZ161)</f>
        <v>0</v>
      </c>
      <c r="I57" s="160">
        <f>SUM(BA161:BL161)</f>
        <v>0</v>
      </c>
      <c r="J57" s="144">
        <f>SUM(D57:I57)</f>
        <v>78000000</v>
      </c>
      <c r="K57" s="144">
        <f>J57-BM161</f>
        <v>0</v>
      </c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7"/>
    </row>
    <row r="58" spans="1:65" s="50" customFormat="1" x14ac:dyDescent="0.15">
      <c r="A58" s="74"/>
      <c r="B58" s="14"/>
      <c r="J58" s="35"/>
      <c r="K58" s="35"/>
      <c r="BM58" s="167"/>
    </row>
    <row r="59" spans="1:65" s="50" customFormat="1" hidden="1" x14ac:dyDescent="0.15">
      <c r="A59" s="74"/>
      <c r="B59" s="14" t="s">
        <v>510</v>
      </c>
      <c r="J59" s="35"/>
      <c r="K59" s="35"/>
      <c r="BM59" s="167"/>
    </row>
    <row r="60" spans="1:65" hidden="1" x14ac:dyDescent="0.15">
      <c r="B60" s="47" t="s">
        <v>406</v>
      </c>
      <c r="D60" s="161">
        <f>D164</f>
        <v>0</v>
      </c>
      <c r="E60" s="161">
        <f>SUM(E164:P164)</f>
        <v>10560455</v>
      </c>
      <c r="F60" s="161">
        <f>SUM(Q164:AB164)</f>
        <v>13457014.709500004</v>
      </c>
      <c r="G60" s="161">
        <f>SUM(AC164:AN164)</f>
        <v>15414819.932500001</v>
      </c>
      <c r="H60" s="161">
        <f>SUM(AO164:AZ164)</f>
        <v>18822535.861835003</v>
      </c>
      <c r="I60" s="161">
        <f>SUM(BA164:BL164)</f>
        <v>26094508.292699993</v>
      </c>
      <c r="J60" s="159">
        <f>SUM(D60:I60)</f>
        <v>84349333.796535</v>
      </c>
      <c r="K60" s="144">
        <f>J60-BM164</f>
        <v>0</v>
      </c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</row>
    <row r="61" spans="1:65" s="157" customFormat="1" hidden="1" x14ac:dyDescent="0.15">
      <c r="A61" s="156"/>
      <c r="B61" s="47" t="s">
        <v>506</v>
      </c>
      <c r="D61" s="161">
        <f>D165</f>
        <v>0</v>
      </c>
      <c r="E61" s="161">
        <f>SUM(E165:P165)</f>
        <v>6749088</v>
      </c>
      <c r="F61" s="161">
        <f>SUM(Q165:AB165)</f>
        <v>6749088</v>
      </c>
      <c r="G61" s="161">
        <f>SUM(AC165:AN165)</f>
        <v>6749088</v>
      </c>
      <c r="H61" s="161">
        <f>SUM(AO165:AZ165)</f>
        <v>6749088</v>
      </c>
      <c r="I61" s="161">
        <f>SUM(BA165:BL165)</f>
        <v>6749088</v>
      </c>
      <c r="J61" s="159">
        <f>SUM(D61:I61)</f>
        <v>33745440</v>
      </c>
      <c r="K61" s="144">
        <f>J61-BM165</f>
        <v>0</v>
      </c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59"/>
    </row>
    <row r="62" spans="1:65" hidden="1" x14ac:dyDescent="0.15">
      <c r="B62" s="47" t="s">
        <v>18</v>
      </c>
      <c r="D62" s="161">
        <f>D166</f>
        <v>0</v>
      </c>
      <c r="E62" s="161">
        <f>SUM(E166:P166)</f>
        <v>0</v>
      </c>
      <c r="F62" s="161">
        <f>SUM(Q166:AB166)</f>
        <v>0</v>
      </c>
      <c r="G62" s="161">
        <f>SUM(AC166:AN166)</f>
        <v>0</v>
      </c>
      <c r="H62" s="161">
        <f>SUM(AO166:AZ166)</f>
        <v>0</v>
      </c>
      <c r="I62" s="161">
        <f>SUM(BA166:BL166)</f>
        <v>0</v>
      </c>
      <c r="J62" s="159">
        <f>SUM(D62:I62)</f>
        <v>0</v>
      </c>
      <c r="K62" s="144">
        <f>J62-BM166</f>
        <v>0</v>
      </c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spans="1:65" x14ac:dyDescent="0.15">
      <c r="B63" s="16" t="s">
        <v>511</v>
      </c>
      <c r="D63" s="161">
        <f>D167</f>
        <v>0</v>
      </c>
      <c r="E63" s="161">
        <f>SUM(E167:P167)</f>
        <v>17309543</v>
      </c>
      <c r="F63" s="161">
        <f>SUM(Q167:AB167)</f>
        <v>20206102.7095</v>
      </c>
      <c r="G63" s="161">
        <f>SUM(AC167:AN167)</f>
        <v>22163907.932500001</v>
      </c>
      <c r="H63" s="161">
        <f>SUM(AO167:AZ167)</f>
        <v>25571623.861834999</v>
      </c>
      <c r="I63" s="161">
        <f>SUM(BA167:BL167)</f>
        <v>32843596.292699993</v>
      </c>
      <c r="J63" s="159">
        <f>SUM(D63:I63)</f>
        <v>118094773.796535</v>
      </c>
      <c r="K63" s="144">
        <f>J63-BM167</f>
        <v>0</v>
      </c>
      <c r="L63" s="161" t="s">
        <v>624</v>
      </c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</row>
    <row r="64" spans="1:65" x14ac:dyDescent="0.15">
      <c r="B64" s="47"/>
      <c r="D64" s="161"/>
      <c r="E64" s="161"/>
      <c r="F64" s="161"/>
      <c r="G64" s="161"/>
      <c r="H64" s="161"/>
      <c r="I64" s="161"/>
      <c r="J64" s="159"/>
      <c r="K64" s="159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</row>
    <row r="65" spans="1:65" x14ac:dyDescent="0.15">
      <c r="B65" s="14" t="s">
        <v>507</v>
      </c>
      <c r="D65" s="130">
        <f>D169</f>
        <v>0</v>
      </c>
      <c r="E65" s="130">
        <f>SUM(E169:P169)</f>
        <v>112111818.00000001</v>
      </c>
      <c r="F65" s="130">
        <f>SUM(Q169:AB169)</f>
        <v>123491176.257</v>
      </c>
      <c r="G65" s="130">
        <f>SUM(AC169:AN169)</f>
        <v>99238007.594999999</v>
      </c>
      <c r="H65" s="130">
        <f>SUM(AO169:AZ169)</f>
        <v>119684303.17100999</v>
      </c>
      <c r="I65" s="130">
        <f>SUM(BA169:BL169)</f>
        <v>163316137.75620002</v>
      </c>
      <c r="J65" s="38">
        <f>SUM(D65:I65)</f>
        <v>617841442.77921009</v>
      </c>
      <c r="K65" s="144">
        <f>J65-BM169</f>
        <v>0</v>
      </c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</row>
    <row r="66" spans="1:65" x14ac:dyDescent="0.15">
      <c r="K66" s="37"/>
    </row>
    <row r="67" spans="1:65" hidden="1" x14ac:dyDescent="0.15">
      <c r="B67" s="14" t="s">
        <v>320</v>
      </c>
      <c r="C67" s="14"/>
      <c r="K67" s="37"/>
    </row>
    <row r="68" spans="1:65" s="157" customFormat="1" hidden="1" x14ac:dyDescent="0.15">
      <c r="A68" s="156"/>
      <c r="B68" s="14" t="s">
        <v>162</v>
      </c>
      <c r="C68" s="162"/>
      <c r="D68" s="158">
        <f>D172</f>
        <v>0</v>
      </c>
      <c r="E68" s="158">
        <f>SUM(E172:P172)</f>
        <v>14400</v>
      </c>
      <c r="F68" s="158">
        <f>SUM(Q172:AB172)</f>
        <v>14400</v>
      </c>
      <c r="G68" s="158">
        <f>SUM(AC172:AN172)</f>
        <v>9600</v>
      </c>
      <c r="H68" s="158">
        <f>SUM(AO172:AZ172)</f>
        <v>9600</v>
      </c>
      <c r="I68" s="158">
        <f>SUM(BA172:BL172)</f>
        <v>9600</v>
      </c>
      <c r="J68" s="159">
        <f>SUM(D68:I68)</f>
        <v>57600</v>
      </c>
      <c r="K68" s="144">
        <f>J68-BM172</f>
        <v>0</v>
      </c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9"/>
    </row>
    <row r="69" spans="1:65" s="157" customFormat="1" hidden="1" x14ac:dyDescent="0.15">
      <c r="A69" s="156"/>
      <c r="B69" s="88" t="s">
        <v>179</v>
      </c>
      <c r="C69" s="162"/>
      <c r="D69" s="158"/>
      <c r="E69" s="158"/>
      <c r="F69" s="158"/>
      <c r="G69" s="158"/>
      <c r="H69" s="158"/>
      <c r="I69" s="158"/>
      <c r="J69" s="159"/>
      <c r="K69" s="159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9"/>
    </row>
    <row r="70" spans="1:65" s="157" customFormat="1" hidden="1" x14ac:dyDescent="0.15">
      <c r="A70" s="156"/>
      <c r="B70" s="47" t="s">
        <v>177</v>
      </c>
      <c r="C70" s="162"/>
      <c r="D70" s="158">
        <f>D174</f>
        <v>1080</v>
      </c>
      <c r="E70" s="158">
        <f>SUM(E174:P174)</f>
        <v>1080</v>
      </c>
      <c r="F70" s="158">
        <f>SUM(Q174:AB174)</f>
        <v>1134</v>
      </c>
      <c r="G70" s="158">
        <f>SUM(AC174:AN174)</f>
        <v>1190.7</v>
      </c>
      <c r="H70" s="158">
        <f>SUM(AO174:AZ174)</f>
        <v>1250.2349999999999</v>
      </c>
      <c r="I70" s="158">
        <f>SUM(BA174:BL174)</f>
        <v>1312.7467500000002</v>
      </c>
      <c r="J70" s="159">
        <f>SUM(D70:I70)</f>
        <v>7047.6817499999997</v>
      </c>
      <c r="K70" s="144">
        <f>J70-BM174</f>
        <v>0</v>
      </c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9"/>
    </row>
    <row r="71" spans="1:65" s="157" customFormat="1" hidden="1" x14ac:dyDescent="0.15">
      <c r="A71" s="156"/>
      <c r="B71" s="47" t="s">
        <v>298</v>
      </c>
      <c r="C71" s="162"/>
      <c r="D71" s="158">
        <f>D175</f>
        <v>2255</v>
      </c>
      <c r="E71" s="158">
        <f>SUM(E175:P175)</f>
        <v>3000</v>
      </c>
      <c r="F71" s="158">
        <f>SUM(Q175:AB175)</f>
        <v>3075</v>
      </c>
      <c r="G71" s="158">
        <f>SUM(AC175:AN175)</f>
        <v>3151.875</v>
      </c>
      <c r="H71" s="158">
        <f>SUM(AO175:AZ175)</f>
        <v>3230.671875</v>
      </c>
      <c r="I71" s="158">
        <f>SUM(BA175:BL175)</f>
        <v>3311.4386718750006</v>
      </c>
      <c r="J71" s="159">
        <f>SUM(D71:I71)</f>
        <v>18023.985546874999</v>
      </c>
      <c r="K71" s="144">
        <f>J71-BM175</f>
        <v>0</v>
      </c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9"/>
    </row>
    <row r="72" spans="1:65" s="157" customFormat="1" hidden="1" x14ac:dyDescent="0.15">
      <c r="A72" s="156"/>
      <c r="B72" s="47" t="s">
        <v>164</v>
      </c>
      <c r="C72" s="162"/>
      <c r="D72" s="158">
        <f>D176</f>
        <v>0</v>
      </c>
      <c r="E72" s="158">
        <f>SUM(E176:P176)</f>
        <v>4200</v>
      </c>
      <c r="F72" s="158">
        <f>SUM(Q176:AB176)</f>
        <v>4829.9999999999991</v>
      </c>
      <c r="G72" s="158">
        <f>SUM(AC176:AN176)</f>
        <v>5554.4999999999991</v>
      </c>
      <c r="H72" s="158">
        <f>SUM(AO176:AZ176)</f>
        <v>6387.6749999999965</v>
      </c>
      <c r="I72" s="158">
        <f>SUM(BA176:BL176)</f>
        <v>7345.8262499999973</v>
      </c>
      <c r="J72" s="159">
        <f>SUM(D72:I72)</f>
        <v>28318.001249999994</v>
      </c>
      <c r="K72" s="144">
        <f>J72-BM176</f>
        <v>0</v>
      </c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9"/>
    </row>
    <row r="73" spans="1:65" hidden="1" x14ac:dyDescent="0.15">
      <c r="B73" s="47" t="s">
        <v>165</v>
      </c>
      <c r="C73" s="163"/>
      <c r="D73" s="158">
        <f>D177</f>
        <v>0</v>
      </c>
      <c r="E73" s="158">
        <f>SUM(E177:P177)</f>
        <v>5080</v>
      </c>
      <c r="F73" s="158">
        <f>SUM(Q177:AB177)</f>
        <v>4320</v>
      </c>
      <c r="G73" s="158">
        <f>SUM(AC177:AN177)</f>
        <v>4320</v>
      </c>
      <c r="H73" s="158">
        <f>SUM(AO177:AZ177)</f>
        <v>4320</v>
      </c>
      <c r="I73" s="158">
        <f>SUM(BA177:BL177)</f>
        <v>4320</v>
      </c>
      <c r="J73" s="159">
        <f>SUM(D73:I73)</f>
        <v>22360</v>
      </c>
      <c r="K73" s="144">
        <f>J73-BM177</f>
        <v>0</v>
      </c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</row>
    <row r="74" spans="1:65" s="157" customFormat="1" hidden="1" x14ac:dyDescent="0.15">
      <c r="A74" s="156"/>
      <c r="B74" s="16" t="s">
        <v>178</v>
      </c>
      <c r="C74" s="163"/>
      <c r="D74" s="158">
        <f>D178</f>
        <v>3335</v>
      </c>
      <c r="E74" s="158">
        <f>SUM(E178:P178)</f>
        <v>13360</v>
      </c>
      <c r="F74" s="158">
        <f>SUM(Q178:AB178)</f>
        <v>13359</v>
      </c>
      <c r="G74" s="158">
        <f>SUM(AC178:AN178)</f>
        <v>14217.075000000003</v>
      </c>
      <c r="H74" s="158">
        <f>SUM(AO178:AZ178)</f>
        <v>15188.581875000002</v>
      </c>
      <c r="I74" s="158">
        <f>SUM(BA178:BL178)</f>
        <v>16290.011671874994</v>
      </c>
      <c r="J74" s="159">
        <f>SUM(D74:I74)</f>
        <v>75749.668546875007</v>
      </c>
      <c r="K74" s="144">
        <f>J74-BM178</f>
        <v>0</v>
      </c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9"/>
    </row>
    <row r="75" spans="1:65" s="157" customFormat="1" hidden="1" x14ac:dyDescent="0.15">
      <c r="A75" s="156"/>
      <c r="B75" s="44"/>
      <c r="C75" s="163"/>
      <c r="D75" s="158"/>
      <c r="E75" s="158"/>
      <c r="F75" s="158"/>
      <c r="G75" s="158"/>
      <c r="H75" s="158"/>
      <c r="I75" s="158"/>
      <c r="J75" s="159"/>
      <c r="K75" s="159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9"/>
    </row>
    <row r="76" spans="1:65" s="157" customFormat="1" hidden="1" x14ac:dyDescent="0.15">
      <c r="A76" s="156"/>
      <c r="B76" s="14" t="s">
        <v>311</v>
      </c>
      <c r="C76" s="163"/>
      <c r="D76" s="158"/>
      <c r="E76" s="158"/>
      <c r="F76" s="158"/>
      <c r="G76" s="158"/>
      <c r="H76" s="158"/>
      <c r="I76" s="158"/>
      <c r="J76" s="159"/>
      <c r="K76" s="159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9"/>
    </row>
    <row r="77" spans="1:65" s="157" customFormat="1" hidden="1" x14ac:dyDescent="0.15">
      <c r="A77" s="156"/>
      <c r="B77" s="87" t="s">
        <v>166</v>
      </c>
      <c r="C77" s="163"/>
      <c r="D77" s="158">
        <f>D181</f>
        <v>678</v>
      </c>
      <c r="E77" s="158">
        <f>SUM(E181:P181)</f>
        <v>600</v>
      </c>
      <c r="F77" s="158">
        <f>SUM(Q181:AB181)</f>
        <v>614.99999999999989</v>
      </c>
      <c r="G77" s="158">
        <f>SUM(AC181:AN181)</f>
        <v>630.37499999999989</v>
      </c>
      <c r="H77" s="158">
        <f>SUM(AO181:AZ181)</f>
        <v>646.13437499999964</v>
      </c>
      <c r="I77" s="158">
        <f>SUM(BA181:BL181)</f>
        <v>662.28773437499979</v>
      </c>
      <c r="J77" s="159">
        <f>SUM(D77:I77)</f>
        <v>3831.7971093749993</v>
      </c>
      <c r="K77" s="144">
        <f>J77-BM181</f>
        <v>0</v>
      </c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9"/>
    </row>
    <row r="78" spans="1:65" s="165" customFormat="1" hidden="1" x14ac:dyDescent="0.15">
      <c r="A78" s="164"/>
      <c r="B78" s="87" t="s">
        <v>295</v>
      </c>
      <c r="C78" s="31"/>
      <c r="D78" s="158">
        <f>D182</f>
        <v>1500</v>
      </c>
      <c r="E78" s="158">
        <f>SUM(E182:P182)</f>
        <v>1500</v>
      </c>
      <c r="F78" s="158">
        <f>SUM(Q182:AB182)</f>
        <v>1537.5</v>
      </c>
      <c r="G78" s="158">
        <f>SUM(AC182:AN182)</f>
        <v>1575.9375</v>
      </c>
      <c r="H78" s="158">
        <f>SUM(AO182:AZ182)</f>
        <v>1615.3359375</v>
      </c>
      <c r="I78" s="158">
        <f>SUM(BA182:BL182)</f>
        <v>1655.7193359375003</v>
      </c>
      <c r="J78" s="159">
        <f>SUM(D78:I78)</f>
        <v>9384.4927734374996</v>
      </c>
      <c r="K78" s="144">
        <f>J78-BM182</f>
        <v>0</v>
      </c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9"/>
    </row>
    <row r="79" spans="1:65" s="50" customFormat="1" hidden="1" x14ac:dyDescent="0.15">
      <c r="A79" s="74"/>
      <c r="B79" s="47" t="s">
        <v>182</v>
      </c>
      <c r="C79" s="33"/>
      <c r="D79" s="158">
        <f>D183</f>
        <v>350</v>
      </c>
      <c r="E79" s="158">
        <f>SUM(E183:P183)</f>
        <v>420</v>
      </c>
      <c r="F79" s="158">
        <f>SUM(Q183:AB183)</f>
        <v>430.5</v>
      </c>
      <c r="G79" s="158">
        <f>SUM(AC183:AN183)</f>
        <v>441.26250000000005</v>
      </c>
      <c r="H79" s="158">
        <f>SUM(AO183:AZ183)</f>
        <v>452.29406249999994</v>
      </c>
      <c r="I79" s="158">
        <f>SUM(BA183:BL183)</f>
        <v>463.60141406249977</v>
      </c>
      <c r="J79" s="159">
        <f>SUM(D79:I79)</f>
        <v>2557.6579765624997</v>
      </c>
      <c r="K79" s="144">
        <f>J79-BM183</f>
        <v>0</v>
      </c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67"/>
    </row>
    <row r="80" spans="1:65" hidden="1" x14ac:dyDescent="0.15">
      <c r="B80" s="87" t="s">
        <v>175</v>
      </c>
      <c r="C80" s="14"/>
      <c r="D80" s="158">
        <f>D184</f>
        <v>689</v>
      </c>
      <c r="E80" s="158">
        <f>SUM(E184:P184)</f>
        <v>1800</v>
      </c>
      <c r="F80" s="158">
        <f>SUM(Q184:AB184)</f>
        <v>1845</v>
      </c>
      <c r="G80" s="158">
        <f>SUM(AC184:AN184)</f>
        <v>1891.125</v>
      </c>
      <c r="H80" s="158">
        <f>SUM(AO184:AZ184)</f>
        <v>1938.4031249999996</v>
      </c>
      <c r="I80" s="158">
        <f>SUM(BA184:BL184)</f>
        <v>1986.8632031249992</v>
      </c>
      <c r="J80" s="159">
        <f>SUM(D80:I80)</f>
        <v>10150.391328124999</v>
      </c>
      <c r="K80" s="144">
        <f>J80-BM184</f>
        <v>0</v>
      </c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</row>
    <row r="81" spans="1:65" hidden="1" x14ac:dyDescent="0.15">
      <c r="B81" s="14" t="s">
        <v>168</v>
      </c>
      <c r="C81" s="47"/>
      <c r="D81" s="158">
        <f>D185</f>
        <v>3217</v>
      </c>
      <c r="E81" s="158">
        <f>SUM(E185:P185)</f>
        <v>4320</v>
      </c>
      <c r="F81" s="158">
        <f>SUM(Q185:AB185)</f>
        <v>4428</v>
      </c>
      <c r="G81" s="158">
        <f>SUM(AC185:AN185)</f>
        <v>4538.7</v>
      </c>
      <c r="H81" s="158">
        <f>SUM(AO185:AZ185)</f>
        <v>4652.1674999999996</v>
      </c>
      <c r="I81" s="158">
        <f>SUM(BA185:BL185)</f>
        <v>4768.4716874999986</v>
      </c>
      <c r="J81" s="159">
        <f>SUM(D81:I81)</f>
        <v>25924.339187499998</v>
      </c>
      <c r="K81" s="144">
        <f>J81-BM185</f>
        <v>0</v>
      </c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</row>
    <row r="82" spans="1:65" s="157" customFormat="1" hidden="1" x14ac:dyDescent="0.15">
      <c r="A82" s="156"/>
      <c r="B82" s="33"/>
      <c r="C82" s="47"/>
      <c r="D82" s="158"/>
      <c r="E82" s="158"/>
      <c r="F82" s="158"/>
      <c r="G82" s="158"/>
      <c r="H82" s="158"/>
      <c r="I82" s="158"/>
      <c r="J82" s="159"/>
      <c r="K82" s="159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9"/>
    </row>
    <row r="83" spans="1:65" s="157" customFormat="1" hidden="1" x14ac:dyDescent="0.15">
      <c r="A83" s="156"/>
      <c r="B83" s="14" t="s">
        <v>305</v>
      </c>
      <c r="C83" s="47"/>
      <c r="D83" s="158"/>
      <c r="E83" s="158"/>
      <c r="F83" s="158"/>
      <c r="G83" s="158"/>
      <c r="H83" s="158"/>
      <c r="I83" s="158"/>
      <c r="J83" s="159"/>
      <c r="K83" s="159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9"/>
    </row>
    <row r="84" spans="1:65" s="157" customFormat="1" hidden="1" x14ac:dyDescent="0.15">
      <c r="A84" s="156"/>
      <c r="B84" s="47" t="s">
        <v>299</v>
      </c>
      <c r="C84" s="14"/>
      <c r="D84" s="158">
        <f>D188</f>
        <v>3500</v>
      </c>
      <c r="E84" s="158">
        <f>SUM(E188:P188)</f>
        <v>900</v>
      </c>
      <c r="F84" s="158">
        <f>SUM(Q188:AB188)</f>
        <v>922.5</v>
      </c>
      <c r="G84" s="158">
        <f>SUM(AC188:AN188)</f>
        <v>945.5625</v>
      </c>
      <c r="H84" s="158">
        <f>SUM(AO188:AZ188)</f>
        <v>969.2015624999998</v>
      </c>
      <c r="I84" s="158">
        <f>SUM(BA188:BL188)</f>
        <v>993.43160156249962</v>
      </c>
      <c r="J84" s="159">
        <f>SUM(D84:I84)</f>
        <v>8230.6956640624994</v>
      </c>
      <c r="K84" s="144">
        <f>J84-BM188</f>
        <v>0</v>
      </c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9"/>
    </row>
    <row r="85" spans="1:65" s="50" customFormat="1" hidden="1" x14ac:dyDescent="0.15">
      <c r="A85" s="74"/>
      <c r="B85" s="47" t="s">
        <v>300</v>
      </c>
      <c r="C85" s="14"/>
      <c r="D85" s="158">
        <f>D189</f>
        <v>1500</v>
      </c>
      <c r="E85" s="158">
        <f>SUM(E189:P189)</f>
        <v>1500</v>
      </c>
      <c r="F85" s="158">
        <f>SUM(Q189:AB189)</f>
        <v>1500</v>
      </c>
      <c r="G85" s="158">
        <f>SUM(AC189:AN189)</f>
        <v>1500</v>
      </c>
      <c r="H85" s="158">
        <f>SUM(AO189:AZ189)</f>
        <v>1500</v>
      </c>
      <c r="I85" s="158">
        <f>SUM(BA189:BL189)</f>
        <v>1500</v>
      </c>
      <c r="J85" s="159">
        <f>SUM(D85:I85)</f>
        <v>9000</v>
      </c>
      <c r="K85" s="144">
        <f>J85-BM189</f>
        <v>0</v>
      </c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67"/>
    </row>
    <row r="86" spans="1:65" s="50" customFormat="1" hidden="1" x14ac:dyDescent="0.15">
      <c r="A86" s="74"/>
      <c r="B86" s="47" t="s">
        <v>169</v>
      </c>
      <c r="C86" s="14"/>
      <c r="D86" s="158">
        <f>D190</f>
        <v>3300</v>
      </c>
      <c r="E86" s="158">
        <f>SUM(E190:P190)</f>
        <v>1800</v>
      </c>
      <c r="F86" s="158">
        <f>SUM(Q190:AB190)</f>
        <v>1845</v>
      </c>
      <c r="G86" s="158">
        <f>SUM(AC190:AN190)</f>
        <v>1891.125</v>
      </c>
      <c r="H86" s="158">
        <f>SUM(AO190:AZ190)</f>
        <v>1938.4031249999996</v>
      </c>
      <c r="I86" s="158">
        <f>SUM(BA190:BL190)</f>
        <v>1986.8632031249992</v>
      </c>
      <c r="J86" s="159">
        <f>SUM(D86:I86)</f>
        <v>12761.391328124999</v>
      </c>
      <c r="K86" s="144">
        <f>J86-BM190</f>
        <v>0</v>
      </c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67"/>
    </row>
    <row r="87" spans="1:65" s="1" customFormat="1" hidden="1" x14ac:dyDescent="0.15">
      <c r="A87" s="7"/>
      <c r="B87" s="14" t="s">
        <v>304</v>
      </c>
      <c r="C87" s="33"/>
      <c r="D87" s="158">
        <f>D191</f>
        <v>8300</v>
      </c>
      <c r="E87" s="158">
        <f>SUM(E191:P191)</f>
        <v>4200</v>
      </c>
      <c r="F87" s="158">
        <f>SUM(Q191:AB191)</f>
        <v>4267.5</v>
      </c>
      <c r="G87" s="158">
        <f>SUM(AC191:AN191)</f>
        <v>4336.6875</v>
      </c>
      <c r="H87" s="158">
        <f>SUM(AO191:AZ191)</f>
        <v>4407.6046875000002</v>
      </c>
      <c r="I87" s="158">
        <f>SUM(BA191:BL191)</f>
        <v>4480.294804687499</v>
      </c>
      <c r="J87" s="159">
        <f>SUM(D87:I87)</f>
        <v>29992.086992187498</v>
      </c>
      <c r="K87" s="144">
        <f>J87-BM191</f>
        <v>0</v>
      </c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  <c r="BK87" s="158"/>
      <c r="BL87" s="158"/>
      <c r="BM87" s="159"/>
    </row>
    <row r="88" spans="1:65" hidden="1" x14ac:dyDescent="0.15">
      <c r="C88" s="14"/>
      <c r="D88" s="158"/>
      <c r="E88" s="158"/>
      <c r="F88" s="158"/>
      <c r="G88" s="158"/>
      <c r="H88" s="158"/>
      <c r="I88" s="158"/>
      <c r="J88" s="159"/>
      <c r="K88" s="159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  <c r="BK88" s="158"/>
      <c r="BL88" s="158"/>
    </row>
    <row r="89" spans="1:65" hidden="1" x14ac:dyDescent="0.15">
      <c r="B89" s="14" t="s">
        <v>306</v>
      </c>
      <c r="C89" s="14"/>
      <c r="D89" s="158"/>
      <c r="E89" s="158"/>
      <c r="F89" s="158"/>
      <c r="G89" s="158"/>
      <c r="H89" s="158"/>
      <c r="I89" s="158"/>
      <c r="J89" s="159"/>
      <c r="K89" s="159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  <c r="BK89" s="158"/>
      <c r="BL89" s="158"/>
    </row>
    <row r="90" spans="1:65" s="50" customFormat="1" hidden="1" x14ac:dyDescent="0.15">
      <c r="A90" s="74"/>
      <c r="B90" s="47" t="s">
        <v>180</v>
      </c>
      <c r="C90" s="14"/>
      <c r="D90" s="158">
        <f>D194</f>
        <v>2500</v>
      </c>
      <c r="E90" s="158">
        <f>SUM(E194:P194)</f>
        <v>3000</v>
      </c>
      <c r="F90" s="158">
        <f>SUM(Q194:AB194)</f>
        <v>3075</v>
      </c>
      <c r="G90" s="158">
        <f>SUM(AC194:AN194)</f>
        <v>3151.875</v>
      </c>
      <c r="H90" s="158">
        <f>SUM(AO194:AZ194)</f>
        <v>3230.671875</v>
      </c>
      <c r="I90" s="158">
        <f>SUM(BA194:BL194)</f>
        <v>3311.4386718750006</v>
      </c>
      <c r="J90" s="159">
        <f>SUM(D90:I90)</f>
        <v>18268.985546874999</v>
      </c>
      <c r="K90" s="144">
        <f>J90-BM194</f>
        <v>0</v>
      </c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67"/>
    </row>
    <row r="91" spans="1:65" s="50" customFormat="1" hidden="1" x14ac:dyDescent="0.15">
      <c r="A91" s="74"/>
      <c r="B91" s="47" t="s">
        <v>1037</v>
      </c>
      <c r="C91" s="14"/>
      <c r="D91" s="158">
        <f>D195</f>
        <v>0</v>
      </c>
      <c r="E91" s="158">
        <f>SUM(E195:P195)</f>
        <v>3000</v>
      </c>
      <c r="F91" s="158">
        <f>SUM(Q195:AB195)</f>
        <v>3075</v>
      </c>
      <c r="G91" s="158">
        <f>SUM(AC195:AN195)</f>
        <v>3151.875</v>
      </c>
      <c r="H91" s="158">
        <f>SUM(AO195:AZ195)</f>
        <v>3230.671875</v>
      </c>
      <c r="I91" s="158">
        <f>SUM(BA195:BL195)</f>
        <v>3311.4386718750006</v>
      </c>
      <c r="J91" s="159">
        <f>SUM(D91:I91)</f>
        <v>15768.985546875001</v>
      </c>
      <c r="K91" s="144">
        <f>J91-BM195</f>
        <v>0</v>
      </c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67"/>
    </row>
    <row r="92" spans="1:65" s="50" customFormat="1" hidden="1" x14ac:dyDescent="0.15">
      <c r="A92" s="74"/>
      <c r="B92" s="47" t="s">
        <v>176</v>
      </c>
      <c r="C92" s="14"/>
      <c r="D92" s="158">
        <f>D196</f>
        <v>8500</v>
      </c>
      <c r="E92" s="158">
        <f>SUM(E196:P196)</f>
        <v>20000</v>
      </c>
      <c r="F92" s="158">
        <f>SUM(Q196:AB196)</f>
        <v>5000</v>
      </c>
      <c r="G92" s="158">
        <f>SUM(AC196:AN196)</f>
        <v>5000</v>
      </c>
      <c r="H92" s="158">
        <f>SUM(AO196:AZ196)</f>
        <v>5000</v>
      </c>
      <c r="I92" s="158">
        <f>SUM(BA196:BL196)</f>
        <v>5000</v>
      </c>
      <c r="J92" s="159">
        <f>SUM(D92:I92)</f>
        <v>48500</v>
      </c>
      <c r="K92" s="144">
        <f>J92-BM196</f>
        <v>0</v>
      </c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67"/>
    </row>
    <row r="93" spans="1:65" s="50" customFormat="1" hidden="1" x14ac:dyDescent="0.15">
      <c r="A93" s="74"/>
      <c r="B93" s="50" t="s">
        <v>307</v>
      </c>
      <c r="C93" s="14"/>
      <c r="D93" s="158">
        <f>D197</f>
        <v>11000</v>
      </c>
      <c r="E93" s="158">
        <f>SUM(E197:P197)</f>
        <v>26000</v>
      </c>
      <c r="F93" s="158">
        <f>SUM(Q197:AB197)</f>
        <v>11150</v>
      </c>
      <c r="G93" s="158">
        <f>SUM(AC197:AN197)</f>
        <v>11303.75</v>
      </c>
      <c r="H93" s="158">
        <f>SUM(AO197:AZ197)</f>
        <v>11461.34375</v>
      </c>
      <c r="I93" s="158">
        <f>SUM(BA197:BL197)</f>
        <v>11622.877343749997</v>
      </c>
      <c r="J93" s="159">
        <f>SUM(D93:I93)</f>
        <v>82537.971093749991</v>
      </c>
      <c r="K93" s="144">
        <f>J93-BM197</f>
        <v>0</v>
      </c>
      <c r="L93" s="158" t="s">
        <v>616</v>
      </c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67"/>
    </row>
    <row r="94" spans="1:65" s="50" customFormat="1" hidden="1" x14ac:dyDescent="0.15">
      <c r="A94" s="74"/>
      <c r="C94" s="14"/>
      <c r="D94" s="166"/>
      <c r="E94" s="166"/>
      <c r="F94" s="166"/>
      <c r="G94" s="166"/>
      <c r="H94" s="166"/>
      <c r="I94" s="166"/>
      <c r="J94" s="167"/>
      <c r="K94" s="167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166"/>
      <c r="AV94" s="166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  <c r="BJ94" s="166"/>
      <c r="BK94" s="166"/>
      <c r="BL94" s="166"/>
      <c r="BM94" s="167"/>
    </row>
    <row r="95" spans="1:65" hidden="1" x14ac:dyDescent="0.15">
      <c r="B95" s="14" t="s">
        <v>174</v>
      </c>
      <c r="C95" s="33"/>
      <c r="D95" s="158">
        <f>D199</f>
        <v>0</v>
      </c>
      <c r="E95" s="158">
        <f>SUM(E199:P199)</f>
        <v>300</v>
      </c>
      <c r="F95" s="158">
        <f>SUM(Q199:AB199)</f>
        <v>307.49999999999994</v>
      </c>
      <c r="G95" s="158">
        <f>SUM(AC199:AN199)</f>
        <v>315.18749999999994</v>
      </c>
      <c r="H95" s="158">
        <f>SUM(AO199:AZ199)</f>
        <v>323.06718749999982</v>
      </c>
      <c r="I95" s="158">
        <f>SUM(BA199:BL199)</f>
        <v>331.14386718749989</v>
      </c>
      <c r="J95" s="159">
        <f>SUM(D95:I95)</f>
        <v>1576.8985546874997</v>
      </c>
      <c r="K95" s="144">
        <f>J95-BM199</f>
        <v>0</v>
      </c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  <c r="BK95" s="158"/>
      <c r="BL95" s="158"/>
    </row>
    <row r="96" spans="1:65" hidden="1" x14ac:dyDescent="0.15">
      <c r="B96" s="14"/>
      <c r="C96" s="33"/>
      <c r="D96" s="158"/>
      <c r="E96" s="158"/>
      <c r="F96" s="158"/>
      <c r="G96" s="158"/>
      <c r="H96" s="158"/>
      <c r="I96" s="158"/>
      <c r="J96" s="159"/>
      <c r="K96" s="159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  <c r="BK96" s="158"/>
      <c r="BL96" s="158"/>
    </row>
    <row r="97" spans="1:65" hidden="1" x14ac:dyDescent="0.15">
      <c r="B97" s="50" t="s">
        <v>170</v>
      </c>
      <c r="C97" s="33"/>
      <c r="D97" s="158">
        <f>D201</f>
        <v>0</v>
      </c>
      <c r="E97" s="158">
        <f>SUM(E201:P201)</f>
        <v>300</v>
      </c>
      <c r="F97" s="158">
        <f>SUM(Q201:AB201)</f>
        <v>307.49999999999994</v>
      </c>
      <c r="G97" s="158">
        <f>SUM(AC201:AN201)</f>
        <v>315.18749999999994</v>
      </c>
      <c r="H97" s="158">
        <f>SUM(AO201:AZ201)</f>
        <v>323.06718749999982</v>
      </c>
      <c r="I97" s="158">
        <f>SUM(BA201:BL201)</f>
        <v>331.14386718749989</v>
      </c>
      <c r="J97" s="159">
        <f>SUM(D97:I97)</f>
        <v>1576.8985546874997</v>
      </c>
      <c r="K97" s="144">
        <f>J97-BM201</f>
        <v>0</v>
      </c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</row>
    <row r="98" spans="1:65" hidden="1" x14ac:dyDescent="0.15">
      <c r="B98" s="50"/>
      <c r="C98" s="33"/>
      <c r="D98" s="158"/>
      <c r="E98" s="158"/>
      <c r="F98" s="158"/>
      <c r="G98" s="158"/>
      <c r="H98" s="158"/>
      <c r="I98" s="158"/>
      <c r="J98" s="159"/>
      <c r="K98" s="159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8"/>
      <c r="BL98" s="158"/>
    </row>
    <row r="99" spans="1:65" hidden="1" x14ac:dyDescent="0.15">
      <c r="B99" s="50" t="s">
        <v>167</v>
      </c>
      <c r="C99" s="33"/>
      <c r="D99" s="158">
        <f>D203</f>
        <v>0</v>
      </c>
      <c r="E99" s="158">
        <f>SUM(E203:P203)</f>
        <v>18275</v>
      </c>
      <c r="F99" s="158">
        <f>SUM(Q203:AB203)</f>
        <v>20400</v>
      </c>
      <c r="G99" s="158">
        <f>SUM(AC203:AN203)</f>
        <v>21008.333333333336</v>
      </c>
      <c r="H99" s="158">
        <f>SUM(AO203:AZ203)</f>
        <v>21100</v>
      </c>
      <c r="I99" s="158">
        <f>SUM(BA203:BL203)</f>
        <v>21100</v>
      </c>
      <c r="J99" s="159">
        <f>SUM(D99:I99)</f>
        <v>101883.33333333334</v>
      </c>
      <c r="K99" s="144">
        <f>J99-BM203</f>
        <v>0</v>
      </c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  <c r="BK99" s="158"/>
      <c r="BL99" s="158"/>
    </row>
    <row r="100" spans="1:65" hidden="1" x14ac:dyDescent="0.15">
      <c r="B100" s="50"/>
      <c r="C100" s="33"/>
      <c r="K100" s="37"/>
    </row>
    <row r="101" spans="1:65" x14ac:dyDescent="0.15">
      <c r="B101" s="14" t="s">
        <v>1097</v>
      </c>
      <c r="C101" s="33"/>
      <c r="D101" s="130">
        <f>D205</f>
        <v>28592</v>
      </c>
      <c r="E101" s="130">
        <f>SUM(E205:P205)</f>
        <v>112605652.99999999</v>
      </c>
      <c r="F101" s="130">
        <f>SUM(Q205:AB205)</f>
        <v>123929685.757</v>
      </c>
      <c r="G101" s="130">
        <f>SUM(AC205:AN205)</f>
        <v>99707352.515833318</v>
      </c>
      <c r="H101" s="130">
        <f>SUM(AO205:AZ205)</f>
        <v>120245149.00319752</v>
      </c>
      <c r="I101" s="130">
        <f>SUM(BA205:BL205)</f>
        <v>163916081.69944221</v>
      </c>
      <c r="J101" s="38">
        <f>SUM(D101:I101)</f>
        <v>620432513.97547293</v>
      </c>
      <c r="K101" s="144">
        <f>J101-BM205</f>
        <v>0</v>
      </c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</row>
    <row r="102" spans="1:65" x14ac:dyDescent="0.15">
      <c r="K102" s="37"/>
    </row>
    <row r="103" spans="1:65" x14ac:dyDescent="0.15">
      <c r="B103" s="14" t="s">
        <v>485</v>
      </c>
      <c r="D103" s="130">
        <f>D207</f>
        <v>-28592</v>
      </c>
      <c r="E103" s="130">
        <f>SUM(E207:P207)</f>
        <v>-112514652.99999999</v>
      </c>
      <c r="F103" s="130">
        <f>SUM(Q207:AB207)</f>
        <v>-120526743.85699999</v>
      </c>
      <c r="G103" s="130">
        <f>SUM(AC207:AN207)</f>
        <v>-88743366.015833333</v>
      </c>
      <c r="H103" s="130">
        <f>SUM(AO207:AZ207)</f>
        <v>-99737976.636197522</v>
      </c>
      <c r="I103" s="130">
        <f>SUM(BA207:BL207)</f>
        <v>-129014423.15944219</v>
      </c>
      <c r="J103" s="38">
        <f>SUM(D103:I103)</f>
        <v>-550565754.66847301</v>
      </c>
      <c r="K103" s="144">
        <f>J103-BM207</f>
        <v>0</v>
      </c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</row>
    <row r="104" spans="1:65" x14ac:dyDescent="0.15">
      <c r="B104" s="14" t="s">
        <v>1035</v>
      </c>
      <c r="D104" s="130">
        <f>D103</f>
        <v>-28592</v>
      </c>
      <c r="E104" s="130">
        <f>E103+D104</f>
        <v>-112543244.99999999</v>
      </c>
      <c r="F104" s="130">
        <f>F103+E104</f>
        <v>-233069988.85699999</v>
      </c>
      <c r="G104" s="130">
        <f>G103+F104</f>
        <v>-321813354.87283331</v>
      </c>
      <c r="H104" s="130">
        <f>H103+G104</f>
        <v>-421551331.50903082</v>
      </c>
      <c r="I104" s="130">
        <f>I103+H104</f>
        <v>-550565754.66847301</v>
      </c>
      <c r="J104" s="38">
        <f>SUM(D104:I104)</f>
        <v>-1639572266.9073372</v>
      </c>
      <c r="K104" s="35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</row>
    <row r="105" spans="1:65" x14ac:dyDescent="0.15">
      <c r="B105" s="14"/>
      <c r="D105" s="130"/>
      <c r="E105" s="130"/>
      <c r="F105" s="130"/>
      <c r="G105" s="130"/>
      <c r="H105" s="130"/>
      <c r="I105" s="130"/>
      <c r="J105" s="38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</row>
    <row r="106" spans="1:65" x14ac:dyDescent="0.15">
      <c r="B106" s="14"/>
      <c r="D106" s="130"/>
      <c r="E106" s="130"/>
      <c r="F106" s="130"/>
      <c r="G106" s="130"/>
      <c r="H106" s="130"/>
      <c r="I106" s="130"/>
      <c r="J106" s="38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</row>
    <row r="107" spans="1:65" s="33" customFormat="1" x14ac:dyDescent="0.15">
      <c r="D107" s="75"/>
      <c r="E107" s="363" t="s">
        <v>35</v>
      </c>
      <c r="F107" s="363"/>
      <c r="G107" s="363"/>
      <c r="H107" s="363"/>
      <c r="I107" s="363"/>
      <c r="J107" s="363"/>
      <c r="K107" s="363"/>
      <c r="L107" s="363"/>
      <c r="M107" s="363"/>
      <c r="N107" s="363"/>
      <c r="O107" s="363"/>
      <c r="P107" s="363"/>
      <c r="Q107" s="363" t="s">
        <v>36</v>
      </c>
      <c r="R107" s="363"/>
      <c r="S107" s="363"/>
      <c r="T107" s="363"/>
      <c r="U107" s="363"/>
      <c r="V107" s="363"/>
      <c r="W107" s="363"/>
      <c r="X107" s="363"/>
      <c r="Y107" s="363"/>
      <c r="Z107" s="363"/>
      <c r="AA107" s="363"/>
      <c r="AB107" s="363"/>
      <c r="AC107" s="363" t="s">
        <v>37</v>
      </c>
      <c r="AD107" s="363"/>
      <c r="AE107" s="363"/>
      <c r="AF107" s="363"/>
      <c r="AG107" s="363"/>
      <c r="AH107" s="363"/>
      <c r="AI107" s="363"/>
      <c r="AJ107" s="363"/>
      <c r="AK107" s="363"/>
      <c r="AL107" s="363"/>
      <c r="AM107" s="363"/>
      <c r="AN107" s="363"/>
      <c r="AO107" s="363" t="s">
        <v>38</v>
      </c>
      <c r="AP107" s="363"/>
      <c r="AQ107" s="363"/>
      <c r="AR107" s="363"/>
      <c r="AS107" s="363"/>
      <c r="AT107" s="363"/>
      <c r="AU107" s="363"/>
      <c r="AV107" s="363"/>
      <c r="AW107" s="363"/>
      <c r="AX107" s="363"/>
      <c r="AY107" s="363"/>
      <c r="AZ107" s="363"/>
      <c r="BA107" s="363" t="s">
        <v>39</v>
      </c>
      <c r="BB107" s="363"/>
      <c r="BC107" s="363"/>
      <c r="BD107" s="363"/>
      <c r="BE107" s="363"/>
      <c r="BF107" s="363"/>
      <c r="BG107" s="363"/>
      <c r="BH107" s="363"/>
      <c r="BI107" s="363"/>
      <c r="BJ107" s="363"/>
      <c r="BK107" s="363"/>
      <c r="BL107" s="363"/>
      <c r="BM107" s="65"/>
    </row>
    <row r="108" spans="1:65" s="33" customFormat="1" x14ac:dyDescent="0.15">
      <c r="D108" s="74" t="s">
        <v>147</v>
      </c>
      <c r="E108" s="27" t="s">
        <v>40</v>
      </c>
      <c r="F108" s="27" t="s">
        <v>41</v>
      </c>
      <c r="G108" s="27" t="s">
        <v>42</v>
      </c>
      <c r="H108" s="10" t="s">
        <v>43</v>
      </c>
      <c r="I108" s="10" t="s">
        <v>44</v>
      </c>
      <c r="J108" s="10" t="s">
        <v>45</v>
      </c>
      <c r="K108" s="10" t="s">
        <v>46</v>
      </c>
      <c r="L108" s="10" t="s">
        <v>47</v>
      </c>
      <c r="M108" s="10" t="s">
        <v>48</v>
      </c>
      <c r="N108" s="10" t="s">
        <v>49</v>
      </c>
      <c r="O108" s="10" t="s">
        <v>50</v>
      </c>
      <c r="P108" s="10" t="s">
        <v>51</v>
      </c>
      <c r="Q108" s="10" t="s">
        <v>40</v>
      </c>
      <c r="R108" s="10" t="s">
        <v>41</v>
      </c>
      <c r="S108" s="10" t="s">
        <v>42</v>
      </c>
      <c r="T108" s="10" t="s">
        <v>43</v>
      </c>
      <c r="U108" s="10" t="s">
        <v>44</v>
      </c>
      <c r="V108" s="10" t="s">
        <v>45</v>
      </c>
      <c r="W108" s="10" t="s">
        <v>46</v>
      </c>
      <c r="X108" s="10" t="s">
        <v>47</v>
      </c>
      <c r="Y108" s="10" t="s">
        <v>48</v>
      </c>
      <c r="Z108" s="10" t="s">
        <v>49</v>
      </c>
      <c r="AA108" s="10" t="s">
        <v>50</v>
      </c>
      <c r="AB108" s="10" t="s">
        <v>51</v>
      </c>
      <c r="AC108" s="10" t="s">
        <v>40</v>
      </c>
      <c r="AD108" s="10" t="s">
        <v>41</v>
      </c>
      <c r="AE108" s="10" t="s">
        <v>42</v>
      </c>
      <c r="AF108" s="10" t="s">
        <v>43</v>
      </c>
      <c r="AG108" s="10" t="s">
        <v>44</v>
      </c>
      <c r="AH108" s="10" t="s">
        <v>45</v>
      </c>
      <c r="AI108" s="10" t="s">
        <v>46</v>
      </c>
      <c r="AJ108" s="10" t="s">
        <v>47</v>
      </c>
      <c r="AK108" s="10" t="s">
        <v>48</v>
      </c>
      <c r="AL108" s="10" t="s">
        <v>49</v>
      </c>
      <c r="AM108" s="10" t="s">
        <v>50</v>
      </c>
      <c r="AN108" s="10" t="s">
        <v>51</v>
      </c>
      <c r="AO108" s="10" t="s">
        <v>40</v>
      </c>
      <c r="AP108" s="10" t="s">
        <v>41</v>
      </c>
      <c r="AQ108" s="10" t="s">
        <v>42</v>
      </c>
      <c r="AR108" s="10" t="s">
        <v>43</v>
      </c>
      <c r="AS108" s="10" t="s">
        <v>44</v>
      </c>
      <c r="AT108" s="10" t="s">
        <v>45</v>
      </c>
      <c r="AU108" s="10" t="s">
        <v>46</v>
      </c>
      <c r="AV108" s="10" t="s">
        <v>47</v>
      </c>
      <c r="AW108" s="10" t="s">
        <v>48</v>
      </c>
      <c r="AX108" s="10" t="s">
        <v>49</v>
      </c>
      <c r="AY108" s="10" t="s">
        <v>50</v>
      </c>
      <c r="AZ108" s="10" t="s">
        <v>51</v>
      </c>
      <c r="BA108" s="10" t="s">
        <v>40</v>
      </c>
      <c r="BB108" s="10" t="s">
        <v>41</v>
      </c>
      <c r="BC108" s="10" t="s">
        <v>42</v>
      </c>
      <c r="BD108" s="10" t="s">
        <v>43</v>
      </c>
      <c r="BE108" s="10" t="s">
        <v>44</v>
      </c>
      <c r="BF108" s="10" t="s">
        <v>45</v>
      </c>
      <c r="BG108" s="10" t="s">
        <v>46</v>
      </c>
      <c r="BH108" s="10" t="s">
        <v>47</v>
      </c>
      <c r="BI108" s="10" t="s">
        <v>48</v>
      </c>
      <c r="BJ108" s="10" t="s">
        <v>49</v>
      </c>
      <c r="BK108" s="10" t="s">
        <v>50</v>
      </c>
      <c r="BL108" s="10" t="s">
        <v>51</v>
      </c>
      <c r="BM108" s="65"/>
    </row>
    <row r="109" spans="1:65" x14ac:dyDescent="0.15">
      <c r="J109" s="33"/>
    </row>
    <row r="110" spans="1:65" x14ac:dyDescent="0.15">
      <c r="B110" s="44"/>
      <c r="C110" s="138"/>
      <c r="J110" s="33"/>
    </row>
    <row r="111" spans="1:65" s="50" customFormat="1" x14ac:dyDescent="0.15">
      <c r="A111" s="74"/>
      <c r="B111" s="14" t="s">
        <v>502</v>
      </c>
      <c r="D111" s="50">
        <f>'REV-REVCALC_CWS'!D6</f>
        <v>0</v>
      </c>
      <c r="E111" s="50">
        <f>'REV-REVCALC_CWS'!E6</f>
        <v>0</v>
      </c>
      <c r="F111" s="50">
        <f>'REV-REVCALC_CWS'!F6</f>
        <v>0</v>
      </c>
      <c r="G111" s="50">
        <f>'REV-REVCALC_CWS'!G6</f>
        <v>0</v>
      </c>
      <c r="H111" s="50">
        <f>'REV-REVCALC_CWS'!H6</f>
        <v>0</v>
      </c>
      <c r="I111" s="50">
        <f>'REV-REVCALC_CWS'!I6</f>
        <v>0</v>
      </c>
      <c r="J111" s="14">
        <f>'REV-REVCALC_CWS'!J6</f>
        <v>0</v>
      </c>
      <c r="K111" s="50">
        <f>'REV-REVCALC_CWS'!K6</f>
        <v>0</v>
      </c>
      <c r="L111" s="50">
        <f>'REV-REVCALC_CWS'!L6</f>
        <v>0</v>
      </c>
      <c r="M111" s="50">
        <f>'REV-REVCALC_CWS'!M6</f>
        <v>0</v>
      </c>
      <c r="N111" s="50">
        <f>'REV-REVCALC_CWS'!N6</f>
        <v>19</v>
      </c>
      <c r="O111" s="50">
        <f>'REV-REVCALC_CWS'!O6</f>
        <v>19</v>
      </c>
      <c r="P111" s="50">
        <f>'REV-REVCALC_CWS'!P6</f>
        <v>37</v>
      </c>
      <c r="Q111" s="50">
        <f>'REV-REVCALC_CWS'!Q6</f>
        <v>29</v>
      </c>
      <c r="R111" s="50">
        <f>'REV-REVCALC_CWS'!R6</f>
        <v>39</v>
      </c>
      <c r="S111" s="50">
        <f>'REV-REVCALC_CWS'!S6</f>
        <v>78</v>
      </c>
      <c r="T111" s="50">
        <f>'REV-REVCALC_CWS'!T6</f>
        <v>78</v>
      </c>
      <c r="U111" s="50">
        <f>'REV-REVCALC_CWS'!U6</f>
        <v>78</v>
      </c>
      <c r="V111" s="50">
        <f>'REV-REVCALC_CWS'!V6</f>
        <v>78</v>
      </c>
      <c r="W111" s="50">
        <f>'REV-REVCALC_CWS'!W6</f>
        <v>78</v>
      </c>
      <c r="X111" s="50">
        <f>'REV-REVCALC_CWS'!X6</f>
        <v>88</v>
      </c>
      <c r="Y111" s="50">
        <f>'REV-REVCALC_CWS'!Y6</f>
        <v>98</v>
      </c>
      <c r="Z111" s="50">
        <f>'REV-REVCALC_CWS'!Z6</f>
        <v>98</v>
      </c>
      <c r="AA111" s="50">
        <f>'REV-REVCALC_CWS'!AA6</f>
        <v>117</v>
      </c>
      <c r="AB111" s="50">
        <f>'REV-REVCALC_CWS'!AB6</f>
        <v>117</v>
      </c>
      <c r="AC111" s="50">
        <f>'REV-REVCALC_CWS'!AC6</f>
        <v>120</v>
      </c>
      <c r="AD111" s="50">
        <f>'REV-REVCALC_CWS'!AD6</f>
        <v>192</v>
      </c>
      <c r="AE111" s="50">
        <f>'REV-REVCALC_CWS'!AE6</f>
        <v>216</v>
      </c>
      <c r="AF111" s="50">
        <f>'REV-REVCALC_CWS'!AF6</f>
        <v>216</v>
      </c>
      <c r="AG111" s="50">
        <f>'REV-REVCALC_CWS'!AG6</f>
        <v>240</v>
      </c>
      <c r="AH111" s="50">
        <f>'REV-REVCALC_CWS'!AH6</f>
        <v>240</v>
      </c>
      <c r="AI111" s="50">
        <f>'REV-REVCALC_CWS'!AI6</f>
        <v>240</v>
      </c>
      <c r="AJ111" s="50">
        <f>'REV-REVCALC_CWS'!AJ6</f>
        <v>216</v>
      </c>
      <c r="AK111" s="50">
        <f>'REV-REVCALC_CWS'!AK6</f>
        <v>216</v>
      </c>
      <c r="AL111" s="50">
        <f>'REV-REVCALC_CWS'!AL6</f>
        <v>192</v>
      </c>
      <c r="AM111" s="50">
        <f>'REV-REVCALC_CWS'!AM6</f>
        <v>168</v>
      </c>
      <c r="AN111" s="50">
        <f>'REV-REVCALC_CWS'!AN6</f>
        <v>144</v>
      </c>
      <c r="AO111" s="50">
        <f>'REV-REVCALC_CWS'!AO6</f>
        <v>188</v>
      </c>
      <c r="AP111" s="50">
        <f>'REV-REVCALC_CWS'!AP6</f>
        <v>300</v>
      </c>
      <c r="AQ111" s="50">
        <f>'REV-REVCALC_CWS'!AQ6</f>
        <v>338</v>
      </c>
      <c r="AR111" s="50">
        <f>'REV-REVCALC_CWS'!AR6</f>
        <v>338</v>
      </c>
      <c r="AS111" s="50">
        <f>'REV-REVCALC_CWS'!AS6</f>
        <v>375</v>
      </c>
      <c r="AT111" s="50">
        <f>'REV-REVCALC_CWS'!AT6</f>
        <v>375</v>
      </c>
      <c r="AU111" s="50">
        <f>'REV-REVCALC_CWS'!AU6</f>
        <v>375</v>
      </c>
      <c r="AV111" s="50">
        <f>'REV-REVCALC_CWS'!AV6</f>
        <v>338</v>
      </c>
      <c r="AW111" s="50">
        <f>'REV-REVCALC_CWS'!AW6</f>
        <v>338</v>
      </c>
      <c r="AX111" s="50">
        <f>'REV-REVCALC_CWS'!AX6</f>
        <v>300</v>
      </c>
      <c r="AY111" s="50">
        <f>'REV-REVCALC_CWS'!AY6</f>
        <v>263</v>
      </c>
      <c r="AZ111" s="50">
        <f>'REV-REVCALC_CWS'!AZ6</f>
        <v>225</v>
      </c>
      <c r="BA111" s="50">
        <f>'REV-REVCALC_CWS'!BA6</f>
        <v>270</v>
      </c>
      <c r="BB111" s="50">
        <f>'REV-REVCALC_CWS'!BB6</f>
        <v>432</v>
      </c>
      <c r="BC111" s="50">
        <f>'REV-REVCALC_CWS'!BC6</f>
        <v>486</v>
      </c>
      <c r="BD111" s="50">
        <f>'REV-REVCALC_CWS'!BD6</f>
        <v>486</v>
      </c>
      <c r="BE111" s="50">
        <f>'REV-REVCALC_CWS'!BE6</f>
        <v>540</v>
      </c>
      <c r="BF111" s="50">
        <f>'REV-REVCALC_CWS'!BF6</f>
        <v>540</v>
      </c>
      <c r="BG111" s="50">
        <f>'REV-REVCALC_CWS'!BG6</f>
        <v>540</v>
      </c>
      <c r="BH111" s="50">
        <f>'REV-REVCALC_CWS'!BH6</f>
        <v>486</v>
      </c>
      <c r="BI111" s="50">
        <f>'REV-REVCALC_CWS'!BI6</f>
        <v>486</v>
      </c>
      <c r="BJ111" s="50">
        <f>'REV-REVCALC_CWS'!BJ6</f>
        <v>432</v>
      </c>
      <c r="BK111" s="50">
        <f>'REV-REVCALC_CWS'!BK6</f>
        <v>378</v>
      </c>
      <c r="BL111" s="50">
        <f>'REV-REVCALC_CWS'!BL6</f>
        <v>324</v>
      </c>
      <c r="BM111" s="167">
        <f>SUM(D111:BL111)</f>
        <v>12604</v>
      </c>
    </row>
    <row r="112" spans="1:65" s="50" customFormat="1" x14ac:dyDescent="0.15">
      <c r="A112" s="74"/>
      <c r="B112" s="33"/>
      <c r="J112" s="14"/>
      <c r="BM112" s="167"/>
    </row>
    <row r="113" spans="2:65" s="33" customFormat="1" x14ac:dyDescent="0.15">
      <c r="B113" s="14" t="s">
        <v>504</v>
      </c>
      <c r="BM113" s="65"/>
    </row>
    <row r="114" spans="2:65" s="33" customFormat="1" x14ac:dyDescent="0.15">
      <c r="B114" s="47" t="s">
        <v>504</v>
      </c>
      <c r="D114" s="70">
        <f>'REV-REVCALC_CWS'!D10</f>
        <v>0</v>
      </c>
      <c r="E114" s="70">
        <f>'REV-REVCALC_CWS'!E10</f>
        <v>0</v>
      </c>
      <c r="F114" s="70">
        <f>'REV-REVCALC_CWS'!F10</f>
        <v>0</v>
      </c>
      <c r="G114" s="70">
        <f>'REV-REVCALC_CWS'!G10</f>
        <v>0</v>
      </c>
      <c r="H114" s="70">
        <f>'REV-REVCALC_CWS'!H10</f>
        <v>0</v>
      </c>
      <c r="I114" s="70">
        <f>'REV-REVCALC_CWS'!I10</f>
        <v>0</v>
      </c>
      <c r="J114" s="70">
        <f>'REV-REVCALC_CWS'!J10</f>
        <v>0</v>
      </c>
      <c r="K114" s="70">
        <f>'REV-REVCALC_CWS'!K10</f>
        <v>0</v>
      </c>
      <c r="L114" s="70">
        <f>'REV-REVCALC_CWS'!L10</f>
        <v>0</v>
      </c>
      <c r="M114" s="70">
        <f>'REV-REVCALC_CWS'!M10</f>
        <v>0</v>
      </c>
      <c r="N114" s="70">
        <f>'REV-REVCALC_CWS'!N10</f>
        <v>38000</v>
      </c>
      <c r="O114" s="70">
        <f>'REV-REVCALC_CWS'!O10</f>
        <v>38000</v>
      </c>
      <c r="P114" s="70">
        <f>'REV-REVCALC_CWS'!P10</f>
        <v>74000</v>
      </c>
      <c r="Q114" s="70">
        <f>'REV-REVCALC_CWS'!Q10</f>
        <v>119625</v>
      </c>
      <c r="R114" s="70">
        <f>'REV-REVCALC_CWS'!R10</f>
        <v>160875</v>
      </c>
      <c r="S114" s="70">
        <f>'REV-REVCALC_CWS'!S10</f>
        <v>321750</v>
      </c>
      <c r="T114" s="70">
        <f>'REV-REVCALC_CWS'!T10</f>
        <v>321750</v>
      </c>
      <c r="U114" s="70">
        <f>'REV-REVCALC_CWS'!U10</f>
        <v>321750</v>
      </c>
      <c r="V114" s="70">
        <f>'REV-REVCALC_CWS'!V10</f>
        <v>321750</v>
      </c>
      <c r="W114" s="70">
        <f>'REV-REVCALC_CWS'!W10</f>
        <v>321750</v>
      </c>
      <c r="X114" s="70">
        <f>'REV-REVCALC_CWS'!X10</f>
        <v>363000</v>
      </c>
      <c r="Y114" s="70">
        <f>'REV-REVCALC_CWS'!Y10</f>
        <v>404250</v>
      </c>
      <c r="Z114" s="70">
        <f>'REV-REVCALC_CWS'!Z10</f>
        <v>404250</v>
      </c>
      <c r="AA114" s="70">
        <f>'REV-REVCALC_CWS'!AA10</f>
        <v>482625</v>
      </c>
      <c r="AB114" s="70">
        <f>'REV-REVCALC_CWS'!AB10</f>
        <v>482625</v>
      </c>
      <c r="AC114" s="70">
        <f>'REV-REVCALC_CWS'!AC10</f>
        <v>612000</v>
      </c>
      <c r="AD114" s="70">
        <f>'REV-REVCALC_CWS'!AD10</f>
        <v>979200</v>
      </c>
      <c r="AE114" s="70">
        <f>'REV-REVCALC_CWS'!AE10</f>
        <v>1101600</v>
      </c>
      <c r="AF114" s="70">
        <f>'REV-REVCALC_CWS'!AF10</f>
        <v>1101600</v>
      </c>
      <c r="AG114" s="70">
        <f>'REV-REVCALC_CWS'!AG10</f>
        <v>1224000</v>
      </c>
      <c r="AH114" s="70">
        <f>'REV-REVCALC_CWS'!AH10</f>
        <v>1224000</v>
      </c>
      <c r="AI114" s="70">
        <f>'REV-REVCALC_CWS'!AI10</f>
        <v>1224000</v>
      </c>
      <c r="AJ114" s="70">
        <f>'REV-REVCALC_CWS'!AJ10</f>
        <v>1101600</v>
      </c>
      <c r="AK114" s="70">
        <f>'REV-REVCALC_CWS'!AK10</f>
        <v>1101600</v>
      </c>
      <c r="AL114" s="70">
        <f>'REV-REVCALC_CWS'!AL10</f>
        <v>979200</v>
      </c>
      <c r="AM114" s="70">
        <f>'REV-REVCALC_CWS'!AM10</f>
        <v>856800</v>
      </c>
      <c r="AN114" s="70">
        <f>'REV-REVCALC_CWS'!AN10</f>
        <v>734400</v>
      </c>
      <c r="AO114" s="70">
        <f>'REV-REVCALC_CWS'!AO10</f>
        <v>1099800</v>
      </c>
      <c r="AP114" s="70">
        <f>'REV-REVCALC_CWS'!AP10</f>
        <v>1755000</v>
      </c>
      <c r="AQ114" s="70">
        <f>'REV-REVCALC_CWS'!AQ10</f>
        <v>1977300</v>
      </c>
      <c r="AR114" s="70">
        <f>'REV-REVCALC_CWS'!AR10</f>
        <v>1977300</v>
      </c>
      <c r="AS114" s="70">
        <f>'REV-REVCALC_CWS'!AS10</f>
        <v>2193750</v>
      </c>
      <c r="AT114" s="70">
        <f>'REV-REVCALC_CWS'!AT10</f>
        <v>2193750</v>
      </c>
      <c r="AU114" s="70">
        <f>'REV-REVCALC_CWS'!AU10</f>
        <v>2193750</v>
      </c>
      <c r="AV114" s="70">
        <f>'REV-REVCALC_CWS'!AV10</f>
        <v>1977300</v>
      </c>
      <c r="AW114" s="70">
        <f>'REV-REVCALC_CWS'!AW10</f>
        <v>1977300</v>
      </c>
      <c r="AX114" s="70">
        <f>'REV-REVCALC_CWS'!AX10</f>
        <v>1755000</v>
      </c>
      <c r="AY114" s="70">
        <f>'REV-REVCALC_CWS'!AY10</f>
        <v>1538550</v>
      </c>
      <c r="AZ114" s="70">
        <f>'REV-REVCALC_CWS'!AZ10</f>
        <v>1316250</v>
      </c>
      <c r="BA114" s="70">
        <f>'REV-REVCALC_CWS'!BA10</f>
        <v>1761750</v>
      </c>
      <c r="BB114" s="70">
        <f>'REV-REVCALC_CWS'!BB10</f>
        <v>2818800</v>
      </c>
      <c r="BC114" s="70">
        <f>'REV-REVCALC_CWS'!BC10</f>
        <v>3171150</v>
      </c>
      <c r="BD114" s="70">
        <f>'REV-REVCALC_CWS'!BD10</f>
        <v>3171150</v>
      </c>
      <c r="BE114" s="70">
        <f>'REV-REVCALC_CWS'!BE10</f>
        <v>3523500</v>
      </c>
      <c r="BF114" s="70">
        <f>'REV-REVCALC_CWS'!BF10</f>
        <v>3523500</v>
      </c>
      <c r="BG114" s="70">
        <f>'REV-REVCALC_CWS'!BG10</f>
        <v>3523500</v>
      </c>
      <c r="BH114" s="70">
        <f>'REV-REVCALC_CWS'!BH10</f>
        <v>3171150</v>
      </c>
      <c r="BI114" s="70">
        <f>'REV-REVCALC_CWS'!BI10</f>
        <v>3171150</v>
      </c>
      <c r="BJ114" s="70">
        <f>'REV-REVCALC_CWS'!BJ10</f>
        <v>2818800</v>
      </c>
      <c r="BK114" s="70">
        <f>'REV-REVCALC_CWS'!BK10</f>
        <v>2466450</v>
      </c>
      <c r="BL114" s="70">
        <f>'REV-REVCALC_CWS'!BL10</f>
        <v>2114100</v>
      </c>
      <c r="BM114" s="167">
        <f>SUM(D114:BL114)</f>
        <v>73606050</v>
      </c>
    </row>
    <row r="115" spans="2:65" s="33" customFormat="1" x14ac:dyDescent="0.15">
      <c r="B115" s="47" t="s">
        <v>312</v>
      </c>
      <c r="D115" s="70">
        <f>'REV-REVCALC_CWS'!D19</f>
        <v>0</v>
      </c>
      <c r="E115" s="70">
        <f>'REV-REVCALC_CWS'!E19</f>
        <v>0</v>
      </c>
      <c r="F115" s="70">
        <f>'REV-REVCALC_CWS'!F19</f>
        <v>0</v>
      </c>
      <c r="G115" s="70">
        <f>'REV-REVCALC_CWS'!G19</f>
        <v>0</v>
      </c>
      <c r="H115" s="70">
        <f>'REV-REVCALC_CWS'!H19</f>
        <v>0</v>
      </c>
      <c r="I115" s="70">
        <f>'REV-REVCALC_CWS'!I19</f>
        <v>0</v>
      </c>
      <c r="J115" s="70">
        <f>'REV-REVCALC_CWS'!J19</f>
        <v>0</v>
      </c>
      <c r="K115" s="70">
        <f>'REV-REVCALC_CWS'!K19</f>
        <v>0</v>
      </c>
      <c r="L115" s="70">
        <f>'REV-REVCALC_CWS'!L19</f>
        <v>0</v>
      </c>
      <c r="M115" s="70">
        <f>'REV-REVCALC_CWS'!M19</f>
        <v>0</v>
      </c>
      <c r="N115" s="70">
        <f>'REV-REVCALC_CWS'!N19</f>
        <v>17271</v>
      </c>
      <c r="O115" s="70">
        <f>'REV-REVCALC_CWS'!O19</f>
        <v>17271</v>
      </c>
      <c r="P115" s="70">
        <f>'REV-REVCALC_CWS'!P19</f>
        <v>33633</v>
      </c>
      <c r="Q115" s="70">
        <f>'REV-REVCALC_CWS'!Q19</f>
        <v>24594.9</v>
      </c>
      <c r="R115" s="70">
        <f>'REV-REVCALC_CWS'!R19</f>
        <v>33075.9</v>
      </c>
      <c r="S115" s="70">
        <f>'REV-REVCALC_CWS'!S19</f>
        <v>66151.8</v>
      </c>
      <c r="T115" s="70">
        <f>'REV-REVCALC_CWS'!T19</f>
        <v>66151.8</v>
      </c>
      <c r="U115" s="70">
        <f>'REV-REVCALC_CWS'!U19</f>
        <v>66151.8</v>
      </c>
      <c r="V115" s="70">
        <f>'REV-REVCALC_CWS'!V19</f>
        <v>66151.8</v>
      </c>
      <c r="W115" s="70">
        <f>'REV-REVCALC_CWS'!W19</f>
        <v>66151.8</v>
      </c>
      <c r="X115" s="70">
        <f>'REV-REVCALC_CWS'!X19</f>
        <v>74632.800000000003</v>
      </c>
      <c r="Y115" s="70">
        <f>'REV-REVCALC_CWS'!Y19</f>
        <v>83113.8</v>
      </c>
      <c r="Z115" s="70">
        <f>'REV-REVCALC_CWS'!Z19</f>
        <v>83113.8</v>
      </c>
      <c r="AA115" s="70">
        <f>'REV-REVCALC_CWS'!AA19</f>
        <v>99227.7</v>
      </c>
      <c r="AB115" s="70">
        <f>'REV-REVCALC_CWS'!AB19</f>
        <v>99227.7</v>
      </c>
      <c r="AC115" s="70">
        <f>'REV-REVCALC_CWS'!AC19</f>
        <v>95554.8</v>
      </c>
      <c r="AD115" s="70">
        <f>'REV-REVCALC_CWS'!AD19</f>
        <v>152887.67999999999</v>
      </c>
      <c r="AE115" s="70">
        <f>'REV-REVCALC_CWS'!AE19</f>
        <v>171998.64</v>
      </c>
      <c r="AF115" s="70">
        <f>'REV-REVCALC_CWS'!AF19</f>
        <v>171998.64</v>
      </c>
      <c r="AG115" s="70">
        <f>'REV-REVCALC_CWS'!AG19</f>
        <v>191109.6</v>
      </c>
      <c r="AH115" s="70">
        <f>'REV-REVCALC_CWS'!AH19</f>
        <v>191109.6</v>
      </c>
      <c r="AI115" s="70">
        <f>'REV-REVCALC_CWS'!AI19</f>
        <v>191109.6</v>
      </c>
      <c r="AJ115" s="70">
        <f>'REV-REVCALC_CWS'!AJ19</f>
        <v>171998.64</v>
      </c>
      <c r="AK115" s="70">
        <f>'REV-REVCALC_CWS'!AK19</f>
        <v>171998.64</v>
      </c>
      <c r="AL115" s="70">
        <f>'REV-REVCALC_CWS'!AL19</f>
        <v>152887.67999999999</v>
      </c>
      <c r="AM115" s="70">
        <f>'REV-REVCALC_CWS'!AM19</f>
        <v>133776.72</v>
      </c>
      <c r="AN115" s="70">
        <f>'REV-REVCALC_CWS'!AN19</f>
        <v>114665.76000000001</v>
      </c>
      <c r="AO115" s="70">
        <f>'REV-REVCALC_CWS'!AO19</f>
        <v>141556.66800000003</v>
      </c>
      <c r="AP115" s="70">
        <f>'REV-REVCALC_CWS'!AP19</f>
        <v>225888.3</v>
      </c>
      <c r="AQ115" s="70">
        <f>'REV-REVCALC_CWS'!AQ19</f>
        <v>254500.81800000003</v>
      </c>
      <c r="AR115" s="70">
        <f>'REV-REVCALC_CWS'!AR19</f>
        <v>254500.81800000003</v>
      </c>
      <c r="AS115" s="70">
        <f>'REV-REVCALC_CWS'!AS19</f>
        <v>282360.375</v>
      </c>
      <c r="AT115" s="70">
        <f>'REV-REVCALC_CWS'!AT19</f>
        <v>282360.375</v>
      </c>
      <c r="AU115" s="70">
        <f>'REV-REVCALC_CWS'!AU19</f>
        <v>282360.375</v>
      </c>
      <c r="AV115" s="70">
        <f>'REV-REVCALC_CWS'!AV19</f>
        <v>254500.81800000003</v>
      </c>
      <c r="AW115" s="70">
        <f>'REV-REVCALC_CWS'!AW19</f>
        <v>254500.81800000003</v>
      </c>
      <c r="AX115" s="70">
        <f>'REV-REVCALC_CWS'!AX19</f>
        <v>225888.3</v>
      </c>
      <c r="AY115" s="70">
        <f>'REV-REVCALC_CWS'!AY19</f>
        <v>198028.74300000002</v>
      </c>
      <c r="AZ115" s="70">
        <f>'REV-REVCALC_CWS'!AZ19</f>
        <v>169416.22500000001</v>
      </c>
      <c r="BA115" s="70">
        <f>'REV-REVCALC_CWS'!BA19</f>
        <v>134751.573</v>
      </c>
      <c r="BB115" s="70">
        <f>'REV-REVCALC_CWS'!BB19</f>
        <v>215602.51680000001</v>
      </c>
      <c r="BC115" s="70">
        <f>'REV-REVCALC_CWS'!BC19</f>
        <v>242552.83139999997</v>
      </c>
      <c r="BD115" s="70">
        <f>'REV-REVCALC_CWS'!BD19</f>
        <v>242552.83139999997</v>
      </c>
      <c r="BE115" s="70">
        <f>'REV-REVCALC_CWS'!BE19</f>
        <v>269503.14600000001</v>
      </c>
      <c r="BF115" s="70">
        <f>'REV-REVCALC_CWS'!BF19</f>
        <v>269503.14600000001</v>
      </c>
      <c r="BG115" s="70">
        <f>'REV-REVCALC_CWS'!BG19</f>
        <v>269503.14600000001</v>
      </c>
      <c r="BH115" s="70">
        <f>'REV-REVCALC_CWS'!BH19</f>
        <v>242552.83139999997</v>
      </c>
      <c r="BI115" s="70">
        <f>'REV-REVCALC_CWS'!BI19</f>
        <v>242552.83139999997</v>
      </c>
      <c r="BJ115" s="70">
        <f>'REV-REVCALC_CWS'!BJ19</f>
        <v>215602.51680000001</v>
      </c>
      <c r="BK115" s="70">
        <f>'REV-REVCALC_CWS'!BK19</f>
        <v>188652.2022</v>
      </c>
      <c r="BL115" s="70">
        <f>'REV-REVCALC_CWS'!BL19</f>
        <v>161701.88759999999</v>
      </c>
      <c r="BM115" s="167">
        <f>SUM(D115:BL115)</f>
        <v>8327910.692999999</v>
      </c>
    </row>
    <row r="116" spans="2:65" s="33" customFormat="1" x14ac:dyDescent="0.15">
      <c r="B116" s="47" t="s">
        <v>345</v>
      </c>
      <c r="D116" s="70">
        <f>'REV-REVCALC_CWS'!D21</f>
        <v>0</v>
      </c>
      <c r="E116" s="70">
        <f>'REV-REVCALC_CWS'!E21</f>
        <v>0</v>
      </c>
      <c r="F116" s="70">
        <f>'REV-REVCALC_CWS'!F21</f>
        <v>0</v>
      </c>
      <c r="G116" s="70">
        <f>'REV-REVCALC_CWS'!G21</f>
        <v>0</v>
      </c>
      <c r="H116" s="70">
        <f>'REV-REVCALC_CWS'!H21</f>
        <v>0</v>
      </c>
      <c r="I116" s="70">
        <f>'REV-REVCALC_CWS'!I21</f>
        <v>0</v>
      </c>
      <c r="J116" s="70">
        <f>'REV-REVCALC_CWS'!J21</f>
        <v>0</v>
      </c>
      <c r="K116" s="70">
        <f>'REV-REVCALC_CWS'!K21</f>
        <v>0</v>
      </c>
      <c r="L116" s="70">
        <f>'REV-REVCALC_CWS'!L21</f>
        <v>0</v>
      </c>
      <c r="M116" s="70">
        <f>'REV-REVCALC_CWS'!M21</f>
        <v>0</v>
      </c>
      <c r="N116" s="70">
        <f>'REV-REVCALC_CWS'!N21</f>
        <v>20729</v>
      </c>
      <c r="O116" s="70">
        <f t="shared" ref="O116:AT116" si="8">O114-O115</f>
        <v>20729</v>
      </c>
      <c r="P116" s="70">
        <f t="shared" si="8"/>
        <v>40367</v>
      </c>
      <c r="Q116" s="70">
        <f t="shared" si="8"/>
        <v>95030.1</v>
      </c>
      <c r="R116" s="70">
        <f t="shared" si="8"/>
        <v>127799.1</v>
      </c>
      <c r="S116" s="70">
        <f t="shared" si="8"/>
        <v>255598.2</v>
      </c>
      <c r="T116" s="70">
        <f t="shared" si="8"/>
        <v>255598.2</v>
      </c>
      <c r="U116" s="70">
        <f t="shared" si="8"/>
        <v>255598.2</v>
      </c>
      <c r="V116" s="70">
        <f t="shared" si="8"/>
        <v>255598.2</v>
      </c>
      <c r="W116" s="70">
        <f t="shared" si="8"/>
        <v>255598.2</v>
      </c>
      <c r="X116" s="70">
        <f t="shared" si="8"/>
        <v>288367.2</v>
      </c>
      <c r="Y116" s="70">
        <f t="shared" si="8"/>
        <v>321136.2</v>
      </c>
      <c r="Z116" s="70">
        <f t="shared" si="8"/>
        <v>321136.2</v>
      </c>
      <c r="AA116" s="70">
        <f t="shared" si="8"/>
        <v>383397.3</v>
      </c>
      <c r="AB116" s="70">
        <f t="shared" si="8"/>
        <v>383397.3</v>
      </c>
      <c r="AC116" s="70">
        <f t="shared" si="8"/>
        <v>516445.2</v>
      </c>
      <c r="AD116" s="70">
        <f t="shared" si="8"/>
        <v>826312.32000000007</v>
      </c>
      <c r="AE116" s="70">
        <f t="shared" si="8"/>
        <v>929601.36</v>
      </c>
      <c r="AF116" s="70">
        <f t="shared" si="8"/>
        <v>929601.36</v>
      </c>
      <c r="AG116" s="70">
        <f t="shared" si="8"/>
        <v>1032890.4</v>
      </c>
      <c r="AH116" s="70">
        <f t="shared" si="8"/>
        <v>1032890.4</v>
      </c>
      <c r="AI116" s="70">
        <f t="shared" si="8"/>
        <v>1032890.4</v>
      </c>
      <c r="AJ116" s="70">
        <f t="shared" si="8"/>
        <v>929601.36</v>
      </c>
      <c r="AK116" s="70">
        <f t="shared" si="8"/>
        <v>929601.36</v>
      </c>
      <c r="AL116" s="70">
        <f t="shared" si="8"/>
        <v>826312.32000000007</v>
      </c>
      <c r="AM116" s="70">
        <f t="shared" si="8"/>
        <v>723023.28</v>
      </c>
      <c r="AN116" s="70">
        <f t="shared" si="8"/>
        <v>619734.24</v>
      </c>
      <c r="AO116" s="70">
        <f t="shared" si="8"/>
        <v>958243.33199999994</v>
      </c>
      <c r="AP116" s="70">
        <f t="shared" si="8"/>
        <v>1529111.7</v>
      </c>
      <c r="AQ116" s="70">
        <f t="shared" si="8"/>
        <v>1722799.182</v>
      </c>
      <c r="AR116" s="70">
        <f t="shared" si="8"/>
        <v>1722799.182</v>
      </c>
      <c r="AS116" s="70">
        <f t="shared" si="8"/>
        <v>1911389.625</v>
      </c>
      <c r="AT116" s="70">
        <f t="shared" si="8"/>
        <v>1911389.625</v>
      </c>
      <c r="AU116" s="70">
        <f t="shared" ref="AU116:BL116" si="9">AU114-AU115</f>
        <v>1911389.625</v>
      </c>
      <c r="AV116" s="70">
        <f t="shared" si="9"/>
        <v>1722799.182</v>
      </c>
      <c r="AW116" s="70">
        <f t="shared" si="9"/>
        <v>1722799.182</v>
      </c>
      <c r="AX116" s="70">
        <f t="shared" si="9"/>
        <v>1529111.7</v>
      </c>
      <c r="AY116" s="70">
        <f t="shared" si="9"/>
        <v>1340521.257</v>
      </c>
      <c r="AZ116" s="70">
        <f t="shared" si="9"/>
        <v>1146833.7749999999</v>
      </c>
      <c r="BA116" s="70">
        <f t="shared" si="9"/>
        <v>1626998.4269999999</v>
      </c>
      <c r="BB116" s="70">
        <f t="shared" si="9"/>
        <v>2603197.4832000001</v>
      </c>
      <c r="BC116" s="70">
        <f t="shared" si="9"/>
        <v>2928597.1686</v>
      </c>
      <c r="BD116" s="70">
        <f t="shared" si="9"/>
        <v>2928597.1686</v>
      </c>
      <c r="BE116" s="70">
        <f t="shared" si="9"/>
        <v>3253996.8539999998</v>
      </c>
      <c r="BF116" s="70">
        <f t="shared" si="9"/>
        <v>3253996.8539999998</v>
      </c>
      <c r="BG116" s="70">
        <f t="shared" si="9"/>
        <v>3253996.8539999998</v>
      </c>
      <c r="BH116" s="70">
        <f t="shared" si="9"/>
        <v>2928597.1686</v>
      </c>
      <c r="BI116" s="70">
        <f t="shared" si="9"/>
        <v>2928597.1686</v>
      </c>
      <c r="BJ116" s="70">
        <f t="shared" si="9"/>
        <v>2603197.4832000001</v>
      </c>
      <c r="BK116" s="70">
        <f t="shared" si="9"/>
        <v>2277797.7977999998</v>
      </c>
      <c r="BL116" s="70">
        <f t="shared" si="9"/>
        <v>1952398.1124</v>
      </c>
      <c r="BM116" s="167">
        <f>SUM(D116:BL116)</f>
        <v>65278139.307000004</v>
      </c>
    </row>
    <row r="117" spans="2:65" s="33" customFormat="1" x14ac:dyDescent="0.15">
      <c r="B117" s="47" t="s">
        <v>327</v>
      </c>
      <c r="D117" s="46">
        <f>'REV-REVCALC_CWS'!D22</f>
        <v>0</v>
      </c>
      <c r="E117" s="46">
        <f>'REV-REVCALC_CWS'!E22</f>
        <v>0</v>
      </c>
      <c r="F117" s="46">
        <f>'REV-REVCALC_CWS'!F22</f>
        <v>0</v>
      </c>
      <c r="G117" s="46">
        <f>'REV-REVCALC_CWS'!G22</f>
        <v>0</v>
      </c>
      <c r="H117" s="46">
        <f>'REV-REVCALC_CWS'!H22</f>
        <v>0</v>
      </c>
      <c r="I117" s="46">
        <f>'REV-REVCALC_CWS'!I22</f>
        <v>0</v>
      </c>
      <c r="J117" s="46">
        <f>'REV-REVCALC_CWS'!J22</f>
        <v>0</v>
      </c>
      <c r="K117" s="46">
        <f>'REV-REVCALC_CWS'!K22</f>
        <v>0</v>
      </c>
      <c r="L117" s="46">
        <f>'REV-REVCALC_CWS'!L22</f>
        <v>0</v>
      </c>
      <c r="M117" s="46">
        <f>'REV-REVCALC_CWS'!M22</f>
        <v>0</v>
      </c>
      <c r="N117" s="46">
        <f>'REV-REVCALC_CWS'!N22</f>
        <v>0.54549999999999998</v>
      </c>
      <c r="O117" s="46">
        <f>'REV-REVCALC_CWS'!O22</f>
        <v>0.54549999999999998</v>
      </c>
      <c r="P117" s="46">
        <f>'REV-REVCALC_CWS'!P22</f>
        <v>0.54549999999999998</v>
      </c>
      <c r="Q117" s="46">
        <f>'REV-REVCALC_CWS'!Q22</f>
        <v>0.7944</v>
      </c>
      <c r="R117" s="46">
        <f>'REV-REVCALC_CWS'!R22</f>
        <v>0.7944</v>
      </c>
      <c r="S117" s="46">
        <f>'REV-REVCALC_CWS'!S22</f>
        <v>0.7944</v>
      </c>
      <c r="T117" s="46">
        <f>'REV-REVCALC_CWS'!T22</f>
        <v>0.7944</v>
      </c>
      <c r="U117" s="46">
        <f>'REV-REVCALC_CWS'!U22</f>
        <v>0.7944</v>
      </c>
      <c r="V117" s="46">
        <f>'REV-REVCALC_CWS'!V22</f>
        <v>0.7944</v>
      </c>
      <c r="W117" s="46">
        <f>'REV-REVCALC_CWS'!W22</f>
        <v>0.7944</v>
      </c>
      <c r="X117" s="46">
        <f>'REV-REVCALC_CWS'!X22</f>
        <v>0.7944</v>
      </c>
      <c r="Y117" s="46">
        <f>'REV-REVCALC_CWS'!Y22</f>
        <v>0.7944</v>
      </c>
      <c r="Z117" s="46">
        <f>'REV-REVCALC_CWS'!Z22</f>
        <v>0.7944</v>
      </c>
      <c r="AA117" s="46">
        <f>'REV-REVCALC_CWS'!AA22</f>
        <v>0.7944</v>
      </c>
      <c r="AB117" s="46">
        <f>'REV-REVCALC_CWS'!AB22</f>
        <v>0.7944</v>
      </c>
      <c r="AC117" s="46">
        <f>'REV-REVCALC_CWS'!AC22</f>
        <v>0.84386470588235296</v>
      </c>
      <c r="AD117" s="46">
        <f>'REV-REVCALC_CWS'!AD22</f>
        <v>0.84386470588235296</v>
      </c>
      <c r="AE117" s="46">
        <f>'REV-REVCALC_CWS'!AE22</f>
        <v>0.84386470588235296</v>
      </c>
      <c r="AF117" s="46">
        <f>'REV-REVCALC_CWS'!AF22</f>
        <v>0.84386470588235296</v>
      </c>
      <c r="AG117" s="46">
        <f>'REV-REVCALC_CWS'!AG22</f>
        <v>0.84386470588235296</v>
      </c>
      <c r="AH117" s="46">
        <f>'REV-REVCALC_CWS'!AH22</f>
        <v>0.84386470588235296</v>
      </c>
      <c r="AI117" s="46">
        <f>'REV-REVCALC_CWS'!AI22</f>
        <v>0.84386470588235296</v>
      </c>
      <c r="AJ117" s="46">
        <f>'REV-REVCALC_CWS'!AJ22</f>
        <v>0.84386470588235296</v>
      </c>
      <c r="AK117" s="46">
        <f>'REV-REVCALC_CWS'!AK22</f>
        <v>0.84386470588235296</v>
      </c>
      <c r="AL117" s="46">
        <f>'REV-REVCALC_CWS'!AL22</f>
        <v>0.84386470588235296</v>
      </c>
      <c r="AM117" s="46">
        <f>'REV-REVCALC_CWS'!AM22</f>
        <v>0.84386470588235296</v>
      </c>
      <c r="AN117" s="46">
        <f>'REV-REVCALC_CWS'!AN22</f>
        <v>0.84386470588235296</v>
      </c>
      <c r="AO117" s="46">
        <f>'REV-REVCALC_CWS'!AO22</f>
        <v>0.87128871794871787</v>
      </c>
      <c r="AP117" s="46">
        <f>'REV-REVCALC_CWS'!AP22</f>
        <v>0.87128871794871787</v>
      </c>
      <c r="AQ117" s="46">
        <f>'REV-REVCALC_CWS'!AQ22</f>
        <v>0.87128871794871798</v>
      </c>
      <c r="AR117" s="46">
        <f>'REV-REVCALC_CWS'!AR22</f>
        <v>0.87128871794871798</v>
      </c>
      <c r="AS117" s="46">
        <f>'REV-REVCALC_CWS'!AS22</f>
        <v>0.87128871794871798</v>
      </c>
      <c r="AT117" s="46">
        <f>'REV-REVCALC_CWS'!AT22</f>
        <v>0.87128871794871798</v>
      </c>
      <c r="AU117" s="46">
        <f>'REV-REVCALC_CWS'!AU22</f>
        <v>0.87128871794871798</v>
      </c>
      <c r="AV117" s="46">
        <f>'REV-REVCALC_CWS'!AV22</f>
        <v>0.87128871794871798</v>
      </c>
      <c r="AW117" s="46">
        <f>'REV-REVCALC_CWS'!AW22</f>
        <v>0.87128871794871798</v>
      </c>
      <c r="AX117" s="46">
        <f>'REV-REVCALC_CWS'!AX22</f>
        <v>0.87128871794871787</v>
      </c>
      <c r="AY117" s="46">
        <f>'REV-REVCALC_CWS'!AY22</f>
        <v>0.87128871794871798</v>
      </c>
      <c r="AZ117" s="46">
        <f>'REV-REVCALC_CWS'!AZ22</f>
        <v>0.87128871794871787</v>
      </c>
      <c r="BA117" s="46">
        <f>'REV-REVCALC_CWS'!BA22</f>
        <v>0.92351265900383139</v>
      </c>
      <c r="BB117" s="46">
        <f>'REV-REVCALC_CWS'!BB22</f>
        <v>0.9235126590038315</v>
      </c>
      <c r="BC117" s="46">
        <f>'REV-REVCALC_CWS'!BC22</f>
        <v>0.92351265900383139</v>
      </c>
      <c r="BD117" s="46">
        <f>'REV-REVCALC_CWS'!BD22</f>
        <v>0.92351265900383139</v>
      </c>
      <c r="BE117" s="46">
        <f>'REV-REVCALC_CWS'!BE22</f>
        <v>0.92351265900383139</v>
      </c>
      <c r="BF117" s="46">
        <f>'REV-REVCALC_CWS'!BF22</f>
        <v>0.92351265900383139</v>
      </c>
      <c r="BG117" s="46">
        <f>'REV-REVCALC_CWS'!BG22</f>
        <v>0.92351265900383139</v>
      </c>
      <c r="BH117" s="46">
        <f>'REV-REVCALC_CWS'!BH22</f>
        <v>0.92351265900383139</v>
      </c>
      <c r="BI117" s="46">
        <f>'REV-REVCALC_CWS'!BI22</f>
        <v>0.92351265900383139</v>
      </c>
      <c r="BJ117" s="46">
        <f>'REV-REVCALC_CWS'!BJ22</f>
        <v>0.9235126590038315</v>
      </c>
      <c r="BK117" s="46">
        <f>'REV-REVCALC_CWS'!BK22</f>
        <v>0.92351265900383139</v>
      </c>
      <c r="BL117" s="46">
        <f>'REV-REVCALC_CWS'!BL22</f>
        <v>0.92351265900383139</v>
      </c>
      <c r="BM117" s="65"/>
    </row>
    <row r="118" spans="2:65" s="33" customFormat="1" x14ac:dyDescent="0.15">
      <c r="BM118" s="65"/>
    </row>
    <row r="119" spans="2:65" s="33" customFormat="1" x14ac:dyDescent="0.15">
      <c r="B119" s="14" t="s">
        <v>374</v>
      </c>
      <c r="BM119" s="65"/>
    </row>
    <row r="120" spans="2:65" s="33" customFormat="1" x14ac:dyDescent="0.15">
      <c r="B120" s="47" t="s">
        <v>374</v>
      </c>
      <c r="D120" s="70">
        <f>'REV-REVCALC_CWS'!D34</f>
        <v>0</v>
      </c>
      <c r="E120" s="70">
        <f>'REV-REVCALC_CWS'!E34</f>
        <v>0</v>
      </c>
      <c r="F120" s="70">
        <f>'REV-REVCALC_CWS'!F34</f>
        <v>0</v>
      </c>
      <c r="G120" s="70">
        <f>'REV-REVCALC_CWS'!G34</f>
        <v>0</v>
      </c>
      <c r="H120" s="70">
        <f>'REV-REVCALC_CWS'!H34</f>
        <v>0</v>
      </c>
      <c r="I120" s="70">
        <f>'REV-REVCALC_CWS'!I34</f>
        <v>0</v>
      </c>
      <c r="J120" s="70">
        <f>'REV-REVCALC_CWS'!J34</f>
        <v>0</v>
      </c>
      <c r="K120" s="70">
        <f>'REV-REVCALC_CWS'!K34</f>
        <v>0</v>
      </c>
      <c r="L120" s="70">
        <f>'REV-REVCALC_CWS'!L34</f>
        <v>0</v>
      </c>
      <c r="M120" s="70">
        <f>'REV-REVCALC_CWS'!M34</f>
        <v>0</v>
      </c>
      <c r="N120" s="70">
        <f>'REV-REVCALC_CWS'!N34</f>
        <v>1400</v>
      </c>
      <c r="O120" s="70">
        <f>'REV-REVCALC_CWS'!O34</f>
        <v>1400</v>
      </c>
      <c r="P120" s="70">
        <f>'REV-REVCALC_CWS'!P34</f>
        <v>2700</v>
      </c>
      <c r="Q120" s="70">
        <f>'REV-REVCALC_CWS'!Q34</f>
        <v>3187.5</v>
      </c>
      <c r="R120" s="70">
        <f>'REV-REVCALC_CWS'!R34</f>
        <v>4312.5</v>
      </c>
      <c r="S120" s="70">
        <f>'REV-REVCALC_CWS'!S34</f>
        <v>8625</v>
      </c>
      <c r="T120" s="70">
        <f>'REV-REVCALC_CWS'!T34</f>
        <v>8625</v>
      </c>
      <c r="U120" s="70">
        <f>'REV-REVCALC_CWS'!U34</f>
        <v>8625</v>
      </c>
      <c r="V120" s="70">
        <f>'REV-REVCALC_CWS'!V34</f>
        <v>8625</v>
      </c>
      <c r="W120" s="70">
        <f>'REV-REVCALC_CWS'!W34</f>
        <v>8625</v>
      </c>
      <c r="X120" s="70">
        <f>'REV-REVCALC_CWS'!X34</f>
        <v>9750</v>
      </c>
      <c r="Y120" s="70">
        <f>'REV-REVCALC_CWS'!Y34</f>
        <v>10875</v>
      </c>
      <c r="Z120" s="70">
        <f>'REV-REVCALC_CWS'!Z34</f>
        <v>10875</v>
      </c>
      <c r="AA120" s="70">
        <f>'REV-REVCALC_CWS'!AA34</f>
        <v>13125</v>
      </c>
      <c r="AB120" s="70">
        <f>'REV-REVCALC_CWS'!AB34</f>
        <v>13125</v>
      </c>
      <c r="AC120" s="70">
        <f>'REV-REVCALC_CWS'!AC34</f>
        <v>10200</v>
      </c>
      <c r="AD120" s="70">
        <f>'REV-REVCALC_CWS'!AD34</f>
        <v>16150</v>
      </c>
      <c r="AE120" s="70">
        <f>'REV-REVCALC_CWS'!AE34</f>
        <v>18275</v>
      </c>
      <c r="AF120" s="70">
        <f>'REV-REVCALC_CWS'!AF34</f>
        <v>18275</v>
      </c>
      <c r="AG120" s="70">
        <f>'REV-REVCALC_CWS'!AG34</f>
        <v>20400</v>
      </c>
      <c r="AH120" s="70">
        <f>'REV-REVCALC_CWS'!AH34</f>
        <v>20400</v>
      </c>
      <c r="AI120" s="70">
        <f>'REV-REVCALC_CWS'!AI34</f>
        <v>20400</v>
      </c>
      <c r="AJ120" s="70">
        <f>'REV-REVCALC_CWS'!AJ34</f>
        <v>18275</v>
      </c>
      <c r="AK120" s="70">
        <f>'REV-REVCALC_CWS'!AK34</f>
        <v>18275</v>
      </c>
      <c r="AL120" s="70">
        <f>'REV-REVCALC_CWS'!AL34</f>
        <v>16150</v>
      </c>
      <c r="AM120" s="70">
        <f>'REV-REVCALC_CWS'!AM34</f>
        <v>14237.5</v>
      </c>
      <c r="AN120" s="70">
        <f>'REV-REVCALC_CWS'!AN34</f>
        <v>12112.5</v>
      </c>
      <c r="AO120" s="70">
        <f>'REV-REVCALC_CWS'!AO34</f>
        <v>11655</v>
      </c>
      <c r="AP120" s="70">
        <f>'REV-REVCALC_CWS'!AP34</f>
        <v>18900</v>
      </c>
      <c r="AQ120" s="70">
        <f>'REV-REVCALC_CWS'!AQ34</f>
        <v>21105</v>
      </c>
      <c r="AR120" s="70">
        <f>'REV-REVCALC_CWS'!AR34</f>
        <v>21105</v>
      </c>
      <c r="AS120" s="70">
        <f>'REV-REVCALC_CWS'!AS34</f>
        <v>23625</v>
      </c>
      <c r="AT120" s="70">
        <f>'REV-REVCALC_CWS'!AT34</f>
        <v>23625</v>
      </c>
      <c r="AU120" s="70">
        <f>'REV-REVCALC_CWS'!AU34</f>
        <v>23625</v>
      </c>
      <c r="AV120" s="70">
        <f>'REV-REVCALC_CWS'!AV34</f>
        <v>21105</v>
      </c>
      <c r="AW120" s="70">
        <f>'REV-REVCALC_CWS'!AW34</f>
        <v>21105</v>
      </c>
      <c r="AX120" s="70">
        <f>'REV-REVCALC_CWS'!AX34</f>
        <v>18900</v>
      </c>
      <c r="AY120" s="70">
        <f>'REV-REVCALC_CWS'!AY34</f>
        <v>16380</v>
      </c>
      <c r="AZ120" s="70">
        <f>'REV-REVCALC_CWS'!AZ34</f>
        <v>14175</v>
      </c>
      <c r="BA120" s="70">
        <f>'REV-REVCALC_CWS'!BA34</f>
        <v>8505</v>
      </c>
      <c r="BB120" s="70">
        <f>'REV-REVCALC_CWS'!BB34</f>
        <v>13545</v>
      </c>
      <c r="BC120" s="70">
        <f>'REV-REVCALC_CWS'!BC34</f>
        <v>15120</v>
      </c>
      <c r="BD120" s="70">
        <f>'REV-REVCALC_CWS'!BD34</f>
        <v>15120</v>
      </c>
      <c r="BE120" s="70">
        <f>'REV-REVCALC_CWS'!BE34</f>
        <v>17010</v>
      </c>
      <c r="BF120" s="70">
        <f>'REV-REVCALC_CWS'!BF34</f>
        <v>17010</v>
      </c>
      <c r="BG120" s="70">
        <f>'REV-REVCALC_CWS'!BG34</f>
        <v>17010</v>
      </c>
      <c r="BH120" s="70">
        <f>'REV-REVCALC_CWS'!BH34</f>
        <v>15120</v>
      </c>
      <c r="BI120" s="70">
        <f>'REV-REVCALC_CWS'!BI34</f>
        <v>15120</v>
      </c>
      <c r="BJ120" s="70">
        <f>'REV-REVCALC_CWS'!BJ34</f>
        <v>13545</v>
      </c>
      <c r="BK120" s="70">
        <f>'REV-REVCALC_CWS'!BK34</f>
        <v>11655</v>
      </c>
      <c r="BL120" s="70">
        <f>'REV-REVCALC_CWS'!BL34</f>
        <v>10080</v>
      </c>
      <c r="BM120" s="167">
        <f>SUM(D120:BL120)</f>
        <v>721170</v>
      </c>
    </row>
    <row r="121" spans="2:65" s="33" customFormat="1" x14ac:dyDescent="0.15">
      <c r="B121" s="47" t="s">
        <v>375</v>
      </c>
      <c r="D121" s="70">
        <f>'REV-REVCALC_CWS'!D35</f>
        <v>0</v>
      </c>
      <c r="E121" s="70">
        <f>'REV-REVCALC_CWS'!E35</f>
        <v>0</v>
      </c>
      <c r="F121" s="70">
        <f>'REV-REVCALC_CWS'!F35</f>
        <v>0</v>
      </c>
      <c r="G121" s="70">
        <f>'REV-REVCALC_CWS'!G35</f>
        <v>0</v>
      </c>
      <c r="H121" s="70">
        <f>'REV-REVCALC_CWS'!H35</f>
        <v>0</v>
      </c>
      <c r="I121" s="70">
        <f>'REV-REVCALC_CWS'!I35</f>
        <v>0</v>
      </c>
      <c r="J121" s="70">
        <f>'REV-REVCALC_CWS'!J35</f>
        <v>0</v>
      </c>
      <c r="K121" s="70">
        <f>'REV-REVCALC_CWS'!K35</f>
        <v>0</v>
      </c>
      <c r="L121" s="70">
        <f>'REV-REVCALC_CWS'!L35</f>
        <v>0</v>
      </c>
      <c r="M121" s="70">
        <f>'REV-REVCALC_CWS'!M35</f>
        <v>0</v>
      </c>
      <c r="N121" s="70">
        <f>'REV-REVCALC_CWS'!N35</f>
        <v>350</v>
      </c>
      <c r="O121" s="70">
        <f>'REV-REVCALC_CWS'!O35</f>
        <v>350</v>
      </c>
      <c r="P121" s="70">
        <f>'REV-REVCALC_CWS'!P35</f>
        <v>675</v>
      </c>
      <c r="Q121" s="70">
        <f>'REV-REVCALC_CWS'!Q35</f>
        <v>425</v>
      </c>
      <c r="R121" s="70">
        <f>'REV-REVCALC_CWS'!R35</f>
        <v>575</v>
      </c>
      <c r="S121" s="70">
        <f>'REV-REVCALC_CWS'!S35</f>
        <v>1150</v>
      </c>
      <c r="T121" s="70">
        <f>'REV-REVCALC_CWS'!T35</f>
        <v>1150</v>
      </c>
      <c r="U121" s="70">
        <f>'REV-REVCALC_CWS'!U35</f>
        <v>1150</v>
      </c>
      <c r="V121" s="70">
        <f>'REV-REVCALC_CWS'!V35</f>
        <v>1150</v>
      </c>
      <c r="W121" s="70">
        <f>'REV-REVCALC_CWS'!W35</f>
        <v>1150</v>
      </c>
      <c r="X121" s="70">
        <f>'REV-REVCALC_CWS'!X35</f>
        <v>1300</v>
      </c>
      <c r="Y121" s="70">
        <f>'REV-REVCALC_CWS'!Y35</f>
        <v>1450</v>
      </c>
      <c r="Z121" s="70">
        <f>'REV-REVCALC_CWS'!Z35</f>
        <v>1800</v>
      </c>
      <c r="AA121" s="70">
        <f>'REV-REVCALC_CWS'!AA35</f>
        <v>2100</v>
      </c>
      <c r="AB121" s="70">
        <f>'REV-REVCALC_CWS'!AB35</f>
        <v>2425</v>
      </c>
      <c r="AC121" s="70">
        <f>'REV-REVCALC_CWS'!AC35</f>
        <v>1625</v>
      </c>
      <c r="AD121" s="70">
        <f>'REV-REVCALC_CWS'!AD35</f>
        <v>2475</v>
      </c>
      <c r="AE121" s="70">
        <f>'REV-REVCALC_CWS'!AE35</f>
        <v>3300</v>
      </c>
      <c r="AF121" s="70">
        <f>'REV-REVCALC_CWS'!AF35</f>
        <v>3300</v>
      </c>
      <c r="AG121" s="70">
        <f>'REV-REVCALC_CWS'!AG35</f>
        <v>3550</v>
      </c>
      <c r="AH121" s="70">
        <f>'REV-REVCALC_CWS'!AH35</f>
        <v>3550</v>
      </c>
      <c r="AI121" s="70">
        <f>'REV-REVCALC_CWS'!AI35</f>
        <v>3550</v>
      </c>
      <c r="AJ121" s="70">
        <f>'REV-REVCALC_CWS'!AJ35</f>
        <v>3450</v>
      </c>
      <c r="AK121" s="70">
        <f>'REV-REVCALC_CWS'!AK35</f>
        <v>3600</v>
      </c>
      <c r="AL121" s="70">
        <f>'REV-REVCALC_CWS'!AL35</f>
        <v>3700</v>
      </c>
      <c r="AM121" s="70">
        <f>'REV-REVCALC_CWS'!AM35</f>
        <v>3775</v>
      </c>
      <c r="AN121" s="70">
        <f>'REV-REVCALC_CWS'!AN35</f>
        <v>3850</v>
      </c>
      <c r="AO121" s="70">
        <f>'REV-REVCALC_CWS'!AO35</f>
        <v>3570</v>
      </c>
      <c r="AP121" s="70">
        <f>'REV-REVCALC_CWS'!AP35</f>
        <v>5565</v>
      </c>
      <c r="AQ121" s="70">
        <f>'REV-REVCALC_CWS'!AQ35</f>
        <v>6965</v>
      </c>
      <c r="AR121" s="70">
        <f>'REV-REVCALC_CWS'!AR35</f>
        <v>6965</v>
      </c>
      <c r="AS121" s="70">
        <f>'REV-REVCALC_CWS'!AS35</f>
        <v>7595</v>
      </c>
      <c r="AT121" s="70">
        <f>'REV-REVCALC_CWS'!AT35</f>
        <v>7595</v>
      </c>
      <c r="AU121" s="70">
        <f>'REV-REVCALC_CWS'!AU35</f>
        <v>7595</v>
      </c>
      <c r="AV121" s="70">
        <f>'REV-REVCALC_CWS'!AV35</f>
        <v>7175</v>
      </c>
      <c r="AW121" s="70">
        <f>'REV-REVCALC_CWS'!AW35</f>
        <v>7385</v>
      </c>
      <c r="AX121" s="70">
        <f>'REV-REVCALC_CWS'!AX35</f>
        <v>7280</v>
      </c>
      <c r="AY121" s="70">
        <f>'REV-REVCALC_CWS'!AY35</f>
        <v>7105</v>
      </c>
      <c r="AZ121" s="70">
        <f>'REV-REVCALC_CWS'!AZ35</f>
        <v>6965</v>
      </c>
      <c r="BA121" s="70">
        <f>'REV-REVCALC_CWS'!BA35</f>
        <v>4515</v>
      </c>
      <c r="BB121" s="70">
        <f>'REV-REVCALC_CWS'!BB35</f>
        <v>7070</v>
      </c>
      <c r="BC121" s="70">
        <f>'REV-REVCALC_CWS'!BC35</f>
        <v>8645</v>
      </c>
      <c r="BD121" s="70">
        <f>'REV-REVCALC_CWS'!BD35</f>
        <v>8645</v>
      </c>
      <c r="BE121" s="70">
        <f>'REV-REVCALC_CWS'!BE35</f>
        <v>9485</v>
      </c>
      <c r="BF121" s="70">
        <f>'REV-REVCALC_CWS'!BF35</f>
        <v>9485</v>
      </c>
      <c r="BG121" s="70">
        <f>'REV-REVCALC_CWS'!BG35</f>
        <v>9485</v>
      </c>
      <c r="BH121" s="70">
        <f>'REV-REVCALC_CWS'!BH35</f>
        <v>8855</v>
      </c>
      <c r="BI121" s="70">
        <f>'REV-REVCALC_CWS'!BI35</f>
        <v>9065</v>
      </c>
      <c r="BJ121" s="70">
        <f>'REV-REVCALC_CWS'!BJ35</f>
        <v>8785</v>
      </c>
      <c r="BK121" s="70">
        <f>'REV-REVCALC_CWS'!BK35</f>
        <v>8400</v>
      </c>
      <c r="BL121" s="70">
        <f>'REV-REVCALC_CWS'!BL35</f>
        <v>8085</v>
      </c>
      <c r="BM121" s="167">
        <f>SUM(D121:BL121)</f>
        <v>239205</v>
      </c>
    </row>
    <row r="122" spans="2:65" s="33" customFormat="1" x14ac:dyDescent="0.15">
      <c r="B122" s="14" t="s">
        <v>379</v>
      </c>
      <c r="D122" s="70">
        <f>SUM(D120:D121)</f>
        <v>0</v>
      </c>
      <c r="E122" s="70">
        <f t="shared" ref="E122:BL122" si="10">SUM(E120:E121)</f>
        <v>0</v>
      </c>
      <c r="F122" s="70">
        <f t="shared" si="10"/>
        <v>0</v>
      </c>
      <c r="G122" s="70">
        <f t="shared" si="10"/>
        <v>0</v>
      </c>
      <c r="H122" s="70">
        <f t="shared" si="10"/>
        <v>0</v>
      </c>
      <c r="I122" s="70">
        <f t="shared" si="10"/>
        <v>0</v>
      </c>
      <c r="J122" s="70">
        <f t="shared" si="10"/>
        <v>0</v>
      </c>
      <c r="K122" s="70">
        <f t="shared" si="10"/>
        <v>0</v>
      </c>
      <c r="L122" s="70">
        <f t="shared" si="10"/>
        <v>0</v>
      </c>
      <c r="M122" s="70">
        <f t="shared" si="10"/>
        <v>0</v>
      </c>
      <c r="N122" s="70">
        <f t="shared" si="10"/>
        <v>1750</v>
      </c>
      <c r="O122" s="70">
        <f t="shared" si="10"/>
        <v>1750</v>
      </c>
      <c r="P122" s="70">
        <f t="shared" si="10"/>
        <v>3375</v>
      </c>
      <c r="Q122" s="70">
        <f t="shared" si="10"/>
        <v>3612.5</v>
      </c>
      <c r="R122" s="70">
        <f t="shared" si="10"/>
        <v>4887.5</v>
      </c>
      <c r="S122" s="70">
        <f t="shared" si="10"/>
        <v>9775</v>
      </c>
      <c r="T122" s="70">
        <f t="shared" si="10"/>
        <v>9775</v>
      </c>
      <c r="U122" s="70">
        <f t="shared" si="10"/>
        <v>9775</v>
      </c>
      <c r="V122" s="70">
        <f t="shared" si="10"/>
        <v>9775</v>
      </c>
      <c r="W122" s="70">
        <f t="shared" si="10"/>
        <v>9775</v>
      </c>
      <c r="X122" s="70">
        <f t="shared" si="10"/>
        <v>11050</v>
      </c>
      <c r="Y122" s="70">
        <f t="shared" si="10"/>
        <v>12325</v>
      </c>
      <c r="Z122" s="70">
        <f t="shared" si="10"/>
        <v>12675</v>
      </c>
      <c r="AA122" s="70">
        <f t="shared" si="10"/>
        <v>15225</v>
      </c>
      <c r="AB122" s="70">
        <f t="shared" si="10"/>
        <v>15550</v>
      </c>
      <c r="AC122" s="70">
        <f t="shared" si="10"/>
        <v>11825</v>
      </c>
      <c r="AD122" s="70">
        <f t="shared" si="10"/>
        <v>18625</v>
      </c>
      <c r="AE122" s="70">
        <f t="shared" si="10"/>
        <v>21575</v>
      </c>
      <c r="AF122" s="70">
        <f t="shared" si="10"/>
        <v>21575</v>
      </c>
      <c r="AG122" s="70">
        <f t="shared" si="10"/>
        <v>23950</v>
      </c>
      <c r="AH122" s="70">
        <f t="shared" si="10"/>
        <v>23950</v>
      </c>
      <c r="AI122" s="70">
        <f t="shared" si="10"/>
        <v>23950</v>
      </c>
      <c r="AJ122" s="70">
        <f t="shared" si="10"/>
        <v>21725</v>
      </c>
      <c r="AK122" s="70">
        <f t="shared" si="10"/>
        <v>21875</v>
      </c>
      <c r="AL122" s="70">
        <f t="shared" si="10"/>
        <v>19850</v>
      </c>
      <c r="AM122" s="70">
        <f t="shared" si="10"/>
        <v>18012.5</v>
      </c>
      <c r="AN122" s="70">
        <f t="shared" si="10"/>
        <v>15962.5</v>
      </c>
      <c r="AO122" s="70">
        <f t="shared" si="10"/>
        <v>15225</v>
      </c>
      <c r="AP122" s="70">
        <f t="shared" si="10"/>
        <v>24465</v>
      </c>
      <c r="AQ122" s="70">
        <f t="shared" si="10"/>
        <v>28070</v>
      </c>
      <c r="AR122" s="70">
        <f t="shared" si="10"/>
        <v>28070</v>
      </c>
      <c r="AS122" s="70">
        <f t="shared" si="10"/>
        <v>31220</v>
      </c>
      <c r="AT122" s="70">
        <f t="shared" si="10"/>
        <v>31220</v>
      </c>
      <c r="AU122" s="70">
        <f t="shared" si="10"/>
        <v>31220</v>
      </c>
      <c r="AV122" s="70">
        <f t="shared" si="10"/>
        <v>28280</v>
      </c>
      <c r="AW122" s="70">
        <f t="shared" si="10"/>
        <v>28490</v>
      </c>
      <c r="AX122" s="70">
        <f t="shared" si="10"/>
        <v>26180</v>
      </c>
      <c r="AY122" s="70">
        <f t="shared" si="10"/>
        <v>23485</v>
      </c>
      <c r="AZ122" s="70">
        <f t="shared" si="10"/>
        <v>21140</v>
      </c>
      <c r="BA122" s="70">
        <f t="shared" si="10"/>
        <v>13020</v>
      </c>
      <c r="BB122" s="70">
        <f t="shared" si="10"/>
        <v>20615</v>
      </c>
      <c r="BC122" s="70">
        <f t="shared" si="10"/>
        <v>23765</v>
      </c>
      <c r="BD122" s="70">
        <f t="shared" si="10"/>
        <v>23765</v>
      </c>
      <c r="BE122" s="70">
        <f t="shared" si="10"/>
        <v>26495</v>
      </c>
      <c r="BF122" s="70">
        <f t="shared" si="10"/>
        <v>26495</v>
      </c>
      <c r="BG122" s="70">
        <f t="shared" si="10"/>
        <v>26495</v>
      </c>
      <c r="BH122" s="70">
        <f t="shared" si="10"/>
        <v>23975</v>
      </c>
      <c r="BI122" s="70">
        <f t="shared" si="10"/>
        <v>24185</v>
      </c>
      <c r="BJ122" s="70">
        <f t="shared" si="10"/>
        <v>22330</v>
      </c>
      <c r="BK122" s="70">
        <f t="shared" si="10"/>
        <v>20055</v>
      </c>
      <c r="BL122" s="70">
        <f t="shared" si="10"/>
        <v>18165</v>
      </c>
      <c r="BM122" s="167">
        <f>SUM(D122:BL122)</f>
        <v>960375</v>
      </c>
    </row>
    <row r="123" spans="2:65" s="33" customFormat="1" x14ac:dyDescent="0.15"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65"/>
    </row>
    <row r="124" spans="2:65" s="33" customFormat="1" x14ac:dyDescent="0.15">
      <c r="B124" s="14" t="s">
        <v>503</v>
      </c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65"/>
    </row>
    <row r="125" spans="2:65" s="33" customFormat="1" x14ac:dyDescent="0.15">
      <c r="B125" s="47" t="s">
        <v>378</v>
      </c>
      <c r="D125" s="70">
        <f>'REV-REVCALC_CWS'!D38</f>
        <v>0</v>
      </c>
      <c r="E125" s="70">
        <f>'REV-REVCALC_CWS'!E38</f>
        <v>0</v>
      </c>
      <c r="F125" s="70">
        <f>'REV-REVCALC_CWS'!F38</f>
        <v>0</v>
      </c>
      <c r="G125" s="70">
        <f>'REV-REVCALC_CWS'!G38</f>
        <v>0</v>
      </c>
      <c r="H125" s="70">
        <f>'REV-REVCALC_CWS'!H38</f>
        <v>0</v>
      </c>
      <c r="I125" s="70">
        <f>'REV-REVCALC_CWS'!I38</f>
        <v>0</v>
      </c>
      <c r="J125" s="70">
        <f>'REV-REVCALC_CWS'!J38</f>
        <v>0</v>
      </c>
      <c r="K125" s="70">
        <f>'REV-REVCALC_CWS'!K38</f>
        <v>0</v>
      </c>
      <c r="L125" s="70">
        <f>'REV-REVCALC_CWS'!L38</f>
        <v>0</v>
      </c>
      <c r="M125" s="70">
        <f>'REV-REVCALC_CWS'!M38</f>
        <v>0</v>
      </c>
      <c r="N125" s="70">
        <f>'REV-REVCALC_CWS'!N38</f>
        <v>125</v>
      </c>
      <c r="O125" s="70">
        <f>'REV-REVCALC_CWS'!O38</f>
        <v>125</v>
      </c>
      <c r="P125" s="70">
        <f>'REV-REVCALC_CWS'!P38</f>
        <v>250</v>
      </c>
      <c r="Q125" s="70">
        <f>'REV-REVCALC_CWS'!Q38</f>
        <v>300</v>
      </c>
      <c r="R125" s="70">
        <f>'REV-REVCALC_CWS'!R38</f>
        <v>400</v>
      </c>
      <c r="S125" s="70">
        <f>'REV-REVCALC_CWS'!S38</f>
        <v>800</v>
      </c>
      <c r="T125" s="70">
        <f>'REV-REVCALC_CWS'!T38</f>
        <v>800</v>
      </c>
      <c r="U125" s="70">
        <f>'REV-REVCALC_CWS'!U38</f>
        <v>800</v>
      </c>
      <c r="V125" s="70">
        <f>'REV-REVCALC_CWS'!V38</f>
        <v>800</v>
      </c>
      <c r="W125" s="70">
        <f>'REV-REVCALC_CWS'!W38</f>
        <v>800</v>
      </c>
      <c r="X125" s="70">
        <f>'REV-REVCALC_CWS'!X38</f>
        <v>900</v>
      </c>
      <c r="Y125" s="70">
        <f>'REV-REVCALC_CWS'!Y38</f>
        <v>1000</v>
      </c>
      <c r="Z125" s="70">
        <f>'REV-REVCALC_CWS'!Z38</f>
        <v>1000</v>
      </c>
      <c r="AA125" s="70">
        <f>'REV-REVCALC_CWS'!AA38</f>
        <v>1175</v>
      </c>
      <c r="AB125" s="70">
        <f>'REV-REVCALC_CWS'!AB38</f>
        <v>1175</v>
      </c>
      <c r="AC125" s="70">
        <f>'REV-REVCALC_CWS'!AC38</f>
        <v>1800</v>
      </c>
      <c r="AD125" s="70">
        <f>'REV-REVCALC_CWS'!AD38</f>
        <v>2900</v>
      </c>
      <c r="AE125" s="70">
        <f>'REV-REVCALC_CWS'!AE38</f>
        <v>3250</v>
      </c>
      <c r="AF125" s="70">
        <f>'REV-REVCALC_CWS'!AF38</f>
        <v>3250</v>
      </c>
      <c r="AG125" s="70">
        <f>'REV-REVCALC_CWS'!AG38</f>
        <v>3600</v>
      </c>
      <c r="AH125" s="70">
        <f>'REV-REVCALC_CWS'!AH38</f>
        <v>3600</v>
      </c>
      <c r="AI125" s="70">
        <f>'REV-REVCALC_CWS'!AI38</f>
        <v>3600</v>
      </c>
      <c r="AJ125" s="70">
        <f>'REV-REVCALC_CWS'!AJ38</f>
        <v>3250</v>
      </c>
      <c r="AK125" s="70">
        <f>'REV-REVCALC_CWS'!AK38</f>
        <v>3250</v>
      </c>
      <c r="AL125" s="70">
        <f>'REV-REVCALC_CWS'!AL38</f>
        <v>2900</v>
      </c>
      <c r="AM125" s="70">
        <f>'REV-REVCALC_CWS'!AM38</f>
        <v>2525</v>
      </c>
      <c r="AN125" s="70">
        <f>'REV-REVCALC_CWS'!AN38</f>
        <v>2175</v>
      </c>
      <c r="AO125" s="70">
        <f>'REV-REVCALC_CWS'!AO38</f>
        <v>3775</v>
      </c>
      <c r="AP125" s="70">
        <f>'REV-REVCALC_CWS'!AP38</f>
        <v>6000</v>
      </c>
      <c r="AQ125" s="70">
        <f>'REV-REVCALC_CWS'!AQ38</f>
        <v>6775</v>
      </c>
      <c r="AR125" s="70">
        <f>'REV-REVCALC_CWS'!AR38</f>
        <v>6775</v>
      </c>
      <c r="AS125" s="70">
        <f>'REV-REVCALC_CWS'!AS38</f>
        <v>7500</v>
      </c>
      <c r="AT125" s="70">
        <f>'REV-REVCALC_CWS'!AT38</f>
        <v>7500</v>
      </c>
      <c r="AU125" s="70">
        <f>'REV-REVCALC_CWS'!AU38</f>
        <v>7500</v>
      </c>
      <c r="AV125" s="70">
        <f>'REV-REVCALC_CWS'!AV38</f>
        <v>6775</v>
      </c>
      <c r="AW125" s="70">
        <f>'REV-REVCALC_CWS'!AW38</f>
        <v>6775</v>
      </c>
      <c r="AX125" s="70">
        <f>'REV-REVCALC_CWS'!AX38</f>
        <v>6000</v>
      </c>
      <c r="AY125" s="70">
        <f>'REV-REVCALC_CWS'!AY38</f>
        <v>5275</v>
      </c>
      <c r="AZ125" s="70">
        <f>'REV-REVCALC_CWS'!AZ38</f>
        <v>4500</v>
      </c>
      <c r="BA125" s="70">
        <f>'REV-REVCALC_CWS'!BA38</f>
        <v>6075</v>
      </c>
      <c r="BB125" s="70">
        <f>'REV-REVCALC_CWS'!BB38</f>
        <v>9725</v>
      </c>
      <c r="BC125" s="70">
        <f>'REV-REVCALC_CWS'!BC38</f>
        <v>10950</v>
      </c>
      <c r="BD125" s="70">
        <f>'REV-REVCALC_CWS'!BD38</f>
        <v>10950</v>
      </c>
      <c r="BE125" s="70">
        <f>'REV-REVCALC_CWS'!BE38</f>
        <v>12150</v>
      </c>
      <c r="BF125" s="70">
        <f>'REV-REVCALC_CWS'!BF38</f>
        <v>12150</v>
      </c>
      <c r="BG125" s="70">
        <f>'REV-REVCALC_CWS'!BG38</f>
        <v>12150</v>
      </c>
      <c r="BH125" s="70">
        <f>'REV-REVCALC_CWS'!BH38</f>
        <v>10950</v>
      </c>
      <c r="BI125" s="70">
        <f>'REV-REVCALC_CWS'!BI38</f>
        <v>10950</v>
      </c>
      <c r="BJ125" s="70">
        <f>'REV-REVCALC_CWS'!BJ38</f>
        <v>9725</v>
      </c>
      <c r="BK125" s="70">
        <f>'REV-REVCALC_CWS'!BK38</f>
        <v>8525</v>
      </c>
      <c r="BL125" s="70">
        <f>'REV-REVCALC_CWS'!BL38</f>
        <v>7300</v>
      </c>
      <c r="BM125" s="167">
        <f>SUM(D125:BL125)</f>
        <v>243300</v>
      </c>
    </row>
    <row r="126" spans="2:65" s="33" customFormat="1" x14ac:dyDescent="0.15">
      <c r="B126" s="47" t="s">
        <v>377</v>
      </c>
      <c r="D126" s="70">
        <f>'REV-REVCALC_CWS'!D39</f>
        <v>0</v>
      </c>
      <c r="E126" s="70">
        <f>'REV-REVCALC_CWS'!E39</f>
        <v>0</v>
      </c>
      <c r="F126" s="70">
        <f>'REV-REVCALC_CWS'!F39</f>
        <v>0</v>
      </c>
      <c r="G126" s="70">
        <f>'REV-REVCALC_CWS'!G39</f>
        <v>0</v>
      </c>
      <c r="H126" s="70">
        <f>'REV-REVCALC_CWS'!H39</f>
        <v>0</v>
      </c>
      <c r="I126" s="70">
        <f>'REV-REVCALC_CWS'!I39</f>
        <v>0</v>
      </c>
      <c r="J126" s="70">
        <f>'REV-REVCALC_CWS'!J39</f>
        <v>0</v>
      </c>
      <c r="K126" s="70">
        <f>'REV-REVCALC_CWS'!K39</f>
        <v>0</v>
      </c>
      <c r="L126" s="70">
        <f>'REV-REVCALC_CWS'!L39</f>
        <v>0</v>
      </c>
      <c r="M126" s="70">
        <f>'REV-REVCALC_CWS'!M39</f>
        <v>0</v>
      </c>
      <c r="N126" s="70">
        <f>'REV-REVCALC_CWS'!N39</f>
        <v>450</v>
      </c>
      <c r="O126" s="70">
        <f>'REV-REVCALC_CWS'!O39</f>
        <v>450</v>
      </c>
      <c r="P126" s="70">
        <f>'REV-REVCALC_CWS'!P39</f>
        <v>900</v>
      </c>
      <c r="Q126" s="70">
        <f>'REV-REVCALC_CWS'!Q39</f>
        <v>2025</v>
      </c>
      <c r="R126" s="70">
        <f>'REV-REVCALC_CWS'!R39</f>
        <v>2700</v>
      </c>
      <c r="S126" s="70">
        <f>'REV-REVCALC_CWS'!S39</f>
        <v>5400</v>
      </c>
      <c r="T126" s="70">
        <f>'REV-REVCALC_CWS'!T39</f>
        <v>5400</v>
      </c>
      <c r="U126" s="70">
        <f>'REV-REVCALC_CWS'!U39</f>
        <v>5400</v>
      </c>
      <c r="V126" s="70">
        <f>'REV-REVCALC_CWS'!V39</f>
        <v>5400</v>
      </c>
      <c r="W126" s="70">
        <f>'REV-REVCALC_CWS'!W39</f>
        <v>5400</v>
      </c>
      <c r="X126" s="70">
        <f>'REV-REVCALC_CWS'!X39</f>
        <v>6075</v>
      </c>
      <c r="Y126" s="70">
        <f>'REV-REVCALC_CWS'!Y39</f>
        <v>6750</v>
      </c>
      <c r="Z126" s="70">
        <f>'REV-REVCALC_CWS'!Z39</f>
        <v>7593.75</v>
      </c>
      <c r="AA126" s="70">
        <f>'REV-REVCALC_CWS'!AA39</f>
        <v>8775</v>
      </c>
      <c r="AB126" s="70">
        <f>'REV-REVCALC_CWS'!AB39</f>
        <v>9618.75</v>
      </c>
      <c r="AC126" s="70">
        <f>'REV-REVCALC_CWS'!AC39</f>
        <v>16065</v>
      </c>
      <c r="AD126" s="70">
        <f>'REV-REVCALC_CWS'!AD39</f>
        <v>25245</v>
      </c>
      <c r="AE126" s="70">
        <f>'REV-REVCALC_CWS'!AE39</f>
        <v>30982.5</v>
      </c>
      <c r="AF126" s="70">
        <f>'REV-REVCALC_CWS'!AF39</f>
        <v>30982.5</v>
      </c>
      <c r="AG126" s="70">
        <f>'REV-REVCALC_CWS'!AG39</f>
        <v>33660</v>
      </c>
      <c r="AH126" s="70">
        <f>'REV-REVCALC_CWS'!AH39</f>
        <v>33660</v>
      </c>
      <c r="AI126" s="70">
        <f>'REV-REVCALC_CWS'!AI39</f>
        <v>33660</v>
      </c>
      <c r="AJ126" s="70">
        <f>'REV-REVCALC_CWS'!AJ39</f>
        <v>31747.5</v>
      </c>
      <c r="AK126" s="70">
        <f>'REV-REVCALC_CWS'!AK39</f>
        <v>32512.5</v>
      </c>
      <c r="AL126" s="70">
        <f>'REV-REVCALC_CWS'!AL39</f>
        <v>30791.25</v>
      </c>
      <c r="AM126" s="70">
        <f>'REV-REVCALC_CWS'!AM39</f>
        <v>29261.25</v>
      </c>
      <c r="AN126" s="70">
        <f>'REV-REVCALC_CWS'!AN39</f>
        <v>27540</v>
      </c>
      <c r="AO126" s="70">
        <f>'REV-REVCALC_CWS'!AO39</f>
        <v>47587.5</v>
      </c>
      <c r="AP126" s="70">
        <f>'REV-REVCALC_CWS'!AP39</f>
        <v>75330</v>
      </c>
      <c r="AQ126" s="70">
        <f>'REV-REVCALC_CWS'!AQ39</f>
        <v>87682.5</v>
      </c>
      <c r="AR126" s="70">
        <f>'REV-REVCALC_CWS'!AR39</f>
        <v>87682.5</v>
      </c>
      <c r="AS126" s="70">
        <f>'REV-REVCALC_CWS'!AS39</f>
        <v>96390</v>
      </c>
      <c r="AT126" s="70">
        <f>'REV-REVCALC_CWS'!AT39</f>
        <v>96390</v>
      </c>
      <c r="AU126" s="70">
        <f>'REV-REVCALC_CWS'!AU39</f>
        <v>96390</v>
      </c>
      <c r="AV126" s="70">
        <f>'REV-REVCALC_CWS'!AV39</f>
        <v>88492.5</v>
      </c>
      <c r="AW126" s="70">
        <f>'REV-REVCALC_CWS'!AW39</f>
        <v>89302.5</v>
      </c>
      <c r="AX126" s="70">
        <f>'REV-REVCALC_CWS'!AX39</f>
        <v>81202.5</v>
      </c>
      <c r="AY126" s="70">
        <f>'REV-REVCALC_CWS'!AY39</f>
        <v>73710</v>
      </c>
      <c r="AZ126" s="70">
        <f>'REV-REVCALC_CWS'!AZ39</f>
        <v>65610</v>
      </c>
      <c r="BA126" s="70">
        <f>'REV-REVCALC_CWS'!BA39</f>
        <v>96795</v>
      </c>
      <c r="BB126" s="70">
        <f>'REV-REVCALC_CWS'!BB39</f>
        <v>154102.5</v>
      </c>
      <c r="BC126" s="70">
        <f>'REV-REVCALC_CWS'!BC39</f>
        <v>176377.5</v>
      </c>
      <c r="BD126" s="70">
        <f>'REV-REVCALC_CWS'!BD39</f>
        <v>176377.5</v>
      </c>
      <c r="BE126" s="70">
        <f>'REV-REVCALC_CWS'!BE39</f>
        <v>194805</v>
      </c>
      <c r="BF126" s="70">
        <f>'REV-REVCALC_CWS'!BF39</f>
        <v>194805</v>
      </c>
      <c r="BG126" s="70">
        <f>'REV-REVCALC_CWS'!BG39</f>
        <v>194805</v>
      </c>
      <c r="BH126" s="70">
        <f>'REV-REVCALC_CWS'!BH39</f>
        <v>177187.5</v>
      </c>
      <c r="BI126" s="70">
        <f>'REV-REVCALC_CWS'!BI39</f>
        <v>177997.5</v>
      </c>
      <c r="BJ126" s="70">
        <f>'REV-REVCALC_CWS'!BJ39</f>
        <v>159975</v>
      </c>
      <c r="BK126" s="70">
        <f>'REV-REVCALC_CWS'!BK39</f>
        <v>142762.5</v>
      </c>
      <c r="BL126" s="70">
        <f>'REV-REVCALC_CWS'!BL39</f>
        <v>124740</v>
      </c>
      <c r="BM126" s="167">
        <f>SUM(D126:BL126)</f>
        <v>3384945</v>
      </c>
    </row>
    <row r="127" spans="2:65" s="33" customFormat="1" x14ac:dyDescent="0.15">
      <c r="B127" s="14" t="s">
        <v>380</v>
      </c>
      <c r="D127" s="70">
        <f>SUM(D125:D126)</f>
        <v>0</v>
      </c>
      <c r="E127" s="70">
        <f t="shared" ref="E127:BL127" si="11">SUM(E125:E126)</f>
        <v>0</v>
      </c>
      <c r="F127" s="70">
        <f t="shared" si="11"/>
        <v>0</v>
      </c>
      <c r="G127" s="70">
        <f t="shared" si="11"/>
        <v>0</v>
      </c>
      <c r="H127" s="70">
        <f t="shared" si="11"/>
        <v>0</v>
      </c>
      <c r="I127" s="70">
        <f t="shared" si="11"/>
        <v>0</v>
      </c>
      <c r="J127" s="70">
        <f t="shared" si="11"/>
        <v>0</v>
      </c>
      <c r="K127" s="70">
        <f t="shared" si="11"/>
        <v>0</v>
      </c>
      <c r="L127" s="70">
        <f t="shared" si="11"/>
        <v>0</v>
      </c>
      <c r="M127" s="70">
        <f t="shared" si="11"/>
        <v>0</v>
      </c>
      <c r="N127" s="70">
        <f t="shared" si="11"/>
        <v>575</v>
      </c>
      <c r="O127" s="70">
        <f t="shared" si="11"/>
        <v>575</v>
      </c>
      <c r="P127" s="70">
        <f t="shared" si="11"/>
        <v>1150</v>
      </c>
      <c r="Q127" s="70">
        <f t="shared" si="11"/>
        <v>2325</v>
      </c>
      <c r="R127" s="70">
        <f t="shared" si="11"/>
        <v>3100</v>
      </c>
      <c r="S127" s="70">
        <f t="shared" si="11"/>
        <v>6200</v>
      </c>
      <c r="T127" s="70">
        <f t="shared" si="11"/>
        <v>6200</v>
      </c>
      <c r="U127" s="70">
        <f t="shared" si="11"/>
        <v>6200</v>
      </c>
      <c r="V127" s="70">
        <f t="shared" si="11"/>
        <v>6200</v>
      </c>
      <c r="W127" s="70">
        <f t="shared" si="11"/>
        <v>6200</v>
      </c>
      <c r="X127" s="70">
        <f t="shared" si="11"/>
        <v>6975</v>
      </c>
      <c r="Y127" s="70">
        <f t="shared" si="11"/>
        <v>7750</v>
      </c>
      <c r="Z127" s="70">
        <f t="shared" si="11"/>
        <v>8593.75</v>
      </c>
      <c r="AA127" s="70">
        <f t="shared" si="11"/>
        <v>9950</v>
      </c>
      <c r="AB127" s="70">
        <f t="shared" si="11"/>
        <v>10793.75</v>
      </c>
      <c r="AC127" s="70">
        <f t="shared" si="11"/>
        <v>17865</v>
      </c>
      <c r="AD127" s="70">
        <f t="shared" si="11"/>
        <v>28145</v>
      </c>
      <c r="AE127" s="70">
        <f t="shared" si="11"/>
        <v>34232.5</v>
      </c>
      <c r="AF127" s="70">
        <f t="shared" si="11"/>
        <v>34232.5</v>
      </c>
      <c r="AG127" s="70">
        <f t="shared" si="11"/>
        <v>37260</v>
      </c>
      <c r="AH127" s="70">
        <f t="shared" si="11"/>
        <v>37260</v>
      </c>
      <c r="AI127" s="70">
        <f t="shared" si="11"/>
        <v>37260</v>
      </c>
      <c r="AJ127" s="70">
        <f t="shared" si="11"/>
        <v>34997.5</v>
      </c>
      <c r="AK127" s="70">
        <f t="shared" si="11"/>
        <v>35762.5</v>
      </c>
      <c r="AL127" s="70">
        <f t="shared" si="11"/>
        <v>33691.25</v>
      </c>
      <c r="AM127" s="70">
        <f t="shared" si="11"/>
        <v>31786.25</v>
      </c>
      <c r="AN127" s="70">
        <f t="shared" si="11"/>
        <v>29715</v>
      </c>
      <c r="AO127" s="70">
        <f t="shared" si="11"/>
        <v>51362.5</v>
      </c>
      <c r="AP127" s="70">
        <f t="shared" si="11"/>
        <v>81330</v>
      </c>
      <c r="AQ127" s="70">
        <f t="shared" si="11"/>
        <v>94457.5</v>
      </c>
      <c r="AR127" s="70">
        <f t="shared" si="11"/>
        <v>94457.5</v>
      </c>
      <c r="AS127" s="70">
        <f t="shared" si="11"/>
        <v>103890</v>
      </c>
      <c r="AT127" s="70">
        <f t="shared" si="11"/>
        <v>103890</v>
      </c>
      <c r="AU127" s="70">
        <f t="shared" si="11"/>
        <v>103890</v>
      </c>
      <c r="AV127" s="70">
        <f t="shared" si="11"/>
        <v>95267.5</v>
      </c>
      <c r="AW127" s="70">
        <f t="shared" si="11"/>
        <v>96077.5</v>
      </c>
      <c r="AX127" s="70">
        <f t="shared" si="11"/>
        <v>87202.5</v>
      </c>
      <c r="AY127" s="70">
        <f t="shared" si="11"/>
        <v>78985</v>
      </c>
      <c r="AZ127" s="70">
        <f t="shared" si="11"/>
        <v>70110</v>
      </c>
      <c r="BA127" s="70">
        <f t="shared" si="11"/>
        <v>102870</v>
      </c>
      <c r="BB127" s="70">
        <f t="shared" si="11"/>
        <v>163827.5</v>
      </c>
      <c r="BC127" s="70">
        <f t="shared" si="11"/>
        <v>187327.5</v>
      </c>
      <c r="BD127" s="70">
        <f t="shared" si="11"/>
        <v>187327.5</v>
      </c>
      <c r="BE127" s="70">
        <f t="shared" si="11"/>
        <v>206955</v>
      </c>
      <c r="BF127" s="70">
        <f t="shared" si="11"/>
        <v>206955</v>
      </c>
      <c r="BG127" s="70">
        <f t="shared" si="11"/>
        <v>206955</v>
      </c>
      <c r="BH127" s="70">
        <f t="shared" si="11"/>
        <v>188137.5</v>
      </c>
      <c r="BI127" s="70">
        <f t="shared" si="11"/>
        <v>188947.5</v>
      </c>
      <c r="BJ127" s="70">
        <f t="shared" si="11"/>
        <v>169700</v>
      </c>
      <c r="BK127" s="70">
        <f t="shared" si="11"/>
        <v>151287.5</v>
      </c>
      <c r="BL127" s="70">
        <f t="shared" si="11"/>
        <v>132040</v>
      </c>
      <c r="BM127" s="167">
        <f>SUM(D127:BL127)</f>
        <v>3628245</v>
      </c>
    </row>
    <row r="128" spans="2:65" s="33" customFormat="1" x14ac:dyDescent="0.15">
      <c r="BM128" s="65"/>
    </row>
    <row r="129" spans="1:65" s="33" customFormat="1" x14ac:dyDescent="0.15">
      <c r="B129" s="14" t="s">
        <v>381</v>
      </c>
      <c r="D129" s="104">
        <f t="shared" ref="D129:AI129" si="12">D127+D122+D116</f>
        <v>0</v>
      </c>
      <c r="E129" s="104">
        <f t="shared" si="12"/>
        <v>0</v>
      </c>
      <c r="F129" s="104">
        <f t="shared" si="12"/>
        <v>0</v>
      </c>
      <c r="G129" s="104">
        <f t="shared" si="12"/>
        <v>0</v>
      </c>
      <c r="H129" s="104">
        <f t="shared" si="12"/>
        <v>0</v>
      </c>
      <c r="I129" s="104">
        <f t="shared" si="12"/>
        <v>0</v>
      </c>
      <c r="J129" s="104">
        <f t="shared" si="12"/>
        <v>0</v>
      </c>
      <c r="K129" s="104">
        <f t="shared" si="12"/>
        <v>0</v>
      </c>
      <c r="L129" s="104">
        <f t="shared" si="12"/>
        <v>0</v>
      </c>
      <c r="M129" s="104">
        <f t="shared" si="12"/>
        <v>0</v>
      </c>
      <c r="N129" s="104">
        <f t="shared" si="12"/>
        <v>23054</v>
      </c>
      <c r="O129" s="104">
        <f t="shared" si="12"/>
        <v>23054</v>
      </c>
      <c r="P129" s="104">
        <f t="shared" si="12"/>
        <v>44892</v>
      </c>
      <c r="Q129" s="104">
        <f t="shared" si="12"/>
        <v>100967.6</v>
      </c>
      <c r="R129" s="104">
        <f t="shared" si="12"/>
        <v>135786.6</v>
      </c>
      <c r="S129" s="104">
        <f t="shared" si="12"/>
        <v>271573.2</v>
      </c>
      <c r="T129" s="104">
        <f t="shared" si="12"/>
        <v>271573.2</v>
      </c>
      <c r="U129" s="104">
        <f t="shared" si="12"/>
        <v>271573.2</v>
      </c>
      <c r="V129" s="104">
        <f t="shared" si="12"/>
        <v>271573.2</v>
      </c>
      <c r="W129" s="104">
        <f t="shared" si="12"/>
        <v>271573.2</v>
      </c>
      <c r="X129" s="104">
        <f t="shared" si="12"/>
        <v>306392.2</v>
      </c>
      <c r="Y129" s="104">
        <f t="shared" si="12"/>
        <v>341211.2</v>
      </c>
      <c r="Z129" s="104">
        <f t="shared" si="12"/>
        <v>342404.95</v>
      </c>
      <c r="AA129" s="104">
        <f t="shared" si="12"/>
        <v>408572.3</v>
      </c>
      <c r="AB129" s="104">
        <f t="shared" si="12"/>
        <v>409741.05</v>
      </c>
      <c r="AC129" s="104">
        <f t="shared" si="12"/>
        <v>546135.19999999995</v>
      </c>
      <c r="AD129" s="104">
        <f t="shared" si="12"/>
        <v>873082.32000000007</v>
      </c>
      <c r="AE129" s="104">
        <f t="shared" si="12"/>
        <v>985408.86</v>
      </c>
      <c r="AF129" s="104">
        <f t="shared" si="12"/>
        <v>985408.86</v>
      </c>
      <c r="AG129" s="104">
        <f t="shared" si="12"/>
        <v>1094100.3999999999</v>
      </c>
      <c r="AH129" s="104">
        <f t="shared" si="12"/>
        <v>1094100.3999999999</v>
      </c>
      <c r="AI129" s="104">
        <f t="shared" si="12"/>
        <v>1094100.3999999999</v>
      </c>
      <c r="AJ129" s="104">
        <f t="shared" ref="AJ129:BL129" si="13">AJ127+AJ122+AJ116</f>
        <v>986323.86</v>
      </c>
      <c r="AK129" s="104">
        <f t="shared" si="13"/>
        <v>987238.86</v>
      </c>
      <c r="AL129" s="104">
        <f t="shared" si="13"/>
        <v>879853.57000000007</v>
      </c>
      <c r="AM129" s="104">
        <f t="shared" si="13"/>
        <v>772822.03</v>
      </c>
      <c r="AN129" s="104">
        <f t="shared" si="13"/>
        <v>665411.74</v>
      </c>
      <c r="AO129" s="104">
        <f t="shared" si="13"/>
        <v>1024830.8319999999</v>
      </c>
      <c r="AP129" s="104">
        <f t="shared" si="13"/>
        <v>1634906.7</v>
      </c>
      <c r="AQ129" s="104">
        <f t="shared" si="13"/>
        <v>1845326.682</v>
      </c>
      <c r="AR129" s="104">
        <f t="shared" si="13"/>
        <v>1845326.682</v>
      </c>
      <c r="AS129" s="104">
        <f t="shared" si="13"/>
        <v>2046499.625</v>
      </c>
      <c r="AT129" s="104">
        <f t="shared" si="13"/>
        <v>2046499.625</v>
      </c>
      <c r="AU129" s="104">
        <f t="shared" si="13"/>
        <v>2046499.625</v>
      </c>
      <c r="AV129" s="104">
        <f t="shared" si="13"/>
        <v>1846346.682</v>
      </c>
      <c r="AW129" s="104">
        <f t="shared" si="13"/>
        <v>1847366.682</v>
      </c>
      <c r="AX129" s="104">
        <f t="shared" si="13"/>
        <v>1642494.2</v>
      </c>
      <c r="AY129" s="104">
        <f t="shared" si="13"/>
        <v>1442991.257</v>
      </c>
      <c r="AZ129" s="104">
        <f t="shared" si="13"/>
        <v>1238083.7749999999</v>
      </c>
      <c r="BA129" s="104">
        <f t="shared" si="13"/>
        <v>1742888.4269999999</v>
      </c>
      <c r="BB129" s="104">
        <f t="shared" si="13"/>
        <v>2787639.9832000001</v>
      </c>
      <c r="BC129" s="104">
        <f t="shared" si="13"/>
        <v>3139689.6686</v>
      </c>
      <c r="BD129" s="104">
        <f t="shared" si="13"/>
        <v>3139689.6686</v>
      </c>
      <c r="BE129" s="104">
        <f t="shared" si="13"/>
        <v>3487446.8539999998</v>
      </c>
      <c r="BF129" s="104">
        <f t="shared" si="13"/>
        <v>3487446.8539999998</v>
      </c>
      <c r="BG129" s="104">
        <f t="shared" si="13"/>
        <v>3487446.8539999998</v>
      </c>
      <c r="BH129" s="104">
        <f t="shared" si="13"/>
        <v>3140709.6686</v>
      </c>
      <c r="BI129" s="104">
        <f t="shared" si="13"/>
        <v>3141729.6686</v>
      </c>
      <c r="BJ129" s="104">
        <f t="shared" si="13"/>
        <v>2795227.4832000001</v>
      </c>
      <c r="BK129" s="104">
        <f t="shared" si="13"/>
        <v>2449140.2977999998</v>
      </c>
      <c r="BL129" s="104">
        <f t="shared" si="13"/>
        <v>2102603.1124</v>
      </c>
      <c r="BM129" s="167">
        <f>SUM(D129:BL129)</f>
        <v>69866759.306999996</v>
      </c>
    </row>
    <row r="130" spans="1:65" s="33" customFormat="1" x14ac:dyDescent="0.15">
      <c r="BM130" s="65"/>
    </row>
    <row r="131" spans="1:65" x14ac:dyDescent="0.15">
      <c r="B131" s="16" t="s">
        <v>501</v>
      </c>
      <c r="J131" s="33"/>
    </row>
    <row r="132" spans="1:65" x14ac:dyDescent="0.15">
      <c r="B132" s="44"/>
      <c r="J132" s="33"/>
    </row>
    <row r="133" spans="1:65" s="50" customFormat="1" x14ac:dyDescent="0.15">
      <c r="A133" s="74"/>
      <c r="B133" s="128" t="s">
        <v>417</v>
      </c>
      <c r="C133" s="123"/>
      <c r="D133" s="121">
        <f>COSM_CWS!C19</f>
        <v>940</v>
      </c>
      <c r="E133" s="121">
        <f>COSM_CWS!D19</f>
        <v>3600</v>
      </c>
      <c r="F133" s="121">
        <f>COSM_CWS!E19</f>
        <v>3050</v>
      </c>
      <c r="G133" s="121">
        <f>COSM_CWS!F19</f>
        <v>6100</v>
      </c>
      <c r="H133" s="121">
        <f>COSM_CWS!G19</f>
        <v>3050</v>
      </c>
      <c r="I133" s="121">
        <f>COSM_CWS!H19</f>
        <v>1350</v>
      </c>
      <c r="J133" s="70">
        <f>COSM_CWS!I19</f>
        <v>3300</v>
      </c>
      <c r="K133" s="121">
        <f>COSM_CWS!J19</f>
        <v>1350</v>
      </c>
      <c r="L133" s="121">
        <f>COSM_CWS!K19</f>
        <v>800</v>
      </c>
      <c r="M133" s="121">
        <f>COSM_CWS!L19</f>
        <v>1350</v>
      </c>
      <c r="N133" s="121">
        <f>COSM_CWS!M19</f>
        <v>14300</v>
      </c>
      <c r="O133" s="121">
        <f>COSM_CWS!N19</f>
        <v>800</v>
      </c>
      <c r="P133" s="121">
        <f>COSM_CWS!O19</f>
        <v>1350</v>
      </c>
      <c r="Q133" s="121">
        <f>COSM_CWS!P19</f>
        <v>1900</v>
      </c>
      <c r="R133" s="121">
        <f>COSM_CWS!Q19</f>
        <v>2450</v>
      </c>
      <c r="S133" s="121">
        <f>COSM_CWS!R19</f>
        <v>1900</v>
      </c>
      <c r="T133" s="121">
        <f>COSM_CWS!S19</f>
        <v>15400</v>
      </c>
      <c r="U133" s="121">
        <f>COSM_CWS!T19</f>
        <v>1900</v>
      </c>
      <c r="V133" s="121">
        <f>COSM_CWS!U19</f>
        <v>4950</v>
      </c>
      <c r="W133" s="121">
        <f>COSM_CWS!V19</f>
        <v>3400</v>
      </c>
      <c r="X133" s="121">
        <f>COSM_CWS!W19</f>
        <v>3950</v>
      </c>
      <c r="Y133" s="121">
        <f>COSM_CWS!X19</f>
        <v>3400</v>
      </c>
      <c r="Z133" s="121">
        <f>COSM_CWS!Y19</f>
        <v>19400</v>
      </c>
      <c r="AA133" s="121">
        <f>COSM_CWS!Z19</f>
        <v>3400</v>
      </c>
      <c r="AB133" s="121">
        <f>COSM_CWS!AA19</f>
        <v>4450</v>
      </c>
      <c r="AC133" s="121">
        <f>COSM_CWS!AB19</f>
        <v>4400</v>
      </c>
      <c r="AD133" s="121">
        <f>COSM_CWS!AC19</f>
        <v>4950</v>
      </c>
      <c r="AE133" s="121">
        <f>COSM_CWS!AD19</f>
        <v>4400</v>
      </c>
      <c r="AF133" s="121">
        <f>COSM_CWS!AE19</f>
        <v>20400</v>
      </c>
      <c r="AG133" s="121">
        <f>COSM_CWS!AF19</f>
        <v>4400</v>
      </c>
      <c r="AH133" s="121">
        <f>COSM_CWS!AG19</f>
        <v>7450</v>
      </c>
      <c r="AI133" s="121">
        <f>COSM_CWS!AH19</f>
        <v>4400</v>
      </c>
      <c r="AJ133" s="121">
        <f>COSM_CWS!AI19</f>
        <v>4950</v>
      </c>
      <c r="AK133" s="121">
        <f>COSM_CWS!AJ19</f>
        <v>4400</v>
      </c>
      <c r="AL133" s="121">
        <f>COSM_CWS!AK19</f>
        <v>20400</v>
      </c>
      <c r="AM133" s="121">
        <f>COSM_CWS!AL19</f>
        <v>4400</v>
      </c>
      <c r="AN133" s="121">
        <f>COSM_CWS!AM19</f>
        <v>4400</v>
      </c>
      <c r="AO133" s="121">
        <f>COSM_CWS!AN19</f>
        <v>7500</v>
      </c>
      <c r="AP133" s="121">
        <f>COSM_CWS!AO19</f>
        <v>8050</v>
      </c>
      <c r="AQ133" s="121">
        <f>COSM_CWS!AP19</f>
        <v>7500</v>
      </c>
      <c r="AR133" s="121">
        <f>COSM_CWS!AQ19</f>
        <v>23500</v>
      </c>
      <c r="AS133" s="121">
        <f>COSM_CWS!AR19</f>
        <v>7500</v>
      </c>
      <c r="AT133" s="121">
        <f>COSM_CWS!AS19</f>
        <v>10550</v>
      </c>
      <c r="AU133" s="121">
        <f>COSM_CWS!AT19</f>
        <v>7500</v>
      </c>
      <c r="AV133" s="121">
        <f>COSM_CWS!AU19</f>
        <v>8050</v>
      </c>
      <c r="AW133" s="121">
        <f>COSM_CWS!AV19</f>
        <v>7500</v>
      </c>
      <c r="AX133" s="121">
        <f>COSM_CWS!AW19</f>
        <v>23500</v>
      </c>
      <c r="AY133" s="121">
        <f>COSM_CWS!AX19</f>
        <v>7500</v>
      </c>
      <c r="AZ133" s="121">
        <f>COSM_CWS!AY19</f>
        <v>7500</v>
      </c>
      <c r="BA133" s="121">
        <f>COSM_CWS!AZ19</f>
        <v>7500</v>
      </c>
      <c r="BB133" s="121">
        <f>COSM_CWS!BA19</f>
        <v>8050</v>
      </c>
      <c r="BC133" s="121">
        <f>COSM_CWS!BB19</f>
        <v>7500</v>
      </c>
      <c r="BD133" s="121">
        <f>COSM_CWS!BC19</f>
        <v>23500</v>
      </c>
      <c r="BE133" s="121">
        <f>COSM_CWS!BD19</f>
        <v>7500</v>
      </c>
      <c r="BF133" s="121">
        <f>COSM_CWS!BE19</f>
        <v>10550</v>
      </c>
      <c r="BG133" s="121">
        <f>COSM_CWS!BF19</f>
        <v>7500</v>
      </c>
      <c r="BH133" s="121">
        <f>COSM_CWS!BG19</f>
        <v>8050</v>
      </c>
      <c r="BI133" s="121">
        <f>COSM_CWS!BH19</f>
        <v>7500</v>
      </c>
      <c r="BJ133" s="121">
        <f>COSM_CWS!BI19</f>
        <v>23500</v>
      </c>
      <c r="BK133" s="121">
        <f>COSM_CWS!BJ19</f>
        <v>7500</v>
      </c>
      <c r="BL133" s="121">
        <f>COSM_CWS!BK19</f>
        <v>7500</v>
      </c>
      <c r="BM133" s="167">
        <f>SUM(D133:BL133)</f>
        <v>449090</v>
      </c>
    </row>
    <row r="134" spans="1:65" x14ac:dyDescent="0.15">
      <c r="B134" s="128" t="s">
        <v>418</v>
      </c>
      <c r="C134" s="130"/>
      <c r="D134" s="130">
        <f>COSM_CWS!C31</f>
        <v>0</v>
      </c>
      <c r="E134" s="130">
        <f>COSM_CWS!D31</f>
        <v>165</v>
      </c>
      <c r="F134" s="130">
        <f>COSM_CWS!E31</f>
        <v>165</v>
      </c>
      <c r="G134" s="130">
        <f>COSM_CWS!F31</f>
        <v>165</v>
      </c>
      <c r="H134" s="130">
        <f>COSM_CWS!G31</f>
        <v>165</v>
      </c>
      <c r="I134" s="130">
        <f>COSM_CWS!H31</f>
        <v>165</v>
      </c>
      <c r="J134" s="104">
        <f>COSM_CWS!I31</f>
        <v>165</v>
      </c>
      <c r="K134" s="130">
        <f>COSM_CWS!J31</f>
        <v>165</v>
      </c>
      <c r="L134" s="130">
        <f>COSM_CWS!K31</f>
        <v>665</v>
      </c>
      <c r="M134" s="130">
        <f>COSM_CWS!L31</f>
        <v>665</v>
      </c>
      <c r="N134" s="130">
        <f>COSM_CWS!M31</f>
        <v>665</v>
      </c>
      <c r="O134" s="130">
        <f>COSM_CWS!N31</f>
        <v>665</v>
      </c>
      <c r="P134" s="130">
        <f>COSM_CWS!O31</f>
        <v>665</v>
      </c>
      <c r="Q134" s="130">
        <f>COSM_CWS!P31</f>
        <v>1165</v>
      </c>
      <c r="R134" s="130">
        <f>COSM_CWS!Q31</f>
        <v>1165</v>
      </c>
      <c r="S134" s="130">
        <f>COSM_CWS!R31</f>
        <v>1165</v>
      </c>
      <c r="T134" s="130">
        <f>COSM_CWS!S31</f>
        <v>1665</v>
      </c>
      <c r="U134" s="130">
        <f>COSM_CWS!T31</f>
        <v>1665</v>
      </c>
      <c r="V134" s="130">
        <f>COSM_CWS!U31</f>
        <v>1665</v>
      </c>
      <c r="W134" s="130">
        <f>COSM_CWS!V31</f>
        <v>1665</v>
      </c>
      <c r="X134" s="130">
        <f>COSM_CWS!W31</f>
        <v>1665</v>
      </c>
      <c r="Y134" s="130">
        <f>COSM_CWS!X31</f>
        <v>1665</v>
      </c>
      <c r="Z134" s="130">
        <f>COSM_CWS!Y31</f>
        <v>1665</v>
      </c>
      <c r="AA134" s="130">
        <f>COSM_CWS!Z31</f>
        <v>1665</v>
      </c>
      <c r="AB134" s="130">
        <f>COSM_CWS!AA31</f>
        <v>1665</v>
      </c>
      <c r="AC134" s="130">
        <f>COSM_CWS!AB31</f>
        <v>1665</v>
      </c>
      <c r="AD134" s="130">
        <f>COSM_CWS!AC31</f>
        <v>1665</v>
      </c>
      <c r="AE134" s="130">
        <f>COSM_CWS!AD31</f>
        <v>1665</v>
      </c>
      <c r="AF134" s="130">
        <f>COSM_CWS!AE31</f>
        <v>1665</v>
      </c>
      <c r="AG134" s="130">
        <f>COSM_CWS!AF31</f>
        <v>1665</v>
      </c>
      <c r="AH134" s="130">
        <f>COSM_CWS!AG31</f>
        <v>1665</v>
      </c>
      <c r="AI134" s="130">
        <f>COSM_CWS!AH31</f>
        <v>1665</v>
      </c>
      <c r="AJ134" s="130">
        <f>COSM_CWS!AI31</f>
        <v>1665</v>
      </c>
      <c r="AK134" s="130">
        <f>COSM_CWS!AJ31</f>
        <v>1665</v>
      </c>
      <c r="AL134" s="130">
        <f>COSM_CWS!AK31</f>
        <v>1665</v>
      </c>
      <c r="AM134" s="130">
        <f>COSM_CWS!AL31</f>
        <v>1665</v>
      </c>
      <c r="AN134" s="130">
        <f>COSM_CWS!AM31</f>
        <v>1665</v>
      </c>
      <c r="AO134" s="130">
        <f>COSM_CWS!AN31</f>
        <v>2665</v>
      </c>
      <c r="AP134" s="130">
        <f>COSM_CWS!AO31</f>
        <v>2665</v>
      </c>
      <c r="AQ134" s="130">
        <f>COSM_CWS!AP31</f>
        <v>2665</v>
      </c>
      <c r="AR134" s="130">
        <f>COSM_CWS!AQ31</f>
        <v>2665</v>
      </c>
      <c r="AS134" s="130">
        <f>COSM_CWS!AR31</f>
        <v>2665</v>
      </c>
      <c r="AT134" s="130">
        <f>COSM_CWS!AS31</f>
        <v>2665</v>
      </c>
      <c r="AU134" s="130">
        <f>COSM_CWS!AT31</f>
        <v>2665</v>
      </c>
      <c r="AV134" s="130">
        <f>COSM_CWS!AU31</f>
        <v>2665</v>
      </c>
      <c r="AW134" s="130">
        <f>COSM_CWS!AV31</f>
        <v>2665</v>
      </c>
      <c r="AX134" s="130">
        <f>COSM_CWS!AW31</f>
        <v>2665</v>
      </c>
      <c r="AY134" s="130">
        <f>COSM_CWS!AX31</f>
        <v>2665</v>
      </c>
      <c r="AZ134" s="130">
        <f>COSM_CWS!AY31</f>
        <v>2665</v>
      </c>
      <c r="BA134" s="130">
        <f>COSM_CWS!AZ31</f>
        <v>3165</v>
      </c>
      <c r="BB134" s="130">
        <f>COSM_CWS!BA31</f>
        <v>3165</v>
      </c>
      <c r="BC134" s="130">
        <f>COSM_CWS!BB31</f>
        <v>3165</v>
      </c>
      <c r="BD134" s="130">
        <f>COSM_CWS!BC31</f>
        <v>3165</v>
      </c>
      <c r="BE134" s="130">
        <f>COSM_CWS!BD31</f>
        <v>3165</v>
      </c>
      <c r="BF134" s="130">
        <f>COSM_CWS!BE31</f>
        <v>3165</v>
      </c>
      <c r="BG134" s="130">
        <f>COSM_CWS!BF31</f>
        <v>3165</v>
      </c>
      <c r="BH134" s="130">
        <f>COSM_CWS!BG31</f>
        <v>3165</v>
      </c>
      <c r="BI134" s="130">
        <f>COSM_CWS!BH31</f>
        <v>3165</v>
      </c>
      <c r="BJ134" s="130">
        <f>COSM_CWS!BI31</f>
        <v>3165</v>
      </c>
      <c r="BK134" s="130">
        <f>COSM_CWS!BJ31</f>
        <v>3165</v>
      </c>
      <c r="BL134" s="130">
        <f>COSM_CWS!BK31</f>
        <v>3165</v>
      </c>
      <c r="BM134" s="167">
        <f>SUM(D134:BL134)</f>
        <v>112900</v>
      </c>
    </row>
    <row r="135" spans="1:65" x14ac:dyDescent="0.15">
      <c r="B135" s="127" t="s">
        <v>444</v>
      </c>
      <c r="C135" s="131"/>
      <c r="D135" s="131">
        <f>COSM_CWS!C38</f>
        <v>0</v>
      </c>
      <c r="E135" s="131">
        <f>COSM_CWS!D38</f>
        <v>0</v>
      </c>
      <c r="F135" s="131">
        <f>COSM_CWS!E38</f>
        <v>0</v>
      </c>
      <c r="G135" s="131">
        <f>COSM_CWS!F38</f>
        <v>0</v>
      </c>
      <c r="H135" s="131">
        <f>COSM_CWS!G38</f>
        <v>250</v>
      </c>
      <c r="I135" s="131">
        <f>COSM_CWS!H38</f>
        <v>250</v>
      </c>
      <c r="J135" s="108">
        <f>COSM_CWS!I38</f>
        <v>250</v>
      </c>
      <c r="K135" s="131">
        <f>COSM_CWS!J38</f>
        <v>250</v>
      </c>
      <c r="L135" s="131">
        <f>COSM_CWS!K38</f>
        <v>250</v>
      </c>
      <c r="M135" s="131">
        <f>COSM_CWS!L38</f>
        <v>250</v>
      </c>
      <c r="N135" s="131">
        <f>COSM_CWS!M38</f>
        <v>250</v>
      </c>
      <c r="O135" s="131">
        <f>COSM_CWS!N38</f>
        <v>250</v>
      </c>
      <c r="P135" s="131">
        <f>COSM_CWS!O38</f>
        <v>250</v>
      </c>
      <c r="Q135" s="131">
        <f>COSM_CWS!P38</f>
        <v>8750</v>
      </c>
      <c r="R135" s="131">
        <f>COSM_CWS!Q38</f>
        <v>250</v>
      </c>
      <c r="S135" s="131">
        <f>COSM_CWS!R38</f>
        <v>250</v>
      </c>
      <c r="T135" s="131">
        <f>COSM_CWS!S38</f>
        <v>250</v>
      </c>
      <c r="U135" s="131">
        <f>COSM_CWS!T38</f>
        <v>250</v>
      </c>
      <c r="V135" s="131">
        <f>COSM_CWS!U38</f>
        <v>250</v>
      </c>
      <c r="W135" s="131">
        <f>COSM_CWS!V38</f>
        <v>250</v>
      </c>
      <c r="X135" s="131">
        <f>COSM_CWS!W38</f>
        <v>250</v>
      </c>
      <c r="Y135" s="131">
        <f>COSM_CWS!X38</f>
        <v>250</v>
      </c>
      <c r="Z135" s="131">
        <f>COSM_CWS!Y38</f>
        <v>250</v>
      </c>
      <c r="AA135" s="131">
        <f>COSM_CWS!Z38</f>
        <v>250</v>
      </c>
      <c r="AB135" s="131">
        <f>COSM_CWS!AA38</f>
        <v>250</v>
      </c>
      <c r="AC135" s="131">
        <f>COSM_CWS!AB38</f>
        <v>500</v>
      </c>
      <c r="AD135" s="131">
        <f>COSM_CWS!AC38</f>
        <v>500</v>
      </c>
      <c r="AE135" s="131">
        <f>COSM_CWS!AD38</f>
        <v>500</v>
      </c>
      <c r="AF135" s="131">
        <f>COSM_CWS!AE38</f>
        <v>500</v>
      </c>
      <c r="AG135" s="131">
        <f>COSM_CWS!AF38</f>
        <v>500</v>
      </c>
      <c r="AH135" s="131">
        <f>COSM_CWS!AG38</f>
        <v>500</v>
      </c>
      <c r="AI135" s="131">
        <f>COSM_CWS!AH38</f>
        <v>500</v>
      </c>
      <c r="AJ135" s="131">
        <f>COSM_CWS!AI38</f>
        <v>500</v>
      </c>
      <c r="AK135" s="131">
        <f>COSM_CWS!AJ38</f>
        <v>500</v>
      </c>
      <c r="AL135" s="131">
        <f>COSM_CWS!AK38</f>
        <v>500</v>
      </c>
      <c r="AM135" s="131">
        <f>COSM_CWS!AL38</f>
        <v>500</v>
      </c>
      <c r="AN135" s="131">
        <f>COSM_CWS!AM38</f>
        <v>500</v>
      </c>
      <c r="AO135" s="131">
        <f>COSM_CWS!AN38</f>
        <v>500</v>
      </c>
      <c r="AP135" s="131">
        <f>COSM_CWS!AO38</f>
        <v>500</v>
      </c>
      <c r="AQ135" s="131">
        <f>COSM_CWS!AP38</f>
        <v>500</v>
      </c>
      <c r="AR135" s="131">
        <f>COSM_CWS!AQ38</f>
        <v>500</v>
      </c>
      <c r="AS135" s="131">
        <f>COSM_CWS!AR38</f>
        <v>500</v>
      </c>
      <c r="AT135" s="131">
        <f>COSM_CWS!AS38</f>
        <v>500</v>
      </c>
      <c r="AU135" s="131">
        <f>COSM_CWS!AT38</f>
        <v>500</v>
      </c>
      <c r="AV135" s="131">
        <f>COSM_CWS!AU38</f>
        <v>500</v>
      </c>
      <c r="AW135" s="131">
        <f>COSM_CWS!AV38</f>
        <v>500</v>
      </c>
      <c r="AX135" s="131">
        <f>COSM_CWS!AW38</f>
        <v>500</v>
      </c>
      <c r="AY135" s="131">
        <f>COSM_CWS!AX38</f>
        <v>500</v>
      </c>
      <c r="AZ135" s="131">
        <f>COSM_CWS!AY38</f>
        <v>500</v>
      </c>
      <c r="BA135" s="131">
        <f>COSM_CWS!AZ38</f>
        <v>500</v>
      </c>
      <c r="BB135" s="131">
        <f>COSM_CWS!BA38</f>
        <v>500</v>
      </c>
      <c r="BC135" s="131">
        <f>COSM_CWS!BB38</f>
        <v>500</v>
      </c>
      <c r="BD135" s="131">
        <f>COSM_CWS!BC38</f>
        <v>500</v>
      </c>
      <c r="BE135" s="131">
        <f>COSM_CWS!BD38</f>
        <v>500</v>
      </c>
      <c r="BF135" s="131">
        <f>COSM_CWS!BE38</f>
        <v>500</v>
      </c>
      <c r="BG135" s="131">
        <f>COSM_CWS!BF38</f>
        <v>500</v>
      </c>
      <c r="BH135" s="131">
        <f>COSM_CWS!BG38</f>
        <v>500</v>
      </c>
      <c r="BI135" s="131">
        <f>COSM_CWS!BH38</f>
        <v>500</v>
      </c>
      <c r="BJ135" s="131">
        <f>COSM_CWS!BI38</f>
        <v>500</v>
      </c>
      <c r="BK135" s="131">
        <f>COSM_CWS!BJ38</f>
        <v>500</v>
      </c>
      <c r="BL135" s="131">
        <f>COSM_CWS!BK38</f>
        <v>500</v>
      </c>
      <c r="BM135" s="167">
        <f>SUM(D135:BL135)</f>
        <v>31750</v>
      </c>
    </row>
    <row r="136" spans="1:65" x14ac:dyDescent="0.15">
      <c r="B136" s="127" t="s">
        <v>464</v>
      </c>
      <c r="C136" s="121"/>
      <c r="D136" s="121">
        <f>COSM_CWS!C40</f>
        <v>0</v>
      </c>
      <c r="E136" s="121">
        <f>COSM_CWS!D40</f>
        <v>0</v>
      </c>
      <c r="F136" s="121">
        <f>COSM_CWS!E40</f>
        <v>0</v>
      </c>
      <c r="G136" s="121">
        <f>COSM_CWS!F40</f>
        <v>0</v>
      </c>
      <c r="H136" s="121">
        <f>COSM_CWS!G40</f>
        <v>0</v>
      </c>
      <c r="I136" s="121">
        <f>COSM_CWS!H40</f>
        <v>0</v>
      </c>
      <c r="J136" s="70">
        <f>COSM_CWS!I40</f>
        <v>0</v>
      </c>
      <c r="K136" s="121">
        <f>COSM_CWS!J40</f>
        <v>0</v>
      </c>
      <c r="L136" s="121">
        <f>COSM_CWS!K40</f>
        <v>1550</v>
      </c>
      <c r="M136" s="121">
        <f>COSM_CWS!L40</f>
        <v>1550</v>
      </c>
      <c r="N136" s="121">
        <f>COSM_CWS!M40</f>
        <v>3100</v>
      </c>
      <c r="O136" s="121">
        <f>COSM_CWS!N40</f>
        <v>3100</v>
      </c>
      <c r="P136" s="121">
        <f>COSM_CWS!O40</f>
        <v>3100</v>
      </c>
      <c r="Q136" s="121">
        <f>COSM_CWS!P40</f>
        <v>4650</v>
      </c>
      <c r="R136" s="121">
        <f>COSM_CWS!Q40</f>
        <v>4650</v>
      </c>
      <c r="S136" s="121">
        <f>COSM_CWS!R40</f>
        <v>4650</v>
      </c>
      <c r="T136" s="121">
        <f>COSM_CWS!S40</f>
        <v>7360</v>
      </c>
      <c r="U136" s="121">
        <f>COSM_CWS!T40</f>
        <v>7750</v>
      </c>
      <c r="V136" s="121">
        <f>COSM_CWS!U40</f>
        <v>8910</v>
      </c>
      <c r="W136" s="121">
        <f>COSM_CWS!V40</f>
        <v>10850</v>
      </c>
      <c r="X136" s="121">
        <f>COSM_CWS!W40</f>
        <v>12010</v>
      </c>
      <c r="Y136" s="121">
        <f>COSM_CWS!X40</f>
        <v>10850</v>
      </c>
      <c r="Z136" s="121">
        <f>COSM_CWS!Y40</f>
        <v>12010</v>
      </c>
      <c r="AA136" s="121">
        <f>COSM_CWS!Z40</f>
        <v>10850</v>
      </c>
      <c r="AB136" s="121">
        <f>COSM_CWS!AA40</f>
        <v>12010</v>
      </c>
      <c r="AC136" s="121">
        <f>COSM_CWS!AB40</f>
        <v>12400</v>
      </c>
      <c r="AD136" s="121">
        <f>COSM_CWS!AC40</f>
        <v>13560</v>
      </c>
      <c r="AE136" s="121">
        <f>COSM_CWS!AD40</f>
        <v>12400</v>
      </c>
      <c r="AF136" s="121">
        <f>COSM_CWS!AE40</f>
        <v>13560</v>
      </c>
      <c r="AG136" s="121">
        <f>COSM_CWS!AF40</f>
        <v>12400</v>
      </c>
      <c r="AH136" s="121">
        <f>COSM_CWS!AG40</f>
        <v>13560</v>
      </c>
      <c r="AI136" s="121">
        <f>COSM_CWS!AH40</f>
        <v>12400</v>
      </c>
      <c r="AJ136" s="121">
        <f>COSM_CWS!AI40</f>
        <v>13560</v>
      </c>
      <c r="AK136" s="121">
        <f>COSM_CWS!AJ40</f>
        <v>12400</v>
      </c>
      <c r="AL136" s="121">
        <f>COSM_CWS!AK40</f>
        <v>13560</v>
      </c>
      <c r="AM136" s="121">
        <f>COSM_CWS!AL40</f>
        <v>12400</v>
      </c>
      <c r="AN136" s="121">
        <f>COSM_CWS!AM40</f>
        <v>13560</v>
      </c>
      <c r="AO136" s="121">
        <f>COSM_CWS!AN40</f>
        <v>15500</v>
      </c>
      <c r="AP136" s="121">
        <f>COSM_CWS!AO40</f>
        <v>16660</v>
      </c>
      <c r="AQ136" s="121">
        <f>COSM_CWS!AP40</f>
        <v>15500</v>
      </c>
      <c r="AR136" s="121">
        <f>COSM_CWS!AQ40</f>
        <v>16660</v>
      </c>
      <c r="AS136" s="121">
        <f>COSM_CWS!AR40</f>
        <v>15500</v>
      </c>
      <c r="AT136" s="121">
        <f>COSM_CWS!AS40</f>
        <v>16660</v>
      </c>
      <c r="AU136" s="121">
        <f>COSM_CWS!AT40</f>
        <v>15500</v>
      </c>
      <c r="AV136" s="121">
        <f>COSM_CWS!AU40</f>
        <v>16660</v>
      </c>
      <c r="AW136" s="121">
        <f>COSM_CWS!AV40</f>
        <v>15500</v>
      </c>
      <c r="AX136" s="121">
        <f>COSM_CWS!AW40</f>
        <v>16660</v>
      </c>
      <c r="AY136" s="121">
        <f>COSM_CWS!AX40</f>
        <v>15500</v>
      </c>
      <c r="AZ136" s="121">
        <f>COSM_CWS!AY40</f>
        <v>16660</v>
      </c>
      <c r="BA136" s="121">
        <f>COSM_CWS!AZ40</f>
        <v>18600</v>
      </c>
      <c r="BB136" s="121">
        <f>COSM_CWS!BA40</f>
        <v>19760</v>
      </c>
      <c r="BC136" s="121">
        <f>COSM_CWS!BB40</f>
        <v>18600</v>
      </c>
      <c r="BD136" s="121">
        <f>COSM_CWS!BC40</f>
        <v>19760</v>
      </c>
      <c r="BE136" s="121">
        <f>COSM_CWS!BD40</f>
        <v>18600</v>
      </c>
      <c r="BF136" s="121">
        <f>COSM_CWS!BE40</f>
        <v>19760</v>
      </c>
      <c r="BG136" s="121">
        <f>COSM_CWS!BF40</f>
        <v>18600</v>
      </c>
      <c r="BH136" s="121">
        <f>COSM_CWS!BG40</f>
        <v>19760</v>
      </c>
      <c r="BI136" s="121">
        <f>COSM_CWS!BH40</f>
        <v>18600</v>
      </c>
      <c r="BJ136" s="121">
        <f>COSM_CWS!BI40</f>
        <v>19760</v>
      </c>
      <c r="BK136" s="121">
        <f>COSM_CWS!BJ40</f>
        <v>18600</v>
      </c>
      <c r="BL136" s="121">
        <f>COSM_CWS!BK40</f>
        <v>18600</v>
      </c>
      <c r="BM136" s="167">
        <f>SUM(D136:BL136)</f>
        <v>696670</v>
      </c>
    </row>
    <row r="137" spans="1:65" x14ac:dyDescent="0.15">
      <c r="B137" s="48"/>
      <c r="J137" s="33"/>
      <c r="BM137" s="65"/>
    </row>
    <row r="138" spans="1:65" x14ac:dyDescent="0.15">
      <c r="B138" s="50" t="s">
        <v>465</v>
      </c>
      <c r="C138" s="130"/>
      <c r="D138" s="130">
        <f>SUM(D133:D137)</f>
        <v>940</v>
      </c>
      <c r="E138" s="130">
        <f t="shared" ref="E138:BL138" si="14">SUM(E133:E137)</f>
        <v>3765</v>
      </c>
      <c r="F138" s="130">
        <f t="shared" si="14"/>
        <v>3215</v>
      </c>
      <c r="G138" s="130">
        <f t="shared" si="14"/>
        <v>6265</v>
      </c>
      <c r="H138" s="130">
        <f t="shared" si="14"/>
        <v>3465</v>
      </c>
      <c r="I138" s="130">
        <f t="shared" si="14"/>
        <v>1765</v>
      </c>
      <c r="J138" s="104">
        <f t="shared" si="14"/>
        <v>3715</v>
      </c>
      <c r="K138" s="130">
        <f t="shared" si="14"/>
        <v>1765</v>
      </c>
      <c r="L138" s="130">
        <f t="shared" si="14"/>
        <v>3265</v>
      </c>
      <c r="M138" s="130">
        <f t="shared" si="14"/>
        <v>3815</v>
      </c>
      <c r="N138" s="130">
        <f t="shared" si="14"/>
        <v>18315</v>
      </c>
      <c r="O138" s="130">
        <f t="shared" si="14"/>
        <v>4815</v>
      </c>
      <c r="P138" s="130">
        <f t="shared" si="14"/>
        <v>5365</v>
      </c>
      <c r="Q138" s="130">
        <f t="shared" si="14"/>
        <v>16465</v>
      </c>
      <c r="R138" s="130">
        <f t="shared" si="14"/>
        <v>8515</v>
      </c>
      <c r="S138" s="130">
        <f t="shared" si="14"/>
        <v>7965</v>
      </c>
      <c r="T138" s="130">
        <f t="shared" si="14"/>
        <v>24675</v>
      </c>
      <c r="U138" s="130">
        <f t="shared" si="14"/>
        <v>11565</v>
      </c>
      <c r="V138" s="130">
        <f t="shared" si="14"/>
        <v>15775</v>
      </c>
      <c r="W138" s="130">
        <f t="shared" si="14"/>
        <v>16165</v>
      </c>
      <c r="X138" s="130">
        <f t="shared" si="14"/>
        <v>17875</v>
      </c>
      <c r="Y138" s="130">
        <f t="shared" si="14"/>
        <v>16165</v>
      </c>
      <c r="Z138" s="130">
        <f t="shared" si="14"/>
        <v>33325</v>
      </c>
      <c r="AA138" s="130">
        <f t="shared" si="14"/>
        <v>16165</v>
      </c>
      <c r="AB138" s="130">
        <f t="shared" si="14"/>
        <v>18375</v>
      </c>
      <c r="AC138" s="130">
        <f t="shared" si="14"/>
        <v>18965</v>
      </c>
      <c r="AD138" s="130">
        <f t="shared" si="14"/>
        <v>20675</v>
      </c>
      <c r="AE138" s="130">
        <f t="shared" si="14"/>
        <v>18965</v>
      </c>
      <c r="AF138" s="130">
        <f t="shared" si="14"/>
        <v>36125</v>
      </c>
      <c r="AG138" s="130">
        <f t="shared" si="14"/>
        <v>18965</v>
      </c>
      <c r="AH138" s="130">
        <f t="shared" si="14"/>
        <v>23175</v>
      </c>
      <c r="AI138" s="130">
        <f t="shared" si="14"/>
        <v>18965</v>
      </c>
      <c r="AJ138" s="130">
        <f t="shared" si="14"/>
        <v>20675</v>
      </c>
      <c r="AK138" s="130">
        <f t="shared" si="14"/>
        <v>18965</v>
      </c>
      <c r="AL138" s="130">
        <f t="shared" si="14"/>
        <v>36125</v>
      </c>
      <c r="AM138" s="130">
        <f t="shared" si="14"/>
        <v>18965</v>
      </c>
      <c r="AN138" s="130">
        <f t="shared" si="14"/>
        <v>20125</v>
      </c>
      <c r="AO138" s="130">
        <f t="shared" si="14"/>
        <v>26165</v>
      </c>
      <c r="AP138" s="130">
        <f t="shared" si="14"/>
        <v>27875</v>
      </c>
      <c r="AQ138" s="130">
        <f t="shared" si="14"/>
        <v>26165</v>
      </c>
      <c r="AR138" s="130">
        <f t="shared" si="14"/>
        <v>43325</v>
      </c>
      <c r="AS138" s="130">
        <f t="shared" si="14"/>
        <v>26165</v>
      </c>
      <c r="AT138" s="130">
        <f t="shared" si="14"/>
        <v>30375</v>
      </c>
      <c r="AU138" s="130">
        <f t="shared" si="14"/>
        <v>26165</v>
      </c>
      <c r="AV138" s="130">
        <f t="shared" si="14"/>
        <v>27875</v>
      </c>
      <c r="AW138" s="130">
        <f t="shared" si="14"/>
        <v>26165</v>
      </c>
      <c r="AX138" s="130">
        <f t="shared" si="14"/>
        <v>43325</v>
      </c>
      <c r="AY138" s="130">
        <f t="shared" si="14"/>
        <v>26165</v>
      </c>
      <c r="AZ138" s="130">
        <f t="shared" si="14"/>
        <v>27325</v>
      </c>
      <c r="BA138" s="130">
        <f t="shared" si="14"/>
        <v>29765</v>
      </c>
      <c r="BB138" s="130">
        <f t="shared" si="14"/>
        <v>31475</v>
      </c>
      <c r="BC138" s="130">
        <f t="shared" si="14"/>
        <v>29765</v>
      </c>
      <c r="BD138" s="130">
        <f t="shared" si="14"/>
        <v>46925</v>
      </c>
      <c r="BE138" s="130">
        <f t="shared" si="14"/>
        <v>29765</v>
      </c>
      <c r="BF138" s="130">
        <f t="shared" si="14"/>
        <v>33975</v>
      </c>
      <c r="BG138" s="130">
        <f t="shared" si="14"/>
        <v>29765</v>
      </c>
      <c r="BH138" s="130">
        <f t="shared" si="14"/>
        <v>31475</v>
      </c>
      <c r="BI138" s="130">
        <f t="shared" si="14"/>
        <v>29765</v>
      </c>
      <c r="BJ138" s="130">
        <f t="shared" si="14"/>
        <v>46925</v>
      </c>
      <c r="BK138" s="130">
        <f t="shared" si="14"/>
        <v>29765</v>
      </c>
      <c r="BL138" s="130">
        <f t="shared" si="14"/>
        <v>29765</v>
      </c>
      <c r="BM138" s="167">
        <f>SUM(D138:BL138)</f>
        <v>1290410</v>
      </c>
    </row>
    <row r="139" spans="1:65" x14ac:dyDescent="0.15">
      <c r="J139" s="33"/>
    </row>
    <row r="140" spans="1:65" x14ac:dyDescent="0.15">
      <c r="B140" s="14" t="s">
        <v>25</v>
      </c>
      <c r="J140" s="33"/>
    </row>
    <row r="141" spans="1:65" s="50" customFormat="1" x14ac:dyDescent="0.15">
      <c r="A141" s="74"/>
      <c r="B141" s="47" t="s">
        <v>433</v>
      </c>
      <c r="C141" s="14"/>
      <c r="D141" s="121">
        <f>DEV_CWS!D15</f>
        <v>0</v>
      </c>
      <c r="E141" s="121">
        <f>DEV_CWS!E15</f>
        <v>500</v>
      </c>
      <c r="F141" s="121">
        <f>DEV_CWS!F15</f>
        <v>750</v>
      </c>
      <c r="G141" s="121">
        <f>DEV_CWS!G15</f>
        <v>750</v>
      </c>
      <c r="H141" s="121">
        <f>DEV_CWS!H15</f>
        <v>750</v>
      </c>
      <c r="I141" s="121">
        <f>DEV_CWS!I15</f>
        <v>750</v>
      </c>
      <c r="J141" s="70">
        <f>DEV_CWS!J15</f>
        <v>750</v>
      </c>
      <c r="K141" s="121">
        <f>DEV_CWS!K15</f>
        <v>750</v>
      </c>
      <c r="L141" s="121">
        <f>DEV_CWS!L15</f>
        <v>750</v>
      </c>
      <c r="M141" s="121">
        <f>DEV_CWS!M15</f>
        <v>750</v>
      </c>
      <c r="N141" s="121">
        <f>DEV_CWS!N15</f>
        <v>750</v>
      </c>
      <c r="O141" s="121">
        <f>DEV_CWS!O15</f>
        <v>750</v>
      </c>
      <c r="P141" s="121">
        <f>DEV_CWS!P15</f>
        <v>285</v>
      </c>
      <c r="Q141" s="121">
        <f>DEV_CWS!Q15</f>
        <v>285</v>
      </c>
      <c r="R141" s="121">
        <f>DEV_CWS!R15</f>
        <v>285</v>
      </c>
      <c r="S141" s="121">
        <f>DEV_CWS!S15</f>
        <v>285</v>
      </c>
      <c r="T141" s="121">
        <f>DEV_CWS!T15</f>
        <v>285</v>
      </c>
      <c r="U141" s="121">
        <f>DEV_CWS!U15</f>
        <v>285</v>
      </c>
      <c r="V141" s="121">
        <f>DEV_CWS!V15</f>
        <v>285</v>
      </c>
      <c r="W141" s="121">
        <f>DEV_CWS!W15</f>
        <v>285</v>
      </c>
      <c r="X141" s="121">
        <f>DEV_CWS!X15</f>
        <v>285</v>
      </c>
      <c r="Y141" s="121">
        <f>DEV_CWS!Y15</f>
        <v>285</v>
      </c>
      <c r="Z141" s="121">
        <f>DEV_CWS!Z15</f>
        <v>285</v>
      </c>
      <c r="AA141" s="121">
        <f>DEV_CWS!AA15</f>
        <v>285</v>
      </c>
      <c r="AB141" s="121">
        <f>DEV_CWS!AB15</f>
        <v>285</v>
      </c>
      <c r="AC141" s="121">
        <f>DEV_CWS!AC15</f>
        <v>285</v>
      </c>
      <c r="AD141" s="121">
        <f>DEV_CWS!AD15</f>
        <v>285</v>
      </c>
      <c r="AE141" s="121">
        <f>DEV_CWS!AE15</f>
        <v>285</v>
      </c>
      <c r="AF141" s="121">
        <f>DEV_CWS!AF15</f>
        <v>285</v>
      </c>
      <c r="AG141" s="121">
        <f>DEV_CWS!AG15</f>
        <v>285</v>
      </c>
      <c r="AH141" s="121">
        <f>DEV_CWS!AH15</f>
        <v>285</v>
      </c>
      <c r="AI141" s="121">
        <f>DEV_CWS!AI15</f>
        <v>285</v>
      </c>
      <c r="AJ141" s="121">
        <f>DEV_CWS!AJ15</f>
        <v>285</v>
      </c>
      <c r="AK141" s="121">
        <f>DEV_CWS!AK15</f>
        <v>285</v>
      </c>
      <c r="AL141" s="121">
        <f>DEV_CWS!AL15</f>
        <v>285</v>
      </c>
      <c r="AM141" s="121">
        <f>DEV_CWS!AM15</f>
        <v>285</v>
      </c>
      <c r="AN141" s="121">
        <f>DEV_CWS!AN15</f>
        <v>285</v>
      </c>
      <c r="AO141" s="121">
        <f>DEV_CWS!AO15</f>
        <v>285</v>
      </c>
      <c r="AP141" s="121">
        <f>DEV_CWS!AP15</f>
        <v>285</v>
      </c>
      <c r="AQ141" s="121">
        <f>DEV_CWS!AQ15</f>
        <v>285</v>
      </c>
      <c r="AR141" s="121">
        <f>DEV_CWS!AR15</f>
        <v>285</v>
      </c>
      <c r="AS141" s="121">
        <f>DEV_CWS!AS15</f>
        <v>285</v>
      </c>
      <c r="AT141" s="121">
        <f>DEV_CWS!AT15</f>
        <v>285</v>
      </c>
      <c r="AU141" s="121">
        <f>DEV_CWS!AU15</f>
        <v>285</v>
      </c>
      <c r="AV141" s="121">
        <f>DEV_CWS!AV15</f>
        <v>285</v>
      </c>
      <c r="AW141" s="121">
        <f>DEV_CWS!AW15</f>
        <v>285</v>
      </c>
      <c r="AX141" s="121">
        <f>DEV_CWS!AX15</f>
        <v>285</v>
      </c>
      <c r="AY141" s="121">
        <f>DEV_CWS!AY15</f>
        <v>285</v>
      </c>
      <c r="AZ141" s="121">
        <f>DEV_CWS!AZ15</f>
        <v>285</v>
      </c>
      <c r="BA141" s="121">
        <f>DEV_CWS!BA15</f>
        <v>285</v>
      </c>
      <c r="BB141" s="121">
        <f>DEV_CWS!BB15</f>
        <v>285</v>
      </c>
      <c r="BC141" s="121">
        <f>DEV_CWS!BC15</f>
        <v>285</v>
      </c>
      <c r="BD141" s="121">
        <f>DEV_CWS!BD15</f>
        <v>285</v>
      </c>
      <c r="BE141" s="121">
        <f>DEV_CWS!BE15</f>
        <v>285</v>
      </c>
      <c r="BF141" s="121">
        <f>DEV_CWS!BF15</f>
        <v>285</v>
      </c>
      <c r="BG141" s="121">
        <f>DEV_CWS!BG15</f>
        <v>285</v>
      </c>
      <c r="BH141" s="121">
        <f>DEV_CWS!BH15</f>
        <v>285</v>
      </c>
      <c r="BI141" s="121">
        <f>DEV_CWS!BI15</f>
        <v>285</v>
      </c>
      <c r="BJ141" s="121">
        <f>DEV_CWS!BJ15</f>
        <v>285</v>
      </c>
      <c r="BK141" s="121">
        <f>DEV_CWS!BK15</f>
        <v>285</v>
      </c>
      <c r="BL141" s="121">
        <f>DEV_CWS!BL15</f>
        <v>285</v>
      </c>
      <c r="BM141" s="167">
        <f t="shared" ref="BM141:BM147" si="15">SUM(D141:BL141)</f>
        <v>21965</v>
      </c>
    </row>
    <row r="142" spans="1:65" s="50" customFormat="1" x14ac:dyDescent="0.15">
      <c r="A142" s="74"/>
      <c r="B142" s="47" t="s">
        <v>434</v>
      </c>
      <c r="C142" s="14"/>
      <c r="D142" s="121">
        <f>DEV_CWS!D30</f>
        <v>250</v>
      </c>
      <c r="E142" s="121">
        <f>DEV_CWS!E30</f>
        <v>3690</v>
      </c>
      <c r="F142" s="121">
        <f>DEV_CWS!F30</f>
        <v>3690</v>
      </c>
      <c r="G142" s="121">
        <f>DEV_CWS!G30</f>
        <v>3690</v>
      </c>
      <c r="H142" s="121">
        <f>DEV_CWS!H30</f>
        <v>2690</v>
      </c>
      <c r="I142" s="121">
        <f>DEV_CWS!I30</f>
        <v>2690</v>
      </c>
      <c r="J142" s="70">
        <f>DEV_CWS!J30</f>
        <v>2690</v>
      </c>
      <c r="K142" s="121">
        <f>DEV_CWS!K30</f>
        <v>3590</v>
      </c>
      <c r="L142" s="121">
        <f>DEV_CWS!L30</f>
        <v>3590</v>
      </c>
      <c r="M142" s="121">
        <f>DEV_CWS!M30</f>
        <v>3590</v>
      </c>
      <c r="N142" s="121">
        <f>DEV_CWS!N30</f>
        <v>3590</v>
      </c>
      <c r="O142" s="121">
        <f>DEV_CWS!O30</f>
        <v>3590</v>
      </c>
      <c r="P142" s="121">
        <f>DEV_CWS!P30</f>
        <v>3590</v>
      </c>
      <c r="Q142" s="121">
        <f>DEV_CWS!Q30</f>
        <v>3590</v>
      </c>
      <c r="R142" s="121">
        <f>DEV_CWS!R30</f>
        <v>3590</v>
      </c>
      <c r="S142" s="121">
        <f>DEV_CWS!S30</f>
        <v>3590</v>
      </c>
      <c r="T142" s="121">
        <f>DEV_CWS!T30</f>
        <v>3590</v>
      </c>
      <c r="U142" s="121">
        <f>DEV_CWS!U30</f>
        <v>3590</v>
      </c>
      <c r="V142" s="121">
        <f>DEV_CWS!V30</f>
        <v>4090</v>
      </c>
      <c r="W142" s="121">
        <f>DEV_CWS!W30</f>
        <v>4090</v>
      </c>
      <c r="X142" s="121">
        <f>DEV_CWS!X30</f>
        <v>4090</v>
      </c>
      <c r="Y142" s="121">
        <f>DEV_CWS!Y30</f>
        <v>4090</v>
      </c>
      <c r="Z142" s="121">
        <f>DEV_CWS!Z30</f>
        <v>4090</v>
      </c>
      <c r="AA142" s="121">
        <f>DEV_CWS!AA30</f>
        <v>4090</v>
      </c>
      <c r="AB142" s="121">
        <f>DEV_CWS!AB30</f>
        <v>5090</v>
      </c>
      <c r="AC142" s="121">
        <f>DEV_CWS!AC30</f>
        <v>5090</v>
      </c>
      <c r="AD142" s="121">
        <f>DEV_CWS!AD30</f>
        <v>5090</v>
      </c>
      <c r="AE142" s="121">
        <f>DEV_CWS!AE30</f>
        <v>5090</v>
      </c>
      <c r="AF142" s="121">
        <f>DEV_CWS!AF30</f>
        <v>5090</v>
      </c>
      <c r="AG142" s="121">
        <f>DEV_CWS!AG30</f>
        <v>5090</v>
      </c>
      <c r="AH142" s="121">
        <f>DEV_CWS!AH30</f>
        <v>5090</v>
      </c>
      <c r="AI142" s="121">
        <f>DEV_CWS!AI30</f>
        <v>5090</v>
      </c>
      <c r="AJ142" s="121">
        <f>DEV_CWS!AJ30</f>
        <v>5090</v>
      </c>
      <c r="AK142" s="121">
        <f>DEV_CWS!AK30</f>
        <v>5090</v>
      </c>
      <c r="AL142" s="121">
        <f>DEV_CWS!AL30</f>
        <v>5090</v>
      </c>
      <c r="AM142" s="121">
        <f>DEV_CWS!AM30</f>
        <v>5090</v>
      </c>
      <c r="AN142" s="121">
        <f>DEV_CWS!AN30</f>
        <v>5090</v>
      </c>
      <c r="AO142" s="121">
        <f>DEV_CWS!AO30</f>
        <v>5590</v>
      </c>
      <c r="AP142" s="121">
        <f>DEV_CWS!AP30</f>
        <v>5590</v>
      </c>
      <c r="AQ142" s="121">
        <f>DEV_CWS!AQ30</f>
        <v>5590</v>
      </c>
      <c r="AR142" s="121">
        <f>DEV_CWS!AR30</f>
        <v>5590</v>
      </c>
      <c r="AS142" s="121">
        <f>DEV_CWS!AS30</f>
        <v>5590</v>
      </c>
      <c r="AT142" s="121">
        <f>DEV_CWS!AT30</f>
        <v>5590</v>
      </c>
      <c r="AU142" s="121">
        <f>DEV_CWS!AU30</f>
        <v>5590</v>
      </c>
      <c r="AV142" s="121">
        <f>DEV_CWS!AV30</f>
        <v>5590</v>
      </c>
      <c r="AW142" s="121">
        <f>DEV_CWS!AW30</f>
        <v>5590</v>
      </c>
      <c r="AX142" s="121">
        <f>DEV_CWS!AX30</f>
        <v>5590</v>
      </c>
      <c r="AY142" s="121">
        <f>DEV_CWS!AY30</f>
        <v>5590</v>
      </c>
      <c r="AZ142" s="121">
        <f>DEV_CWS!AZ30</f>
        <v>5590</v>
      </c>
      <c r="BA142" s="121">
        <f>DEV_CWS!BA30</f>
        <v>5590</v>
      </c>
      <c r="BB142" s="121">
        <f>DEV_CWS!BB30</f>
        <v>5590</v>
      </c>
      <c r="BC142" s="121">
        <f>DEV_CWS!BC30</f>
        <v>5590</v>
      </c>
      <c r="BD142" s="121">
        <f>DEV_CWS!BD30</f>
        <v>5590</v>
      </c>
      <c r="BE142" s="121">
        <f>DEV_CWS!BE30</f>
        <v>5590</v>
      </c>
      <c r="BF142" s="121">
        <f>DEV_CWS!BF30</f>
        <v>5590</v>
      </c>
      <c r="BG142" s="121">
        <f>DEV_CWS!BG30</f>
        <v>5590</v>
      </c>
      <c r="BH142" s="121">
        <f>DEV_CWS!BH30</f>
        <v>5590</v>
      </c>
      <c r="BI142" s="121">
        <f>DEV_CWS!BI30</f>
        <v>5590</v>
      </c>
      <c r="BJ142" s="121">
        <f>DEV_CWS!BJ30</f>
        <v>5590</v>
      </c>
      <c r="BK142" s="121">
        <f>DEV_CWS!BK30</f>
        <v>5590</v>
      </c>
      <c r="BL142" s="121">
        <f>DEV_CWS!BL30</f>
        <v>5590</v>
      </c>
      <c r="BM142" s="167">
        <f t="shared" si="15"/>
        <v>283750</v>
      </c>
    </row>
    <row r="143" spans="1:65" s="50" customFormat="1" x14ac:dyDescent="0.15">
      <c r="A143" s="74"/>
      <c r="B143" s="47" t="s">
        <v>435</v>
      </c>
      <c r="C143" s="14"/>
      <c r="D143" s="121">
        <f>DEV_CWS!D43</f>
        <v>250</v>
      </c>
      <c r="E143" s="121">
        <f>DEV_CWS!E43</f>
        <v>7050</v>
      </c>
      <c r="F143" s="121">
        <f>DEV_CWS!F43</f>
        <v>1550</v>
      </c>
      <c r="G143" s="121">
        <f>DEV_CWS!G43</f>
        <v>1550</v>
      </c>
      <c r="H143" s="121">
        <f>DEV_CWS!H43</f>
        <v>1050</v>
      </c>
      <c r="I143" s="121">
        <f>DEV_CWS!I43</f>
        <v>1050</v>
      </c>
      <c r="J143" s="70">
        <f>DEV_CWS!J43</f>
        <v>1050</v>
      </c>
      <c r="K143" s="121">
        <f>DEV_CWS!K43</f>
        <v>1050</v>
      </c>
      <c r="L143" s="121">
        <f>DEV_CWS!L43</f>
        <v>1050</v>
      </c>
      <c r="M143" s="121">
        <f>DEV_CWS!M43</f>
        <v>1050</v>
      </c>
      <c r="N143" s="121">
        <f>DEV_CWS!N43</f>
        <v>1050</v>
      </c>
      <c r="O143" s="121">
        <f>DEV_CWS!O43</f>
        <v>1050</v>
      </c>
      <c r="P143" s="121">
        <f>DEV_CWS!P43</f>
        <v>1050</v>
      </c>
      <c r="Q143" s="121">
        <f>DEV_CWS!Q43</f>
        <v>1050</v>
      </c>
      <c r="R143" s="121">
        <f>DEV_CWS!R43</f>
        <v>1050</v>
      </c>
      <c r="S143" s="121">
        <f>DEV_CWS!S43</f>
        <v>1050</v>
      </c>
      <c r="T143" s="121">
        <f>DEV_CWS!T43</f>
        <v>1050</v>
      </c>
      <c r="U143" s="121">
        <f>DEV_CWS!U43</f>
        <v>1050</v>
      </c>
      <c r="V143" s="121">
        <f>DEV_CWS!V43</f>
        <v>1050</v>
      </c>
      <c r="W143" s="121">
        <f>DEV_CWS!W43</f>
        <v>1050</v>
      </c>
      <c r="X143" s="121">
        <f>DEV_CWS!X43</f>
        <v>1050</v>
      </c>
      <c r="Y143" s="121">
        <f>DEV_CWS!Y43</f>
        <v>1050</v>
      </c>
      <c r="Z143" s="121">
        <f>DEV_CWS!Z43</f>
        <v>1050</v>
      </c>
      <c r="AA143" s="121">
        <f>DEV_CWS!AA43</f>
        <v>1050</v>
      </c>
      <c r="AB143" s="121">
        <f>DEV_CWS!AB43</f>
        <v>1050</v>
      </c>
      <c r="AC143" s="121">
        <f>DEV_CWS!AC43</f>
        <v>1050</v>
      </c>
      <c r="AD143" s="121">
        <f>DEV_CWS!AD43</f>
        <v>1050</v>
      </c>
      <c r="AE143" s="121">
        <f>DEV_CWS!AE43</f>
        <v>1050</v>
      </c>
      <c r="AF143" s="121">
        <f>DEV_CWS!AF43</f>
        <v>1050</v>
      </c>
      <c r="AG143" s="121">
        <f>DEV_CWS!AG43</f>
        <v>1050</v>
      </c>
      <c r="AH143" s="121">
        <f>DEV_CWS!AH43</f>
        <v>1050</v>
      </c>
      <c r="AI143" s="121">
        <f>DEV_CWS!AI43</f>
        <v>1050</v>
      </c>
      <c r="AJ143" s="121">
        <f>DEV_CWS!AJ43</f>
        <v>1050</v>
      </c>
      <c r="AK143" s="121">
        <f>DEV_CWS!AK43</f>
        <v>1050</v>
      </c>
      <c r="AL143" s="121">
        <f>DEV_CWS!AL43</f>
        <v>1050</v>
      </c>
      <c r="AM143" s="121">
        <f>DEV_CWS!AM43</f>
        <v>1050</v>
      </c>
      <c r="AN143" s="121">
        <f>DEV_CWS!AN43</f>
        <v>1050</v>
      </c>
      <c r="AO143" s="121">
        <f>DEV_CWS!AO43</f>
        <v>1050</v>
      </c>
      <c r="AP143" s="121">
        <f>DEV_CWS!AP43</f>
        <v>1050</v>
      </c>
      <c r="AQ143" s="121">
        <f>DEV_CWS!AQ43</f>
        <v>1050</v>
      </c>
      <c r="AR143" s="121">
        <f>DEV_CWS!AR43</f>
        <v>1050</v>
      </c>
      <c r="AS143" s="121">
        <f>DEV_CWS!AS43</f>
        <v>1050</v>
      </c>
      <c r="AT143" s="121">
        <f>DEV_CWS!AT43</f>
        <v>1050</v>
      </c>
      <c r="AU143" s="121">
        <f>DEV_CWS!AU43</f>
        <v>1050</v>
      </c>
      <c r="AV143" s="121">
        <f>DEV_CWS!AV43</f>
        <v>1050</v>
      </c>
      <c r="AW143" s="121">
        <f>DEV_CWS!AW43</f>
        <v>1050</v>
      </c>
      <c r="AX143" s="121">
        <f>DEV_CWS!AX43</f>
        <v>1050</v>
      </c>
      <c r="AY143" s="121">
        <f>DEV_CWS!AY43</f>
        <v>1050</v>
      </c>
      <c r="AZ143" s="121">
        <f>DEV_CWS!AZ43</f>
        <v>1050</v>
      </c>
      <c r="BA143" s="121">
        <f>DEV_CWS!BA43</f>
        <v>1050</v>
      </c>
      <c r="BB143" s="121">
        <f>DEV_CWS!BB43</f>
        <v>1050</v>
      </c>
      <c r="BC143" s="121">
        <f>DEV_CWS!BC43</f>
        <v>1050</v>
      </c>
      <c r="BD143" s="121">
        <f>DEV_CWS!BD43</f>
        <v>1050</v>
      </c>
      <c r="BE143" s="121">
        <f>DEV_CWS!BE43</f>
        <v>1050</v>
      </c>
      <c r="BF143" s="121">
        <f>DEV_CWS!BF43</f>
        <v>1050</v>
      </c>
      <c r="BG143" s="121">
        <f>DEV_CWS!BG43</f>
        <v>1050</v>
      </c>
      <c r="BH143" s="121">
        <f>DEV_CWS!BH43</f>
        <v>1050</v>
      </c>
      <c r="BI143" s="121">
        <f>DEV_CWS!BI43</f>
        <v>1050</v>
      </c>
      <c r="BJ143" s="121">
        <f>DEV_CWS!BJ43</f>
        <v>1050</v>
      </c>
      <c r="BK143" s="121">
        <f>DEV_CWS!BK43</f>
        <v>1050</v>
      </c>
      <c r="BL143" s="121">
        <f>DEV_CWS!BL43</f>
        <v>1050</v>
      </c>
      <c r="BM143" s="167">
        <f t="shared" si="15"/>
        <v>70250</v>
      </c>
    </row>
    <row r="144" spans="1:65" s="50" customFormat="1" x14ac:dyDescent="0.15">
      <c r="A144" s="74"/>
      <c r="B144" s="47" t="s">
        <v>437</v>
      </c>
      <c r="C144" s="14"/>
      <c r="D144" s="121">
        <f>DEV_CWS!D57</f>
        <v>250</v>
      </c>
      <c r="E144" s="121">
        <f>DEV_CWS!E57</f>
        <v>5600</v>
      </c>
      <c r="F144" s="121">
        <f>DEV_CWS!F57</f>
        <v>3100</v>
      </c>
      <c r="G144" s="121">
        <f>DEV_CWS!G57</f>
        <v>3100</v>
      </c>
      <c r="H144" s="121">
        <f>DEV_CWS!H57</f>
        <v>600</v>
      </c>
      <c r="I144" s="121">
        <f>DEV_CWS!I57</f>
        <v>40600</v>
      </c>
      <c r="J144" s="70">
        <f>DEV_CWS!J57</f>
        <v>40600</v>
      </c>
      <c r="K144" s="121">
        <f>DEV_CWS!K57</f>
        <v>75600</v>
      </c>
      <c r="L144" s="121">
        <f>DEV_CWS!L57</f>
        <v>40600</v>
      </c>
      <c r="M144" s="121">
        <f>DEV_CWS!M57</f>
        <v>35600</v>
      </c>
      <c r="N144" s="121">
        <f>DEV_CWS!N57</f>
        <v>5600</v>
      </c>
      <c r="O144" s="121">
        <f>DEV_CWS!O57</f>
        <v>600</v>
      </c>
      <c r="P144" s="121">
        <f>DEV_CWS!P57</f>
        <v>600</v>
      </c>
      <c r="Q144" s="121">
        <f>DEV_CWS!Q57</f>
        <v>600</v>
      </c>
      <c r="R144" s="121">
        <f>DEV_CWS!R57</f>
        <v>600</v>
      </c>
      <c r="S144" s="121">
        <f>DEV_CWS!S57</f>
        <v>600</v>
      </c>
      <c r="T144" s="121">
        <f>DEV_CWS!T57</f>
        <v>600</v>
      </c>
      <c r="U144" s="121">
        <f>DEV_CWS!U57</f>
        <v>600</v>
      </c>
      <c r="V144" s="121">
        <f>DEV_CWS!V57</f>
        <v>600</v>
      </c>
      <c r="W144" s="121">
        <f>DEV_CWS!W57</f>
        <v>600</v>
      </c>
      <c r="X144" s="121">
        <f>DEV_CWS!X57</f>
        <v>600</v>
      </c>
      <c r="Y144" s="121">
        <f>DEV_CWS!Y57</f>
        <v>600</v>
      </c>
      <c r="Z144" s="121">
        <f>DEV_CWS!Z57</f>
        <v>600</v>
      </c>
      <c r="AA144" s="121">
        <f>DEV_CWS!AA57</f>
        <v>600</v>
      </c>
      <c r="AB144" s="121">
        <f>DEV_CWS!AB57</f>
        <v>600</v>
      </c>
      <c r="AC144" s="121">
        <f>DEV_CWS!AC57</f>
        <v>600</v>
      </c>
      <c r="AD144" s="121">
        <f>DEV_CWS!AD57</f>
        <v>600</v>
      </c>
      <c r="AE144" s="121">
        <f>DEV_CWS!AE57</f>
        <v>600</v>
      </c>
      <c r="AF144" s="121">
        <f>DEV_CWS!AF57</f>
        <v>600</v>
      </c>
      <c r="AG144" s="121">
        <f>DEV_CWS!AG57</f>
        <v>600</v>
      </c>
      <c r="AH144" s="121">
        <f>DEV_CWS!AH57</f>
        <v>600</v>
      </c>
      <c r="AI144" s="121">
        <f>DEV_CWS!AI57</f>
        <v>600</v>
      </c>
      <c r="AJ144" s="121">
        <f>DEV_CWS!AJ57</f>
        <v>600</v>
      </c>
      <c r="AK144" s="121">
        <f>DEV_CWS!AK57</f>
        <v>600</v>
      </c>
      <c r="AL144" s="121">
        <f>DEV_CWS!AL57</f>
        <v>600</v>
      </c>
      <c r="AM144" s="121">
        <f>DEV_CWS!AM57</f>
        <v>600</v>
      </c>
      <c r="AN144" s="121">
        <f>DEV_CWS!AN57</f>
        <v>600</v>
      </c>
      <c r="AO144" s="121">
        <f>DEV_CWS!AO57</f>
        <v>600</v>
      </c>
      <c r="AP144" s="121">
        <f>DEV_CWS!AP57</f>
        <v>600</v>
      </c>
      <c r="AQ144" s="121">
        <f>DEV_CWS!AQ57</f>
        <v>600</v>
      </c>
      <c r="AR144" s="121">
        <f>DEV_CWS!AR57</f>
        <v>600</v>
      </c>
      <c r="AS144" s="121">
        <f>DEV_CWS!AS57</f>
        <v>600</v>
      </c>
      <c r="AT144" s="121">
        <f>DEV_CWS!AT57</f>
        <v>600</v>
      </c>
      <c r="AU144" s="121">
        <f>DEV_CWS!AU57</f>
        <v>600</v>
      </c>
      <c r="AV144" s="121">
        <f>DEV_CWS!AV57</f>
        <v>600</v>
      </c>
      <c r="AW144" s="121">
        <f>DEV_CWS!AW57</f>
        <v>600</v>
      </c>
      <c r="AX144" s="121">
        <f>DEV_CWS!AX57</f>
        <v>600</v>
      </c>
      <c r="AY144" s="121">
        <f>DEV_CWS!AY57</f>
        <v>600</v>
      </c>
      <c r="AZ144" s="121">
        <f>DEV_CWS!AZ57</f>
        <v>600</v>
      </c>
      <c r="BA144" s="121">
        <f>DEV_CWS!BA57</f>
        <v>600</v>
      </c>
      <c r="BB144" s="121">
        <f>DEV_CWS!BB57</f>
        <v>600</v>
      </c>
      <c r="BC144" s="121">
        <f>DEV_CWS!BC57</f>
        <v>600</v>
      </c>
      <c r="BD144" s="121">
        <f>DEV_CWS!BD57</f>
        <v>600</v>
      </c>
      <c r="BE144" s="121">
        <f>DEV_CWS!BE57</f>
        <v>600</v>
      </c>
      <c r="BF144" s="121">
        <f>DEV_CWS!BF57</f>
        <v>600</v>
      </c>
      <c r="BG144" s="121">
        <f>DEV_CWS!BG57</f>
        <v>600</v>
      </c>
      <c r="BH144" s="121">
        <f>DEV_CWS!BH57</f>
        <v>600</v>
      </c>
      <c r="BI144" s="121">
        <f>DEV_CWS!BI57</f>
        <v>600</v>
      </c>
      <c r="BJ144" s="121">
        <f>DEV_CWS!BJ57</f>
        <v>600</v>
      </c>
      <c r="BK144" s="121">
        <f>DEV_CWS!BK57</f>
        <v>600</v>
      </c>
      <c r="BL144" s="121">
        <f>DEV_CWS!BL57</f>
        <v>600</v>
      </c>
      <c r="BM144" s="167">
        <f t="shared" si="15"/>
        <v>281250</v>
      </c>
    </row>
    <row r="145" spans="1:65" s="50" customFormat="1" x14ac:dyDescent="0.15">
      <c r="A145" s="74"/>
      <c r="B145" s="47" t="s">
        <v>438</v>
      </c>
      <c r="C145" s="14"/>
      <c r="D145" s="121">
        <f>DEV_CWS!D71</f>
        <v>1050</v>
      </c>
      <c r="E145" s="121">
        <f>DEV_CWS!E71</f>
        <v>1050</v>
      </c>
      <c r="F145" s="121">
        <f>DEV_CWS!F71</f>
        <v>1050</v>
      </c>
      <c r="G145" s="121">
        <f>DEV_CWS!G71</f>
        <v>2050</v>
      </c>
      <c r="H145" s="121">
        <f>DEV_CWS!H71</f>
        <v>2050</v>
      </c>
      <c r="I145" s="121">
        <f>DEV_CWS!I71</f>
        <v>2050</v>
      </c>
      <c r="J145" s="70">
        <f>DEV_CWS!J71</f>
        <v>50</v>
      </c>
      <c r="K145" s="121">
        <f>DEV_CWS!K71</f>
        <v>50</v>
      </c>
      <c r="L145" s="121">
        <f>DEV_CWS!L71</f>
        <v>50</v>
      </c>
      <c r="M145" s="121">
        <f>DEV_CWS!M71</f>
        <v>50</v>
      </c>
      <c r="N145" s="121">
        <f>DEV_CWS!N71</f>
        <v>50</v>
      </c>
      <c r="O145" s="121">
        <f>DEV_CWS!O71</f>
        <v>50</v>
      </c>
      <c r="P145" s="121">
        <f>DEV_CWS!P71</f>
        <v>50</v>
      </c>
      <c r="Q145" s="121">
        <f>DEV_CWS!Q71</f>
        <v>50</v>
      </c>
      <c r="R145" s="121">
        <f>DEV_CWS!R71</f>
        <v>50</v>
      </c>
      <c r="S145" s="121">
        <f>DEV_CWS!S71</f>
        <v>50</v>
      </c>
      <c r="T145" s="121">
        <f>DEV_CWS!T71</f>
        <v>50</v>
      </c>
      <c r="U145" s="121">
        <f>DEV_CWS!U71</f>
        <v>50</v>
      </c>
      <c r="V145" s="121">
        <f>DEV_CWS!V71</f>
        <v>50</v>
      </c>
      <c r="W145" s="121">
        <f>DEV_CWS!W71</f>
        <v>50</v>
      </c>
      <c r="X145" s="121">
        <f>DEV_CWS!X71</f>
        <v>50</v>
      </c>
      <c r="Y145" s="121">
        <f>DEV_CWS!Y71</f>
        <v>50</v>
      </c>
      <c r="Z145" s="121">
        <f>DEV_CWS!Z71</f>
        <v>50</v>
      </c>
      <c r="AA145" s="121">
        <f>DEV_CWS!AA71</f>
        <v>50</v>
      </c>
      <c r="AB145" s="121">
        <f>DEV_CWS!AB71</f>
        <v>50</v>
      </c>
      <c r="AC145" s="121">
        <f>DEV_CWS!AC71</f>
        <v>50</v>
      </c>
      <c r="AD145" s="121">
        <f>DEV_CWS!AD71</f>
        <v>50</v>
      </c>
      <c r="AE145" s="121">
        <f>DEV_CWS!AE71</f>
        <v>50</v>
      </c>
      <c r="AF145" s="121">
        <f>DEV_CWS!AF71</f>
        <v>50</v>
      </c>
      <c r="AG145" s="121">
        <f>DEV_CWS!AG71</f>
        <v>50</v>
      </c>
      <c r="AH145" s="121">
        <f>DEV_CWS!AH71</f>
        <v>50</v>
      </c>
      <c r="AI145" s="121">
        <f>DEV_CWS!AI71</f>
        <v>50</v>
      </c>
      <c r="AJ145" s="121">
        <f>DEV_CWS!AJ71</f>
        <v>50</v>
      </c>
      <c r="AK145" s="121">
        <f>DEV_CWS!AK71</f>
        <v>50</v>
      </c>
      <c r="AL145" s="121">
        <f>DEV_CWS!AL71</f>
        <v>50</v>
      </c>
      <c r="AM145" s="121">
        <f>DEV_CWS!AM71</f>
        <v>50</v>
      </c>
      <c r="AN145" s="121">
        <f>DEV_CWS!AN71</f>
        <v>50</v>
      </c>
      <c r="AO145" s="121">
        <f>DEV_CWS!AO71</f>
        <v>50</v>
      </c>
      <c r="AP145" s="121">
        <f>DEV_CWS!AP71</f>
        <v>50</v>
      </c>
      <c r="AQ145" s="121">
        <f>DEV_CWS!AQ71</f>
        <v>50</v>
      </c>
      <c r="AR145" s="121">
        <f>DEV_CWS!AR71</f>
        <v>50</v>
      </c>
      <c r="AS145" s="121">
        <f>DEV_CWS!AS71</f>
        <v>50</v>
      </c>
      <c r="AT145" s="121">
        <f>DEV_CWS!AT71</f>
        <v>50</v>
      </c>
      <c r="AU145" s="121">
        <f>DEV_CWS!AU71</f>
        <v>50</v>
      </c>
      <c r="AV145" s="121">
        <f>DEV_CWS!AV71</f>
        <v>50</v>
      </c>
      <c r="AW145" s="121">
        <f>DEV_CWS!AW71</f>
        <v>50</v>
      </c>
      <c r="AX145" s="121">
        <f>DEV_CWS!AX71</f>
        <v>50</v>
      </c>
      <c r="AY145" s="121">
        <f>DEV_CWS!AY71</f>
        <v>50</v>
      </c>
      <c r="AZ145" s="121">
        <f>DEV_CWS!AZ71</f>
        <v>50</v>
      </c>
      <c r="BA145" s="121">
        <f>DEV_CWS!BA71</f>
        <v>50</v>
      </c>
      <c r="BB145" s="121">
        <f>DEV_CWS!BB71</f>
        <v>50</v>
      </c>
      <c r="BC145" s="121">
        <f>DEV_CWS!BC71</f>
        <v>50</v>
      </c>
      <c r="BD145" s="121">
        <f>DEV_CWS!BD71</f>
        <v>50</v>
      </c>
      <c r="BE145" s="121">
        <f>DEV_CWS!BE71</f>
        <v>50</v>
      </c>
      <c r="BF145" s="121">
        <f>DEV_CWS!BF71</f>
        <v>50</v>
      </c>
      <c r="BG145" s="121">
        <f>DEV_CWS!BG71</f>
        <v>50</v>
      </c>
      <c r="BH145" s="121">
        <f>DEV_CWS!BH71</f>
        <v>50</v>
      </c>
      <c r="BI145" s="121">
        <f>DEV_CWS!BI71</f>
        <v>50</v>
      </c>
      <c r="BJ145" s="121">
        <f>DEV_CWS!BJ71</f>
        <v>50</v>
      </c>
      <c r="BK145" s="121">
        <f>DEV_CWS!BK71</f>
        <v>50</v>
      </c>
      <c r="BL145" s="121">
        <f>DEV_CWS!BL71</f>
        <v>50</v>
      </c>
      <c r="BM145" s="167">
        <f t="shared" si="15"/>
        <v>12050</v>
      </c>
    </row>
    <row r="146" spans="1:65" x14ac:dyDescent="0.15">
      <c r="B146" s="47" t="s">
        <v>505</v>
      </c>
      <c r="C146" s="33"/>
      <c r="D146" s="121">
        <f>DEV_CWS!D73</f>
        <v>0</v>
      </c>
      <c r="E146" s="121">
        <f>DEV_CWS!E73</f>
        <v>0</v>
      </c>
      <c r="F146" s="121">
        <f>DEV_CWS!F73</f>
        <v>1160</v>
      </c>
      <c r="G146" s="121">
        <f>DEV_CWS!G73</f>
        <v>0</v>
      </c>
      <c r="H146" s="121">
        <f>DEV_CWS!H73</f>
        <v>1160</v>
      </c>
      <c r="I146" s="121">
        <f>DEV_CWS!I73</f>
        <v>0</v>
      </c>
      <c r="J146" s="70">
        <f>DEV_CWS!J73</f>
        <v>1160</v>
      </c>
      <c r="K146" s="121">
        <f>DEV_CWS!K73</f>
        <v>0</v>
      </c>
      <c r="L146" s="121">
        <f>DEV_CWS!L73</f>
        <v>1160</v>
      </c>
      <c r="M146" s="121">
        <f>DEV_CWS!M73</f>
        <v>0</v>
      </c>
      <c r="N146" s="121">
        <f>DEV_CWS!N73</f>
        <v>3365</v>
      </c>
      <c r="O146" s="121">
        <f>DEV_CWS!O73</f>
        <v>7890</v>
      </c>
      <c r="P146" s="121">
        <f>DEV_CWS!P73</f>
        <v>7890</v>
      </c>
      <c r="Q146" s="121">
        <f>DEV_CWS!Q73</f>
        <v>9245</v>
      </c>
      <c r="R146" s="121">
        <f>DEV_CWS!R73</f>
        <v>7890</v>
      </c>
      <c r="S146" s="121">
        <f>DEV_CWS!S73</f>
        <v>7890</v>
      </c>
      <c r="T146" s="121">
        <f>DEV_CWS!T73</f>
        <v>9245</v>
      </c>
      <c r="U146" s="121">
        <f>DEV_CWS!U73</f>
        <v>7890</v>
      </c>
      <c r="V146" s="121">
        <f>DEV_CWS!V73</f>
        <v>7890</v>
      </c>
      <c r="W146" s="121">
        <f>DEV_CWS!W73</f>
        <v>9245</v>
      </c>
      <c r="X146" s="121">
        <f>DEV_CWS!X73</f>
        <v>7890</v>
      </c>
      <c r="Y146" s="121">
        <f>DEV_CWS!Y73</f>
        <v>6730</v>
      </c>
      <c r="Z146" s="121">
        <f>DEV_CWS!Z73</f>
        <v>8085</v>
      </c>
      <c r="AA146" s="121">
        <f>DEV_CWS!AA73</f>
        <v>6730</v>
      </c>
      <c r="AB146" s="121">
        <f>DEV_CWS!AB73</f>
        <v>6730</v>
      </c>
      <c r="AC146" s="121">
        <f>DEV_CWS!AC73</f>
        <v>3675</v>
      </c>
      <c r="AD146" s="121">
        <f>DEV_CWS!AD73</f>
        <v>6730</v>
      </c>
      <c r="AE146" s="121">
        <f>DEV_CWS!AE73</f>
        <v>2320</v>
      </c>
      <c r="AF146" s="121">
        <f>DEV_CWS!AF73</f>
        <v>5765</v>
      </c>
      <c r="AG146" s="121">
        <f>DEV_CWS!AG73</f>
        <v>2320</v>
      </c>
      <c r="AH146" s="121">
        <f>DEV_CWS!AH73</f>
        <v>4410</v>
      </c>
      <c r="AI146" s="121">
        <f>DEV_CWS!AI73</f>
        <v>3675</v>
      </c>
      <c r="AJ146" s="121">
        <f>DEV_CWS!AJ73</f>
        <v>4410</v>
      </c>
      <c r="AK146" s="121">
        <f>DEV_CWS!AK73</f>
        <v>2320</v>
      </c>
      <c r="AL146" s="121">
        <f>DEV_CWS!AL73</f>
        <v>5765</v>
      </c>
      <c r="AM146" s="121">
        <f>DEV_CWS!AM73</f>
        <v>2320</v>
      </c>
      <c r="AN146" s="121">
        <f>DEV_CWS!AN73</f>
        <v>4410</v>
      </c>
      <c r="AO146" s="121">
        <f>DEV_CWS!AO73</f>
        <v>3675</v>
      </c>
      <c r="AP146" s="121">
        <f>DEV_CWS!AP73</f>
        <v>4410</v>
      </c>
      <c r="AQ146" s="121">
        <f>DEV_CWS!AQ73</f>
        <v>2320</v>
      </c>
      <c r="AR146" s="121">
        <f>DEV_CWS!AR73</f>
        <v>5765</v>
      </c>
      <c r="AS146" s="121">
        <f>DEV_CWS!AS73</f>
        <v>2320</v>
      </c>
      <c r="AT146" s="121">
        <f>DEV_CWS!AT73</f>
        <v>4410</v>
      </c>
      <c r="AU146" s="121">
        <f>DEV_CWS!AU73</f>
        <v>3675</v>
      </c>
      <c r="AV146" s="121">
        <f>DEV_CWS!AV73</f>
        <v>4410</v>
      </c>
      <c r="AW146" s="121">
        <f>DEV_CWS!AW73</f>
        <v>2320</v>
      </c>
      <c r="AX146" s="121">
        <f>DEV_CWS!AX73</f>
        <v>5765</v>
      </c>
      <c r="AY146" s="121">
        <f>DEV_CWS!AY73</f>
        <v>2320</v>
      </c>
      <c r="AZ146" s="121">
        <f>DEV_CWS!AZ73</f>
        <v>4410</v>
      </c>
      <c r="BA146" s="121">
        <f>DEV_CWS!BA73</f>
        <v>3675</v>
      </c>
      <c r="BB146" s="121">
        <f>DEV_CWS!BB73</f>
        <v>4410</v>
      </c>
      <c r="BC146" s="121">
        <f>DEV_CWS!BC73</f>
        <v>2320</v>
      </c>
      <c r="BD146" s="121">
        <f>DEV_CWS!BD73</f>
        <v>5765</v>
      </c>
      <c r="BE146" s="121">
        <f>DEV_CWS!BE73</f>
        <v>2320</v>
      </c>
      <c r="BF146" s="121">
        <f>DEV_CWS!BF73</f>
        <v>4410</v>
      </c>
      <c r="BG146" s="121">
        <f>DEV_CWS!BG73</f>
        <v>3675</v>
      </c>
      <c r="BH146" s="121">
        <f>DEV_CWS!BH73</f>
        <v>4410</v>
      </c>
      <c r="BI146" s="121">
        <f>DEV_CWS!BI73</f>
        <v>2320</v>
      </c>
      <c r="BJ146" s="121">
        <f>DEV_CWS!BJ73</f>
        <v>5765</v>
      </c>
      <c r="BK146" s="121">
        <f>DEV_CWS!BK73</f>
        <v>2320</v>
      </c>
      <c r="BL146" s="121">
        <f>DEV_CWS!BL73</f>
        <v>0</v>
      </c>
      <c r="BM146" s="167">
        <f t="shared" si="15"/>
        <v>254555</v>
      </c>
    </row>
    <row r="147" spans="1:65" s="50" customFormat="1" x14ac:dyDescent="0.15">
      <c r="A147" s="74"/>
      <c r="B147" s="14" t="s">
        <v>399</v>
      </c>
      <c r="C147" s="14"/>
      <c r="D147" s="121">
        <f>SUM(D141:D146)</f>
        <v>1800</v>
      </c>
      <c r="E147" s="121">
        <f t="shared" ref="E147:BL147" si="16">SUM(E141:E146)</f>
        <v>17890</v>
      </c>
      <c r="F147" s="121">
        <f t="shared" si="16"/>
        <v>11300</v>
      </c>
      <c r="G147" s="121">
        <f t="shared" si="16"/>
        <v>11140</v>
      </c>
      <c r="H147" s="121">
        <f t="shared" si="16"/>
        <v>8300</v>
      </c>
      <c r="I147" s="121">
        <f t="shared" si="16"/>
        <v>47140</v>
      </c>
      <c r="J147" s="70">
        <f t="shared" si="16"/>
        <v>46300</v>
      </c>
      <c r="K147" s="121">
        <f t="shared" si="16"/>
        <v>81040</v>
      </c>
      <c r="L147" s="121">
        <f t="shared" si="16"/>
        <v>47200</v>
      </c>
      <c r="M147" s="121">
        <f t="shared" si="16"/>
        <v>41040</v>
      </c>
      <c r="N147" s="121">
        <f t="shared" si="16"/>
        <v>14405</v>
      </c>
      <c r="O147" s="121">
        <f t="shared" si="16"/>
        <v>13930</v>
      </c>
      <c r="P147" s="121">
        <f t="shared" si="16"/>
        <v>13465</v>
      </c>
      <c r="Q147" s="121">
        <f t="shared" si="16"/>
        <v>14820</v>
      </c>
      <c r="R147" s="121">
        <f t="shared" si="16"/>
        <v>13465</v>
      </c>
      <c r="S147" s="121">
        <f t="shared" si="16"/>
        <v>13465</v>
      </c>
      <c r="T147" s="121">
        <f t="shared" si="16"/>
        <v>14820</v>
      </c>
      <c r="U147" s="121">
        <f t="shared" si="16"/>
        <v>13465</v>
      </c>
      <c r="V147" s="121">
        <f t="shared" si="16"/>
        <v>13965</v>
      </c>
      <c r="W147" s="121">
        <f t="shared" si="16"/>
        <v>15320</v>
      </c>
      <c r="X147" s="121">
        <f t="shared" si="16"/>
        <v>13965</v>
      </c>
      <c r="Y147" s="121">
        <f t="shared" si="16"/>
        <v>12805</v>
      </c>
      <c r="Z147" s="121">
        <f t="shared" si="16"/>
        <v>14160</v>
      </c>
      <c r="AA147" s="121">
        <f t="shared" si="16"/>
        <v>12805</v>
      </c>
      <c r="AB147" s="121">
        <f t="shared" si="16"/>
        <v>13805</v>
      </c>
      <c r="AC147" s="121">
        <f t="shared" si="16"/>
        <v>10750</v>
      </c>
      <c r="AD147" s="121">
        <f t="shared" si="16"/>
        <v>13805</v>
      </c>
      <c r="AE147" s="121">
        <f t="shared" si="16"/>
        <v>9395</v>
      </c>
      <c r="AF147" s="121">
        <f t="shared" si="16"/>
        <v>12840</v>
      </c>
      <c r="AG147" s="121">
        <f t="shared" si="16"/>
        <v>9395</v>
      </c>
      <c r="AH147" s="121">
        <f t="shared" si="16"/>
        <v>11485</v>
      </c>
      <c r="AI147" s="121">
        <f t="shared" si="16"/>
        <v>10750</v>
      </c>
      <c r="AJ147" s="121">
        <f t="shared" si="16"/>
        <v>11485</v>
      </c>
      <c r="AK147" s="121">
        <f t="shared" si="16"/>
        <v>9395</v>
      </c>
      <c r="AL147" s="121">
        <f t="shared" si="16"/>
        <v>12840</v>
      </c>
      <c r="AM147" s="121">
        <f t="shared" si="16"/>
        <v>9395</v>
      </c>
      <c r="AN147" s="121">
        <f t="shared" si="16"/>
        <v>11485</v>
      </c>
      <c r="AO147" s="121">
        <f t="shared" si="16"/>
        <v>11250</v>
      </c>
      <c r="AP147" s="121">
        <f t="shared" si="16"/>
        <v>11985</v>
      </c>
      <c r="AQ147" s="121">
        <f t="shared" si="16"/>
        <v>9895</v>
      </c>
      <c r="AR147" s="121">
        <f t="shared" si="16"/>
        <v>13340</v>
      </c>
      <c r="AS147" s="121">
        <f t="shared" si="16"/>
        <v>9895</v>
      </c>
      <c r="AT147" s="121">
        <f t="shared" si="16"/>
        <v>11985</v>
      </c>
      <c r="AU147" s="121">
        <f t="shared" si="16"/>
        <v>11250</v>
      </c>
      <c r="AV147" s="121">
        <f t="shared" si="16"/>
        <v>11985</v>
      </c>
      <c r="AW147" s="121">
        <f t="shared" si="16"/>
        <v>9895</v>
      </c>
      <c r="AX147" s="121">
        <f t="shared" si="16"/>
        <v>13340</v>
      </c>
      <c r="AY147" s="121">
        <f t="shared" si="16"/>
        <v>9895</v>
      </c>
      <c r="AZ147" s="121">
        <f t="shared" si="16"/>
        <v>11985</v>
      </c>
      <c r="BA147" s="121">
        <f t="shared" si="16"/>
        <v>11250</v>
      </c>
      <c r="BB147" s="121">
        <f t="shared" si="16"/>
        <v>11985</v>
      </c>
      <c r="BC147" s="121">
        <f t="shared" si="16"/>
        <v>9895</v>
      </c>
      <c r="BD147" s="121">
        <f t="shared" si="16"/>
        <v>13340</v>
      </c>
      <c r="BE147" s="121">
        <f t="shared" si="16"/>
        <v>9895</v>
      </c>
      <c r="BF147" s="121">
        <f t="shared" si="16"/>
        <v>11985</v>
      </c>
      <c r="BG147" s="121">
        <f t="shared" si="16"/>
        <v>11250</v>
      </c>
      <c r="BH147" s="121">
        <f t="shared" si="16"/>
        <v>11985</v>
      </c>
      <c r="BI147" s="121">
        <f t="shared" si="16"/>
        <v>9895</v>
      </c>
      <c r="BJ147" s="121">
        <f t="shared" si="16"/>
        <v>13340</v>
      </c>
      <c r="BK147" s="121">
        <f t="shared" si="16"/>
        <v>9895</v>
      </c>
      <c r="BL147" s="121">
        <f t="shared" si="16"/>
        <v>7575</v>
      </c>
      <c r="BM147" s="167">
        <f t="shared" si="15"/>
        <v>923820</v>
      </c>
    </row>
    <row r="148" spans="1:65" x14ac:dyDescent="0.15">
      <c r="J148" s="33"/>
    </row>
    <row r="149" spans="1:65" x14ac:dyDescent="0.15">
      <c r="B149" s="14" t="s">
        <v>524</v>
      </c>
      <c r="J149" s="33"/>
    </row>
    <row r="150" spans="1:65" s="157" customFormat="1" x14ac:dyDescent="0.15">
      <c r="A150" s="156"/>
      <c r="B150" s="47" t="s">
        <v>171</v>
      </c>
      <c r="D150" s="158">
        <f>STAFF_CWS!G210</f>
        <v>0</v>
      </c>
      <c r="E150" s="158">
        <f>STAFF_CWS!H210</f>
        <v>2000000</v>
      </c>
      <c r="F150" s="158">
        <f>STAFF_CWS!I210</f>
        <v>2000000</v>
      </c>
      <c r="G150" s="158">
        <f>STAFF_CWS!J210</f>
        <v>2000000</v>
      </c>
      <c r="H150" s="158">
        <f>STAFF_CWS!K210</f>
        <v>2000000</v>
      </c>
      <c r="I150" s="158">
        <f>STAFF_CWS!L210</f>
        <v>2000000</v>
      </c>
      <c r="J150" s="158">
        <f>STAFF_CWS!M210</f>
        <v>2000000</v>
      </c>
      <c r="K150" s="158">
        <f>STAFF_CWS!N210</f>
        <v>2000000</v>
      </c>
      <c r="L150" s="158">
        <f>STAFF_CWS!O210</f>
        <v>2000000</v>
      </c>
      <c r="M150" s="158">
        <f>STAFF_CWS!P210</f>
        <v>2000000</v>
      </c>
      <c r="N150" s="158">
        <f>STAFF_CWS!Q210</f>
        <v>2000576.35</v>
      </c>
      <c r="O150" s="158">
        <f>STAFF_CWS!R210</f>
        <v>2000576.35</v>
      </c>
      <c r="P150" s="158">
        <f>STAFF_CWS!S210</f>
        <v>2001122.3</v>
      </c>
      <c r="Q150" s="158">
        <f>STAFF_CWS!T210</f>
        <v>2802524.19</v>
      </c>
      <c r="R150" s="158">
        <f>STAFF_CWS!U210</f>
        <v>2803394.665</v>
      </c>
      <c r="S150" s="158">
        <f>STAFF_CWS!V210</f>
        <v>2806789.33</v>
      </c>
      <c r="T150" s="158">
        <f>STAFF_CWS!W210</f>
        <v>2806789.33</v>
      </c>
      <c r="U150" s="158">
        <f>STAFF_CWS!X210</f>
        <v>2806789.33</v>
      </c>
      <c r="V150" s="158">
        <f>STAFF_CWS!Y210</f>
        <v>2806789.33</v>
      </c>
      <c r="W150" s="158">
        <f>STAFF_CWS!Z210</f>
        <v>2806789.33</v>
      </c>
      <c r="X150" s="158">
        <f>STAFF_CWS!AA210</f>
        <v>2807659.8050000002</v>
      </c>
      <c r="Y150" s="158">
        <f>STAFF_CWS!AB210</f>
        <v>2808530.28</v>
      </c>
      <c r="Z150" s="158">
        <f>STAFF_CWS!AC210</f>
        <v>2808560.1237499998</v>
      </c>
      <c r="AA150" s="158">
        <f>STAFF_CWS!AD210</f>
        <v>2810214.3075000001</v>
      </c>
      <c r="AB150" s="158">
        <f>STAFF_CWS!AE210</f>
        <v>2810243.5262500001</v>
      </c>
      <c r="AC150" s="158">
        <f>STAFF_CWS!AF210</f>
        <v>3613653.38</v>
      </c>
      <c r="AD150" s="158">
        <f>STAFF_CWS!AG210</f>
        <v>3621827.0580000002</v>
      </c>
      <c r="AE150" s="158">
        <f>STAFF_CWS!AH210</f>
        <v>3624635.2215</v>
      </c>
      <c r="AF150" s="158">
        <f>STAFF_CWS!AI210</f>
        <v>3624635.2215</v>
      </c>
      <c r="AG150" s="158">
        <f>STAFF_CWS!AJ210</f>
        <v>3627352.51</v>
      </c>
      <c r="AH150" s="158">
        <f>STAFF_CWS!AK210</f>
        <v>3627352.51</v>
      </c>
      <c r="AI150" s="158">
        <f>STAFF_CWS!AL210</f>
        <v>3627352.51</v>
      </c>
      <c r="AJ150" s="158">
        <f>STAFF_CWS!AM210</f>
        <v>3624658.0965</v>
      </c>
      <c r="AK150" s="158">
        <f>STAFF_CWS!AN210</f>
        <v>3624680.9715</v>
      </c>
      <c r="AL150" s="158">
        <f>STAFF_CWS!AO210</f>
        <v>3621996.3392500002</v>
      </c>
      <c r="AM150" s="158">
        <f>STAFF_CWS!AP210</f>
        <v>3619320.5507499999</v>
      </c>
      <c r="AN150" s="158">
        <f>STAFF_CWS!AQ210</f>
        <v>3616635.2935000001</v>
      </c>
      <c r="AO150" s="158">
        <f>STAFF_CWS!AR210</f>
        <v>4425620.7708000001</v>
      </c>
      <c r="AP150" s="158">
        <f>STAFF_CWS!AS210</f>
        <v>4440872.6675000004</v>
      </c>
      <c r="AQ150" s="158">
        <f>STAFF_CWS!AT210</f>
        <v>4446133.1670500003</v>
      </c>
      <c r="AR150" s="158">
        <f>STAFF_CWS!AU210</f>
        <v>4446133.1670500003</v>
      </c>
      <c r="AS150" s="158">
        <f>STAFF_CWS!AV210</f>
        <v>4451162.4906249996</v>
      </c>
      <c r="AT150" s="158">
        <f>STAFF_CWS!AW210</f>
        <v>4451162.4906249996</v>
      </c>
      <c r="AU150" s="158">
        <f>STAFF_CWS!AX210</f>
        <v>4451162.4906249996</v>
      </c>
      <c r="AV150" s="158">
        <f>STAFF_CWS!AY210</f>
        <v>4446158.6670500003</v>
      </c>
      <c r="AW150" s="158">
        <f>STAFF_CWS!AZ210</f>
        <v>4446184.1670500003</v>
      </c>
      <c r="AX150" s="158">
        <f>STAFF_CWS!BA210</f>
        <v>4441062.3550000004</v>
      </c>
      <c r="AY150" s="158">
        <f>STAFF_CWS!BB210</f>
        <v>4436074.7814250002</v>
      </c>
      <c r="AZ150" s="158">
        <f>STAFF_CWS!BC210</f>
        <v>4430952.0943750003</v>
      </c>
      <c r="BA150" s="158">
        <f>STAFF_CWS!BD210</f>
        <v>6843572.2106750002</v>
      </c>
      <c r="BB150" s="158">
        <f>STAFF_CWS!BE210</f>
        <v>6869690.9995799996</v>
      </c>
      <c r="BC150" s="158">
        <f>STAFF_CWS!BF210</f>
        <v>6878492.241715</v>
      </c>
      <c r="BD150" s="158">
        <f>STAFF_CWS!BG210</f>
        <v>6878492.241715</v>
      </c>
      <c r="BE150" s="158">
        <f>STAFF_CWS!BH210</f>
        <v>6887186.1713500004</v>
      </c>
      <c r="BF150" s="158">
        <f>STAFF_CWS!BI210</f>
        <v>6887186.1713500004</v>
      </c>
      <c r="BG150" s="158">
        <f>STAFF_CWS!BJ210</f>
        <v>6887186.1713500004</v>
      </c>
      <c r="BH150" s="158">
        <f>STAFF_CWS!BK210</f>
        <v>6878517.741715</v>
      </c>
      <c r="BI150" s="158">
        <f>STAFF_CWS!BL210</f>
        <v>6878543.241715</v>
      </c>
      <c r="BJ150" s="158">
        <f>STAFF_CWS!BM210</f>
        <v>6869880.6870799996</v>
      </c>
      <c r="BK150" s="158">
        <f>STAFF_CWS!BN210</f>
        <v>6861228.5074450001</v>
      </c>
      <c r="BL150" s="158">
        <f>STAFF_CWS!BO210</f>
        <v>6852565.0778099997</v>
      </c>
      <c r="BM150" s="167">
        <f>SUM(D150:BL150)</f>
        <v>236946668.98267505</v>
      </c>
    </row>
    <row r="151" spans="1:65" s="157" customFormat="1" x14ac:dyDescent="0.15">
      <c r="A151" s="156"/>
      <c r="B151" s="47" t="s">
        <v>172</v>
      </c>
      <c r="D151" s="158">
        <f>STAFF_CWS!G275</f>
        <v>0</v>
      </c>
      <c r="E151" s="158">
        <f>STAFF_CWS!H275</f>
        <v>0</v>
      </c>
      <c r="F151" s="158">
        <f>STAFF_CWS!I275</f>
        <v>0</v>
      </c>
      <c r="G151" s="158">
        <f>STAFF_CWS!J275</f>
        <v>0</v>
      </c>
      <c r="H151" s="158">
        <f>STAFF_CWS!K275</f>
        <v>0</v>
      </c>
      <c r="I151" s="158">
        <f>STAFF_CWS!L275</f>
        <v>0</v>
      </c>
      <c r="J151" s="158">
        <f>STAFF_CWS!M275</f>
        <v>0</v>
      </c>
      <c r="K151" s="158">
        <f>STAFF_CWS!N275</f>
        <v>0</v>
      </c>
      <c r="L151" s="158">
        <f>STAFF_CWS!O275</f>
        <v>0</v>
      </c>
      <c r="M151" s="158">
        <f>STAFF_CWS!P275</f>
        <v>0</v>
      </c>
      <c r="N151" s="158">
        <f>STAFF_CWS!Q275</f>
        <v>0</v>
      </c>
      <c r="O151" s="158">
        <f>STAFF_CWS!R275</f>
        <v>0</v>
      </c>
      <c r="P151" s="158">
        <f>STAFF_CWS!S275</f>
        <v>0</v>
      </c>
      <c r="Q151" s="158">
        <f>STAFF_CWS!T275</f>
        <v>0</v>
      </c>
      <c r="R151" s="158">
        <f>STAFF_CWS!U275</f>
        <v>0</v>
      </c>
      <c r="S151" s="158">
        <f>STAFF_CWS!V275</f>
        <v>0</v>
      </c>
      <c r="T151" s="158">
        <f>STAFF_CWS!W275</f>
        <v>0</v>
      </c>
      <c r="U151" s="158">
        <f>STAFF_CWS!X275</f>
        <v>0</v>
      </c>
      <c r="V151" s="158">
        <f>STAFF_CWS!Y275</f>
        <v>0</v>
      </c>
      <c r="W151" s="158">
        <f>STAFF_CWS!Z275</f>
        <v>0</v>
      </c>
      <c r="X151" s="158">
        <f>STAFF_CWS!AA275</f>
        <v>0</v>
      </c>
      <c r="Y151" s="158">
        <f>STAFF_CWS!AB275</f>
        <v>0</v>
      </c>
      <c r="Z151" s="158">
        <f>STAFF_CWS!AC275</f>
        <v>0</v>
      </c>
      <c r="AA151" s="158">
        <f>STAFF_CWS!AD275</f>
        <v>0</v>
      </c>
      <c r="AB151" s="158">
        <f>STAFF_CWS!AE275</f>
        <v>0</v>
      </c>
      <c r="AC151" s="158">
        <f>STAFF_CWS!AF275</f>
        <v>0</v>
      </c>
      <c r="AD151" s="158">
        <f>STAFF_CWS!AG275</f>
        <v>0</v>
      </c>
      <c r="AE151" s="158">
        <f>STAFF_CWS!AH275</f>
        <v>0</v>
      </c>
      <c r="AF151" s="158">
        <f>STAFF_CWS!AI275</f>
        <v>0</v>
      </c>
      <c r="AG151" s="158">
        <f>STAFF_CWS!AJ275</f>
        <v>0</v>
      </c>
      <c r="AH151" s="158">
        <f>STAFF_CWS!AK275</f>
        <v>0</v>
      </c>
      <c r="AI151" s="158">
        <f>STAFF_CWS!AL275</f>
        <v>0</v>
      </c>
      <c r="AJ151" s="158">
        <f>STAFF_CWS!AM275</f>
        <v>0</v>
      </c>
      <c r="AK151" s="158">
        <f>STAFF_CWS!AN275</f>
        <v>0</v>
      </c>
      <c r="AL151" s="158">
        <f>STAFF_CWS!AO275</f>
        <v>0</v>
      </c>
      <c r="AM151" s="158">
        <f>STAFF_CWS!AP275</f>
        <v>0</v>
      </c>
      <c r="AN151" s="158">
        <f>STAFF_CWS!AQ275</f>
        <v>0</v>
      </c>
      <c r="AO151" s="158">
        <f>STAFF_CWS!AR275</f>
        <v>0</v>
      </c>
      <c r="AP151" s="158">
        <f>STAFF_CWS!AS275</f>
        <v>0</v>
      </c>
      <c r="AQ151" s="158">
        <f>STAFF_CWS!AT275</f>
        <v>0</v>
      </c>
      <c r="AR151" s="158">
        <f>STAFF_CWS!AU275</f>
        <v>0</v>
      </c>
      <c r="AS151" s="158">
        <f>STAFF_CWS!AV275</f>
        <v>0</v>
      </c>
      <c r="AT151" s="158">
        <f>STAFF_CWS!AW275</f>
        <v>0</v>
      </c>
      <c r="AU151" s="158">
        <f>STAFF_CWS!AX275</f>
        <v>0</v>
      </c>
      <c r="AV151" s="158">
        <f>STAFF_CWS!AY275</f>
        <v>0</v>
      </c>
      <c r="AW151" s="158">
        <f>STAFF_CWS!AZ275</f>
        <v>0</v>
      </c>
      <c r="AX151" s="158">
        <f>STAFF_CWS!BA275</f>
        <v>0</v>
      </c>
      <c r="AY151" s="158">
        <f>STAFF_CWS!BB275</f>
        <v>0</v>
      </c>
      <c r="AZ151" s="158">
        <f>STAFF_CWS!BC275</f>
        <v>0</v>
      </c>
      <c r="BA151" s="158">
        <f>STAFF_CWS!BD275</f>
        <v>0</v>
      </c>
      <c r="BB151" s="158">
        <f>STAFF_CWS!BE275</f>
        <v>0</v>
      </c>
      <c r="BC151" s="158">
        <f>STAFF_CWS!BF275</f>
        <v>0</v>
      </c>
      <c r="BD151" s="158">
        <f>STAFF_CWS!BG275</f>
        <v>0</v>
      </c>
      <c r="BE151" s="158">
        <f>STAFF_CWS!BH275</f>
        <v>0</v>
      </c>
      <c r="BF151" s="158">
        <f>STAFF_CWS!BI275</f>
        <v>0</v>
      </c>
      <c r="BG151" s="158">
        <f>STAFF_CWS!BJ275</f>
        <v>0</v>
      </c>
      <c r="BH151" s="158">
        <f>STAFF_CWS!BK275</f>
        <v>0</v>
      </c>
      <c r="BI151" s="158">
        <f>STAFF_CWS!BL275</f>
        <v>0</v>
      </c>
      <c r="BJ151" s="158">
        <f>STAFF_CWS!BM275</f>
        <v>0</v>
      </c>
      <c r="BK151" s="158">
        <f>STAFF_CWS!BN275</f>
        <v>0</v>
      </c>
      <c r="BL151" s="158">
        <f>STAFF_CWS!BO275</f>
        <v>0</v>
      </c>
      <c r="BM151" s="167">
        <f>SUM(D151:BL151)</f>
        <v>0</v>
      </c>
    </row>
    <row r="152" spans="1:65" s="157" customFormat="1" x14ac:dyDescent="0.15">
      <c r="A152" s="156"/>
      <c r="B152" s="47" t="s">
        <v>405</v>
      </c>
      <c r="D152" s="158">
        <f>STAFF_CWS!G358</f>
        <v>0</v>
      </c>
      <c r="E152" s="158">
        <f>STAFF_CWS!H358</f>
        <v>0</v>
      </c>
      <c r="F152" s="158">
        <f>STAFF_CWS!I358</f>
        <v>0</v>
      </c>
      <c r="G152" s="158">
        <f>STAFF_CWS!J358</f>
        <v>0</v>
      </c>
      <c r="H152" s="158">
        <f>STAFF_CWS!K358</f>
        <v>0</v>
      </c>
      <c r="I152" s="158">
        <f>STAFF_CWS!L358</f>
        <v>0</v>
      </c>
      <c r="J152" s="158">
        <f>STAFF_CWS!M358</f>
        <v>0</v>
      </c>
      <c r="K152" s="158">
        <f>STAFF_CWS!N358</f>
        <v>0</v>
      </c>
      <c r="L152" s="158">
        <f>STAFF_CWS!O358</f>
        <v>0</v>
      </c>
      <c r="M152" s="158">
        <f>STAFF_CWS!P358</f>
        <v>0</v>
      </c>
      <c r="N152" s="158">
        <f>STAFF_CWS!Q358</f>
        <v>0</v>
      </c>
      <c r="O152" s="158">
        <f>STAFF_CWS!R358</f>
        <v>0</v>
      </c>
      <c r="P152" s="158">
        <f>STAFF_CWS!S358</f>
        <v>0</v>
      </c>
      <c r="Q152" s="158">
        <f>STAFF_CWS!T358</f>
        <v>0</v>
      </c>
      <c r="R152" s="158">
        <f>STAFF_CWS!U358</f>
        <v>0</v>
      </c>
      <c r="S152" s="158">
        <f>STAFF_CWS!V358</f>
        <v>0</v>
      </c>
      <c r="T152" s="158">
        <f>STAFF_CWS!W358</f>
        <v>0</v>
      </c>
      <c r="U152" s="158">
        <f>STAFF_CWS!X358</f>
        <v>0</v>
      </c>
      <c r="V152" s="158">
        <f>STAFF_CWS!Y358</f>
        <v>0</v>
      </c>
      <c r="W152" s="158">
        <f>STAFF_CWS!Z358</f>
        <v>0</v>
      </c>
      <c r="X152" s="158">
        <f>STAFF_CWS!AA358</f>
        <v>0</v>
      </c>
      <c r="Y152" s="158">
        <f>STAFF_CWS!AB358</f>
        <v>0</v>
      </c>
      <c r="Z152" s="158">
        <f>STAFF_CWS!AC358</f>
        <v>0</v>
      </c>
      <c r="AA152" s="158">
        <f>STAFF_CWS!AD358</f>
        <v>0</v>
      </c>
      <c r="AB152" s="158">
        <f>STAFF_CWS!AE358</f>
        <v>0</v>
      </c>
      <c r="AC152" s="158">
        <f>STAFF_CWS!AF358</f>
        <v>0</v>
      </c>
      <c r="AD152" s="158">
        <f>STAFF_CWS!AG358</f>
        <v>0</v>
      </c>
      <c r="AE152" s="158">
        <f>STAFF_CWS!AH358</f>
        <v>0</v>
      </c>
      <c r="AF152" s="158">
        <f>STAFF_CWS!AI358</f>
        <v>0</v>
      </c>
      <c r="AG152" s="158">
        <f>STAFF_CWS!AJ358</f>
        <v>0</v>
      </c>
      <c r="AH152" s="158">
        <f>STAFF_CWS!AK358</f>
        <v>0</v>
      </c>
      <c r="AI152" s="158">
        <f>STAFF_CWS!AL358</f>
        <v>0</v>
      </c>
      <c r="AJ152" s="158">
        <f>STAFF_CWS!AM358</f>
        <v>0</v>
      </c>
      <c r="AK152" s="158">
        <f>STAFF_CWS!AN358</f>
        <v>0</v>
      </c>
      <c r="AL152" s="158">
        <f>STAFF_CWS!AO358</f>
        <v>0</v>
      </c>
      <c r="AM152" s="158">
        <f>STAFF_CWS!AP358</f>
        <v>0</v>
      </c>
      <c r="AN152" s="158">
        <f>STAFF_CWS!AQ358</f>
        <v>0</v>
      </c>
      <c r="AO152" s="158">
        <f>STAFF_CWS!AR358</f>
        <v>0</v>
      </c>
      <c r="AP152" s="158">
        <f>STAFF_CWS!AS358</f>
        <v>0</v>
      </c>
      <c r="AQ152" s="158">
        <f>STAFF_CWS!AT358</f>
        <v>0</v>
      </c>
      <c r="AR152" s="158">
        <f>STAFF_CWS!AU358</f>
        <v>0</v>
      </c>
      <c r="AS152" s="158">
        <f>STAFF_CWS!AV358</f>
        <v>0</v>
      </c>
      <c r="AT152" s="158">
        <f>STAFF_CWS!AW358</f>
        <v>0</v>
      </c>
      <c r="AU152" s="158">
        <f>STAFF_CWS!AX358</f>
        <v>0</v>
      </c>
      <c r="AV152" s="158">
        <f>STAFF_CWS!AY358</f>
        <v>0</v>
      </c>
      <c r="AW152" s="158">
        <f>STAFF_CWS!AZ358</f>
        <v>0</v>
      </c>
      <c r="AX152" s="158">
        <f>STAFF_CWS!BA358</f>
        <v>0</v>
      </c>
      <c r="AY152" s="158">
        <f>STAFF_CWS!BB358</f>
        <v>0</v>
      </c>
      <c r="AZ152" s="158">
        <f>STAFF_CWS!BC358</f>
        <v>0</v>
      </c>
      <c r="BA152" s="158">
        <f>STAFF_CWS!BD358</f>
        <v>0</v>
      </c>
      <c r="BB152" s="158">
        <f>STAFF_CWS!BE358</f>
        <v>0</v>
      </c>
      <c r="BC152" s="158">
        <f>STAFF_CWS!BF358</f>
        <v>0</v>
      </c>
      <c r="BD152" s="158">
        <f>STAFF_CWS!BG358</f>
        <v>0</v>
      </c>
      <c r="BE152" s="158">
        <f>STAFF_CWS!BH358</f>
        <v>0</v>
      </c>
      <c r="BF152" s="158">
        <f>STAFF_CWS!BI358</f>
        <v>0</v>
      </c>
      <c r="BG152" s="158">
        <f>STAFF_CWS!BJ358</f>
        <v>0</v>
      </c>
      <c r="BH152" s="158">
        <f>STAFF_CWS!BK358</f>
        <v>0</v>
      </c>
      <c r="BI152" s="158">
        <f>STAFF_CWS!BL358</f>
        <v>0</v>
      </c>
      <c r="BJ152" s="158">
        <f>STAFF_CWS!BM358</f>
        <v>0</v>
      </c>
      <c r="BK152" s="158">
        <f>STAFF_CWS!BN358</f>
        <v>0</v>
      </c>
      <c r="BL152" s="158">
        <f>STAFF_CWS!BO358</f>
        <v>0</v>
      </c>
      <c r="BM152" s="167">
        <f>SUM(D152:BL152)</f>
        <v>0</v>
      </c>
    </row>
    <row r="153" spans="1:65" s="157" customFormat="1" x14ac:dyDescent="0.15">
      <c r="A153" s="156"/>
      <c r="B153" s="47" t="s">
        <v>25</v>
      </c>
      <c r="D153" s="158">
        <f>STAFF_CWS!G531</f>
        <v>0</v>
      </c>
      <c r="E153" s="158">
        <f>STAFF_CWS!H531</f>
        <v>2400000</v>
      </c>
      <c r="F153" s="158">
        <f>STAFF_CWS!I531</f>
        <v>2400000</v>
      </c>
      <c r="G153" s="158">
        <f>STAFF_CWS!J531</f>
        <v>2400000</v>
      </c>
      <c r="H153" s="158">
        <f>STAFF_CWS!K531</f>
        <v>2400000</v>
      </c>
      <c r="I153" s="158">
        <f>STAFF_CWS!L531</f>
        <v>2400000</v>
      </c>
      <c r="J153" s="158">
        <f>STAFF_CWS!M531</f>
        <v>2400000</v>
      </c>
      <c r="K153" s="158">
        <f>STAFF_CWS!N531</f>
        <v>2400000</v>
      </c>
      <c r="L153" s="158">
        <f>STAFF_CWS!O531</f>
        <v>2400000</v>
      </c>
      <c r="M153" s="158">
        <f>STAFF_CWS!P531</f>
        <v>2400000</v>
      </c>
      <c r="N153" s="158">
        <f>STAFF_CWS!Q531</f>
        <v>2400000</v>
      </c>
      <c r="O153" s="158">
        <f>STAFF_CWS!R531</f>
        <v>2400000</v>
      </c>
      <c r="P153" s="158">
        <f>STAFF_CWS!S531</f>
        <v>2400000</v>
      </c>
      <c r="Q153" s="158">
        <f>STAFF_CWS!T531</f>
        <v>2800000</v>
      </c>
      <c r="R153" s="158">
        <f>STAFF_CWS!U531</f>
        <v>2800000</v>
      </c>
      <c r="S153" s="158">
        <f>STAFF_CWS!V531</f>
        <v>2800000</v>
      </c>
      <c r="T153" s="158">
        <f>STAFF_CWS!W531</f>
        <v>2800000</v>
      </c>
      <c r="U153" s="158">
        <f>STAFF_CWS!X531</f>
        <v>2800000</v>
      </c>
      <c r="V153" s="158">
        <f>STAFF_CWS!Y531</f>
        <v>2800000</v>
      </c>
      <c r="W153" s="158">
        <f>STAFF_CWS!Z531</f>
        <v>2800000</v>
      </c>
      <c r="X153" s="158">
        <f>STAFF_CWS!AA531</f>
        <v>2800000</v>
      </c>
      <c r="Y153" s="158">
        <f>STAFF_CWS!AB531</f>
        <v>2800000</v>
      </c>
      <c r="Z153" s="158">
        <f>STAFF_CWS!AC531</f>
        <v>2800000</v>
      </c>
      <c r="AA153" s="158">
        <f>STAFF_CWS!AD531</f>
        <v>2800000</v>
      </c>
      <c r="AB153" s="158">
        <f>STAFF_CWS!AE531</f>
        <v>2800000</v>
      </c>
      <c r="AC153" s="158">
        <f>STAFF_CWS!AF531</f>
        <v>2800000</v>
      </c>
      <c r="AD153" s="158">
        <f>STAFF_CWS!AG531</f>
        <v>2800000</v>
      </c>
      <c r="AE153" s="158">
        <f>STAFF_CWS!AH531</f>
        <v>2800000</v>
      </c>
      <c r="AF153" s="158">
        <f>STAFF_CWS!AI531</f>
        <v>2800000</v>
      </c>
      <c r="AG153" s="158">
        <f>STAFF_CWS!AJ531</f>
        <v>2800000</v>
      </c>
      <c r="AH153" s="158">
        <f>STAFF_CWS!AK531</f>
        <v>2800000</v>
      </c>
      <c r="AI153" s="158">
        <f>STAFF_CWS!AL531</f>
        <v>2800000</v>
      </c>
      <c r="AJ153" s="158">
        <f>STAFF_CWS!AM531</f>
        <v>2800000</v>
      </c>
      <c r="AK153" s="158">
        <f>STAFF_CWS!AN531</f>
        <v>2800000</v>
      </c>
      <c r="AL153" s="158">
        <f>STAFF_CWS!AO531</f>
        <v>2800000</v>
      </c>
      <c r="AM153" s="158">
        <f>STAFF_CWS!AP531</f>
        <v>2800000</v>
      </c>
      <c r="AN153" s="158">
        <f>STAFF_CWS!AQ531</f>
        <v>2800000</v>
      </c>
      <c r="AO153" s="158">
        <f>STAFF_CWS!AR531</f>
        <v>3400000</v>
      </c>
      <c r="AP153" s="158">
        <f>STAFF_CWS!AS531</f>
        <v>3400000</v>
      </c>
      <c r="AQ153" s="158">
        <f>STAFF_CWS!AT531</f>
        <v>3400000</v>
      </c>
      <c r="AR153" s="158">
        <f>STAFF_CWS!AU531</f>
        <v>3400000</v>
      </c>
      <c r="AS153" s="158">
        <f>STAFF_CWS!AV531</f>
        <v>3400000</v>
      </c>
      <c r="AT153" s="158">
        <f>STAFF_CWS!AW531</f>
        <v>3400000</v>
      </c>
      <c r="AU153" s="158">
        <f>STAFF_CWS!AX531</f>
        <v>3400000</v>
      </c>
      <c r="AV153" s="158">
        <f>STAFF_CWS!AY531</f>
        <v>3400000</v>
      </c>
      <c r="AW153" s="158">
        <f>STAFF_CWS!AZ531</f>
        <v>3400000</v>
      </c>
      <c r="AX153" s="158">
        <f>STAFF_CWS!BA531</f>
        <v>3400000</v>
      </c>
      <c r="AY153" s="158">
        <f>STAFF_CWS!BB531</f>
        <v>3400000</v>
      </c>
      <c r="AZ153" s="158">
        <f>STAFF_CWS!BC531</f>
        <v>3400000</v>
      </c>
      <c r="BA153" s="158">
        <f>STAFF_CWS!BD531</f>
        <v>4000000</v>
      </c>
      <c r="BB153" s="158">
        <f>STAFF_CWS!BE531</f>
        <v>4000000</v>
      </c>
      <c r="BC153" s="158">
        <f>STAFF_CWS!BF531</f>
        <v>4000000</v>
      </c>
      <c r="BD153" s="158">
        <f>STAFF_CWS!BG531</f>
        <v>4000000</v>
      </c>
      <c r="BE153" s="158">
        <f>STAFF_CWS!BH531</f>
        <v>4000000</v>
      </c>
      <c r="BF153" s="158">
        <f>STAFF_CWS!BI531</f>
        <v>4000000</v>
      </c>
      <c r="BG153" s="158">
        <f>STAFF_CWS!BJ531</f>
        <v>4000000</v>
      </c>
      <c r="BH153" s="158">
        <f>STAFF_CWS!BK531</f>
        <v>4000000</v>
      </c>
      <c r="BI153" s="158">
        <f>STAFF_CWS!BL531</f>
        <v>4000000</v>
      </c>
      <c r="BJ153" s="158">
        <f>STAFF_CWS!BM531</f>
        <v>4000000</v>
      </c>
      <c r="BK153" s="158">
        <f>STAFF_CWS!BN531</f>
        <v>4000000</v>
      </c>
      <c r="BL153" s="158">
        <f>STAFF_CWS!BO531</f>
        <v>4000000</v>
      </c>
      <c r="BM153" s="167">
        <f>SUM(D153:BL153)</f>
        <v>184800000</v>
      </c>
    </row>
    <row r="154" spans="1:65" s="50" customFormat="1" x14ac:dyDescent="0.15">
      <c r="A154" s="74"/>
      <c r="B154" s="14" t="s">
        <v>525</v>
      </c>
      <c r="D154" s="160">
        <f>SUM(D150:D153)</f>
        <v>0</v>
      </c>
      <c r="E154" s="160">
        <f>SUM(E150:E153)</f>
        <v>4400000</v>
      </c>
      <c r="F154" s="160">
        <f t="shared" ref="F154:BL154" si="17">SUM(F150:F153)</f>
        <v>4400000</v>
      </c>
      <c r="G154" s="160">
        <f t="shared" si="17"/>
        <v>4400000</v>
      </c>
      <c r="H154" s="160">
        <f t="shared" si="17"/>
        <v>4400000</v>
      </c>
      <c r="I154" s="160">
        <f t="shared" si="17"/>
        <v>4400000</v>
      </c>
      <c r="J154" s="168">
        <f t="shared" si="17"/>
        <v>4400000</v>
      </c>
      <c r="K154" s="160">
        <f t="shared" si="17"/>
        <v>4400000</v>
      </c>
      <c r="L154" s="160">
        <f t="shared" si="17"/>
        <v>4400000</v>
      </c>
      <c r="M154" s="160">
        <f t="shared" si="17"/>
        <v>4400000</v>
      </c>
      <c r="N154" s="160">
        <f t="shared" si="17"/>
        <v>4400576.3499999996</v>
      </c>
      <c r="O154" s="160">
        <f t="shared" si="17"/>
        <v>4400576.3499999996</v>
      </c>
      <c r="P154" s="160">
        <f t="shared" si="17"/>
        <v>4401122.3</v>
      </c>
      <c r="Q154" s="160">
        <f t="shared" si="17"/>
        <v>5602524.1899999995</v>
      </c>
      <c r="R154" s="160">
        <f t="shared" si="17"/>
        <v>5603394.665</v>
      </c>
      <c r="S154" s="160">
        <f t="shared" si="17"/>
        <v>5606789.3300000001</v>
      </c>
      <c r="T154" s="160">
        <f t="shared" si="17"/>
        <v>5606789.3300000001</v>
      </c>
      <c r="U154" s="160">
        <f t="shared" si="17"/>
        <v>5606789.3300000001</v>
      </c>
      <c r="V154" s="160">
        <f t="shared" si="17"/>
        <v>5606789.3300000001</v>
      </c>
      <c r="W154" s="160">
        <f t="shared" si="17"/>
        <v>5606789.3300000001</v>
      </c>
      <c r="X154" s="160">
        <f t="shared" si="17"/>
        <v>5607659.8049999997</v>
      </c>
      <c r="Y154" s="160">
        <f t="shared" si="17"/>
        <v>5608530.2799999993</v>
      </c>
      <c r="Z154" s="160">
        <f t="shared" si="17"/>
        <v>5608560.1237499993</v>
      </c>
      <c r="AA154" s="160">
        <f t="shared" si="17"/>
        <v>5610214.3075000001</v>
      </c>
      <c r="AB154" s="160">
        <f t="shared" si="17"/>
        <v>5610243.5262500001</v>
      </c>
      <c r="AC154" s="160">
        <f t="shared" si="17"/>
        <v>6413653.3799999999</v>
      </c>
      <c r="AD154" s="160">
        <f t="shared" si="17"/>
        <v>6421827.0580000002</v>
      </c>
      <c r="AE154" s="160">
        <f t="shared" si="17"/>
        <v>6424635.2215</v>
      </c>
      <c r="AF154" s="160">
        <f t="shared" si="17"/>
        <v>6424635.2215</v>
      </c>
      <c r="AG154" s="160">
        <f t="shared" si="17"/>
        <v>6427352.5099999998</v>
      </c>
      <c r="AH154" s="160">
        <f t="shared" si="17"/>
        <v>6427352.5099999998</v>
      </c>
      <c r="AI154" s="160">
        <f t="shared" si="17"/>
        <v>6427352.5099999998</v>
      </c>
      <c r="AJ154" s="160">
        <f t="shared" si="17"/>
        <v>6424658.0965</v>
      </c>
      <c r="AK154" s="160">
        <f t="shared" si="17"/>
        <v>6424680.9715</v>
      </c>
      <c r="AL154" s="160">
        <f t="shared" si="17"/>
        <v>6421996.3392500002</v>
      </c>
      <c r="AM154" s="160">
        <f t="shared" si="17"/>
        <v>6419320.5507500004</v>
      </c>
      <c r="AN154" s="160">
        <f t="shared" si="17"/>
        <v>6416635.2935000006</v>
      </c>
      <c r="AO154" s="160">
        <f t="shared" si="17"/>
        <v>7825620.7708000001</v>
      </c>
      <c r="AP154" s="160">
        <f t="shared" si="17"/>
        <v>7840872.6675000004</v>
      </c>
      <c r="AQ154" s="160">
        <f t="shared" si="17"/>
        <v>7846133.1670500003</v>
      </c>
      <c r="AR154" s="160">
        <f t="shared" si="17"/>
        <v>7846133.1670500003</v>
      </c>
      <c r="AS154" s="160">
        <f t="shared" si="17"/>
        <v>7851162.4906249996</v>
      </c>
      <c r="AT154" s="160">
        <f t="shared" si="17"/>
        <v>7851162.4906249996</v>
      </c>
      <c r="AU154" s="160">
        <f t="shared" si="17"/>
        <v>7851162.4906249996</v>
      </c>
      <c r="AV154" s="160">
        <f t="shared" si="17"/>
        <v>7846158.6670500003</v>
      </c>
      <c r="AW154" s="160">
        <f t="shared" si="17"/>
        <v>7846184.1670500003</v>
      </c>
      <c r="AX154" s="160">
        <f t="shared" si="17"/>
        <v>7841062.3550000004</v>
      </c>
      <c r="AY154" s="160">
        <f t="shared" si="17"/>
        <v>7836074.7814250002</v>
      </c>
      <c r="AZ154" s="160">
        <f t="shared" si="17"/>
        <v>7830952.0943750003</v>
      </c>
      <c r="BA154" s="160">
        <f t="shared" si="17"/>
        <v>10843572.210675001</v>
      </c>
      <c r="BB154" s="160">
        <f t="shared" si="17"/>
        <v>10869690.99958</v>
      </c>
      <c r="BC154" s="160">
        <f t="shared" si="17"/>
        <v>10878492.241714999</v>
      </c>
      <c r="BD154" s="160">
        <f t="shared" si="17"/>
        <v>10878492.241714999</v>
      </c>
      <c r="BE154" s="160">
        <f t="shared" si="17"/>
        <v>10887186.17135</v>
      </c>
      <c r="BF154" s="160">
        <f t="shared" si="17"/>
        <v>10887186.17135</v>
      </c>
      <c r="BG154" s="160">
        <f t="shared" si="17"/>
        <v>10887186.17135</v>
      </c>
      <c r="BH154" s="160">
        <f t="shared" si="17"/>
        <v>10878517.741714999</v>
      </c>
      <c r="BI154" s="160">
        <f t="shared" si="17"/>
        <v>10878543.241714999</v>
      </c>
      <c r="BJ154" s="160">
        <f t="shared" si="17"/>
        <v>10869880.68708</v>
      </c>
      <c r="BK154" s="160">
        <f t="shared" si="17"/>
        <v>10861228.507445</v>
      </c>
      <c r="BL154" s="160">
        <f t="shared" si="17"/>
        <v>10852565.077810001</v>
      </c>
      <c r="BM154" s="167">
        <f>SUM(D154:BL154)</f>
        <v>421746668.98267508</v>
      </c>
    </row>
    <row r="155" spans="1:65" s="50" customFormat="1" x14ac:dyDescent="0.15">
      <c r="A155" s="74"/>
      <c r="B155" s="14"/>
      <c r="J155" s="14"/>
      <c r="BM155" s="167"/>
    </row>
    <row r="156" spans="1:65" x14ac:dyDescent="0.15">
      <c r="B156" s="14" t="s">
        <v>508</v>
      </c>
      <c r="J156" s="33"/>
    </row>
    <row r="157" spans="1:65" s="157" customFormat="1" x14ac:dyDescent="0.15">
      <c r="A157" s="156"/>
      <c r="B157" s="47" t="s">
        <v>171</v>
      </c>
      <c r="D157" s="158">
        <f>STAFF_CWS!G212</f>
        <v>0</v>
      </c>
      <c r="E157" s="158">
        <f>STAFF_CWS!H212</f>
        <v>0</v>
      </c>
      <c r="F157" s="158">
        <f>STAFF_CWS!I212</f>
        <v>0</v>
      </c>
      <c r="G157" s="158">
        <f>STAFF_CWS!J212</f>
        <v>0</v>
      </c>
      <c r="H157" s="158">
        <f>STAFF_CWS!K212</f>
        <v>0</v>
      </c>
      <c r="I157" s="158">
        <f>STAFF_CWS!L212</f>
        <v>0</v>
      </c>
      <c r="J157" s="158">
        <f>STAFF_CWS!M212</f>
        <v>0</v>
      </c>
      <c r="K157" s="158">
        <f>STAFF_CWS!N212</f>
        <v>0</v>
      </c>
      <c r="L157" s="158">
        <f>STAFF_CWS!O212</f>
        <v>0</v>
      </c>
      <c r="M157" s="158">
        <f>STAFF_CWS!P212</f>
        <v>0</v>
      </c>
      <c r="N157" s="158">
        <f>STAFF_CWS!Q212</f>
        <v>0</v>
      </c>
      <c r="O157" s="158">
        <f>STAFF_CWS!R212</f>
        <v>0</v>
      </c>
      <c r="P157" s="158">
        <f>STAFF_CWS!S212</f>
        <v>0</v>
      </c>
      <c r="Q157" s="158">
        <f>STAFF_CWS!T212</f>
        <v>0</v>
      </c>
      <c r="R157" s="158">
        <f>STAFF_CWS!U212</f>
        <v>0</v>
      </c>
      <c r="S157" s="158">
        <f>STAFF_CWS!V212</f>
        <v>0</v>
      </c>
      <c r="T157" s="158">
        <f>STAFF_CWS!W212</f>
        <v>0</v>
      </c>
      <c r="U157" s="158">
        <f>STAFF_CWS!X212</f>
        <v>0</v>
      </c>
      <c r="V157" s="158">
        <f>STAFF_CWS!Y212</f>
        <v>0</v>
      </c>
      <c r="W157" s="158">
        <f>STAFF_CWS!Z212</f>
        <v>0</v>
      </c>
      <c r="X157" s="158">
        <f>STAFF_CWS!AA212</f>
        <v>0</v>
      </c>
      <c r="Y157" s="158">
        <f>STAFF_CWS!AB212</f>
        <v>0</v>
      </c>
      <c r="Z157" s="158">
        <f>STAFF_CWS!AC212</f>
        <v>0</v>
      </c>
      <c r="AA157" s="158">
        <f>STAFF_CWS!AD212</f>
        <v>0</v>
      </c>
      <c r="AB157" s="158">
        <f>STAFF_CWS!AE212</f>
        <v>0</v>
      </c>
      <c r="AC157" s="158">
        <f>STAFF_CWS!AF212</f>
        <v>0</v>
      </c>
      <c r="AD157" s="158">
        <f>STAFF_CWS!AG212</f>
        <v>0</v>
      </c>
      <c r="AE157" s="158">
        <f>STAFF_CWS!AH212</f>
        <v>0</v>
      </c>
      <c r="AF157" s="158">
        <f>STAFF_CWS!AI212</f>
        <v>0</v>
      </c>
      <c r="AG157" s="158">
        <f>STAFF_CWS!AJ212</f>
        <v>0</v>
      </c>
      <c r="AH157" s="158">
        <f>STAFF_CWS!AK212</f>
        <v>0</v>
      </c>
      <c r="AI157" s="158">
        <f>STAFF_CWS!AL212</f>
        <v>0</v>
      </c>
      <c r="AJ157" s="158">
        <f>STAFF_CWS!AM212</f>
        <v>0</v>
      </c>
      <c r="AK157" s="158">
        <f>STAFF_CWS!AN212</f>
        <v>0</v>
      </c>
      <c r="AL157" s="158">
        <f>STAFF_CWS!AO212</f>
        <v>0</v>
      </c>
      <c r="AM157" s="158">
        <f>STAFF_CWS!AP212</f>
        <v>0</v>
      </c>
      <c r="AN157" s="158">
        <f>STAFF_CWS!AQ212</f>
        <v>0</v>
      </c>
      <c r="AO157" s="158">
        <f>STAFF_CWS!AR212</f>
        <v>0</v>
      </c>
      <c r="AP157" s="158">
        <f>STAFF_CWS!AS212</f>
        <v>0</v>
      </c>
      <c r="AQ157" s="158">
        <f>STAFF_CWS!AT212</f>
        <v>0</v>
      </c>
      <c r="AR157" s="158">
        <f>STAFF_CWS!AU212</f>
        <v>0</v>
      </c>
      <c r="AS157" s="158">
        <f>STAFF_CWS!AV212</f>
        <v>0</v>
      </c>
      <c r="AT157" s="158">
        <f>STAFF_CWS!AW212</f>
        <v>0</v>
      </c>
      <c r="AU157" s="158">
        <f>STAFF_CWS!AX212</f>
        <v>0</v>
      </c>
      <c r="AV157" s="158">
        <f>STAFF_CWS!AY212</f>
        <v>0</v>
      </c>
      <c r="AW157" s="158">
        <f>STAFF_CWS!AZ212</f>
        <v>0</v>
      </c>
      <c r="AX157" s="158">
        <f>STAFF_CWS!BA212</f>
        <v>0</v>
      </c>
      <c r="AY157" s="158">
        <f>STAFF_CWS!BB212</f>
        <v>0</v>
      </c>
      <c r="AZ157" s="158">
        <f>STAFF_CWS!BC212</f>
        <v>0</v>
      </c>
      <c r="BA157" s="158">
        <f>STAFF_CWS!BD212</f>
        <v>0</v>
      </c>
      <c r="BB157" s="158">
        <f>STAFF_CWS!BE212</f>
        <v>0</v>
      </c>
      <c r="BC157" s="158">
        <f>STAFF_CWS!BF212</f>
        <v>0</v>
      </c>
      <c r="BD157" s="158">
        <f>STAFF_CWS!BG212</f>
        <v>0</v>
      </c>
      <c r="BE157" s="158">
        <f>STAFF_CWS!BH212</f>
        <v>0</v>
      </c>
      <c r="BF157" s="158">
        <f>STAFF_CWS!BI212</f>
        <v>0</v>
      </c>
      <c r="BG157" s="158">
        <f>STAFF_CWS!BJ212</f>
        <v>0</v>
      </c>
      <c r="BH157" s="158">
        <f>STAFF_CWS!BK212</f>
        <v>0</v>
      </c>
      <c r="BI157" s="158">
        <f>STAFF_CWS!BL212</f>
        <v>0</v>
      </c>
      <c r="BJ157" s="158">
        <f>STAFF_CWS!BM212</f>
        <v>0</v>
      </c>
      <c r="BK157" s="158">
        <f>STAFF_CWS!BN212</f>
        <v>0</v>
      </c>
      <c r="BL157" s="158">
        <f>STAFF_CWS!BO212</f>
        <v>0</v>
      </c>
      <c r="BM157" s="167">
        <f>SUM(D157:BL157)</f>
        <v>0</v>
      </c>
    </row>
    <row r="158" spans="1:65" s="157" customFormat="1" x14ac:dyDescent="0.15">
      <c r="A158" s="156"/>
      <c r="B158" s="47" t="s">
        <v>172</v>
      </c>
      <c r="D158" s="158">
        <f>STAFF_CWS!G277</f>
        <v>0</v>
      </c>
      <c r="E158" s="158">
        <f>STAFF_CWS!H277</f>
        <v>2000000</v>
      </c>
      <c r="F158" s="158">
        <f>STAFF_CWS!I277</f>
        <v>2000000</v>
      </c>
      <c r="G158" s="158">
        <f>STAFF_CWS!J277</f>
        <v>2000000</v>
      </c>
      <c r="H158" s="158">
        <f>STAFF_CWS!K277</f>
        <v>2000000</v>
      </c>
      <c r="I158" s="158">
        <f>STAFF_CWS!L277</f>
        <v>2000000</v>
      </c>
      <c r="J158" s="158">
        <f>STAFF_CWS!M277</f>
        <v>2000000</v>
      </c>
      <c r="K158" s="158">
        <f>STAFF_CWS!N277</f>
        <v>2000000</v>
      </c>
      <c r="L158" s="158">
        <f>STAFF_CWS!O277</f>
        <v>2000000</v>
      </c>
      <c r="M158" s="158">
        <f>STAFF_CWS!P277</f>
        <v>2000000</v>
      </c>
      <c r="N158" s="158">
        <f>STAFF_CWS!Q277</f>
        <v>2000000</v>
      </c>
      <c r="O158" s="158">
        <f>STAFF_CWS!R277</f>
        <v>2000000</v>
      </c>
      <c r="P158" s="158">
        <f>STAFF_CWS!S277</f>
        <v>2000000</v>
      </c>
      <c r="Q158" s="158">
        <f>STAFF_CWS!T277</f>
        <v>2000000</v>
      </c>
      <c r="R158" s="158">
        <f>STAFF_CWS!U277</f>
        <v>2000000</v>
      </c>
      <c r="S158" s="158">
        <f>STAFF_CWS!V277</f>
        <v>2000000</v>
      </c>
      <c r="T158" s="158">
        <f>STAFF_CWS!W277</f>
        <v>2000000</v>
      </c>
      <c r="U158" s="158">
        <f>STAFF_CWS!X277</f>
        <v>2000000</v>
      </c>
      <c r="V158" s="158">
        <f>STAFF_CWS!Y277</f>
        <v>2000000</v>
      </c>
      <c r="W158" s="158">
        <f>STAFF_CWS!Z277</f>
        <v>2000000</v>
      </c>
      <c r="X158" s="158">
        <f>STAFF_CWS!AA277</f>
        <v>2000000</v>
      </c>
      <c r="Y158" s="158">
        <f>STAFF_CWS!AB277</f>
        <v>2000000</v>
      </c>
      <c r="Z158" s="158">
        <f>STAFF_CWS!AC277</f>
        <v>2000000</v>
      </c>
      <c r="AA158" s="158">
        <f>STAFF_CWS!AD277</f>
        <v>2000000</v>
      </c>
      <c r="AB158" s="158">
        <f>STAFF_CWS!AE277</f>
        <v>2000000</v>
      </c>
      <c r="AC158" s="158">
        <f>STAFF_CWS!AF277</f>
        <v>0</v>
      </c>
      <c r="AD158" s="158">
        <f>STAFF_CWS!AG277</f>
        <v>0</v>
      </c>
      <c r="AE158" s="158">
        <f>STAFF_CWS!AH277</f>
        <v>0</v>
      </c>
      <c r="AF158" s="158">
        <f>STAFF_CWS!AI277</f>
        <v>0</v>
      </c>
      <c r="AG158" s="158">
        <f>STAFF_CWS!AJ277</f>
        <v>0</v>
      </c>
      <c r="AH158" s="158">
        <f>STAFF_CWS!AK277</f>
        <v>0</v>
      </c>
      <c r="AI158" s="158">
        <f>STAFF_CWS!AL277</f>
        <v>0</v>
      </c>
      <c r="AJ158" s="158">
        <f>STAFF_CWS!AM277</f>
        <v>0</v>
      </c>
      <c r="AK158" s="158">
        <f>STAFF_CWS!AN277</f>
        <v>0</v>
      </c>
      <c r="AL158" s="158">
        <f>STAFF_CWS!AO277</f>
        <v>0</v>
      </c>
      <c r="AM158" s="158">
        <f>STAFF_CWS!AP277</f>
        <v>0</v>
      </c>
      <c r="AN158" s="158">
        <f>STAFF_CWS!AQ277</f>
        <v>0</v>
      </c>
      <c r="AO158" s="158">
        <f>STAFF_CWS!AR277</f>
        <v>0</v>
      </c>
      <c r="AP158" s="158">
        <f>STAFF_CWS!AS277</f>
        <v>0</v>
      </c>
      <c r="AQ158" s="158">
        <f>STAFF_CWS!AT277</f>
        <v>0</v>
      </c>
      <c r="AR158" s="158">
        <f>STAFF_CWS!AU277</f>
        <v>0</v>
      </c>
      <c r="AS158" s="158">
        <f>STAFF_CWS!AV277</f>
        <v>0</v>
      </c>
      <c r="AT158" s="158">
        <f>STAFF_CWS!AW277</f>
        <v>0</v>
      </c>
      <c r="AU158" s="158">
        <f>STAFF_CWS!AX277</f>
        <v>0</v>
      </c>
      <c r="AV158" s="158">
        <f>STAFF_CWS!AY277</f>
        <v>0</v>
      </c>
      <c r="AW158" s="158">
        <f>STAFF_CWS!AZ277</f>
        <v>0</v>
      </c>
      <c r="AX158" s="158">
        <f>STAFF_CWS!BA277</f>
        <v>0</v>
      </c>
      <c r="AY158" s="158">
        <f>STAFF_CWS!BB277</f>
        <v>0</v>
      </c>
      <c r="AZ158" s="158">
        <f>STAFF_CWS!BC277</f>
        <v>0</v>
      </c>
      <c r="BA158" s="158">
        <f>STAFF_CWS!BD277</f>
        <v>0</v>
      </c>
      <c r="BB158" s="158">
        <f>STAFF_CWS!BE277</f>
        <v>0</v>
      </c>
      <c r="BC158" s="158">
        <f>STAFF_CWS!BF277</f>
        <v>0</v>
      </c>
      <c r="BD158" s="158">
        <f>STAFF_CWS!BG277</f>
        <v>0</v>
      </c>
      <c r="BE158" s="158">
        <f>STAFF_CWS!BH277</f>
        <v>0</v>
      </c>
      <c r="BF158" s="158">
        <f>STAFF_CWS!BI277</f>
        <v>0</v>
      </c>
      <c r="BG158" s="158">
        <f>STAFF_CWS!BJ277</f>
        <v>0</v>
      </c>
      <c r="BH158" s="158">
        <f>STAFF_CWS!BK277</f>
        <v>0</v>
      </c>
      <c r="BI158" s="158">
        <f>STAFF_CWS!BL277</f>
        <v>0</v>
      </c>
      <c r="BJ158" s="158">
        <f>STAFF_CWS!BM277</f>
        <v>0</v>
      </c>
      <c r="BK158" s="158">
        <f>STAFF_CWS!BN277</f>
        <v>0</v>
      </c>
      <c r="BL158" s="158">
        <f>STAFF_CWS!BO277</f>
        <v>0</v>
      </c>
      <c r="BM158" s="167">
        <f>SUM(D158:BL158)</f>
        <v>48000000</v>
      </c>
    </row>
    <row r="159" spans="1:65" s="157" customFormat="1" x14ac:dyDescent="0.15">
      <c r="A159" s="156"/>
      <c r="B159" s="47" t="s">
        <v>405</v>
      </c>
      <c r="D159" s="158">
        <f>STAFF_CWS!G360</f>
        <v>0</v>
      </c>
      <c r="E159" s="158">
        <f>STAFF_CWS!H360</f>
        <v>1500000</v>
      </c>
      <c r="F159" s="158">
        <f>STAFF_CWS!I360</f>
        <v>1500000</v>
      </c>
      <c r="G159" s="158">
        <f>STAFF_CWS!J360</f>
        <v>1500000</v>
      </c>
      <c r="H159" s="158">
        <f>STAFF_CWS!K360</f>
        <v>1500000</v>
      </c>
      <c r="I159" s="158">
        <f>STAFF_CWS!L360</f>
        <v>1500000</v>
      </c>
      <c r="J159" s="158">
        <f>STAFF_CWS!M360</f>
        <v>1500000</v>
      </c>
      <c r="K159" s="158">
        <f>STAFF_CWS!N360</f>
        <v>1500000</v>
      </c>
      <c r="L159" s="158">
        <f>STAFF_CWS!O360</f>
        <v>1500000</v>
      </c>
      <c r="M159" s="158">
        <f>STAFF_CWS!P360</f>
        <v>1500000</v>
      </c>
      <c r="N159" s="158">
        <f>STAFF_CWS!Q360</f>
        <v>1500000</v>
      </c>
      <c r="O159" s="158">
        <f>STAFF_CWS!R360</f>
        <v>1500000</v>
      </c>
      <c r="P159" s="158">
        <f>STAFF_CWS!S360</f>
        <v>1500000</v>
      </c>
      <c r="Q159" s="158">
        <f>STAFF_CWS!T360</f>
        <v>1500000</v>
      </c>
      <c r="R159" s="158">
        <f>STAFF_CWS!U360</f>
        <v>1500000</v>
      </c>
      <c r="S159" s="158">
        <f>STAFF_CWS!V360</f>
        <v>1500000</v>
      </c>
      <c r="T159" s="158">
        <f>STAFF_CWS!W360</f>
        <v>1500000</v>
      </c>
      <c r="U159" s="158">
        <f>STAFF_CWS!X360</f>
        <v>1500000</v>
      </c>
      <c r="V159" s="158">
        <f>STAFF_CWS!Y360</f>
        <v>1500000</v>
      </c>
      <c r="W159" s="158">
        <f>STAFF_CWS!Z360</f>
        <v>500000</v>
      </c>
      <c r="X159" s="158">
        <f>STAFF_CWS!AA360</f>
        <v>500000</v>
      </c>
      <c r="Y159" s="158">
        <f>STAFF_CWS!AB360</f>
        <v>500000</v>
      </c>
      <c r="Z159" s="158">
        <f>STAFF_CWS!AC360</f>
        <v>500000</v>
      </c>
      <c r="AA159" s="158">
        <f>STAFF_CWS!AD360</f>
        <v>500000</v>
      </c>
      <c r="AB159" s="158">
        <f>STAFF_CWS!AE360</f>
        <v>500000</v>
      </c>
      <c r="AC159" s="158">
        <f>STAFF_CWS!AF360</f>
        <v>0</v>
      </c>
      <c r="AD159" s="158">
        <f>STAFF_CWS!AG360</f>
        <v>0</v>
      </c>
      <c r="AE159" s="158">
        <f>STAFF_CWS!AH360</f>
        <v>0</v>
      </c>
      <c r="AF159" s="158">
        <f>STAFF_CWS!AI360</f>
        <v>0</v>
      </c>
      <c r="AG159" s="158">
        <f>STAFF_CWS!AJ360</f>
        <v>0</v>
      </c>
      <c r="AH159" s="158">
        <f>STAFF_CWS!AK360</f>
        <v>0</v>
      </c>
      <c r="AI159" s="158">
        <f>STAFF_CWS!AL360</f>
        <v>0</v>
      </c>
      <c r="AJ159" s="158">
        <f>STAFF_CWS!AM360</f>
        <v>0</v>
      </c>
      <c r="AK159" s="158">
        <f>STAFF_CWS!AN360</f>
        <v>0</v>
      </c>
      <c r="AL159" s="158">
        <f>STAFF_CWS!AO360</f>
        <v>0</v>
      </c>
      <c r="AM159" s="158">
        <f>STAFF_CWS!AP360</f>
        <v>0</v>
      </c>
      <c r="AN159" s="158">
        <f>STAFF_CWS!AQ360</f>
        <v>0</v>
      </c>
      <c r="AO159" s="158">
        <f>STAFF_CWS!AR360</f>
        <v>0</v>
      </c>
      <c r="AP159" s="158">
        <f>STAFF_CWS!AS360</f>
        <v>0</v>
      </c>
      <c r="AQ159" s="158">
        <f>STAFF_CWS!AT360</f>
        <v>0</v>
      </c>
      <c r="AR159" s="158">
        <f>STAFF_CWS!AU360</f>
        <v>0</v>
      </c>
      <c r="AS159" s="158">
        <f>STAFF_CWS!AV360</f>
        <v>0</v>
      </c>
      <c r="AT159" s="158">
        <f>STAFF_CWS!AW360</f>
        <v>0</v>
      </c>
      <c r="AU159" s="158">
        <f>STAFF_CWS!AX360</f>
        <v>0</v>
      </c>
      <c r="AV159" s="158">
        <f>STAFF_CWS!AY360</f>
        <v>0</v>
      </c>
      <c r="AW159" s="158">
        <f>STAFF_CWS!AZ360</f>
        <v>0</v>
      </c>
      <c r="AX159" s="158">
        <f>STAFF_CWS!BA360</f>
        <v>0</v>
      </c>
      <c r="AY159" s="158">
        <f>STAFF_CWS!BB360</f>
        <v>0</v>
      </c>
      <c r="AZ159" s="158">
        <f>STAFF_CWS!BC360</f>
        <v>0</v>
      </c>
      <c r="BA159" s="158">
        <f>STAFF_CWS!BD360</f>
        <v>0</v>
      </c>
      <c r="BB159" s="158">
        <f>STAFF_CWS!BE360</f>
        <v>0</v>
      </c>
      <c r="BC159" s="158">
        <f>STAFF_CWS!BF360</f>
        <v>0</v>
      </c>
      <c r="BD159" s="158">
        <f>STAFF_CWS!BG360</f>
        <v>0</v>
      </c>
      <c r="BE159" s="158">
        <f>STAFF_CWS!BH360</f>
        <v>0</v>
      </c>
      <c r="BF159" s="158">
        <f>STAFF_CWS!BI360</f>
        <v>0</v>
      </c>
      <c r="BG159" s="158">
        <f>STAFF_CWS!BJ360</f>
        <v>0</v>
      </c>
      <c r="BH159" s="158">
        <f>STAFF_CWS!BK360</f>
        <v>0</v>
      </c>
      <c r="BI159" s="158">
        <f>STAFF_CWS!BL360</f>
        <v>0</v>
      </c>
      <c r="BJ159" s="158">
        <f>STAFF_CWS!BM360</f>
        <v>0</v>
      </c>
      <c r="BK159" s="158">
        <f>STAFF_CWS!BN360</f>
        <v>0</v>
      </c>
      <c r="BL159" s="158">
        <f>STAFF_CWS!BO360</f>
        <v>0</v>
      </c>
      <c r="BM159" s="167">
        <f>SUM(D159:BL159)</f>
        <v>30000000</v>
      </c>
    </row>
    <row r="160" spans="1:65" s="157" customFormat="1" x14ac:dyDescent="0.15">
      <c r="A160" s="156"/>
      <c r="B160" s="47" t="s">
        <v>25</v>
      </c>
      <c r="D160" s="158">
        <f>STAFF_CWS!G533</f>
        <v>0</v>
      </c>
      <c r="E160" s="158">
        <f>STAFF_CWS!H533</f>
        <v>0</v>
      </c>
      <c r="F160" s="158">
        <f>STAFF_CWS!I533</f>
        <v>0</v>
      </c>
      <c r="G160" s="158">
        <f>STAFF_CWS!J533</f>
        <v>0</v>
      </c>
      <c r="H160" s="158">
        <f>STAFF_CWS!K533</f>
        <v>0</v>
      </c>
      <c r="I160" s="158">
        <f>STAFF_CWS!L533</f>
        <v>0</v>
      </c>
      <c r="J160" s="158">
        <f>STAFF_CWS!M533</f>
        <v>0</v>
      </c>
      <c r="K160" s="158">
        <f>STAFF_CWS!N533</f>
        <v>0</v>
      </c>
      <c r="L160" s="158">
        <f>STAFF_CWS!O533</f>
        <v>0</v>
      </c>
      <c r="M160" s="158">
        <f>STAFF_CWS!P533</f>
        <v>0</v>
      </c>
      <c r="N160" s="158">
        <f>STAFF_CWS!Q533</f>
        <v>0</v>
      </c>
      <c r="O160" s="158">
        <f>STAFF_CWS!R533</f>
        <v>0</v>
      </c>
      <c r="P160" s="158">
        <f>STAFF_CWS!S533</f>
        <v>0</v>
      </c>
      <c r="Q160" s="158">
        <f>STAFF_CWS!T533</f>
        <v>0</v>
      </c>
      <c r="R160" s="158">
        <f>STAFF_CWS!U533</f>
        <v>0</v>
      </c>
      <c r="S160" s="158">
        <f>STAFF_CWS!V533</f>
        <v>0</v>
      </c>
      <c r="T160" s="158">
        <f>STAFF_CWS!W533</f>
        <v>0</v>
      </c>
      <c r="U160" s="158">
        <f>STAFF_CWS!X533</f>
        <v>0</v>
      </c>
      <c r="V160" s="158">
        <f>STAFF_CWS!Y533</f>
        <v>0</v>
      </c>
      <c r="W160" s="158">
        <f>STAFF_CWS!Z533</f>
        <v>0</v>
      </c>
      <c r="X160" s="158">
        <f>STAFF_CWS!AA533</f>
        <v>0</v>
      </c>
      <c r="Y160" s="158">
        <f>STAFF_CWS!AB533</f>
        <v>0</v>
      </c>
      <c r="Z160" s="158">
        <f>STAFF_CWS!AC533</f>
        <v>0</v>
      </c>
      <c r="AA160" s="158">
        <f>STAFF_CWS!AD533</f>
        <v>0</v>
      </c>
      <c r="AB160" s="158">
        <f>STAFF_CWS!AE533</f>
        <v>0</v>
      </c>
      <c r="AC160" s="158">
        <f>STAFF_CWS!AF533</f>
        <v>0</v>
      </c>
      <c r="AD160" s="158">
        <f>STAFF_CWS!AG533</f>
        <v>0</v>
      </c>
      <c r="AE160" s="158">
        <f>STAFF_CWS!AH533</f>
        <v>0</v>
      </c>
      <c r="AF160" s="158">
        <f>STAFF_CWS!AI533</f>
        <v>0</v>
      </c>
      <c r="AG160" s="158">
        <f>STAFF_CWS!AJ533</f>
        <v>0</v>
      </c>
      <c r="AH160" s="158">
        <f>STAFF_CWS!AK533</f>
        <v>0</v>
      </c>
      <c r="AI160" s="158">
        <f>STAFF_CWS!AL533</f>
        <v>0</v>
      </c>
      <c r="AJ160" s="158">
        <f>STAFF_CWS!AM533</f>
        <v>0</v>
      </c>
      <c r="AK160" s="158">
        <f>STAFF_CWS!AN533</f>
        <v>0</v>
      </c>
      <c r="AL160" s="158">
        <f>STAFF_CWS!AO533</f>
        <v>0</v>
      </c>
      <c r="AM160" s="158">
        <f>STAFF_CWS!AP533</f>
        <v>0</v>
      </c>
      <c r="AN160" s="158">
        <f>STAFF_CWS!AQ533</f>
        <v>0</v>
      </c>
      <c r="AO160" s="158">
        <f>STAFF_CWS!AR533</f>
        <v>0</v>
      </c>
      <c r="AP160" s="158">
        <f>STAFF_CWS!AS533</f>
        <v>0</v>
      </c>
      <c r="AQ160" s="158">
        <f>STAFF_CWS!AT533</f>
        <v>0</v>
      </c>
      <c r="AR160" s="158">
        <f>STAFF_CWS!AU533</f>
        <v>0</v>
      </c>
      <c r="AS160" s="158">
        <f>STAFF_CWS!AV533</f>
        <v>0</v>
      </c>
      <c r="AT160" s="158">
        <f>STAFF_CWS!AW533</f>
        <v>0</v>
      </c>
      <c r="AU160" s="158">
        <f>STAFF_CWS!AX533</f>
        <v>0</v>
      </c>
      <c r="AV160" s="158">
        <f>STAFF_CWS!AY533</f>
        <v>0</v>
      </c>
      <c r="AW160" s="158">
        <f>STAFF_CWS!AZ533</f>
        <v>0</v>
      </c>
      <c r="AX160" s="158">
        <f>STAFF_CWS!BA533</f>
        <v>0</v>
      </c>
      <c r="AY160" s="158">
        <f>STAFF_CWS!BB533</f>
        <v>0</v>
      </c>
      <c r="AZ160" s="158">
        <f>STAFF_CWS!BC533</f>
        <v>0</v>
      </c>
      <c r="BA160" s="158">
        <f>STAFF_CWS!BD533</f>
        <v>0</v>
      </c>
      <c r="BB160" s="158">
        <f>STAFF_CWS!BE533</f>
        <v>0</v>
      </c>
      <c r="BC160" s="158">
        <f>STAFF_CWS!BF533</f>
        <v>0</v>
      </c>
      <c r="BD160" s="158">
        <f>STAFF_CWS!BG533</f>
        <v>0</v>
      </c>
      <c r="BE160" s="158">
        <f>STAFF_CWS!BH533</f>
        <v>0</v>
      </c>
      <c r="BF160" s="158">
        <f>STAFF_CWS!BI533</f>
        <v>0</v>
      </c>
      <c r="BG160" s="158">
        <f>STAFF_CWS!BJ533</f>
        <v>0</v>
      </c>
      <c r="BH160" s="158">
        <f>STAFF_CWS!BK533</f>
        <v>0</v>
      </c>
      <c r="BI160" s="158">
        <f>STAFF_CWS!BL533</f>
        <v>0</v>
      </c>
      <c r="BJ160" s="158">
        <f>STAFF_CWS!BM533</f>
        <v>0</v>
      </c>
      <c r="BK160" s="158">
        <f>STAFF_CWS!BN533</f>
        <v>0</v>
      </c>
      <c r="BL160" s="158">
        <f>STAFF_CWS!BO533</f>
        <v>0</v>
      </c>
      <c r="BM160" s="167">
        <f>SUM(D160:BL160)</f>
        <v>0</v>
      </c>
    </row>
    <row r="161" spans="1:65" s="50" customFormat="1" x14ac:dyDescent="0.15">
      <c r="A161" s="74"/>
      <c r="B161" s="14" t="s">
        <v>509</v>
      </c>
      <c r="D161" s="160">
        <f>SUM(D157:D160)</f>
        <v>0</v>
      </c>
      <c r="E161" s="160">
        <f>SUM(E157:E160)</f>
        <v>3500000</v>
      </c>
      <c r="F161" s="160">
        <f t="shared" ref="F161:BL161" si="18">SUM(F157:F160)</f>
        <v>3500000</v>
      </c>
      <c r="G161" s="160">
        <f t="shared" si="18"/>
        <v>3500000</v>
      </c>
      <c r="H161" s="160">
        <f t="shared" si="18"/>
        <v>3500000</v>
      </c>
      <c r="I161" s="160">
        <f t="shared" si="18"/>
        <v>3500000</v>
      </c>
      <c r="J161" s="168">
        <f t="shared" si="18"/>
        <v>3500000</v>
      </c>
      <c r="K161" s="160">
        <f t="shared" si="18"/>
        <v>3500000</v>
      </c>
      <c r="L161" s="160">
        <f t="shared" si="18"/>
        <v>3500000</v>
      </c>
      <c r="M161" s="160">
        <f t="shared" si="18"/>
        <v>3500000</v>
      </c>
      <c r="N161" s="160">
        <f t="shared" si="18"/>
        <v>3500000</v>
      </c>
      <c r="O161" s="160">
        <f t="shared" si="18"/>
        <v>3500000</v>
      </c>
      <c r="P161" s="160">
        <f t="shared" si="18"/>
        <v>3500000</v>
      </c>
      <c r="Q161" s="160">
        <f t="shared" si="18"/>
        <v>3500000</v>
      </c>
      <c r="R161" s="160">
        <f t="shared" si="18"/>
        <v>3500000</v>
      </c>
      <c r="S161" s="160">
        <f t="shared" si="18"/>
        <v>3500000</v>
      </c>
      <c r="T161" s="160">
        <f t="shared" si="18"/>
        <v>3500000</v>
      </c>
      <c r="U161" s="160">
        <f t="shared" si="18"/>
        <v>3500000</v>
      </c>
      <c r="V161" s="160">
        <f t="shared" si="18"/>
        <v>3500000</v>
      </c>
      <c r="W161" s="160">
        <f t="shared" si="18"/>
        <v>2500000</v>
      </c>
      <c r="X161" s="160">
        <f t="shared" si="18"/>
        <v>2500000</v>
      </c>
      <c r="Y161" s="160">
        <f t="shared" si="18"/>
        <v>2500000</v>
      </c>
      <c r="Z161" s="160">
        <f t="shared" si="18"/>
        <v>2500000</v>
      </c>
      <c r="AA161" s="160">
        <f t="shared" si="18"/>
        <v>2500000</v>
      </c>
      <c r="AB161" s="160">
        <f t="shared" si="18"/>
        <v>2500000</v>
      </c>
      <c r="AC161" s="160">
        <f t="shared" si="18"/>
        <v>0</v>
      </c>
      <c r="AD161" s="160">
        <f t="shared" si="18"/>
        <v>0</v>
      </c>
      <c r="AE161" s="160">
        <f t="shared" si="18"/>
        <v>0</v>
      </c>
      <c r="AF161" s="160">
        <f t="shared" si="18"/>
        <v>0</v>
      </c>
      <c r="AG161" s="160">
        <f t="shared" si="18"/>
        <v>0</v>
      </c>
      <c r="AH161" s="160">
        <f t="shared" si="18"/>
        <v>0</v>
      </c>
      <c r="AI161" s="160">
        <f t="shared" si="18"/>
        <v>0</v>
      </c>
      <c r="AJ161" s="160">
        <f t="shared" si="18"/>
        <v>0</v>
      </c>
      <c r="AK161" s="160">
        <f t="shared" si="18"/>
        <v>0</v>
      </c>
      <c r="AL161" s="160">
        <f t="shared" si="18"/>
        <v>0</v>
      </c>
      <c r="AM161" s="160">
        <f t="shared" si="18"/>
        <v>0</v>
      </c>
      <c r="AN161" s="160">
        <f t="shared" si="18"/>
        <v>0</v>
      </c>
      <c r="AO161" s="160">
        <f t="shared" si="18"/>
        <v>0</v>
      </c>
      <c r="AP161" s="160">
        <f t="shared" si="18"/>
        <v>0</v>
      </c>
      <c r="AQ161" s="160">
        <f t="shared" si="18"/>
        <v>0</v>
      </c>
      <c r="AR161" s="160">
        <f t="shared" si="18"/>
        <v>0</v>
      </c>
      <c r="AS161" s="160">
        <f t="shared" si="18"/>
        <v>0</v>
      </c>
      <c r="AT161" s="160">
        <f t="shared" si="18"/>
        <v>0</v>
      </c>
      <c r="AU161" s="160">
        <f t="shared" si="18"/>
        <v>0</v>
      </c>
      <c r="AV161" s="160">
        <f t="shared" si="18"/>
        <v>0</v>
      </c>
      <c r="AW161" s="160">
        <f t="shared" si="18"/>
        <v>0</v>
      </c>
      <c r="AX161" s="160">
        <f t="shared" si="18"/>
        <v>0</v>
      </c>
      <c r="AY161" s="160">
        <f t="shared" si="18"/>
        <v>0</v>
      </c>
      <c r="AZ161" s="160">
        <f t="shared" si="18"/>
        <v>0</v>
      </c>
      <c r="BA161" s="160">
        <f t="shared" si="18"/>
        <v>0</v>
      </c>
      <c r="BB161" s="160">
        <f t="shared" si="18"/>
        <v>0</v>
      </c>
      <c r="BC161" s="160">
        <f t="shared" si="18"/>
        <v>0</v>
      </c>
      <c r="BD161" s="160">
        <f t="shared" si="18"/>
        <v>0</v>
      </c>
      <c r="BE161" s="160">
        <f t="shared" si="18"/>
        <v>0</v>
      </c>
      <c r="BF161" s="160">
        <f t="shared" si="18"/>
        <v>0</v>
      </c>
      <c r="BG161" s="160">
        <f t="shared" si="18"/>
        <v>0</v>
      </c>
      <c r="BH161" s="160">
        <f t="shared" si="18"/>
        <v>0</v>
      </c>
      <c r="BI161" s="160">
        <f t="shared" si="18"/>
        <v>0</v>
      </c>
      <c r="BJ161" s="160">
        <f t="shared" si="18"/>
        <v>0</v>
      </c>
      <c r="BK161" s="160">
        <f t="shared" si="18"/>
        <v>0</v>
      </c>
      <c r="BL161" s="160">
        <f t="shared" si="18"/>
        <v>0</v>
      </c>
      <c r="BM161" s="167">
        <f>SUM(D161:BL161)</f>
        <v>78000000</v>
      </c>
    </row>
    <row r="162" spans="1:65" s="50" customFormat="1" x14ac:dyDescent="0.15">
      <c r="A162" s="74"/>
      <c r="B162" s="14"/>
      <c r="J162" s="14"/>
      <c r="BM162" s="167"/>
    </row>
    <row r="163" spans="1:65" s="50" customFormat="1" x14ac:dyDescent="0.15">
      <c r="A163" s="74"/>
      <c r="B163" s="14" t="s">
        <v>510</v>
      </c>
      <c r="J163" s="14"/>
      <c r="BM163" s="167"/>
    </row>
    <row r="164" spans="1:65" x14ac:dyDescent="0.15">
      <c r="B164" s="47" t="s">
        <v>406</v>
      </c>
      <c r="D164" s="161">
        <f>STAFF_CWS!G224+STAFF_CWS!G289+STAFF_CWS!G372+STAFF_CWS!G545</f>
        <v>0</v>
      </c>
      <c r="E164" s="161">
        <f>STAFF_CWS!H224+STAFF_CWS!H289+STAFF_CWS!H372+STAFF_CWS!H545</f>
        <v>880000</v>
      </c>
      <c r="F164" s="161">
        <f>STAFF_CWS!I224+STAFF_CWS!I289+STAFF_CWS!I372+STAFF_CWS!I545</f>
        <v>880000</v>
      </c>
      <c r="G164" s="161">
        <f>STAFF_CWS!J224+STAFF_CWS!J289+STAFF_CWS!J372+STAFF_CWS!J545</f>
        <v>880000</v>
      </c>
      <c r="H164" s="161">
        <f>STAFF_CWS!K224+STAFF_CWS!K289+STAFF_CWS!K372+STAFF_CWS!K545</f>
        <v>880000</v>
      </c>
      <c r="I164" s="161">
        <f>STAFF_CWS!L224+STAFF_CWS!L289+STAFF_CWS!L372+STAFF_CWS!L545</f>
        <v>880000</v>
      </c>
      <c r="J164" s="158">
        <f>STAFF_CWS!M224+STAFF_CWS!M289+STAFF_CWS!M372+STAFF_CWS!M545</f>
        <v>880000</v>
      </c>
      <c r="K164" s="161">
        <f>STAFF_CWS!N224+STAFF_CWS!N289+STAFF_CWS!N372+STAFF_CWS!N545</f>
        <v>880000</v>
      </c>
      <c r="L164" s="161">
        <f>STAFF_CWS!O224+STAFF_CWS!O289+STAFF_CWS!O372+STAFF_CWS!O545</f>
        <v>880000</v>
      </c>
      <c r="M164" s="161">
        <f>STAFF_CWS!P224+STAFF_CWS!P289+STAFF_CWS!P372+STAFF_CWS!P545</f>
        <v>880000</v>
      </c>
      <c r="N164" s="161">
        <f>STAFF_CWS!Q224+STAFF_CWS!Q289+STAFF_CWS!Q372+STAFF_CWS!Q545</f>
        <v>880115.27</v>
      </c>
      <c r="O164" s="161">
        <f>STAFF_CWS!R224+STAFF_CWS!R289+STAFF_CWS!R372+STAFF_CWS!R545</f>
        <v>880115.27</v>
      </c>
      <c r="P164" s="161">
        <f>STAFF_CWS!S224+STAFF_CWS!S289+STAFF_CWS!S372+STAFF_CWS!S545</f>
        <v>880224.46</v>
      </c>
      <c r="Q164" s="161">
        <f>STAFF_CWS!T224+STAFF_CWS!T289+STAFF_CWS!T372+STAFF_CWS!T545</f>
        <v>1120504.838</v>
      </c>
      <c r="R164" s="161">
        <f>STAFF_CWS!U224+STAFF_CWS!U289+STAFF_CWS!U372+STAFF_CWS!U545</f>
        <v>1120678.9330000002</v>
      </c>
      <c r="S164" s="161">
        <f>STAFF_CWS!V224+STAFF_CWS!V289+STAFF_CWS!V372+STAFF_CWS!V545</f>
        <v>1121357.8659999999</v>
      </c>
      <c r="T164" s="161">
        <f>STAFF_CWS!W224+STAFF_CWS!W289+STAFF_CWS!W372+STAFF_CWS!W545</f>
        <v>1121357.8659999999</v>
      </c>
      <c r="U164" s="161">
        <f>STAFF_CWS!X224+STAFF_CWS!X289+STAFF_CWS!X372+STAFF_CWS!X545</f>
        <v>1121357.8659999999</v>
      </c>
      <c r="V164" s="161">
        <f>STAFF_CWS!Y224+STAFF_CWS!Y289+STAFF_CWS!Y372+STAFF_CWS!Y545</f>
        <v>1121357.8659999999</v>
      </c>
      <c r="W164" s="161">
        <f>STAFF_CWS!Z224+STAFF_CWS!Z289+STAFF_CWS!Z372+STAFF_CWS!Z545</f>
        <v>1121357.8659999999</v>
      </c>
      <c r="X164" s="161">
        <f>STAFF_CWS!AA224+STAFF_CWS!AA289+STAFF_CWS!AA372+STAFF_CWS!AA545</f>
        <v>1121531.9610000001</v>
      </c>
      <c r="Y164" s="161">
        <f>STAFF_CWS!AB224+STAFF_CWS!AB289+STAFF_CWS!AB372+STAFF_CWS!AB545</f>
        <v>1121706.0559999999</v>
      </c>
      <c r="Z164" s="161">
        <f>STAFF_CWS!AC224+STAFF_CWS!AC289+STAFF_CWS!AC372+STAFF_CWS!AC545</f>
        <v>1121712.0247499999</v>
      </c>
      <c r="AA164" s="161">
        <f>STAFF_CWS!AD224+STAFF_CWS!AD289+STAFF_CWS!AD372+STAFF_CWS!AD545</f>
        <v>1122042.8615000001</v>
      </c>
      <c r="AB164" s="161">
        <f>STAFF_CWS!AE224+STAFF_CWS!AE289+STAFF_CWS!AE372+STAFF_CWS!AE545</f>
        <v>1122048.7052500001</v>
      </c>
      <c r="AC164" s="161">
        <f>STAFF_CWS!AF224+STAFF_CWS!AF289+STAFF_CWS!AF372+STAFF_CWS!AF545</f>
        <v>1282730.676</v>
      </c>
      <c r="AD164" s="161">
        <f>STAFF_CWS!AG224+STAFF_CWS!AG289+STAFF_CWS!AG372+STAFF_CWS!AG545</f>
        <v>1284365.4116000002</v>
      </c>
      <c r="AE164" s="161">
        <f>STAFF_CWS!AH224+STAFF_CWS!AH289+STAFF_CWS!AH372+STAFF_CWS!AH545</f>
        <v>1284927.0443</v>
      </c>
      <c r="AF164" s="161">
        <f>STAFF_CWS!AI224+STAFF_CWS!AI289+STAFF_CWS!AI372+STAFF_CWS!AI545</f>
        <v>1284927.0443</v>
      </c>
      <c r="AG164" s="161">
        <f>STAFF_CWS!AJ224+STAFF_CWS!AJ289+STAFF_CWS!AJ372+STAFF_CWS!AJ545</f>
        <v>1285470.5019999999</v>
      </c>
      <c r="AH164" s="161">
        <f>STAFF_CWS!AK224+STAFF_CWS!AK289+STAFF_CWS!AK372+STAFF_CWS!AK545</f>
        <v>1285470.5019999999</v>
      </c>
      <c r="AI164" s="161">
        <f>STAFF_CWS!AL224+STAFF_CWS!AL289+STAFF_CWS!AL372+STAFF_CWS!AL545</f>
        <v>1285470.5019999999</v>
      </c>
      <c r="AJ164" s="161">
        <f>STAFF_CWS!AM224+STAFF_CWS!AM289+STAFF_CWS!AM372+STAFF_CWS!AM545</f>
        <v>1284931.6192999999</v>
      </c>
      <c r="AK164" s="161">
        <f>STAFF_CWS!AN224+STAFF_CWS!AN289+STAFF_CWS!AN372+STAFF_CWS!AN545</f>
        <v>1284936.1943000001</v>
      </c>
      <c r="AL164" s="161">
        <f>STAFF_CWS!AO224+STAFF_CWS!AO289+STAFF_CWS!AO372+STAFF_CWS!AO545</f>
        <v>1284399.2678499999</v>
      </c>
      <c r="AM164" s="161">
        <f>STAFF_CWS!AP224+STAFF_CWS!AP289+STAFF_CWS!AP372+STAFF_CWS!AP545</f>
        <v>1283864.1101500001</v>
      </c>
      <c r="AN164" s="161">
        <f>STAFF_CWS!AQ224+STAFF_CWS!AQ289+STAFF_CWS!AQ372+STAFF_CWS!AQ545</f>
        <v>1283327.0586999999</v>
      </c>
      <c r="AO164" s="161">
        <f>STAFF_CWS!AR224+STAFF_CWS!AR289+STAFF_CWS!AR372+STAFF_CWS!AR545</f>
        <v>1565124.1541599999</v>
      </c>
      <c r="AP164" s="161">
        <f>STAFF_CWS!AS224+STAFF_CWS!AS289+STAFF_CWS!AS372+STAFF_CWS!AS545</f>
        <v>1568174.5335000001</v>
      </c>
      <c r="AQ164" s="161">
        <f>STAFF_CWS!AT224+STAFF_CWS!AT289+STAFF_CWS!AT372+STAFF_CWS!AT545</f>
        <v>1569226.63341</v>
      </c>
      <c r="AR164" s="161">
        <f>STAFF_CWS!AU224+STAFF_CWS!AU289+STAFF_CWS!AU372+STAFF_CWS!AU545</f>
        <v>1569226.63341</v>
      </c>
      <c r="AS164" s="161">
        <f>STAFF_CWS!AV224+STAFF_CWS!AV289+STAFF_CWS!AV372+STAFF_CWS!AV545</f>
        <v>1570232.4981249999</v>
      </c>
      <c r="AT164" s="161">
        <f>STAFF_CWS!AW224+STAFF_CWS!AW289+STAFF_CWS!AW372+STAFF_CWS!AW545</f>
        <v>1570232.4981249999</v>
      </c>
      <c r="AU164" s="161">
        <f>STAFF_CWS!AX224+STAFF_CWS!AX289+STAFF_CWS!AX372+STAFF_CWS!AX545</f>
        <v>1570232.4981249999</v>
      </c>
      <c r="AV164" s="161">
        <f>STAFF_CWS!AY224+STAFF_CWS!AY289+STAFF_CWS!AY372+STAFF_CWS!AY545</f>
        <v>1569231.7334099999</v>
      </c>
      <c r="AW164" s="161">
        <f>STAFF_CWS!AZ224+STAFF_CWS!AZ289+STAFF_CWS!AZ372+STAFF_CWS!AZ545</f>
        <v>1569236.83341</v>
      </c>
      <c r="AX164" s="161">
        <f>STAFF_CWS!BA224+STAFF_CWS!BA289+STAFF_CWS!BA372+STAFF_CWS!BA545</f>
        <v>1568212.4710000001</v>
      </c>
      <c r="AY164" s="161">
        <f>STAFF_CWS!BB224+STAFF_CWS!BB289+STAFF_CWS!BB372+STAFF_CWS!BB545</f>
        <v>1567214.9562850001</v>
      </c>
      <c r="AZ164" s="161">
        <f>STAFF_CWS!BC224+STAFF_CWS!BC289+STAFF_CWS!BC372+STAFF_CWS!BC545</f>
        <v>1566190.418875</v>
      </c>
      <c r="BA164" s="161">
        <f>STAFF_CWS!BD224+STAFF_CWS!BD289+STAFF_CWS!BD372+STAFF_CWS!BD545</f>
        <v>2168714.4421350001</v>
      </c>
      <c r="BB164" s="161">
        <f>STAFF_CWS!BE224+STAFF_CWS!BE289+STAFF_CWS!BE372+STAFF_CWS!BE545</f>
        <v>2173938.199916</v>
      </c>
      <c r="BC164" s="161">
        <f>STAFF_CWS!BF224+STAFF_CWS!BF289+STAFF_CWS!BF372+STAFF_CWS!BF545</f>
        <v>2175698.4483429999</v>
      </c>
      <c r="BD164" s="161">
        <f>STAFF_CWS!BG224+STAFF_CWS!BG289+STAFF_CWS!BG372+STAFF_CWS!BG545</f>
        <v>2175698.4483429999</v>
      </c>
      <c r="BE164" s="161">
        <f>STAFF_CWS!BH224+STAFF_CWS!BH289+STAFF_CWS!BH372+STAFF_CWS!BH545</f>
        <v>2177437.2342699999</v>
      </c>
      <c r="BF164" s="161">
        <f>STAFF_CWS!BI224+STAFF_CWS!BI289+STAFF_CWS!BI372+STAFF_CWS!BI545</f>
        <v>2177437.2342699999</v>
      </c>
      <c r="BG164" s="161">
        <f>STAFF_CWS!BJ224+STAFF_CWS!BJ289+STAFF_CWS!BJ372+STAFF_CWS!BJ545</f>
        <v>2177437.2342699999</v>
      </c>
      <c r="BH164" s="161">
        <f>STAFF_CWS!BK224+STAFF_CWS!BK289+STAFF_CWS!BK372+STAFF_CWS!BK545</f>
        <v>2175703.548343</v>
      </c>
      <c r="BI164" s="161">
        <f>STAFF_CWS!BL224+STAFF_CWS!BL289+STAFF_CWS!BL372+STAFF_CWS!BL545</f>
        <v>2175708.6483430001</v>
      </c>
      <c r="BJ164" s="161">
        <f>STAFF_CWS!BM224+STAFF_CWS!BM289+STAFF_CWS!BM372+STAFF_CWS!BM545</f>
        <v>2173976.1374159995</v>
      </c>
      <c r="BK164" s="161">
        <f>STAFF_CWS!BN224+STAFF_CWS!BN289+STAFF_CWS!BN372+STAFF_CWS!BN545</f>
        <v>2172245.7014890001</v>
      </c>
      <c r="BL164" s="161">
        <f>STAFF_CWS!BO224+STAFF_CWS!BO289+STAFF_CWS!BO372+STAFF_CWS!BO545</f>
        <v>2170513.0155619998</v>
      </c>
      <c r="BM164" s="167">
        <f>SUM(D164:BL164)</f>
        <v>84349333.79653503</v>
      </c>
    </row>
    <row r="165" spans="1:65" s="157" customFormat="1" x14ac:dyDescent="0.15">
      <c r="A165" s="156"/>
      <c r="B165" s="47" t="s">
        <v>506</v>
      </c>
      <c r="D165" s="161">
        <f>STAFF_CWS!G227+STAFF_CWS!G292+STAFF_CWS!G375+STAFF_CWS!G548</f>
        <v>0</v>
      </c>
      <c r="E165" s="161">
        <f>STAFF_CWS!H227+STAFF_CWS!H292+STAFF_CWS!H375+STAFF_CWS!H548</f>
        <v>562424</v>
      </c>
      <c r="F165" s="161">
        <f>STAFF_CWS!I227+STAFF_CWS!I292+STAFF_CWS!I375+STAFF_CWS!I548</f>
        <v>562424</v>
      </c>
      <c r="G165" s="161">
        <f>STAFF_CWS!J227+STAFF_CWS!J292+STAFF_CWS!J375+STAFF_CWS!J548</f>
        <v>562424</v>
      </c>
      <c r="H165" s="161">
        <f>STAFF_CWS!K227+STAFF_CWS!K292+STAFF_CWS!K375+STAFF_CWS!K548</f>
        <v>562424</v>
      </c>
      <c r="I165" s="161">
        <f>STAFF_CWS!L227+STAFF_CWS!L292+STAFF_CWS!L375+STAFF_CWS!L548</f>
        <v>562424</v>
      </c>
      <c r="J165" s="158">
        <f>STAFF_CWS!M227+STAFF_CWS!M292+STAFF_CWS!M375+STAFF_CWS!M548</f>
        <v>562424</v>
      </c>
      <c r="K165" s="161">
        <f>STAFF_CWS!N227+STAFF_CWS!N292+STAFF_CWS!N375+STAFF_CWS!N548</f>
        <v>562424</v>
      </c>
      <c r="L165" s="161">
        <f>STAFF_CWS!O227+STAFF_CWS!O292+STAFF_CWS!O375+STAFF_CWS!O548</f>
        <v>562424</v>
      </c>
      <c r="M165" s="161">
        <f>STAFF_CWS!P227+STAFF_CWS!P292+STAFF_CWS!P375+STAFF_CWS!P548</f>
        <v>562424</v>
      </c>
      <c r="N165" s="161">
        <f>STAFF_CWS!Q227+STAFF_CWS!Q292+STAFF_CWS!Q375+STAFF_CWS!Q548</f>
        <v>562424</v>
      </c>
      <c r="O165" s="161">
        <f>STAFF_CWS!R227+STAFF_CWS!R292+STAFF_CWS!R375+STAFF_CWS!R548</f>
        <v>562424</v>
      </c>
      <c r="P165" s="161">
        <f>STAFF_CWS!S227+STAFF_CWS!S292+STAFF_CWS!S375+STAFF_CWS!S548</f>
        <v>562424</v>
      </c>
      <c r="Q165" s="161">
        <f>STAFF_CWS!T227+STAFF_CWS!T292+STAFF_CWS!T375+STAFF_CWS!T548</f>
        <v>562424</v>
      </c>
      <c r="R165" s="161">
        <f>STAFF_CWS!U227+STAFF_CWS!U292+STAFF_CWS!U375+STAFF_CWS!U548</f>
        <v>562424</v>
      </c>
      <c r="S165" s="161">
        <f>STAFF_CWS!V227+STAFF_CWS!V292+STAFF_CWS!V375+STAFF_CWS!V548</f>
        <v>562424</v>
      </c>
      <c r="T165" s="161">
        <f>STAFF_CWS!W227+STAFF_CWS!W292+STAFF_CWS!W375+STAFF_CWS!W548</f>
        <v>562424</v>
      </c>
      <c r="U165" s="161">
        <f>STAFF_CWS!X227+STAFF_CWS!X292+STAFF_CWS!X375+STAFF_CWS!X548</f>
        <v>562424</v>
      </c>
      <c r="V165" s="161">
        <f>STAFF_CWS!Y227+STAFF_CWS!Y292+STAFF_CWS!Y375+STAFF_CWS!Y548</f>
        <v>562424</v>
      </c>
      <c r="W165" s="161">
        <f>STAFF_CWS!Z227+STAFF_CWS!Z292+STAFF_CWS!Z375+STAFF_CWS!Z548</f>
        <v>562424</v>
      </c>
      <c r="X165" s="161">
        <f>STAFF_CWS!AA227+STAFF_CWS!AA292+STAFF_CWS!AA375+STAFF_CWS!AA548</f>
        <v>562424</v>
      </c>
      <c r="Y165" s="161">
        <f>STAFF_CWS!AB227+STAFF_CWS!AB292+STAFF_CWS!AB375+STAFF_CWS!AB548</f>
        <v>562424</v>
      </c>
      <c r="Z165" s="161">
        <f>STAFF_CWS!AC227+STAFF_CWS!AC292+STAFF_CWS!AC375+STAFF_CWS!AC548</f>
        <v>562424</v>
      </c>
      <c r="AA165" s="161">
        <f>STAFF_CWS!AD227+STAFF_CWS!AD292+STAFF_CWS!AD375+STAFF_CWS!AD548</f>
        <v>562424</v>
      </c>
      <c r="AB165" s="161">
        <f>STAFF_CWS!AE227+STAFF_CWS!AE292+STAFF_CWS!AE375+STAFF_CWS!AE548</f>
        <v>562424</v>
      </c>
      <c r="AC165" s="161">
        <f>STAFF_CWS!AF227+STAFF_CWS!AF292+STAFF_CWS!AF375+STAFF_CWS!AF548</f>
        <v>562424</v>
      </c>
      <c r="AD165" s="161">
        <f>STAFF_CWS!AG227+STAFF_CWS!AG292+STAFF_CWS!AG375+STAFF_CWS!AG548</f>
        <v>562424</v>
      </c>
      <c r="AE165" s="161">
        <f>STAFF_CWS!AH227+STAFF_CWS!AH292+STAFF_CWS!AH375+STAFF_CWS!AH548</f>
        <v>562424</v>
      </c>
      <c r="AF165" s="161">
        <f>STAFF_CWS!AI227+STAFF_CWS!AI292+STAFF_CWS!AI375+STAFF_CWS!AI548</f>
        <v>562424</v>
      </c>
      <c r="AG165" s="161">
        <f>STAFF_CWS!AJ227+STAFF_CWS!AJ292+STAFF_CWS!AJ375+STAFF_CWS!AJ548</f>
        <v>562424</v>
      </c>
      <c r="AH165" s="161">
        <f>STAFF_CWS!AK227+STAFF_CWS!AK292+STAFF_CWS!AK375+STAFF_CWS!AK548</f>
        <v>562424</v>
      </c>
      <c r="AI165" s="161">
        <f>STAFF_CWS!AL227+STAFF_CWS!AL292+STAFF_CWS!AL375+STAFF_CWS!AL548</f>
        <v>562424</v>
      </c>
      <c r="AJ165" s="161">
        <f>STAFF_CWS!AM227+STAFF_CWS!AM292+STAFF_CWS!AM375+STAFF_CWS!AM548</f>
        <v>562424</v>
      </c>
      <c r="AK165" s="161">
        <f>STAFF_CWS!AN227+STAFF_CWS!AN292+STAFF_CWS!AN375+STAFF_CWS!AN548</f>
        <v>562424</v>
      </c>
      <c r="AL165" s="161">
        <f>STAFF_CWS!AO227+STAFF_CWS!AO292+STAFF_CWS!AO375+STAFF_CWS!AO548</f>
        <v>562424</v>
      </c>
      <c r="AM165" s="161">
        <f>STAFF_CWS!AP227+STAFF_CWS!AP292+STAFF_CWS!AP375+STAFF_CWS!AP548</f>
        <v>562424</v>
      </c>
      <c r="AN165" s="161">
        <f>STAFF_CWS!AQ227+STAFF_CWS!AQ292+STAFF_CWS!AQ375+STAFF_CWS!AQ548</f>
        <v>562424</v>
      </c>
      <c r="AO165" s="161">
        <f>STAFF_CWS!AR227+STAFF_CWS!AR292+STAFF_CWS!AR375+STAFF_CWS!AR548</f>
        <v>562424</v>
      </c>
      <c r="AP165" s="161">
        <f>STAFF_CWS!AS227+STAFF_CWS!AS292+STAFF_CWS!AS375+STAFF_CWS!AS548</f>
        <v>562424</v>
      </c>
      <c r="AQ165" s="161">
        <f>STAFF_CWS!AT227+STAFF_CWS!AT292+STAFF_CWS!AT375+STAFF_CWS!AT548</f>
        <v>562424</v>
      </c>
      <c r="AR165" s="161">
        <f>STAFF_CWS!AU227+STAFF_CWS!AU292+STAFF_CWS!AU375+STAFF_CWS!AU548</f>
        <v>562424</v>
      </c>
      <c r="AS165" s="161">
        <f>STAFF_CWS!AV227+STAFF_CWS!AV292+STAFF_CWS!AV375+STAFF_CWS!AV548</f>
        <v>562424</v>
      </c>
      <c r="AT165" s="161">
        <f>STAFF_CWS!AW227+STAFF_CWS!AW292+STAFF_CWS!AW375+STAFF_CWS!AW548</f>
        <v>562424</v>
      </c>
      <c r="AU165" s="161">
        <f>STAFF_CWS!AX227+STAFF_CWS!AX292+STAFF_CWS!AX375+STAFF_CWS!AX548</f>
        <v>562424</v>
      </c>
      <c r="AV165" s="161">
        <f>STAFF_CWS!AY227+STAFF_CWS!AY292+STAFF_CWS!AY375+STAFF_CWS!AY548</f>
        <v>562424</v>
      </c>
      <c r="AW165" s="161">
        <f>STAFF_CWS!AZ227+STAFF_CWS!AZ292+STAFF_CWS!AZ375+STAFF_CWS!AZ548</f>
        <v>562424</v>
      </c>
      <c r="AX165" s="161">
        <f>STAFF_CWS!BA227+STAFF_CWS!BA292+STAFF_CWS!BA375+STAFF_CWS!BA548</f>
        <v>562424</v>
      </c>
      <c r="AY165" s="161">
        <f>STAFF_CWS!BB227+STAFF_CWS!BB292+STAFF_CWS!BB375+STAFF_CWS!BB548</f>
        <v>562424</v>
      </c>
      <c r="AZ165" s="161">
        <f>STAFF_CWS!BC227+STAFF_CWS!BC292+STAFF_CWS!BC375+STAFF_CWS!BC548</f>
        <v>562424</v>
      </c>
      <c r="BA165" s="161">
        <f>STAFF_CWS!BD227+STAFF_CWS!BD292+STAFF_CWS!BD375+STAFF_CWS!BD548</f>
        <v>562424</v>
      </c>
      <c r="BB165" s="161">
        <f>STAFF_CWS!BE227+STAFF_CWS!BE292+STAFF_CWS!BE375+STAFF_CWS!BE548</f>
        <v>562424</v>
      </c>
      <c r="BC165" s="161">
        <f>STAFF_CWS!BF227+STAFF_CWS!BF292+STAFF_CWS!BF375+STAFF_CWS!BF548</f>
        <v>562424</v>
      </c>
      <c r="BD165" s="161">
        <f>STAFF_CWS!BG227+STAFF_CWS!BG292+STAFF_CWS!BG375+STAFF_CWS!BG548</f>
        <v>562424</v>
      </c>
      <c r="BE165" s="161">
        <f>STAFF_CWS!BH227+STAFF_CWS!BH292+STAFF_CWS!BH375+STAFF_CWS!BH548</f>
        <v>562424</v>
      </c>
      <c r="BF165" s="161">
        <f>STAFF_CWS!BI227+STAFF_CWS!BI292+STAFF_CWS!BI375+STAFF_CWS!BI548</f>
        <v>562424</v>
      </c>
      <c r="BG165" s="161">
        <f>STAFF_CWS!BJ227+STAFF_CWS!BJ292+STAFF_CWS!BJ375+STAFF_CWS!BJ548</f>
        <v>562424</v>
      </c>
      <c r="BH165" s="161">
        <f>STAFF_CWS!BK227+STAFF_CWS!BK292+STAFF_CWS!BK375+STAFF_CWS!BK548</f>
        <v>562424</v>
      </c>
      <c r="BI165" s="161">
        <f>STAFF_CWS!BL227+STAFF_CWS!BL292+STAFF_CWS!BL375+STAFF_CWS!BL548</f>
        <v>562424</v>
      </c>
      <c r="BJ165" s="161">
        <f>STAFF_CWS!BM227+STAFF_CWS!BM292+STAFF_CWS!BM375+STAFF_CWS!BM548</f>
        <v>562424</v>
      </c>
      <c r="BK165" s="161">
        <f>STAFF_CWS!BN227+STAFF_CWS!BN292+STAFF_CWS!BN375+STAFF_CWS!BN548</f>
        <v>562424</v>
      </c>
      <c r="BL165" s="161">
        <f>STAFF_CWS!BO227+STAFF_CWS!BO292+STAFF_CWS!BO375+STAFF_CWS!BO548</f>
        <v>562424</v>
      </c>
      <c r="BM165" s="167">
        <f>SUM(D165:BL165)</f>
        <v>33745440</v>
      </c>
    </row>
    <row r="166" spans="1:65" x14ac:dyDescent="0.15">
      <c r="B166" s="47" t="s">
        <v>18</v>
      </c>
      <c r="D166" s="161">
        <f>STAFF_CWS!G228+STAFF_CWS!G293+STAFF_CWS!G376+STAFF_CWS!G549</f>
        <v>0</v>
      </c>
      <c r="E166" s="161">
        <f>STAFF_CWS!H228+STAFF_CWS!H293+STAFF_CWS!H376+STAFF_CWS!H549</f>
        <v>0</v>
      </c>
      <c r="F166" s="161">
        <f>STAFF_CWS!I228+STAFF_CWS!I293+STAFF_CWS!I376+STAFF_CWS!I549</f>
        <v>0</v>
      </c>
      <c r="G166" s="161">
        <f>STAFF_CWS!J228+STAFF_CWS!J293+STAFF_CWS!J376+STAFF_CWS!J549</f>
        <v>0</v>
      </c>
      <c r="H166" s="161">
        <f>STAFF_CWS!K228+STAFF_CWS!K293+STAFF_CWS!K376+STAFF_CWS!K549</f>
        <v>0</v>
      </c>
      <c r="I166" s="161">
        <f>STAFF_CWS!L228+STAFF_CWS!L293+STAFF_CWS!L376+STAFF_CWS!L549</f>
        <v>0</v>
      </c>
      <c r="J166" s="158">
        <f>STAFF_CWS!M228+STAFF_CWS!M293+STAFF_CWS!M376+STAFF_CWS!M549</f>
        <v>0</v>
      </c>
      <c r="K166" s="161">
        <f>STAFF_CWS!N228+STAFF_CWS!N293+STAFF_CWS!N376+STAFF_CWS!N549</f>
        <v>0</v>
      </c>
      <c r="L166" s="161">
        <f>STAFF_CWS!O228+STAFF_CWS!O293+STAFF_CWS!O376+STAFF_CWS!O549</f>
        <v>0</v>
      </c>
      <c r="M166" s="161">
        <f>STAFF_CWS!P228+STAFF_CWS!P293+STAFF_CWS!P376+STAFF_CWS!P549</f>
        <v>0</v>
      </c>
      <c r="N166" s="161">
        <f>STAFF_CWS!Q228+STAFF_CWS!Q293+STAFF_CWS!Q376+STAFF_CWS!Q549</f>
        <v>0</v>
      </c>
      <c r="O166" s="161">
        <f>STAFF_CWS!R228+STAFF_CWS!R293+STAFF_CWS!R376+STAFF_CWS!R549</f>
        <v>0</v>
      </c>
      <c r="P166" s="161">
        <f>STAFF_CWS!S228+STAFF_CWS!S293+STAFF_CWS!S376+STAFF_CWS!S549</f>
        <v>0</v>
      </c>
      <c r="Q166" s="161">
        <f>STAFF_CWS!T228+STAFF_CWS!T293+STAFF_CWS!T376+STAFF_CWS!T549</f>
        <v>0</v>
      </c>
      <c r="R166" s="161">
        <f>STAFF_CWS!U228+STAFF_CWS!U293+STAFF_CWS!U376+STAFF_CWS!U549</f>
        <v>0</v>
      </c>
      <c r="S166" s="161">
        <f>STAFF_CWS!V228+STAFF_CWS!V293+STAFF_CWS!V376+STAFF_CWS!V549</f>
        <v>0</v>
      </c>
      <c r="T166" s="161">
        <f>STAFF_CWS!W228+STAFF_CWS!W293+STAFF_CWS!W376+STAFF_CWS!W549</f>
        <v>0</v>
      </c>
      <c r="U166" s="161">
        <f>STAFF_CWS!X228+STAFF_CWS!X293+STAFF_CWS!X376+STAFF_CWS!X549</f>
        <v>0</v>
      </c>
      <c r="V166" s="161">
        <f>STAFF_CWS!Y228+STAFF_CWS!Y293+STAFF_CWS!Y376+STAFF_CWS!Y549</f>
        <v>0</v>
      </c>
      <c r="W166" s="161">
        <f>STAFF_CWS!Z228+STAFF_CWS!Z293+STAFF_CWS!Z376+STAFF_CWS!Z549</f>
        <v>0</v>
      </c>
      <c r="X166" s="161">
        <f>STAFF_CWS!AA228+STAFF_CWS!AA293+STAFF_CWS!AA376+STAFF_CWS!AA549</f>
        <v>0</v>
      </c>
      <c r="Y166" s="161">
        <f>STAFF_CWS!AB228+STAFF_CWS!AB293+STAFF_CWS!AB376+STAFF_CWS!AB549</f>
        <v>0</v>
      </c>
      <c r="Z166" s="161">
        <f>STAFF_CWS!AC228+STAFF_CWS!AC293+STAFF_CWS!AC376+STAFF_CWS!AC549</f>
        <v>0</v>
      </c>
      <c r="AA166" s="161">
        <f>STAFF_CWS!AD228+STAFF_CWS!AD293+STAFF_CWS!AD376+STAFF_CWS!AD549</f>
        <v>0</v>
      </c>
      <c r="AB166" s="161">
        <f>STAFF_CWS!AE228+STAFF_CWS!AE293+STAFF_CWS!AE376+STAFF_CWS!AE549</f>
        <v>0</v>
      </c>
      <c r="AC166" s="161">
        <f>STAFF_CWS!AF228+STAFF_CWS!AF293+STAFF_CWS!AF376+STAFF_CWS!AF549</f>
        <v>0</v>
      </c>
      <c r="AD166" s="161">
        <f>STAFF_CWS!AG228+STAFF_CWS!AG293+STAFF_CWS!AG376+STAFF_CWS!AG549</f>
        <v>0</v>
      </c>
      <c r="AE166" s="161">
        <f>STAFF_CWS!AH228+STAFF_CWS!AH293+STAFF_CWS!AH376+STAFF_CWS!AH549</f>
        <v>0</v>
      </c>
      <c r="AF166" s="161">
        <f>STAFF_CWS!AI228+STAFF_CWS!AI293+STAFF_CWS!AI376+STAFF_CWS!AI549</f>
        <v>0</v>
      </c>
      <c r="AG166" s="161">
        <f>STAFF_CWS!AJ228+STAFF_CWS!AJ293+STAFF_CWS!AJ376+STAFF_CWS!AJ549</f>
        <v>0</v>
      </c>
      <c r="AH166" s="161">
        <f>STAFF_CWS!AK228+STAFF_CWS!AK293+STAFF_CWS!AK376+STAFF_CWS!AK549</f>
        <v>0</v>
      </c>
      <c r="AI166" s="161">
        <f>STAFF_CWS!AL228+STAFF_CWS!AL293+STAFF_CWS!AL376+STAFF_CWS!AL549</f>
        <v>0</v>
      </c>
      <c r="AJ166" s="161">
        <f>STAFF_CWS!AM228+STAFF_CWS!AM293+STAFF_CWS!AM376+STAFF_CWS!AM549</f>
        <v>0</v>
      </c>
      <c r="AK166" s="161">
        <f>STAFF_CWS!AN228+STAFF_CWS!AN293+STAFF_CWS!AN376+STAFF_CWS!AN549</f>
        <v>0</v>
      </c>
      <c r="AL166" s="161">
        <f>STAFF_CWS!AO228+STAFF_CWS!AO293+STAFF_CWS!AO376+STAFF_CWS!AO549</f>
        <v>0</v>
      </c>
      <c r="AM166" s="161">
        <f>STAFF_CWS!AP228+STAFF_CWS!AP293+STAFF_CWS!AP376+STAFF_CWS!AP549</f>
        <v>0</v>
      </c>
      <c r="AN166" s="161">
        <f>STAFF_CWS!AQ228+STAFF_CWS!AQ293+STAFF_CWS!AQ376+STAFF_CWS!AQ549</f>
        <v>0</v>
      </c>
      <c r="AO166" s="161">
        <f>STAFF_CWS!AR228+STAFF_CWS!AR293+STAFF_CWS!AR376+STAFF_CWS!AR549</f>
        <v>0</v>
      </c>
      <c r="AP166" s="161">
        <f>STAFF_CWS!AS228+STAFF_CWS!AS293+STAFF_CWS!AS376+STAFF_CWS!AS549</f>
        <v>0</v>
      </c>
      <c r="AQ166" s="161">
        <f>STAFF_CWS!AT228+STAFF_CWS!AT293+STAFF_CWS!AT376+STAFF_CWS!AT549</f>
        <v>0</v>
      </c>
      <c r="AR166" s="161">
        <f>STAFF_CWS!AU228+STAFF_CWS!AU293+STAFF_CWS!AU376+STAFF_CWS!AU549</f>
        <v>0</v>
      </c>
      <c r="AS166" s="161">
        <f>STAFF_CWS!AV228+STAFF_CWS!AV293+STAFF_CWS!AV376+STAFF_CWS!AV549</f>
        <v>0</v>
      </c>
      <c r="AT166" s="161">
        <f>STAFF_CWS!AW228+STAFF_CWS!AW293+STAFF_CWS!AW376+STAFF_CWS!AW549</f>
        <v>0</v>
      </c>
      <c r="AU166" s="161">
        <f>STAFF_CWS!AX228+STAFF_CWS!AX293+STAFF_CWS!AX376+STAFF_CWS!AX549</f>
        <v>0</v>
      </c>
      <c r="AV166" s="161">
        <f>STAFF_CWS!AY228+STAFF_CWS!AY293+STAFF_CWS!AY376+STAFF_CWS!AY549</f>
        <v>0</v>
      </c>
      <c r="AW166" s="161">
        <f>STAFF_CWS!AZ228+STAFF_CWS!AZ293+STAFF_CWS!AZ376+STAFF_CWS!AZ549</f>
        <v>0</v>
      </c>
      <c r="AX166" s="161">
        <f>STAFF_CWS!BA228+STAFF_CWS!BA293+STAFF_CWS!BA376+STAFF_CWS!BA549</f>
        <v>0</v>
      </c>
      <c r="AY166" s="161">
        <f>STAFF_CWS!BB228+STAFF_CWS!BB293+STAFF_CWS!BB376+STAFF_CWS!BB549</f>
        <v>0</v>
      </c>
      <c r="AZ166" s="161">
        <f>STAFF_CWS!BC228+STAFF_CWS!BC293+STAFF_CWS!BC376+STAFF_CWS!BC549</f>
        <v>0</v>
      </c>
      <c r="BA166" s="161">
        <f>STAFF_CWS!BD228+STAFF_CWS!BD293+STAFF_CWS!BD376+STAFF_CWS!BD549</f>
        <v>0</v>
      </c>
      <c r="BB166" s="161">
        <f>STAFF_CWS!BE228+STAFF_CWS!BE293+STAFF_CWS!BE376+STAFF_CWS!BE549</f>
        <v>0</v>
      </c>
      <c r="BC166" s="161">
        <f>STAFF_CWS!BF228+STAFF_CWS!BF293+STAFF_CWS!BF376+STAFF_CWS!BF549</f>
        <v>0</v>
      </c>
      <c r="BD166" s="161">
        <f>STAFF_CWS!BG228+STAFF_CWS!BG293+STAFF_CWS!BG376+STAFF_CWS!BG549</f>
        <v>0</v>
      </c>
      <c r="BE166" s="161">
        <f>STAFF_CWS!BH228+STAFF_CWS!BH293+STAFF_CWS!BH376+STAFF_CWS!BH549</f>
        <v>0</v>
      </c>
      <c r="BF166" s="161">
        <f>STAFF_CWS!BI228+STAFF_CWS!BI293+STAFF_CWS!BI376+STAFF_CWS!BI549</f>
        <v>0</v>
      </c>
      <c r="BG166" s="161">
        <f>STAFF_CWS!BJ228+STAFF_CWS!BJ293+STAFF_CWS!BJ376+STAFF_CWS!BJ549</f>
        <v>0</v>
      </c>
      <c r="BH166" s="161">
        <f>STAFF_CWS!BK228+STAFF_CWS!BK293+STAFF_CWS!BK376+STAFF_CWS!BK549</f>
        <v>0</v>
      </c>
      <c r="BI166" s="161">
        <f>STAFF_CWS!BL228+STAFF_CWS!BL293+STAFF_CWS!BL376+STAFF_CWS!BL549</f>
        <v>0</v>
      </c>
      <c r="BJ166" s="161">
        <f>STAFF_CWS!BM228+STAFF_CWS!BM293+STAFF_CWS!BM376+STAFF_CWS!BM549</f>
        <v>0</v>
      </c>
      <c r="BK166" s="161">
        <f>STAFF_CWS!BN228+STAFF_CWS!BN293+STAFF_CWS!BN376+STAFF_CWS!BN549</f>
        <v>0</v>
      </c>
      <c r="BL166" s="161">
        <f>STAFF_CWS!BO228+STAFF_CWS!BO293+STAFF_CWS!BO376+STAFF_CWS!BO549</f>
        <v>0</v>
      </c>
      <c r="BM166" s="167">
        <f>SUM(D166:BL166)</f>
        <v>0</v>
      </c>
    </row>
    <row r="167" spans="1:65" x14ac:dyDescent="0.15">
      <c r="B167" s="16" t="s">
        <v>511</v>
      </c>
      <c r="D167" s="161">
        <f>SUM(D164:D166)</f>
        <v>0</v>
      </c>
      <c r="E167" s="161">
        <f>SUM(E164:E166)</f>
        <v>1442424</v>
      </c>
      <c r="F167" s="161">
        <f t="shared" ref="F167:BL167" si="19">SUM(F164:F166)</f>
        <v>1442424</v>
      </c>
      <c r="G167" s="161">
        <f t="shared" si="19"/>
        <v>1442424</v>
      </c>
      <c r="H167" s="161">
        <f t="shared" si="19"/>
        <v>1442424</v>
      </c>
      <c r="I167" s="161">
        <f t="shared" si="19"/>
        <v>1442424</v>
      </c>
      <c r="J167" s="158">
        <f t="shared" si="19"/>
        <v>1442424</v>
      </c>
      <c r="K167" s="161">
        <f t="shared" si="19"/>
        <v>1442424</v>
      </c>
      <c r="L167" s="161">
        <f t="shared" si="19"/>
        <v>1442424</v>
      </c>
      <c r="M167" s="161">
        <f t="shared" si="19"/>
        <v>1442424</v>
      </c>
      <c r="N167" s="161">
        <f t="shared" si="19"/>
        <v>1442539.27</v>
      </c>
      <c r="O167" s="161">
        <f t="shared" si="19"/>
        <v>1442539.27</v>
      </c>
      <c r="P167" s="161">
        <f t="shared" si="19"/>
        <v>1442648.46</v>
      </c>
      <c r="Q167" s="161">
        <f t="shared" si="19"/>
        <v>1682928.838</v>
      </c>
      <c r="R167" s="161">
        <f t="shared" si="19"/>
        <v>1683102.9330000002</v>
      </c>
      <c r="S167" s="161">
        <f t="shared" si="19"/>
        <v>1683781.8659999999</v>
      </c>
      <c r="T167" s="161">
        <f t="shared" si="19"/>
        <v>1683781.8659999999</v>
      </c>
      <c r="U167" s="161">
        <f t="shared" si="19"/>
        <v>1683781.8659999999</v>
      </c>
      <c r="V167" s="161">
        <f t="shared" si="19"/>
        <v>1683781.8659999999</v>
      </c>
      <c r="W167" s="161">
        <f t="shared" si="19"/>
        <v>1683781.8659999999</v>
      </c>
      <c r="X167" s="161">
        <f t="shared" si="19"/>
        <v>1683955.9610000001</v>
      </c>
      <c r="Y167" s="161">
        <f t="shared" si="19"/>
        <v>1684130.0559999999</v>
      </c>
      <c r="Z167" s="161">
        <f t="shared" si="19"/>
        <v>1684136.0247499999</v>
      </c>
      <c r="AA167" s="161">
        <f t="shared" si="19"/>
        <v>1684466.8615000001</v>
      </c>
      <c r="AB167" s="161">
        <f t="shared" si="19"/>
        <v>1684472.7052500001</v>
      </c>
      <c r="AC167" s="161">
        <f t="shared" si="19"/>
        <v>1845154.676</v>
      </c>
      <c r="AD167" s="161">
        <f t="shared" si="19"/>
        <v>1846789.4116000002</v>
      </c>
      <c r="AE167" s="161">
        <f t="shared" si="19"/>
        <v>1847351.0443</v>
      </c>
      <c r="AF167" s="161">
        <f t="shared" si="19"/>
        <v>1847351.0443</v>
      </c>
      <c r="AG167" s="161">
        <f t="shared" si="19"/>
        <v>1847894.5019999999</v>
      </c>
      <c r="AH167" s="161">
        <f t="shared" si="19"/>
        <v>1847894.5019999999</v>
      </c>
      <c r="AI167" s="161">
        <f t="shared" si="19"/>
        <v>1847894.5019999999</v>
      </c>
      <c r="AJ167" s="161">
        <f t="shared" si="19"/>
        <v>1847355.6192999999</v>
      </c>
      <c r="AK167" s="161">
        <f t="shared" si="19"/>
        <v>1847360.1943000001</v>
      </c>
      <c r="AL167" s="161">
        <f t="shared" si="19"/>
        <v>1846823.2678499999</v>
      </c>
      <c r="AM167" s="161">
        <f t="shared" si="19"/>
        <v>1846288.1101500001</v>
      </c>
      <c r="AN167" s="161">
        <f t="shared" si="19"/>
        <v>1845751.0586999999</v>
      </c>
      <c r="AO167" s="161">
        <f t="shared" si="19"/>
        <v>2127548.1541599999</v>
      </c>
      <c r="AP167" s="161">
        <f t="shared" si="19"/>
        <v>2130598.5334999999</v>
      </c>
      <c r="AQ167" s="161">
        <f t="shared" si="19"/>
        <v>2131650.6334100002</v>
      </c>
      <c r="AR167" s="161">
        <f t="shared" si="19"/>
        <v>2131650.6334100002</v>
      </c>
      <c r="AS167" s="161">
        <f t="shared" si="19"/>
        <v>2132656.4981249999</v>
      </c>
      <c r="AT167" s="161">
        <f t="shared" si="19"/>
        <v>2132656.4981249999</v>
      </c>
      <c r="AU167" s="161">
        <f t="shared" si="19"/>
        <v>2132656.4981249999</v>
      </c>
      <c r="AV167" s="161">
        <f t="shared" si="19"/>
        <v>2131655.7334099999</v>
      </c>
      <c r="AW167" s="161">
        <f t="shared" si="19"/>
        <v>2131660.83341</v>
      </c>
      <c r="AX167" s="161">
        <f t="shared" si="19"/>
        <v>2130636.4709999999</v>
      </c>
      <c r="AY167" s="161">
        <f t="shared" si="19"/>
        <v>2129638.9562849998</v>
      </c>
      <c r="AZ167" s="161">
        <f t="shared" si="19"/>
        <v>2128614.418875</v>
      </c>
      <c r="BA167" s="161">
        <f t="shared" si="19"/>
        <v>2731138.4421350001</v>
      </c>
      <c r="BB167" s="161">
        <f t="shared" si="19"/>
        <v>2736362.199916</v>
      </c>
      <c r="BC167" s="161">
        <f t="shared" si="19"/>
        <v>2738122.4483429999</v>
      </c>
      <c r="BD167" s="161">
        <f t="shared" si="19"/>
        <v>2738122.4483429999</v>
      </c>
      <c r="BE167" s="161">
        <f t="shared" si="19"/>
        <v>2739861.2342699999</v>
      </c>
      <c r="BF167" s="161">
        <f t="shared" si="19"/>
        <v>2739861.2342699999</v>
      </c>
      <c r="BG167" s="161">
        <f t="shared" si="19"/>
        <v>2739861.2342699999</v>
      </c>
      <c r="BH167" s="161">
        <f t="shared" si="19"/>
        <v>2738127.548343</v>
      </c>
      <c r="BI167" s="161">
        <f t="shared" si="19"/>
        <v>2738132.6483430001</v>
      </c>
      <c r="BJ167" s="161">
        <f t="shared" si="19"/>
        <v>2736400.1374159995</v>
      </c>
      <c r="BK167" s="161">
        <f t="shared" si="19"/>
        <v>2734669.7014890001</v>
      </c>
      <c r="BL167" s="161">
        <f t="shared" si="19"/>
        <v>2732937.0155619998</v>
      </c>
      <c r="BM167" s="167">
        <f>SUM(D167:BL167)</f>
        <v>118094773.79653502</v>
      </c>
    </row>
    <row r="168" spans="1:65" x14ac:dyDescent="0.15">
      <c r="B168" s="47"/>
      <c r="D168" s="161"/>
      <c r="E168" s="161"/>
      <c r="F168" s="161"/>
      <c r="G168" s="161"/>
      <c r="H168" s="161"/>
      <c r="I168" s="161"/>
      <c r="J168" s="158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1"/>
      <c r="AW168" s="161"/>
      <c r="AX168" s="161"/>
      <c r="AY168" s="161"/>
      <c r="AZ168" s="161"/>
      <c r="BA168" s="161"/>
      <c r="BB168" s="161"/>
      <c r="BC168" s="161"/>
      <c r="BD168" s="161"/>
      <c r="BE168" s="161"/>
      <c r="BF168" s="161"/>
      <c r="BG168" s="161"/>
      <c r="BH168" s="161"/>
      <c r="BI168" s="161"/>
      <c r="BJ168" s="161"/>
      <c r="BK168" s="161"/>
      <c r="BL168" s="161"/>
    </row>
    <row r="169" spans="1:65" x14ac:dyDescent="0.15">
      <c r="B169" s="14" t="s">
        <v>507</v>
      </c>
      <c r="D169" s="130">
        <f t="shared" ref="D169:AI169" si="20">D167+D161+D154</f>
        <v>0</v>
      </c>
      <c r="E169" s="130">
        <f t="shared" si="20"/>
        <v>9342424</v>
      </c>
      <c r="F169" s="130">
        <f t="shared" si="20"/>
        <v>9342424</v>
      </c>
      <c r="G169" s="130">
        <f t="shared" si="20"/>
        <v>9342424</v>
      </c>
      <c r="H169" s="130">
        <f t="shared" si="20"/>
        <v>9342424</v>
      </c>
      <c r="I169" s="130">
        <f t="shared" si="20"/>
        <v>9342424</v>
      </c>
      <c r="J169" s="104">
        <f t="shared" si="20"/>
        <v>9342424</v>
      </c>
      <c r="K169" s="130">
        <f t="shared" si="20"/>
        <v>9342424</v>
      </c>
      <c r="L169" s="130">
        <f t="shared" si="20"/>
        <v>9342424</v>
      </c>
      <c r="M169" s="130">
        <f t="shared" si="20"/>
        <v>9342424</v>
      </c>
      <c r="N169" s="130">
        <f t="shared" si="20"/>
        <v>9343115.6199999992</v>
      </c>
      <c r="O169" s="130">
        <f t="shared" si="20"/>
        <v>9343115.6199999992</v>
      </c>
      <c r="P169" s="130">
        <f t="shared" si="20"/>
        <v>9343770.7599999998</v>
      </c>
      <c r="Q169" s="130">
        <f t="shared" si="20"/>
        <v>10785453.027999999</v>
      </c>
      <c r="R169" s="130">
        <f t="shared" si="20"/>
        <v>10786497.598000001</v>
      </c>
      <c r="S169" s="130">
        <f t="shared" si="20"/>
        <v>10790571.196</v>
      </c>
      <c r="T169" s="130">
        <f t="shared" si="20"/>
        <v>10790571.196</v>
      </c>
      <c r="U169" s="130">
        <f t="shared" si="20"/>
        <v>10790571.196</v>
      </c>
      <c r="V169" s="130">
        <f t="shared" si="20"/>
        <v>10790571.196</v>
      </c>
      <c r="W169" s="130">
        <f t="shared" si="20"/>
        <v>9790571.1960000005</v>
      </c>
      <c r="X169" s="130">
        <f t="shared" si="20"/>
        <v>9791615.7659999989</v>
      </c>
      <c r="Y169" s="130">
        <f t="shared" si="20"/>
        <v>9792660.3359999992</v>
      </c>
      <c r="Z169" s="130">
        <f t="shared" si="20"/>
        <v>9792696.1484999992</v>
      </c>
      <c r="AA169" s="130">
        <f t="shared" si="20"/>
        <v>9794681.1689999998</v>
      </c>
      <c r="AB169" s="130">
        <f t="shared" si="20"/>
        <v>9794716.2314999998</v>
      </c>
      <c r="AC169" s="130">
        <f t="shared" si="20"/>
        <v>8258808.0559999999</v>
      </c>
      <c r="AD169" s="130">
        <f t="shared" si="20"/>
        <v>8268616.4696000004</v>
      </c>
      <c r="AE169" s="130">
        <f t="shared" si="20"/>
        <v>8271986.2658000002</v>
      </c>
      <c r="AF169" s="130">
        <f t="shared" si="20"/>
        <v>8271986.2658000002</v>
      </c>
      <c r="AG169" s="130">
        <f t="shared" si="20"/>
        <v>8275247.0120000001</v>
      </c>
      <c r="AH169" s="130">
        <f t="shared" si="20"/>
        <v>8275247.0120000001</v>
      </c>
      <c r="AI169" s="130">
        <f t="shared" si="20"/>
        <v>8275247.0120000001</v>
      </c>
      <c r="AJ169" s="130">
        <f t="shared" ref="AJ169:BL169" si="21">AJ167+AJ161+AJ154</f>
        <v>8272013.7158000004</v>
      </c>
      <c r="AK169" s="130">
        <f t="shared" si="21"/>
        <v>8272041.1657999996</v>
      </c>
      <c r="AL169" s="130">
        <f t="shared" si="21"/>
        <v>8268819.6071000006</v>
      </c>
      <c r="AM169" s="130">
        <f t="shared" si="21"/>
        <v>8265608.6609000005</v>
      </c>
      <c r="AN169" s="130">
        <f t="shared" si="21"/>
        <v>8262386.3522000005</v>
      </c>
      <c r="AO169" s="130">
        <f t="shared" si="21"/>
        <v>9953168.9249600004</v>
      </c>
      <c r="AP169" s="130">
        <f t="shared" si="21"/>
        <v>9971471.2010000013</v>
      </c>
      <c r="AQ169" s="130">
        <f t="shared" si="21"/>
        <v>9977783.8004599996</v>
      </c>
      <c r="AR169" s="130">
        <f t="shared" si="21"/>
        <v>9977783.8004599996</v>
      </c>
      <c r="AS169" s="130">
        <f t="shared" si="21"/>
        <v>9983818.9887499996</v>
      </c>
      <c r="AT169" s="130">
        <f t="shared" si="21"/>
        <v>9983818.9887499996</v>
      </c>
      <c r="AU169" s="130">
        <f t="shared" si="21"/>
        <v>9983818.9887499996</v>
      </c>
      <c r="AV169" s="130">
        <f t="shared" si="21"/>
        <v>9977814.4004600011</v>
      </c>
      <c r="AW169" s="130">
        <f t="shared" si="21"/>
        <v>9977845.0004600007</v>
      </c>
      <c r="AX169" s="130">
        <f t="shared" si="21"/>
        <v>9971698.8260000013</v>
      </c>
      <c r="AY169" s="130">
        <f t="shared" si="21"/>
        <v>9965713.7377099991</v>
      </c>
      <c r="AZ169" s="130">
        <f t="shared" si="21"/>
        <v>9959566.5132500008</v>
      </c>
      <c r="BA169" s="130">
        <f t="shared" si="21"/>
        <v>13574710.652810002</v>
      </c>
      <c r="BB169" s="130">
        <f t="shared" si="21"/>
        <v>13606053.199495999</v>
      </c>
      <c r="BC169" s="130">
        <f t="shared" si="21"/>
        <v>13616614.690057999</v>
      </c>
      <c r="BD169" s="130">
        <f t="shared" si="21"/>
        <v>13616614.690057999</v>
      </c>
      <c r="BE169" s="130">
        <f t="shared" si="21"/>
        <v>13627047.405620001</v>
      </c>
      <c r="BF169" s="130">
        <f t="shared" si="21"/>
        <v>13627047.405620001</v>
      </c>
      <c r="BG169" s="130">
        <f t="shared" si="21"/>
        <v>13627047.405620001</v>
      </c>
      <c r="BH169" s="130">
        <f t="shared" si="21"/>
        <v>13616645.290057998</v>
      </c>
      <c r="BI169" s="130">
        <f t="shared" si="21"/>
        <v>13616675.890058</v>
      </c>
      <c r="BJ169" s="130">
        <f t="shared" si="21"/>
        <v>13606280.824495999</v>
      </c>
      <c r="BK169" s="130">
        <f t="shared" si="21"/>
        <v>13595898.208934</v>
      </c>
      <c r="BL169" s="130">
        <f t="shared" si="21"/>
        <v>13585502.093372</v>
      </c>
      <c r="BM169" s="167">
        <f>SUM(D169:BL169)</f>
        <v>617841442.77920985</v>
      </c>
    </row>
    <row r="170" spans="1:65" x14ac:dyDescent="0.15">
      <c r="J170" s="33"/>
    </row>
    <row r="171" spans="1:65" x14ac:dyDescent="0.15">
      <c r="B171" s="14" t="s">
        <v>320</v>
      </c>
      <c r="C171" s="14"/>
      <c r="J171" s="33"/>
    </row>
    <row r="172" spans="1:65" s="157" customFormat="1" x14ac:dyDescent="0.15">
      <c r="A172" s="156"/>
      <c r="B172" s="14" t="s">
        <v>162</v>
      </c>
      <c r="C172" s="162"/>
      <c r="D172" s="158">
        <f>'OPEX-M_CWS'!E6</f>
        <v>0</v>
      </c>
      <c r="E172" s="158">
        <f>'OPEX-M_CWS'!F6</f>
        <v>1200</v>
      </c>
      <c r="F172" s="158">
        <f>'OPEX-M_CWS'!G6</f>
        <v>1200</v>
      </c>
      <c r="G172" s="158">
        <f>'OPEX-M_CWS'!H6</f>
        <v>1200</v>
      </c>
      <c r="H172" s="158">
        <f>'OPEX-M_CWS'!I6</f>
        <v>1200</v>
      </c>
      <c r="I172" s="158">
        <f>'OPEX-M_CWS'!J6</f>
        <v>1200</v>
      </c>
      <c r="J172" s="158">
        <f>'OPEX-M_CWS'!K6</f>
        <v>1200</v>
      </c>
      <c r="K172" s="158">
        <f>'OPEX-M_CWS'!L6</f>
        <v>1200</v>
      </c>
      <c r="L172" s="158">
        <f>'OPEX-M_CWS'!M6</f>
        <v>1200</v>
      </c>
      <c r="M172" s="158">
        <f>'OPEX-M_CWS'!N6</f>
        <v>1200</v>
      </c>
      <c r="N172" s="158">
        <f>'OPEX-M_CWS'!O6</f>
        <v>1200</v>
      </c>
      <c r="O172" s="158">
        <f>'OPEX-M_CWS'!P6</f>
        <v>1200</v>
      </c>
      <c r="P172" s="158">
        <f>'OPEX-M_CWS'!Q6</f>
        <v>1200</v>
      </c>
      <c r="Q172" s="158">
        <f>'OPEX-M_CWS'!R6</f>
        <v>1200</v>
      </c>
      <c r="R172" s="158">
        <f>'OPEX-M_CWS'!S6</f>
        <v>1200</v>
      </c>
      <c r="S172" s="158">
        <f>'OPEX-M_CWS'!T6</f>
        <v>1200</v>
      </c>
      <c r="T172" s="158">
        <f>'OPEX-M_CWS'!U6</f>
        <v>1200</v>
      </c>
      <c r="U172" s="158">
        <f>'OPEX-M_CWS'!V6</f>
        <v>1200</v>
      </c>
      <c r="V172" s="158">
        <f>'OPEX-M_CWS'!W6</f>
        <v>1200</v>
      </c>
      <c r="W172" s="158">
        <f>'OPEX-M_CWS'!X6</f>
        <v>1200</v>
      </c>
      <c r="X172" s="158">
        <f>'OPEX-M_CWS'!Y6</f>
        <v>1200</v>
      </c>
      <c r="Y172" s="158">
        <f>'OPEX-M_CWS'!Z6</f>
        <v>1200</v>
      </c>
      <c r="Z172" s="158">
        <f>'OPEX-M_CWS'!AA6</f>
        <v>1200</v>
      </c>
      <c r="AA172" s="158">
        <f>'OPEX-M_CWS'!AB6</f>
        <v>1200</v>
      </c>
      <c r="AB172" s="158">
        <f>'OPEX-M_CWS'!AC6</f>
        <v>1200</v>
      </c>
      <c r="AC172" s="158">
        <f>'OPEX-M_CWS'!AD6</f>
        <v>800</v>
      </c>
      <c r="AD172" s="158">
        <f>'OPEX-M_CWS'!AE6</f>
        <v>800</v>
      </c>
      <c r="AE172" s="158">
        <f>'OPEX-M_CWS'!AF6</f>
        <v>800</v>
      </c>
      <c r="AF172" s="158">
        <f>'OPEX-M_CWS'!AG6</f>
        <v>800</v>
      </c>
      <c r="AG172" s="158">
        <f>'OPEX-M_CWS'!AH6</f>
        <v>800</v>
      </c>
      <c r="AH172" s="158">
        <f>'OPEX-M_CWS'!AI6</f>
        <v>800</v>
      </c>
      <c r="AI172" s="158">
        <f>'OPEX-M_CWS'!AJ6</f>
        <v>800</v>
      </c>
      <c r="AJ172" s="158">
        <f>'OPEX-M_CWS'!AK6</f>
        <v>800</v>
      </c>
      <c r="AK172" s="158">
        <f>'OPEX-M_CWS'!AL6</f>
        <v>800</v>
      </c>
      <c r="AL172" s="158">
        <f>'OPEX-M_CWS'!AM6</f>
        <v>800</v>
      </c>
      <c r="AM172" s="158">
        <f>'OPEX-M_CWS'!AN6</f>
        <v>800</v>
      </c>
      <c r="AN172" s="158">
        <f>'OPEX-M_CWS'!AO6</f>
        <v>800</v>
      </c>
      <c r="AO172" s="158">
        <f>'OPEX-M_CWS'!AP6</f>
        <v>800</v>
      </c>
      <c r="AP172" s="158">
        <f>'OPEX-M_CWS'!AQ6</f>
        <v>800</v>
      </c>
      <c r="AQ172" s="158">
        <f>'OPEX-M_CWS'!AR6</f>
        <v>800</v>
      </c>
      <c r="AR172" s="158">
        <f>'OPEX-M_CWS'!AS6</f>
        <v>800</v>
      </c>
      <c r="AS172" s="158">
        <f>'OPEX-M_CWS'!AT6</f>
        <v>800</v>
      </c>
      <c r="AT172" s="158">
        <f>'OPEX-M_CWS'!AU6</f>
        <v>800</v>
      </c>
      <c r="AU172" s="158">
        <f>'OPEX-M_CWS'!AV6</f>
        <v>800</v>
      </c>
      <c r="AV172" s="158">
        <f>'OPEX-M_CWS'!AW6</f>
        <v>800</v>
      </c>
      <c r="AW172" s="158">
        <f>'OPEX-M_CWS'!AX6</f>
        <v>800</v>
      </c>
      <c r="AX172" s="158">
        <f>'OPEX-M_CWS'!AY6</f>
        <v>800</v>
      </c>
      <c r="AY172" s="158">
        <f>'OPEX-M_CWS'!AZ6</f>
        <v>800</v>
      </c>
      <c r="AZ172" s="158">
        <f>'OPEX-M_CWS'!BA6</f>
        <v>800</v>
      </c>
      <c r="BA172" s="158">
        <f>'OPEX-M_CWS'!BB6</f>
        <v>800</v>
      </c>
      <c r="BB172" s="158">
        <f>'OPEX-M_CWS'!BC6</f>
        <v>800</v>
      </c>
      <c r="BC172" s="158">
        <f>'OPEX-M_CWS'!BD6</f>
        <v>800</v>
      </c>
      <c r="BD172" s="158">
        <f>'OPEX-M_CWS'!BE6</f>
        <v>800</v>
      </c>
      <c r="BE172" s="158">
        <f>'OPEX-M_CWS'!BF6</f>
        <v>800</v>
      </c>
      <c r="BF172" s="158">
        <f>'OPEX-M_CWS'!BG6</f>
        <v>800</v>
      </c>
      <c r="BG172" s="158">
        <f>'OPEX-M_CWS'!BH6</f>
        <v>800</v>
      </c>
      <c r="BH172" s="158">
        <f>'OPEX-M_CWS'!BI6</f>
        <v>800</v>
      </c>
      <c r="BI172" s="158">
        <f>'OPEX-M_CWS'!BJ6</f>
        <v>800</v>
      </c>
      <c r="BJ172" s="158">
        <f>'OPEX-M_CWS'!BK6</f>
        <v>800</v>
      </c>
      <c r="BK172" s="158">
        <f>'OPEX-M_CWS'!BL6</f>
        <v>800</v>
      </c>
      <c r="BL172" s="158">
        <f>'OPEX-M_CWS'!BM6</f>
        <v>800</v>
      </c>
      <c r="BM172" s="167">
        <f>SUM(D172:BL172)</f>
        <v>57600</v>
      </c>
    </row>
    <row r="173" spans="1:65" s="157" customFormat="1" x14ac:dyDescent="0.15">
      <c r="A173" s="156"/>
      <c r="B173" s="88" t="s">
        <v>179</v>
      </c>
      <c r="C173" s="162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/>
      <c r="AQ173" s="158"/>
      <c r="AR173" s="158"/>
      <c r="AS173" s="158"/>
      <c r="AT173" s="158"/>
      <c r="AU173" s="158"/>
      <c r="AV173" s="158"/>
      <c r="AW173" s="158"/>
      <c r="AX173" s="158"/>
      <c r="AY173" s="158"/>
      <c r="AZ173" s="158"/>
      <c r="BA173" s="158"/>
      <c r="BB173" s="158"/>
      <c r="BC173" s="158"/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9"/>
    </row>
    <row r="174" spans="1:65" s="157" customFormat="1" x14ac:dyDescent="0.15">
      <c r="A174" s="156"/>
      <c r="B174" s="47" t="s">
        <v>177</v>
      </c>
      <c r="C174" s="162"/>
      <c r="D174" s="158">
        <f>'OPEX-M_CWS'!E9</f>
        <v>1080</v>
      </c>
      <c r="E174" s="158">
        <f>'OPEX-M_CWS'!F9</f>
        <v>90</v>
      </c>
      <c r="F174" s="158">
        <f>'OPEX-M_CWS'!G9</f>
        <v>90</v>
      </c>
      <c r="G174" s="158">
        <f>'OPEX-M_CWS'!H9</f>
        <v>90</v>
      </c>
      <c r="H174" s="158">
        <f>'OPEX-M_CWS'!I9</f>
        <v>90</v>
      </c>
      <c r="I174" s="158">
        <f>'OPEX-M_CWS'!J9</f>
        <v>90</v>
      </c>
      <c r="J174" s="158">
        <f>'OPEX-M_CWS'!K9</f>
        <v>90</v>
      </c>
      <c r="K174" s="158">
        <f>'OPEX-M_CWS'!L9</f>
        <v>90</v>
      </c>
      <c r="L174" s="158">
        <f>'OPEX-M_CWS'!M9</f>
        <v>90</v>
      </c>
      <c r="M174" s="158">
        <f>'OPEX-M_CWS'!N9</f>
        <v>90</v>
      </c>
      <c r="N174" s="158">
        <f>'OPEX-M_CWS'!O9</f>
        <v>90</v>
      </c>
      <c r="O174" s="158">
        <f>'OPEX-M_CWS'!P9</f>
        <v>90</v>
      </c>
      <c r="P174" s="158">
        <f>'OPEX-M_CWS'!Q9</f>
        <v>90</v>
      </c>
      <c r="Q174" s="158">
        <f>'OPEX-M_CWS'!R9</f>
        <v>94.5</v>
      </c>
      <c r="R174" s="158">
        <f>'OPEX-M_CWS'!S9</f>
        <v>94.5</v>
      </c>
      <c r="S174" s="158">
        <f>'OPEX-M_CWS'!T9</f>
        <v>94.5</v>
      </c>
      <c r="T174" s="158">
        <f>'OPEX-M_CWS'!U9</f>
        <v>94.5</v>
      </c>
      <c r="U174" s="158">
        <f>'OPEX-M_CWS'!V9</f>
        <v>94.5</v>
      </c>
      <c r="V174" s="158">
        <f>'OPEX-M_CWS'!W9</f>
        <v>94.5</v>
      </c>
      <c r="W174" s="158">
        <f>'OPEX-M_CWS'!X9</f>
        <v>94.5</v>
      </c>
      <c r="X174" s="158">
        <f>'OPEX-M_CWS'!Y9</f>
        <v>94.5</v>
      </c>
      <c r="Y174" s="158">
        <f>'OPEX-M_CWS'!Z9</f>
        <v>94.5</v>
      </c>
      <c r="Z174" s="158">
        <f>'OPEX-M_CWS'!AA9</f>
        <v>94.5</v>
      </c>
      <c r="AA174" s="158">
        <f>'OPEX-M_CWS'!AB9</f>
        <v>94.5</v>
      </c>
      <c r="AB174" s="158">
        <f>'OPEX-M_CWS'!AC9</f>
        <v>94.5</v>
      </c>
      <c r="AC174" s="158">
        <f>'OPEX-M_CWS'!AD9</f>
        <v>99.225000000000009</v>
      </c>
      <c r="AD174" s="158">
        <f>'OPEX-M_CWS'!AE9</f>
        <v>99.225000000000009</v>
      </c>
      <c r="AE174" s="158">
        <f>'OPEX-M_CWS'!AF9</f>
        <v>99.225000000000009</v>
      </c>
      <c r="AF174" s="158">
        <f>'OPEX-M_CWS'!AG9</f>
        <v>99.225000000000009</v>
      </c>
      <c r="AG174" s="158">
        <f>'OPEX-M_CWS'!AH9</f>
        <v>99.225000000000009</v>
      </c>
      <c r="AH174" s="158">
        <f>'OPEX-M_CWS'!AI9</f>
        <v>99.225000000000009</v>
      </c>
      <c r="AI174" s="158">
        <f>'OPEX-M_CWS'!AJ9</f>
        <v>99.225000000000009</v>
      </c>
      <c r="AJ174" s="158">
        <f>'OPEX-M_CWS'!AK9</f>
        <v>99.225000000000009</v>
      </c>
      <c r="AK174" s="158">
        <f>'OPEX-M_CWS'!AL9</f>
        <v>99.225000000000009</v>
      </c>
      <c r="AL174" s="158">
        <f>'OPEX-M_CWS'!AM9</f>
        <v>99.225000000000009</v>
      </c>
      <c r="AM174" s="158">
        <f>'OPEX-M_CWS'!AN9</f>
        <v>99.225000000000009</v>
      </c>
      <c r="AN174" s="158">
        <f>'OPEX-M_CWS'!AO9</f>
        <v>99.225000000000009</v>
      </c>
      <c r="AO174" s="158">
        <f>'OPEX-M_CWS'!AP9</f>
        <v>104.18625000000002</v>
      </c>
      <c r="AP174" s="158">
        <f>'OPEX-M_CWS'!AQ9</f>
        <v>104.18625000000002</v>
      </c>
      <c r="AQ174" s="158">
        <f>'OPEX-M_CWS'!AR9</f>
        <v>104.18625000000002</v>
      </c>
      <c r="AR174" s="158">
        <f>'OPEX-M_CWS'!AS9</f>
        <v>104.18625000000002</v>
      </c>
      <c r="AS174" s="158">
        <f>'OPEX-M_CWS'!AT9</f>
        <v>104.18625000000002</v>
      </c>
      <c r="AT174" s="158">
        <f>'OPEX-M_CWS'!AU9</f>
        <v>104.18625000000002</v>
      </c>
      <c r="AU174" s="158">
        <f>'OPEX-M_CWS'!AV9</f>
        <v>104.18625000000002</v>
      </c>
      <c r="AV174" s="158">
        <f>'OPEX-M_CWS'!AW9</f>
        <v>104.18625000000002</v>
      </c>
      <c r="AW174" s="158">
        <f>'OPEX-M_CWS'!AX9</f>
        <v>104.18625000000002</v>
      </c>
      <c r="AX174" s="158">
        <f>'OPEX-M_CWS'!AY9</f>
        <v>104.18625000000002</v>
      </c>
      <c r="AY174" s="158">
        <f>'OPEX-M_CWS'!AZ9</f>
        <v>104.18625000000002</v>
      </c>
      <c r="AZ174" s="158">
        <f>'OPEX-M_CWS'!BA9</f>
        <v>104.18625000000002</v>
      </c>
      <c r="BA174" s="158">
        <f>'OPEX-M_CWS'!BB9</f>
        <v>109.39556250000003</v>
      </c>
      <c r="BB174" s="158">
        <f>'OPEX-M_CWS'!BC9</f>
        <v>109.39556250000003</v>
      </c>
      <c r="BC174" s="158">
        <f>'OPEX-M_CWS'!BD9</f>
        <v>109.39556250000003</v>
      </c>
      <c r="BD174" s="158">
        <f>'OPEX-M_CWS'!BE9</f>
        <v>109.39556250000003</v>
      </c>
      <c r="BE174" s="158">
        <f>'OPEX-M_CWS'!BF9</f>
        <v>109.39556250000003</v>
      </c>
      <c r="BF174" s="158">
        <f>'OPEX-M_CWS'!BG9</f>
        <v>109.39556250000003</v>
      </c>
      <c r="BG174" s="158">
        <f>'OPEX-M_CWS'!BH9</f>
        <v>109.39556250000003</v>
      </c>
      <c r="BH174" s="158">
        <f>'OPEX-M_CWS'!BI9</f>
        <v>109.39556250000003</v>
      </c>
      <c r="BI174" s="158">
        <f>'OPEX-M_CWS'!BJ9</f>
        <v>109.39556250000003</v>
      </c>
      <c r="BJ174" s="158">
        <f>'OPEX-M_CWS'!BK9</f>
        <v>109.39556250000003</v>
      </c>
      <c r="BK174" s="158">
        <f>'OPEX-M_CWS'!BL9</f>
        <v>109.39556250000003</v>
      </c>
      <c r="BL174" s="158">
        <f>'OPEX-M_CWS'!BM9</f>
        <v>109.39556250000003</v>
      </c>
      <c r="BM174" s="167">
        <f>SUM(D174:BL174)</f>
        <v>7047.6817499999961</v>
      </c>
    </row>
    <row r="175" spans="1:65" s="157" customFormat="1" x14ac:dyDescent="0.15">
      <c r="A175" s="156"/>
      <c r="B175" s="47" t="s">
        <v>298</v>
      </c>
      <c r="C175" s="162"/>
      <c r="D175" s="158">
        <f>'OPEX-M_CWS'!E10</f>
        <v>2255</v>
      </c>
      <c r="E175" s="158">
        <f>'OPEX-M_CWS'!F10</f>
        <v>250</v>
      </c>
      <c r="F175" s="158">
        <f>'OPEX-M_CWS'!G10</f>
        <v>250</v>
      </c>
      <c r="G175" s="158">
        <f>'OPEX-M_CWS'!H10</f>
        <v>250</v>
      </c>
      <c r="H175" s="158">
        <f>'OPEX-M_CWS'!I10</f>
        <v>250</v>
      </c>
      <c r="I175" s="158">
        <f>'OPEX-M_CWS'!J10</f>
        <v>250</v>
      </c>
      <c r="J175" s="158">
        <f>'OPEX-M_CWS'!K10</f>
        <v>250</v>
      </c>
      <c r="K175" s="158">
        <f>'OPEX-M_CWS'!L10</f>
        <v>250</v>
      </c>
      <c r="L175" s="158">
        <f>'OPEX-M_CWS'!M10</f>
        <v>250</v>
      </c>
      <c r="M175" s="158">
        <f>'OPEX-M_CWS'!N10</f>
        <v>250</v>
      </c>
      <c r="N175" s="158">
        <f>'OPEX-M_CWS'!O10</f>
        <v>250</v>
      </c>
      <c r="O175" s="158">
        <f>'OPEX-M_CWS'!P10</f>
        <v>250</v>
      </c>
      <c r="P175" s="158">
        <f>'OPEX-M_CWS'!Q10</f>
        <v>250</v>
      </c>
      <c r="Q175" s="158">
        <f>'OPEX-M_CWS'!R10</f>
        <v>256.25</v>
      </c>
      <c r="R175" s="158">
        <f>'OPEX-M_CWS'!S10</f>
        <v>256.25</v>
      </c>
      <c r="S175" s="158">
        <f>'OPEX-M_CWS'!T10</f>
        <v>256.25</v>
      </c>
      <c r="T175" s="158">
        <f>'OPEX-M_CWS'!U10</f>
        <v>256.25</v>
      </c>
      <c r="U175" s="158">
        <f>'OPEX-M_CWS'!V10</f>
        <v>256.25</v>
      </c>
      <c r="V175" s="158">
        <f>'OPEX-M_CWS'!W10</f>
        <v>256.25</v>
      </c>
      <c r="W175" s="158">
        <f>'OPEX-M_CWS'!X10</f>
        <v>256.25</v>
      </c>
      <c r="X175" s="158">
        <f>'OPEX-M_CWS'!Y10</f>
        <v>256.25</v>
      </c>
      <c r="Y175" s="158">
        <f>'OPEX-M_CWS'!Z10</f>
        <v>256.25</v>
      </c>
      <c r="Z175" s="158">
        <f>'OPEX-M_CWS'!AA10</f>
        <v>256.25</v>
      </c>
      <c r="AA175" s="158">
        <f>'OPEX-M_CWS'!AB10</f>
        <v>256.25</v>
      </c>
      <c r="AB175" s="158">
        <f>'OPEX-M_CWS'!AC10</f>
        <v>256.25</v>
      </c>
      <c r="AC175" s="158">
        <f>'OPEX-M_CWS'!AD10</f>
        <v>262.65625</v>
      </c>
      <c r="AD175" s="158">
        <f>'OPEX-M_CWS'!AE10</f>
        <v>262.65625</v>
      </c>
      <c r="AE175" s="158">
        <f>'OPEX-M_CWS'!AF10</f>
        <v>262.65625</v>
      </c>
      <c r="AF175" s="158">
        <f>'OPEX-M_CWS'!AG10</f>
        <v>262.65625</v>
      </c>
      <c r="AG175" s="158">
        <f>'OPEX-M_CWS'!AH10</f>
        <v>262.65625</v>
      </c>
      <c r="AH175" s="158">
        <f>'OPEX-M_CWS'!AI10</f>
        <v>262.65625</v>
      </c>
      <c r="AI175" s="158">
        <f>'OPEX-M_CWS'!AJ10</f>
        <v>262.65625</v>
      </c>
      <c r="AJ175" s="158">
        <f>'OPEX-M_CWS'!AK10</f>
        <v>262.65625</v>
      </c>
      <c r="AK175" s="158">
        <f>'OPEX-M_CWS'!AL10</f>
        <v>262.65625</v>
      </c>
      <c r="AL175" s="158">
        <f>'OPEX-M_CWS'!AM10</f>
        <v>262.65625</v>
      </c>
      <c r="AM175" s="158">
        <f>'OPEX-M_CWS'!AN10</f>
        <v>262.65625</v>
      </c>
      <c r="AN175" s="158">
        <f>'OPEX-M_CWS'!AO10</f>
        <v>262.65625</v>
      </c>
      <c r="AO175" s="158">
        <f>'OPEX-M_CWS'!AP10</f>
        <v>269.22265625</v>
      </c>
      <c r="AP175" s="158">
        <f>'OPEX-M_CWS'!AQ10</f>
        <v>269.22265625</v>
      </c>
      <c r="AQ175" s="158">
        <f>'OPEX-M_CWS'!AR10</f>
        <v>269.22265625</v>
      </c>
      <c r="AR175" s="158">
        <f>'OPEX-M_CWS'!AS10</f>
        <v>269.22265625</v>
      </c>
      <c r="AS175" s="158">
        <f>'OPEX-M_CWS'!AT10</f>
        <v>269.22265625</v>
      </c>
      <c r="AT175" s="158">
        <f>'OPEX-M_CWS'!AU10</f>
        <v>269.22265625</v>
      </c>
      <c r="AU175" s="158">
        <f>'OPEX-M_CWS'!AV10</f>
        <v>269.22265625</v>
      </c>
      <c r="AV175" s="158">
        <f>'OPEX-M_CWS'!AW10</f>
        <v>269.22265625</v>
      </c>
      <c r="AW175" s="158">
        <f>'OPEX-M_CWS'!AX10</f>
        <v>269.22265625</v>
      </c>
      <c r="AX175" s="158">
        <f>'OPEX-M_CWS'!AY10</f>
        <v>269.22265625</v>
      </c>
      <c r="AY175" s="158">
        <f>'OPEX-M_CWS'!AZ10</f>
        <v>269.22265625</v>
      </c>
      <c r="AZ175" s="158">
        <f>'OPEX-M_CWS'!BA10</f>
        <v>269.22265625</v>
      </c>
      <c r="BA175" s="158">
        <f>'OPEX-M_CWS'!BB10</f>
        <v>275.95322265624998</v>
      </c>
      <c r="BB175" s="158">
        <f>'OPEX-M_CWS'!BC10</f>
        <v>275.95322265624998</v>
      </c>
      <c r="BC175" s="158">
        <f>'OPEX-M_CWS'!BD10</f>
        <v>275.95322265624998</v>
      </c>
      <c r="BD175" s="158">
        <f>'OPEX-M_CWS'!BE10</f>
        <v>275.95322265624998</v>
      </c>
      <c r="BE175" s="158">
        <f>'OPEX-M_CWS'!BF10</f>
        <v>275.95322265624998</v>
      </c>
      <c r="BF175" s="158">
        <f>'OPEX-M_CWS'!BG10</f>
        <v>275.95322265624998</v>
      </c>
      <c r="BG175" s="158">
        <f>'OPEX-M_CWS'!BH10</f>
        <v>275.95322265624998</v>
      </c>
      <c r="BH175" s="158">
        <f>'OPEX-M_CWS'!BI10</f>
        <v>275.95322265624998</v>
      </c>
      <c r="BI175" s="158">
        <f>'OPEX-M_CWS'!BJ10</f>
        <v>275.95322265624998</v>
      </c>
      <c r="BJ175" s="158">
        <f>'OPEX-M_CWS'!BK10</f>
        <v>275.95322265624998</v>
      </c>
      <c r="BK175" s="158">
        <f>'OPEX-M_CWS'!BL10</f>
        <v>275.95322265624998</v>
      </c>
      <c r="BL175" s="158">
        <f>'OPEX-M_CWS'!BM10</f>
        <v>275.95322265624998</v>
      </c>
      <c r="BM175" s="167">
        <f>SUM(D175:BL175)</f>
        <v>18023.985546875007</v>
      </c>
    </row>
    <row r="176" spans="1:65" s="157" customFormat="1" x14ac:dyDescent="0.15">
      <c r="A176" s="156"/>
      <c r="B176" s="47" t="s">
        <v>164</v>
      </c>
      <c r="C176" s="162"/>
      <c r="D176" s="158">
        <f>'OPEX-M_CWS'!E11</f>
        <v>0</v>
      </c>
      <c r="E176" s="158">
        <f>'OPEX-M_CWS'!F11</f>
        <v>350</v>
      </c>
      <c r="F176" s="158">
        <f>'OPEX-M_CWS'!G11</f>
        <v>350</v>
      </c>
      <c r="G176" s="158">
        <f>'OPEX-M_CWS'!H11</f>
        <v>350</v>
      </c>
      <c r="H176" s="158">
        <f>'OPEX-M_CWS'!I11</f>
        <v>350</v>
      </c>
      <c r="I176" s="158">
        <f>'OPEX-M_CWS'!J11</f>
        <v>350</v>
      </c>
      <c r="J176" s="158">
        <f>'OPEX-M_CWS'!K11</f>
        <v>350</v>
      </c>
      <c r="K176" s="158">
        <f>'OPEX-M_CWS'!L11</f>
        <v>350</v>
      </c>
      <c r="L176" s="158">
        <f>'OPEX-M_CWS'!M11</f>
        <v>350</v>
      </c>
      <c r="M176" s="158">
        <f>'OPEX-M_CWS'!N11</f>
        <v>350</v>
      </c>
      <c r="N176" s="158">
        <f>'OPEX-M_CWS'!O11</f>
        <v>350</v>
      </c>
      <c r="O176" s="158">
        <f>'OPEX-M_CWS'!P11</f>
        <v>350</v>
      </c>
      <c r="P176" s="158">
        <f>'OPEX-M_CWS'!Q11</f>
        <v>350</v>
      </c>
      <c r="Q176" s="158">
        <f>'OPEX-M_CWS'!R11</f>
        <v>402.49999999999994</v>
      </c>
      <c r="R176" s="158">
        <f>'OPEX-M_CWS'!S11</f>
        <v>402.49999999999994</v>
      </c>
      <c r="S176" s="158">
        <f>'OPEX-M_CWS'!T11</f>
        <v>402.49999999999994</v>
      </c>
      <c r="T176" s="158">
        <f>'OPEX-M_CWS'!U11</f>
        <v>402.49999999999994</v>
      </c>
      <c r="U176" s="158">
        <f>'OPEX-M_CWS'!V11</f>
        <v>402.49999999999994</v>
      </c>
      <c r="V176" s="158">
        <f>'OPEX-M_CWS'!W11</f>
        <v>402.49999999999994</v>
      </c>
      <c r="W176" s="158">
        <f>'OPEX-M_CWS'!X11</f>
        <v>402.49999999999994</v>
      </c>
      <c r="X176" s="158">
        <f>'OPEX-M_CWS'!Y11</f>
        <v>402.49999999999994</v>
      </c>
      <c r="Y176" s="158">
        <f>'OPEX-M_CWS'!Z11</f>
        <v>402.49999999999994</v>
      </c>
      <c r="Z176" s="158">
        <f>'OPEX-M_CWS'!AA11</f>
        <v>402.49999999999994</v>
      </c>
      <c r="AA176" s="158">
        <f>'OPEX-M_CWS'!AB11</f>
        <v>402.49999999999994</v>
      </c>
      <c r="AB176" s="158">
        <f>'OPEX-M_CWS'!AC11</f>
        <v>402.49999999999994</v>
      </c>
      <c r="AC176" s="158">
        <f>'OPEX-M_CWS'!AD11</f>
        <v>462.87499999999989</v>
      </c>
      <c r="AD176" s="158">
        <f>'OPEX-M_CWS'!AE11</f>
        <v>462.87499999999989</v>
      </c>
      <c r="AE176" s="158">
        <f>'OPEX-M_CWS'!AF11</f>
        <v>462.87499999999989</v>
      </c>
      <c r="AF176" s="158">
        <f>'OPEX-M_CWS'!AG11</f>
        <v>462.87499999999989</v>
      </c>
      <c r="AG176" s="158">
        <f>'OPEX-M_CWS'!AH11</f>
        <v>462.87499999999989</v>
      </c>
      <c r="AH176" s="158">
        <f>'OPEX-M_CWS'!AI11</f>
        <v>462.87499999999989</v>
      </c>
      <c r="AI176" s="158">
        <f>'OPEX-M_CWS'!AJ11</f>
        <v>462.87499999999989</v>
      </c>
      <c r="AJ176" s="158">
        <f>'OPEX-M_CWS'!AK11</f>
        <v>462.87499999999989</v>
      </c>
      <c r="AK176" s="158">
        <f>'OPEX-M_CWS'!AL11</f>
        <v>462.87499999999989</v>
      </c>
      <c r="AL176" s="158">
        <f>'OPEX-M_CWS'!AM11</f>
        <v>462.87499999999989</v>
      </c>
      <c r="AM176" s="158">
        <f>'OPEX-M_CWS'!AN11</f>
        <v>462.87499999999989</v>
      </c>
      <c r="AN176" s="158">
        <f>'OPEX-M_CWS'!AO11</f>
        <v>462.87499999999989</v>
      </c>
      <c r="AO176" s="158">
        <f>'OPEX-M_CWS'!AP11</f>
        <v>532.30624999999986</v>
      </c>
      <c r="AP176" s="158">
        <f>'OPEX-M_CWS'!AQ11</f>
        <v>532.30624999999986</v>
      </c>
      <c r="AQ176" s="158">
        <f>'OPEX-M_CWS'!AR11</f>
        <v>532.30624999999986</v>
      </c>
      <c r="AR176" s="158">
        <f>'OPEX-M_CWS'!AS11</f>
        <v>532.30624999999986</v>
      </c>
      <c r="AS176" s="158">
        <f>'OPEX-M_CWS'!AT11</f>
        <v>532.30624999999986</v>
      </c>
      <c r="AT176" s="158">
        <f>'OPEX-M_CWS'!AU11</f>
        <v>532.30624999999986</v>
      </c>
      <c r="AU176" s="158">
        <f>'OPEX-M_CWS'!AV11</f>
        <v>532.30624999999986</v>
      </c>
      <c r="AV176" s="158">
        <f>'OPEX-M_CWS'!AW11</f>
        <v>532.30624999999986</v>
      </c>
      <c r="AW176" s="158">
        <f>'OPEX-M_CWS'!AX11</f>
        <v>532.30624999999986</v>
      </c>
      <c r="AX176" s="158">
        <f>'OPEX-M_CWS'!AY11</f>
        <v>532.30624999999986</v>
      </c>
      <c r="AY176" s="158">
        <f>'OPEX-M_CWS'!AZ11</f>
        <v>532.30624999999986</v>
      </c>
      <c r="AZ176" s="158">
        <f>'OPEX-M_CWS'!BA11</f>
        <v>532.30624999999986</v>
      </c>
      <c r="BA176" s="158">
        <f>'OPEX-M_CWS'!BB11</f>
        <v>612.15218749999974</v>
      </c>
      <c r="BB176" s="158">
        <f>'OPEX-M_CWS'!BC11</f>
        <v>612.15218749999974</v>
      </c>
      <c r="BC176" s="158">
        <f>'OPEX-M_CWS'!BD11</f>
        <v>612.15218749999974</v>
      </c>
      <c r="BD176" s="158">
        <f>'OPEX-M_CWS'!BE11</f>
        <v>612.15218749999974</v>
      </c>
      <c r="BE176" s="158">
        <f>'OPEX-M_CWS'!BF11</f>
        <v>612.15218749999974</v>
      </c>
      <c r="BF176" s="158">
        <f>'OPEX-M_CWS'!BG11</f>
        <v>612.15218749999974</v>
      </c>
      <c r="BG176" s="158">
        <f>'OPEX-M_CWS'!BH11</f>
        <v>612.15218749999974</v>
      </c>
      <c r="BH176" s="158">
        <f>'OPEX-M_CWS'!BI11</f>
        <v>612.15218749999974</v>
      </c>
      <c r="BI176" s="158">
        <f>'OPEX-M_CWS'!BJ11</f>
        <v>612.15218749999974</v>
      </c>
      <c r="BJ176" s="158">
        <f>'OPEX-M_CWS'!BK11</f>
        <v>612.15218749999974</v>
      </c>
      <c r="BK176" s="158">
        <f>'OPEX-M_CWS'!BL11</f>
        <v>612.15218749999974</v>
      </c>
      <c r="BL176" s="158">
        <f>'OPEX-M_CWS'!BM11</f>
        <v>612.15218749999974</v>
      </c>
      <c r="BM176" s="167">
        <f>SUM(D176:BL176)</f>
        <v>28318.001250000008</v>
      </c>
    </row>
    <row r="177" spans="1:65" x14ac:dyDescent="0.15">
      <c r="B177" s="47" t="s">
        <v>165</v>
      </c>
      <c r="C177" s="163"/>
      <c r="D177" s="158">
        <f>'OPEX-M_CWS'!E12</f>
        <v>0</v>
      </c>
      <c r="E177" s="158">
        <f>'OPEX-M_CWS'!F12</f>
        <v>1120</v>
      </c>
      <c r="F177" s="158">
        <f>'OPEX-M_CWS'!G12</f>
        <v>360</v>
      </c>
      <c r="G177" s="158">
        <f>'OPEX-M_CWS'!H12</f>
        <v>360</v>
      </c>
      <c r="H177" s="158">
        <f>'OPEX-M_CWS'!I12</f>
        <v>360</v>
      </c>
      <c r="I177" s="158">
        <f>'OPEX-M_CWS'!J12</f>
        <v>360</v>
      </c>
      <c r="J177" s="158">
        <f>'OPEX-M_CWS'!K12</f>
        <v>360</v>
      </c>
      <c r="K177" s="158">
        <f>'OPEX-M_CWS'!L12</f>
        <v>360</v>
      </c>
      <c r="L177" s="158">
        <f>'OPEX-M_CWS'!M12</f>
        <v>360</v>
      </c>
      <c r="M177" s="158">
        <f>'OPEX-M_CWS'!N12</f>
        <v>360</v>
      </c>
      <c r="N177" s="158">
        <f>'OPEX-M_CWS'!O12</f>
        <v>360</v>
      </c>
      <c r="O177" s="158">
        <f>'OPEX-M_CWS'!P12</f>
        <v>360</v>
      </c>
      <c r="P177" s="158">
        <f>'OPEX-M_CWS'!Q12</f>
        <v>360</v>
      </c>
      <c r="Q177" s="158">
        <f>'OPEX-M_CWS'!R12</f>
        <v>360</v>
      </c>
      <c r="R177" s="158">
        <f>'OPEX-M_CWS'!S12</f>
        <v>360</v>
      </c>
      <c r="S177" s="158">
        <f>'OPEX-M_CWS'!T12</f>
        <v>360</v>
      </c>
      <c r="T177" s="158">
        <f>'OPEX-M_CWS'!U12</f>
        <v>360</v>
      </c>
      <c r="U177" s="158">
        <f>'OPEX-M_CWS'!V12</f>
        <v>360</v>
      </c>
      <c r="V177" s="158">
        <f>'OPEX-M_CWS'!W12</f>
        <v>360</v>
      </c>
      <c r="W177" s="158">
        <f>'OPEX-M_CWS'!X12</f>
        <v>360</v>
      </c>
      <c r="X177" s="158">
        <f>'OPEX-M_CWS'!Y12</f>
        <v>360</v>
      </c>
      <c r="Y177" s="158">
        <f>'OPEX-M_CWS'!Z12</f>
        <v>360</v>
      </c>
      <c r="Z177" s="158">
        <f>'OPEX-M_CWS'!AA12</f>
        <v>360</v>
      </c>
      <c r="AA177" s="158">
        <f>'OPEX-M_CWS'!AB12</f>
        <v>360</v>
      </c>
      <c r="AB177" s="158">
        <f>'OPEX-M_CWS'!AC12</f>
        <v>360</v>
      </c>
      <c r="AC177" s="158">
        <f>'OPEX-M_CWS'!AD12</f>
        <v>360</v>
      </c>
      <c r="AD177" s="158">
        <f>'OPEX-M_CWS'!AE12</f>
        <v>360</v>
      </c>
      <c r="AE177" s="158">
        <f>'OPEX-M_CWS'!AF12</f>
        <v>360</v>
      </c>
      <c r="AF177" s="158">
        <f>'OPEX-M_CWS'!AG12</f>
        <v>360</v>
      </c>
      <c r="AG177" s="158">
        <f>'OPEX-M_CWS'!AH12</f>
        <v>360</v>
      </c>
      <c r="AH177" s="158">
        <f>'OPEX-M_CWS'!AI12</f>
        <v>360</v>
      </c>
      <c r="AI177" s="158">
        <f>'OPEX-M_CWS'!AJ12</f>
        <v>360</v>
      </c>
      <c r="AJ177" s="158">
        <f>'OPEX-M_CWS'!AK12</f>
        <v>360</v>
      </c>
      <c r="AK177" s="158">
        <f>'OPEX-M_CWS'!AL12</f>
        <v>360</v>
      </c>
      <c r="AL177" s="158">
        <f>'OPEX-M_CWS'!AM12</f>
        <v>360</v>
      </c>
      <c r="AM177" s="158">
        <f>'OPEX-M_CWS'!AN12</f>
        <v>360</v>
      </c>
      <c r="AN177" s="158">
        <f>'OPEX-M_CWS'!AO12</f>
        <v>360</v>
      </c>
      <c r="AO177" s="158">
        <f>'OPEX-M_CWS'!AP12</f>
        <v>360</v>
      </c>
      <c r="AP177" s="158">
        <f>'OPEX-M_CWS'!AQ12</f>
        <v>360</v>
      </c>
      <c r="AQ177" s="158">
        <f>'OPEX-M_CWS'!AR12</f>
        <v>360</v>
      </c>
      <c r="AR177" s="158">
        <f>'OPEX-M_CWS'!AS12</f>
        <v>360</v>
      </c>
      <c r="AS177" s="158">
        <f>'OPEX-M_CWS'!AT12</f>
        <v>360</v>
      </c>
      <c r="AT177" s="158">
        <f>'OPEX-M_CWS'!AU12</f>
        <v>360</v>
      </c>
      <c r="AU177" s="158">
        <f>'OPEX-M_CWS'!AV12</f>
        <v>360</v>
      </c>
      <c r="AV177" s="158">
        <f>'OPEX-M_CWS'!AW12</f>
        <v>360</v>
      </c>
      <c r="AW177" s="158">
        <f>'OPEX-M_CWS'!AX12</f>
        <v>360</v>
      </c>
      <c r="AX177" s="158">
        <f>'OPEX-M_CWS'!AY12</f>
        <v>360</v>
      </c>
      <c r="AY177" s="158">
        <f>'OPEX-M_CWS'!AZ12</f>
        <v>360</v>
      </c>
      <c r="AZ177" s="158">
        <f>'OPEX-M_CWS'!BA12</f>
        <v>360</v>
      </c>
      <c r="BA177" s="158">
        <f>'OPEX-M_CWS'!BB12</f>
        <v>360</v>
      </c>
      <c r="BB177" s="158">
        <f>'OPEX-M_CWS'!BC12</f>
        <v>360</v>
      </c>
      <c r="BC177" s="158">
        <f>'OPEX-M_CWS'!BD12</f>
        <v>360</v>
      </c>
      <c r="BD177" s="158">
        <f>'OPEX-M_CWS'!BE12</f>
        <v>360</v>
      </c>
      <c r="BE177" s="158">
        <f>'OPEX-M_CWS'!BF12</f>
        <v>360</v>
      </c>
      <c r="BF177" s="158">
        <f>'OPEX-M_CWS'!BG12</f>
        <v>360</v>
      </c>
      <c r="BG177" s="158">
        <f>'OPEX-M_CWS'!BH12</f>
        <v>360</v>
      </c>
      <c r="BH177" s="158">
        <f>'OPEX-M_CWS'!BI12</f>
        <v>360</v>
      </c>
      <c r="BI177" s="158">
        <f>'OPEX-M_CWS'!BJ12</f>
        <v>360</v>
      </c>
      <c r="BJ177" s="158">
        <f>'OPEX-M_CWS'!BK12</f>
        <v>360</v>
      </c>
      <c r="BK177" s="158">
        <f>'OPEX-M_CWS'!BL12</f>
        <v>360</v>
      </c>
      <c r="BL177" s="158">
        <f>'OPEX-M_CWS'!BM12</f>
        <v>360</v>
      </c>
      <c r="BM177" s="167">
        <f>SUM(D177:BL177)</f>
        <v>22360</v>
      </c>
    </row>
    <row r="178" spans="1:65" s="157" customFormat="1" x14ac:dyDescent="0.15">
      <c r="A178" s="156"/>
      <c r="B178" s="16" t="s">
        <v>178</v>
      </c>
      <c r="C178" s="163"/>
      <c r="D178" s="158">
        <f>'OPEX-M_CWS'!E13</f>
        <v>3335</v>
      </c>
      <c r="E178" s="158">
        <f>'OPEX-M_CWS'!F13</f>
        <v>1810</v>
      </c>
      <c r="F178" s="158">
        <f>'OPEX-M_CWS'!G13</f>
        <v>1050</v>
      </c>
      <c r="G178" s="158">
        <f>'OPEX-M_CWS'!H13</f>
        <v>1050</v>
      </c>
      <c r="H178" s="158">
        <f>'OPEX-M_CWS'!I13</f>
        <v>1050</v>
      </c>
      <c r="I178" s="158">
        <f>'OPEX-M_CWS'!J13</f>
        <v>1050</v>
      </c>
      <c r="J178" s="158">
        <f>'OPEX-M_CWS'!K13</f>
        <v>1050</v>
      </c>
      <c r="K178" s="158">
        <f>'OPEX-M_CWS'!L13</f>
        <v>1050</v>
      </c>
      <c r="L178" s="158">
        <f>'OPEX-M_CWS'!M13</f>
        <v>1050</v>
      </c>
      <c r="M178" s="158">
        <f>'OPEX-M_CWS'!N13</f>
        <v>1050</v>
      </c>
      <c r="N178" s="158">
        <f>'OPEX-M_CWS'!O13</f>
        <v>1050</v>
      </c>
      <c r="O178" s="158">
        <f>'OPEX-M_CWS'!P13</f>
        <v>1050</v>
      </c>
      <c r="P178" s="158">
        <f>'OPEX-M_CWS'!Q13</f>
        <v>1050</v>
      </c>
      <c r="Q178" s="158">
        <f>'OPEX-M_CWS'!R13</f>
        <v>1113.25</v>
      </c>
      <c r="R178" s="158">
        <f>'OPEX-M_CWS'!S13</f>
        <v>1113.25</v>
      </c>
      <c r="S178" s="158">
        <f>'OPEX-M_CWS'!T13</f>
        <v>1113.25</v>
      </c>
      <c r="T178" s="158">
        <f>'OPEX-M_CWS'!U13</f>
        <v>1113.25</v>
      </c>
      <c r="U178" s="158">
        <f>'OPEX-M_CWS'!V13</f>
        <v>1113.25</v>
      </c>
      <c r="V178" s="158">
        <f>'OPEX-M_CWS'!W13</f>
        <v>1113.25</v>
      </c>
      <c r="W178" s="158">
        <f>'OPEX-M_CWS'!X13</f>
        <v>1113.25</v>
      </c>
      <c r="X178" s="158">
        <f>'OPEX-M_CWS'!Y13</f>
        <v>1113.25</v>
      </c>
      <c r="Y178" s="158">
        <f>'OPEX-M_CWS'!Z13</f>
        <v>1113.25</v>
      </c>
      <c r="Z178" s="158">
        <f>'OPEX-M_CWS'!AA13</f>
        <v>1113.25</v>
      </c>
      <c r="AA178" s="158">
        <f>'OPEX-M_CWS'!AB13</f>
        <v>1113.25</v>
      </c>
      <c r="AB178" s="158">
        <f>'OPEX-M_CWS'!AC13</f>
        <v>1113.25</v>
      </c>
      <c r="AC178" s="158">
        <f>'OPEX-M_CWS'!AD13</f>
        <v>1184.7562499999999</v>
      </c>
      <c r="AD178" s="158">
        <f>'OPEX-M_CWS'!AE13</f>
        <v>1184.7562499999999</v>
      </c>
      <c r="AE178" s="158">
        <f>'OPEX-M_CWS'!AF13</f>
        <v>1184.7562499999999</v>
      </c>
      <c r="AF178" s="158">
        <f>'OPEX-M_CWS'!AG13</f>
        <v>1184.7562499999999</v>
      </c>
      <c r="AG178" s="158">
        <f>'OPEX-M_CWS'!AH13</f>
        <v>1184.7562499999999</v>
      </c>
      <c r="AH178" s="158">
        <f>'OPEX-M_CWS'!AI13</f>
        <v>1184.7562499999999</v>
      </c>
      <c r="AI178" s="158">
        <f>'OPEX-M_CWS'!AJ13</f>
        <v>1184.7562499999999</v>
      </c>
      <c r="AJ178" s="158">
        <f>'OPEX-M_CWS'!AK13</f>
        <v>1184.7562499999999</v>
      </c>
      <c r="AK178" s="158">
        <f>'OPEX-M_CWS'!AL13</f>
        <v>1184.7562499999999</v>
      </c>
      <c r="AL178" s="158">
        <f>'OPEX-M_CWS'!AM13</f>
        <v>1184.7562499999999</v>
      </c>
      <c r="AM178" s="158">
        <f>'OPEX-M_CWS'!AN13</f>
        <v>1184.7562499999999</v>
      </c>
      <c r="AN178" s="158">
        <f>'OPEX-M_CWS'!AO13</f>
        <v>1184.7562499999999</v>
      </c>
      <c r="AO178" s="158">
        <f>'OPEX-M_CWS'!AP13</f>
        <v>1265.7151562499998</v>
      </c>
      <c r="AP178" s="158">
        <f>'OPEX-M_CWS'!AQ13</f>
        <v>1265.7151562499998</v>
      </c>
      <c r="AQ178" s="158">
        <f>'OPEX-M_CWS'!AR13</f>
        <v>1265.7151562499998</v>
      </c>
      <c r="AR178" s="158">
        <f>'OPEX-M_CWS'!AS13</f>
        <v>1265.7151562499998</v>
      </c>
      <c r="AS178" s="158">
        <f>'OPEX-M_CWS'!AT13</f>
        <v>1265.7151562499998</v>
      </c>
      <c r="AT178" s="158">
        <f>'OPEX-M_CWS'!AU13</f>
        <v>1265.7151562499998</v>
      </c>
      <c r="AU178" s="158">
        <f>'OPEX-M_CWS'!AV13</f>
        <v>1265.7151562499998</v>
      </c>
      <c r="AV178" s="158">
        <f>'OPEX-M_CWS'!AW13</f>
        <v>1265.7151562499998</v>
      </c>
      <c r="AW178" s="158">
        <f>'OPEX-M_CWS'!AX13</f>
        <v>1265.7151562499998</v>
      </c>
      <c r="AX178" s="158">
        <f>'OPEX-M_CWS'!AY13</f>
        <v>1265.7151562499998</v>
      </c>
      <c r="AY178" s="158">
        <f>'OPEX-M_CWS'!AZ13</f>
        <v>1265.7151562499998</v>
      </c>
      <c r="AZ178" s="158">
        <f>'OPEX-M_CWS'!BA13</f>
        <v>1265.7151562499998</v>
      </c>
      <c r="BA178" s="158">
        <f>'OPEX-M_CWS'!BB13</f>
        <v>1357.5009726562498</v>
      </c>
      <c r="BB178" s="158">
        <f>'OPEX-M_CWS'!BC13</f>
        <v>1357.5009726562498</v>
      </c>
      <c r="BC178" s="158">
        <f>'OPEX-M_CWS'!BD13</f>
        <v>1357.5009726562498</v>
      </c>
      <c r="BD178" s="158">
        <f>'OPEX-M_CWS'!BE13</f>
        <v>1357.5009726562498</v>
      </c>
      <c r="BE178" s="158">
        <f>'OPEX-M_CWS'!BF13</f>
        <v>1357.5009726562498</v>
      </c>
      <c r="BF178" s="158">
        <f>'OPEX-M_CWS'!BG13</f>
        <v>1357.5009726562498</v>
      </c>
      <c r="BG178" s="158">
        <f>'OPEX-M_CWS'!BH13</f>
        <v>1357.5009726562498</v>
      </c>
      <c r="BH178" s="158">
        <f>'OPEX-M_CWS'!BI13</f>
        <v>1357.5009726562498</v>
      </c>
      <c r="BI178" s="158">
        <f>'OPEX-M_CWS'!BJ13</f>
        <v>1357.5009726562498</v>
      </c>
      <c r="BJ178" s="158">
        <f>'OPEX-M_CWS'!BK13</f>
        <v>1357.5009726562498</v>
      </c>
      <c r="BK178" s="158">
        <f>'OPEX-M_CWS'!BL13</f>
        <v>1357.5009726562498</v>
      </c>
      <c r="BL178" s="158">
        <f>'OPEX-M_CWS'!BM13</f>
        <v>1357.5009726562498</v>
      </c>
      <c r="BM178" s="167">
        <f>SUM(D178:BL178)</f>
        <v>75749.668546875037</v>
      </c>
    </row>
    <row r="179" spans="1:65" s="157" customFormat="1" x14ac:dyDescent="0.15">
      <c r="A179" s="156"/>
      <c r="B179" s="44"/>
      <c r="C179" s="163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8"/>
      <c r="AT179" s="158"/>
      <c r="AU179" s="158"/>
      <c r="AV179" s="158"/>
      <c r="AW179" s="158"/>
      <c r="AX179" s="158"/>
      <c r="AY179" s="158"/>
      <c r="AZ179" s="158"/>
      <c r="BA179" s="158"/>
      <c r="BB179" s="158"/>
      <c r="BC179" s="158"/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9"/>
    </row>
    <row r="180" spans="1:65" s="157" customFormat="1" x14ac:dyDescent="0.15">
      <c r="A180" s="156"/>
      <c r="B180" s="14" t="s">
        <v>311</v>
      </c>
      <c r="C180" s="163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8"/>
      <c r="AT180" s="158"/>
      <c r="AU180" s="158"/>
      <c r="AV180" s="158"/>
      <c r="AW180" s="158"/>
      <c r="AX180" s="158"/>
      <c r="AY180" s="158"/>
      <c r="AZ180" s="158"/>
      <c r="BA180" s="158"/>
      <c r="BB180" s="158"/>
      <c r="BC180" s="158"/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9"/>
    </row>
    <row r="181" spans="1:65" s="157" customFormat="1" x14ac:dyDescent="0.15">
      <c r="A181" s="156"/>
      <c r="B181" s="87" t="s">
        <v>166</v>
      </c>
      <c r="C181" s="163"/>
      <c r="D181" s="158">
        <f>'OPEX-M_CWS'!E16</f>
        <v>678</v>
      </c>
      <c r="E181" s="158">
        <f>'OPEX-M_CWS'!F16</f>
        <v>50</v>
      </c>
      <c r="F181" s="158">
        <f>'OPEX-M_CWS'!G16</f>
        <v>50</v>
      </c>
      <c r="G181" s="158">
        <f>'OPEX-M_CWS'!H16</f>
        <v>50</v>
      </c>
      <c r="H181" s="158">
        <f>'OPEX-M_CWS'!I16</f>
        <v>50</v>
      </c>
      <c r="I181" s="158">
        <f>'OPEX-M_CWS'!J16</f>
        <v>50</v>
      </c>
      <c r="J181" s="158">
        <f>'OPEX-M_CWS'!K16</f>
        <v>50</v>
      </c>
      <c r="K181" s="158">
        <f>'OPEX-M_CWS'!L16</f>
        <v>50</v>
      </c>
      <c r="L181" s="158">
        <f>'OPEX-M_CWS'!M16</f>
        <v>50</v>
      </c>
      <c r="M181" s="158">
        <f>'OPEX-M_CWS'!N16</f>
        <v>50</v>
      </c>
      <c r="N181" s="158">
        <f>'OPEX-M_CWS'!O16</f>
        <v>50</v>
      </c>
      <c r="O181" s="158">
        <f>'OPEX-M_CWS'!P16</f>
        <v>50</v>
      </c>
      <c r="P181" s="158">
        <f>'OPEX-M_CWS'!Q16</f>
        <v>50</v>
      </c>
      <c r="Q181" s="158">
        <f>'OPEX-M_CWS'!R16</f>
        <v>51.249999999999993</v>
      </c>
      <c r="R181" s="158">
        <f>'OPEX-M_CWS'!S16</f>
        <v>51.249999999999993</v>
      </c>
      <c r="S181" s="158">
        <f>'OPEX-M_CWS'!T16</f>
        <v>51.249999999999993</v>
      </c>
      <c r="T181" s="158">
        <f>'OPEX-M_CWS'!U16</f>
        <v>51.249999999999993</v>
      </c>
      <c r="U181" s="158">
        <f>'OPEX-M_CWS'!V16</f>
        <v>51.249999999999993</v>
      </c>
      <c r="V181" s="158">
        <f>'OPEX-M_CWS'!W16</f>
        <v>51.249999999999993</v>
      </c>
      <c r="W181" s="158">
        <f>'OPEX-M_CWS'!X16</f>
        <v>51.249999999999993</v>
      </c>
      <c r="X181" s="158">
        <f>'OPEX-M_CWS'!Y16</f>
        <v>51.249999999999993</v>
      </c>
      <c r="Y181" s="158">
        <f>'OPEX-M_CWS'!Z16</f>
        <v>51.249999999999993</v>
      </c>
      <c r="Z181" s="158">
        <f>'OPEX-M_CWS'!AA16</f>
        <v>51.249999999999993</v>
      </c>
      <c r="AA181" s="158">
        <f>'OPEX-M_CWS'!AB16</f>
        <v>51.249999999999993</v>
      </c>
      <c r="AB181" s="158">
        <f>'OPEX-M_CWS'!AC16</f>
        <v>51.249999999999993</v>
      </c>
      <c r="AC181" s="158">
        <f>'OPEX-M_CWS'!AD16</f>
        <v>52.531249999999986</v>
      </c>
      <c r="AD181" s="158">
        <f>'OPEX-M_CWS'!AE16</f>
        <v>52.531249999999986</v>
      </c>
      <c r="AE181" s="158">
        <f>'OPEX-M_CWS'!AF16</f>
        <v>52.531249999999986</v>
      </c>
      <c r="AF181" s="158">
        <f>'OPEX-M_CWS'!AG16</f>
        <v>52.531249999999986</v>
      </c>
      <c r="AG181" s="158">
        <f>'OPEX-M_CWS'!AH16</f>
        <v>52.531249999999986</v>
      </c>
      <c r="AH181" s="158">
        <f>'OPEX-M_CWS'!AI16</f>
        <v>52.531249999999986</v>
      </c>
      <c r="AI181" s="158">
        <f>'OPEX-M_CWS'!AJ16</f>
        <v>52.531249999999986</v>
      </c>
      <c r="AJ181" s="158">
        <f>'OPEX-M_CWS'!AK16</f>
        <v>52.531249999999986</v>
      </c>
      <c r="AK181" s="158">
        <f>'OPEX-M_CWS'!AL16</f>
        <v>52.531249999999986</v>
      </c>
      <c r="AL181" s="158">
        <f>'OPEX-M_CWS'!AM16</f>
        <v>52.531249999999986</v>
      </c>
      <c r="AM181" s="158">
        <f>'OPEX-M_CWS'!AN16</f>
        <v>52.531249999999986</v>
      </c>
      <c r="AN181" s="158">
        <f>'OPEX-M_CWS'!AO16</f>
        <v>52.531249999999986</v>
      </c>
      <c r="AO181" s="158">
        <f>'OPEX-M_CWS'!AP16</f>
        <v>53.844531249999982</v>
      </c>
      <c r="AP181" s="158">
        <f>'OPEX-M_CWS'!AQ16</f>
        <v>53.844531249999982</v>
      </c>
      <c r="AQ181" s="158">
        <f>'OPEX-M_CWS'!AR16</f>
        <v>53.844531249999982</v>
      </c>
      <c r="AR181" s="158">
        <f>'OPEX-M_CWS'!AS16</f>
        <v>53.844531249999982</v>
      </c>
      <c r="AS181" s="158">
        <f>'OPEX-M_CWS'!AT16</f>
        <v>53.844531249999982</v>
      </c>
      <c r="AT181" s="158">
        <f>'OPEX-M_CWS'!AU16</f>
        <v>53.844531249999982</v>
      </c>
      <c r="AU181" s="158">
        <f>'OPEX-M_CWS'!AV16</f>
        <v>53.844531249999982</v>
      </c>
      <c r="AV181" s="158">
        <f>'OPEX-M_CWS'!AW16</f>
        <v>53.844531249999982</v>
      </c>
      <c r="AW181" s="158">
        <f>'OPEX-M_CWS'!AX16</f>
        <v>53.844531249999982</v>
      </c>
      <c r="AX181" s="158">
        <f>'OPEX-M_CWS'!AY16</f>
        <v>53.844531249999982</v>
      </c>
      <c r="AY181" s="158">
        <f>'OPEX-M_CWS'!AZ16</f>
        <v>53.844531249999982</v>
      </c>
      <c r="AZ181" s="158">
        <f>'OPEX-M_CWS'!BA16</f>
        <v>53.844531249999982</v>
      </c>
      <c r="BA181" s="158">
        <f>'OPEX-M_CWS'!BB16</f>
        <v>55.19064453124998</v>
      </c>
      <c r="BB181" s="158">
        <f>'OPEX-M_CWS'!BC16</f>
        <v>55.19064453124998</v>
      </c>
      <c r="BC181" s="158">
        <f>'OPEX-M_CWS'!BD16</f>
        <v>55.19064453124998</v>
      </c>
      <c r="BD181" s="158">
        <f>'OPEX-M_CWS'!BE16</f>
        <v>55.19064453124998</v>
      </c>
      <c r="BE181" s="158">
        <f>'OPEX-M_CWS'!BF16</f>
        <v>55.19064453124998</v>
      </c>
      <c r="BF181" s="158">
        <f>'OPEX-M_CWS'!BG16</f>
        <v>55.19064453124998</v>
      </c>
      <c r="BG181" s="158">
        <f>'OPEX-M_CWS'!BH16</f>
        <v>55.19064453124998</v>
      </c>
      <c r="BH181" s="158">
        <f>'OPEX-M_CWS'!BI16</f>
        <v>55.19064453124998</v>
      </c>
      <c r="BI181" s="158">
        <f>'OPEX-M_CWS'!BJ16</f>
        <v>55.19064453124998</v>
      </c>
      <c r="BJ181" s="158">
        <f>'OPEX-M_CWS'!BK16</f>
        <v>55.19064453124998</v>
      </c>
      <c r="BK181" s="158">
        <f>'OPEX-M_CWS'!BL16</f>
        <v>55.19064453124998</v>
      </c>
      <c r="BL181" s="158">
        <f>'OPEX-M_CWS'!BM16</f>
        <v>55.19064453124998</v>
      </c>
      <c r="BM181" s="167">
        <f>SUM(D181:BL181)</f>
        <v>3831.7971093750002</v>
      </c>
    </row>
    <row r="182" spans="1:65" s="165" customFormat="1" x14ac:dyDescent="0.15">
      <c r="A182" s="164"/>
      <c r="B182" s="87" t="s">
        <v>295</v>
      </c>
      <c r="C182" s="31"/>
      <c r="D182" s="158">
        <f>'OPEX-M_CWS'!E17</f>
        <v>1500</v>
      </c>
      <c r="E182" s="158">
        <f>'OPEX-M_CWS'!F17</f>
        <v>125</v>
      </c>
      <c r="F182" s="158">
        <f>'OPEX-M_CWS'!G17</f>
        <v>125</v>
      </c>
      <c r="G182" s="158">
        <f>'OPEX-M_CWS'!H17</f>
        <v>125</v>
      </c>
      <c r="H182" s="158">
        <f>'OPEX-M_CWS'!I17</f>
        <v>125</v>
      </c>
      <c r="I182" s="158">
        <f>'OPEX-M_CWS'!J17</f>
        <v>125</v>
      </c>
      <c r="J182" s="158">
        <f>'OPEX-M_CWS'!K17</f>
        <v>125</v>
      </c>
      <c r="K182" s="158">
        <f>'OPEX-M_CWS'!L17</f>
        <v>125</v>
      </c>
      <c r="L182" s="158">
        <f>'OPEX-M_CWS'!M17</f>
        <v>125</v>
      </c>
      <c r="M182" s="158">
        <f>'OPEX-M_CWS'!N17</f>
        <v>125</v>
      </c>
      <c r="N182" s="158">
        <f>'OPEX-M_CWS'!O17</f>
        <v>125</v>
      </c>
      <c r="O182" s="158">
        <f>'OPEX-M_CWS'!P17</f>
        <v>125</v>
      </c>
      <c r="P182" s="158">
        <f>'OPEX-M_CWS'!Q17</f>
        <v>125</v>
      </c>
      <c r="Q182" s="158">
        <f>'OPEX-M_CWS'!R17</f>
        <v>128.125</v>
      </c>
      <c r="R182" s="158">
        <f>'OPEX-M_CWS'!S17</f>
        <v>128.125</v>
      </c>
      <c r="S182" s="158">
        <f>'OPEX-M_CWS'!T17</f>
        <v>128.125</v>
      </c>
      <c r="T182" s="158">
        <f>'OPEX-M_CWS'!U17</f>
        <v>128.125</v>
      </c>
      <c r="U182" s="158">
        <f>'OPEX-M_CWS'!V17</f>
        <v>128.125</v>
      </c>
      <c r="V182" s="158">
        <f>'OPEX-M_CWS'!W17</f>
        <v>128.125</v>
      </c>
      <c r="W182" s="158">
        <f>'OPEX-M_CWS'!X17</f>
        <v>128.125</v>
      </c>
      <c r="X182" s="158">
        <f>'OPEX-M_CWS'!Y17</f>
        <v>128.125</v>
      </c>
      <c r="Y182" s="158">
        <f>'OPEX-M_CWS'!Z17</f>
        <v>128.125</v>
      </c>
      <c r="Z182" s="158">
        <f>'OPEX-M_CWS'!AA17</f>
        <v>128.125</v>
      </c>
      <c r="AA182" s="158">
        <f>'OPEX-M_CWS'!AB17</f>
        <v>128.125</v>
      </c>
      <c r="AB182" s="158">
        <f>'OPEX-M_CWS'!AC17</f>
        <v>128.125</v>
      </c>
      <c r="AC182" s="158">
        <f>'OPEX-M_CWS'!AD17</f>
        <v>131.328125</v>
      </c>
      <c r="AD182" s="158">
        <f>'OPEX-M_CWS'!AE17</f>
        <v>131.328125</v>
      </c>
      <c r="AE182" s="158">
        <f>'OPEX-M_CWS'!AF17</f>
        <v>131.328125</v>
      </c>
      <c r="AF182" s="158">
        <f>'OPEX-M_CWS'!AG17</f>
        <v>131.328125</v>
      </c>
      <c r="AG182" s="158">
        <f>'OPEX-M_CWS'!AH17</f>
        <v>131.328125</v>
      </c>
      <c r="AH182" s="158">
        <f>'OPEX-M_CWS'!AI17</f>
        <v>131.328125</v>
      </c>
      <c r="AI182" s="158">
        <f>'OPEX-M_CWS'!AJ17</f>
        <v>131.328125</v>
      </c>
      <c r="AJ182" s="158">
        <f>'OPEX-M_CWS'!AK17</f>
        <v>131.328125</v>
      </c>
      <c r="AK182" s="158">
        <f>'OPEX-M_CWS'!AL17</f>
        <v>131.328125</v>
      </c>
      <c r="AL182" s="158">
        <f>'OPEX-M_CWS'!AM17</f>
        <v>131.328125</v>
      </c>
      <c r="AM182" s="158">
        <f>'OPEX-M_CWS'!AN17</f>
        <v>131.328125</v>
      </c>
      <c r="AN182" s="158">
        <f>'OPEX-M_CWS'!AO17</f>
        <v>131.328125</v>
      </c>
      <c r="AO182" s="158">
        <f>'OPEX-M_CWS'!AP17</f>
        <v>134.611328125</v>
      </c>
      <c r="AP182" s="158">
        <f>'OPEX-M_CWS'!AQ17</f>
        <v>134.611328125</v>
      </c>
      <c r="AQ182" s="158">
        <f>'OPEX-M_CWS'!AR17</f>
        <v>134.611328125</v>
      </c>
      <c r="AR182" s="158">
        <f>'OPEX-M_CWS'!AS17</f>
        <v>134.611328125</v>
      </c>
      <c r="AS182" s="158">
        <f>'OPEX-M_CWS'!AT17</f>
        <v>134.611328125</v>
      </c>
      <c r="AT182" s="158">
        <f>'OPEX-M_CWS'!AU17</f>
        <v>134.611328125</v>
      </c>
      <c r="AU182" s="158">
        <f>'OPEX-M_CWS'!AV17</f>
        <v>134.611328125</v>
      </c>
      <c r="AV182" s="158">
        <f>'OPEX-M_CWS'!AW17</f>
        <v>134.611328125</v>
      </c>
      <c r="AW182" s="158">
        <f>'OPEX-M_CWS'!AX17</f>
        <v>134.611328125</v>
      </c>
      <c r="AX182" s="158">
        <f>'OPEX-M_CWS'!AY17</f>
        <v>134.611328125</v>
      </c>
      <c r="AY182" s="158">
        <f>'OPEX-M_CWS'!AZ17</f>
        <v>134.611328125</v>
      </c>
      <c r="AZ182" s="158">
        <f>'OPEX-M_CWS'!BA17</f>
        <v>134.611328125</v>
      </c>
      <c r="BA182" s="158">
        <f>'OPEX-M_CWS'!BB17</f>
        <v>137.97661132812499</v>
      </c>
      <c r="BB182" s="158">
        <f>'OPEX-M_CWS'!BC17</f>
        <v>137.97661132812499</v>
      </c>
      <c r="BC182" s="158">
        <f>'OPEX-M_CWS'!BD17</f>
        <v>137.97661132812499</v>
      </c>
      <c r="BD182" s="158">
        <f>'OPEX-M_CWS'!BE17</f>
        <v>137.97661132812499</v>
      </c>
      <c r="BE182" s="158">
        <f>'OPEX-M_CWS'!BF17</f>
        <v>137.97661132812499</v>
      </c>
      <c r="BF182" s="158">
        <f>'OPEX-M_CWS'!BG17</f>
        <v>137.97661132812499</v>
      </c>
      <c r="BG182" s="158">
        <f>'OPEX-M_CWS'!BH17</f>
        <v>137.97661132812499</v>
      </c>
      <c r="BH182" s="158">
        <f>'OPEX-M_CWS'!BI17</f>
        <v>137.97661132812499</v>
      </c>
      <c r="BI182" s="158">
        <f>'OPEX-M_CWS'!BJ17</f>
        <v>137.97661132812499</v>
      </c>
      <c r="BJ182" s="158">
        <f>'OPEX-M_CWS'!BK17</f>
        <v>137.97661132812499</v>
      </c>
      <c r="BK182" s="158">
        <f>'OPEX-M_CWS'!BL17</f>
        <v>137.97661132812499</v>
      </c>
      <c r="BL182" s="158">
        <f>'OPEX-M_CWS'!BM17</f>
        <v>137.97661132812499</v>
      </c>
      <c r="BM182" s="167">
        <f>SUM(D182:BL182)</f>
        <v>9384.4927734375051</v>
      </c>
    </row>
    <row r="183" spans="1:65" s="50" customFormat="1" x14ac:dyDescent="0.15">
      <c r="A183" s="74"/>
      <c r="B183" s="47" t="s">
        <v>182</v>
      </c>
      <c r="C183" s="33"/>
      <c r="D183" s="158">
        <f>'OPEX-M_CWS'!E18</f>
        <v>350</v>
      </c>
      <c r="E183" s="158">
        <f>'OPEX-M_CWS'!F18</f>
        <v>35</v>
      </c>
      <c r="F183" s="158">
        <f>'OPEX-M_CWS'!G18</f>
        <v>35</v>
      </c>
      <c r="G183" s="158">
        <f>'OPEX-M_CWS'!H18</f>
        <v>35</v>
      </c>
      <c r="H183" s="158">
        <f>'OPEX-M_CWS'!I18</f>
        <v>35</v>
      </c>
      <c r="I183" s="158">
        <f>'OPEX-M_CWS'!J18</f>
        <v>35</v>
      </c>
      <c r="J183" s="158">
        <f>'OPEX-M_CWS'!K18</f>
        <v>35</v>
      </c>
      <c r="K183" s="158">
        <f>'OPEX-M_CWS'!L18</f>
        <v>35</v>
      </c>
      <c r="L183" s="158">
        <f>'OPEX-M_CWS'!M18</f>
        <v>35</v>
      </c>
      <c r="M183" s="158">
        <f>'OPEX-M_CWS'!N18</f>
        <v>35</v>
      </c>
      <c r="N183" s="158">
        <f>'OPEX-M_CWS'!O18</f>
        <v>35</v>
      </c>
      <c r="O183" s="158">
        <f>'OPEX-M_CWS'!P18</f>
        <v>35</v>
      </c>
      <c r="P183" s="158">
        <f>'OPEX-M_CWS'!Q18</f>
        <v>35</v>
      </c>
      <c r="Q183" s="158">
        <f>'OPEX-M_CWS'!R18</f>
        <v>35.875</v>
      </c>
      <c r="R183" s="158">
        <f>'OPEX-M_CWS'!S18</f>
        <v>35.875</v>
      </c>
      <c r="S183" s="158">
        <f>'OPEX-M_CWS'!T18</f>
        <v>35.875</v>
      </c>
      <c r="T183" s="158">
        <f>'OPEX-M_CWS'!U18</f>
        <v>35.875</v>
      </c>
      <c r="U183" s="158">
        <f>'OPEX-M_CWS'!V18</f>
        <v>35.875</v>
      </c>
      <c r="V183" s="158">
        <f>'OPEX-M_CWS'!W18</f>
        <v>35.875</v>
      </c>
      <c r="W183" s="158">
        <f>'OPEX-M_CWS'!X18</f>
        <v>35.875</v>
      </c>
      <c r="X183" s="158">
        <f>'OPEX-M_CWS'!Y18</f>
        <v>35.875</v>
      </c>
      <c r="Y183" s="158">
        <f>'OPEX-M_CWS'!Z18</f>
        <v>35.875</v>
      </c>
      <c r="Z183" s="158">
        <f>'OPEX-M_CWS'!AA18</f>
        <v>35.875</v>
      </c>
      <c r="AA183" s="158">
        <f>'OPEX-M_CWS'!AB18</f>
        <v>35.875</v>
      </c>
      <c r="AB183" s="158">
        <f>'OPEX-M_CWS'!AC18</f>
        <v>35.875</v>
      </c>
      <c r="AC183" s="158">
        <f>'OPEX-M_CWS'!AD18</f>
        <v>36.771874999999994</v>
      </c>
      <c r="AD183" s="158">
        <f>'OPEX-M_CWS'!AE18</f>
        <v>36.771874999999994</v>
      </c>
      <c r="AE183" s="158">
        <f>'OPEX-M_CWS'!AF18</f>
        <v>36.771874999999994</v>
      </c>
      <c r="AF183" s="158">
        <f>'OPEX-M_CWS'!AG18</f>
        <v>36.771874999999994</v>
      </c>
      <c r="AG183" s="158">
        <f>'OPEX-M_CWS'!AH18</f>
        <v>36.771874999999994</v>
      </c>
      <c r="AH183" s="158">
        <f>'OPEX-M_CWS'!AI18</f>
        <v>36.771874999999994</v>
      </c>
      <c r="AI183" s="158">
        <f>'OPEX-M_CWS'!AJ18</f>
        <v>36.771874999999994</v>
      </c>
      <c r="AJ183" s="158">
        <f>'OPEX-M_CWS'!AK18</f>
        <v>36.771874999999994</v>
      </c>
      <c r="AK183" s="158">
        <f>'OPEX-M_CWS'!AL18</f>
        <v>36.771874999999994</v>
      </c>
      <c r="AL183" s="158">
        <f>'OPEX-M_CWS'!AM18</f>
        <v>36.771874999999994</v>
      </c>
      <c r="AM183" s="158">
        <f>'OPEX-M_CWS'!AN18</f>
        <v>36.771874999999994</v>
      </c>
      <c r="AN183" s="158">
        <f>'OPEX-M_CWS'!AO18</f>
        <v>36.771874999999994</v>
      </c>
      <c r="AO183" s="158">
        <f>'OPEX-M_CWS'!AP18</f>
        <v>37.691171874999988</v>
      </c>
      <c r="AP183" s="158">
        <f>'OPEX-M_CWS'!AQ18</f>
        <v>37.691171874999988</v>
      </c>
      <c r="AQ183" s="158">
        <f>'OPEX-M_CWS'!AR18</f>
        <v>37.691171874999988</v>
      </c>
      <c r="AR183" s="158">
        <f>'OPEX-M_CWS'!AS18</f>
        <v>37.691171874999988</v>
      </c>
      <c r="AS183" s="158">
        <f>'OPEX-M_CWS'!AT18</f>
        <v>37.691171874999988</v>
      </c>
      <c r="AT183" s="158">
        <f>'OPEX-M_CWS'!AU18</f>
        <v>37.691171874999988</v>
      </c>
      <c r="AU183" s="158">
        <f>'OPEX-M_CWS'!AV18</f>
        <v>37.691171874999988</v>
      </c>
      <c r="AV183" s="158">
        <f>'OPEX-M_CWS'!AW18</f>
        <v>37.691171874999988</v>
      </c>
      <c r="AW183" s="158">
        <f>'OPEX-M_CWS'!AX18</f>
        <v>37.691171874999988</v>
      </c>
      <c r="AX183" s="158">
        <f>'OPEX-M_CWS'!AY18</f>
        <v>37.691171874999988</v>
      </c>
      <c r="AY183" s="158">
        <f>'OPEX-M_CWS'!AZ18</f>
        <v>37.691171874999988</v>
      </c>
      <c r="AZ183" s="158">
        <f>'OPEX-M_CWS'!BA18</f>
        <v>37.691171874999988</v>
      </c>
      <c r="BA183" s="158">
        <f>'OPEX-M_CWS'!BB18</f>
        <v>38.633451171874981</v>
      </c>
      <c r="BB183" s="158">
        <f>'OPEX-M_CWS'!BC18</f>
        <v>38.633451171874981</v>
      </c>
      <c r="BC183" s="158">
        <f>'OPEX-M_CWS'!BD18</f>
        <v>38.633451171874981</v>
      </c>
      <c r="BD183" s="158">
        <f>'OPEX-M_CWS'!BE18</f>
        <v>38.633451171874981</v>
      </c>
      <c r="BE183" s="158">
        <f>'OPEX-M_CWS'!BF18</f>
        <v>38.633451171874981</v>
      </c>
      <c r="BF183" s="158">
        <f>'OPEX-M_CWS'!BG18</f>
        <v>38.633451171874981</v>
      </c>
      <c r="BG183" s="158">
        <f>'OPEX-M_CWS'!BH18</f>
        <v>38.633451171874981</v>
      </c>
      <c r="BH183" s="158">
        <f>'OPEX-M_CWS'!BI18</f>
        <v>38.633451171874981</v>
      </c>
      <c r="BI183" s="158">
        <f>'OPEX-M_CWS'!BJ18</f>
        <v>38.633451171874981</v>
      </c>
      <c r="BJ183" s="158">
        <f>'OPEX-M_CWS'!BK18</f>
        <v>38.633451171874981</v>
      </c>
      <c r="BK183" s="158">
        <f>'OPEX-M_CWS'!BL18</f>
        <v>38.633451171874981</v>
      </c>
      <c r="BL183" s="158">
        <f>'OPEX-M_CWS'!BM18</f>
        <v>38.633451171874981</v>
      </c>
      <c r="BM183" s="167">
        <f>SUM(D183:BL183)</f>
        <v>2557.6579765624997</v>
      </c>
    </row>
    <row r="184" spans="1:65" x14ac:dyDescent="0.15">
      <c r="B184" s="87" t="s">
        <v>175</v>
      </c>
      <c r="C184" s="14"/>
      <c r="D184" s="158">
        <f>'OPEX-M_CWS'!E19</f>
        <v>689</v>
      </c>
      <c r="E184" s="158">
        <f>'OPEX-M_CWS'!F19</f>
        <v>150</v>
      </c>
      <c r="F184" s="158">
        <f>'OPEX-M_CWS'!G19</f>
        <v>150</v>
      </c>
      <c r="G184" s="158">
        <f>'OPEX-M_CWS'!H19</f>
        <v>150</v>
      </c>
      <c r="H184" s="158">
        <f>'OPEX-M_CWS'!I19</f>
        <v>150</v>
      </c>
      <c r="I184" s="158">
        <f>'OPEX-M_CWS'!J19</f>
        <v>150</v>
      </c>
      <c r="J184" s="158">
        <f>'OPEX-M_CWS'!K19</f>
        <v>150</v>
      </c>
      <c r="K184" s="158">
        <f>'OPEX-M_CWS'!L19</f>
        <v>150</v>
      </c>
      <c r="L184" s="158">
        <f>'OPEX-M_CWS'!M19</f>
        <v>150</v>
      </c>
      <c r="M184" s="158">
        <f>'OPEX-M_CWS'!N19</f>
        <v>150</v>
      </c>
      <c r="N184" s="158">
        <f>'OPEX-M_CWS'!O19</f>
        <v>150</v>
      </c>
      <c r="O184" s="158">
        <f>'OPEX-M_CWS'!P19</f>
        <v>150</v>
      </c>
      <c r="P184" s="158">
        <f>'OPEX-M_CWS'!Q19</f>
        <v>150</v>
      </c>
      <c r="Q184" s="158">
        <f>'OPEX-M_CWS'!R19</f>
        <v>153.75</v>
      </c>
      <c r="R184" s="158">
        <f>'OPEX-M_CWS'!S19</f>
        <v>153.75</v>
      </c>
      <c r="S184" s="158">
        <f>'OPEX-M_CWS'!T19</f>
        <v>153.75</v>
      </c>
      <c r="T184" s="158">
        <f>'OPEX-M_CWS'!U19</f>
        <v>153.75</v>
      </c>
      <c r="U184" s="158">
        <f>'OPEX-M_CWS'!V19</f>
        <v>153.75</v>
      </c>
      <c r="V184" s="158">
        <f>'OPEX-M_CWS'!W19</f>
        <v>153.75</v>
      </c>
      <c r="W184" s="158">
        <f>'OPEX-M_CWS'!X19</f>
        <v>153.75</v>
      </c>
      <c r="X184" s="158">
        <f>'OPEX-M_CWS'!Y19</f>
        <v>153.75</v>
      </c>
      <c r="Y184" s="158">
        <f>'OPEX-M_CWS'!Z19</f>
        <v>153.75</v>
      </c>
      <c r="Z184" s="158">
        <f>'OPEX-M_CWS'!AA19</f>
        <v>153.75</v>
      </c>
      <c r="AA184" s="158">
        <f>'OPEX-M_CWS'!AB19</f>
        <v>153.75</v>
      </c>
      <c r="AB184" s="158">
        <f>'OPEX-M_CWS'!AC19</f>
        <v>153.75</v>
      </c>
      <c r="AC184" s="158">
        <f>'OPEX-M_CWS'!AD19</f>
        <v>157.59375</v>
      </c>
      <c r="AD184" s="158">
        <f>'OPEX-M_CWS'!AE19</f>
        <v>157.59375</v>
      </c>
      <c r="AE184" s="158">
        <f>'OPEX-M_CWS'!AF19</f>
        <v>157.59375</v>
      </c>
      <c r="AF184" s="158">
        <f>'OPEX-M_CWS'!AG19</f>
        <v>157.59375</v>
      </c>
      <c r="AG184" s="158">
        <f>'OPEX-M_CWS'!AH19</f>
        <v>157.59375</v>
      </c>
      <c r="AH184" s="158">
        <f>'OPEX-M_CWS'!AI19</f>
        <v>157.59375</v>
      </c>
      <c r="AI184" s="158">
        <f>'OPEX-M_CWS'!AJ19</f>
        <v>157.59375</v>
      </c>
      <c r="AJ184" s="158">
        <f>'OPEX-M_CWS'!AK19</f>
        <v>157.59375</v>
      </c>
      <c r="AK184" s="158">
        <f>'OPEX-M_CWS'!AL19</f>
        <v>157.59375</v>
      </c>
      <c r="AL184" s="158">
        <f>'OPEX-M_CWS'!AM19</f>
        <v>157.59375</v>
      </c>
      <c r="AM184" s="158">
        <f>'OPEX-M_CWS'!AN19</f>
        <v>157.59375</v>
      </c>
      <c r="AN184" s="158">
        <f>'OPEX-M_CWS'!AO19</f>
        <v>157.59375</v>
      </c>
      <c r="AO184" s="158">
        <f>'OPEX-M_CWS'!AP19</f>
        <v>161.53359374999999</v>
      </c>
      <c r="AP184" s="158">
        <f>'OPEX-M_CWS'!AQ19</f>
        <v>161.53359374999999</v>
      </c>
      <c r="AQ184" s="158">
        <f>'OPEX-M_CWS'!AR19</f>
        <v>161.53359374999999</v>
      </c>
      <c r="AR184" s="158">
        <f>'OPEX-M_CWS'!AS19</f>
        <v>161.53359374999999</v>
      </c>
      <c r="AS184" s="158">
        <f>'OPEX-M_CWS'!AT19</f>
        <v>161.53359374999999</v>
      </c>
      <c r="AT184" s="158">
        <f>'OPEX-M_CWS'!AU19</f>
        <v>161.53359374999999</v>
      </c>
      <c r="AU184" s="158">
        <f>'OPEX-M_CWS'!AV19</f>
        <v>161.53359374999999</v>
      </c>
      <c r="AV184" s="158">
        <f>'OPEX-M_CWS'!AW19</f>
        <v>161.53359374999999</v>
      </c>
      <c r="AW184" s="158">
        <f>'OPEX-M_CWS'!AX19</f>
        <v>161.53359374999999</v>
      </c>
      <c r="AX184" s="158">
        <f>'OPEX-M_CWS'!AY19</f>
        <v>161.53359374999999</v>
      </c>
      <c r="AY184" s="158">
        <f>'OPEX-M_CWS'!AZ19</f>
        <v>161.53359374999999</v>
      </c>
      <c r="AZ184" s="158">
        <f>'OPEX-M_CWS'!BA19</f>
        <v>161.53359374999999</v>
      </c>
      <c r="BA184" s="158">
        <f>'OPEX-M_CWS'!BB19</f>
        <v>165.57193359374997</v>
      </c>
      <c r="BB184" s="158">
        <f>'OPEX-M_CWS'!BC19</f>
        <v>165.57193359374997</v>
      </c>
      <c r="BC184" s="158">
        <f>'OPEX-M_CWS'!BD19</f>
        <v>165.57193359374997</v>
      </c>
      <c r="BD184" s="158">
        <f>'OPEX-M_CWS'!BE19</f>
        <v>165.57193359374997</v>
      </c>
      <c r="BE184" s="158">
        <f>'OPEX-M_CWS'!BF19</f>
        <v>165.57193359374997</v>
      </c>
      <c r="BF184" s="158">
        <f>'OPEX-M_CWS'!BG19</f>
        <v>165.57193359374997</v>
      </c>
      <c r="BG184" s="158">
        <f>'OPEX-M_CWS'!BH19</f>
        <v>165.57193359374997</v>
      </c>
      <c r="BH184" s="158">
        <f>'OPEX-M_CWS'!BI19</f>
        <v>165.57193359374997</v>
      </c>
      <c r="BI184" s="158">
        <f>'OPEX-M_CWS'!BJ19</f>
        <v>165.57193359374997</v>
      </c>
      <c r="BJ184" s="158">
        <f>'OPEX-M_CWS'!BK19</f>
        <v>165.57193359374997</v>
      </c>
      <c r="BK184" s="158">
        <f>'OPEX-M_CWS'!BL19</f>
        <v>165.57193359374997</v>
      </c>
      <c r="BL184" s="158">
        <f>'OPEX-M_CWS'!BM19</f>
        <v>165.57193359374997</v>
      </c>
      <c r="BM184" s="167">
        <f>SUM(D184:BL184)</f>
        <v>10150.391328125006</v>
      </c>
    </row>
    <row r="185" spans="1:65" x14ac:dyDescent="0.15">
      <c r="B185" s="14" t="s">
        <v>168</v>
      </c>
      <c r="C185" s="47"/>
      <c r="D185" s="158">
        <f>'OPEX-M_CWS'!E20</f>
        <v>3217</v>
      </c>
      <c r="E185" s="158">
        <f>'OPEX-M_CWS'!F20</f>
        <v>360</v>
      </c>
      <c r="F185" s="158">
        <f>'OPEX-M_CWS'!G20</f>
        <v>360</v>
      </c>
      <c r="G185" s="158">
        <f>'OPEX-M_CWS'!H20</f>
        <v>360</v>
      </c>
      <c r="H185" s="158">
        <f>'OPEX-M_CWS'!I20</f>
        <v>360</v>
      </c>
      <c r="I185" s="158">
        <f>'OPEX-M_CWS'!J20</f>
        <v>360</v>
      </c>
      <c r="J185" s="158">
        <f>'OPEX-M_CWS'!K20</f>
        <v>360</v>
      </c>
      <c r="K185" s="158">
        <f>'OPEX-M_CWS'!L20</f>
        <v>360</v>
      </c>
      <c r="L185" s="158">
        <f>'OPEX-M_CWS'!M20</f>
        <v>360</v>
      </c>
      <c r="M185" s="158">
        <f>'OPEX-M_CWS'!N20</f>
        <v>360</v>
      </c>
      <c r="N185" s="158">
        <f>'OPEX-M_CWS'!O20</f>
        <v>360</v>
      </c>
      <c r="O185" s="158">
        <f>'OPEX-M_CWS'!P20</f>
        <v>360</v>
      </c>
      <c r="P185" s="158">
        <f>'OPEX-M_CWS'!Q20</f>
        <v>360</v>
      </c>
      <c r="Q185" s="158">
        <f>'OPEX-M_CWS'!R20</f>
        <v>369</v>
      </c>
      <c r="R185" s="158">
        <f>'OPEX-M_CWS'!S20</f>
        <v>369</v>
      </c>
      <c r="S185" s="158">
        <f>'OPEX-M_CWS'!T20</f>
        <v>369</v>
      </c>
      <c r="T185" s="158">
        <f>'OPEX-M_CWS'!U20</f>
        <v>369</v>
      </c>
      <c r="U185" s="158">
        <f>'OPEX-M_CWS'!V20</f>
        <v>369</v>
      </c>
      <c r="V185" s="158">
        <f>'OPEX-M_CWS'!W20</f>
        <v>369</v>
      </c>
      <c r="W185" s="158">
        <f>'OPEX-M_CWS'!X20</f>
        <v>369</v>
      </c>
      <c r="X185" s="158">
        <f>'OPEX-M_CWS'!Y20</f>
        <v>369</v>
      </c>
      <c r="Y185" s="158">
        <f>'OPEX-M_CWS'!Z20</f>
        <v>369</v>
      </c>
      <c r="Z185" s="158">
        <f>'OPEX-M_CWS'!AA20</f>
        <v>369</v>
      </c>
      <c r="AA185" s="158">
        <f>'OPEX-M_CWS'!AB20</f>
        <v>369</v>
      </c>
      <c r="AB185" s="158">
        <f>'OPEX-M_CWS'!AC20</f>
        <v>369</v>
      </c>
      <c r="AC185" s="158">
        <f>'OPEX-M_CWS'!AD20</f>
        <v>378.22500000000002</v>
      </c>
      <c r="AD185" s="158">
        <f>'OPEX-M_CWS'!AE20</f>
        <v>378.22500000000002</v>
      </c>
      <c r="AE185" s="158">
        <f>'OPEX-M_CWS'!AF20</f>
        <v>378.22500000000002</v>
      </c>
      <c r="AF185" s="158">
        <f>'OPEX-M_CWS'!AG20</f>
        <v>378.22500000000002</v>
      </c>
      <c r="AG185" s="158">
        <f>'OPEX-M_CWS'!AH20</f>
        <v>378.22500000000002</v>
      </c>
      <c r="AH185" s="158">
        <f>'OPEX-M_CWS'!AI20</f>
        <v>378.22500000000002</v>
      </c>
      <c r="AI185" s="158">
        <f>'OPEX-M_CWS'!AJ20</f>
        <v>378.22500000000002</v>
      </c>
      <c r="AJ185" s="158">
        <f>'OPEX-M_CWS'!AK20</f>
        <v>378.22500000000002</v>
      </c>
      <c r="AK185" s="158">
        <f>'OPEX-M_CWS'!AL20</f>
        <v>378.22500000000002</v>
      </c>
      <c r="AL185" s="158">
        <f>'OPEX-M_CWS'!AM20</f>
        <v>378.22500000000002</v>
      </c>
      <c r="AM185" s="158">
        <f>'OPEX-M_CWS'!AN20</f>
        <v>378.22500000000002</v>
      </c>
      <c r="AN185" s="158">
        <f>'OPEX-M_CWS'!AO20</f>
        <v>378.22500000000002</v>
      </c>
      <c r="AO185" s="158">
        <f>'OPEX-M_CWS'!AP20</f>
        <v>387.68062499999996</v>
      </c>
      <c r="AP185" s="158">
        <f>'OPEX-M_CWS'!AQ20</f>
        <v>387.68062499999996</v>
      </c>
      <c r="AQ185" s="158">
        <f>'OPEX-M_CWS'!AR20</f>
        <v>387.68062499999996</v>
      </c>
      <c r="AR185" s="158">
        <f>'OPEX-M_CWS'!AS20</f>
        <v>387.68062499999996</v>
      </c>
      <c r="AS185" s="158">
        <f>'OPEX-M_CWS'!AT20</f>
        <v>387.68062499999996</v>
      </c>
      <c r="AT185" s="158">
        <f>'OPEX-M_CWS'!AU20</f>
        <v>387.68062499999996</v>
      </c>
      <c r="AU185" s="158">
        <f>'OPEX-M_CWS'!AV20</f>
        <v>387.68062499999996</v>
      </c>
      <c r="AV185" s="158">
        <f>'OPEX-M_CWS'!AW20</f>
        <v>387.68062499999996</v>
      </c>
      <c r="AW185" s="158">
        <f>'OPEX-M_CWS'!AX20</f>
        <v>387.68062499999996</v>
      </c>
      <c r="AX185" s="158">
        <f>'OPEX-M_CWS'!AY20</f>
        <v>387.68062499999996</v>
      </c>
      <c r="AY185" s="158">
        <f>'OPEX-M_CWS'!AZ20</f>
        <v>387.68062499999996</v>
      </c>
      <c r="AZ185" s="158">
        <f>'OPEX-M_CWS'!BA20</f>
        <v>387.68062499999996</v>
      </c>
      <c r="BA185" s="158">
        <f>'OPEX-M_CWS'!BB20</f>
        <v>397.37264062499992</v>
      </c>
      <c r="BB185" s="158">
        <f>'OPEX-M_CWS'!BC20</f>
        <v>397.37264062499992</v>
      </c>
      <c r="BC185" s="158">
        <f>'OPEX-M_CWS'!BD20</f>
        <v>397.37264062499992</v>
      </c>
      <c r="BD185" s="158">
        <f>'OPEX-M_CWS'!BE20</f>
        <v>397.37264062499992</v>
      </c>
      <c r="BE185" s="158">
        <f>'OPEX-M_CWS'!BF20</f>
        <v>397.37264062499992</v>
      </c>
      <c r="BF185" s="158">
        <f>'OPEX-M_CWS'!BG20</f>
        <v>397.37264062499992</v>
      </c>
      <c r="BG185" s="158">
        <f>'OPEX-M_CWS'!BH20</f>
        <v>397.37264062499992</v>
      </c>
      <c r="BH185" s="158">
        <f>'OPEX-M_CWS'!BI20</f>
        <v>397.37264062499992</v>
      </c>
      <c r="BI185" s="158">
        <f>'OPEX-M_CWS'!BJ20</f>
        <v>397.37264062499992</v>
      </c>
      <c r="BJ185" s="158">
        <f>'OPEX-M_CWS'!BK20</f>
        <v>397.37264062499992</v>
      </c>
      <c r="BK185" s="158">
        <f>'OPEX-M_CWS'!BL20</f>
        <v>397.37264062499992</v>
      </c>
      <c r="BL185" s="158">
        <f>'OPEX-M_CWS'!BM20</f>
        <v>397.37264062499992</v>
      </c>
      <c r="BM185" s="167">
        <f>SUM(D185:BL185)</f>
        <v>25924.339187500002</v>
      </c>
    </row>
    <row r="186" spans="1:65" s="157" customFormat="1" x14ac:dyDescent="0.15">
      <c r="A186" s="156"/>
      <c r="B186" s="33"/>
      <c r="C186" s="47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  <c r="AH186" s="158"/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8"/>
      <c r="AT186" s="158"/>
      <c r="AU186" s="158"/>
      <c r="AV186" s="158"/>
      <c r="AW186" s="158"/>
      <c r="AX186" s="158"/>
      <c r="AY186" s="158"/>
      <c r="AZ186" s="158"/>
      <c r="BA186" s="158"/>
      <c r="BB186" s="158"/>
      <c r="BC186" s="158"/>
      <c r="BD186" s="158"/>
      <c r="BE186" s="158"/>
      <c r="BF186" s="158"/>
      <c r="BG186" s="158"/>
      <c r="BH186" s="158"/>
      <c r="BI186" s="158"/>
      <c r="BJ186" s="158"/>
      <c r="BK186" s="158"/>
      <c r="BL186" s="158"/>
      <c r="BM186" s="159"/>
    </row>
    <row r="187" spans="1:65" s="157" customFormat="1" x14ac:dyDescent="0.15">
      <c r="A187" s="156"/>
      <c r="B187" s="14" t="s">
        <v>305</v>
      </c>
      <c r="C187" s="47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8"/>
      <c r="AT187" s="158"/>
      <c r="AU187" s="158"/>
      <c r="AV187" s="158"/>
      <c r="AW187" s="158"/>
      <c r="AX187" s="158"/>
      <c r="AY187" s="158"/>
      <c r="AZ187" s="158"/>
      <c r="BA187" s="158"/>
      <c r="BB187" s="158"/>
      <c r="BC187" s="158"/>
      <c r="BD187" s="158"/>
      <c r="BE187" s="158"/>
      <c r="BF187" s="158"/>
      <c r="BG187" s="158"/>
      <c r="BH187" s="158"/>
      <c r="BI187" s="158"/>
      <c r="BJ187" s="158"/>
      <c r="BK187" s="158"/>
      <c r="BL187" s="158"/>
      <c r="BM187" s="159"/>
    </row>
    <row r="188" spans="1:65" s="157" customFormat="1" x14ac:dyDescent="0.15">
      <c r="A188" s="156"/>
      <c r="B188" s="47" t="s">
        <v>299</v>
      </c>
      <c r="C188" s="14"/>
      <c r="D188" s="158">
        <f>'OPEX-M_CWS'!E23</f>
        <v>3500</v>
      </c>
      <c r="E188" s="158">
        <f>'OPEX-M_CWS'!F23</f>
        <v>75</v>
      </c>
      <c r="F188" s="158">
        <f>'OPEX-M_CWS'!G23</f>
        <v>75</v>
      </c>
      <c r="G188" s="158">
        <f>'OPEX-M_CWS'!H23</f>
        <v>75</v>
      </c>
      <c r="H188" s="158">
        <f>'OPEX-M_CWS'!I23</f>
        <v>75</v>
      </c>
      <c r="I188" s="158">
        <f>'OPEX-M_CWS'!J23</f>
        <v>75</v>
      </c>
      <c r="J188" s="158">
        <f>'OPEX-M_CWS'!K23</f>
        <v>75</v>
      </c>
      <c r="K188" s="158">
        <f>'OPEX-M_CWS'!L23</f>
        <v>75</v>
      </c>
      <c r="L188" s="158">
        <f>'OPEX-M_CWS'!M23</f>
        <v>75</v>
      </c>
      <c r="M188" s="158">
        <f>'OPEX-M_CWS'!N23</f>
        <v>75</v>
      </c>
      <c r="N188" s="158">
        <f>'OPEX-M_CWS'!O23</f>
        <v>75</v>
      </c>
      <c r="O188" s="158">
        <f>'OPEX-M_CWS'!P23</f>
        <v>75</v>
      </c>
      <c r="P188" s="158">
        <f>'OPEX-M_CWS'!Q23</f>
        <v>75</v>
      </c>
      <c r="Q188" s="158">
        <f>'OPEX-M_CWS'!R23</f>
        <v>76.875</v>
      </c>
      <c r="R188" s="158">
        <f>'OPEX-M_CWS'!S23</f>
        <v>76.875</v>
      </c>
      <c r="S188" s="158">
        <f>'OPEX-M_CWS'!T23</f>
        <v>76.875</v>
      </c>
      <c r="T188" s="158">
        <f>'OPEX-M_CWS'!U23</f>
        <v>76.875</v>
      </c>
      <c r="U188" s="158">
        <f>'OPEX-M_CWS'!V23</f>
        <v>76.875</v>
      </c>
      <c r="V188" s="158">
        <f>'OPEX-M_CWS'!W23</f>
        <v>76.875</v>
      </c>
      <c r="W188" s="158">
        <f>'OPEX-M_CWS'!X23</f>
        <v>76.875</v>
      </c>
      <c r="X188" s="158">
        <f>'OPEX-M_CWS'!Y23</f>
        <v>76.875</v>
      </c>
      <c r="Y188" s="158">
        <f>'OPEX-M_CWS'!Z23</f>
        <v>76.875</v>
      </c>
      <c r="Z188" s="158">
        <f>'OPEX-M_CWS'!AA23</f>
        <v>76.875</v>
      </c>
      <c r="AA188" s="158">
        <f>'OPEX-M_CWS'!AB23</f>
        <v>76.875</v>
      </c>
      <c r="AB188" s="158">
        <f>'OPEX-M_CWS'!AC23</f>
        <v>76.875</v>
      </c>
      <c r="AC188" s="158">
        <f>'OPEX-M_CWS'!AD23</f>
        <v>78.796875</v>
      </c>
      <c r="AD188" s="158">
        <f>'OPEX-M_CWS'!AE23</f>
        <v>78.796875</v>
      </c>
      <c r="AE188" s="158">
        <f>'OPEX-M_CWS'!AF23</f>
        <v>78.796875</v>
      </c>
      <c r="AF188" s="158">
        <f>'OPEX-M_CWS'!AG23</f>
        <v>78.796875</v>
      </c>
      <c r="AG188" s="158">
        <f>'OPEX-M_CWS'!AH23</f>
        <v>78.796875</v>
      </c>
      <c r="AH188" s="158">
        <f>'OPEX-M_CWS'!AI23</f>
        <v>78.796875</v>
      </c>
      <c r="AI188" s="158">
        <f>'OPEX-M_CWS'!AJ23</f>
        <v>78.796875</v>
      </c>
      <c r="AJ188" s="158">
        <f>'OPEX-M_CWS'!AK23</f>
        <v>78.796875</v>
      </c>
      <c r="AK188" s="158">
        <f>'OPEX-M_CWS'!AL23</f>
        <v>78.796875</v>
      </c>
      <c r="AL188" s="158">
        <f>'OPEX-M_CWS'!AM23</f>
        <v>78.796875</v>
      </c>
      <c r="AM188" s="158">
        <f>'OPEX-M_CWS'!AN23</f>
        <v>78.796875</v>
      </c>
      <c r="AN188" s="158">
        <f>'OPEX-M_CWS'!AO23</f>
        <v>78.796875</v>
      </c>
      <c r="AO188" s="158">
        <f>'OPEX-M_CWS'!AP23</f>
        <v>80.766796874999997</v>
      </c>
      <c r="AP188" s="158">
        <f>'OPEX-M_CWS'!AQ23</f>
        <v>80.766796874999997</v>
      </c>
      <c r="AQ188" s="158">
        <f>'OPEX-M_CWS'!AR23</f>
        <v>80.766796874999997</v>
      </c>
      <c r="AR188" s="158">
        <f>'OPEX-M_CWS'!AS23</f>
        <v>80.766796874999997</v>
      </c>
      <c r="AS188" s="158">
        <f>'OPEX-M_CWS'!AT23</f>
        <v>80.766796874999997</v>
      </c>
      <c r="AT188" s="158">
        <f>'OPEX-M_CWS'!AU23</f>
        <v>80.766796874999997</v>
      </c>
      <c r="AU188" s="158">
        <f>'OPEX-M_CWS'!AV23</f>
        <v>80.766796874999997</v>
      </c>
      <c r="AV188" s="158">
        <f>'OPEX-M_CWS'!AW23</f>
        <v>80.766796874999997</v>
      </c>
      <c r="AW188" s="158">
        <f>'OPEX-M_CWS'!AX23</f>
        <v>80.766796874999997</v>
      </c>
      <c r="AX188" s="158">
        <f>'OPEX-M_CWS'!AY23</f>
        <v>80.766796874999997</v>
      </c>
      <c r="AY188" s="158">
        <f>'OPEX-M_CWS'!AZ23</f>
        <v>80.766796874999997</v>
      </c>
      <c r="AZ188" s="158">
        <f>'OPEX-M_CWS'!BA23</f>
        <v>80.766796874999997</v>
      </c>
      <c r="BA188" s="158">
        <f>'OPEX-M_CWS'!BB23</f>
        <v>82.785966796874987</v>
      </c>
      <c r="BB188" s="158">
        <f>'OPEX-M_CWS'!BC23</f>
        <v>82.785966796874987</v>
      </c>
      <c r="BC188" s="158">
        <f>'OPEX-M_CWS'!BD23</f>
        <v>82.785966796874987</v>
      </c>
      <c r="BD188" s="158">
        <f>'OPEX-M_CWS'!BE23</f>
        <v>82.785966796874987</v>
      </c>
      <c r="BE188" s="158">
        <f>'OPEX-M_CWS'!BF23</f>
        <v>82.785966796874987</v>
      </c>
      <c r="BF188" s="158">
        <f>'OPEX-M_CWS'!BG23</f>
        <v>82.785966796874987</v>
      </c>
      <c r="BG188" s="158">
        <f>'OPEX-M_CWS'!BH23</f>
        <v>82.785966796874987</v>
      </c>
      <c r="BH188" s="158">
        <f>'OPEX-M_CWS'!BI23</f>
        <v>82.785966796874987</v>
      </c>
      <c r="BI188" s="158">
        <f>'OPEX-M_CWS'!BJ23</f>
        <v>82.785966796874987</v>
      </c>
      <c r="BJ188" s="158">
        <f>'OPEX-M_CWS'!BK23</f>
        <v>82.785966796874987</v>
      </c>
      <c r="BK188" s="158">
        <f>'OPEX-M_CWS'!BL23</f>
        <v>82.785966796874987</v>
      </c>
      <c r="BL188" s="158">
        <f>'OPEX-M_CWS'!BM23</f>
        <v>82.785966796874987</v>
      </c>
      <c r="BM188" s="167">
        <f>SUM(D188:BL188)</f>
        <v>8230.6956640625031</v>
      </c>
    </row>
    <row r="189" spans="1:65" s="50" customFormat="1" x14ac:dyDescent="0.15">
      <c r="A189" s="74"/>
      <c r="B189" s="47" t="s">
        <v>300</v>
      </c>
      <c r="C189" s="14"/>
      <c r="D189" s="158">
        <f>'OPEX-M_CWS'!E24</f>
        <v>1500</v>
      </c>
      <c r="E189" s="158">
        <f>'OPEX-M_CWS'!F24</f>
        <v>0</v>
      </c>
      <c r="F189" s="158">
        <f>'OPEX-M_CWS'!G24</f>
        <v>0</v>
      </c>
      <c r="G189" s="158">
        <f>'OPEX-M_CWS'!H24</f>
        <v>0</v>
      </c>
      <c r="H189" s="158">
        <f>'OPEX-M_CWS'!I24</f>
        <v>1500</v>
      </c>
      <c r="I189" s="158">
        <f>'OPEX-M_CWS'!J24</f>
        <v>0</v>
      </c>
      <c r="J189" s="158">
        <f>'OPEX-M_CWS'!K24</f>
        <v>0</v>
      </c>
      <c r="K189" s="158">
        <f>'OPEX-M_CWS'!L24</f>
        <v>0</v>
      </c>
      <c r="L189" s="158">
        <f>'OPEX-M_CWS'!M24</f>
        <v>0</v>
      </c>
      <c r="M189" s="158">
        <f>'OPEX-M_CWS'!N24</f>
        <v>0</v>
      </c>
      <c r="N189" s="158">
        <f>'OPEX-M_CWS'!O24</f>
        <v>0</v>
      </c>
      <c r="O189" s="158">
        <f>'OPEX-M_CWS'!P24</f>
        <v>0</v>
      </c>
      <c r="P189" s="158">
        <f>'OPEX-M_CWS'!Q24</f>
        <v>0</v>
      </c>
      <c r="Q189" s="158">
        <f>'OPEX-M_CWS'!R24</f>
        <v>0</v>
      </c>
      <c r="R189" s="158">
        <f>'OPEX-M_CWS'!S24</f>
        <v>0</v>
      </c>
      <c r="S189" s="158">
        <f>'OPEX-M_CWS'!T24</f>
        <v>0</v>
      </c>
      <c r="T189" s="158">
        <f>'OPEX-M_CWS'!U24</f>
        <v>1500</v>
      </c>
      <c r="U189" s="158">
        <f>'OPEX-M_CWS'!V24</f>
        <v>0</v>
      </c>
      <c r="V189" s="158">
        <f>'OPEX-M_CWS'!W24</f>
        <v>0</v>
      </c>
      <c r="W189" s="158">
        <f>'OPEX-M_CWS'!X24</f>
        <v>0</v>
      </c>
      <c r="X189" s="158">
        <f>'OPEX-M_CWS'!Y24</f>
        <v>0</v>
      </c>
      <c r="Y189" s="158">
        <f>'OPEX-M_CWS'!Z24</f>
        <v>0</v>
      </c>
      <c r="Z189" s="158">
        <f>'OPEX-M_CWS'!AA24</f>
        <v>0</v>
      </c>
      <c r="AA189" s="158">
        <f>'OPEX-M_CWS'!AB24</f>
        <v>0</v>
      </c>
      <c r="AB189" s="158">
        <f>'OPEX-M_CWS'!AC24</f>
        <v>0</v>
      </c>
      <c r="AC189" s="158">
        <f>'OPEX-M_CWS'!AD24</f>
        <v>0</v>
      </c>
      <c r="AD189" s="158">
        <f>'OPEX-M_CWS'!AE24</f>
        <v>0</v>
      </c>
      <c r="AE189" s="158">
        <f>'OPEX-M_CWS'!AF24</f>
        <v>0</v>
      </c>
      <c r="AF189" s="158">
        <f>'OPEX-M_CWS'!AG24</f>
        <v>1500</v>
      </c>
      <c r="AG189" s="158">
        <f>'OPEX-M_CWS'!AH24</f>
        <v>0</v>
      </c>
      <c r="AH189" s="158">
        <f>'OPEX-M_CWS'!AI24</f>
        <v>0</v>
      </c>
      <c r="AI189" s="158">
        <f>'OPEX-M_CWS'!AJ24</f>
        <v>0</v>
      </c>
      <c r="AJ189" s="158">
        <f>'OPEX-M_CWS'!AK24</f>
        <v>0</v>
      </c>
      <c r="AK189" s="158">
        <f>'OPEX-M_CWS'!AL24</f>
        <v>0</v>
      </c>
      <c r="AL189" s="158">
        <f>'OPEX-M_CWS'!AM24</f>
        <v>0</v>
      </c>
      <c r="AM189" s="158">
        <f>'OPEX-M_CWS'!AN24</f>
        <v>0</v>
      </c>
      <c r="AN189" s="158">
        <f>'OPEX-M_CWS'!AO24</f>
        <v>0</v>
      </c>
      <c r="AO189" s="158">
        <f>'OPEX-M_CWS'!AP24</f>
        <v>0</v>
      </c>
      <c r="AP189" s="158">
        <f>'OPEX-M_CWS'!AQ24</f>
        <v>0</v>
      </c>
      <c r="AQ189" s="158">
        <f>'OPEX-M_CWS'!AR24</f>
        <v>0</v>
      </c>
      <c r="AR189" s="158">
        <f>'OPEX-M_CWS'!AS24</f>
        <v>1500</v>
      </c>
      <c r="AS189" s="158">
        <f>'OPEX-M_CWS'!AT24</f>
        <v>0</v>
      </c>
      <c r="AT189" s="158">
        <f>'OPEX-M_CWS'!AU24</f>
        <v>0</v>
      </c>
      <c r="AU189" s="158">
        <f>'OPEX-M_CWS'!AV24</f>
        <v>0</v>
      </c>
      <c r="AV189" s="158">
        <f>'OPEX-M_CWS'!AW24</f>
        <v>0</v>
      </c>
      <c r="AW189" s="158">
        <f>'OPEX-M_CWS'!AX24</f>
        <v>0</v>
      </c>
      <c r="AX189" s="158">
        <f>'OPEX-M_CWS'!AY24</f>
        <v>0</v>
      </c>
      <c r="AY189" s="158">
        <f>'OPEX-M_CWS'!AZ24</f>
        <v>0</v>
      </c>
      <c r="AZ189" s="158">
        <f>'OPEX-M_CWS'!BA24</f>
        <v>0</v>
      </c>
      <c r="BA189" s="158">
        <f>'OPEX-M_CWS'!BB24</f>
        <v>0</v>
      </c>
      <c r="BB189" s="158">
        <f>'OPEX-M_CWS'!BC24</f>
        <v>0</v>
      </c>
      <c r="BC189" s="158">
        <f>'OPEX-M_CWS'!BD24</f>
        <v>0</v>
      </c>
      <c r="BD189" s="158">
        <f>'OPEX-M_CWS'!BE24</f>
        <v>1500</v>
      </c>
      <c r="BE189" s="158">
        <f>'OPEX-M_CWS'!BF24</f>
        <v>0</v>
      </c>
      <c r="BF189" s="158">
        <f>'OPEX-M_CWS'!BG24</f>
        <v>0</v>
      </c>
      <c r="BG189" s="158">
        <f>'OPEX-M_CWS'!BH24</f>
        <v>0</v>
      </c>
      <c r="BH189" s="158">
        <f>'OPEX-M_CWS'!BI24</f>
        <v>0</v>
      </c>
      <c r="BI189" s="158">
        <f>'OPEX-M_CWS'!BJ24</f>
        <v>0</v>
      </c>
      <c r="BJ189" s="158">
        <f>'OPEX-M_CWS'!BK24</f>
        <v>0</v>
      </c>
      <c r="BK189" s="158">
        <f>'OPEX-M_CWS'!BL24</f>
        <v>0</v>
      </c>
      <c r="BL189" s="158">
        <f>'OPEX-M_CWS'!BM24</f>
        <v>0</v>
      </c>
      <c r="BM189" s="167">
        <f>SUM(D189:BL189)</f>
        <v>9000</v>
      </c>
    </row>
    <row r="190" spans="1:65" s="50" customFormat="1" x14ac:dyDescent="0.15">
      <c r="A190" s="74"/>
      <c r="B190" s="47" t="s">
        <v>169</v>
      </c>
      <c r="C190" s="14"/>
      <c r="D190" s="158">
        <f>'OPEX-M_CWS'!E25</f>
        <v>3300</v>
      </c>
      <c r="E190" s="158">
        <f>'OPEX-M_CWS'!F25</f>
        <v>150</v>
      </c>
      <c r="F190" s="158">
        <f>'OPEX-M_CWS'!G25</f>
        <v>150</v>
      </c>
      <c r="G190" s="158">
        <f>'OPEX-M_CWS'!H25</f>
        <v>150</v>
      </c>
      <c r="H190" s="158">
        <f>'OPEX-M_CWS'!I25</f>
        <v>150</v>
      </c>
      <c r="I190" s="158">
        <f>'OPEX-M_CWS'!J25</f>
        <v>150</v>
      </c>
      <c r="J190" s="158">
        <f>'OPEX-M_CWS'!K25</f>
        <v>150</v>
      </c>
      <c r="K190" s="158">
        <f>'OPEX-M_CWS'!L25</f>
        <v>150</v>
      </c>
      <c r="L190" s="158">
        <f>'OPEX-M_CWS'!M25</f>
        <v>150</v>
      </c>
      <c r="M190" s="158">
        <f>'OPEX-M_CWS'!N25</f>
        <v>150</v>
      </c>
      <c r="N190" s="158">
        <f>'OPEX-M_CWS'!O25</f>
        <v>150</v>
      </c>
      <c r="O190" s="158">
        <f>'OPEX-M_CWS'!P25</f>
        <v>150</v>
      </c>
      <c r="P190" s="158">
        <f>'OPEX-M_CWS'!Q25</f>
        <v>150</v>
      </c>
      <c r="Q190" s="158">
        <f>'OPEX-M_CWS'!R25</f>
        <v>153.75</v>
      </c>
      <c r="R190" s="158">
        <f>'OPEX-M_CWS'!S25</f>
        <v>153.75</v>
      </c>
      <c r="S190" s="158">
        <f>'OPEX-M_CWS'!T25</f>
        <v>153.75</v>
      </c>
      <c r="T190" s="158">
        <f>'OPEX-M_CWS'!U25</f>
        <v>153.75</v>
      </c>
      <c r="U190" s="158">
        <f>'OPEX-M_CWS'!V25</f>
        <v>153.75</v>
      </c>
      <c r="V190" s="158">
        <f>'OPEX-M_CWS'!W25</f>
        <v>153.75</v>
      </c>
      <c r="W190" s="158">
        <f>'OPEX-M_CWS'!X25</f>
        <v>153.75</v>
      </c>
      <c r="X190" s="158">
        <f>'OPEX-M_CWS'!Y25</f>
        <v>153.75</v>
      </c>
      <c r="Y190" s="158">
        <f>'OPEX-M_CWS'!Z25</f>
        <v>153.75</v>
      </c>
      <c r="Z190" s="158">
        <f>'OPEX-M_CWS'!AA25</f>
        <v>153.75</v>
      </c>
      <c r="AA190" s="158">
        <f>'OPEX-M_CWS'!AB25</f>
        <v>153.75</v>
      </c>
      <c r="AB190" s="158">
        <f>'OPEX-M_CWS'!AC25</f>
        <v>153.75</v>
      </c>
      <c r="AC190" s="158">
        <f>'OPEX-M_CWS'!AD25</f>
        <v>157.59375</v>
      </c>
      <c r="AD190" s="158">
        <f>'OPEX-M_CWS'!AE25</f>
        <v>157.59375</v>
      </c>
      <c r="AE190" s="158">
        <f>'OPEX-M_CWS'!AF25</f>
        <v>157.59375</v>
      </c>
      <c r="AF190" s="158">
        <f>'OPEX-M_CWS'!AG25</f>
        <v>157.59375</v>
      </c>
      <c r="AG190" s="158">
        <f>'OPEX-M_CWS'!AH25</f>
        <v>157.59375</v>
      </c>
      <c r="AH190" s="158">
        <f>'OPEX-M_CWS'!AI25</f>
        <v>157.59375</v>
      </c>
      <c r="AI190" s="158">
        <f>'OPEX-M_CWS'!AJ25</f>
        <v>157.59375</v>
      </c>
      <c r="AJ190" s="158">
        <f>'OPEX-M_CWS'!AK25</f>
        <v>157.59375</v>
      </c>
      <c r="AK190" s="158">
        <f>'OPEX-M_CWS'!AL25</f>
        <v>157.59375</v>
      </c>
      <c r="AL190" s="158">
        <f>'OPEX-M_CWS'!AM25</f>
        <v>157.59375</v>
      </c>
      <c r="AM190" s="158">
        <f>'OPEX-M_CWS'!AN25</f>
        <v>157.59375</v>
      </c>
      <c r="AN190" s="158">
        <f>'OPEX-M_CWS'!AO25</f>
        <v>157.59375</v>
      </c>
      <c r="AO190" s="158">
        <f>'OPEX-M_CWS'!AP25</f>
        <v>161.53359374999999</v>
      </c>
      <c r="AP190" s="158">
        <f>'OPEX-M_CWS'!AQ25</f>
        <v>161.53359374999999</v>
      </c>
      <c r="AQ190" s="158">
        <f>'OPEX-M_CWS'!AR25</f>
        <v>161.53359374999999</v>
      </c>
      <c r="AR190" s="158">
        <f>'OPEX-M_CWS'!AS25</f>
        <v>161.53359374999999</v>
      </c>
      <c r="AS190" s="158">
        <f>'OPEX-M_CWS'!AT25</f>
        <v>161.53359374999999</v>
      </c>
      <c r="AT190" s="158">
        <f>'OPEX-M_CWS'!AU25</f>
        <v>161.53359374999999</v>
      </c>
      <c r="AU190" s="158">
        <f>'OPEX-M_CWS'!AV25</f>
        <v>161.53359374999999</v>
      </c>
      <c r="AV190" s="158">
        <f>'OPEX-M_CWS'!AW25</f>
        <v>161.53359374999999</v>
      </c>
      <c r="AW190" s="158">
        <f>'OPEX-M_CWS'!AX25</f>
        <v>161.53359374999999</v>
      </c>
      <c r="AX190" s="158">
        <f>'OPEX-M_CWS'!AY25</f>
        <v>161.53359374999999</v>
      </c>
      <c r="AY190" s="158">
        <f>'OPEX-M_CWS'!AZ25</f>
        <v>161.53359374999999</v>
      </c>
      <c r="AZ190" s="158">
        <f>'OPEX-M_CWS'!BA25</f>
        <v>161.53359374999999</v>
      </c>
      <c r="BA190" s="158">
        <f>'OPEX-M_CWS'!BB25</f>
        <v>165.57193359374997</v>
      </c>
      <c r="BB190" s="158">
        <f>'OPEX-M_CWS'!BC25</f>
        <v>165.57193359374997</v>
      </c>
      <c r="BC190" s="158">
        <f>'OPEX-M_CWS'!BD25</f>
        <v>165.57193359374997</v>
      </c>
      <c r="BD190" s="158">
        <f>'OPEX-M_CWS'!BE25</f>
        <v>165.57193359374997</v>
      </c>
      <c r="BE190" s="158">
        <f>'OPEX-M_CWS'!BF25</f>
        <v>165.57193359374997</v>
      </c>
      <c r="BF190" s="158">
        <f>'OPEX-M_CWS'!BG25</f>
        <v>165.57193359374997</v>
      </c>
      <c r="BG190" s="158">
        <f>'OPEX-M_CWS'!BH25</f>
        <v>165.57193359374997</v>
      </c>
      <c r="BH190" s="158">
        <f>'OPEX-M_CWS'!BI25</f>
        <v>165.57193359374997</v>
      </c>
      <c r="BI190" s="158">
        <f>'OPEX-M_CWS'!BJ25</f>
        <v>165.57193359374997</v>
      </c>
      <c r="BJ190" s="158">
        <f>'OPEX-M_CWS'!BK25</f>
        <v>165.57193359374997</v>
      </c>
      <c r="BK190" s="158">
        <f>'OPEX-M_CWS'!BL25</f>
        <v>165.57193359374997</v>
      </c>
      <c r="BL190" s="158">
        <f>'OPEX-M_CWS'!BM25</f>
        <v>165.57193359374997</v>
      </c>
      <c r="BM190" s="167">
        <f>SUM(D190:BL190)</f>
        <v>12761.391328125006</v>
      </c>
    </row>
    <row r="191" spans="1:65" s="1" customFormat="1" x14ac:dyDescent="0.15">
      <c r="A191" s="7"/>
      <c r="B191" s="14" t="s">
        <v>304</v>
      </c>
      <c r="C191" s="33"/>
      <c r="D191" s="158">
        <f>'OPEX-M_CWS'!E26</f>
        <v>8300</v>
      </c>
      <c r="E191" s="158">
        <f>'OPEX-M_CWS'!F26</f>
        <v>225</v>
      </c>
      <c r="F191" s="158">
        <f>'OPEX-M_CWS'!G26</f>
        <v>225</v>
      </c>
      <c r="G191" s="158">
        <f>'OPEX-M_CWS'!H26</f>
        <v>225</v>
      </c>
      <c r="H191" s="158">
        <f>'OPEX-M_CWS'!I26</f>
        <v>1725</v>
      </c>
      <c r="I191" s="158">
        <f>'OPEX-M_CWS'!J26</f>
        <v>225</v>
      </c>
      <c r="J191" s="158">
        <f>'OPEX-M_CWS'!K26</f>
        <v>225</v>
      </c>
      <c r="K191" s="158">
        <f>'OPEX-M_CWS'!L26</f>
        <v>225</v>
      </c>
      <c r="L191" s="158">
        <f>'OPEX-M_CWS'!M26</f>
        <v>225</v>
      </c>
      <c r="M191" s="158">
        <f>'OPEX-M_CWS'!N26</f>
        <v>225</v>
      </c>
      <c r="N191" s="158">
        <f>'OPEX-M_CWS'!O26</f>
        <v>225</v>
      </c>
      <c r="O191" s="158">
        <f>'OPEX-M_CWS'!P26</f>
        <v>225</v>
      </c>
      <c r="P191" s="158">
        <f>'OPEX-M_CWS'!Q26</f>
        <v>225</v>
      </c>
      <c r="Q191" s="158">
        <f>'OPEX-M_CWS'!R26</f>
        <v>230.625</v>
      </c>
      <c r="R191" s="158">
        <f>'OPEX-M_CWS'!S26</f>
        <v>230.625</v>
      </c>
      <c r="S191" s="158">
        <f>'OPEX-M_CWS'!T26</f>
        <v>230.625</v>
      </c>
      <c r="T191" s="158">
        <f>'OPEX-M_CWS'!U26</f>
        <v>1730.625</v>
      </c>
      <c r="U191" s="158">
        <f>'OPEX-M_CWS'!V26</f>
        <v>230.625</v>
      </c>
      <c r="V191" s="158">
        <f>'OPEX-M_CWS'!W26</f>
        <v>230.625</v>
      </c>
      <c r="W191" s="158">
        <f>'OPEX-M_CWS'!X26</f>
        <v>230.625</v>
      </c>
      <c r="X191" s="158">
        <f>'OPEX-M_CWS'!Y26</f>
        <v>230.625</v>
      </c>
      <c r="Y191" s="158">
        <f>'OPEX-M_CWS'!Z26</f>
        <v>230.625</v>
      </c>
      <c r="Z191" s="158">
        <f>'OPEX-M_CWS'!AA26</f>
        <v>230.625</v>
      </c>
      <c r="AA191" s="158">
        <f>'OPEX-M_CWS'!AB26</f>
        <v>230.625</v>
      </c>
      <c r="AB191" s="158">
        <f>'OPEX-M_CWS'!AC26</f>
        <v>230.625</v>
      </c>
      <c r="AC191" s="158">
        <f>'OPEX-M_CWS'!AD26</f>
        <v>236.390625</v>
      </c>
      <c r="AD191" s="158">
        <f>'OPEX-M_CWS'!AE26</f>
        <v>236.390625</v>
      </c>
      <c r="AE191" s="158">
        <f>'OPEX-M_CWS'!AF26</f>
        <v>236.390625</v>
      </c>
      <c r="AF191" s="158">
        <f>'OPEX-M_CWS'!AG26</f>
        <v>1736.390625</v>
      </c>
      <c r="AG191" s="158">
        <f>'OPEX-M_CWS'!AH26</f>
        <v>236.390625</v>
      </c>
      <c r="AH191" s="158">
        <f>'OPEX-M_CWS'!AI26</f>
        <v>236.390625</v>
      </c>
      <c r="AI191" s="158">
        <f>'OPEX-M_CWS'!AJ26</f>
        <v>236.390625</v>
      </c>
      <c r="AJ191" s="158">
        <f>'OPEX-M_CWS'!AK26</f>
        <v>236.390625</v>
      </c>
      <c r="AK191" s="158">
        <f>'OPEX-M_CWS'!AL26</f>
        <v>236.390625</v>
      </c>
      <c r="AL191" s="158">
        <f>'OPEX-M_CWS'!AM26</f>
        <v>236.390625</v>
      </c>
      <c r="AM191" s="158">
        <f>'OPEX-M_CWS'!AN26</f>
        <v>236.390625</v>
      </c>
      <c r="AN191" s="158">
        <f>'OPEX-M_CWS'!AO26</f>
        <v>236.390625</v>
      </c>
      <c r="AO191" s="158">
        <f>'OPEX-M_CWS'!AP26</f>
        <v>242.30039062499998</v>
      </c>
      <c r="AP191" s="158">
        <f>'OPEX-M_CWS'!AQ26</f>
        <v>242.30039062499998</v>
      </c>
      <c r="AQ191" s="158">
        <f>'OPEX-M_CWS'!AR26</f>
        <v>242.30039062499998</v>
      </c>
      <c r="AR191" s="158">
        <f>'OPEX-M_CWS'!AS26</f>
        <v>1742.3003906249999</v>
      </c>
      <c r="AS191" s="158">
        <f>'OPEX-M_CWS'!AT26</f>
        <v>242.30039062499998</v>
      </c>
      <c r="AT191" s="158">
        <f>'OPEX-M_CWS'!AU26</f>
        <v>242.30039062499998</v>
      </c>
      <c r="AU191" s="158">
        <f>'OPEX-M_CWS'!AV26</f>
        <v>242.30039062499998</v>
      </c>
      <c r="AV191" s="158">
        <f>'OPEX-M_CWS'!AW26</f>
        <v>242.30039062499998</v>
      </c>
      <c r="AW191" s="158">
        <f>'OPEX-M_CWS'!AX26</f>
        <v>242.30039062499998</v>
      </c>
      <c r="AX191" s="158">
        <f>'OPEX-M_CWS'!AY26</f>
        <v>242.30039062499998</v>
      </c>
      <c r="AY191" s="158">
        <f>'OPEX-M_CWS'!AZ26</f>
        <v>242.30039062499998</v>
      </c>
      <c r="AZ191" s="158">
        <f>'OPEX-M_CWS'!BA26</f>
        <v>242.30039062499998</v>
      </c>
      <c r="BA191" s="158">
        <f>'OPEX-M_CWS'!BB26</f>
        <v>248.35790039062496</v>
      </c>
      <c r="BB191" s="158">
        <f>'OPEX-M_CWS'!BC26</f>
        <v>248.35790039062496</v>
      </c>
      <c r="BC191" s="158">
        <f>'OPEX-M_CWS'!BD26</f>
        <v>248.35790039062496</v>
      </c>
      <c r="BD191" s="158">
        <f>'OPEX-M_CWS'!BE26</f>
        <v>1748.357900390625</v>
      </c>
      <c r="BE191" s="158">
        <f>'OPEX-M_CWS'!BF26</f>
        <v>248.35790039062496</v>
      </c>
      <c r="BF191" s="158">
        <f>'OPEX-M_CWS'!BG26</f>
        <v>248.35790039062496</v>
      </c>
      <c r="BG191" s="158">
        <f>'OPEX-M_CWS'!BH26</f>
        <v>248.35790039062496</v>
      </c>
      <c r="BH191" s="158">
        <f>'OPEX-M_CWS'!BI26</f>
        <v>248.35790039062496</v>
      </c>
      <c r="BI191" s="158">
        <f>'OPEX-M_CWS'!BJ26</f>
        <v>248.35790039062496</v>
      </c>
      <c r="BJ191" s="158">
        <f>'OPEX-M_CWS'!BK26</f>
        <v>248.35790039062496</v>
      </c>
      <c r="BK191" s="158">
        <f>'OPEX-M_CWS'!BL26</f>
        <v>248.35790039062496</v>
      </c>
      <c r="BL191" s="158">
        <f>'OPEX-M_CWS'!BM26</f>
        <v>248.35790039062496</v>
      </c>
      <c r="BM191" s="167">
        <f>SUM(D191:BL191)</f>
        <v>29992.086992187498</v>
      </c>
    </row>
    <row r="192" spans="1:65" x14ac:dyDescent="0.15">
      <c r="C192" s="14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  <c r="BK192" s="158"/>
      <c r="BL192" s="158"/>
    </row>
    <row r="193" spans="1:65" x14ac:dyDescent="0.15">
      <c r="B193" s="14" t="s">
        <v>306</v>
      </c>
      <c r="C193" s="14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  <c r="BK193" s="158"/>
      <c r="BL193" s="158"/>
    </row>
    <row r="194" spans="1:65" s="50" customFormat="1" x14ac:dyDescent="0.15">
      <c r="A194" s="74"/>
      <c r="B194" s="47" t="s">
        <v>180</v>
      </c>
      <c r="C194" s="14"/>
      <c r="D194" s="158">
        <f>'OPEX-M_CWS'!E29</f>
        <v>2500</v>
      </c>
      <c r="E194" s="158">
        <f>'OPEX-M_CWS'!F29</f>
        <v>250</v>
      </c>
      <c r="F194" s="158">
        <f>'OPEX-M_CWS'!G29</f>
        <v>250</v>
      </c>
      <c r="G194" s="158">
        <f>'OPEX-M_CWS'!H29</f>
        <v>250</v>
      </c>
      <c r="H194" s="158">
        <f>'OPEX-M_CWS'!I29</f>
        <v>250</v>
      </c>
      <c r="I194" s="158">
        <f>'OPEX-M_CWS'!J29</f>
        <v>250</v>
      </c>
      <c r="J194" s="158">
        <f>'OPEX-M_CWS'!K29</f>
        <v>250</v>
      </c>
      <c r="K194" s="158">
        <f>'OPEX-M_CWS'!L29</f>
        <v>250</v>
      </c>
      <c r="L194" s="158">
        <f>'OPEX-M_CWS'!M29</f>
        <v>250</v>
      </c>
      <c r="M194" s="158">
        <f>'OPEX-M_CWS'!N29</f>
        <v>250</v>
      </c>
      <c r="N194" s="158">
        <f>'OPEX-M_CWS'!O29</f>
        <v>250</v>
      </c>
      <c r="O194" s="158">
        <f>'OPEX-M_CWS'!P29</f>
        <v>250</v>
      </c>
      <c r="P194" s="158">
        <f>'OPEX-M_CWS'!Q29</f>
        <v>250</v>
      </c>
      <c r="Q194" s="158">
        <f>'OPEX-M_CWS'!R29</f>
        <v>256.25</v>
      </c>
      <c r="R194" s="158">
        <f>'OPEX-M_CWS'!S29</f>
        <v>256.25</v>
      </c>
      <c r="S194" s="158">
        <f>'OPEX-M_CWS'!T29</f>
        <v>256.25</v>
      </c>
      <c r="T194" s="158">
        <f>'OPEX-M_CWS'!U29</f>
        <v>256.25</v>
      </c>
      <c r="U194" s="158">
        <f>'OPEX-M_CWS'!V29</f>
        <v>256.25</v>
      </c>
      <c r="V194" s="158">
        <f>'OPEX-M_CWS'!W29</f>
        <v>256.25</v>
      </c>
      <c r="W194" s="158">
        <f>'OPEX-M_CWS'!X29</f>
        <v>256.25</v>
      </c>
      <c r="X194" s="158">
        <f>'OPEX-M_CWS'!Y29</f>
        <v>256.25</v>
      </c>
      <c r="Y194" s="158">
        <f>'OPEX-M_CWS'!Z29</f>
        <v>256.25</v>
      </c>
      <c r="Z194" s="158">
        <f>'OPEX-M_CWS'!AA29</f>
        <v>256.25</v>
      </c>
      <c r="AA194" s="158">
        <f>'OPEX-M_CWS'!AB29</f>
        <v>256.25</v>
      </c>
      <c r="AB194" s="158">
        <f>'OPEX-M_CWS'!AC29</f>
        <v>256.25</v>
      </c>
      <c r="AC194" s="158">
        <f>'OPEX-M_CWS'!AD29</f>
        <v>262.65625</v>
      </c>
      <c r="AD194" s="158">
        <f>'OPEX-M_CWS'!AE29</f>
        <v>262.65625</v>
      </c>
      <c r="AE194" s="158">
        <f>'OPEX-M_CWS'!AF29</f>
        <v>262.65625</v>
      </c>
      <c r="AF194" s="158">
        <f>'OPEX-M_CWS'!AG29</f>
        <v>262.65625</v>
      </c>
      <c r="AG194" s="158">
        <f>'OPEX-M_CWS'!AH29</f>
        <v>262.65625</v>
      </c>
      <c r="AH194" s="158">
        <f>'OPEX-M_CWS'!AI29</f>
        <v>262.65625</v>
      </c>
      <c r="AI194" s="158">
        <f>'OPEX-M_CWS'!AJ29</f>
        <v>262.65625</v>
      </c>
      <c r="AJ194" s="158">
        <f>'OPEX-M_CWS'!AK29</f>
        <v>262.65625</v>
      </c>
      <c r="AK194" s="158">
        <f>'OPEX-M_CWS'!AL29</f>
        <v>262.65625</v>
      </c>
      <c r="AL194" s="158">
        <f>'OPEX-M_CWS'!AM29</f>
        <v>262.65625</v>
      </c>
      <c r="AM194" s="158">
        <f>'OPEX-M_CWS'!AN29</f>
        <v>262.65625</v>
      </c>
      <c r="AN194" s="158">
        <f>'OPEX-M_CWS'!AO29</f>
        <v>262.65625</v>
      </c>
      <c r="AO194" s="158">
        <f>'OPEX-M_CWS'!AP29</f>
        <v>269.22265625</v>
      </c>
      <c r="AP194" s="158">
        <f>'OPEX-M_CWS'!AQ29</f>
        <v>269.22265625</v>
      </c>
      <c r="AQ194" s="158">
        <f>'OPEX-M_CWS'!AR29</f>
        <v>269.22265625</v>
      </c>
      <c r="AR194" s="158">
        <f>'OPEX-M_CWS'!AS29</f>
        <v>269.22265625</v>
      </c>
      <c r="AS194" s="158">
        <f>'OPEX-M_CWS'!AT29</f>
        <v>269.22265625</v>
      </c>
      <c r="AT194" s="158">
        <f>'OPEX-M_CWS'!AU29</f>
        <v>269.22265625</v>
      </c>
      <c r="AU194" s="158">
        <f>'OPEX-M_CWS'!AV29</f>
        <v>269.22265625</v>
      </c>
      <c r="AV194" s="158">
        <f>'OPEX-M_CWS'!AW29</f>
        <v>269.22265625</v>
      </c>
      <c r="AW194" s="158">
        <f>'OPEX-M_CWS'!AX29</f>
        <v>269.22265625</v>
      </c>
      <c r="AX194" s="158">
        <f>'OPEX-M_CWS'!AY29</f>
        <v>269.22265625</v>
      </c>
      <c r="AY194" s="158">
        <f>'OPEX-M_CWS'!AZ29</f>
        <v>269.22265625</v>
      </c>
      <c r="AZ194" s="158">
        <f>'OPEX-M_CWS'!BA29</f>
        <v>269.22265625</v>
      </c>
      <c r="BA194" s="158">
        <f>'OPEX-M_CWS'!BB29</f>
        <v>275.95322265624998</v>
      </c>
      <c r="BB194" s="158">
        <f>'OPEX-M_CWS'!BC29</f>
        <v>275.95322265624998</v>
      </c>
      <c r="BC194" s="158">
        <f>'OPEX-M_CWS'!BD29</f>
        <v>275.95322265624998</v>
      </c>
      <c r="BD194" s="158">
        <f>'OPEX-M_CWS'!BE29</f>
        <v>275.95322265624998</v>
      </c>
      <c r="BE194" s="158">
        <f>'OPEX-M_CWS'!BF29</f>
        <v>275.95322265624998</v>
      </c>
      <c r="BF194" s="158">
        <f>'OPEX-M_CWS'!BG29</f>
        <v>275.95322265624998</v>
      </c>
      <c r="BG194" s="158">
        <f>'OPEX-M_CWS'!BH29</f>
        <v>275.95322265624998</v>
      </c>
      <c r="BH194" s="158">
        <f>'OPEX-M_CWS'!BI29</f>
        <v>275.95322265624998</v>
      </c>
      <c r="BI194" s="158">
        <f>'OPEX-M_CWS'!BJ29</f>
        <v>275.95322265624998</v>
      </c>
      <c r="BJ194" s="158">
        <f>'OPEX-M_CWS'!BK29</f>
        <v>275.95322265624998</v>
      </c>
      <c r="BK194" s="158">
        <f>'OPEX-M_CWS'!BL29</f>
        <v>275.95322265624998</v>
      </c>
      <c r="BL194" s="158">
        <f>'OPEX-M_CWS'!BM29</f>
        <v>275.95322265624998</v>
      </c>
      <c r="BM194" s="167">
        <f>SUM(D194:BL194)</f>
        <v>18268.985546875007</v>
      </c>
    </row>
    <row r="195" spans="1:65" s="50" customFormat="1" x14ac:dyDescent="0.15">
      <c r="A195" s="74"/>
      <c r="B195" s="47" t="s">
        <v>1037</v>
      </c>
      <c r="C195" s="14"/>
      <c r="D195" s="158">
        <f>'OPEX-M_CWS'!E30</f>
        <v>0</v>
      </c>
      <c r="E195" s="158">
        <f>'OPEX-M_CWS'!F30</f>
        <v>250</v>
      </c>
      <c r="F195" s="158">
        <f>'OPEX-M_CWS'!G30</f>
        <v>250</v>
      </c>
      <c r="G195" s="158">
        <f>'OPEX-M_CWS'!H30</f>
        <v>250</v>
      </c>
      <c r="H195" s="158">
        <f>'OPEX-M_CWS'!I30</f>
        <v>250</v>
      </c>
      <c r="I195" s="158">
        <f>'OPEX-M_CWS'!J30</f>
        <v>250</v>
      </c>
      <c r="J195" s="158">
        <f>'OPEX-M_CWS'!K30</f>
        <v>250</v>
      </c>
      <c r="K195" s="158">
        <f>'OPEX-M_CWS'!L30</f>
        <v>250</v>
      </c>
      <c r="L195" s="158">
        <f>'OPEX-M_CWS'!M30</f>
        <v>250</v>
      </c>
      <c r="M195" s="158">
        <f>'OPEX-M_CWS'!N30</f>
        <v>250</v>
      </c>
      <c r="N195" s="158">
        <f>'OPEX-M_CWS'!O30</f>
        <v>250</v>
      </c>
      <c r="O195" s="158">
        <f>'OPEX-M_CWS'!P30</f>
        <v>250</v>
      </c>
      <c r="P195" s="158">
        <f>'OPEX-M_CWS'!Q30</f>
        <v>250</v>
      </c>
      <c r="Q195" s="158">
        <f>'OPEX-M_CWS'!R30</f>
        <v>256.25</v>
      </c>
      <c r="R195" s="158">
        <f>'OPEX-M_CWS'!S30</f>
        <v>256.25</v>
      </c>
      <c r="S195" s="158">
        <f>'OPEX-M_CWS'!T30</f>
        <v>256.25</v>
      </c>
      <c r="T195" s="158">
        <f>'OPEX-M_CWS'!U30</f>
        <v>256.25</v>
      </c>
      <c r="U195" s="158">
        <f>'OPEX-M_CWS'!V30</f>
        <v>256.25</v>
      </c>
      <c r="V195" s="158">
        <f>'OPEX-M_CWS'!W30</f>
        <v>256.25</v>
      </c>
      <c r="W195" s="158">
        <f>'OPEX-M_CWS'!X30</f>
        <v>256.25</v>
      </c>
      <c r="X195" s="158">
        <f>'OPEX-M_CWS'!Y30</f>
        <v>256.25</v>
      </c>
      <c r="Y195" s="158">
        <f>'OPEX-M_CWS'!Z30</f>
        <v>256.25</v>
      </c>
      <c r="Z195" s="158">
        <f>'OPEX-M_CWS'!AA30</f>
        <v>256.25</v>
      </c>
      <c r="AA195" s="158">
        <f>'OPEX-M_CWS'!AB30</f>
        <v>256.25</v>
      </c>
      <c r="AB195" s="158">
        <f>'OPEX-M_CWS'!AC30</f>
        <v>256.25</v>
      </c>
      <c r="AC195" s="158">
        <f>'OPEX-M_CWS'!AD30</f>
        <v>262.65625</v>
      </c>
      <c r="AD195" s="158">
        <f>'OPEX-M_CWS'!AE30</f>
        <v>262.65625</v>
      </c>
      <c r="AE195" s="158">
        <f>'OPEX-M_CWS'!AF30</f>
        <v>262.65625</v>
      </c>
      <c r="AF195" s="158">
        <f>'OPEX-M_CWS'!AG30</f>
        <v>262.65625</v>
      </c>
      <c r="AG195" s="158">
        <f>'OPEX-M_CWS'!AH30</f>
        <v>262.65625</v>
      </c>
      <c r="AH195" s="158">
        <f>'OPEX-M_CWS'!AI30</f>
        <v>262.65625</v>
      </c>
      <c r="AI195" s="158">
        <f>'OPEX-M_CWS'!AJ30</f>
        <v>262.65625</v>
      </c>
      <c r="AJ195" s="158">
        <f>'OPEX-M_CWS'!AK30</f>
        <v>262.65625</v>
      </c>
      <c r="AK195" s="158">
        <f>'OPEX-M_CWS'!AL30</f>
        <v>262.65625</v>
      </c>
      <c r="AL195" s="158">
        <f>'OPEX-M_CWS'!AM30</f>
        <v>262.65625</v>
      </c>
      <c r="AM195" s="158">
        <f>'OPEX-M_CWS'!AN30</f>
        <v>262.65625</v>
      </c>
      <c r="AN195" s="158">
        <f>'OPEX-M_CWS'!AO30</f>
        <v>262.65625</v>
      </c>
      <c r="AO195" s="158">
        <f>'OPEX-M_CWS'!AP30</f>
        <v>269.22265625</v>
      </c>
      <c r="AP195" s="158">
        <f>'OPEX-M_CWS'!AQ30</f>
        <v>269.22265625</v>
      </c>
      <c r="AQ195" s="158">
        <f>'OPEX-M_CWS'!AR30</f>
        <v>269.22265625</v>
      </c>
      <c r="AR195" s="158">
        <f>'OPEX-M_CWS'!AS30</f>
        <v>269.22265625</v>
      </c>
      <c r="AS195" s="158">
        <f>'OPEX-M_CWS'!AT30</f>
        <v>269.22265625</v>
      </c>
      <c r="AT195" s="158">
        <f>'OPEX-M_CWS'!AU30</f>
        <v>269.22265625</v>
      </c>
      <c r="AU195" s="158">
        <f>'OPEX-M_CWS'!AV30</f>
        <v>269.22265625</v>
      </c>
      <c r="AV195" s="158">
        <f>'OPEX-M_CWS'!AW30</f>
        <v>269.22265625</v>
      </c>
      <c r="AW195" s="158">
        <f>'OPEX-M_CWS'!AX30</f>
        <v>269.22265625</v>
      </c>
      <c r="AX195" s="158">
        <f>'OPEX-M_CWS'!AY30</f>
        <v>269.22265625</v>
      </c>
      <c r="AY195" s="158">
        <f>'OPEX-M_CWS'!AZ30</f>
        <v>269.22265625</v>
      </c>
      <c r="AZ195" s="158">
        <f>'OPEX-M_CWS'!BA30</f>
        <v>269.22265625</v>
      </c>
      <c r="BA195" s="158">
        <f>'OPEX-M_CWS'!BB30</f>
        <v>275.95322265624998</v>
      </c>
      <c r="BB195" s="158">
        <f>'OPEX-M_CWS'!BC30</f>
        <v>275.95322265624998</v>
      </c>
      <c r="BC195" s="158">
        <f>'OPEX-M_CWS'!BD30</f>
        <v>275.95322265624998</v>
      </c>
      <c r="BD195" s="158">
        <f>'OPEX-M_CWS'!BE30</f>
        <v>275.95322265624998</v>
      </c>
      <c r="BE195" s="158">
        <f>'OPEX-M_CWS'!BF30</f>
        <v>275.95322265624998</v>
      </c>
      <c r="BF195" s="158">
        <f>'OPEX-M_CWS'!BG30</f>
        <v>275.95322265624998</v>
      </c>
      <c r="BG195" s="158">
        <f>'OPEX-M_CWS'!BH30</f>
        <v>275.95322265624998</v>
      </c>
      <c r="BH195" s="158">
        <f>'OPEX-M_CWS'!BI30</f>
        <v>275.95322265624998</v>
      </c>
      <c r="BI195" s="158">
        <f>'OPEX-M_CWS'!BJ30</f>
        <v>275.95322265624998</v>
      </c>
      <c r="BJ195" s="158">
        <f>'OPEX-M_CWS'!BK30</f>
        <v>275.95322265624998</v>
      </c>
      <c r="BK195" s="158">
        <f>'OPEX-M_CWS'!BL30</f>
        <v>275.95322265624998</v>
      </c>
      <c r="BL195" s="158">
        <f>'OPEX-M_CWS'!BM30</f>
        <v>275.95322265624998</v>
      </c>
      <c r="BM195" s="167">
        <f>SUM(D195:BL195)</f>
        <v>15768.985546874996</v>
      </c>
    </row>
    <row r="196" spans="1:65" s="50" customFormat="1" x14ac:dyDescent="0.15">
      <c r="A196" s="74"/>
      <c r="B196" s="47" t="s">
        <v>176</v>
      </c>
      <c r="C196" s="14"/>
      <c r="D196" s="158">
        <f>'OPEX-M_CWS'!E31</f>
        <v>8500</v>
      </c>
      <c r="E196" s="158">
        <f>'OPEX-M_CWS'!F31</f>
        <v>20000</v>
      </c>
      <c r="F196" s="158">
        <f>'OPEX-M_CWS'!G31</f>
        <v>0</v>
      </c>
      <c r="G196" s="158">
        <f>'OPEX-M_CWS'!H31</f>
        <v>0</v>
      </c>
      <c r="H196" s="158">
        <f>'OPEX-M_CWS'!I31</f>
        <v>0</v>
      </c>
      <c r="I196" s="158">
        <f>'OPEX-M_CWS'!J31</f>
        <v>0</v>
      </c>
      <c r="J196" s="158">
        <f>'OPEX-M_CWS'!K31</f>
        <v>0</v>
      </c>
      <c r="K196" s="158">
        <f>'OPEX-M_CWS'!L31</f>
        <v>0</v>
      </c>
      <c r="L196" s="158">
        <f>'OPEX-M_CWS'!M31</f>
        <v>0</v>
      </c>
      <c r="M196" s="158">
        <f>'OPEX-M_CWS'!N31</f>
        <v>0</v>
      </c>
      <c r="N196" s="158">
        <f>'OPEX-M_CWS'!O31</f>
        <v>0</v>
      </c>
      <c r="O196" s="158">
        <f>'OPEX-M_CWS'!P31</f>
        <v>0</v>
      </c>
      <c r="P196" s="158">
        <f>'OPEX-M_CWS'!Q31</f>
        <v>0</v>
      </c>
      <c r="Q196" s="158">
        <f>'OPEX-M_CWS'!R31</f>
        <v>5000</v>
      </c>
      <c r="R196" s="158">
        <f>'OPEX-M_CWS'!S31</f>
        <v>0</v>
      </c>
      <c r="S196" s="158">
        <f>'OPEX-M_CWS'!T31</f>
        <v>0</v>
      </c>
      <c r="T196" s="158">
        <f>'OPEX-M_CWS'!U31</f>
        <v>0</v>
      </c>
      <c r="U196" s="158">
        <f>'OPEX-M_CWS'!V31</f>
        <v>0</v>
      </c>
      <c r="V196" s="158">
        <f>'OPEX-M_CWS'!W31</f>
        <v>0</v>
      </c>
      <c r="W196" s="158">
        <f>'OPEX-M_CWS'!X31</f>
        <v>0</v>
      </c>
      <c r="X196" s="158">
        <f>'OPEX-M_CWS'!Y31</f>
        <v>0</v>
      </c>
      <c r="Y196" s="158">
        <f>'OPEX-M_CWS'!Z31</f>
        <v>0</v>
      </c>
      <c r="Z196" s="158">
        <f>'OPEX-M_CWS'!AA31</f>
        <v>0</v>
      </c>
      <c r="AA196" s="158">
        <f>'OPEX-M_CWS'!AB31</f>
        <v>0</v>
      </c>
      <c r="AB196" s="158">
        <f>'OPEX-M_CWS'!AC31</f>
        <v>0</v>
      </c>
      <c r="AC196" s="158">
        <f>'OPEX-M_CWS'!AD31</f>
        <v>5000</v>
      </c>
      <c r="AD196" s="158">
        <f>'OPEX-M_CWS'!AE31</f>
        <v>0</v>
      </c>
      <c r="AE196" s="158">
        <f>'OPEX-M_CWS'!AF31</f>
        <v>0</v>
      </c>
      <c r="AF196" s="158">
        <f>'OPEX-M_CWS'!AG31</f>
        <v>0</v>
      </c>
      <c r="AG196" s="158">
        <f>'OPEX-M_CWS'!AH31</f>
        <v>0</v>
      </c>
      <c r="AH196" s="158">
        <f>'OPEX-M_CWS'!AI31</f>
        <v>0</v>
      </c>
      <c r="AI196" s="158">
        <f>'OPEX-M_CWS'!AJ31</f>
        <v>0</v>
      </c>
      <c r="AJ196" s="158">
        <f>'OPEX-M_CWS'!AK31</f>
        <v>0</v>
      </c>
      <c r="AK196" s="158">
        <f>'OPEX-M_CWS'!AL31</f>
        <v>0</v>
      </c>
      <c r="AL196" s="158">
        <f>'OPEX-M_CWS'!AM31</f>
        <v>0</v>
      </c>
      <c r="AM196" s="158">
        <f>'OPEX-M_CWS'!AN31</f>
        <v>0</v>
      </c>
      <c r="AN196" s="158">
        <f>'OPEX-M_CWS'!AO31</f>
        <v>0</v>
      </c>
      <c r="AO196" s="158">
        <f>'OPEX-M_CWS'!AP31</f>
        <v>5000</v>
      </c>
      <c r="AP196" s="158">
        <f>'OPEX-M_CWS'!AQ31</f>
        <v>0</v>
      </c>
      <c r="AQ196" s="158">
        <f>'OPEX-M_CWS'!AR31</f>
        <v>0</v>
      </c>
      <c r="AR196" s="158">
        <f>'OPEX-M_CWS'!AS31</f>
        <v>0</v>
      </c>
      <c r="AS196" s="158">
        <f>'OPEX-M_CWS'!AT31</f>
        <v>0</v>
      </c>
      <c r="AT196" s="158">
        <f>'OPEX-M_CWS'!AU31</f>
        <v>0</v>
      </c>
      <c r="AU196" s="158">
        <f>'OPEX-M_CWS'!AV31</f>
        <v>0</v>
      </c>
      <c r="AV196" s="158">
        <f>'OPEX-M_CWS'!AW31</f>
        <v>0</v>
      </c>
      <c r="AW196" s="158">
        <f>'OPEX-M_CWS'!AX31</f>
        <v>0</v>
      </c>
      <c r="AX196" s="158">
        <f>'OPEX-M_CWS'!AY31</f>
        <v>0</v>
      </c>
      <c r="AY196" s="158">
        <f>'OPEX-M_CWS'!AZ31</f>
        <v>0</v>
      </c>
      <c r="AZ196" s="158">
        <f>'OPEX-M_CWS'!BA31</f>
        <v>0</v>
      </c>
      <c r="BA196" s="158">
        <f>'OPEX-M_CWS'!BB31</f>
        <v>5000</v>
      </c>
      <c r="BB196" s="158">
        <f>'OPEX-M_CWS'!BC31</f>
        <v>0</v>
      </c>
      <c r="BC196" s="158">
        <f>'OPEX-M_CWS'!BD31</f>
        <v>0</v>
      </c>
      <c r="BD196" s="158">
        <f>'OPEX-M_CWS'!BE31</f>
        <v>0</v>
      </c>
      <c r="BE196" s="158">
        <f>'OPEX-M_CWS'!BF31</f>
        <v>0</v>
      </c>
      <c r="BF196" s="158">
        <f>'OPEX-M_CWS'!BG31</f>
        <v>0</v>
      </c>
      <c r="BG196" s="158">
        <f>'OPEX-M_CWS'!BH31</f>
        <v>0</v>
      </c>
      <c r="BH196" s="158">
        <f>'OPEX-M_CWS'!BI31</f>
        <v>0</v>
      </c>
      <c r="BI196" s="158">
        <f>'OPEX-M_CWS'!BJ31</f>
        <v>0</v>
      </c>
      <c r="BJ196" s="158">
        <f>'OPEX-M_CWS'!BK31</f>
        <v>0</v>
      </c>
      <c r="BK196" s="158">
        <f>'OPEX-M_CWS'!BL31</f>
        <v>0</v>
      </c>
      <c r="BL196" s="158">
        <f>'OPEX-M_CWS'!BM31</f>
        <v>0</v>
      </c>
      <c r="BM196" s="167">
        <f>SUM(D196:BL196)</f>
        <v>48500</v>
      </c>
    </row>
    <row r="197" spans="1:65" s="50" customFormat="1" x14ac:dyDescent="0.15">
      <c r="A197" s="74"/>
      <c r="B197" s="50" t="s">
        <v>307</v>
      </c>
      <c r="C197" s="14"/>
      <c r="D197" s="158">
        <f>'OPEX-M_CWS'!E32</f>
        <v>11000</v>
      </c>
      <c r="E197" s="158">
        <f>'OPEX-M_CWS'!F32</f>
        <v>20500</v>
      </c>
      <c r="F197" s="158">
        <f>'OPEX-M_CWS'!G32</f>
        <v>500</v>
      </c>
      <c r="G197" s="158">
        <f>'OPEX-M_CWS'!H32</f>
        <v>500</v>
      </c>
      <c r="H197" s="158">
        <f>'OPEX-M_CWS'!I32</f>
        <v>500</v>
      </c>
      <c r="I197" s="158">
        <f>'OPEX-M_CWS'!J32</f>
        <v>500</v>
      </c>
      <c r="J197" s="158">
        <f>'OPEX-M_CWS'!K32</f>
        <v>500</v>
      </c>
      <c r="K197" s="158">
        <f>'OPEX-M_CWS'!L32</f>
        <v>500</v>
      </c>
      <c r="L197" s="158">
        <f>'OPEX-M_CWS'!M32</f>
        <v>500</v>
      </c>
      <c r="M197" s="158">
        <f>'OPEX-M_CWS'!N32</f>
        <v>500</v>
      </c>
      <c r="N197" s="158">
        <f>'OPEX-M_CWS'!O32</f>
        <v>500</v>
      </c>
      <c r="O197" s="158">
        <f>'OPEX-M_CWS'!P32</f>
        <v>500</v>
      </c>
      <c r="P197" s="158">
        <f>'OPEX-M_CWS'!Q32</f>
        <v>500</v>
      </c>
      <c r="Q197" s="158">
        <f>'OPEX-M_CWS'!R32</f>
        <v>5512.5</v>
      </c>
      <c r="R197" s="158">
        <f>'OPEX-M_CWS'!S32</f>
        <v>512.5</v>
      </c>
      <c r="S197" s="158">
        <f>'OPEX-M_CWS'!T32</f>
        <v>512.5</v>
      </c>
      <c r="T197" s="158">
        <f>'OPEX-M_CWS'!U32</f>
        <v>512.5</v>
      </c>
      <c r="U197" s="158">
        <f>'OPEX-M_CWS'!V32</f>
        <v>512.5</v>
      </c>
      <c r="V197" s="158">
        <f>'OPEX-M_CWS'!W32</f>
        <v>512.5</v>
      </c>
      <c r="W197" s="158">
        <f>'OPEX-M_CWS'!X32</f>
        <v>512.5</v>
      </c>
      <c r="X197" s="158">
        <f>'OPEX-M_CWS'!Y32</f>
        <v>512.5</v>
      </c>
      <c r="Y197" s="158">
        <f>'OPEX-M_CWS'!Z32</f>
        <v>512.5</v>
      </c>
      <c r="Z197" s="158">
        <f>'OPEX-M_CWS'!AA32</f>
        <v>512.5</v>
      </c>
      <c r="AA197" s="158">
        <f>'OPEX-M_CWS'!AB32</f>
        <v>512.5</v>
      </c>
      <c r="AB197" s="158">
        <f>'OPEX-M_CWS'!AC32</f>
        <v>512.5</v>
      </c>
      <c r="AC197" s="158">
        <f>'OPEX-M_CWS'!AD32</f>
        <v>5525.3125</v>
      </c>
      <c r="AD197" s="158">
        <f>'OPEX-M_CWS'!AE32</f>
        <v>525.3125</v>
      </c>
      <c r="AE197" s="158">
        <f>'OPEX-M_CWS'!AF32</f>
        <v>525.3125</v>
      </c>
      <c r="AF197" s="158">
        <f>'OPEX-M_CWS'!AG32</f>
        <v>525.3125</v>
      </c>
      <c r="AG197" s="158">
        <f>'OPEX-M_CWS'!AH32</f>
        <v>525.3125</v>
      </c>
      <c r="AH197" s="158">
        <f>'OPEX-M_CWS'!AI32</f>
        <v>525.3125</v>
      </c>
      <c r="AI197" s="158">
        <f>'OPEX-M_CWS'!AJ32</f>
        <v>525.3125</v>
      </c>
      <c r="AJ197" s="158">
        <f>'OPEX-M_CWS'!AK32</f>
        <v>525.3125</v>
      </c>
      <c r="AK197" s="158">
        <f>'OPEX-M_CWS'!AL32</f>
        <v>525.3125</v>
      </c>
      <c r="AL197" s="158">
        <f>'OPEX-M_CWS'!AM32</f>
        <v>525.3125</v>
      </c>
      <c r="AM197" s="158">
        <f>'OPEX-M_CWS'!AN32</f>
        <v>525.3125</v>
      </c>
      <c r="AN197" s="158">
        <f>'OPEX-M_CWS'!AO32</f>
        <v>525.3125</v>
      </c>
      <c r="AO197" s="158">
        <f>'OPEX-M_CWS'!AP32</f>
        <v>5538.4453125</v>
      </c>
      <c r="AP197" s="158">
        <f>'OPEX-M_CWS'!AQ32</f>
        <v>538.4453125</v>
      </c>
      <c r="AQ197" s="158">
        <f>'OPEX-M_CWS'!AR32</f>
        <v>538.4453125</v>
      </c>
      <c r="AR197" s="158">
        <f>'OPEX-M_CWS'!AS32</f>
        <v>538.4453125</v>
      </c>
      <c r="AS197" s="158">
        <f>'OPEX-M_CWS'!AT32</f>
        <v>538.4453125</v>
      </c>
      <c r="AT197" s="158">
        <f>'OPEX-M_CWS'!AU32</f>
        <v>538.4453125</v>
      </c>
      <c r="AU197" s="158">
        <f>'OPEX-M_CWS'!AV32</f>
        <v>538.4453125</v>
      </c>
      <c r="AV197" s="158">
        <f>'OPEX-M_CWS'!AW32</f>
        <v>538.4453125</v>
      </c>
      <c r="AW197" s="158">
        <f>'OPEX-M_CWS'!AX32</f>
        <v>538.4453125</v>
      </c>
      <c r="AX197" s="158">
        <f>'OPEX-M_CWS'!AY32</f>
        <v>538.4453125</v>
      </c>
      <c r="AY197" s="158">
        <f>'OPEX-M_CWS'!AZ32</f>
        <v>538.4453125</v>
      </c>
      <c r="AZ197" s="158">
        <f>'OPEX-M_CWS'!BA32</f>
        <v>538.4453125</v>
      </c>
      <c r="BA197" s="158">
        <f>'OPEX-M_CWS'!BB32</f>
        <v>5551.9064453125002</v>
      </c>
      <c r="BB197" s="158">
        <f>'OPEX-M_CWS'!BC32</f>
        <v>551.90644531249995</v>
      </c>
      <c r="BC197" s="158">
        <f>'OPEX-M_CWS'!BD32</f>
        <v>551.90644531249995</v>
      </c>
      <c r="BD197" s="158">
        <f>'OPEX-M_CWS'!BE32</f>
        <v>551.90644531249995</v>
      </c>
      <c r="BE197" s="158">
        <f>'OPEX-M_CWS'!BF32</f>
        <v>551.90644531249995</v>
      </c>
      <c r="BF197" s="158">
        <f>'OPEX-M_CWS'!BG32</f>
        <v>551.90644531249995</v>
      </c>
      <c r="BG197" s="158">
        <f>'OPEX-M_CWS'!BH32</f>
        <v>551.90644531249995</v>
      </c>
      <c r="BH197" s="158">
        <f>'OPEX-M_CWS'!BI32</f>
        <v>551.90644531249995</v>
      </c>
      <c r="BI197" s="158">
        <f>'OPEX-M_CWS'!BJ32</f>
        <v>551.90644531249995</v>
      </c>
      <c r="BJ197" s="158">
        <f>'OPEX-M_CWS'!BK32</f>
        <v>551.90644531249995</v>
      </c>
      <c r="BK197" s="158">
        <f>'OPEX-M_CWS'!BL32</f>
        <v>551.90644531249995</v>
      </c>
      <c r="BL197" s="158">
        <f>'OPEX-M_CWS'!BM32</f>
        <v>551.90644531249995</v>
      </c>
      <c r="BM197" s="167">
        <f>SUM(D197:BL197)</f>
        <v>82537.971093750035</v>
      </c>
    </row>
    <row r="198" spans="1:65" s="50" customFormat="1" x14ac:dyDescent="0.15">
      <c r="A198" s="74"/>
      <c r="C198" s="14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  <c r="AF198" s="166"/>
      <c r="AG198" s="166"/>
      <c r="AH198" s="166"/>
      <c r="AI198" s="166"/>
      <c r="AJ198" s="166"/>
      <c r="AK198" s="166"/>
      <c r="AL198" s="166"/>
      <c r="AM198" s="166"/>
      <c r="AN198" s="166"/>
      <c r="AO198" s="166"/>
      <c r="AP198" s="166"/>
      <c r="AQ198" s="166"/>
      <c r="AR198" s="166"/>
      <c r="AS198" s="166"/>
      <c r="AT198" s="166"/>
      <c r="AU198" s="166"/>
      <c r="AV198" s="166"/>
      <c r="AW198" s="166"/>
      <c r="AX198" s="166"/>
      <c r="AY198" s="166"/>
      <c r="AZ198" s="166"/>
      <c r="BA198" s="166"/>
      <c r="BB198" s="166"/>
      <c r="BC198" s="166"/>
      <c r="BD198" s="166"/>
      <c r="BE198" s="166"/>
      <c r="BF198" s="166"/>
      <c r="BG198" s="166"/>
      <c r="BH198" s="166"/>
      <c r="BI198" s="166"/>
      <c r="BJ198" s="166"/>
      <c r="BK198" s="166"/>
      <c r="BL198" s="166"/>
      <c r="BM198" s="167"/>
    </row>
    <row r="199" spans="1:65" x14ac:dyDescent="0.15">
      <c r="B199" s="14" t="s">
        <v>174</v>
      </c>
      <c r="C199" s="33"/>
      <c r="D199" s="158">
        <f>'OPEX-M_CWS'!E34</f>
        <v>0</v>
      </c>
      <c r="E199" s="158">
        <f>'OPEX-M_CWS'!F34</f>
        <v>25</v>
      </c>
      <c r="F199" s="158">
        <f>'OPEX-M_CWS'!G34</f>
        <v>25</v>
      </c>
      <c r="G199" s="158">
        <f>'OPEX-M_CWS'!H34</f>
        <v>25</v>
      </c>
      <c r="H199" s="158">
        <f>'OPEX-M_CWS'!I34</f>
        <v>25</v>
      </c>
      <c r="I199" s="158">
        <f>'OPEX-M_CWS'!J34</f>
        <v>25</v>
      </c>
      <c r="J199" s="158">
        <f>'OPEX-M_CWS'!K34</f>
        <v>25</v>
      </c>
      <c r="K199" s="158">
        <f>'OPEX-M_CWS'!L34</f>
        <v>25</v>
      </c>
      <c r="L199" s="158">
        <f>'OPEX-M_CWS'!M34</f>
        <v>25</v>
      </c>
      <c r="M199" s="158">
        <f>'OPEX-M_CWS'!N34</f>
        <v>25</v>
      </c>
      <c r="N199" s="158">
        <f>'OPEX-M_CWS'!O34</f>
        <v>25</v>
      </c>
      <c r="O199" s="158">
        <f>'OPEX-M_CWS'!P34</f>
        <v>25</v>
      </c>
      <c r="P199" s="158">
        <f>'OPEX-M_CWS'!Q34</f>
        <v>25</v>
      </c>
      <c r="Q199" s="158">
        <f>'OPEX-M_CWS'!R34</f>
        <v>25.624999999999996</v>
      </c>
      <c r="R199" s="158">
        <f>'OPEX-M_CWS'!S34</f>
        <v>25.624999999999996</v>
      </c>
      <c r="S199" s="158">
        <f>'OPEX-M_CWS'!T34</f>
        <v>25.624999999999996</v>
      </c>
      <c r="T199" s="158">
        <f>'OPEX-M_CWS'!U34</f>
        <v>25.624999999999996</v>
      </c>
      <c r="U199" s="158">
        <f>'OPEX-M_CWS'!V34</f>
        <v>25.624999999999996</v>
      </c>
      <c r="V199" s="158">
        <f>'OPEX-M_CWS'!W34</f>
        <v>25.624999999999996</v>
      </c>
      <c r="W199" s="158">
        <f>'OPEX-M_CWS'!X34</f>
        <v>25.624999999999996</v>
      </c>
      <c r="X199" s="158">
        <f>'OPEX-M_CWS'!Y34</f>
        <v>25.624999999999996</v>
      </c>
      <c r="Y199" s="158">
        <f>'OPEX-M_CWS'!Z34</f>
        <v>25.624999999999996</v>
      </c>
      <c r="Z199" s="158">
        <f>'OPEX-M_CWS'!AA34</f>
        <v>25.624999999999996</v>
      </c>
      <c r="AA199" s="158">
        <f>'OPEX-M_CWS'!AB34</f>
        <v>25.624999999999996</v>
      </c>
      <c r="AB199" s="158">
        <f>'OPEX-M_CWS'!AC34</f>
        <v>25.624999999999996</v>
      </c>
      <c r="AC199" s="158">
        <f>'OPEX-M_CWS'!AD34</f>
        <v>26.265624999999993</v>
      </c>
      <c r="AD199" s="158">
        <f>'OPEX-M_CWS'!AE34</f>
        <v>26.265624999999993</v>
      </c>
      <c r="AE199" s="158">
        <f>'OPEX-M_CWS'!AF34</f>
        <v>26.265624999999993</v>
      </c>
      <c r="AF199" s="158">
        <f>'OPEX-M_CWS'!AG34</f>
        <v>26.265624999999993</v>
      </c>
      <c r="AG199" s="158">
        <f>'OPEX-M_CWS'!AH34</f>
        <v>26.265624999999993</v>
      </c>
      <c r="AH199" s="158">
        <f>'OPEX-M_CWS'!AI34</f>
        <v>26.265624999999993</v>
      </c>
      <c r="AI199" s="158">
        <f>'OPEX-M_CWS'!AJ34</f>
        <v>26.265624999999993</v>
      </c>
      <c r="AJ199" s="158">
        <f>'OPEX-M_CWS'!AK34</f>
        <v>26.265624999999993</v>
      </c>
      <c r="AK199" s="158">
        <f>'OPEX-M_CWS'!AL34</f>
        <v>26.265624999999993</v>
      </c>
      <c r="AL199" s="158">
        <f>'OPEX-M_CWS'!AM34</f>
        <v>26.265624999999993</v>
      </c>
      <c r="AM199" s="158">
        <f>'OPEX-M_CWS'!AN34</f>
        <v>26.265624999999993</v>
      </c>
      <c r="AN199" s="158">
        <f>'OPEX-M_CWS'!AO34</f>
        <v>26.265624999999993</v>
      </c>
      <c r="AO199" s="158">
        <f>'OPEX-M_CWS'!AP34</f>
        <v>26.922265624999991</v>
      </c>
      <c r="AP199" s="158">
        <f>'OPEX-M_CWS'!AQ34</f>
        <v>26.922265624999991</v>
      </c>
      <c r="AQ199" s="158">
        <f>'OPEX-M_CWS'!AR34</f>
        <v>26.922265624999991</v>
      </c>
      <c r="AR199" s="158">
        <f>'OPEX-M_CWS'!AS34</f>
        <v>26.922265624999991</v>
      </c>
      <c r="AS199" s="158">
        <f>'OPEX-M_CWS'!AT34</f>
        <v>26.922265624999991</v>
      </c>
      <c r="AT199" s="158">
        <f>'OPEX-M_CWS'!AU34</f>
        <v>26.922265624999991</v>
      </c>
      <c r="AU199" s="158">
        <f>'OPEX-M_CWS'!AV34</f>
        <v>26.922265624999991</v>
      </c>
      <c r="AV199" s="158">
        <f>'OPEX-M_CWS'!AW34</f>
        <v>26.922265624999991</v>
      </c>
      <c r="AW199" s="158">
        <f>'OPEX-M_CWS'!AX34</f>
        <v>26.922265624999991</v>
      </c>
      <c r="AX199" s="158">
        <f>'OPEX-M_CWS'!AY34</f>
        <v>26.922265624999991</v>
      </c>
      <c r="AY199" s="158">
        <f>'OPEX-M_CWS'!AZ34</f>
        <v>26.922265624999991</v>
      </c>
      <c r="AZ199" s="158">
        <f>'OPEX-M_CWS'!BA34</f>
        <v>26.922265624999991</v>
      </c>
      <c r="BA199" s="158">
        <f>'OPEX-M_CWS'!BB34</f>
        <v>27.59532226562499</v>
      </c>
      <c r="BB199" s="158">
        <f>'OPEX-M_CWS'!BC34</f>
        <v>27.59532226562499</v>
      </c>
      <c r="BC199" s="158">
        <f>'OPEX-M_CWS'!BD34</f>
        <v>27.59532226562499</v>
      </c>
      <c r="BD199" s="158">
        <f>'OPEX-M_CWS'!BE34</f>
        <v>27.59532226562499</v>
      </c>
      <c r="BE199" s="158">
        <f>'OPEX-M_CWS'!BF34</f>
        <v>27.59532226562499</v>
      </c>
      <c r="BF199" s="158">
        <f>'OPEX-M_CWS'!BG34</f>
        <v>27.59532226562499</v>
      </c>
      <c r="BG199" s="158">
        <f>'OPEX-M_CWS'!BH34</f>
        <v>27.59532226562499</v>
      </c>
      <c r="BH199" s="158">
        <f>'OPEX-M_CWS'!BI34</f>
        <v>27.59532226562499</v>
      </c>
      <c r="BI199" s="158">
        <f>'OPEX-M_CWS'!BJ34</f>
        <v>27.59532226562499</v>
      </c>
      <c r="BJ199" s="158">
        <f>'OPEX-M_CWS'!BK34</f>
        <v>27.59532226562499</v>
      </c>
      <c r="BK199" s="158">
        <f>'OPEX-M_CWS'!BL34</f>
        <v>27.59532226562499</v>
      </c>
      <c r="BL199" s="158">
        <f>'OPEX-M_CWS'!BM34</f>
        <v>27.59532226562499</v>
      </c>
      <c r="BM199" s="167">
        <f>SUM(D199:BL199)</f>
        <v>1576.8985546875006</v>
      </c>
    </row>
    <row r="200" spans="1:65" x14ac:dyDescent="0.15">
      <c r="B200" s="14"/>
      <c r="C200" s="33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  <c r="AH200" s="158"/>
      <c r="AI200" s="158"/>
      <c r="AJ200" s="158"/>
      <c r="AK200" s="158"/>
      <c r="AL200" s="158"/>
      <c r="AM200" s="158"/>
      <c r="AN200" s="158"/>
      <c r="AO200" s="158"/>
      <c r="AP200" s="158"/>
      <c r="AQ200" s="158"/>
      <c r="AR200" s="158"/>
      <c r="AS200" s="158"/>
      <c r="AT200" s="158"/>
      <c r="AU200" s="158"/>
      <c r="AV200" s="158"/>
      <c r="AW200" s="158"/>
      <c r="AX200" s="158"/>
      <c r="AY200" s="158"/>
      <c r="AZ200" s="158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  <c r="BK200" s="158"/>
      <c r="BL200" s="158"/>
    </row>
    <row r="201" spans="1:65" x14ac:dyDescent="0.15">
      <c r="B201" s="50" t="s">
        <v>170</v>
      </c>
      <c r="C201" s="33"/>
      <c r="D201" s="158">
        <f>'OPEX-M_CWS'!E36</f>
        <v>0</v>
      </c>
      <c r="E201" s="158">
        <f>'OPEX-M_CWS'!F36</f>
        <v>25</v>
      </c>
      <c r="F201" s="158">
        <f>'OPEX-M_CWS'!G36</f>
        <v>25</v>
      </c>
      <c r="G201" s="158">
        <f>'OPEX-M_CWS'!H36</f>
        <v>25</v>
      </c>
      <c r="H201" s="158">
        <f>'OPEX-M_CWS'!I36</f>
        <v>25</v>
      </c>
      <c r="I201" s="158">
        <f>'OPEX-M_CWS'!J36</f>
        <v>25</v>
      </c>
      <c r="J201" s="158">
        <f>'OPEX-M_CWS'!K36</f>
        <v>25</v>
      </c>
      <c r="K201" s="158">
        <f>'OPEX-M_CWS'!L36</f>
        <v>25</v>
      </c>
      <c r="L201" s="158">
        <f>'OPEX-M_CWS'!M36</f>
        <v>25</v>
      </c>
      <c r="M201" s="158">
        <f>'OPEX-M_CWS'!N36</f>
        <v>25</v>
      </c>
      <c r="N201" s="158">
        <f>'OPEX-M_CWS'!O36</f>
        <v>25</v>
      </c>
      <c r="O201" s="158">
        <f>'OPEX-M_CWS'!P36</f>
        <v>25</v>
      </c>
      <c r="P201" s="158">
        <f>'OPEX-M_CWS'!Q36</f>
        <v>25</v>
      </c>
      <c r="Q201" s="158">
        <f>'OPEX-M_CWS'!R36</f>
        <v>25.624999999999996</v>
      </c>
      <c r="R201" s="158">
        <f>'OPEX-M_CWS'!S36</f>
        <v>25.624999999999996</v>
      </c>
      <c r="S201" s="158">
        <f>'OPEX-M_CWS'!T36</f>
        <v>25.624999999999996</v>
      </c>
      <c r="T201" s="158">
        <f>'OPEX-M_CWS'!U36</f>
        <v>25.624999999999996</v>
      </c>
      <c r="U201" s="158">
        <f>'OPEX-M_CWS'!V36</f>
        <v>25.624999999999996</v>
      </c>
      <c r="V201" s="158">
        <f>'OPEX-M_CWS'!W36</f>
        <v>25.624999999999996</v>
      </c>
      <c r="W201" s="158">
        <f>'OPEX-M_CWS'!X36</f>
        <v>25.624999999999996</v>
      </c>
      <c r="X201" s="158">
        <f>'OPEX-M_CWS'!Y36</f>
        <v>25.624999999999996</v>
      </c>
      <c r="Y201" s="158">
        <f>'OPEX-M_CWS'!Z36</f>
        <v>25.624999999999996</v>
      </c>
      <c r="Z201" s="158">
        <f>'OPEX-M_CWS'!AA36</f>
        <v>25.624999999999996</v>
      </c>
      <c r="AA201" s="158">
        <f>'OPEX-M_CWS'!AB36</f>
        <v>25.624999999999996</v>
      </c>
      <c r="AB201" s="158">
        <f>'OPEX-M_CWS'!AC36</f>
        <v>25.624999999999996</v>
      </c>
      <c r="AC201" s="158">
        <f>'OPEX-M_CWS'!AD36</f>
        <v>26.265624999999993</v>
      </c>
      <c r="AD201" s="158">
        <f>'OPEX-M_CWS'!AE36</f>
        <v>26.265624999999993</v>
      </c>
      <c r="AE201" s="158">
        <f>'OPEX-M_CWS'!AF36</f>
        <v>26.265624999999993</v>
      </c>
      <c r="AF201" s="158">
        <f>'OPEX-M_CWS'!AG36</f>
        <v>26.265624999999993</v>
      </c>
      <c r="AG201" s="158">
        <f>'OPEX-M_CWS'!AH36</f>
        <v>26.265624999999993</v>
      </c>
      <c r="AH201" s="158">
        <f>'OPEX-M_CWS'!AI36</f>
        <v>26.265624999999993</v>
      </c>
      <c r="AI201" s="158">
        <f>'OPEX-M_CWS'!AJ36</f>
        <v>26.265624999999993</v>
      </c>
      <c r="AJ201" s="158">
        <f>'OPEX-M_CWS'!AK36</f>
        <v>26.265624999999993</v>
      </c>
      <c r="AK201" s="158">
        <f>'OPEX-M_CWS'!AL36</f>
        <v>26.265624999999993</v>
      </c>
      <c r="AL201" s="158">
        <f>'OPEX-M_CWS'!AM36</f>
        <v>26.265624999999993</v>
      </c>
      <c r="AM201" s="158">
        <f>'OPEX-M_CWS'!AN36</f>
        <v>26.265624999999993</v>
      </c>
      <c r="AN201" s="158">
        <f>'OPEX-M_CWS'!AO36</f>
        <v>26.265624999999993</v>
      </c>
      <c r="AO201" s="158">
        <f>'OPEX-M_CWS'!AP36</f>
        <v>26.922265624999991</v>
      </c>
      <c r="AP201" s="158">
        <f>'OPEX-M_CWS'!AQ36</f>
        <v>26.922265624999991</v>
      </c>
      <c r="AQ201" s="158">
        <f>'OPEX-M_CWS'!AR36</f>
        <v>26.922265624999991</v>
      </c>
      <c r="AR201" s="158">
        <f>'OPEX-M_CWS'!AS36</f>
        <v>26.922265624999991</v>
      </c>
      <c r="AS201" s="158">
        <f>'OPEX-M_CWS'!AT36</f>
        <v>26.922265624999991</v>
      </c>
      <c r="AT201" s="158">
        <f>'OPEX-M_CWS'!AU36</f>
        <v>26.922265624999991</v>
      </c>
      <c r="AU201" s="158">
        <f>'OPEX-M_CWS'!AV36</f>
        <v>26.922265624999991</v>
      </c>
      <c r="AV201" s="158">
        <f>'OPEX-M_CWS'!AW36</f>
        <v>26.922265624999991</v>
      </c>
      <c r="AW201" s="158">
        <f>'OPEX-M_CWS'!AX36</f>
        <v>26.922265624999991</v>
      </c>
      <c r="AX201" s="158">
        <f>'OPEX-M_CWS'!AY36</f>
        <v>26.922265624999991</v>
      </c>
      <c r="AY201" s="158">
        <f>'OPEX-M_CWS'!AZ36</f>
        <v>26.922265624999991</v>
      </c>
      <c r="AZ201" s="158">
        <f>'OPEX-M_CWS'!BA36</f>
        <v>26.922265624999991</v>
      </c>
      <c r="BA201" s="158">
        <f>'OPEX-M_CWS'!BB36</f>
        <v>27.59532226562499</v>
      </c>
      <c r="BB201" s="158">
        <f>'OPEX-M_CWS'!BC36</f>
        <v>27.59532226562499</v>
      </c>
      <c r="BC201" s="158">
        <f>'OPEX-M_CWS'!BD36</f>
        <v>27.59532226562499</v>
      </c>
      <c r="BD201" s="158">
        <f>'OPEX-M_CWS'!BE36</f>
        <v>27.59532226562499</v>
      </c>
      <c r="BE201" s="158">
        <f>'OPEX-M_CWS'!BF36</f>
        <v>27.59532226562499</v>
      </c>
      <c r="BF201" s="158">
        <f>'OPEX-M_CWS'!BG36</f>
        <v>27.59532226562499</v>
      </c>
      <c r="BG201" s="158">
        <f>'OPEX-M_CWS'!BH36</f>
        <v>27.59532226562499</v>
      </c>
      <c r="BH201" s="158">
        <f>'OPEX-M_CWS'!BI36</f>
        <v>27.59532226562499</v>
      </c>
      <c r="BI201" s="158">
        <f>'OPEX-M_CWS'!BJ36</f>
        <v>27.59532226562499</v>
      </c>
      <c r="BJ201" s="158">
        <f>'OPEX-M_CWS'!BK36</f>
        <v>27.59532226562499</v>
      </c>
      <c r="BK201" s="158">
        <f>'OPEX-M_CWS'!BL36</f>
        <v>27.59532226562499</v>
      </c>
      <c r="BL201" s="158">
        <f>'OPEX-M_CWS'!BM36</f>
        <v>27.59532226562499</v>
      </c>
      <c r="BM201" s="167">
        <f>SUM(D201:BL201)</f>
        <v>1576.8985546875006</v>
      </c>
    </row>
    <row r="202" spans="1:65" x14ac:dyDescent="0.15">
      <c r="B202" s="50"/>
      <c r="C202" s="33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  <c r="AH202" s="158"/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8"/>
      <c r="AT202" s="158"/>
      <c r="AU202" s="158"/>
      <c r="AV202" s="158"/>
      <c r="AW202" s="158"/>
      <c r="AX202" s="158"/>
      <c r="AY202" s="158"/>
      <c r="AZ202" s="158"/>
      <c r="BA202" s="158"/>
      <c r="BB202" s="158"/>
      <c r="BC202" s="158"/>
      <c r="BD202" s="158"/>
      <c r="BE202" s="158"/>
      <c r="BF202" s="158"/>
      <c r="BG202" s="158"/>
      <c r="BH202" s="158"/>
      <c r="BI202" s="158"/>
      <c r="BJ202" s="158"/>
      <c r="BK202" s="158"/>
      <c r="BL202" s="158"/>
    </row>
    <row r="203" spans="1:65" x14ac:dyDescent="0.15">
      <c r="B203" s="50" t="s">
        <v>167</v>
      </c>
      <c r="C203" s="33"/>
      <c r="D203" s="158">
        <f>'OPEX-M_CWS'!E38</f>
        <v>0</v>
      </c>
      <c r="E203" s="158">
        <f>'OPEX-M_CWS'!F38</f>
        <v>716.66666666666663</v>
      </c>
      <c r="F203" s="158">
        <f>'OPEX-M_CWS'!G38</f>
        <v>1308.3333333333333</v>
      </c>
      <c r="G203" s="158">
        <f>'OPEX-M_CWS'!H38</f>
        <v>1475</v>
      </c>
      <c r="H203" s="158">
        <f>'OPEX-M_CWS'!I38</f>
        <v>1641.6666666666667</v>
      </c>
      <c r="I203" s="158">
        <f>'OPEX-M_CWS'!J38</f>
        <v>1641.6666666666667</v>
      </c>
      <c r="J203" s="158">
        <f>'OPEX-M_CWS'!K38</f>
        <v>1641.6666666666667</v>
      </c>
      <c r="K203" s="158">
        <f>'OPEX-M_CWS'!L38</f>
        <v>1641.6666666666667</v>
      </c>
      <c r="L203" s="158">
        <f>'OPEX-M_CWS'!M38</f>
        <v>1641.6666666666667</v>
      </c>
      <c r="M203" s="158">
        <f>'OPEX-M_CWS'!N38</f>
        <v>1641.6666666666667</v>
      </c>
      <c r="N203" s="158">
        <f>'OPEX-M_CWS'!O38</f>
        <v>1641.6666666666667</v>
      </c>
      <c r="O203" s="158">
        <f>'OPEX-M_CWS'!P38</f>
        <v>1641.6666666666667</v>
      </c>
      <c r="P203" s="158">
        <f>'OPEX-M_CWS'!Q38</f>
        <v>1641.6666666666667</v>
      </c>
      <c r="Q203" s="158">
        <f>'OPEX-M_CWS'!R38</f>
        <v>1641.6666666666667</v>
      </c>
      <c r="R203" s="158">
        <f>'OPEX-M_CWS'!S38</f>
        <v>1641.6666666666667</v>
      </c>
      <c r="S203" s="158">
        <f>'OPEX-M_CWS'!T38</f>
        <v>1641.6666666666667</v>
      </c>
      <c r="T203" s="158">
        <f>'OPEX-M_CWS'!U38</f>
        <v>1641.6666666666667</v>
      </c>
      <c r="U203" s="158">
        <f>'OPEX-M_CWS'!V38</f>
        <v>1641.6666666666667</v>
      </c>
      <c r="V203" s="158">
        <f>'OPEX-M_CWS'!W38</f>
        <v>1641.6666666666667</v>
      </c>
      <c r="W203" s="158">
        <f>'OPEX-M_CWS'!X38</f>
        <v>1758.3333333333335</v>
      </c>
      <c r="X203" s="158">
        <f>'OPEX-M_CWS'!Y38</f>
        <v>1758.3333333333335</v>
      </c>
      <c r="Y203" s="158">
        <f>'OPEX-M_CWS'!Z38</f>
        <v>1758.3333333333335</v>
      </c>
      <c r="Z203" s="158">
        <f>'OPEX-M_CWS'!AA38</f>
        <v>1758.3333333333335</v>
      </c>
      <c r="AA203" s="158">
        <f>'OPEX-M_CWS'!AB38</f>
        <v>1758.3333333333335</v>
      </c>
      <c r="AB203" s="158">
        <f>'OPEX-M_CWS'!AC38</f>
        <v>1758.3333333333335</v>
      </c>
      <c r="AC203" s="158">
        <f>'OPEX-M_CWS'!AD38</f>
        <v>1666.6666666666667</v>
      </c>
      <c r="AD203" s="158">
        <f>'OPEX-M_CWS'!AE38</f>
        <v>1758.3333333333335</v>
      </c>
      <c r="AE203" s="158">
        <f>'OPEX-M_CWS'!AF38</f>
        <v>1758.3333333333335</v>
      </c>
      <c r="AF203" s="158">
        <f>'OPEX-M_CWS'!AG38</f>
        <v>1758.3333333333335</v>
      </c>
      <c r="AG203" s="158">
        <f>'OPEX-M_CWS'!AH38</f>
        <v>1758.3333333333335</v>
      </c>
      <c r="AH203" s="158">
        <f>'OPEX-M_CWS'!AI38</f>
        <v>1758.3333333333335</v>
      </c>
      <c r="AI203" s="158">
        <f>'OPEX-M_CWS'!AJ38</f>
        <v>1758.3333333333335</v>
      </c>
      <c r="AJ203" s="158">
        <f>'OPEX-M_CWS'!AK38</f>
        <v>1758.3333333333335</v>
      </c>
      <c r="AK203" s="158">
        <f>'OPEX-M_CWS'!AL38</f>
        <v>1758.3333333333335</v>
      </c>
      <c r="AL203" s="158">
        <f>'OPEX-M_CWS'!AM38</f>
        <v>1758.3333333333335</v>
      </c>
      <c r="AM203" s="158">
        <f>'OPEX-M_CWS'!AN38</f>
        <v>1758.3333333333335</v>
      </c>
      <c r="AN203" s="158">
        <f>'OPEX-M_CWS'!AO38</f>
        <v>1758.3333333333335</v>
      </c>
      <c r="AO203" s="158">
        <f>'OPEX-M_CWS'!AP38</f>
        <v>1758.3333333333335</v>
      </c>
      <c r="AP203" s="158">
        <f>'OPEX-M_CWS'!AQ38</f>
        <v>1758.3333333333335</v>
      </c>
      <c r="AQ203" s="158">
        <f>'OPEX-M_CWS'!AR38</f>
        <v>1758.3333333333335</v>
      </c>
      <c r="AR203" s="158">
        <f>'OPEX-M_CWS'!AS38</f>
        <v>1758.3333333333335</v>
      </c>
      <c r="AS203" s="158">
        <f>'OPEX-M_CWS'!AT38</f>
        <v>1758.3333333333335</v>
      </c>
      <c r="AT203" s="158">
        <f>'OPEX-M_CWS'!AU38</f>
        <v>1758.3333333333335</v>
      </c>
      <c r="AU203" s="158">
        <f>'OPEX-M_CWS'!AV38</f>
        <v>1758.3333333333335</v>
      </c>
      <c r="AV203" s="158">
        <f>'OPEX-M_CWS'!AW38</f>
        <v>1758.3333333333335</v>
      </c>
      <c r="AW203" s="158">
        <f>'OPEX-M_CWS'!AX38</f>
        <v>1758.3333333333335</v>
      </c>
      <c r="AX203" s="158">
        <f>'OPEX-M_CWS'!AY38</f>
        <v>1758.3333333333335</v>
      </c>
      <c r="AY203" s="158">
        <f>'OPEX-M_CWS'!AZ38</f>
        <v>1758.3333333333335</v>
      </c>
      <c r="AZ203" s="158">
        <f>'OPEX-M_CWS'!BA38</f>
        <v>1758.3333333333335</v>
      </c>
      <c r="BA203" s="158">
        <f>'OPEX-M_CWS'!BB38</f>
        <v>1758.3333333333335</v>
      </c>
      <c r="BB203" s="158">
        <f>'OPEX-M_CWS'!BC38</f>
        <v>1758.3333333333335</v>
      </c>
      <c r="BC203" s="158">
        <f>'OPEX-M_CWS'!BD38</f>
        <v>1758.3333333333335</v>
      </c>
      <c r="BD203" s="158">
        <f>'OPEX-M_CWS'!BE38</f>
        <v>1758.3333333333335</v>
      </c>
      <c r="BE203" s="158">
        <f>'OPEX-M_CWS'!BF38</f>
        <v>1758.3333333333335</v>
      </c>
      <c r="BF203" s="158">
        <f>'OPEX-M_CWS'!BG38</f>
        <v>1758.3333333333335</v>
      </c>
      <c r="BG203" s="158">
        <f>'OPEX-M_CWS'!BH38</f>
        <v>1758.3333333333335</v>
      </c>
      <c r="BH203" s="158">
        <f>'OPEX-M_CWS'!BI38</f>
        <v>1758.3333333333335</v>
      </c>
      <c r="BI203" s="158">
        <f>'OPEX-M_CWS'!BJ38</f>
        <v>1758.3333333333335</v>
      </c>
      <c r="BJ203" s="158">
        <f>'OPEX-M_CWS'!BK38</f>
        <v>1758.3333333333335</v>
      </c>
      <c r="BK203" s="158">
        <f>'OPEX-M_CWS'!BL38</f>
        <v>1758.3333333333335</v>
      </c>
      <c r="BL203" s="158">
        <f>'OPEX-M_CWS'!BM38</f>
        <v>1758.3333333333335</v>
      </c>
      <c r="BM203" s="167">
        <f>SUM(D203:BL203)</f>
        <v>101883.33333333328</v>
      </c>
    </row>
    <row r="204" spans="1:65" x14ac:dyDescent="0.15">
      <c r="B204" s="50"/>
      <c r="C204" s="33"/>
      <c r="J204" s="33"/>
    </row>
    <row r="205" spans="1:65" x14ac:dyDescent="0.15">
      <c r="B205" s="14" t="s">
        <v>297</v>
      </c>
      <c r="C205" s="33"/>
      <c r="D205" s="130">
        <f t="shared" ref="D205:AI205" si="22">D203+D201+D199+D197+D191+D185+D178+D172+D169+D147+D138</f>
        <v>28592</v>
      </c>
      <c r="E205" s="130">
        <f t="shared" si="22"/>
        <v>9388940.666666666</v>
      </c>
      <c r="F205" s="130">
        <f t="shared" si="22"/>
        <v>9361632.333333334</v>
      </c>
      <c r="G205" s="130">
        <f t="shared" si="22"/>
        <v>9364689</v>
      </c>
      <c r="H205" s="130">
        <f t="shared" si="22"/>
        <v>9360715.666666666</v>
      </c>
      <c r="I205" s="130">
        <f t="shared" si="22"/>
        <v>9396355.666666666</v>
      </c>
      <c r="J205" s="104">
        <f t="shared" si="22"/>
        <v>9397465.666666666</v>
      </c>
      <c r="K205" s="130">
        <f t="shared" si="22"/>
        <v>9430255.666666666</v>
      </c>
      <c r="L205" s="130">
        <f t="shared" si="22"/>
        <v>9397915.666666666</v>
      </c>
      <c r="M205" s="130">
        <f t="shared" si="22"/>
        <v>9392305.666666666</v>
      </c>
      <c r="N205" s="130">
        <f t="shared" si="22"/>
        <v>9380862.2866666652</v>
      </c>
      <c r="O205" s="130">
        <f t="shared" si="22"/>
        <v>9366887.2866666652</v>
      </c>
      <c r="P205" s="130">
        <f t="shared" si="22"/>
        <v>9367627.4266666658</v>
      </c>
      <c r="Q205" s="130">
        <f t="shared" si="22"/>
        <v>10826856.319666665</v>
      </c>
      <c r="R205" s="130">
        <f t="shared" si="22"/>
        <v>10813595.889666667</v>
      </c>
      <c r="S205" s="130">
        <f t="shared" si="22"/>
        <v>10817119.487666667</v>
      </c>
      <c r="T205" s="130">
        <f t="shared" si="22"/>
        <v>10836684.487666667</v>
      </c>
      <c r="U205" s="130">
        <f t="shared" si="22"/>
        <v>10820719.487666667</v>
      </c>
      <c r="V205" s="130">
        <f t="shared" si="22"/>
        <v>10825429.487666667</v>
      </c>
      <c r="W205" s="130">
        <f t="shared" si="22"/>
        <v>9827291.1543333344</v>
      </c>
      <c r="X205" s="130">
        <f t="shared" si="22"/>
        <v>9828690.7243333329</v>
      </c>
      <c r="Y205" s="130">
        <f t="shared" si="22"/>
        <v>9826865.2943333331</v>
      </c>
      <c r="Z205" s="130">
        <f t="shared" si="22"/>
        <v>9845416.1068333331</v>
      </c>
      <c r="AA205" s="130">
        <f t="shared" si="22"/>
        <v>9828886.1273333337</v>
      </c>
      <c r="AB205" s="130">
        <f t="shared" si="22"/>
        <v>9832131.1898333337</v>
      </c>
      <c r="AC205" s="130">
        <f t="shared" si="22"/>
        <v>8298366.9382916661</v>
      </c>
      <c r="AD205" s="130">
        <f t="shared" si="22"/>
        <v>8308032.0185583336</v>
      </c>
      <c r="AE205" s="130">
        <f t="shared" si="22"/>
        <v>8305281.8147583334</v>
      </c>
      <c r="AF205" s="130">
        <f t="shared" si="22"/>
        <v>8327386.8147583334</v>
      </c>
      <c r="AG205" s="130">
        <f t="shared" si="22"/>
        <v>8308542.5609583333</v>
      </c>
      <c r="AH205" s="130">
        <f t="shared" si="22"/>
        <v>8314842.5609583333</v>
      </c>
      <c r="AI205" s="130">
        <f t="shared" si="22"/>
        <v>8309897.5609583333</v>
      </c>
      <c r="AJ205" s="130">
        <f t="shared" ref="AJ205:BL205" si="23">AJ203+AJ201+AJ199+AJ197+AJ191+AJ185+AJ178+AJ172+AJ169+AJ147+AJ138</f>
        <v>8309109.2647583336</v>
      </c>
      <c r="AK205" s="130">
        <f t="shared" si="23"/>
        <v>8305336.7147583328</v>
      </c>
      <c r="AL205" s="130">
        <f t="shared" si="23"/>
        <v>8322720.1560583338</v>
      </c>
      <c r="AM205" s="130">
        <f t="shared" si="23"/>
        <v>8298904.2098583337</v>
      </c>
      <c r="AN205" s="130">
        <f t="shared" si="23"/>
        <v>8298931.9011583338</v>
      </c>
      <c r="AO205" s="130">
        <f t="shared" si="23"/>
        <v>10000630.24430896</v>
      </c>
      <c r="AP205" s="130">
        <f t="shared" si="23"/>
        <v>10016377.520348961</v>
      </c>
      <c r="AQ205" s="130">
        <f t="shared" si="23"/>
        <v>10018890.119808959</v>
      </c>
      <c r="AR205" s="130">
        <f t="shared" si="23"/>
        <v>10040995.119808959</v>
      </c>
      <c r="AS205" s="130">
        <f t="shared" si="23"/>
        <v>10024925.308098959</v>
      </c>
      <c r="AT205" s="130">
        <f t="shared" si="23"/>
        <v>10031225.308098959</v>
      </c>
      <c r="AU205" s="130">
        <f t="shared" si="23"/>
        <v>10026280.308098959</v>
      </c>
      <c r="AV205" s="130">
        <f t="shared" si="23"/>
        <v>10022720.71980896</v>
      </c>
      <c r="AW205" s="130">
        <f t="shared" si="23"/>
        <v>10018951.31980896</v>
      </c>
      <c r="AX205" s="130">
        <f t="shared" si="23"/>
        <v>10033410.145348961</v>
      </c>
      <c r="AY205" s="130">
        <f t="shared" si="23"/>
        <v>10006820.057058958</v>
      </c>
      <c r="AZ205" s="130">
        <f t="shared" si="23"/>
        <v>10003922.83259896</v>
      </c>
      <c r="BA205" s="130">
        <f t="shared" si="23"/>
        <v>13625894.314746851</v>
      </c>
      <c r="BB205" s="130">
        <f t="shared" si="23"/>
        <v>13654681.861432848</v>
      </c>
      <c r="BC205" s="130">
        <f t="shared" si="23"/>
        <v>13661443.351994848</v>
      </c>
      <c r="BD205" s="130">
        <f t="shared" si="23"/>
        <v>13683548.351994848</v>
      </c>
      <c r="BE205" s="130">
        <f t="shared" si="23"/>
        <v>13671876.067556851</v>
      </c>
      <c r="BF205" s="130">
        <f t="shared" si="23"/>
        <v>13678176.067556851</v>
      </c>
      <c r="BG205" s="130">
        <f t="shared" si="23"/>
        <v>13673231.067556851</v>
      </c>
      <c r="BH205" s="130">
        <f t="shared" si="23"/>
        <v>13665273.951994848</v>
      </c>
      <c r="BI205" s="130">
        <f t="shared" si="23"/>
        <v>13661504.551994849</v>
      </c>
      <c r="BJ205" s="130">
        <f t="shared" si="23"/>
        <v>13671714.486432848</v>
      </c>
      <c r="BK205" s="130">
        <f t="shared" si="23"/>
        <v>13640726.870870849</v>
      </c>
      <c r="BL205" s="130">
        <f t="shared" si="23"/>
        <v>13628010.75530885</v>
      </c>
      <c r="BM205" s="167">
        <f>SUM(D205:BL205)</f>
        <v>620432513.97547305</v>
      </c>
    </row>
    <row r="206" spans="1:65" x14ac:dyDescent="0.15">
      <c r="J206" s="33"/>
    </row>
    <row r="207" spans="1:65" x14ac:dyDescent="0.15">
      <c r="B207" s="14" t="s">
        <v>485</v>
      </c>
      <c r="D207" s="130">
        <f t="shared" ref="D207:AI207" si="24">D129-D205</f>
        <v>-28592</v>
      </c>
      <c r="E207" s="130">
        <f t="shared" si="24"/>
        <v>-9388940.666666666</v>
      </c>
      <c r="F207" s="130">
        <f t="shared" si="24"/>
        <v>-9361632.333333334</v>
      </c>
      <c r="G207" s="130">
        <f t="shared" si="24"/>
        <v>-9364689</v>
      </c>
      <c r="H207" s="130">
        <f t="shared" si="24"/>
        <v>-9360715.666666666</v>
      </c>
      <c r="I207" s="130">
        <f t="shared" si="24"/>
        <v>-9396355.666666666</v>
      </c>
      <c r="J207" s="104">
        <f t="shared" si="24"/>
        <v>-9397465.666666666</v>
      </c>
      <c r="K207" s="130">
        <f t="shared" si="24"/>
        <v>-9430255.666666666</v>
      </c>
      <c r="L207" s="130">
        <f t="shared" si="24"/>
        <v>-9397915.666666666</v>
      </c>
      <c r="M207" s="130">
        <f t="shared" si="24"/>
        <v>-9392305.666666666</v>
      </c>
      <c r="N207" s="130">
        <f t="shared" si="24"/>
        <v>-9357808.2866666652</v>
      </c>
      <c r="O207" s="130">
        <f t="shared" si="24"/>
        <v>-9343833.2866666652</v>
      </c>
      <c r="P207" s="130">
        <f t="shared" si="24"/>
        <v>-9322735.4266666658</v>
      </c>
      <c r="Q207" s="130">
        <f t="shared" si="24"/>
        <v>-10725888.719666665</v>
      </c>
      <c r="R207" s="130">
        <f t="shared" si="24"/>
        <v>-10677809.289666668</v>
      </c>
      <c r="S207" s="130">
        <f t="shared" si="24"/>
        <v>-10545546.287666667</v>
      </c>
      <c r="T207" s="130">
        <f t="shared" si="24"/>
        <v>-10565111.287666667</v>
      </c>
      <c r="U207" s="130">
        <f t="shared" si="24"/>
        <v>-10549146.287666667</v>
      </c>
      <c r="V207" s="130">
        <f t="shared" si="24"/>
        <v>-10553856.287666667</v>
      </c>
      <c r="W207" s="130">
        <f t="shared" si="24"/>
        <v>-9555717.9543333352</v>
      </c>
      <c r="X207" s="130">
        <f t="shared" si="24"/>
        <v>-9522298.5243333336</v>
      </c>
      <c r="Y207" s="130">
        <f t="shared" si="24"/>
        <v>-9485654.0943333339</v>
      </c>
      <c r="Z207" s="130">
        <f t="shared" si="24"/>
        <v>-9503011.1568333339</v>
      </c>
      <c r="AA207" s="130">
        <f t="shared" si="24"/>
        <v>-9420313.827333333</v>
      </c>
      <c r="AB207" s="130">
        <f t="shared" si="24"/>
        <v>-9422390.139833333</v>
      </c>
      <c r="AC207" s="130">
        <f t="shared" si="24"/>
        <v>-7752231.7382916659</v>
      </c>
      <c r="AD207" s="130">
        <f t="shared" si="24"/>
        <v>-7434949.6985583333</v>
      </c>
      <c r="AE207" s="130">
        <f t="shared" si="24"/>
        <v>-7319872.954758333</v>
      </c>
      <c r="AF207" s="130">
        <f t="shared" si="24"/>
        <v>-7341977.954758333</v>
      </c>
      <c r="AG207" s="130">
        <f t="shared" si="24"/>
        <v>-7214442.1609583329</v>
      </c>
      <c r="AH207" s="130">
        <f t="shared" si="24"/>
        <v>-7220742.1609583329</v>
      </c>
      <c r="AI207" s="130">
        <f t="shared" si="24"/>
        <v>-7215797.1609583329</v>
      </c>
      <c r="AJ207" s="130">
        <f t="shared" ref="AJ207:BL207" si="25">AJ129-AJ205</f>
        <v>-7322785.4047583332</v>
      </c>
      <c r="AK207" s="130">
        <f t="shared" si="25"/>
        <v>-7318097.8547583325</v>
      </c>
      <c r="AL207" s="130">
        <f t="shared" si="25"/>
        <v>-7442866.5860583335</v>
      </c>
      <c r="AM207" s="130">
        <f t="shared" si="25"/>
        <v>-7526082.1798583334</v>
      </c>
      <c r="AN207" s="130">
        <f t="shared" si="25"/>
        <v>-7633520.1611583335</v>
      </c>
      <c r="AO207" s="130">
        <f t="shared" si="25"/>
        <v>-8975799.4123089593</v>
      </c>
      <c r="AP207" s="130">
        <f t="shared" si="25"/>
        <v>-8381470.8203489603</v>
      </c>
      <c r="AQ207" s="130">
        <f t="shared" si="25"/>
        <v>-8173563.4378089588</v>
      </c>
      <c r="AR207" s="130">
        <f t="shared" si="25"/>
        <v>-8195668.4378089588</v>
      </c>
      <c r="AS207" s="130">
        <f t="shared" si="25"/>
        <v>-7978425.6830989588</v>
      </c>
      <c r="AT207" s="130">
        <f t="shared" si="25"/>
        <v>-7984725.6830989588</v>
      </c>
      <c r="AU207" s="130">
        <f t="shared" si="25"/>
        <v>-7979780.6830989588</v>
      </c>
      <c r="AV207" s="130">
        <f t="shared" si="25"/>
        <v>-8176374.0378089603</v>
      </c>
      <c r="AW207" s="130">
        <f t="shared" si="25"/>
        <v>-8171584.6378089599</v>
      </c>
      <c r="AX207" s="130">
        <f t="shared" si="25"/>
        <v>-8390915.9453489613</v>
      </c>
      <c r="AY207" s="130">
        <f t="shared" si="25"/>
        <v>-8563828.8000589591</v>
      </c>
      <c r="AZ207" s="130">
        <f t="shared" si="25"/>
        <v>-8765839.0575989597</v>
      </c>
      <c r="BA207" s="130">
        <f t="shared" si="25"/>
        <v>-11883005.887746852</v>
      </c>
      <c r="BB207" s="130">
        <f t="shared" si="25"/>
        <v>-10867041.878232848</v>
      </c>
      <c r="BC207" s="130">
        <f t="shared" si="25"/>
        <v>-10521753.683394847</v>
      </c>
      <c r="BD207" s="130">
        <f t="shared" si="25"/>
        <v>-10543858.683394847</v>
      </c>
      <c r="BE207" s="130">
        <f t="shared" si="25"/>
        <v>-10184429.21355685</v>
      </c>
      <c r="BF207" s="130">
        <f t="shared" si="25"/>
        <v>-10190729.21355685</v>
      </c>
      <c r="BG207" s="130">
        <f t="shared" si="25"/>
        <v>-10185784.21355685</v>
      </c>
      <c r="BH207" s="130">
        <f t="shared" si="25"/>
        <v>-10524564.283394847</v>
      </c>
      <c r="BI207" s="130">
        <f t="shared" si="25"/>
        <v>-10519774.883394849</v>
      </c>
      <c r="BJ207" s="130">
        <f t="shared" si="25"/>
        <v>-10876487.003232848</v>
      </c>
      <c r="BK207" s="130">
        <f t="shared" si="25"/>
        <v>-11191586.57307085</v>
      </c>
      <c r="BL207" s="130">
        <f t="shared" si="25"/>
        <v>-11525407.642908849</v>
      </c>
      <c r="BM207" s="167">
        <f>SUM(D207:BL207)</f>
        <v>-550565754.66847301</v>
      </c>
    </row>
    <row r="208" spans="1:65" x14ac:dyDescent="0.15">
      <c r="B208" s="14" t="s">
        <v>1035</v>
      </c>
      <c r="D208" s="130">
        <f>D207</f>
        <v>-28592</v>
      </c>
      <c r="E208" s="130">
        <f t="shared" ref="E208:AJ208" si="26">E207+D208</f>
        <v>-9417532.666666666</v>
      </c>
      <c r="F208" s="130">
        <f t="shared" si="26"/>
        <v>-18779165</v>
      </c>
      <c r="G208" s="130">
        <f t="shared" si="26"/>
        <v>-28143854</v>
      </c>
      <c r="H208" s="130">
        <f t="shared" si="26"/>
        <v>-37504569.666666664</v>
      </c>
      <c r="I208" s="130">
        <f t="shared" si="26"/>
        <v>-46900925.333333328</v>
      </c>
      <c r="J208" s="104">
        <f t="shared" si="26"/>
        <v>-56298390.999999993</v>
      </c>
      <c r="K208" s="130">
        <f t="shared" si="26"/>
        <v>-65728646.666666657</v>
      </c>
      <c r="L208" s="130">
        <f t="shared" si="26"/>
        <v>-75126562.333333328</v>
      </c>
      <c r="M208" s="130">
        <f t="shared" si="26"/>
        <v>-84518868</v>
      </c>
      <c r="N208" s="130">
        <f t="shared" si="26"/>
        <v>-93876676.286666662</v>
      </c>
      <c r="O208" s="130">
        <f t="shared" si="26"/>
        <v>-103220509.57333332</v>
      </c>
      <c r="P208" s="130">
        <f t="shared" si="26"/>
        <v>-112543244.99999999</v>
      </c>
      <c r="Q208" s="130">
        <f t="shared" si="26"/>
        <v>-123269133.71966664</v>
      </c>
      <c r="R208" s="130">
        <f t="shared" si="26"/>
        <v>-133946943.00933331</v>
      </c>
      <c r="S208" s="130">
        <f t="shared" si="26"/>
        <v>-144492489.29699999</v>
      </c>
      <c r="T208" s="130">
        <f t="shared" si="26"/>
        <v>-155057600.58466667</v>
      </c>
      <c r="U208" s="130">
        <f t="shared" si="26"/>
        <v>-165606746.87233335</v>
      </c>
      <c r="V208" s="130">
        <f t="shared" si="26"/>
        <v>-176160603.16000003</v>
      </c>
      <c r="W208" s="130">
        <f t="shared" si="26"/>
        <v>-185716321.11433336</v>
      </c>
      <c r="X208" s="130">
        <f t="shared" si="26"/>
        <v>-195238619.63866669</v>
      </c>
      <c r="Y208" s="130">
        <f t="shared" si="26"/>
        <v>-204724273.73300001</v>
      </c>
      <c r="Z208" s="130">
        <f t="shared" si="26"/>
        <v>-214227284.88983333</v>
      </c>
      <c r="AA208" s="130">
        <f t="shared" si="26"/>
        <v>-223647598.71716666</v>
      </c>
      <c r="AB208" s="130">
        <f t="shared" si="26"/>
        <v>-233069988.85699999</v>
      </c>
      <c r="AC208" s="130">
        <f t="shared" si="26"/>
        <v>-240822220.59529167</v>
      </c>
      <c r="AD208" s="130">
        <f t="shared" si="26"/>
        <v>-248257170.29385</v>
      </c>
      <c r="AE208" s="130">
        <f t="shared" si="26"/>
        <v>-255577043.24860835</v>
      </c>
      <c r="AF208" s="130">
        <f t="shared" si="26"/>
        <v>-262919021.2033667</v>
      </c>
      <c r="AG208" s="130">
        <f t="shared" si="26"/>
        <v>-270133463.36432505</v>
      </c>
      <c r="AH208" s="130">
        <f t="shared" si="26"/>
        <v>-277354205.5252834</v>
      </c>
      <c r="AI208" s="130">
        <f t="shared" si="26"/>
        <v>-284570002.68624175</v>
      </c>
      <c r="AJ208" s="130">
        <f t="shared" si="26"/>
        <v>-291892788.09100008</v>
      </c>
      <c r="AK208" s="130">
        <f t="shared" ref="AK208:BL208" si="27">AK207+AJ208</f>
        <v>-299210885.9457584</v>
      </c>
      <c r="AL208" s="130">
        <f t="shared" si="27"/>
        <v>-306653752.53181672</v>
      </c>
      <c r="AM208" s="130">
        <f t="shared" si="27"/>
        <v>-314179834.71167505</v>
      </c>
      <c r="AN208" s="130">
        <f t="shared" si="27"/>
        <v>-321813354.87283337</v>
      </c>
      <c r="AO208" s="130">
        <f t="shared" si="27"/>
        <v>-330789154.2851423</v>
      </c>
      <c r="AP208" s="130">
        <f t="shared" si="27"/>
        <v>-339170625.10549128</v>
      </c>
      <c r="AQ208" s="130">
        <f t="shared" si="27"/>
        <v>-347344188.54330021</v>
      </c>
      <c r="AR208" s="130">
        <f t="shared" si="27"/>
        <v>-355539856.98110914</v>
      </c>
      <c r="AS208" s="130">
        <f t="shared" si="27"/>
        <v>-363518282.66420811</v>
      </c>
      <c r="AT208" s="130">
        <f t="shared" si="27"/>
        <v>-371503008.34730709</v>
      </c>
      <c r="AU208" s="130">
        <f t="shared" si="27"/>
        <v>-379482789.03040606</v>
      </c>
      <c r="AV208" s="130">
        <f t="shared" si="27"/>
        <v>-387659163.06821501</v>
      </c>
      <c r="AW208" s="130">
        <f t="shared" si="27"/>
        <v>-395830747.70602399</v>
      </c>
      <c r="AX208" s="130">
        <f t="shared" si="27"/>
        <v>-404221663.65137297</v>
      </c>
      <c r="AY208" s="130">
        <f t="shared" si="27"/>
        <v>-412785492.45143193</v>
      </c>
      <c r="AZ208" s="130">
        <f t="shared" si="27"/>
        <v>-421551331.50903088</v>
      </c>
      <c r="BA208" s="130">
        <f t="shared" si="27"/>
        <v>-433434337.39677775</v>
      </c>
      <c r="BB208" s="130">
        <f t="shared" si="27"/>
        <v>-444301379.27501059</v>
      </c>
      <c r="BC208" s="130">
        <f t="shared" si="27"/>
        <v>-454823132.95840544</v>
      </c>
      <c r="BD208" s="130">
        <f t="shared" si="27"/>
        <v>-465366991.64180028</v>
      </c>
      <c r="BE208" s="130">
        <f t="shared" si="27"/>
        <v>-475551420.85535711</v>
      </c>
      <c r="BF208" s="130">
        <f t="shared" si="27"/>
        <v>-485742150.06891394</v>
      </c>
      <c r="BG208" s="130">
        <f t="shared" si="27"/>
        <v>-495927934.28247076</v>
      </c>
      <c r="BH208" s="130">
        <f t="shared" si="27"/>
        <v>-506452498.56586564</v>
      </c>
      <c r="BI208" s="130">
        <f t="shared" si="27"/>
        <v>-516972273.44926047</v>
      </c>
      <c r="BJ208" s="130">
        <f t="shared" si="27"/>
        <v>-527848760.45249331</v>
      </c>
      <c r="BK208" s="130">
        <f t="shared" si="27"/>
        <v>-539040347.02556419</v>
      </c>
      <c r="BL208" s="130">
        <f t="shared" si="27"/>
        <v>-550565754.66847301</v>
      </c>
      <c r="BM208" s="167">
        <f>SUM(D208:BL208)</f>
        <v>-16666052168.173149</v>
      </c>
    </row>
  </sheetData>
  <mergeCells count="5">
    <mergeCell ref="E107:P107"/>
    <mergeCell ref="Q107:AB107"/>
    <mergeCell ref="AC107:AN107"/>
    <mergeCell ref="AO107:AZ107"/>
    <mergeCell ref="BA107:BL107"/>
  </mergeCells>
  <printOptions gridLines="1"/>
  <pageMargins left="0.7" right="0.7" top="0.49" bottom="0.3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70"/>
  <sheetViews>
    <sheetView topLeftCell="B32" workbookViewId="0">
      <pane xSplit="1" ySplit="2" topLeftCell="C34" activePane="bottomRight" state="frozen"/>
      <selection activeCell="B32" sqref="B32"/>
      <selection pane="topRight" activeCell="C32" sqref="C32"/>
      <selection pane="bottomLeft" activeCell="B34" sqref="B34"/>
      <selection pane="bottomRight"/>
    </sheetView>
  </sheetViews>
  <sheetFormatPr baseColWidth="10" defaultColWidth="9.1640625" defaultRowHeight="13" x14ac:dyDescent="0.15"/>
  <cols>
    <col min="1" max="1" width="3.33203125" style="48" hidden="1" customWidth="1"/>
    <col min="2" max="2" width="46.33203125" style="138" customWidth="1"/>
    <col min="3" max="3" width="15.6640625" style="48" customWidth="1"/>
    <col min="4" max="4" width="15.5" style="48" customWidth="1"/>
    <col min="5" max="14" width="13.5" style="48" customWidth="1"/>
    <col min="15" max="16" width="16" style="48" customWidth="1"/>
    <col min="17" max="17" width="16.1640625" style="48" customWidth="1"/>
    <col min="18" max="63" width="13.5" style="48" customWidth="1"/>
    <col min="64" max="64" width="13.5" style="48" bestFit="1" customWidth="1"/>
    <col min="65" max="16384" width="9.1640625" style="48"/>
  </cols>
  <sheetData>
    <row r="1" spans="2:63" customFormat="1" ht="14" thickBot="1" x14ac:dyDescent="0.2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2:63" ht="19.5" customHeight="1" x14ac:dyDescent="0.15">
      <c r="B2" s="133" t="s">
        <v>862</v>
      </c>
    </row>
    <row r="3" spans="2:63" x14ac:dyDescent="0.15">
      <c r="B3" s="136" t="s">
        <v>468</v>
      </c>
    </row>
    <row r="4" spans="2:63" x14ac:dyDescent="0.15">
      <c r="B4" s="135" t="s">
        <v>863</v>
      </c>
    </row>
    <row r="5" spans="2:63" x14ac:dyDescent="0.15">
      <c r="B5" s="136" t="s">
        <v>485</v>
      </c>
      <c r="C5" s="121">
        <f>C35</f>
        <v>-28592</v>
      </c>
      <c r="D5" s="121">
        <f>SUM(D35:O35)</f>
        <v>-112514652.99999999</v>
      </c>
      <c r="E5" s="121">
        <f>SUM(P35:AA35)</f>
        <v>-120526743.85699999</v>
      </c>
      <c r="F5" s="121">
        <f>SUM(AB35:AM35)</f>
        <v>-88743366.015833333</v>
      </c>
      <c r="G5" s="121">
        <f>SUM(AN35:AY35)</f>
        <v>-99737976.636197522</v>
      </c>
      <c r="H5" s="121">
        <f>SUM(AZ35:BK35)</f>
        <v>-129014423.15944219</v>
      </c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136" t="s">
        <v>468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</row>
    <row r="7" spans="2:63" x14ac:dyDescent="0.15">
      <c r="B7" s="135" t="s">
        <v>864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</row>
    <row r="8" spans="2:63" x14ac:dyDescent="0.15">
      <c r="B8" s="127" t="s">
        <v>500</v>
      </c>
      <c r="C8" s="121">
        <f>C38</f>
        <v>0</v>
      </c>
      <c r="D8" s="121">
        <f>SUM(D38:O38)</f>
        <v>18275</v>
      </c>
      <c r="E8" s="121">
        <f>SUM(P38:AA38)</f>
        <v>20400</v>
      </c>
      <c r="F8" s="121">
        <f>SUM(AB38:AM38)</f>
        <v>21008.333333333336</v>
      </c>
      <c r="G8" s="121">
        <f>SUM(AN38:AY38)</f>
        <v>21100</v>
      </c>
      <c r="H8" s="121">
        <f>SUM(AZ38:BK38)</f>
        <v>21100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</row>
    <row r="9" spans="2:63" x14ac:dyDescent="0.15">
      <c r="B9" s="127" t="s">
        <v>487</v>
      </c>
      <c r="C9" s="121">
        <f>C39</f>
        <v>0</v>
      </c>
      <c r="D9" s="121">
        <f>SUM(D39:O39)</f>
        <v>-78525</v>
      </c>
      <c r="E9" s="121">
        <f>SUM(P39:AA39)</f>
        <v>-430443.75</v>
      </c>
      <c r="F9" s="121">
        <f>SUM(AB39:AM39)</f>
        <v>-271108.75</v>
      </c>
      <c r="G9" s="121">
        <f>SUM(AN39:AY39)</f>
        <v>-627422.5</v>
      </c>
      <c r="H9" s="121">
        <f>SUM(AZ39:BK39)</f>
        <v>-856805</v>
      </c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</row>
    <row r="10" spans="2:63" x14ac:dyDescent="0.15">
      <c r="B10" s="127" t="s">
        <v>488</v>
      </c>
      <c r="C10" s="121">
        <f>C40</f>
        <v>0</v>
      </c>
      <c r="D10" s="121">
        <f>SUM(D40:O40)</f>
        <v>-109500</v>
      </c>
      <c r="E10" s="121">
        <f>SUM(P40:AA40)</f>
        <v>-257850</v>
      </c>
      <c r="F10" s="121">
        <f>SUM(AB40:AM40)</f>
        <v>-181035</v>
      </c>
      <c r="G10" s="121">
        <f>SUM(AN40:AY40)</f>
        <v>-197923.5</v>
      </c>
      <c r="H10" s="121">
        <f>SUM(AZ40:BK40)</f>
        <v>-227338.65000000002</v>
      </c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</row>
    <row r="11" spans="2:63" x14ac:dyDescent="0.15">
      <c r="B11" s="127" t="s">
        <v>489</v>
      </c>
      <c r="C11" s="121">
        <f>C41</f>
        <v>0</v>
      </c>
      <c r="D11" s="121">
        <f>SUM(D41:O41)</f>
        <v>87750</v>
      </c>
      <c r="E11" s="121">
        <f>SUM(P41:AA41)</f>
        <v>187650</v>
      </c>
      <c r="F11" s="121">
        <f>SUM(AB41:AM41)</f>
        <v>112185</v>
      </c>
      <c r="G11" s="121">
        <f>SUM(AN41:AY41)</f>
        <v>114331.5</v>
      </c>
      <c r="H11" s="121">
        <f>SUM(AZ41:BK41)</f>
        <v>63969.75</v>
      </c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</row>
    <row r="12" spans="2:63" s="33" customFormat="1" x14ac:dyDescent="0.15">
      <c r="B12" s="137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</row>
    <row r="13" spans="2:63" x14ac:dyDescent="0.15">
      <c r="B13" s="135" t="s">
        <v>847</v>
      </c>
      <c r="C13" s="121">
        <f t="shared" ref="C13:H13" si="0">SUM(C8:C12)</f>
        <v>0</v>
      </c>
      <c r="D13" s="121">
        <f t="shared" si="0"/>
        <v>-82000</v>
      </c>
      <c r="E13" s="121">
        <f t="shared" si="0"/>
        <v>-480243.75</v>
      </c>
      <c r="F13" s="121">
        <f t="shared" si="0"/>
        <v>-318950.41666666663</v>
      </c>
      <c r="G13" s="121">
        <f t="shared" si="0"/>
        <v>-689914.5</v>
      </c>
      <c r="H13" s="121">
        <f t="shared" si="0"/>
        <v>-999073.89999999991</v>
      </c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</row>
    <row r="14" spans="2:63" s="33" customFormat="1" x14ac:dyDescent="0.15">
      <c r="B14" s="137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</row>
    <row r="15" spans="2:63" x14ac:dyDescent="0.15">
      <c r="B15" s="135" t="s">
        <v>1069</v>
      </c>
      <c r="C15" s="121">
        <f t="shared" ref="C15:H15" si="1">C5+C13</f>
        <v>-28592</v>
      </c>
      <c r="D15" s="121">
        <f t="shared" si="1"/>
        <v>-112596652.99999999</v>
      </c>
      <c r="E15" s="121">
        <f t="shared" si="1"/>
        <v>-121006987.60699999</v>
      </c>
      <c r="F15" s="121">
        <f t="shared" si="1"/>
        <v>-89062316.432500005</v>
      </c>
      <c r="G15" s="121">
        <f t="shared" si="1"/>
        <v>-100427891.13619752</v>
      </c>
      <c r="H15" s="121">
        <f t="shared" si="1"/>
        <v>-130013497.05944219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</row>
    <row r="16" spans="2:63" s="33" customFormat="1" x14ac:dyDescent="0.15">
      <c r="B16" s="137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</row>
    <row r="17" spans="2:63" x14ac:dyDescent="0.15">
      <c r="B17" s="135" t="s">
        <v>866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</row>
    <row r="18" spans="2:63" x14ac:dyDescent="0.15">
      <c r="B18" s="136" t="s">
        <v>490</v>
      </c>
      <c r="C18" s="121">
        <f>C48</f>
        <v>0</v>
      </c>
      <c r="D18" s="121">
        <f>SUM(D48:O48)</f>
        <v>-98500</v>
      </c>
      <c r="E18" s="121">
        <f>SUM(P48:AA48)</f>
        <v>-7000</v>
      </c>
      <c r="F18" s="121">
        <f>SUM(AB48:AM48)</f>
        <v>5500</v>
      </c>
      <c r="G18" s="121">
        <f>SUM(AN48:AY48)</f>
        <v>0</v>
      </c>
      <c r="H18" s="121">
        <f>SUM(AZ48:BK48)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2:63" s="33" customFormat="1" x14ac:dyDescent="0.15">
      <c r="B19" s="136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</row>
    <row r="20" spans="2:63" x14ac:dyDescent="0.15">
      <c r="B20" s="135" t="s">
        <v>1071</v>
      </c>
      <c r="C20" s="121">
        <f t="shared" ref="C20:H20" si="2">C18</f>
        <v>0</v>
      </c>
      <c r="D20" s="121">
        <f t="shared" si="2"/>
        <v>-98500</v>
      </c>
      <c r="E20" s="121">
        <f t="shared" si="2"/>
        <v>-7000</v>
      </c>
      <c r="F20" s="121">
        <f t="shared" si="2"/>
        <v>5500</v>
      </c>
      <c r="G20" s="121">
        <f t="shared" si="2"/>
        <v>0</v>
      </c>
      <c r="H20" s="121">
        <f t="shared" si="2"/>
        <v>0</v>
      </c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2:63" s="33" customFormat="1" x14ac:dyDescent="0.15">
      <c r="B21" s="137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</row>
    <row r="22" spans="2:63" x14ac:dyDescent="0.15">
      <c r="B22" s="135" t="s">
        <v>868</v>
      </c>
      <c r="C22" s="121"/>
      <c r="D22" s="121"/>
      <c r="E22" s="121"/>
      <c r="F22" s="121"/>
      <c r="G22" s="121"/>
      <c r="H22" s="121"/>
      <c r="I22" s="121"/>
      <c r="J22" s="121">
        <f>+D23+C23</f>
        <v>155532583.91800001</v>
      </c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</row>
    <row r="23" spans="2:63" x14ac:dyDescent="0.15">
      <c r="B23" s="136" t="s">
        <v>1082</v>
      </c>
      <c r="C23" s="121">
        <f>C53</f>
        <v>46992642</v>
      </c>
      <c r="D23" s="121">
        <f>SUM(D53:O53)</f>
        <v>108539941.91800001</v>
      </c>
      <c r="E23" s="121">
        <f>SUM(P53:AA53)</f>
        <v>0</v>
      </c>
      <c r="F23" s="121">
        <f>SUM(Q53:AB53)</f>
        <v>0</v>
      </c>
      <c r="G23" s="121">
        <f>SUM(R53:AN53)</f>
        <v>0</v>
      </c>
      <c r="H23" s="121">
        <f>SUM(S53:AZ53)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</row>
    <row r="24" spans="2:63" x14ac:dyDescent="0.15">
      <c r="B24" s="136" t="s">
        <v>468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</row>
    <row r="25" spans="2:63" x14ac:dyDescent="0.15">
      <c r="B25" s="135" t="s">
        <v>491</v>
      </c>
      <c r="C25" s="121">
        <f>+C23+C20+C15</f>
        <v>46964050</v>
      </c>
      <c r="D25" s="121">
        <f t="shared" ref="D25:H25" si="3">+D23+D20+D15</f>
        <v>-4155211.0819999725</v>
      </c>
      <c r="E25" s="121">
        <f t="shared" si="3"/>
        <v>-121013987.60699999</v>
      </c>
      <c r="F25" s="121">
        <f t="shared" si="3"/>
        <v>-89056816.432500005</v>
      </c>
      <c r="G25" s="121">
        <f t="shared" si="3"/>
        <v>-100427891.13619752</v>
      </c>
      <c r="H25" s="121">
        <f t="shared" si="3"/>
        <v>-130013497.05944219</v>
      </c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</row>
    <row r="26" spans="2:63" s="33" customFormat="1" x14ac:dyDescent="0.15">
      <c r="B26" s="137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</row>
    <row r="27" spans="2:63" x14ac:dyDescent="0.15">
      <c r="B27" s="136" t="s">
        <v>493</v>
      </c>
      <c r="C27" s="121">
        <v>0</v>
      </c>
      <c r="D27" s="121">
        <f>+C28</f>
        <v>46964050</v>
      </c>
      <c r="E27" s="121">
        <f t="shared" ref="E27:H27" si="4">+D28</f>
        <v>42808838.918000028</v>
      </c>
      <c r="F27" s="121">
        <f t="shared" si="4"/>
        <v>-78205148.688999966</v>
      </c>
      <c r="G27" s="121">
        <f t="shared" si="4"/>
        <v>-167261965.12149996</v>
      </c>
      <c r="H27" s="121">
        <f t="shared" si="4"/>
        <v>-267689856.25769746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</row>
    <row r="28" spans="2:63" x14ac:dyDescent="0.15">
      <c r="B28" s="136" t="s">
        <v>492</v>
      </c>
      <c r="C28" s="121">
        <f>C25</f>
        <v>46964050</v>
      </c>
      <c r="D28" s="121">
        <f>+D27+D25</f>
        <v>42808838.918000028</v>
      </c>
      <c r="E28" s="121">
        <f t="shared" ref="E28:H28" si="5">+E27+E25</f>
        <v>-78205148.688999966</v>
      </c>
      <c r="F28" s="121">
        <f t="shared" si="5"/>
        <v>-167261965.12149996</v>
      </c>
      <c r="G28" s="121">
        <f t="shared" si="5"/>
        <v>-267689856.25769746</v>
      </c>
      <c r="H28" s="121">
        <f t="shared" si="5"/>
        <v>-397703353.31713963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</row>
    <row r="29" spans="2:63" x14ac:dyDescent="0.15">
      <c r="B29" s="136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</row>
    <row r="30" spans="2:63" customFormat="1" x14ac:dyDescent="0.15">
      <c r="C30" s="75"/>
      <c r="D30" s="363" t="s">
        <v>35</v>
      </c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 t="s">
        <v>36</v>
      </c>
      <c r="Q30" s="363"/>
      <c r="R30" s="363"/>
      <c r="S30" s="363"/>
      <c r="T30" s="363"/>
      <c r="U30" s="363"/>
      <c r="V30" s="363"/>
      <c r="W30" s="363"/>
      <c r="X30" s="363"/>
      <c r="Y30" s="363"/>
      <c r="Z30" s="363"/>
      <c r="AA30" s="363"/>
      <c r="AB30" s="363" t="s">
        <v>37</v>
      </c>
      <c r="AC30" s="363"/>
      <c r="AD30" s="363"/>
      <c r="AE30" s="363"/>
      <c r="AF30" s="363"/>
      <c r="AG30" s="363"/>
      <c r="AH30" s="363"/>
      <c r="AI30" s="363"/>
      <c r="AJ30" s="363"/>
      <c r="AK30" s="363"/>
      <c r="AL30" s="363"/>
      <c r="AM30" s="363"/>
      <c r="AN30" s="363" t="s">
        <v>38</v>
      </c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  <c r="AY30" s="363"/>
      <c r="AZ30" s="363" t="s">
        <v>39</v>
      </c>
      <c r="BA30" s="363"/>
      <c r="BB30" s="363"/>
      <c r="BC30" s="363"/>
      <c r="BD30" s="363"/>
      <c r="BE30" s="363"/>
      <c r="BF30" s="363"/>
      <c r="BG30" s="363"/>
      <c r="BH30" s="363"/>
      <c r="BI30" s="363"/>
      <c r="BJ30" s="363"/>
      <c r="BK30" s="363"/>
    </row>
    <row r="31" spans="2:63" customFormat="1" ht="14" thickBot="1" x14ac:dyDescent="0.2">
      <c r="C31" s="7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  <row r="32" spans="2:63" customFormat="1" ht="14" x14ac:dyDescent="0.15">
      <c r="B32" s="133" t="s">
        <v>862</v>
      </c>
      <c r="C32" s="75"/>
      <c r="D32" s="363" t="s">
        <v>35</v>
      </c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 t="s">
        <v>36</v>
      </c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 t="s">
        <v>37</v>
      </c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 t="s">
        <v>38</v>
      </c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  <c r="AY32" s="363"/>
      <c r="AZ32" s="363" t="s">
        <v>39</v>
      </c>
      <c r="BA32" s="363"/>
      <c r="BB32" s="363"/>
      <c r="BC32" s="363"/>
      <c r="BD32" s="363"/>
      <c r="BE32" s="363"/>
      <c r="BF32" s="363"/>
      <c r="BG32" s="363"/>
      <c r="BH32" s="363"/>
      <c r="BI32" s="363"/>
      <c r="BJ32" s="363"/>
      <c r="BK32" s="363"/>
    </row>
    <row r="33" spans="2:63" x14ac:dyDescent="0.15">
      <c r="B33" s="136" t="s">
        <v>468</v>
      </c>
      <c r="C33" s="74" t="s">
        <v>147</v>
      </c>
      <c r="D33" s="27" t="s">
        <v>40</v>
      </c>
      <c r="E33" s="27" t="s">
        <v>41</v>
      </c>
      <c r="F33" s="27" t="s">
        <v>42</v>
      </c>
      <c r="G33" s="10" t="s">
        <v>43</v>
      </c>
      <c r="H33" s="10" t="s">
        <v>44</v>
      </c>
      <c r="I33" s="10" t="s">
        <v>45</v>
      </c>
      <c r="J33" s="10" t="s">
        <v>46</v>
      </c>
      <c r="K33" s="10" t="s">
        <v>47</v>
      </c>
      <c r="L33" s="10" t="s">
        <v>48</v>
      </c>
      <c r="M33" s="10" t="s">
        <v>49</v>
      </c>
      <c r="N33" s="10" t="s">
        <v>50</v>
      </c>
      <c r="O33" s="10" t="s">
        <v>51</v>
      </c>
      <c r="P33" s="10" t="s">
        <v>40</v>
      </c>
      <c r="Q33" s="10" t="s">
        <v>41</v>
      </c>
      <c r="R33" s="10" t="s">
        <v>42</v>
      </c>
      <c r="S33" s="10" t="s">
        <v>43</v>
      </c>
      <c r="T33" s="10" t="s">
        <v>44</v>
      </c>
      <c r="U33" s="10" t="s">
        <v>45</v>
      </c>
      <c r="V33" s="10" t="s">
        <v>46</v>
      </c>
      <c r="W33" s="10" t="s">
        <v>47</v>
      </c>
      <c r="X33" s="10" t="s">
        <v>48</v>
      </c>
      <c r="Y33" s="10" t="s">
        <v>49</v>
      </c>
      <c r="Z33" s="10" t="s">
        <v>50</v>
      </c>
      <c r="AA33" s="10" t="s">
        <v>51</v>
      </c>
      <c r="AB33" s="10" t="s">
        <v>40</v>
      </c>
      <c r="AC33" s="10" t="s">
        <v>41</v>
      </c>
      <c r="AD33" s="10" t="s">
        <v>42</v>
      </c>
      <c r="AE33" s="10" t="s">
        <v>43</v>
      </c>
      <c r="AF33" s="10" t="s">
        <v>44</v>
      </c>
      <c r="AG33" s="10" t="s">
        <v>45</v>
      </c>
      <c r="AH33" s="10" t="s">
        <v>46</v>
      </c>
      <c r="AI33" s="10" t="s">
        <v>47</v>
      </c>
      <c r="AJ33" s="10" t="s">
        <v>48</v>
      </c>
      <c r="AK33" s="10" t="s">
        <v>49</v>
      </c>
      <c r="AL33" s="10" t="s">
        <v>50</v>
      </c>
      <c r="AM33" s="10" t="s">
        <v>51</v>
      </c>
      <c r="AN33" s="10" t="s">
        <v>40</v>
      </c>
      <c r="AO33" s="10" t="s">
        <v>41</v>
      </c>
      <c r="AP33" s="10" t="s">
        <v>42</v>
      </c>
      <c r="AQ33" s="10" t="s">
        <v>43</v>
      </c>
      <c r="AR33" s="10" t="s">
        <v>44</v>
      </c>
      <c r="AS33" s="10" t="s">
        <v>45</v>
      </c>
      <c r="AT33" s="10" t="s">
        <v>46</v>
      </c>
      <c r="AU33" s="10" t="s">
        <v>47</v>
      </c>
      <c r="AV33" s="10" t="s">
        <v>48</v>
      </c>
      <c r="AW33" s="10" t="s">
        <v>49</v>
      </c>
      <c r="AX33" s="10" t="s">
        <v>50</v>
      </c>
      <c r="AY33" s="10" t="s">
        <v>51</v>
      </c>
      <c r="AZ33" s="10" t="s">
        <v>40</v>
      </c>
      <c r="BA33" s="10" t="s">
        <v>41</v>
      </c>
      <c r="BB33" s="10" t="s">
        <v>42</v>
      </c>
      <c r="BC33" s="10" t="s">
        <v>43</v>
      </c>
      <c r="BD33" s="10" t="s">
        <v>44</v>
      </c>
      <c r="BE33" s="10" t="s">
        <v>45</v>
      </c>
      <c r="BF33" s="10" t="s">
        <v>46</v>
      </c>
      <c r="BG33" s="10" t="s">
        <v>47</v>
      </c>
      <c r="BH33" s="10" t="s">
        <v>48</v>
      </c>
      <c r="BI33" s="10" t="s">
        <v>49</v>
      </c>
      <c r="BJ33" s="10" t="s">
        <v>50</v>
      </c>
      <c r="BK33" s="10" t="s">
        <v>51</v>
      </c>
    </row>
    <row r="34" spans="2:63" x14ac:dyDescent="0.15">
      <c r="B34" s="135" t="s">
        <v>863</v>
      </c>
    </row>
    <row r="35" spans="2:63" x14ac:dyDescent="0.15">
      <c r="B35" s="136" t="s">
        <v>485</v>
      </c>
      <c r="C35" s="121">
        <f>'FIN-P&amp;L_CWS'!D207</f>
        <v>-28592</v>
      </c>
      <c r="D35" s="121">
        <f>'FIN-P&amp;L_CWS'!E207</f>
        <v>-9388940.666666666</v>
      </c>
      <c r="E35" s="121">
        <f>'FIN-P&amp;L_CWS'!F207</f>
        <v>-9361632.333333334</v>
      </c>
      <c r="F35" s="121">
        <f>'FIN-P&amp;L_CWS'!G207</f>
        <v>-9364689</v>
      </c>
      <c r="G35" s="121">
        <f>'FIN-P&amp;L_CWS'!H207</f>
        <v>-9360715.666666666</v>
      </c>
      <c r="H35" s="121">
        <f>'FIN-P&amp;L_CWS'!I207</f>
        <v>-9396355.666666666</v>
      </c>
      <c r="I35" s="121">
        <f>'FIN-P&amp;L_CWS'!J207</f>
        <v>-9397465.666666666</v>
      </c>
      <c r="J35" s="121">
        <f>'FIN-P&amp;L_CWS'!K207</f>
        <v>-9430255.666666666</v>
      </c>
      <c r="K35" s="121">
        <f>'FIN-P&amp;L_CWS'!L207</f>
        <v>-9397915.666666666</v>
      </c>
      <c r="L35" s="121">
        <f>'FIN-P&amp;L_CWS'!M207</f>
        <v>-9392305.666666666</v>
      </c>
      <c r="M35" s="121">
        <f>'FIN-P&amp;L_CWS'!N207</f>
        <v>-9357808.2866666652</v>
      </c>
      <c r="N35" s="121">
        <f>'FIN-P&amp;L_CWS'!O207</f>
        <v>-9343833.2866666652</v>
      </c>
      <c r="O35" s="121">
        <f>'FIN-P&amp;L_CWS'!P207</f>
        <v>-9322735.4266666658</v>
      </c>
      <c r="P35" s="121">
        <f>'FIN-P&amp;L_CWS'!Q207</f>
        <v>-10725888.719666665</v>
      </c>
      <c r="Q35" s="121">
        <f>'FIN-P&amp;L_CWS'!R207</f>
        <v>-10677809.289666668</v>
      </c>
      <c r="R35" s="121">
        <f>'FIN-P&amp;L_CWS'!S207</f>
        <v>-10545546.287666667</v>
      </c>
      <c r="S35" s="121">
        <f>'FIN-P&amp;L_CWS'!T207</f>
        <v>-10565111.287666667</v>
      </c>
      <c r="T35" s="121">
        <f>'FIN-P&amp;L_CWS'!U207</f>
        <v>-10549146.287666667</v>
      </c>
      <c r="U35" s="121">
        <f>'FIN-P&amp;L_CWS'!V207</f>
        <v>-10553856.287666667</v>
      </c>
      <c r="V35" s="121">
        <f>'FIN-P&amp;L_CWS'!W207</f>
        <v>-9555717.9543333352</v>
      </c>
      <c r="W35" s="121">
        <f>'FIN-P&amp;L_CWS'!X207</f>
        <v>-9522298.5243333336</v>
      </c>
      <c r="X35" s="121">
        <f>'FIN-P&amp;L_CWS'!Y207</f>
        <v>-9485654.0943333339</v>
      </c>
      <c r="Y35" s="121">
        <f>'FIN-P&amp;L_CWS'!Z207</f>
        <v>-9503011.1568333339</v>
      </c>
      <c r="Z35" s="121">
        <f>'FIN-P&amp;L_CWS'!AA207</f>
        <v>-9420313.827333333</v>
      </c>
      <c r="AA35" s="121">
        <f>'FIN-P&amp;L_CWS'!AB207</f>
        <v>-9422390.139833333</v>
      </c>
      <c r="AB35" s="121">
        <f>'FIN-P&amp;L_CWS'!AC207</f>
        <v>-7752231.7382916659</v>
      </c>
      <c r="AC35" s="121">
        <f>'FIN-P&amp;L_CWS'!AD207</f>
        <v>-7434949.6985583333</v>
      </c>
      <c r="AD35" s="121">
        <f>'FIN-P&amp;L_CWS'!AE207</f>
        <v>-7319872.954758333</v>
      </c>
      <c r="AE35" s="121">
        <f>'FIN-P&amp;L_CWS'!AF207</f>
        <v>-7341977.954758333</v>
      </c>
      <c r="AF35" s="121">
        <f>'FIN-P&amp;L_CWS'!AG207</f>
        <v>-7214442.1609583329</v>
      </c>
      <c r="AG35" s="121">
        <f>'FIN-P&amp;L_CWS'!AH207</f>
        <v>-7220742.1609583329</v>
      </c>
      <c r="AH35" s="121">
        <f>'FIN-P&amp;L_CWS'!AI207</f>
        <v>-7215797.1609583329</v>
      </c>
      <c r="AI35" s="121">
        <f>'FIN-P&amp;L_CWS'!AJ207</f>
        <v>-7322785.4047583332</v>
      </c>
      <c r="AJ35" s="121">
        <f>'FIN-P&amp;L_CWS'!AK207</f>
        <v>-7318097.8547583325</v>
      </c>
      <c r="AK35" s="121">
        <f>'FIN-P&amp;L_CWS'!AL207</f>
        <v>-7442866.5860583335</v>
      </c>
      <c r="AL35" s="121">
        <f>'FIN-P&amp;L_CWS'!AM207</f>
        <v>-7526082.1798583334</v>
      </c>
      <c r="AM35" s="121">
        <f>'FIN-P&amp;L_CWS'!AN207</f>
        <v>-7633520.1611583335</v>
      </c>
      <c r="AN35" s="121">
        <f>'FIN-P&amp;L_CWS'!AO207</f>
        <v>-8975799.4123089593</v>
      </c>
      <c r="AO35" s="121">
        <f>'FIN-P&amp;L_CWS'!AP207</f>
        <v>-8381470.8203489603</v>
      </c>
      <c r="AP35" s="121">
        <f>'FIN-P&amp;L_CWS'!AQ207</f>
        <v>-8173563.4378089588</v>
      </c>
      <c r="AQ35" s="121">
        <f>'FIN-P&amp;L_CWS'!AR207</f>
        <v>-8195668.4378089588</v>
      </c>
      <c r="AR35" s="121">
        <f>'FIN-P&amp;L_CWS'!AS207</f>
        <v>-7978425.6830989588</v>
      </c>
      <c r="AS35" s="121">
        <f>'FIN-P&amp;L_CWS'!AT207</f>
        <v>-7984725.6830989588</v>
      </c>
      <c r="AT35" s="121">
        <f>'FIN-P&amp;L_CWS'!AU207</f>
        <v>-7979780.6830989588</v>
      </c>
      <c r="AU35" s="121">
        <f>'FIN-P&amp;L_CWS'!AV207</f>
        <v>-8176374.0378089603</v>
      </c>
      <c r="AV35" s="121">
        <f>'FIN-P&amp;L_CWS'!AW207</f>
        <v>-8171584.6378089599</v>
      </c>
      <c r="AW35" s="121">
        <f>'FIN-P&amp;L_CWS'!AX207</f>
        <v>-8390915.9453489613</v>
      </c>
      <c r="AX35" s="121">
        <f>'FIN-P&amp;L_CWS'!AY207</f>
        <v>-8563828.8000589591</v>
      </c>
      <c r="AY35" s="121">
        <f>'FIN-P&amp;L_CWS'!AZ207</f>
        <v>-8765839.0575989597</v>
      </c>
      <c r="AZ35" s="121">
        <f>'FIN-P&amp;L_CWS'!BA207</f>
        <v>-11883005.887746852</v>
      </c>
      <c r="BA35" s="121">
        <f>'FIN-P&amp;L_CWS'!BB207</f>
        <v>-10867041.878232848</v>
      </c>
      <c r="BB35" s="121">
        <f>'FIN-P&amp;L_CWS'!BC207</f>
        <v>-10521753.683394847</v>
      </c>
      <c r="BC35" s="121">
        <f>'FIN-P&amp;L_CWS'!BD207</f>
        <v>-10543858.683394847</v>
      </c>
      <c r="BD35" s="121">
        <f>'FIN-P&amp;L_CWS'!BE207</f>
        <v>-10184429.21355685</v>
      </c>
      <c r="BE35" s="121">
        <f>'FIN-P&amp;L_CWS'!BF207</f>
        <v>-10190729.21355685</v>
      </c>
      <c r="BF35" s="121">
        <f>'FIN-P&amp;L_CWS'!BG207</f>
        <v>-10185784.21355685</v>
      </c>
      <c r="BG35" s="121">
        <f>'FIN-P&amp;L_CWS'!BH207</f>
        <v>-10524564.283394847</v>
      </c>
      <c r="BH35" s="121">
        <f>'FIN-P&amp;L_CWS'!BI207</f>
        <v>-10519774.883394849</v>
      </c>
      <c r="BI35" s="121">
        <f>'FIN-P&amp;L_CWS'!BJ207</f>
        <v>-10876487.003232848</v>
      </c>
      <c r="BJ35" s="121">
        <f>'FIN-P&amp;L_CWS'!BK207</f>
        <v>-11191586.57307085</v>
      </c>
      <c r="BK35" s="121">
        <f>'FIN-P&amp;L_CWS'!BL207</f>
        <v>-11525407.642908849</v>
      </c>
    </row>
    <row r="36" spans="2:63" x14ac:dyDescent="0.15">
      <c r="B36" s="136" t="s">
        <v>468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</row>
    <row r="37" spans="2:63" x14ac:dyDescent="0.15">
      <c r="B37" s="135" t="s">
        <v>864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</row>
    <row r="38" spans="2:63" x14ac:dyDescent="0.15">
      <c r="B38" s="127" t="s">
        <v>500</v>
      </c>
      <c r="C38" s="121">
        <f>'FIN-P&amp;L_CWS'!D203</f>
        <v>0</v>
      </c>
      <c r="D38" s="121">
        <f>'FIN-P&amp;L_CWS'!E203</f>
        <v>716.66666666666663</v>
      </c>
      <c r="E38" s="121">
        <f>'FIN-P&amp;L_CWS'!F203</f>
        <v>1308.3333333333333</v>
      </c>
      <c r="F38" s="121">
        <f>'FIN-P&amp;L_CWS'!G203</f>
        <v>1475</v>
      </c>
      <c r="G38" s="121">
        <f>'FIN-P&amp;L_CWS'!H203</f>
        <v>1641.6666666666667</v>
      </c>
      <c r="H38" s="121">
        <f>'FIN-P&amp;L_CWS'!I203</f>
        <v>1641.6666666666667</v>
      </c>
      <c r="I38" s="121">
        <f>'FIN-P&amp;L_CWS'!J203</f>
        <v>1641.6666666666667</v>
      </c>
      <c r="J38" s="121">
        <f>'FIN-P&amp;L_CWS'!K203</f>
        <v>1641.6666666666667</v>
      </c>
      <c r="K38" s="121">
        <f>'FIN-P&amp;L_CWS'!L203</f>
        <v>1641.6666666666667</v>
      </c>
      <c r="L38" s="121">
        <f>'FIN-P&amp;L_CWS'!M203</f>
        <v>1641.6666666666667</v>
      </c>
      <c r="M38" s="121">
        <f>'FIN-P&amp;L_CWS'!N203</f>
        <v>1641.6666666666667</v>
      </c>
      <c r="N38" s="121">
        <f>'FIN-P&amp;L_CWS'!O203</f>
        <v>1641.6666666666667</v>
      </c>
      <c r="O38" s="121">
        <f>'FIN-P&amp;L_CWS'!P203</f>
        <v>1641.6666666666667</v>
      </c>
      <c r="P38" s="121">
        <f>'FIN-P&amp;L_CWS'!Q203</f>
        <v>1641.6666666666667</v>
      </c>
      <c r="Q38" s="121">
        <f>'FIN-P&amp;L_CWS'!R203</f>
        <v>1641.6666666666667</v>
      </c>
      <c r="R38" s="121">
        <f>'FIN-P&amp;L_CWS'!S203</f>
        <v>1641.6666666666667</v>
      </c>
      <c r="S38" s="121">
        <f>'FIN-P&amp;L_CWS'!T203</f>
        <v>1641.6666666666667</v>
      </c>
      <c r="T38" s="121">
        <f>'FIN-P&amp;L_CWS'!U203</f>
        <v>1641.6666666666667</v>
      </c>
      <c r="U38" s="121">
        <f>'FIN-P&amp;L_CWS'!V203</f>
        <v>1641.6666666666667</v>
      </c>
      <c r="V38" s="121">
        <f>'FIN-P&amp;L_CWS'!W203</f>
        <v>1758.3333333333335</v>
      </c>
      <c r="W38" s="121">
        <f>'FIN-P&amp;L_CWS'!X203</f>
        <v>1758.3333333333335</v>
      </c>
      <c r="X38" s="121">
        <f>'FIN-P&amp;L_CWS'!Y203</f>
        <v>1758.3333333333335</v>
      </c>
      <c r="Y38" s="121">
        <f>'FIN-P&amp;L_CWS'!Z203</f>
        <v>1758.3333333333335</v>
      </c>
      <c r="Z38" s="121">
        <f>'FIN-P&amp;L_CWS'!AA203</f>
        <v>1758.3333333333335</v>
      </c>
      <c r="AA38" s="121">
        <f>'FIN-P&amp;L_CWS'!AB203</f>
        <v>1758.3333333333335</v>
      </c>
      <c r="AB38" s="121">
        <f>'FIN-P&amp;L_CWS'!AC203</f>
        <v>1666.6666666666667</v>
      </c>
      <c r="AC38" s="121">
        <f>'FIN-P&amp;L_CWS'!AD203</f>
        <v>1758.3333333333335</v>
      </c>
      <c r="AD38" s="121">
        <f>'FIN-P&amp;L_CWS'!AE203</f>
        <v>1758.3333333333335</v>
      </c>
      <c r="AE38" s="121">
        <f>'FIN-P&amp;L_CWS'!AF203</f>
        <v>1758.3333333333335</v>
      </c>
      <c r="AF38" s="121">
        <f>'FIN-P&amp;L_CWS'!AG203</f>
        <v>1758.3333333333335</v>
      </c>
      <c r="AG38" s="121">
        <f>'FIN-P&amp;L_CWS'!AH203</f>
        <v>1758.3333333333335</v>
      </c>
      <c r="AH38" s="121">
        <f>'FIN-P&amp;L_CWS'!AI203</f>
        <v>1758.3333333333335</v>
      </c>
      <c r="AI38" s="121">
        <f>'FIN-P&amp;L_CWS'!AJ203</f>
        <v>1758.3333333333335</v>
      </c>
      <c r="AJ38" s="121">
        <f>'FIN-P&amp;L_CWS'!AK203</f>
        <v>1758.3333333333335</v>
      </c>
      <c r="AK38" s="121">
        <f>'FIN-P&amp;L_CWS'!AL203</f>
        <v>1758.3333333333335</v>
      </c>
      <c r="AL38" s="121">
        <f>'FIN-P&amp;L_CWS'!AM203</f>
        <v>1758.3333333333335</v>
      </c>
      <c r="AM38" s="121">
        <f>'FIN-P&amp;L_CWS'!AN203</f>
        <v>1758.3333333333335</v>
      </c>
      <c r="AN38" s="121">
        <f>'FIN-P&amp;L_CWS'!AO203</f>
        <v>1758.3333333333335</v>
      </c>
      <c r="AO38" s="121">
        <f>'FIN-P&amp;L_CWS'!AP203</f>
        <v>1758.3333333333335</v>
      </c>
      <c r="AP38" s="121">
        <f>'FIN-P&amp;L_CWS'!AQ203</f>
        <v>1758.3333333333335</v>
      </c>
      <c r="AQ38" s="121">
        <f>'FIN-P&amp;L_CWS'!AR203</f>
        <v>1758.3333333333335</v>
      </c>
      <c r="AR38" s="121">
        <f>'FIN-P&amp;L_CWS'!AS203</f>
        <v>1758.3333333333335</v>
      </c>
      <c r="AS38" s="121">
        <f>'FIN-P&amp;L_CWS'!AT203</f>
        <v>1758.3333333333335</v>
      </c>
      <c r="AT38" s="121">
        <f>'FIN-P&amp;L_CWS'!AU203</f>
        <v>1758.3333333333335</v>
      </c>
      <c r="AU38" s="121">
        <f>'FIN-P&amp;L_CWS'!AV203</f>
        <v>1758.3333333333335</v>
      </c>
      <c r="AV38" s="121">
        <f>'FIN-P&amp;L_CWS'!AW203</f>
        <v>1758.3333333333335</v>
      </c>
      <c r="AW38" s="121">
        <f>'FIN-P&amp;L_CWS'!AX203</f>
        <v>1758.3333333333335</v>
      </c>
      <c r="AX38" s="121">
        <f>'FIN-P&amp;L_CWS'!AY203</f>
        <v>1758.3333333333335</v>
      </c>
      <c r="AY38" s="121">
        <f>'FIN-P&amp;L_CWS'!AZ203</f>
        <v>1758.3333333333335</v>
      </c>
      <c r="AZ38" s="121">
        <f>'FIN-P&amp;L_CWS'!BA203</f>
        <v>1758.3333333333335</v>
      </c>
      <c r="BA38" s="121">
        <f>'FIN-P&amp;L_CWS'!BB203</f>
        <v>1758.3333333333335</v>
      </c>
      <c r="BB38" s="121">
        <f>'FIN-P&amp;L_CWS'!BC203</f>
        <v>1758.3333333333335</v>
      </c>
      <c r="BC38" s="121">
        <f>'FIN-P&amp;L_CWS'!BD203</f>
        <v>1758.3333333333335</v>
      </c>
      <c r="BD38" s="121">
        <f>'FIN-P&amp;L_CWS'!BE203</f>
        <v>1758.3333333333335</v>
      </c>
      <c r="BE38" s="121">
        <f>'FIN-P&amp;L_CWS'!BF203</f>
        <v>1758.3333333333335</v>
      </c>
      <c r="BF38" s="121">
        <f>'FIN-P&amp;L_CWS'!BG203</f>
        <v>1758.3333333333335</v>
      </c>
      <c r="BG38" s="121">
        <f>'FIN-P&amp;L_CWS'!BH203</f>
        <v>1758.3333333333335</v>
      </c>
      <c r="BH38" s="121">
        <f>'FIN-P&amp;L_CWS'!BI203</f>
        <v>1758.3333333333335</v>
      </c>
      <c r="BI38" s="121">
        <f>'FIN-P&amp;L_CWS'!BJ203</f>
        <v>1758.3333333333335</v>
      </c>
      <c r="BJ38" s="121">
        <f>'FIN-P&amp;L_CWS'!BK203</f>
        <v>1758.3333333333335</v>
      </c>
      <c r="BK38" s="121">
        <f>'FIN-P&amp;L_CWS'!BL203</f>
        <v>1758.3333333333335</v>
      </c>
    </row>
    <row r="39" spans="2:63" x14ac:dyDescent="0.15">
      <c r="B39" s="127" t="s">
        <v>487</v>
      </c>
      <c r="C39" s="121">
        <f>'REV-AR_CWS'!C20*-1</f>
        <v>0</v>
      </c>
      <c r="D39" s="121">
        <f>'REV-AR_CWS'!D20*-1</f>
        <v>0</v>
      </c>
      <c r="E39" s="121">
        <f>'REV-AR_CWS'!E20*-1</f>
        <v>0</v>
      </c>
      <c r="F39" s="121">
        <f>'REV-AR_CWS'!F20*-1</f>
        <v>0</v>
      </c>
      <c r="G39" s="121">
        <f>'REV-AR_CWS'!G20*-1</f>
        <v>0</v>
      </c>
      <c r="H39" s="121">
        <f>'REV-AR_CWS'!H20*-1</f>
        <v>0</v>
      </c>
      <c r="I39" s="121">
        <f>'REV-AR_CWS'!I20*-1</f>
        <v>0</v>
      </c>
      <c r="J39" s="121">
        <f>'REV-AR_CWS'!J20*-1</f>
        <v>0</v>
      </c>
      <c r="K39" s="121">
        <f>'REV-AR_CWS'!K20*-1</f>
        <v>0</v>
      </c>
      <c r="L39" s="121">
        <f>'REV-AR_CWS'!L20*-1</f>
        <v>0</v>
      </c>
      <c r="M39" s="121">
        <f>'REV-AR_CWS'!M20*-1</f>
        <v>-40325</v>
      </c>
      <c r="N39" s="121">
        <f>'REV-AR_CWS'!N20*-1</f>
        <v>0</v>
      </c>
      <c r="O39" s="121">
        <f>'REV-AR_CWS'!O20*-1</f>
        <v>-38200</v>
      </c>
      <c r="P39" s="121">
        <f>'REV-AR_CWS'!P20*-1</f>
        <v>-47037.5</v>
      </c>
      <c r="Q39" s="121">
        <f>'REV-AR_CWS'!Q20*-1</f>
        <v>-43300</v>
      </c>
      <c r="R39" s="121">
        <f>'REV-AR_CWS'!R20*-1</f>
        <v>-168862.5</v>
      </c>
      <c r="S39" s="121">
        <f>'REV-AR_CWS'!S20*-1</f>
        <v>0</v>
      </c>
      <c r="T39" s="121">
        <f>'REV-AR_CWS'!T20*-1</f>
        <v>0</v>
      </c>
      <c r="U39" s="121">
        <f>'REV-AR_CWS'!U20*-1</f>
        <v>0</v>
      </c>
      <c r="V39" s="121">
        <f>'REV-AR_CWS'!V20*-1</f>
        <v>0</v>
      </c>
      <c r="W39" s="121">
        <f>'REV-AR_CWS'!W20*-1</f>
        <v>-43300</v>
      </c>
      <c r="X39" s="121">
        <f>'REV-AR_CWS'!X20*-1</f>
        <v>-43300</v>
      </c>
      <c r="Y39" s="121">
        <f>'REV-AR_CWS'!Y20*-1</f>
        <v>-1193.75</v>
      </c>
      <c r="Z39" s="121">
        <f>'REV-AR_CWS'!Z20*-1</f>
        <v>-82281.25</v>
      </c>
      <c r="AA39" s="121">
        <f>'REV-AR_CWS'!AA20*-1</f>
        <v>-1168.75</v>
      </c>
      <c r="AB39" s="121">
        <f>'REV-AR_CWS'!AB20*-1</f>
        <v>-132721.25</v>
      </c>
      <c r="AC39" s="121">
        <f>'REV-AR_CWS'!AC20*-1</f>
        <v>-384280</v>
      </c>
      <c r="AD39" s="121">
        <f>'REV-AR_CWS'!AD20*-1</f>
        <v>-131437.5</v>
      </c>
      <c r="AE39" s="121">
        <f>'REV-AR_CWS'!AE20*-1</f>
        <v>0</v>
      </c>
      <c r="AF39" s="121">
        <f>'REV-AR_CWS'!AF20*-1</f>
        <v>-127802.5</v>
      </c>
      <c r="AG39" s="121">
        <f>'REV-AR_CWS'!AG20*-1</f>
        <v>0</v>
      </c>
      <c r="AH39" s="121">
        <f>'REV-AR_CWS'!AH20*-1</f>
        <v>0</v>
      </c>
      <c r="AI39" s="121">
        <f>'REV-AR_CWS'!AI20*-1</f>
        <v>126887.5</v>
      </c>
      <c r="AJ39" s="121">
        <f>'REV-AR_CWS'!AJ20*-1</f>
        <v>-915</v>
      </c>
      <c r="AK39" s="121">
        <f>'REV-AR_CWS'!AK20*-1</f>
        <v>126496.25</v>
      </c>
      <c r="AL39" s="121">
        <f>'REV-AR_CWS'!AL20*-1</f>
        <v>126142.5</v>
      </c>
      <c r="AM39" s="121">
        <f>'REV-AR_CWS'!AM20*-1</f>
        <v>126521.25</v>
      </c>
      <c r="AN39" s="121">
        <f>'REV-AR_CWS'!AN20*-1</f>
        <v>-386310</v>
      </c>
      <c r="AO39" s="121">
        <f>'REV-AR_CWS'!AO20*-1</f>
        <v>-694407.5</v>
      </c>
      <c r="AP39" s="121">
        <f>'REV-AR_CWS'!AP20*-1</f>
        <v>-239032.5</v>
      </c>
      <c r="AQ39" s="121">
        <f>'REV-AR_CWS'!AQ20*-1</f>
        <v>0</v>
      </c>
      <c r="AR39" s="121">
        <f>'REV-AR_CWS'!AR20*-1</f>
        <v>-229032.5</v>
      </c>
      <c r="AS39" s="121">
        <f>'REV-AR_CWS'!AS20*-1</f>
        <v>0</v>
      </c>
      <c r="AT39" s="121">
        <f>'REV-AR_CWS'!AT20*-1</f>
        <v>0</v>
      </c>
      <c r="AU39" s="121">
        <f>'REV-AR_CWS'!AU20*-1</f>
        <v>228012.5</v>
      </c>
      <c r="AV39" s="121">
        <f>'REV-AR_CWS'!AV20*-1</f>
        <v>-1020</v>
      </c>
      <c r="AW39" s="121">
        <f>'REV-AR_CWS'!AW20*-1</f>
        <v>233485</v>
      </c>
      <c r="AX39" s="121">
        <f>'REV-AR_CWS'!AX20*-1</f>
        <v>227362.5</v>
      </c>
      <c r="AY39" s="121">
        <f>'REV-AR_CWS'!AY20*-1</f>
        <v>233520</v>
      </c>
      <c r="AZ39" s="121">
        <f>'REV-AR_CWS'!AZ20*-1</f>
        <v>-470140</v>
      </c>
      <c r="BA39" s="121">
        <f>'REV-AR_CWS'!BA20*-1</f>
        <v>-1125602.5</v>
      </c>
      <c r="BB39" s="121">
        <f>'REV-AR_CWS'!BB20*-1</f>
        <v>-379000</v>
      </c>
      <c r="BC39" s="121">
        <f>'REV-AR_CWS'!BC20*-1</f>
        <v>0</v>
      </c>
      <c r="BD39" s="121">
        <f>'REV-AR_CWS'!BD20*-1</f>
        <v>-374707.5</v>
      </c>
      <c r="BE39" s="121">
        <f>'REV-AR_CWS'!BE20*-1</f>
        <v>0</v>
      </c>
      <c r="BF39" s="121">
        <f>'REV-AR_CWS'!BF20*-1</f>
        <v>0</v>
      </c>
      <c r="BG39" s="121">
        <f>'REV-AR_CWS'!BG20*-1</f>
        <v>373687.5</v>
      </c>
      <c r="BH39" s="121">
        <f>'REV-AR_CWS'!BH20*-1</f>
        <v>-1020</v>
      </c>
      <c r="BI39" s="121">
        <f>'REV-AR_CWS'!BI20*-1</f>
        <v>373452.5</v>
      </c>
      <c r="BJ39" s="121">
        <f>'REV-AR_CWS'!BJ20*-1</f>
        <v>373037.5</v>
      </c>
      <c r="BK39" s="121">
        <f>'REV-AR_CWS'!BK20*-1</f>
        <v>373487.5</v>
      </c>
    </row>
    <row r="40" spans="2:63" x14ac:dyDescent="0.15">
      <c r="B40" s="127" t="s">
        <v>488</v>
      </c>
      <c r="C40" s="121">
        <f>'COGS-INVENTORY_CWS'!C43*-1</f>
        <v>0</v>
      </c>
      <c r="D40" s="121">
        <f>'COGS-INVENTORY_CWS'!D43*-1</f>
        <v>0</v>
      </c>
      <c r="E40" s="121">
        <f>'COGS-INVENTORY_CWS'!E43*-1</f>
        <v>0</v>
      </c>
      <c r="F40" s="121">
        <f>'COGS-INVENTORY_CWS'!F43*-1</f>
        <v>0</v>
      </c>
      <c r="G40" s="121">
        <f>'COGS-INVENTORY_CWS'!G43*-1</f>
        <v>0</v>
      </c>
      <c r="H40" s="121">
        <f>'COGS-INVENTORY_CWS'!H43*-1</f>
        <v>0</v>
      </c>
      <c r="I40" s="121">
        <f>'COGS-INVENTORY_CWS'!I43*-1</f>
        <v>0</v>
      </c>
      <c r="J40" s="121">
        <f>'COGS-INVENTORY_CWS'!J43*-1</f>
        <v>-14250</v>
      </c>
      <c r="K40" s="121">
        <f>'COGS-INVENTORY_CWS'!K43*-1</f>
        <v>-14250</v>
      </c>
      <c r="L40" s="121">
        <f>'COGS-INVENTORY_CWS'!L43*-1</f>
        <v>-27750</v>
      </c>
      <c r="M40" s="121">
        <f>'COGS-INVENTORY_CWS'!M43*-1</f>
        <v>-7500</v>
      </c>
      <c r="N40" s="121">
        <f>'COGS-INVENTORY_CWS'!N43*-1</f>
        <v>-15000</v>
      </c>
      <c r="O40" s="121">
        <f>'COGS-INVENTORY_CWS'!O43*-1</f>
        <v>-30750</v>
      </c>
      <c r="P40" s="121">
        <f>'COGS-INVENTORY_CWS'!P43*-1</f>
        <v>-33075</v>
      </c>
      <c r="Q40" s="121">
        <f>'COGS-INVENTORY_CWS'!Q43*-1</f>
        <v>-26325</v>
      </c>
      <c r="R40" s="121">
        <f>'COGS-INVENTORY_CWS'!R43*-1</f>
        <v>0</v>
      </c>
      <c r="S40" s="121">
        <f>'COGS-INVENTORY_CWS'!S43*-1</f>
        <v>0</v>
      </c>
      <c r="T40" s="121">
        <f>'COGS-INVENTORY_CWS'!T43*-1</f>
        <v>-6750</v>
      </c>
      <c r="U40" s="121">
        <f>'COGS-INVENTORY_CWS'!U43*-1</f>
        <v>-13500</v>
      </c>
      <c r="V40" s="121">
        <f>'COGS-INVENTORY_CWS'!V43*-1</f>
        <v>-13500</v>
      </c>
      <c r="W40" s="121">
        <f>'COGS-INVENTORY_CWS'!W43*-1</f>
        <v>-19575</v>
      </c>
      <c r="X40" s="121">
        <f>'COGS-INVENTORY_CWS'!X43*-1</f>
        <v>-12825</v>
      </c>
      <c r="Y40" s="121">
        <f>'COGS-INVENTORY_CWS'!Y43*-1</f>
        <v>-14850</v>
      </c>
      <c r="Z40" s="121">
        <f>'COGS-INVENTORY_CWS'!Z43*-1</f>
        <v>-50625</v>
      </c>
      <c r="AA40" s="121">
        <f>'COGS-INVENTORY_CWS'!AA43*-1</f>
        <v>-66825</v>
      </c>
      <c r="AB40" s="121">
        <f>'COGS-INVENTORY_CWS'!AB43*-1</f>
        <v>-58320</v>
      </c>
      <c r="AC40" s="121">
        <f>'COGS-INVENTORY_CWS'!AC43*-1</f>
        <v>-29160</v>
      </c>
      <c r="AD40" s="121">
        <f>'COGS-INVENTORY_CWS'!AD43*-1</f>
        <v>-14580</v>
      </c>
      <c r="AE40" s="121">
        <f>'COGS-INVENTORY_CWS'!AE43*-1</f>
        <v>-14580</v>
      </c>
      <c r="AF40" s="121">
        <f>'COGS-INVENTORY_CWS'!AF43*-1</f>
        <v>14580</v>
      </c>
      <c r="AG40" s="121">
        <f>'COGS-INVENTORY_CWS'!AG43*-1</f>
        <v>14580</v>
      </c>
      <c r="AH40" s="121">
        <f>'COGS-INVENTORY_CWS'!AH43*-1</f>
        <v>29160</v>
      </c>
      <c r="AI40" s="121">
        <f>'COGS-INVENTORY_CWS'!AI43*-1</f>
        <v>29160</v>
      </c>
      <c r="AJ40" s="121">
        <f>'COGS-INVENTORY_CWS'!AJ43*-1</f>
        <v>43740</v>
      </c>
      <c r="AK40" s="121">
        <f>'COGS-INVENTORY_CWS'!AK43*-1</f>
        <v>2430</v>
      </c>
      <c r="AL40" s="121">
        <f>'COGS-INVENTORY_CWS'!AL43*-1</f>
        <v>-80190</v>
      </c>
      <c r="AM40" s="121">
        <f>'COGS-INVENTORY_CWS'!AM43*-1</f>
        <v>-117855</v>
      </c>
      <c r="AN40" s="121">
        <f>'COGS-INVENTORY_CWS'!AN43*-1</f>
        <v>-82012.5</v>
      </c>
      <c r="AO40" s="121">
        <f>'COGS-INVENTORY_CWS'!AO43*-1</f>
        <v>-41006.25</v>
      </c>
      <c r="AP40" s="121">
        <f>'COGS-INVENTORY_CWS'!AP43*-1</f>
        <v>-20229.75</v>
      </c>
      <c r="AQ40" s="121">
        <f>'COGS-INVENTORY_CWS'!AQ43*-1</f>
        <v>-20229.75</v>
      </c>
      <c r="AR40" s="121">
        <f>'COGS-INVENTORY_CWS'!AR43*-1</f>
        <v>20229.75</v>
      </c>
      <c r="AS40" s="121">
        <f>'COGS-INVENTORY_CWS'!AS43*-1</f>
        <v>20229.75</v>
      </c>
      <c r="AT40" s="121">
        <f>'COGS-INVENTORY_CWS'!AT43*-1</f>
        <v>41006.25</v>
      </c>
      <c r="AU40" s="121">
        <f>'COGS-INVENTORY_CWS'!AU43*-1</f>
        <v>41006.25</v>
      </c>
      <c r="AV40" s="121">
        <f>'COGS-INVENTORY_CWS'!AV43*-1</f>
        <v>61782.75</v>
      </c>
      <c r="AW40" s="121">
        <f>'COGS-INVENTORY_CWS'!AW43*-1</f>
        <v>16402.5</v>
      </c>
      <c r="AX40" s="121">
        <f>'COGS-INVENTORY_CWS'!AX43*-1</f>
        <v>-92400.75</v>
      </c>
      <c r="AY40" s="121">
        <f>'COGS-INVENTORY_CWS'!AY43*-1</f>
        <v>-142701.75</v>
      </c>
      <c r="AZ40" s="121">
        <f>'COGS-INVENTORY_CWS'!AZ43*-1</f>
        <v>-106288.19999999998</v>
      </c>
      <c r="BA40" s="121">
        <f>'COGS-INVENTORY_CWS'!BA43*-1</f>
        <v>-53144.100000000006</v>
      </c>
      <c r="BB40" s="121">
        <f>'COGS-INVENTORY_CWS'!BB43*-1</f>
        <v>-26572.050000000017</v>
      </c>
      <c r="BC40" s="121">
        <f>'COGS-INVENTORY_CWS'!BC43*-1</f>
        <v>-26572.050000000017</v>
      </c>
      <c r="BD40" s="121">
        <f>'COGS-INVENTORY_CWS'!BD43*-1</f>
        <v>26572.050000000017</v>
      </c>
      <c r="BE40" s="121">
        <f>'COGS-INVENTORY_CWS'!BE43*-1</f>
        <v>26572.050000000017</v>
      </c>
      <c r="BF40" s="121">
        <f>'COGS-INVENTORY_CWS'!BF43*-1</f>
        <v>53144.100000000006</v>
      </c>
      <c r="BG40" s="121">
        <f>'COGS-INVENTORY_CWS'!BG43*-1</f>
        <v>53144.099999999977</v>
      </c>
      <c r="BH40" s="121">
        <f>'COGS-INVENTORY_CWS'!BH43*-1</f>
        <v>79716.149999999994</v>
      </c>
      <c r="BI40" s="121">
        <f>'COGS-INVENTORY_CWS'!BI43*-1</f>
        <v>-33461.100000000006</v>
      </c>
      <c r="BJ40" s="121">
        <f>'COGS-INVENTORY_CWS'!BJ43*-1</f>
        <v>-60033.149999999994</v>
      </c>
      <c r="BK40" s="121">
        <f>'COGS-INVENTORY_CWS'!BK43*-1</f>
        <v>-160416.45000000001</v>
      </c>
    </row>
    <row r="41" spans="2:63" x14ac:dyDescent="0.15">
      <c r="B41" s="127" t="s">
        <v>489</v>
      </c>
      <c r="C41" s="121">
        <f>'COGS-INVENTORY_CWS'!C70</f>
        <v>0</v>
      </c>
      <c r="D41" s="121">
        <f>'COGS-INVENTORY_CWS'!D70</f>
        <v>0</v>
      </c>
      <c r="E41" s="121">
        <f>'COGS-INVENTORY_CWS'!E70</f>
        <v>0</v>
      </c>
      <c r="F41" s="121">
        <f>'COGS-INVENTORY_CWS'!F70</f>
        <v>0</v>
      </c>
      <c r="G41" s="121">
        <f>'COGS-INVENTORY_CWS'!G70</f>
        <v>0</v>
      </c>
      <c r="H41" s="121">
        <f>'COGS-INVENTORY_CWS'!H70</f>
        <v>0</v>
      </c>
      <c r="I41" s="121">
        <f>'COGS-INVENTORY_CWS'!I70</f>
        <v>0</v>
      </c>
      <c r="J41" s="121">
        <f>'COGS-INVENTORY_CWS'!J70</f>
        <v>14250</v>
      </c>
      <c r="K41" s="121">
        <f>'COGS-INVENTORY_CWS'!K70</f>
        <v>14250</v>
      </c>
      <c r="L41" s="121">
        <f>'COGS-INVENTORY_CWS'!L70</f>
        <v>13500</v>
      </c>
      <c r="M41" s="121">
        <f>'COGS-INVENTORY_CWS'!M70</f>
        <v>7500</v>
      </c>
      <c r="N41" s="121">
        <f>'COGS-INVENTORY_CWS'!N70</f>
        <v>1500</v>
      </c>
      <c r="O41" s="121">
        <f>'COGS-INVENTORY_CWS'!O70</f>
        <v>36750</v>
      </c>
      <c r="P41" s="121">
        <f>'COGS-INVENTORY_CWS'!P70</f>
        <v>23400</v>
      </c>
      <c r="Q41" s="121">
        <f>'COGS-INVENTORY_CWS'!Q70</f>
        <v>-5850</v>
      </c>
      <c r="R41" s="121">
        <f>'COGS-INVENTORY_CWS'!R70</f>
        <v>0</v>
      </c>
      <c r="S41" s="121">
        <f>'COGS-INVENTORY_CWS'!S70</f>
        <v>0</v>
      </c>
      <c r="T41" s="121">
        <f>'COGS-INVENTORY_CWS'!T70</f>
        <v>6750</v>
      </c>
      <c r="U41" s="121">
        <f>'COGS-INVENTORY_CWS'!U70</f>
        <v>13500</v>
      </c>
      <c r="V41" s="121">
        <f>'COGS-INVENTORY_CWS'!V70</f>
        <v>6750</v>
      </c>
      <c r="W41" s="121">
        <f>'COGS-INVENTORY_CWS'!W70</f>
        <v>12825</v>
      </c>
      <c r="X41" s="121">
        <f>'COGS-INVENTORY_CWS'!X70</f>
        <v>12825</v>
      </c>
      <c r="Y41" s="121">
        <f>'COGS-INVENTORY_CWS'!Y70</f>
        <v>2025</v>
      </c>
      <c r="Z41" s="121">
        <f>'COGS-INVENTORY_CWS'!Z70</f>
        <v>50625</v>
      </c>
      <c r="AA41" s="121">
        <f>'COGS-INVENTORY_CWS'!AA70</f>
        <v>64800</v>
      </c>
      <c r="AB41" s="121">
        <f>'COGS-INVENTORY_CWS'!AB70</f>
        <v>1620</v>
      </c>
      <c r="AC41" s="121">
        <f>'COGS-INVENTORY_CWS'!AC70</f>
        <v>0</v>
      </c>
      <c r="AD41" s="121">
        <f>'COGS-INVENTORY_CWS'!AD70</f>
        <v>14580</v>
      </c>
      <c r="AE41" s="121">
        <f>'COGS-INVENTORY_CWS'!AE70</f>
        <v>0</v>
      </c>
      <c r="AF41" s="121">
        <f>'COGS-INVENTORY_CWS'!AF70</f>
        <v>-14580</v>
      </c>
      <c r="AG41" s="121">
        <f>'COGS-INVENTORY_CWS'!AG70</f>
        <v>-14580</v>
      </c>
      <c r="AH41" s="121">
        <f>'COGS-INVENTORY_CWS'!AH70</f>
        <v>-14580</v>
      </c>
      <c r="AI41" s="121">
        <f>'COGS-INVENTORY_CWS'!AI70</f>
        <v>-29160</v>
      </c>
      <c r="AJ41" s="121">
        <f>'COGS-INVENTORY_CWS'!AJ70</f>
        <v>-29160</v>
      </c>
      <c r="AK41" s="121">
        <f>'COGS-INVENTORY_CWS'!AK70</f>
        <v>12150</v>
      </c>
      <c r="AL41" s="121">
        <f>'COGS-INVENTORY_CWS'!AL70</f>
        <v>94770</v>
      </c>
      <c r="AM41" s="121">
        <f>'COGS-INVENTORY_CWS'!AM70</f>
        <v>91125</v>
      </c>
      <c r="AN41" s="121">
        <f>'COGS-INVENTORY_CWS'!AN70</f>
        <v>2551.5</v>
      </c>
      <c r="AO41" s="121">
        <f>'COGS-INVENTORY_CWS'!AO70</f>
        <v>-303.75</v>
      </c>
      <c r="AP41" s="121">
        <f>'COGS-INVENTORY_CWS'!AP70</f>
        <v>20229.75</v>
      </c>
      <c r="AQ41" s="121">
        <f>'COGS-INVENTORY_CWS'!AQ70</f>
        <v>0</v>
      </c>
      <c r="AR41" s="121">
        <f>'COGS-INVENTORY_CWS'!AR70</f>
        <v>-20229.75</v>
      </c>
      <c r="AS41" s="121">
        <f>'COGS-INVENTORY_CWS'!AS70</f>
        <v>-20229.75</v>
      </c>
      <c r="AT41" s="121">
        <f>'COGS-INVENTORY_CWS'!AT70</f>
        <v>-20776.5</v>
      </c>
      <c r="AU41" s="121">
        <f>'COGS-INVENTORY_CWS'!AU70</f>
        <v>-41006.25</v>
      </c>
      <c r="AV41" s="121">
        <f>'COGS-INVENTORY_CWS'!AV70</f>
        <v>-41006.25</v>
      </c>
      <c r="AW41" s="121">
        <f>'COGS-INVENTORY_CWS'!AW70</f>
        <v>3827.25</v>
      </c>
      <c r="AX41" s="121">
        <f>'COGS-INVENTORY_CWS'!AX70</f>
        <v>113177.25</v>
      </c>
      <c r="AY41" s="121">
        <f>'COGS-INVENTORY_CWS'!AY70</f>
        <v>118098</v>
      </c>
      <c r="AZ41" s="121">
        <f>'COGS-INVENTORY_CWS'!AZ70</f>
        <v>2952.4499999999534</v>
      </c>
      <c r="BA41" s="121">
        <f>'COGS-INVENTORY_CWS'!BA70</f>
        <v>0</v>
      </c>
      <c r="BB41" s="121">
        <f>'COGS-INVENTORY_CWS'!BB70</f>
        <v>26572.050000000047</v>
      </c>
      <c r="BC41" s="121">
        <f>'COGS-INVENTORY_CWS'!BC70</f>
        <v>0</v>
      </c>
      <c r="BD41" s="121">
        <f>'COGS-INVENTORY_CWS'!BD70</f>
        <v>-26572.050000000047</v>
      </c>
      <c r="BE41" s="121">
        <f>'COGS-INVENTORY_CWS'!BE70</f>
        <v>-26572.050000000047</v>
      </c>
      <c r="BF41" s="121">
        <f>'COGS-INVENTORY_CWS'!BF70</f>
        <v>-26572.04999999993</v>
      </c>
      <c r="BG41" s="121">
        <f>'COGS-INVENTORY_CWS'!BG70</f>
        <v>-53144.099999999977</v>
      </c>
      <c r="BH41" s="121">
        <f>'COGS-INVENTORY_CWS'!BH70</f>
        <v>-53144.099999999977</v>
      </c>
      <c r="BI41" s="121">
        <f>'COGS-INVENTORY_CWS'!BI70</f>
        <v>60033.150000000023</v>
      </c>
      <c r="BJ41" s="121">
        <f>'COGS-INVENTORY_CWS'!BJ70</f>
        <v>86605.200000000012</v>
      </c>
      <c r="BK41" s="121">
        <f>'COGS-INVENTORY_CWS'!BK70</f>
        <v>73811.249999999942</v>
      </c>
    </row>
    <row r="42" spans="2:63" s="33" customFormat="1" x14ac:dyDescent="0.15">
      <c r="B42" s="137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</row>
    <row r="43" spans="2:63" x14ac:dyDescent="0.15">
      <c r="B43" s="135" t="s">
        <v>847</v>
      </c>
      <c r="C43" s="121">
        <f>SUM(C38:C42)</f>
        <v>0</v>
      </c>
      <c r="D43" s="121">
        <f>SUM(D38:D42)</f>
        <v>716.66666666666663</v>
      </c>
      <c r="E43" s="121">
        <f>SUM(E38:E42)</f>
        <v>1308.3333333333333</v>
      </c>
      <c r="F43" s="121">
        <f t="shared" ref="F43:BK43" si="6">SUM(F38:F42)</f>
        <v>1475</v>
      </c>
      <c r="G43" s="121">
        <f t="shared" si="6"/>
        <v>1641.6666666666667</v>
      </c>
      <c r="H43" s="121">
        <f t="shared" si="6"/>
        <v>1641.6666666666667</v>
      </c>
      <c r="I43" s="121">
        <f t="shared" si="6"/>
        <v>1641.6666666666667</v>
      </c>
      <c r="J43" s="121">
        <f t="shared" si="6"/>
        <v>1641.6666666666661</v>
      </c>
      <c r="K43" s="121">
        <f t="shared" si="6"/>
        <v>1641.6666666666661</v>
      </c>
      <c r="L43" s="121">
        <f t="shared" si="6"/>
        <v>-12608.333333333332</v>
      </c>
      <c r="M43" s="121">
        <f t="shared" si="6"/>
        <v>-38683.333333333336</v>
      </c>
      <c r="N43" s="121">
        <f t="shared" si="6"/>
        <v>-11858.333333333334</v>
      </c>
      <c r="O43" s="121">
        <f t="shared" si="6"/>
        <v>-30558.333333333343</v>
      </c>
      <c r="P43" s="121">
        <f t="shared" si="6"/>
        <v>-55070.833333333343</v>
      </c>
      <c r="Q43" s="121">
        <f t="shared" si="6"/>
        <v>-73833.333333333343</v>
      </c>
      <c r="R43" s="121">
        <f t="shared" si="6"/>
        <v>-167220.83333333334</v>
      </c>
      <c r="S43" s="121">
        <f t="shared" si="6"/>
        <v>1641.6666666666667</v>
      </c>
      <c r="T43" s="121">
        <f t="shared" si="6"/>
        <v>1641.666666666667</v>
      </c>
      <c r="U43" s="121">
        <f t="shared" si="6"/>
        <v>1641.6666666666661</v>
      </c>
      <c r="V43" s="121">
        <f t="shared" si="6"/>
        <v>-4991.6666666666661</v>
      </c>
      <c r="W43" s="121">
        <f t="shared" si="6"/>
        <v>-48291.666666666664</v>
      </c>
      <c r="X43" s="121">
        <f t="shared" si="6"/>
        <v>-41541.666666666664</v>
      </c>
      <c r="Y43" s="121">
        <f t="shared" si="6"/>
        <v>-12260.416666666666</v>
      </c>
      <c r="Z43" s="121">
        <f t="shared" si="6"/>
        <v>-80522.916666666686</v>
      </c>
      <c r="AA43" s="121">
        <f t="shared" si="6"/>
        <v>-1435.4166666666715</v>
      </c>
      <c r="AB43" s="121">
        <f t="shared" si="6"/>
        <v>-187754.58333333331</v>
      </c>
      <c r="AC43" s="121">
        <f t="shared" si="6"/>
        <v>-411681.66666666669</v>
      </c>
      <c r="AD43" s="121">
        <f t="shared" si="6"/>
        <v>-129679.16666666669</v>
      </c>
      <c r="AE43" s="121">
        <f t="shared" si="6"/>
        <v>-12821.666666666666</v>
      </c>
      <c r="AF43" s="121">
        <f t="shared" si="6"/>
        <v>-126044.16666666667</v>
      </c>
      <c r="AG43" s="121">
        <f t="shared" si="6"/>
        <v>1758.3333333333339</v>
      </c>
      <c r="AH43" s="121">
        <f t="shared" si="6"/>
        <v>16338.333333333332</v>
      </c>
      <c r="AI43" s="121">
        <f t="shared" si="6"/>
        <v>128645.83333333331</v>
      </c>
      <c r="AJ43" s="121">
        <f t="shared" si="6"/>
        <v>15423.333333333336</v>
      </c>
      <c r="AK43" s="121">
        <f t="shared" si="6"/>
        <v>142834.58333333331</v>
      </c>
      <c r="AL43" s="121">
        <f t="shared" si="6"/>
        <v>142480.83333333331</v>
      </c>
      <c r="AM43" s="121">
        <f t="shared" si="6"/>
        <v>101549.58333333333</v>
      </c>
      <c r="AN43" s="121">
        <f t="shared" si="6"/>
        <v>-464012.66666666669</v>
      </c>
      <c r="AO43" s="121">
        <f t="shared" si="6"/>
        <v>-733959.16666666663</v>
      </c>
      <c r="AP43" s="121">
        <f t="shared" si="6"/>
        <v>-237274.16666666666</v>
      </c>
      <c r="AQ43" s="121">
        <f t="shared" si="6"/>
        <v>-18471.416666666668</v>
      </c>
      <c r="AR43" s="121">
        <f t="shared" si="6"/>
        <v>-227274.16666666666</v>
      </c>
      <c r="AS43" s="121">
        <f t="shared" si="6"/>
        <v>1758.3333333333321</v>
      </c>
      <c r="AT43" s="121">
        <f t="shared" si="6"/>
        <v>21988.083333333336</v>
      </c>
      <c r="AU43" s="121">
        <f t="shared" si="6"/>
        <v>229770.83333333337</v>
      </c>
      <c r="AV43" s="121">
        <f t="shared" si="6"/>
        <v>21514.833333333336</v>
      </c>
      <c r="AW43" s="121">
        <f t="shared" si="6"/>
        <v>255473.08333333334</v>
      </c>
      <c r="AX43" s="121">
        <f t="shared" si="6"/>
        <v>249897.33333333334</v>
      </c>
      <c r="AY43" s="121">
        <f t="shared" si="6"/>
        <v>210674.58333333334</v>
      </c>
      <c r="AZ43" s="121">
        <f t="shared" si="6"/>
        <v>-571717.41666666674</v>
      </c>
      <c r="BA43" s="121">
        <f t="shared" si="6"/>
        <v>-1176988.2666666668</v>
      </c>
      <c r="BB43" s="121">
        <f t="shared" si="6"/>
        <v>-377241.66666666663</v>
      </c>
      <c r="BC43" s="121">
        <f t="shared" si="6"/>
        <v>-24813.716666666685</v>
      </c>
      <c r="BD43" s="121">
        <f t="shared" si="6"/>
        <v>-372949.16666666674</v>
      </c>
      <c r="BE43" s="121">
        <f t="shared" si="6"/>
        <v>1758.333333333303</v>
      </c>
      <c r="BF43" s="121">
        <f t="shared" si="6"/>
        <v>28330.383333333411</v>
      </c>
      <c r="BG43" s="121">
        <f t="shared" si="6"/>
        <v>375445.83333333331</v>
      </c>
      <c r="BH43" s="121">
        <f t="shared" si="6"/>
        <v>27310.383333333346</v>
      </c>
      <c r="BI43" s="121">
        <f t="shared" si="6"/>
        <v>401782.8833333333</v>
      </c>
      <c r="BJ43" s="121">
        <f t="shared" si="6"/>
        <v>401367.88333333336</v>
      </c>
      <c r="BK43" s="121">
        <f t="shared" si="6"/>
        <v>288640.63333333324</v>
      </c>
    </row>
    <row r="44" spans="2:63" s="33" customFormat="1" x14ac:dyDescent="0.15">
      <c r="B44" s="137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</row>
    <row r="45" spans="2:63" x14ac:dyDescent="0.15">
      <c r="B45" s="135" t="s">
        <v>1069</v>
      </c>
      <c r="C45" s="121">
        <f t="shared" ref="C45:AH45" si="7">C35+C43</f>
        <v>-28592</v>
      </c>
      <c r="D45" s="121">
        <f t="shared" si="7"/>
        <v>-9388224</v>
      </c>
      <c r="E45" s="121">
        <f t="shared" si="7"/>
        <v>-9360324</v>
      </c>
      <c r="F45" s="121">
        <f t="shared" si="7"/>
        <v>-9363214</v>
      </c>
      <c r="G45" s="121">
        <f t="shared" si="7"/>
        <v>-9359074</v>
      </c>
      <c r="H45" s="121">
        <f t="shared" si="7"/>
        <v>-9394714</v>
      </c>
      <c r="I45" s="121">
        <f t="shared" si="7"/>
        <v>-9395824</v>
      </c>
      <c r="J45" s="121">
        <f t="shared" si="7"/>
        <v>-9428614</v>
      </c>
      <c r="K45" s="121">
        <f t="shared" si="7"/>
        <v>-9396274</v>
      </c>
      <c r="L45" s="121">
        <f t="shared" si="7"/>
        <v>-9404914</v>
      </c>
      <c r="M45" s="121">
        <f t="shared" si="7"/>
        <v>-9396491.6199999992</v>
      </c>
      <c r="N45" s="121">
        <f t="shared" si="7"/>
        <v>-9355691.6199999992</v>
      </c>
      <c r="O45" s="121">
        <f t="shared" si="7"/>
        <v>-9353293.7599999998</v>
      </c>
      <c r="P45" s="121">
        <f t="shared" si="7"/>
        <v>-10780959.552999999</v>
      </c>
      <c r="Q45" s="121">
        <f t="shared" si="7"/>
        <v>-10751642.623000002</v>
      </c>
      <c r="R45" s="121">
        <f t="shared" si="7"/>
        <v>-10712767.121000001</v>
      </c>
      <c r="S45" s="121">
        <f t="shared" si="7"/>
        <v>-10563469.621000001</v>
      </c>
      <c r="T45" s="121">
        <f t="shared" si="7"/>
        <v>-10547504.621000001</v>
      </c>
      <c r="U45" s="121">
        <f t="shared" si="7"/>
        <v>-10552214.621000001</v>
      </c>
      <c r="V45" s="121">
        <f t="shared" si="7"/>
        <v>-9560709.6210000012</v>
      </c>
      <c r="W45" s="121">
        <f t="shared" si="7"/>
        <v>-9570590.1909999996</v>
      </c>
      <c r="X45" s="121">
        <f t="shared" si="7"/>
        <v>-9527195.7609999999</v>
      </c>
      <c r="Y45" s="121">
        <f t="shared" si="7"/>
        <v>-9515271.5734999999</v>
      </c>
      <c r="Z45" s="121">
        <f t="shared" si="7"/>
        <v>-9500836.743999999</v>
      </c>
      <c r="AA45" s="121">
        <f t="shared" si="7"/>
        <v>-9423825.556499999</v>
      </c>
      <c r="AB45" s="121">
        <f t="shared" si="7"/>
        <v>-7939986.3216249989</v>
      </c>
      <c r="AC45" s="121">
        <f t="shared" si="7"/>
        <v>-7846631.3652250003</v>
      </c>
      <c r="AD45" s="121">
        <f t="shared" si="7"/>
        <v>-7449552.121425</v>
      </c>
      <c r="AE45" s="121">
        <f t="shared" si="7"/>
        <v>-7354799.621425</v>
      </c>
      <c r="AF45" s="121">
        <f t="shared" si="7"/>
        <v>-7340486.3276249999</v>
      </c>
      <c r="AG45" s="121">
        <f t="shared" si="7"/>
        <v>-7218983.8276249999</v>
      </c>
      <c r="AH45" s="121">
        <f t="shared" si="7"/>
        <v>-7199458.8276249999</v>
      </c>
      <c r="AI45" s="121">
        <f t="shared" ref="AI45:BK45" si="8">AI35+AI43</f>
        <v>-7194139.5714250002</v>
      </c>
      <c r="AJ45" s="121">
        <f t="shared" si="8"/>
        <v>-7302674.5214249995</v>
      </c>
      <c r="AK45" s="121">
        <f t="shared" si="8"/>
        <v>-7300032.0027250005</v>
      </c>
      <c r="AL45" s="121">
        <f t="shared" si="8"/>
        <v>-7383601.3465250004</v>
      </c>
      <c r="AM45" s="121">
        <f t="shared" si="8"/>
        <v>-7531970.5778250005</v>
      </c>
      <c r="AN45" s="121">
        <f t="shared" si="8"/>
        <v>-9439812.0789756253</v>
      </c>
      <c r="AO45" s="121">
        <f t="shared" si="8"/>
        <v>-9115429.9870156273</v>
      </c>
      <c r="AP45" s="121">
        <f t="shared" si="8"/>
        <v>-8410837.6044756249</v>
      </c>
      <c r="AQ45" s="121">
        <f t="shared" si="8"/>
        <v>-8214139.8544756258</v>
      </c>
      <c r="AR45" s="121">
        <f t="shared" si="8"/>
        <v>-8205699.8497656258</v>
      </c>
      <c r="AS45" s="121">
        <f t="shared" si="8"/>
        <v>-7982967.3497656258</v>
      </c>
      <c r="AT45" s="121">
        <f t="shared" si="8"/>
        <v>-7957792.5997656258</v>
      </c>
      <c r="AU45" s="121">
        <f t="shared" si="8"/>
        <v>-7946603.2044756273</v>
      </c>
      <c r="AV45" s="121">
        <f t="shared" si="8"/>
        <v>-8150069.8044756269</v>
      </c>
      <c r="AW45" s="121">
        <f t="shared" si="8"/>
        <v>-8135442.8620156283</v>
      </c>
      <c r="AX45" s="121">
        <f t="shared" si="8"/>
        <v>-8313931.466725626</v>
      </c>
      <c r="AY45" s="121">
        <f t="shared" si="8"/>
        <v>-8555164.4742656257</v>
      </c>
      <c r="AZ45" s="121">
        <f t="shared" si="8"/>
        <v>-12454723.304413518</v>
      </c>
      <c r="BA45" s="121">
        <f t="shared" si="8"/>
        <v>-12044030.144899515</v>
      </c>
      <c r="BB45" s="121">
        <f t="shared" si="8"/>
        <v>-10898995.350061513</v>
      </c>
      <c r="BC45" s="121">
        <f t="shared" si="8"/>
        <v>-10568672.400061514</v>
      </c>
      <c r="BD45" s="121">
        <f t="shared" si="8"/>
        <v>-10557378.380223516</v>
      </c>
      <c r="BE45" s="121">
        <f t="shared" si="8"/>
        <v>-10188970.880223516</v>
      </c>
      <c r="BF45" s="121">
        <f t="shared" si="8"/>
        <v>-10157453.830223517</v>
      </c>
      <c r="BG45" s="121">
        <f t="shared" si="8"/>
        <v>-10149118.450061513</v>
      </c>
      <c r="BH45" s="121">
        <f t="shared" si="8"/>
        <v>-10492464.500061516</v>
      </c>
      <c r="BI45" s="121">
        <f t="shared" si="8"/>
        <v>-10474704.119899515</v>
      </c>
      <c r="BJ45" s="121">
        <f t="shared" si="8"/>
        <v>-10790218.689737517</v>
      </c>
      <c r="BK45" s="121">
        <f t="shared" si="8"/>
        <v>-11236767.009575516</v>
      </c>
    </row>
    <row r="46" spans="2:63" s="33" customFormat="1" x14ac:dyDescent="0.15">
      <c r="B46" s="137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</row>
    <row r="47" spans="2:63" x14ac:dyDescent="0.15">
      <c r="B47" s="135" t="s">
        <v>866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</row>
    <row r="48" spans="2:63" x14ac:dyDescent="0.15">
      <c r="B48" s="136" t="s">
        <v>490</v>
      </c>
      <c r="C48" s="121">
        <f>'CAPEX _CWS '!E40*-1</f>
        <v>0</v>
      </c>
      <c r="D48" s="121">
        <f>'CAPEX _CWS '!F40*-1</f>
        <v>-43000</v>
      </c>
      <c r="E48" s="121">
        <f>'CAPEX _CWS '!G40*-1</f>
        <v>-35500</v>
      </c>
      <c r="F48" s="121">
        <f>'CAPEX _CWS '!H40*-1</f>
        <v>-10000</v>
      </c>
      <c r="G48" s="121">
        <f>'CAPEX _CWS '!I40*-1</f>
        <v>-10000</v>
      </c>
      <c r="H48" s="121">
        <f>'CAPEX _CWS '!J40*-1</f>
        <v>0</v>
      </c>
      <c r="I48" s="121">
        <f>'CAPEX _CWS '!K40*-1</f>
        <v>0</v>
      </c>
      <c r="J48" s="121">
        <f>'CAPEX _CWS '!L40*-1</f>
        <v>0</v>
      </c>
      <c r="K48" s="121">
        <f>'CAPEX _CWS '!M40*-1</f>
        <v>0</v>
      </c>
      <c r="L48" s="121">
        <f>'CAPEX _CWS '!N40*-1</f>
        <v>0</v>
      </c>
      <c r="M48" s="121">
        <f>'CAPEX _CWS '!O40*-1</f>
        <v>0</v>
      </c>
      <c r="N48" s="121">
        <f>'CAPEX _CWS '!P40*-1</f>
        <v>0</v>
      </c>
      <c r="O48" s="121">
        <f>'CAPEX _CWS '!Q40*-1</f>
        <v>0</v>
      </c>
      <c r="P48" s="121">
        <f>'CAPEX _CWS '!R40*-1</f>
        <v>0</v>
      </c>
      <c r="Q48" s="121">
        <f>'CAPEX _CWS '!S40*-1</f>
        <v>0</v>
      </c>
      <c r="R48" s="121">
        <f>'CAPEX _CWS '!T40*-1</f>
        <v>0</v>
      </c>
      <c r="S48" s="121">
        <f>'CAPEX _CWS '!U40*-1</f>
        <v>0</v>
      </c>
      <c r="T48" s="121">
        <f>'CAPEX _CWS '!V40*-1</f>
        <v>0</v>
      </c>
      <c r="U48" s="121">
        <f>'CAPEX _CWS '!W40*-1</f>
        <v>0</v>
      </c>
      <c r="V48" s="121">
        <f>'CAPEX _CWS '!X40*-1</f>
        <v>-7000</v>
      </c>
      <c r="W48" s="121">
        <f>'CAPEX _CWS '!Y40*-1</f>
        <v>0</v>
      </c>
      <c r="X48" s="121">
        <f>'CAPEX _CWS '!Z40*-1</f>
        <v>0</v>
      </c>
      <c r="Y48" s="121">
        <f>'CAPEX _CWS '!AA40*-1</f>
        <v>0</v>
      </c>
      <c r="Z48" s="121">
        <f>'CAPEX _CWS '!AB40*-1</f>
        <v>0</v>
      </c>
      <c r="AA48" s="121">
        <f>'CAPEX _CWS '!AC40*-1</f>
        <v>0</v>
      </c>
      <c r="AB48" s="121">
        <f>'CAPEX _CWS '!AD40*-1</f>
        <v>5500</v>
      </c>
      <c r="AC48" s="121">
        <f>'CAPEX _CWS '!AE40*-1</f>
        <v>0</v>
      </c>
      <c r="AD48" s="121">
        <f>'CAPEX _CWS '!AF40*-1</f>
        <v>0</v>
      </c>
      <c r="AE48" s="121">
        <f>'CAPEX _CWS '!AG40*-1</f>
        <v>0</v>
      </c>
      <c r="AF48" s="121">
        <f>'CAPEX _CWS '!AH40*-1</f>
        <v>0</v>
      </c>
      <c r="AG48" s="121">
        <f>'CAPEX _CWS '!AI40*-1</f>
        <v>0</v>
      </c>
      <c r="AH48" s="121">
        <f>'CAPEX _CWS '!AJ40*-1</f>
        <v>0</v>
      </c>
      <c r="AI48" s="121">
        <f>'CAPEX _CWS '!AK40*-1</f>
        <v>0</v>
      </c>
      <c r="AJ48" s="121">
        <f>'CAPEX _CWS '!AL40*-1</f>
        <v>0</v>
      </c>
      <c r="AK48" s="121">
        <f>'CAPEX _CWS '!AM40*-1</f>
        <v>0</v>
      </c>
      <c r="AL48" s="121">
        <f>'CAPEX _CWS '!AN40*-1</f>
        <v>0</v>
      </c>
      <c r="AM48" s="121">
        <f>'CAPEX _CWS '!AO40*-1</f>
        <v>0</v>
      </c>
      <c r="AN48" s="121">
        <f>'CAPEX _CWS '!AP40*-1</f>
        <v>0</v>
      </c>
      <c r="AO48" s="121">
        <f>'CAPEX _CWS '!AQ40*-1</f>
        <v>0</v>
      </c>
      <c r="AP48" s="121">
        <f>'CAPEX _CWS '!AR40*-1</f>
        <v>0</v>
      </c>
      <c r="AQ48" s="121">
        <f>'CAPEX _CWS '!AS40*-1</f>
        <v>0</v>
      </c>
      <c r="AR48" s="121">
        <f>'CAPEX _CWS '!AT40*-1</f>
        <v>0</v>
      </c>
      <c r="AS48" s="121">
        <f>'CAPEX _CWS '!AU40*-1</f>
        <v>0</v>
      </c>
      <c r="AT48" s="121">
        <f>'CAPEX _CWS '!AV40*-1</f>
        <v>0</v>
      </c>
      <c r="AU48" s="121">
        <f>'CAPEX _CWS '!AW40*-1</f>
        <v>0</v>
      </c>
      <c r="AV48" s="121">
        <f>'CAPEX _CWS '!AX40*-1</f>
        <v>0</v>
      </c>
      <c r="AW48" s="121">
        <f>'CAPEX _CWS '!AY40*-1</f>
        <v>0</v>
      </c>
      <c r="AX48" s="121">
        <f>'CAPEX _CWS '!AZ40*-1</f>
        <v>0</v>
      </c>
      <c r="AY48" s="121">
        <f>'CAPEX _CWS '!BA40*-1</f>
        <v>0</v>
      </c>
      <c r="AZ48" s="121">
        <f>'CAPEX _CWS '!BB40*-1</f>
        <v>0</v>
      </c>
      <c r="BA48" s="121">
        <f>'CAPEX _CWS '!BC40*-1</f>
        <v>0</v>
      </c>
      <c r="BB48" s="121">
        <f>'CAPEX _CWS '!BD40*-1</f>
        <v>0</v>
      </c>
      <c r="BC48" s="121">
        <f>'CAPEX _CWS '!BE40*-1</f>
        <v>0</v>
      </c>
      <c r="BD48" s="121">
        <f>'CAPEX _CWS '!BF40*-1</f>
        <v>0</v>
      </c>
      <c r="BE48" s="121">
        <f>'CAPEX _CWS '!BG40*-1</f>
        <v>0</v>
      </c>
      <c r="BF48" s="121">
        <f>'CAPEX _CWS '!BH40*-1</f>
        <v>0</v>
      </c>
      <c r="BG48" s="121">
        <f>'CAPEX _CWS '!BI40*-1</f>
        <v>0</v>
      </c>
      <c r="BH48" s="121">
        <f>'CAPEX _CWS '!BJ40*-1</f>
        <v>0</v>
      </c>
      <c r="BI48" s="121">
        <f>'CAPEX _CWS '!BK40*-1</f>
        <v>0</v>
      </c>
      <c r="BJ48" s="121">
        <f>'CAPEX _CWS '!BL40*-1</f>
        <v>0</v>
      </c>
      <c r="BK48" s="121">
        <f>'CAPEX _CWS '!BM40*-1</f>
        <v>0</v>
      </c>
    </row>
    <row r="49" spans="2:64" s="33" customFormat="1" x14ac:dyDescent="0.15">
      <c r="B49" s="136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</row>
    <row r="50" spans="2:64" x14ac:dyDescent="0.15">
      <c r="B50" s="135" t="s">
        <v>1070</v>
      </c>
      <c r="C50" s="121">
        <f>SUM(C48:C49)</f>
        <v>0</v>
      </c>
      <c r="D50" s="121">
        <f>SUM(D48:D49)</f>
        <v>-43000</v>
      </c>
      <c r="E50" s="121">
        <f>SUM(E48:E49)</f>
        <v>-35500</v>
      </c>
      <c r="F50" s="121">
        <f t="shared" ref="F50:BK50" si="9">SUM(F48:F49)</f>
        <v>-10000</v>
      </c>
      <c r="G50" s="121">
        <f t="shared" si="9"/>
        <v>-10000</v>
      </c>
      <c r="H50" s="121">
        <f t="shared" si="9"/>
        <v>0</v>
      </c>
      <c r="I50" s="121">
        <f t="shared" si="9"/>
        <v>0</v>
      </c>
      <c r="J50" s="121">
        <f t="shared" si="9"/>
        <v>0</v>
      </c>
      <c r="K50" s="121">
        <f t="shared" si="9"/>
        <v>0</v>
      </c>
      <c r="L50" s="121">
        <f t="shared" si="9"/>
        <v>0</v>
      </c>
      <c r="M50" s="121">
        <f t="shared" si="9"/>
        <v>0</v>
      </c>
      <c r="N50" s="121">
        <f t="shared" si="9"/>
        <v>0</v>
      </c>
      <c r="O50" s="121">
        <f t="shared" si="9"/>
        <v>0</v>
      </c>
      <c r="P50" s="121">
        <f t="shared" si="9"/>
        <v>0</v>
      </c>
      <c r="Q50" s="121">
        <f t="shared" si="9"/>
        <v>0</v>
      </c>
      <c r="R50" s="121">
        <f t="shared" si="9"/>
        <v>0</v>
      </c>
      <c r="S50" s="121">
        <f t="shared" si="9"/>
        <v>0</v>
      </c>
      <c r="T50" s="121">
        <f t="shared" si="9"/>
        <v>0</v>
      </c>
      <c r="U50" s="121">
        <f t="shared" si="9"/>
        <v>0</v>
      </c>
      <c r="V50" s="121">
        <f t="shared" si="9"/>
        <v>-7000</v>
      </c>
      <c r="W50" s="121">
        <f t="shared" si="9"/>
        <v>0</v>
      </c>
      <c r="X50" s="121">
        <f t="shared" si="9"/>
        <v>0</v>
      </c>
      <c r="Y50" s="121">
        <f t="shared" si="9"/>
        <v>0</v>
      </c>
      <c r="Z50" s="121">
        <f t="shared" si="9"/>
        <v>0</v>
      </c>
      <c r="AA50" s="121">
        <f t="shared" si="9"/>
        <v>0</v>
      </c>
      <c r="AB50" s="121">
        <f t="shared" si="9"/>
        <v>5500</v>
      </c>
      <c r="AC50" s="121">
        <f t="shared" si="9"/>
        <v>0</v>
      </c>
      <c r="AD50" s="121">
        <f t="shared" si="9"/>
        <v>0</v>
      </c>
      <c r="AE50" s="121">
        <f t="shared" si="9"/>
        <v>0</v>
      </c>
      <c r="AF50" s="121">
        <f t="shared" si="9"/>
        <v>0</v>
      </c>
      <c r="AG50" s="121">
        <f t="shared" si="9"/>
        <v>0</v>
      </c>
      <c r="AH50" s="121">
        <f t="shared" si="9"/>
        <v>0</v>
      </c>
      <c r="AI50" s="121">
        <f t="shared" si="9"/>
        <v>0</v>
      </c>
      <c r="AJ50" s="121">
        <f t="shared" si="9"/>
        <v>0</v>
      </c>
      <c r="AK50" s="121">
        <f t="shared" si="9"/>
        <v>0</v>
      </c>
      <c r="AL50" s="121">
        <f t="shared" si="9"/>
        <v>0</v>
      </c>
      <c r="AM50" s="121">
        <f t="shared" si="9"/>
        <v>0</v>
      </c>
      <c r="AN50" s="121">
        <f t="shared" si="9"/>
        <v>0</v>
      </c>
      <c r="AO50" s="121">
        <f t="shared" si="9"/>
        <v>0</v>
      </c>
      <c r="AP50" s="121">
        <f t="shared" si="9"/>
        <v>0</v>
      </c>
      <c r="AQ50" s="121">
        <f t="shared" si="9"/>
        <v>0</v>
      </c>
      <c r="AR50" s="121">
        <f t="shared" si="9"/>
        <v>0</v>
      </c>
      <c r="AS50" s="121">
        <f t="shared" si="9"/>
        <v>0</v>
      </c>
      <c r="AT50" s="121">
        <f t="shared" si="9"/>
        <v>0</v>
      </c>
      <c r="AU50" s="121">
        <f t="shared" si="9"/>
        <v>0</v>
      </c>
      <c r="AV50" s="121">
        <f t="shared" si="9"/>
        <v>0</v>
      </c>
      <c r="AW50" s="121">
        <f t="shared" si="9"/>
        <v>0</v>
      </c>
      <c r="AX50" s="121">
        <f t="shared" si="9"/>
        <v>0</v>
      </c>
      <c r="AY50" s="121">
        <f t="shared" si="9"/>
        <v>0</v>
      </c>
      <c r="AZ50" s="121">
        <f t="shared" si="9"/>
        <v>0</v>
      </c>
      <c r="BA50" s="121">
        <f t="shared" si="9"/>
        <v>0</v>
      </c>
      <c r="BB50" s="121">
        <f t="shared" si="9"/>
        <v>0</v>
      </c>
      <c r="BC50" s="121">
        <f t="shared" si="9"/>
        <v>0</v>
      </c>
      <c r="BD50" s="121">
        <f t="shared" si="9"/>
        <v>0</v>
      </c>
      <c r="BE50" s="121">
        <f t="shared" si="9"/>
        <v>0</v>
      </c>
      <c r="BF50" s="121">
        <f t="shared" si="9"/>
        <v>0</v>
      </c>
      <c r="BG50" s="121">
        <f t="shared" si="9"/>
        <v>0</v>
      </c>
      <c r="BH50" s="121">
        <f t="shared" si="9"/>
        <v>0</v>
      </c>
      <c r="BI50" s="121">
        <f t="shared" si="9"/>
        <v>0</v>
      </c>
      <c r="BJ50" s="121">
        <f t="shared" si="9"/>
        <v>0</v>
      </c>
      <c r="BK50" s="121">
        <f t="shared" si="9"/>
        <v>0</v>
      </c>
    </row>
    <row r="51" spans="2:64" s="33" customFormat="1" x14ac:dyDescent="0.15">
      <c r="B51" s="137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</row>
    <row r="52" spans="2:64" x14ac:dyDescent="0.15">
      <c r="B52" s="135" t="s">
        <v>868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</row>
    <row r="53" spans="2:64" x14ac:dyDescent="0.15">
      <c r="B53" s="136" t="s">
        <v>1082</v>
      </c>
      <c r="C53" s="121">
        <f>'FIN-VALUE_CWS'!C13</f>
        <v>46992642</v>
      </c>
      <c r="D53" s="121">
        <f>'FIN-VALUE_CWS'!D13</f>
        <v>0</v>
      </c>
      <c r="E53" s="121">
        <f>'FIN-VALUE_CWS'!E13</f>
        <v>0</v>
      </c>
      <c r="F53" s="121">
        <f>'FIN-VALUE_CWS'!F13</f>
        <v>0</v>
      </c>
      <c r="G53" s="121">
        <f>'FIN-VALUE_CWS'!G13</f>
        <v>0</v>
      </c>
      <c r="H53" s="121">
        <f>'FIN-VALUE_CWS'!H13</f>
        <v>56377809.24000001</v>
      </c>
      <c r="I53" s="121">
        <f>'FIN-VALUE_CWS'!I13</f>
        <v>0</v>
      </c>
      <c r="J53" s="121">
        <f>'FIN-VALUE_CWS'!J13</f>
        <v>0</v>
      </c>
      <c r="K53" s="121">
        <f>'FIN-VALUE_CWS'!K13</f>
        <v>0</v>
      </c>
      <c r="L53" s="121">
        <f>'FIN-VALUE_CWS'!L13</f>
        <v>0</v>
      </c>
      <c r="M53" s="121">
        <f>'FIN-VALUE_CWS'!M13</f>
        <v>0</v>
      </c>
      <c r="N53" s="121">
        <f>'FIN-VALUE_CWS'!N13</f>
        <v>52162132.678000003</v>
      </c>
      <c r="O53" s="121">
        <f>'FIN-VALUE_CWS'!O13</f>
        <v>0</v>
      </c>
      <c r="P53" s="121">
        <f>'FIN-VALUE_CWS'!P13</f>
        <v>0</v>
      </c>
      <c r="Q53" s="121">
        <f>'FIN-VALUE_CWS'!Q13</f>
        <v>0</v>
      </c>
      <c r="R53" s="121">
        <f>'FIN-VALUE_CWS'!R13</f>
        <v>0</v>
      </c>
      <c r="S53" s="121">
        <f>'FIN-VALUE_CWS'!S13</f>
        <v>0</v>
      </c>
      <c r="T53" s="121">
        <f>'FIN-VALUE_CWS'!T13</f>
        <v>0</v>
      </c>
      <c r="U53" s="121">
        <f>'FIN-VALUE_CWS'!U13</f>
        <v>0</v>
      </c>
      <c r="V53" s="121">
        <f>'FIN-VALUE_CWS'!V13</f>
        <v>0</v>
      </c>
      <c r="W53" s="121">
        <f>'FIN-VALUE_CWS'!W13</f>
        <v>0</v>
      </c>
      <c r="X53" s="121">
        <f>'FIN-VALUE_CWS'!X13</f>
        <v>0</v>
      </c>
      <c r="Y53" s="121">
        <f>'FIN-VALUE_CWS'!Y13</f>
        <v>0</v>
      </c>
      <c r="Z53" s="121">
        <f>'FIN-VALUE_CWS'!Z13</f>
        <v>0</v>
      </c>
      <c r="AA53" s="121">
        <f>'FIN-VALUE_CWS'!AA13</f>
        <v>0</v>
      </c>
      <c r="AB53" s="121">
        <f>'FIN-VALUE_CWS'!AB13</f>
        <v>0</v>
      </c>
      <c r="AC53" s="121">
        <f>'FIN-VALUE_CWS'!AC13</f>
        <v>0</v>
      </c>
      <c r="AD53" s="121">
        <f>'FIN-VALUE_CWS'!AD13</f>
        <v>0</v>
      </c>
      <c r="AE53" s="121">
        <f>'FIN-VALUE_CWS'!AE13</f>
        <v>0</v>
      </c>
      <c r="AF53" s="121">
        <f>'FIN-VALUE_CWS'!AF13</f>
        <v>0</v>
      </c>
      <c r="AG53" s="121">
        <f>'FIN-VALUE_CWS'!AG13</f>
        <v>0</v>
      </c>
      <c r="AH53" s="121">
        <f>'FIN-VALUE_CWS'!AH13</f>
        <v>0</v>
      </c>
      <c r="AI53" s="121">
        <f>'FIN-VALUE_CWS'!AI13</f>
        <v>0</v>
      </c>
      <c r="AJ53" s="121">
        <f>'FIN-VALUE_CWS'!AJ13</f>
        <v>0</v>
      </c>
      <c r="AK53" s="121">
        <f>'FIN-VALUE_CWS'!AK13</f>
        <v>0</v>
      </c>
      <c r="AL53" s="121">
        <f>'FIN-VALUE_CWS'!AL13</f>
        <v>0</v>
      </c>
      <c r="AM53" s="121">
        <f>'FIN-VALUE_CWS'!AM13</f>
        <v>0</v>
      </c>
      <c r="AN53" s="121">
        <f>'FIN-VALUE_CWS'!AN13</f>
        <v>0</v>
      </c>
      <c r="AO53" s="121">
        <f>'FIN-VALUE_CWS'!AO13</f>
        <v>0</v>
      </c>
      <c r="AP53" s="121">
        <f>'FIN-VALUE_CWS'!AP13</f>
        <v>0</v>
      </c>
      <c r="AQ53" s="121">
        <f>'FIN-VALUE_CWS'!AQ13</f>
        <v>0</v>
      </c>
      <c r="AR53" s="121">
        <f>'FIN-VALUE_CWS'!AR13</f>
        <v>0</v>
      </c>
      <c r="AS53" s="121">
        <f>'FIN-VALUE_CWS'!AS13</f>
        <v>0</v>
      </c>
      <c r="AT53" s="121">
        <f>'FIN-VALUE_CWS'!AT13</f>
        <v>0</v>
      </c>
      <c r="AU53" s="121">
        <f>'FIN-VALUE_CWS'!AU13</f>
        <v>0</v>
      </c>
      <c r="AV53" s="121">
        <f>'FIN-VALUE_CWS'!AV13</f>
        <v>0</v>
      </c>
      <c r="AW53" s="121">
        <f>'FIN-VALUE_CWS'!AW13</f>
        <v>0</v>
      </c>
      <c r="AX53" s="121">
        <f>'FIN-VALUE_CWS'!AX13</f>
        <v>0</v>
      </c>
      <c r="AY53" s="121">
        <f>'FIN-VALUE_CWS'!AY13</f>
        <v>0</v>
      </c>
      <c r="AZ53" s="121">
        <f>'FIN-VALUE_CWS'!AZ13</f>
        <v>0</v>
      </c>
      <c r="BA53" s="121">
        <f>'FIN-VALUE_CWS'!BA13</f>
        <v>0</v>
      </c>
      <c r="BB53" s="121">
        <f>'FIN-VALUE_CWS'!BB13</f>
        <v>0</v>
      </c>
      <c r="BC53" s="121">
        <f>'FIN-VALUE_CWS'!BC13</f>
        <v>0</v>
      </c>
      <c r="BD53" s="121">
        <f>'FIN-VALUE_CWS'!BD13</f>
        <v>0</v>
      </c>
      <c r="BE53" s="121">
        <f>'FIN-VALUE_CWS'!BE13</f>
        <v>0</v>
      </c>
      <c r="BF53" s="121">
        <f>'FIN-VALUE_CWS'!BF13</f>
        <v>0</v>
      </c>
      <c r="BG53" s="121">
        <f>'FIN-VALUE_CWS'!BG13</f>
        <v>0</v>
      </c>
      <c r="BH53" s="121">
        <f>'FIN-VALUE_CWS'!BH13</f>
        <v>0</v>
      </c>
      <c r="BI53" s="121">
        <f>'FIN-VALUE_CWS'!BI13</f>
        <v>0</v>
      </c>
      <c r="BJ53" s="121">
        <f>'FIN-VALUE_CWS'!BJ13</f>
        <v>0</v>
      </c>
      <c r="BK53" s="121">
        <f>'FIN-VALUE_CWS'!BK13</f>
        <v>0</v>
      </c>
    </row>
    <row r="54" spans="2:64" x14ac:dyDescent="0.15">
      <c r="B54" s="136" t="s">
        <v>468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</row>
    <row r="55" spans="2:64" x14ac:dyDescent="0.15">
      <c r="B55" s="135" t="s">
        <v>491</v>
      </c>
      <c r="C55" s="121">
        <f>+C45+C50+C53</f>
        <v>46964050</v>
      </c>
      <c r="D55" s="121">
        <f t="shared" ref="D55:BK55" si="10">+D45+D50+D53</f>
        <v>-9431224</v>
      </c>
      <c r="E55" s="121">
        <f t="shared" si="10"/>
        <v>-9395824</v>
      </c>
      <c r="F55" s="121">
        <f t="shared" si="10"/>
        <v>-9373214</v>
      </c>
      <c r="G55" s="121">
        <f t="shared" si="10"/>
        <v>-9369074</v>
      </c>
      <c r="H55" s="121">
        <f t="shared" si="10"/>
        <v>46983095.24000001</v>
      </c>
      <c r="I55" s="121">
        <f t="shared" si="10"/>
        <v>-9395824</v>
      </c>
      <c r="J55" s="121">
        <f t="shared" si="10"/>
        <v>-9428614</v>
      </c>
      <c r="K55" s="121">
        <f t="shared" si="10"/>
        <v>-9396274</v>
      </c>
      <c r="L55" s="121">
        <f t="shared" si="10"/>
        <v>-9404914</v>
      </c>
      <c r="M55" s="121">
        <f t="shared" si="10"/>
        <v>-9396491.6199999992</v>
      </c>
      <c r="N55" s="121">
        <f t="shared" si="10"/>
        <v>42806441.058000006</v>
      </c>
      <c r="O55" s="121">
        <f t="shared" si="10"/>
        <v>-9353293.7599999998</v>
      </c>
      <c r="P55" s="121">
        <f t="shared" si="10"/>
        <v>-10780959.552999999</v>
      </c>
      <c r="Q55" s="121">
        <f t="shared" si="10"/>
        <v>-10751642.623000002</v>
      </c>
      <c r="R55" s="121">
        <f t="shared" si="10"/>
        <v>-10712767.121000001</v>
      </c>
      <c r="S55" s="121">
        <f t="shared" si="10"/>
        <v>-10563469.621000001</v>
      </c>
      <c r="T55" s="121">
        <f t="shared" si="10"/>
        <v>-10547504.621000001</v>
      </c>
      <c r="U55" s="121">
        <f t="shared" si="10"/>
        <v>-10552214.621000001</v>
      </c>
      <c r="V55" s="121">
        <f t="shared" si="10"/>
        <v>-9567709.6210000012</v>
      </c>
      <c r="W55" s="121">
        <f t="shared" si="10"/>
        <v>-9570590.1909999996</v>
      </c>
      <c r="X55" s="121">
        <f t="shared" si="10"/>
        <v>-9527195.7609999999</v>
      </c>
      <c r="Y55" s="121">
        <f t="shared" si="10"/>
        <v>-9515271.5734999999</v>
      </c>
      <c r="Z55" s="121">
        <f t="shared" si="10"/>
        <v>-9500836.743999999</v>
      </c>
      <c r="AA55" s="121">
        <f t="shared" si="10"/>
        <v>-9423825.556499999</v>
      </c>
      <c r="AB55" s="121">
        <f t="shared" si="10"/>
        <v>-7934486.3216249989</v>
      </c>
      <c r="AC55" s="121">
        <f t="shared" si="10"/>
        <v>-7846631.3652250003</v>
      </c>
      <c r="AD55" s="121">
        <f t="shared" si="10"/>
        <v>-7449552.121425</v>
      </c>
      <c r="AE55" s="121">
        <f t="shared" si="10"/>
        <v>-7354799.621425</v>
      </c>
      <c r="AF55" s="121">
        <f t="shared" si="10"/>
        <v>-7340486.3276249999</v>
      </c>
      <c r="AG55" s="121">
        <f t="shared" si="10"/>
        <v>-7218983.8276249999</v>
      </c>
      <c r="AH55" s="121">
        <f t="shared" si="10"/>
        <v>-7199458.8276249999</v>
      </c>
      <c r="AI55" s="121">
        <f t="shared" si="10"/>
        <v>-7194139.5714250002</v>
      </c>
      <c r="AJ55" s="121">
        <f t="shared" si="10"/>
        <v>-7302674.5214249995</v>
      </c>
      <c r="AK55" s="121">
        <f t="shared" si="10"/>
        <v>-7300032.0027250005</v>
      </c>
      <c r="AL55" s="121">
        <f t="shared" si="10"/>
        <v>-7383601.3465250004</v>
      </c>
      <c r="AM55" s="121">
        <f t="shared" si="10"/>
        <v>-7531970.5778250005</v>
      </c>
      <c r="AN55" s="121">
        <f t="shared" si="10"/>
        <v>-9439812.0789756253</v>
      </c>
      <c r="AO55" s="121">
        <f t="shared" si="10"/>
        <v>-9115429.9870156273</v>
      </c>
      <c r="AP55" s="121">
        <f t="shared" si="10"/>
        <v>-8410837.6044756249</v>
      </c>
      <c r="AQ55" s="121">
        <f t="shared" si="10"/>
        <v>-8214139.8544756258</v>
      </c>
      <c r="AR55" s="121">
        <f t="shared" si="10"/>
        <v>-8205699.8497656258</v>
      </c>
      <c r="AS55" s="121">
        <f t="shared" si="10"/>
        <v>-7982967.3497656258</v>
      </c>
      <c r="AT55" s="121">
        <f t="shared" si="10"/>
        <v>-7957792.5997656258</v>
      </c>
      <c r="AU55" s="121">
        <f t="shared" si="10"/>
        <v>-7946603.2044756273</v>
      </c>
      <c r="AV55" s="121">
        <f t="shared" si="10"/>
        <v>-8150069.8044756269</v>
      </c>
      <c r="AW55" s="121">
        <f t="shared" si="10"/>
        <v>-8135442.8620156283</v>
      </c>
      <c r="AX55" s="121">
        <f t="shared" si="10"/>
        <v>-8313931.466725626</v>
      </c>
      <c r="AY55" s="121">
        <f t="shared" si="10"/>
        <v>-8555164.4742656257</v>
      </c>
      <c r="AZ55" s="121">
        <f t="shared" si="10"/>
        <v>-12454723.304413518</v>
      </c>
      <c r="BA55" s="121">
        <f t="shared" si="10"/>
        <v>-12044030.144899515</v>
      </c>
      <c r="BB55" s="121">
        <f t="shared" si="10"/>
        <v>-10898995.350061513</v>
      </c>
      <c r="BC55" s="121">
        <f t="shared" si="10"/>
        <v>-10568672.400061514</v>
      </c>
      <c r="BD55" s="121">
        <f t="shared" si="10"/>
        <v>-10557378.380223516</v>
      </c>
      <c r="BE55" s="121">
        <f t="shared" si="10"/>
        <v>-10188970.880223516</v>
      </c>
      <c r="BF55" s="121">
        <f t="shared" si="10"/>
        <v>-10157453.830223517</v>
      </c>
      <c r="BG55" s="121">
        <f t="shared" si="10"/>
        <v>-10149118.450061513</v>
      </c>
      <c r="BH55" s="121">
        <f t="shared" si="10"/>
        <v>-10492464.500061516</v>
      </c>
      <c r="BI55" s="121">
        <f t="shared" si="10"/>
        <v>-10474704.119899515</v>
      </c>
      <c r="BJ55" s="121">
        <f t="shared" si="10"/>
        <v>-10790218.689737517</v>
      </c>
      <c r="BK55" s="121">
        <f t="shared" si="10"/>
        <v>-11236767.009575516</v>
      </c>
    </row>
    <row r="56" spans="2:64" s="33" customFormat="1" x14ac:dyDescent="0.15">
      <c r="B56" s="137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</row>
    <row r="57" spans="2:64" x14ac:dyDescent="0.15">
      <c r="B57" s="136" t="s">
        <v>493</v>
      </c>
      <c r="C57" s="121">
        <v>0</v>
      </c>
      <c r="D57" s="121">
        <f t="shared" ref="D57:AI57" si="11">C58</f>
        <v>46964050</v>
      </c>
      <c r="E57" s="121">
        <f t="shared" si="11"/>
        <v>37532826</v>
      </c>
      <c r="F57" s="121">
        <f t="shared" si="11"/>
        <v>28137002</v>
      </c>
      <c r="G57" s="121">
        <f t="shared" si="11"/>
        <v>18763788</v>
      </c>
      <c r="H57" s="121">
        <f t="shared" si="11"/>
        <v>9394714</v>
      </c>
      <c r="I57" s="121">
        <f t="shared" si="11"/>
        <v>56377809.24000001</v>
      </c>
      <c r="J57" s="121">
        <f t="shared" si="11"/>
        <v>46981985.24000001</v>
      </c>
      <c r="K57" s="121">
        <f t="shared" si="11"/>
        <v>37553371.24000001</v>
      </c>
      <c r="L57" s="121">
        <f t="shared" si="11"/>
        <v>28157097.24000001</v>
      </c>
      <c r="M57" s="121">
        <f t="shared" si="11"/>
        <v>18752183.24000001</v>
      </c>
      <c r="N57" s="121">
        <f t="shared" si="11"/>
        <v>9355691.6200000104</v>
      </c>
      <c r="O57" s="121">
        <f t="shared" si="11"/>
        <v>52162132.678000018</v>
      </c>
      <c r="P57" s="121">
        <f t="shared" si="11"/>
        <v>42808838.91800002</v>
      </c>
      <c r="Q57" s="121">
        <f t="shared" si="11"/>
        <v>32027879.365000021</v>
      </c>
      <c r="R57" s="121">
        <f t="shared" si="11"/>
        <v>21276236.742000021</v>
      </c>
      <c r="S57" s="121">
        <f t="shared" si="11"/>
        <v>10563469.62100002</v>
      </c>
      <c r="T57" s="121">
        <f t="shared" si="11"/>
        <v>1.862645149230957E-8</v>
      </c>
      <c r="U57" s="121">
        <f t="shared" si="11"/>
        <v>-10547504.620999983</v>
      </c>
      <c r="V57" s="121">
        <f t="shared" si="11"/>
        <v>-21099719.241999984</v>
      </c>
      <c r="W57" s="121">
        <f t="shared" si="11"/>
        <v>-30667428.862999983</v>
      </c>
      <c r="X57" s="121">
        <f t="shared" si="11"/>
        <v>-40238019.053999983</v>
      </c>
      <c r="Y57" s="121">
        <f t="shared" si="11"/>
        <v>-49765214.814999983</v>
      </c>
      <c r="Z57" s="121">
        <f t="shared" si="11"/>
        <v>-59280486.388499983</v>
      </c>
      <c r="AA57" s="121">
        <f t="shared" si="11"/>
        <v>-68781323.132499978</v>
      </c>
      <c r="AB57" s="121">
        <f t="shared" si="11"/>
        <v>-78205148.688999981</v>
      </c>
      <c r="AC57" s="121">
        <f t="shared" si="11"/>
        <v>-86139635.010624975</v>
      </c>
      <c r="AD57" s="121">
        <f t="shared" si="11"/>
        <v>-93986266.375849977</v>
      </c>
      <c r="AE57" s="121">
        <f t="shared" si="11"/>
        <v>-101435818.49727498</v>
      </c>
      <c r="AF57" s="121">
        <f t="shared" si="11"/>
        <v>-108790618.11869998</v>
      </c>
      <c r="AG57" s="121">
        <f t="shared" si="11"/>
        <v>-116131104.44632499</v>
      </c>
      <c r="AH57" s="121">
        <f t="shared" si="11"/>
        <v>-123350088.27395</v>
      </c>
      <c r="AI57" s="121">
        <f t="shared" si="11"/>
        <v>-130549547.101575</v>
      </c>
      <c r="AJ57" s="121">
        <f t="shared" ref="AJ57:BK57" si="12">AI58</f>
        <v>-137743686.67300001</v>
      </c>
      <c r="AK57" s="121">
        <f t="shared" si="12"/>
        <v>-145046361.19442502</v>
      </c>
      <c r="AL57" s="121">
        <f t="shared" si="12"/>
        <v>-152346393.19715002</v>
      </c>
      <c r="AM57" s="121">
        <f t="shared" si="12"/>
        <v>-159729994.54367504</v>
      </c>
      <c r="AN57" s="121">
        <f t="shared" si="12"/>
        <v>-167261965.12150005</v>
      </c>
      <c r="AO57" s="121">
        <f t="shared" si="12"/>
        <v>-176701777.20047566</v>
      </c>
      <c r="AP57" s="121">
        <f t="shared" si="12"/>
        <v>-185817207.1874913</v>
      </c>
      <c r="AQ57" s="121">
        <f t="shared" si="12"/>
        <v>-194228044.79196692</v>
      </c>
      <c r="AR57" s="121">
        <f t="shared" si="12"/>
        <v>-202442184.64644253</v>
      </c>
      <c r="AS57" s="121">
        <f t="shared" si="12"/>
        <v>-210647884.49620816</v>
      </c>
      <c r="AT57" s="121">
        <f t="shared" si="12"/>
        <v>-218630851.84597379</v>
      </c>
      <c r="AU57" s="121">
        <f t="shared" si="12"/>
        <v>-226588644.44573942</v>
      </c>
      <c r="AV57" s="121">
        <f t="shared" si="12"/>
        <v>-234535247.65021506</v>
      </c>
      <c r="AW57" s="121">
        <f t="shared" si="12"/>
        <v>-242685317.45469069</v>
      </c>
      <c r="AX57" s="121">
        <f t="shared" si="12"/>
        <v>-250820760.31670633</v>
      </c>
      <c r="AY57" s="121">
        <f t="shared" si="12"/>
        <v>-259134691.78343195</v>
      </c>
      <c r="AZ57" s="121">
        <f t="shared" si="12"/>
        <v>-267689856.25769758</v>
      </c>
      <c r="BA57" s="121">
        <f t="shared" si="12"/>
        <v>-280144579.56211108</v>
      </c>
      <c r="BB57" s="121">
        <f t="shared" si="12"/>
        <v>-292188609.70701057</v>
      </c>
      <c r="BC57" s="121">
        <f t="shared" si="12"/>
        <v>-303087605.0570721</v>
      </c>
      <c r="BD57" s="121">
        <f t="shared" si="12"/>
        <v>-313656277.45713359</v>
      </c>
      <c r="BE57" s="121">
        <f t="shared" si="12"/>
        <v>-324213655.8373571</v>
      </c>
      <c r="BF57" s="121">
        <f t="shared" si="12"/>
        <v>-334402626.71758062</v>
      </c>
      <c r="BG57" s="121">
        <f t="shared" si="12"/>
        <v>-344560080.54780412</v>
      </c>
      <c r="BH57" s="121">
        <f t="shared" si="12"/>
        <v>-354709198.99786562</v>
      </c>
      <c r="BI57" s="121">
        <f t="shared" si="12"/>
        <v>-365201663.49792713</v>
      </c>
      <c r="BJ57" s="121">
        <f t="shared" si="12"/>
        <v>-375676367.61782664</v>
      </c>
      <c r="BK57" s="121">
        <f t="shared" si="12"/>
        <v>-386466586.30756414</v>
      </c>
      <c r="BL57" s="130"/>
    </row>
    <row r="58" spans="2:64" x14ac:dyDescent="0.15">
      <c r="B58" s="136" t="s">
        <v>492</v>
      </c>
      <c r="C58" s="121">
        <f>C55</f>
        <v>46964050</v>
      </c>
      <c r="D58" s="121">
        <f t="shared" ref="D58:AI58" si="13">D57+D55</f>
        <v>37532826</v>
      </c>
      <c r="E58" s="121">
        <f t="shared" si="13"/>
        <v>28137002</v>
      </c>
      <c r="F58" s="121">
        <f t="shared" si="13"/>
        <v>18763788</v>
      </c>
      <c r="G58" s="121">
        <f t="shared" si="13"/>
        <v>9394714</v>
      </c>
      <c r="H58" s="121">
        <f t="shared" si="13"/>
        <v>56377809.24000001</v>
      </c>
      <c r="I58" s="121">
        <f t="shared" si="13"/>
        <v>46981985.24000001</v>
      </c>
      <c r="J58" s="121">
        <f t="shared" si="13"/>
        <v>37553371.24000001</v>
      </c>
      <c r="K58" s="121">
        <f t="shared" si="13"/>
        <v>28157097.24000001</v>
      </c>
      <c r="L58" s="121">
        <f t="shared" si="13"/>
        <v>18752183.24000001</v>
      </c>
      <c r="M58" s="121">
        <f t="shared" si="13"/>
        <v>9355691.6200000104</v>
      </c>
      <c r="N58" s="121">
        <f t="shared" si="13"/>
        <v>52162132.678000018</v>
      </c>
      <c r="O58" s="121">
        <f t="shared" si="13"/>
        <v>42808838.91800002</v>
      </c>
      <c r="P58" s="121">
        <f t="shared" si="13"/>
        <v>32027879.365000021</v>
      </c>
      <c r="Q58" s="121">
        <f t="shared" si="13"/>
        <v>21276236.742000021</v>
      </c>
      <c r="R58" s="121">
        <f t="shared" si="13"/>
        <v>10563469.62100002</v>
      </c>
      <c r="S58" s="121">
        <f t="shared" si="13"/>
        <v>1.862645149230957E-8</v>
      </c>
      <c r="T58" s="121">
        <f t="shared" si="13"/>
        <v>-10547504.620999983</v>
      </c>
      <c r="U58" s="121">
        <f t="shared" si="13"/>
        <v>-21099719.241999984</v>
      </c>
      <c r="V58" s="121">
        <f t="shared" si="13"/>
        <v>-30667428.862999983</v>
      </c>
      <c r="W58" s="121">
        <f t="shared" si="13"/>
        <v>-40238019.053999983</v>
      </c>
      <c r="X58" s="121">
        <f t="shared" si="13"/>
        <v>-49765214.814999983</v>
      </c>
      <c r="Y58" s="121">
        <f t="shared" si="13"/>
        <v>-59280486.388499983</v>
      </c>
      <c r="Z58" s="121">
        <f t="shared" si="13"/>
        <v>-68781323.132499978</v>
      </c>
      <c r="AA58" s="121">
        <f t="shared" si="13"/>
        <v>-78205148.688999981</v>
      </c>
      <c r="AB58" s="121">
        <f t="shared" si="13"/>
        <v>-86139635.010624975</v>
      </c>
      <c r="AC58" s="121">
        <f t="shared" si="13"/>
        <v>-93986266.375849977</v>
      </c>
      <c r="AD58" s="121">
        <f t="shared" si="13"/>
        <v>-101435818.49727498</v>
      </c>
      <c r="AE58" s="121">
        <f t="shared" si="13"/>
        <v>-108790618.11869998</v>
      </c>
      <c r="AF58" s="121">
        <f t="shared" si="13"/>
        <v>-116131104.44632499</v>
      </c>
      <c r="AG58" s="121">
        <f t="shared" si="13"/>
        <v>-123350088.27395</v>
      </c>
      <c r="AH58" s="121">
        <f t="shared" si="13"/>
        <v>-130549547.101575</v>
      </c>
      <c r="AI58" s="121">
        <f t="shared" si="13"/>
        <v>-137743686.67300001</v>
      </c>
      <c r="AJ58" s="121">
        <f t="shared" ref="AJ58:BK58" si="14">AJ57+AJ55</f>
        <v>-145046361.19442502</v>
      </c>
      <c r="AK58" s="121">
        <f t="shared" si="14"/>
        <v>-152346393.19715002</v>
      </c>
      <c r="AL58" s="121">
        <f t="shared" si="14"/>
        <v>-159729994.54367504</v>
      </c>
      <c r="AM58" s="121">
        <f t="shared" si="14"/>
        <v>-167261965.12150005</v>
      </c>
      <c r="AN58" s="121">
        <f t="shared" si="14"/>
        <v>-176701777.20047566</v>
      </c>
      <c r="AO58" s="121">
        <f t="shared" si="14"/>
        <v>-185817207.1874913</v>
      </c>
      <c r="AP58" s="121">
        <f t="shared" si="14"/>
        <v>-194228044.79196692</v>
      </c>
      <c r="AQ58" s="121">
        <f t="shared" si="14"/>
        <v>-202442184.64644253</v>
      </c>
      <c r="AR58" s="121">
        <f t="shared" si="14"/>
        <v>-210647884.49620816</v>
      </c>
      <c r="AS58" s="121">
        <f t="shared" si="14"/>
        <v>-218630851.84597379</v>
      </c>
      <c r="AT58" s="121">
        <f t="shared" si="14"/>
        <v>-226588644.44573942</v>
      </c>
      <c r="AU58" s="121">
        <f t="shared" si="14"/>
        <v>-234535247.65021506</v>
      </c>
      <c r="AV58" s="121">
        <f t="shared" si="14"/>
        <v>-242685317.45469069</v>
      </c>
      <c r="AW58" s="121">
        <f t="shared" si="14"/>
        <v>-250820760.31670633</v>
      </c>
      <c r="AX58" s="121">
        <f t="shared" si="14"/>
        <v>-259134691.78343195</v>
      </c>
      <c r="AY58" s="121">
        <f t="shared" si="14"/>
        <v>-267689856.25769758</v>
      </c>
      <c r="AZ58" s="121">
        <f t="shared" si="14"/>
        <v>-280144579.56211108</v>
      </c>
      <c r="BA58" s="121">
        <f t="shared" si="14"/>
        <v>-292188609.70701057</v>
      </c>
      <c r="BB58" s="121">
        <f t="shared" si="14"/>
        <v>-303087605.0570721</v>
      </c>
      <c r="BC58" s="121">
        <f t="shared" si="14"/>
        <v>-313656277.45713359</v>
      </c>
      <c r="BD58" s="121">
        <f t="shared" si="14"/>
        <v>-324213655.8373571</v>
      </c>
      <c r="BE58" s="121">
        <f t="shared" si="14"/>
        <v>-334402626.71758062</v>
      </c>
      <c r="BF58" s="121">
        <f t="shared" si="14"/>
        <v>-344560080.54780412</v>
      </c>
      <c r="BG58" s="121">
        <f t="shared" si="14"/>
        <v>-354709198.99786562</v>
      </c>
      <c r="BH58" s="121">
        <f t="shared" si="14"/>
        <v>-365201663.49792713</v>
      </c>
      <c r="BI58" s="121">
        <f t="shared" si="14"/>
        <v>-375676367.61782664</v>
      </c>
      <c r="BJ58" s="121">
        <f t="shared" si="14"/>
        <v>-386466586.30756414</v>
      </c>
      <c r="BK58" s="121">
        <f t="shared" si="14"/>
        <v>-397703353.31713963</v>
      </c>
      <c r="BL58" s="130"/>
    </row>
    <row r="60" spans="2:64" x14ac:dyDescent="0.15">
      <c r="B60" s="138" t="s">
        <v>1096</v>
      </c>
      <c r="C60" s="130">
        <f>C53</f>
        <v>46992642</v>
      </c>
      <c r="D60" s="130">
        <f t="shared" ref="D60:AI60" si="15">D53+C60</f>
        <v>46992642</v>
      </c>
      <c r="E60" s="130">
        <f t="shared" si="15"/>
        <v>46992642</v>
      </c>
      <c r="F60" s="130">
        <f t="shared" si="15"/>
        <v>46992642</v>
      </c>
      <c r="G60" s="130">
        <f t="shared" si="15"/>
        <v>46992642</v>
      </c>
      <c r="H60" s="130">
        <f t="shared" si="15"/>
        <v>103370451.24000001</v>
      </c>
      <c r="I60" s="130">
        <f t="shared" si="15"/>
        <v>103370451.24000001</v>
      </c>
      <c r="J60" s="130">
        <f t="shared" si="15"/>
        <v>103370451.24000001</v>
      </c>
      <c r="K60" s="130">
        <f t="shared" si="15"/>
        <v>103370451.24000001</v>
      </c>
      <c r="L60" s="130">
        <f t="shared" si="15"/>
        <v>103370451.24000001</v>
      </c>
      <c r="M60" s="130">
        <f t="shared" si="15"/>
        <v>103370451.24000001</v>
      </c>
      <c r="N60" s="130">
        <f t="shared" si="15"/>
        <v>155532583.91800001</v>
      </c>
      <c r="O60" s="130">
        <f t="shared" si="15"/>
        <v>155532583.91800001</v>
      </c>
      <c r="P60" s="130">
        <f t="shared" si="15"/>
        <v>155532583.91800001</v>
      </c>
      <c r="Q60" s="130">
        <f t="shared" si="15"/>
        <v>155532583.91800001</v>
      </c>
      <c r="R60" s="130">
        <f t="shared" si="15"/>
        <v>155532583.91800001</v>
      </c>
      <c r="S60" s="130">
        <f t="shared" si="15"/>
        <v>155532583.91800001</v>
      </c>
      <c r="T60" s="130">
        <f t="shared" si="15"/>
        <v>155532583.91800001</v>
      </c>
      <c r="U60" s="130">
        <f t="shared" si="15"/>
        <v>155532583.91800001</v>
      </c>
      <c r="V60" s="130">
        <f t="shared" si="15"/>
        <v>155532583.91800001</v>
      </c>
      <c r="W60" s="130">
        <f t="shared" si="15"/>
        <v>155532583.91800001</v>
      </c>
      <c r="X60" s="130">
        <f t="shared" si="15"/>
        <v>155532583.91800001</v>
      </c>
      <c r="Y60" s="130">
        <f t="shared" si="15"/>
        <v>155532583.91800001</v>
      </c>
      <c r="Z60" s="130">
        <f t="shared" si="15"/>
        <v>155532583.91800001</v>
      </c>
      <c r="AA60" s="130">
        <f t="shared" si="15"/>
        <v>155532583.91800001</v>
      </c>
      <c r="AB60" s="130">
        <f t="shared" si="15"/>
        <v>155532583.91800001</v>
      </c>
      <c r="AC60" s="130">
        <f t="shared" si="15"/>
        <v>155532583.91800001</v>
      </c>
      <c r="AD60" s="130">
        <f t="shared" si="15"/>
        <v>155532583.91800001</v>
      </c>
      <c r="AE60" s="130">
        <f t="shared" si="15"/>
        <v>155532583.91800001</v>
      </c>
      <c r="AF60" s="130">
        <f t="shared" si="15"/>
        <v>155532583.91800001</v>
      </c>
      <c r="AG60" s="130">
        <f t="shared" si="15"/>
        <v>155532583.91800001</v>
      </c>
      <c r="AH60" s="130">
        <f t="shared" si="15"/>
        <v>155532583.91800001</v>
      </c>
      <c r="AI60" s="130">
        <f t="shared" si="15"/>
        <v>155532583.91800001</v>
      </c>
      <c r="AJ60" s="130">
        <f t="shared" ref="AJ60:BK60" si="16">AJ53+AI60</f>
        <v>155532583.91800001</v>
      </c>
      <c r="AK60" s="130">
        <f t="shared" si="16"/>
        <v>155532583.91800001</v>
      </c>
      <c r="AL60" s="130">
        <f t="shared" si="16"/>
        <v>155532583.91800001</v>
      </c>
      <c r="AM60" s="130">
        <f t="shared" si="16"/>
        <v>155532583.91800001</v>
      </c>
      <c r="AN60" s="130">
        <f t="shared" si="16"/>
        <v>155532583.91800001</v>
      </c>
      <c r="AO60" s="130">
        <f t="shared" si="16"/>
        <v>155532583.91800001</v>
      </c>
      <c r="AP60" s="130">
        <f t="shared" si="16"/>
        <v>155532583.91800001</v>
      </c>
      <c r="AQ60" s="130">
        <f t="shared" si="16"/>
        <v>155532583.91800001</v>
      </c>
      <c r="AR60" s="130">
        <f t="shared" si="16"/>
        <v>155532583.91800001</v>
      </c>
      <c r="AS60" s="130">
        <f t="shared" si="16"/>
        <v>155532583.91800001</v>
      </c>
      <c r="AT60" s="130">
        <f t="shared" si="16"/>
        <v>155532583.91800001</v>
      </c>
      <c r="AU60" s="130">
        <f t="shared" si="16"/>
        <v>155532583.91800001</v>
      </c>
      <c r="AV60" s="130">
        <f t="shared" si="16"/>
        <v>155532583.91800001</v>
      </c>
      <c r="AW60" s="130">
        <f t="shared" si="16"/>
        <v>155532583.91800001</v>
      </c>
      <c r="AX60" s="130">
        <f t="shared" si="16"/>
        <v>155532583.91800001</v>
      </c>
      <c r="AY60" s="130">
        <f t="shared" si="16"/>
        <v>155532583.91800001</v>
      </c>
      <c r="AZ60" s="130">
        <f t="shared" si="16"/>
        <v>155532583.91800001</v>
      </c>
      <c r="BA60" s="130">
        <f t="shared" si="16"/>
        <v>155532583.91800001</v>
      </c>
      <c r="BB60" s="130">
        <f t="shared" si="16"/>
        <v>155532583.91800001</v>
      </c>
      <c r="BC60" s="130">
        <f t="shared" si="16"/>
        <v>155532583.91800001</v>
      </c>
      <c r="BD60" s="130">
        <f t="shared" si="16"/>
        <v>155532583.91800001</v>
      </c>
      <c r="BE60" s="130">
        <f t="shared" si="16"/>
        <v>155532583.91800001</v>
      </c>
      <c r="BF60" s="130">
        <f t="shared" si="16"/>
        <v>155532583.91800001</v>
      </c>
      <c r="BG60" s="130">
        <f t="shared" si="16"/>
        <v>155532583.91800001</v>
      </c>
      <c r="BH60" s="130">
        <f t="shared" si="16"/>
        <v>155532583.91800001</v>
      </c>
      <c r="BI60" s="130">
        <f t="shared" si="16"/>
        <v>155532583.91800001</v>
      </c>
      <c r="BJ60" s="130">
        <f t="shared" si="16"/>
        <v>155532583.91800001</v>
      </c>
      <c r="BK60" s="130">
        <f t="shared" si="16"/>
        <v>155532583.91800001</v>
      </c>
    </row>
    <row r="62" spans="2:64" x14ac:dyDescent="0.15">
      <c r="B62" s="261" t="s">
        <v>1038</v>
      </c>
    </row>
    <row r="63" spans="2:64" x14ac:dyDescent="0.15">
      <c r="B63" s="261"/>
    </row>
    <row r="64" spans="2:64" x14ac:dyDescent="0.15">
      <c r="B64" s="135" t="s">
        <v>868</v>
      </c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</row>
    <row r="65" spans="2:64" x14ac:dyDescent="0.15">
      <c r="B65" s="136" t="s">
        <v>1082</v>
      </c>
      <c r="C65" s="121">
        <v>0</v>
      </c>
      <c r="D65" s="121">
        <v>0</v>
      </c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  <c r="AM65" s="121">
        <v>0</v>
      </c>
      <c r="AN65" s="121">
        <v>0</v>
      </c>
      <c r="AO65" s="121">
        <v>0</v>
      </c>
      <c r="AP65" s="121">
        <v>0</v>
      </c>
      <c r="AQ65" s="121">
        <v>0</v>
      </c>
      <c r="AR65" s="121">
        <v>0</v>
      </c>
      <c r="AS65" s="121">
        <v>0</v>
      </c>
      <c r="AT65" s="121">
        <v>0</v>
      </c>
      <c r="AU65" s="121">
        <v>0</v>
      </c>
      <c r="AV65" s="121">
        <v>0</v>
      </c>
      <c r="AW65" s="121">
        <v>0</v>
      </c>
      <c r="AX65" s="121">
        <v>0</v>
      </c>
      <c r="AY65" s="121">
        <v>0</v>
      </c>
      <c r="AZ65" s="121">
        <v>0</v>
      </c>
      <c r="BA65" s="121">
        <v>0</v>
      </c>
      <c r="BB65" s="121">
        <v>0</v>
      </c>
      <c r="BC65" s="121">
        <v>0</v>
      </c>
      <c r="BD65" s="121">
        <v>0</v>
      </c>
      <c r="BE65" s="121">
        <v>0</v>
      </c>
      <c r="BF65" s="121">
        <v>0</v>
      </c>
      <c r="BG65" s="121">
        <v>0</v>
      </c>
      <c r="BH65" s="121">
        <v>0</v>
      </c>
      <c r="BI65" s="121">
        <v>0</v>
      </c>
      <c r="BJ65" s="121">
        <v>0</v>
      </c>
      <c r="BK65" s="121">
        <v>0</v>
      </c>
    </row>
    <row r="66" spans="2:64" x14ac:dyDescent="0.15">
      <c r="B66" s="136" t="s">
        <v>468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</row>
    <row r="67" spans="2:64" x14ac:dyDescent="0.15">
      <c r="B67" s="135" t="s">
        <v>491</v>
      </c>
      <c r="C67" s="121">
        <f>C45+C50+C65</f>
        <v>-28592</v>
      </c>
      <c r="D67" s="121">
        <f t="shared" ref="D67:BK67" si="17">D45+D50+D65</f>
        <v>-9431224</v>
      </c>
      <c r="E67" s="121">
        <f t="shared" si="17"/>
        <v>-9395824</v>
      </c>
      <c r="F67" s="121">
        <f t="shared" si="17"/>
        <v>-9373214</v>
      </c>
      <c r="G67" s="121">
        <f t="shared" si="17"/>
        <v>-9369074</v>
      </c>
      <c r="H67" s="121">
        <f t="shared" si="17"/>
        <v>-9394714</v>
      </c>
      <c r="I67" s="121">
        <f t="shared" si="17"/>
        <v>-9395824</v>
      </c>
      <c r="J67" s="121">
        <f t="shared" si="17"/>
        <v>-9428614</v>
      </c>
      <c r="K67" s="121">
        <f t="shared" si="17"/>
        <v>-9396274</v>
      </c>
      <c r="L67" s="121">
        <f t="shared" si="17"/>
        <v>-9404914</v>
      </c>
      <c r="M67" s="121">
        <f t="shared" si="17"/>
        <v>-9396491.6199999992</v>
      </c>
      <c r="N67" s="121">
        <f t="shared" si="17"/>
        <v>-9355691.6199999992</v>
      </c>
      <c r="O67" s="121">
        <f t="shared" si="17"/>
        <v>-9353293.7599999998</v>
      </c>
      <c r="P67" s="121">
        <f t="shared" si="17"/>
        <v>-10780959.552999999</v>
      </c>
      <c r="Q67" s="121">
        <f t="shared" si="17"/>
        <v>-10751642.623000002</v>
      </c>
      <c r="R67" s="121">
        <f t="shared" si="17"/>
        <v>-10712767.121000001</v>
      </c>
      <c r="S67" s="121">
        <f t="shared" si="17"/>
        <v>-10563469.621000001</v>
      </c>
      <c r="T67" s="121">
        <f t="shared" si="17"/>
        <v>-10547504.621000001</v>
      </c>
      <c r="U67" s="121">
        <f t="shared" si="17"/>
        <v>-10552214.621000001</v>
      </c>
      <c r="V67" s="121">
        <f t="shared" si="17"/>
        <v>-9567709.6210000012</v>
      </c>
      <c r="W67" s="121">
        <f t="shared" si="17"/>
        <v>-9570590.1909999996</v>
      </c>
      <c r="X67" s="121">
        <f t="shared" si="17"/>
        <v>-9527195.7609999999</v>
      </c>
      <c r="Y67" s="121">
        <f t="shared" si="17"/>
        <v>-9515271.5734999999</v>
      </c>
      <c r="Z67" s="121">
        <f t="shared" si="17"/>
        <v>-9500836.743999999</v>
      </c>
      <c r="AA67" s="121">
        <f t="shared" si="17"/>
        <v>-9423825.556499999</v>
      </c>
      <c r="AB67" s="121">
        <f t="shared" si="17"/>
        <v>-7934486.3216249989</v>
      </c>
      <c r="AC67" s="121">
        <f t="shared" si="17"/>
        <v>-7846631.3652250003</v>
      </c>
      <c r="AD67" s="121">
        <f t="shared" si="17"/>
        <v>-7449552.121425</v>
      </c>
      <c r="AE67" s="121">
        <f t="shared" si="17"/>
        <v>-7354799.621425</v>
      </c>
      <c r="AF67" s="121">
        <f t="shared" si="17"/>
        <v>-7340486.3276249999</v>
      </c>
      <c r="AG67" s="121">
        <f t="shared" si="17"/>
        <v>-7218983.8276249999</v>
      </c>
      <c r="AH67" s="121">
        <f t="shared" si="17"/>
        <v>-7199458.8276249999</v>
      </c>
      <c r="AI67" s="121">
        <f t="shared" si="17"/>
        <v>-7194139.5714250002</v>
      </c>
      <c r="AJ67" s="121">
        <f t="shared" si="17"/>
        <v>-7302674.5214249995</v>
      </c>
      <c r="AK67" s="121">
        <f t="shared" si="17"/>
        <v>-7300032.0027250005</v>
      </c>
      <c r="AL67" s="121">
        <f t="shared" si="17"/>
        <v>-7383601.3465250004</v>
      </c>
      <c r="AM67" s="121">
        <f t="shared" si="17"/>
        <v>-7531970.5778250005</v>
      </c>
      <c r="AN67" s="121">
        <f t="shared" si="17"/>
        <v>-9439812.0789756253</v>
      </c>
      <c r="AO67" s="121">
        <f t="shared" si="17"/>
        <v>-9115429.9870156273</v>
      </c>
      <c r="AP67" s="121">
        <f t="shared" si="17"/>
        <v>-8410837.6044756249</v>
      </c>
      <c r="AQ67" s="121">
        <f t="shared" si="17"/>
        <v>-8214139.8544756258</v>
      </c>
      <c r="AR67" s="121">
        <f t="shared" si="17"/>
        <v>-8205699.8497656258</v>
      </c>
      <c r="AS67" s="121">
        <f t="shared" si="17"/>
        <v>-7982967.3497656258</v>
      </c>
      <c r="AT67" s="121">
        <f t="shared" si="17"/>
        <v>-7957792.5997656258</v>
      </c>
      <c r="AU67" s="121">
        <f t="shared" si="17"/>
        <v>-7946603.2044756273</v>
      </c>
      <c r="AV67" s="121">
        <f t="shared" si="17"/>
        <v>-8150069.8044756269</v>
      </c>
      <c r="AW67" s="121">
        <f t="shared" si="17"/>
        <v>-8135442.8620156283</v>
      </c>
      <c r="AX67" s="121">
        <f t="shared" si="17"/>
        <v>-8313931.466725626</v>
      </c>
      <c r="AY67" s="121">
        <f t="shared" si="17"/>
        <v>-8555164.4742656257</v>
      </c>
      <c r="AZ67" s="121">
        <f t="shared" si="17"/>
        <v>-12454723.304413518</v>
      </c>
      <c r="BA67" s="121">
        <f t="shared" si="17"/>
        <v>-12044030.144899515</v>
      </c>
      <c r="BB67" s="121">
        <f t="shared" si="17"/>
        <v>-10898995.350061513</v>
      </c>
      <c r="BC67" s="121">
        <f t="shared" si="17"/>
        <v>-10568672.400061514</v>
      </c>
      <c r="BD67" s="121">
        <f t="shared" si="17"/>
        <v>-10557378.380223516</v>
      </c>
      <c r="BE67" s="121">
        <f t="shared" si="17"/>
        <v>-10188970.880223516</v>
      </c>
      <c r="BF67" s="121">
        <f t="shared" si="17"/>
        <v>-10157453.830223517</v>
      </c>
      <c r="BG67" s="121">
        <f t="shared" si="17"/>
        <v>-10149118.450061513</v>
      </c>
      <c r="BH67" s="121">
        <f t="shared" si="17"/>
        <v>-10492464.500061516</v>
      </c>
      <c r="BI67" s="121">
        <f t="shared" si="17"/>
        <v>-10474704.119899515</v>
      </c>
      <c r="BJ67" s="121">
        <f t="shared" si="17"/>
        <v>-10790218.689737517</v>
      </c>
      <c r="BK67" s="121">
        <f t="shared" si="17"/>
        <v>-11236767.009575516</v>
      </c>
      <c r="BL67" s="48">
        <f>SUM(C67:BK67)</f>
        <v>-553235937.23513949</v>
      </c>
    </row>
    <row r="68" spans="2:64" s="33" customFormat="1" x14ac:dyDescent="0.15">
      <c r="B68" s="137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</row>
    <row r="69" spans="2:64" x14ac:dyDescent="0.15">
      <c r="B69" s="136" t="s">
        <v>493</v>
      </c>
      <c r="C69" s="121">
        <f>C65</f>
        <v>0</v>
      </c>
      <c r="D69" s="121">
        <f t="shared" ref="D69:AI69" si="18">C70</f>
        <v>-28592</v>
      </c>
      <c r="E69" s="121">
        <f t="shared" si="18"/>
        <v>-9459816</v>
      </c>
      <c r="F69" s="121">
        <f t="shared" si="18"/>
        <v>-18855640</v>
      </c>
      <c r="G69" s="121">
        <f t="shared" si="18"/>
        <v>-28228854</v>
      </c>
      <c r="H69" s="121">
        <f t="shared" si="18"/>
        <v>-37597928</v>
      </c>
      <c r="I69" s="121">
        <f t="shared" si="18"/>
        <v>-46992642</v>
      </c>
      <c r="J69" s="121">
        <f t="shared" si="18"/>
        <v>-56388466</v>
      </c>
      <c r="K69" s="121">
        <f t="shared" si="18"/>
        <v>-65817080</v>
      </c>
      <c r="L69" s="121">
        <f t="shared" si="18"/>
        <v>-75213354</v>
      </c>
      <c r="M69" s="121">
        <f t="shared" si="18"/>
        <v>-84618268</v>
      </c>
      <c r="N69" s="121">
        <f t="shared" si="18"/>
        <v>-94014759.620000005</v>
      </c>
      <c r="O69" s="121">
        <f t="shared" si="18"/>
        <v>-103370451.24000001</v>
      </c>
      <c r="P69" s="121">
        <f t="shared" si="18"/>
        <v>-112723745.00000001</v>
      </c>
      <c r="Q69" s="121">
        <f t="shared" si="18"/>
        <v>-123504704.55300002</v>
      </c>
      <c r="R69" s="121">
        <f t="shared" si="18"/>
        <v>-134256347.17600003</v>
      </c>
      <c r="S69" s="121">
        <f t="shared" si="18"/>
        <v>-144969114.29700002</v>
      </c>
      <c r="T69" s="121">
        <f t="shared" si="18"/>
        <v>-155532583.91800001</v>
      </c>
      <c r="U69" s="121">
        <f t="shared" si="18"/>
        <v>-166080088.539</v>
      </c>
      <c r="V69" s="121">
        <f t="shared" si="18"/>
        <v>-176632303.16</v>
      </c>
      <c r="W69" s="121">
        <f t="shared" si="18"/>
        <v>-186200012.78099999</v>
      </c>
      <c r="X69" s="121">
        <f t="shared" si="18"/>
        <v>-195770602.972</v>
      </c>
      <c r="Y69" s="121">
        <f t="shared" si="18"/>
        <v>-205297798.73300001</v>
      </c>
      <c r="Z69" s="121">
        <f t="shared" si="18"/>
        <v>-214813070.30650002</v>
      </c>
      <c r="AA69" s="121">
        <f t="shared" si="18"/>
        <v>-224313907.05050001</v>
      </c>
      <c r="AB69" s="121">
        <f t="shared" si="18"/>
        <v>-233737732.60699999</v>
      </c>
      <c r="AC69" s="121">
        <f t="shared" si="18"/>
        <v>-241672218.92862499</v>
      </c>
      <c r="AD69" s="121">
        <f t="shared" si="18"/>
        <v>-249518850.29384997</v>
      </c>
      <c r="AE69" s="121">
        <f t="shared" si="18"/>
        <v>-256968402.41527498</v>
      </c>
      <c r="AF69" s="121">
        <f t="shared" si="18"/>
        <v>-264323202.03669998</v>
      </c>
      <c r="AG69" s="121">
        <f t="shared" si="18"/>
        <v>-271663688.36432499</v>
      </c>
      <c r="AH69" s="121">
        <f t="shared" si="18"/>
        <v>-278882672.19194996</v>
      </c>
      <c r="AI69" s="121">
        <f t="shared" si="18"/>
        <v>-286082131.01957494</v>
      </c>
      <c r="AJ69" s="121">
        <f t="shared" ref="AJ69:BK69" si="19">AI70</f>
        <v>-293276270.59099996</v>
      </c>
      <c r="AK69" s="121">
        <f t="shared" si="19"/>
        <v>-300578945.11242497</v>
      </c>
      <c r="AL69" s="121">
        <f t="shared" si="19"/>
        <v>-307878977.11514997</v>
      </c>
      <c r="AM69" s="121">
        <f t="shared" si="19"/>
        <v>-315262578.46167499</v>
      </c>
      <c r="AN69" s="121">
        <f t="shared" si="19"/>
        <v>-322794549.0395</v>
      </c>
      <c r="AO69" s="121">
        <f t="shared" si="19"/>
        <v>-332234361.11847562</v>
      </c>
      <c r="AP69" s="121">
        <f t="shared" si="19"/>
        <v>-341349791.10549122</v>
      </c>
      <c r="AQ69" s="121">
        <f t="shared" si="19"/>
        <v>-349760628.70996684</v>
      </c>
      <c r="AR69" s="121">
        <f t="shared" si="19"/>
        <v>-357974768.56444246</v>
      </c>
      <c r="AS69" s="121">
        <f t="shared" si="19"/>
        <v>-366180468.41420805</v>
      </c>
      <c r="AT69" s="121">
        <f t="shared" si="19"/>
        <v>-374163435.76397365</v>
      </c>
      <c r="AU69" s="121">
        <f t="shared" si="19"/>
        <v>-382121228.36373925</v>
      </c>
      <c r="AV69" s="121">
        <f t="shared" si="19"/>
        <v>-390067831.56821489</v>
      </c>
      <c r="AW69" s="121">
        <f t="shared" si="19"/>
        <v>-398217901.3726905</v>
      </c>
      <c r="AX69" s="121">
        <f t="shared" si="19"/>
        <v>-406353344.2347061</v>
      </c>
      <c r="AY69" s="121">
        <f t="shared" si="19"/>
        <v>-414667275.70143175</v>
      </c>
      <c r="AZ69" s="121">
        <f t="shared" si="19"/>
        <v>-423222440.17569739</v>
      </c>
      <c r="BA69" s="121">
        <f t="shared" si="19"/>
        <v>-435677163.48011088</v>
      </c>
      <c r="BB69" s="121">
        <f t="shared" si="19"/>
        <v>-447721193.62501037</v>
      </c>
      <c r="BC69" s="121">
        <f t="shared" si="19"/>
        <v>-458620188.97507191</v>
      </c>
      <c r="BD69" s="121">
        <f t="shared" si="19"/>
        <v>-469188861.3751334</v>
      </c>
      <c r="BE69" s="121">
        <f t="shared" si="19"/>
        <v>-479746239.75535691</v>
      </c>
      <c r="BF69" s="121">
        <f t="shared" si="19"/>
        <v>-489935210.63558042</v>
      </c>
      <c r="BG69" s="121">
        <f t="shared" si="19"/>
        <v>-500092664.46580392</v>
      </c>
      <c r="BH69" s="121">
        <f t="shared" si="19"/>
        <v>-510241782.91586542</v>
      </c>
      <c r="BI69" s="121">
        <f t="shared" si="19"/>
        <v>-520734247.41592693</v>
      </c>
      <c r="BJ69" s="121">
        <f t="shared" si="19"/>
        <v>-531208951.53582644</v>
      </c>
      <c r="BK69" s="121">
        <f t="shared" si="19"/>
        <v>-541999170.225564</v>
      </c>
    </row>
    <row r="70" spans="2:64" x14ac:dyDescent="0.15">
      <c r="B70" s="136" t="s">
        <v>492</v>
      </c>
      <c r="C70" s="121">
        <f>C67</f>
        <v>-28592</v>
      </c>
      <c r="D70" s="121">
        <f t="shared" ref="D70:AI70" si="20">D69+D67</f>
        <v>-9459816</v>
      </c>
      <c r="E70" s="121">
        <f t="shared" si="20"/>
        <v>-18855640</v>
      </c>
      <c r="F70" s="121">
        <f t="shared" si="20"/>
        <v>-28228854</v>
      </c>
      <c r="G70" s="121">
        <f t="shared" si="20"/>
        <v>-37597928</v>
      </c>
      <c r="H70" s="121">
        <f t="shared" si="20"/>
        <v>-46992642</v>
      </c>
      <c r="I70" s="121">
        <f t="shared" si="20"/>
        <v>-56388466</v>
      </c>
      <c r="J70" s="121">
        <f t="shared" si="20"/>
        <v>-65817080</v>
      </c>
      <c r="K70" s="121">
        <f t="shared" si="20"/>
        <v>-75213354</v>
      </c>
      <c r="L70" s="121">
        <f t="shared" si="20"/>
        <v>-84618268</v>
      </c>
      <c r="M70" s="121">
        <f t="shared" si="20"/>
        <v>-94014759.620000005</v>
      </c>
      <c r="N70" s="121">
        <f t="shared" si="20"/>
        <v>-103370451.24000001</v>
      </c>
      <c r="O70" s="121">
        <f t="shared" si="20"/>
        <v>-112723745.00000001</v>
      </c>
      <c r="P70" s="121">
        <f t="shared" si="20"/>
        <v>-123504704.55300002</v>
      </c>
      <c r="Q70" s="121">
        <f t="shared" si="20"/>
        <v>-134256347.17600003</v>
      </c>
      <c r="R70" s="121">
        <f t="shared" si="20"/>
        <v>-144969114.29700002</v>
      </c>
      <c r="S70" s="121">
        <f t="shared" si="20"/>
        <v>-155532583.91800001</v>
      </c>
      <c r="T70" s="121">
        <f t="shared" si="20"/>
        <v>-166080088.539</v>
      </c>
      <c r="U70" s="121">
        <f t="shared" si="20"/>
        <v>-176632303.16</v>
      </c>
      <c r="V70" s="121">
        <f t="shared" si="20"/>
        <v>-186200012.78099999</v>
      </c>
      <c r="W70" s="121">
        <f t="shared" si="20"/>
        <v>-195770602.972</v>
      </c>
      <c r="X70" s="121">
        <f t="shared" si="20"/>
        <v>-205297798.73300001</v>
      </c>
      <c r="Y70" s="121">
        <f t="shared" si="20"/>
        <v>-214813070.30650002</v>
      </c>
      <c r="Z70" s="121">
        <f t="shared" si="20"/>
        <v>-224313907.05050001</v>
      </c>
      <c r="AA70" s="121">
        <f t="shared" si="20"/>
        <v>-233737732.60699999</v>
      </c>
      <c r="AB70" s="121">
        <f t="shared" si="20"/>
        <v>-241672218.92862499</v>
      </c>
      <c r="AC70" s="121">
        <f t="shared" si="20"/>
        <v>-249518850.29384997</v>
      </c>
      <c r="AD70" s="121">
        <f t="shared" si="20"/>
        <v>-256968402.41527498</v>
      </c>
      <c r="AE70" s="121">
        <f t="shared" si="20"/>
        <v>-264323202.03669998</v>
      </c>
      <c r="AF70" s="121">
        <f t="shared" si="20"/>
        <v>-271663688.36432499</v>
      </c>
      <c r="AG70" s="121">
        <f t="shared" si="20"/>
        <v>-278882672.19194996</v>
      </c>
      <c r="AH70" s="121">
        <f t="shared" si="20"/>
        <v>-286082131.01957494</v>
      </c>
      <c r="AI70" s="121">
        <f t="shared" si="20"/>
        <v>-293276270.59099996</v>
      </c>
      <c r="AJ70" s="121">
        <f t="shared" ref="AJ70:BK70" si="21">AJ69+AJ67</f>
        <v>-300578945.11242497</v>
      </c>
      <c r="AK70" s="121">
        <f t="shared" si="21"/>
        <v>-307878977.11514997</v>
      </c>
      <c r="AL70" s="121">
        <f t="shared" si="21"/>
        <v>-315262578.46167499</v>
      </c>
      <c r="AM70" s="121">
        <f t="shared" si="21"/>
        <v>-322794549.0395</v>
      </c>
      <c r="AN70" s="121">
        <f t="shared" si="21"/>
        <v>-332234361.11847562</v>
      </c>
      <c r="AO70" s="121">
        <f t="shared" si="21"/>
        <v>-341349791.10549122</v>
      </c>
      <c r="AP70" s="121">
        <f t="shared" si="21"/>
        <v>-349760628.70996684</v>
      </c>
      <c r="AQ70" s="121">
        <f t="shared" si="21"/>
        <v>-357974768.56444246</v>
      </c>
      <c r="AR70" s="121">
        <f t="shared" si="21"/>
        <v>-366180468.41420805</v>
      </c>
      <c r="AS70" s="121">
        <f t="shared" si="21"/>
        <v>-374163435.76397365</v>
      </c>
      <c r="AT70" s="121">
        <f t="shared" si="21"/>
        <v>-382121228.36373925</v>
      </c>
      <c r="AU70" s="121">
        <f t="shared" si="21"/>
        <v>-390067831.56821489</v>
      </c>
      <c r="AV70" s="121">
        <f t="shared" si="21"/>
        <v>-398217901.3726905</v>
      </c>
      <c r="AW70" s="121">
        <f t="shared" si="21"/>
        <v>-406353344.2347061</v>
      </c>
      <c r="AX70" s="121">
        <f t="shared" si="21"/>
        <v>-414667275.70143175</v>
      </c>
      <c r="AY70" s="121">
        <f t="shared" si="21"/>
        <v>-423222440.17569739</v>
      </c>
      <c r="AZ70" s="121">
        <f t="shared" si="21"/>
        <v>-435677163.48011088</v>
      </c>
      <c r="BA70" s="121">
        <f t="shared" si="21"/>
        <v>-447721193.62501037</v>
      </c>
      <c r="BB70" s="121">
        <f t="shared" si="21"/>
        <v>-458620188.97507191</v>
      </c>
      <c r="BC70" s="121">
        <f t="shared" si="21"/>
        <v>-469188861.3751334</v>
      </c>
      <c r="BD70" s="121">
        <f t="shared" si="21"/>
        <v>-479746239.75535691</v>
      </c>
      <c r="BE70" s="121">
        <f t="shared" si="21"/>
        <v>-489935210.63558042</v>
      </c>
      <c r="BF70" s="121">
        <f t="shared" si="21"/>
        <v>-500092664.46580392</v>
      </c>
      <c r="BG70" s="121">
        <f t="shared" si="21"/>
        <v>-510241782.91586542</v>
      </c>
      <c r="BH70" s="121">
        <f t="shared" si="21"/>
        <v>-520734247.41592693</v>
      </c>
      <c r="BI70" s="121">
        <f t="shared" si="21"/>
        <v>-531208951.53582644</v>
      </c>
      <c r="BJ70" s="121">
        <f t="shared" si="21"/>
        <v>-541999170.225564</v>
      </c>
      <c r="BK70" s="121">
        <f t="shared" si="21"/>
        <v>-553235937.23513949</v>
      </c>
      <c r="BL70" s="130">
        <f>+BK58-BK70</f>
        <v>155532583.91799986</v>
      </c>
    </row>
  </sheetData>
  <mergeCells count="10">
    <mergeCell ref="D30:O30"/>
    <mergeCell ref="P30:AA30"/>
    <mergeCell ref="AB30:AM30"/>
    <mergeCell ref="AN30:AY30"/>
    <mergeCell ref="AZ30:BK30"/>
    <mergeCell ref="D32:O32"/>
    <mergeCell ref="P32:AA32"/>
    <mergeCell ref="AB32:AM32"/>
    <mergeCell ref="AN32:AY32"/>
    <mergeCell ref="AZ32:BK32"/>
  </mergeCells>
  <pageMargins left="0.7" right="0.7" top="0.75" bottom="0.75" header="0.3" footer="0.3"/>
  <ignoredErrors>
    <ignoredError sqref="D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L83"/>
  <sheetViews>
    <sheetView topLeftCell="B41" zoomScale="80" zoomScaleNormal="80" workbookViewId="0">
      <selection activeCell="B41" sqref="B41"/>
    </sheetView>
  </sheetViews>
  <sheetFormatPr baseColWidth="10" defaultColWidth="9.1640625" defaultRowHeight="13" x14ac:dyDescent="0.15"/>
  <cols>
    <col min="1" max="1" width="4.33203125" style="48" hidden="1" customWidth="1"/>
    <col min="2" max="2" width="33.1640625" style="309" customWidth="1"/>
    <col min="3" max="3" width="1.5" style="138" customWidth="1"/>
    <col min="4" max="64" width="12.6640625" style="48" customWidth="1"/>
    <col min="65" max="16384" width="9.1640625" style="48"/>
  </cols>
  <sheetData>
    <row r="1" spans="2:64" customFormat="1" ht="14" x14ac:dyDescent="0.15">
      <c r="B1" s="307" t="s">
        <v>1137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2:64" hidden="1" x14ac:dyDescent="0.15">
      <c r="C2" s="134"/>
    </row>
    <row r="3" spans="2:64" x14ac:dyDescent="0.15">
      <c r="B3" s="308"/>
      <c r="C3" s="134"/>
    </row>
    <row r="4" spans="2:64" x14ac:dyDescent="0.15">
      <c r="B4" s="306" t="str">
        <f>+B47</f>
        <v>ASSETS</v>
      </c>
      <c r="C4" s="135"/>
    </row>
    <row r="5" spans="2:64" x14ac:dyDescent="0.15">
      <c r="B5" s="306"/>
      <c r="C5" s="135"/>
    </row>
    <row r="6" spans="2:64" x14ac:dyDescent="0.15">
      <c r="B6" s="306" t="str">
        <f t="shared" ref="B6:B10" si="0">+B49</f>
        <v>Current Assets</v>
      </c>
      <c r="C6" s="135"/>
    </row>
    <row r="7" spans="2:64" x14ac:dyDescent="0.15">
      <c r="B7" s="309" t="str">
        <f t="shared" si="0"/>
        <v>Cash</v>
      </c>
      <c r="C7" s="136"/>
      <c r="D7" s="121">
        <f>D50</f>
        <v>46964050</v>
      </c>
      <c r="E7" s="121">
        <f>P50</f>
        <v>42808838.91800002</v>
      </c>
      <c r="F7" s="121">
        <f>AB50</f>
        <v>-78205148.688999981</v>
      </c>
      <c r="G7" s="121">
        <f>AN50</f>
        <v>-167261965.12150005</v>
      </c>
      <c r="H7" s="121">
        <f>AZ50</f>
        <v>-267689856.25769758</v>
      </c>
      <c r="I7" s="121">
        <f>BL50</f>
        <v>-397703353.31713963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</row>
    <row r="8" spans="2:64" x14ac:dyDescent="0.15">
      <c r="B8" s="309" t="str">
        <f t="shared" si="0"/>
        <v>Accounts Receivable</v>
      </c>
      <c r="C8" s="136"/>
      <c r="D8" s="121">
        <f>D51</f>
        <v>0</v>
      </c>
      <c r="E8" s="121">
        <f>P51</f>
        <v>78525</v>
      </c>
      <c r="F8" s="121">
        <f>AB51</f>
        <v>508968.75</v>
      </c>
      <c r="G8" s="121">
        <f>AN51</f>
        <v>780077.5</v>
      </c>
      <c r="H8" s="121">
        <f>AZ51</f>
        <v>1407500</v>
      </c>
      <c r="I8" s="121">
        <f>BL51</f>
        <v>2264305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</row>
    <row r="9" spans="2:64" x14ac:dyDescent="0.15">
      <c r="B9" s="309" t="str">
        <f t="shared" si="0"/>
        <v>Inventory</v>
      </c>
      <c r="C9" s="136"/>
      <c r="D9" s="121">
        <f>D52</f>
        <v>0</v>
      </c>
      <c r="E9" s="121">
        <f>P52</f>
        <v>109500</v>
      </c>
      <c r="F9" s="121">
        <f>AB52</f>
        <v>367350</v>
      </c>
      <c r="G9" s="121">
        <f>AN52</f>
        <v>548385</v>
      </c>
      <c r="H9" s="121">
        <f>AZ52</f>
        <v>746308.5</v>
      </c>
      <c r="I9" s="121">
        <f>BL52</f>
        <v>973647.14999999991</v>
      </c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spans="2:64" x14ac:dyDescent="0.15">
      <c r="B10" s="306" t="str">
        <f t="shared" si="0"/>
        <v>Total Current Assets</v>
      </c>
      <c r="C10" s="135"/>
      <c r="D10" s="121">
        <f>D53</f>
        <v>46964050</v>
      </c>
      <c r="E10" s="121">
        <f>P53</f>
        <v>42996863.91800002</v>
      </c>
      <c r="F10" s="121">
        <f>AB53</f>
        <v>-77328829.938999981</v>
      </c>
      <c r="G10" s="121">
        <f>SUM(G7:G9)</f>
        <v>-165933502.62150005</v>
      </c>
      <c r="H10" s="121">
        <f>SUM(H7:H9)</f>
        <v>-265536047.75769758</v>
      </c>
      <c r="I10" s="121">
        <f>SUM(I7:I9)</f>
        <v>-394465401.16713965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</row>
    <row r="11" spans="2:64" x14ac:dyDescent="0.15">
      <c r="B11" s="309" t="s">
        <v>468</v>
      </c>
      <c r="C11" s="13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</row>
    <row r="12" spans="2:64" x14ac:dyDescent="0.15">
      <c r="B12" s="306" t="str">
        <f t="shared" ref="B12:B15" si="1">+B55</f>
        <v>Property and Equipment</v>
      </c>
      <c r="C12" s="135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</row>
    <row r="13" spans="2:64" x14ac:dyDescent="0.15">
      <c r="B13" s="309" t="str">
        <f t="shared" si="1"/>
        <v>Fixed Assets</v>
      </c>
      <c r="C13" s="136"/>
      <c r="D13" s="121">
        <f>D56</f>
        <v>0</v>
      </c>
      <c r="E13" s="121">
        <f>P56</f>
        <v>98500</v>
      </c>
      <c r="F13" s="121">
        <f>AB56</f>
        <v>105500</v>
      </c>
      <c r="G13" s="121">
        <f>AN56</f>
        <v>100000</v>
      </c>
      <c r="H13" s="121">
        <f>AZ56</f>
        <v>100000</v>
      </c>
      <c r="I13" s="121">
        <f>BL56</f>
        <v>100000</v>
      </c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spans="2:64" x14ac:dyDescent="0.15">
      <c r="B14" s="309" t="str">
        <f t="shared" si="1"/>
        <v>Accumulated Depreciation</v>
      </c>
      <c r="C14" s="136"/>
      <c r="D14" s="121">
        <f>D57</f>
        <v>0</v>
      </c>
      <c r="E14" s="121">
        <f>P57</f>
        <v>-18275</v>
      </c>
      <c r="F14" s="121">
        <f>AB57</f>
        <v>-38675.000000000015</v>
      </c>
      <c r="G14" s="121">
        <f>AN57</f>
        <v>-59683.333333333372</v>
      </c>
      <c r="H14" s="121">
        <f>AZ57</f>
        <v>-80783.333333333343</v>
      </c>
      <c r="I14" s="121">
        <f>BL57</f>
        <v>-101883.33333333328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spans="2:64" x14ac:dyDescent="0.15">
      <c r="B15" s="306" t="str">
        <f t="shared" si="1"/>
        <v>Total Property and Equipment</v>
      </c>
      <c r="C15" s="135"/>
      <c r="D15" s="121">
        <f>D58</f>
        <v>0</v>
      </c>
      <c r="E15" s="121">
        <f>P58</f>
        <v>80225</v>
      </c>
      <c r="F15" s="121">
        <f>AB58</f>
        <v>66824.999999999985</v>
      </c>
      <c r="G15" s="121">
        <f>AN58</f>
        <v>40316.666666666628</v>
      </c>
      <c r="H15" s="121">
        <f>AZ58</f>
        <v>19216.666666666657</v>
      </c>
      <c r="I15" s="121">
        <f>BL58</f>
        <v>-1883.3333333332848</v>
      </c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</row>
    <row r="16" spans="2:64" x14ac:dyDescent="0.15">
      <c r="B16" s="309" t="s">
        <v>468</v>
      </c>
      <c r="C16" s="136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2:64" x14ac:dyDescent="0.15">
      <c r="B17" s="306" t="str">
        <f>+B60</f>
        <v>TOTAL ASSETS</v>
      </c>
      <c r="C17" s="135"/>
      <c r="D17" s="121">
        <f>D60</f>
        <v>46964050</v>
      </c>
      <c r="E17" s="121">
        <f>E15+E10</f>
        <v>43077088.91800002</v>
      </c>
      <c r="F17" s="121">
        <f>F15+F10</f>
        <v>-77262004.938999981</v>
      </c>
      <c r="G17" s="121">
        <f>G15+G10</f>
        <v>-165893185.95483339</v>
      </c>
      <c r="H17" s="121">
        <f>H15+H10</f>
        <v>-265516831.09103093</v>
      </c>
      <c r="I17" s="121">
        <f>I15+I10</f>
        <v>-394467284.50047296</v>
      </c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spans="2:64" s="33" customFormat="1" x14ac:dyDescent="0.15">
      <c r="B18" s="310"/>
      <c r="C18" s="137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</row>
    <row r="19" spans="2:64" x14ac:dyDescent="0.15">
      <c r="B19" s="306" t="str">
        <f>+B62</f>
        <v>LIABILITIES AND EQUITY</v>
      </c>
      <c r="C19" s="135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</row>
    <row r="20" spans="2:64" x14ac:dyDescent="0.15">
      <c r="B20" s="306"/>
      <c r="C20" s="135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</row>
    <row r="21" spans="2:64" x14ac:dyDescent="0.15">
      <c r="B21" s="306" t="str">
        <f>+B64</f>
        <v>Current Liabilities</v>
      </c>
      <c r="C21" s="135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spans="2:64" x14ac:dyDescent="0.15">
      <c r="B22" s="306"/>
      <c r="C22" s="135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spans="2:64" x14ac:dyDescent="0.15">
      <c r="B23" s="309" t="str">
        <f>+B66</f>
        <v>Accounts Payable</v>
      </c>
      <c r="C23" s="136"/>
      <c r="D23" s="121">
        <f>D66</f>
        <v>0</v>
      </c>
      <c r="E23" s="121">
        <f>P66</f>
        <v>87750</v>
      </c>
      <c r="F23" s="121">
        <f>AB66</f>
        <v>275400</v>
      </c>
      <c r="G23" s="121">
        <f>AN66</f>
        <v>387585</v>
      </c>
      <c r="H23" s="121">
        <f>AZ66</f>
        <v>501916.5</v>
      </c>
      <c r="I23" s="121">
        <f>BL66</f>
        <v>565886.25</v>
      </c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</row>
    <row r="24" spans="2:64" s="33" customFormat="1" x14ac:dyDescent="0.15">
      <c r="B24" s="310"/>
      <c r="C24" s="13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</row>
    <row r="25" spans="2:64" x14ac:dyDescent="0.15">
      <c r="B25" s="306" t="str">
        <f>+B68</f>
        <v>Total Current Liabilities</v>
      </c>
      <c r="C25" s="135"/>
      <c r="D25" s="121">
        <f>D68</f>
        <v>0</v>
      </c>
      <c r="E25" s="121">
        <f>SUM(E23:E24)</f>
        <v>87750</v>
      </c>
      <c r="F25" s="121">
        <f>SUM(F23:F24)</f>
        <v>275400</v>
      </c>
      <c r="G25" s="121">
        <f>SUM(G23:G24)</f>
        <v>387585</v>
      </c>
      <c r="H25" s="121">
        <f>SUM(H23:H24)</f>
        <v>501916.5</v>
      </c>
      <c r="I25" s="121">
        <f>SUM(I23:I24)</f>
        <v>565886.25</v>
      </c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spans="2:64" x14ac:dyDescent="0.15">
      <c r="B26" s="309" t="s">
        <v>468</v>
      </c>
      <c r="C26" s="13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spans="2:64" x14ac:dyDescent="0.15">
      <c r="B27" s="306" t="str">
        <f>+B70</f>
        <v>Long-Term Liabilities</v>
      </c>
      <c r="C27" s="135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</row>
    <row r="28" spans="2:64" s="33" customFormat="1" x14ac:dyDescent="0.15">
      <c r="B28" s="310"/>
      <c r="C28" s="1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</row>
    <row r="29" spans="2:64" x14ac:dyDescent="0.15">
      <c r="B29" s="309" t="str">
        <f>+B72</f>
        <v>Total Long-Term Liabilities</v>
      </c>
      <c r="C29" s="136"/>
      <c r="D29" s="121">
        <f>D72</f>
        <v>0</v>
      </c>
      <c r="E29" s="121">
        <f>P72</f>
        <v>0</v>
      </c>
      <c r="F29" s="121">
        <v>0</v>
      </c>
      <c r="G29" s="121">
        <f>AN72</f>
        <v>0</v>
      </c>
      <c r="H29" s="121">
        <f>AZ72</f>
        <v>0</v>
      </c>
      <c r="I29" s="121">
        <f>BL72</f>
        <v>0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spans="2:64" s="33" customFormat="1" x14ac:dyDescent="0.15">
      <c r="B30" s="310"/>
      <c r="C30" s="137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</row>
    <row r="31" spans="2:64" x14ac:dyDescent="0.15">
      <c r="B31" s="306" t="str">
        <f>+B74</f>
        <v>Total Liabilities</v>
      </c>
      <c r="C31" s="135"/>
      <c r="D31" s="121">
        <f>D74</f>
        <v>0</v>
      </c>
      <c r="E31" s="121">
        <f>E29+E25</f>
        <v>87750</v>
      </c>
      <c r="F31" s="121">
        <f>F29+F25</f>
        <v>275400</v>
      </c>
      <c r="G31" s="121">
        <f>G29+G25</f>
        <v>387585</v>
      </c>
      <c r="H31" s="121">
        <f>H29+H25</f>
        <v>501916.5</v>
      </c>
      <c r="I31" s="121">
        <f>I29+I25</f>
        <v>565886.25</v>
      </c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</row>
    <row r="32" spans="2:64" x14ac:dyDescent="0.15">
      <c r="B32" s="309" t="s">
        <v>468</v>
      </c>
      <c r="C32" s="13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</row>
    <row r="33" spans="2:64" x14ac:dyDescent="0.15">
      <c r="B33" s="306" t="str">
        <f t="shared" ref="B33:B37" si="2">+B76</f>
        <v>EQUITY</v>
      </c>
      <c r="C33" s="135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spans="2:64" x14ac:dyDescent="0.15">
      <c r="B34" s="309" t="str">
        <f t="shared" si="2"/>
        <v>Stockholders Contribution</v>
      </c>
      <c r="C34" s="136"/>
      <c r="D34" s="121">
        <f>D77</f>
        <v>46992642</v>
      </c>
      <c r="E34" s="121">
        <f>P77</f>
        <v>155532583.91800001</v>
      </c>
      <c r="F34" s="121">
        <f>AB77</f>
        <v>155532583.91800001</v>
      </c>
      <c r="G34" s="121">
        <f>AN77</f>
        <v>155532583.91800001</v>
      </c>
      <c r="H34" s="121">
        <f>AZ77</f>
        <v>155532583.91800001</v>
      </c>
      <c r="I34" s="121">
        <f>BL77</f>
        <v>155532583.91800001</v>
      </c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spans="2:64" x14ac:dyDescent="0.15">
      <c r="B35" s="309" t="str">
        <f t="shared" si="2"/>
        <v>Retained Earnings</v>
      </c>
      <c r="C35" s="136"/>
      <c r="D35" s="121">
        <f>D78</f>
        <v>0</v>
      </c>
      <c r="E35" s="121">
        <f>P78</f>
        <v>-103220509.57333332</v>
      </c>
      <c r="F35" s="121">
        <f>AB78</f>
        <v>-223647598.71716666</v>
      </c>
      <c r="G35" s="121">
        <f>AN78</f>
        <v>-314179834.71167505</v>
      </c>
      <c r="H35" s="121">
        <f>AZ78</f>
        <v>-412785492.45143193</v>
      </c>
      <c r="I35" s="121">
        <f>BL78</f>
        <v>-539040347.02556419</v>
      </c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2:64" s="33" customFormat="1" x14ac:dyDescent="0.15">
      <c r="B36" s="309" t="str">
        <f t="shared" si="2"/>
        <v>Net Income</v>
      </c>
      <c r="C36" s="137"/>
      <c r="D36" s="121">
        <f>D79</f>
        <v>-28592</v>
      </c>
      <c r="E36" s="121">
        <f>P79</f>
        <v>-9322735.4266666658</v>
      </c>
      <c r="F36" s="121">
        <f>AB79</f>
        <v>-9422390.139833333</v>
      </c>
      <c r="G36" s="121">
        <f>AN79</f>
        <v>-7633520.1611583335</v>
      </c>
      <c r="H36" s="121">
        <f>AZ79</f>
        <v>-8765839.0575989597</v>
      </c>
      <c r="I36" s="121">
        <f>BL79</f>
        <v>-11525407.642908849</v>
      </c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</row>
    <row r="37" spans="2:64" x14ac:dyDescent="0.15">
      <c r="B37" s="306" t="str">
        <f t="shared" si="2"/>
        <v>Total Equity</v>
      </c>
      <c r="C37" s="135"/>
      <c r="D37" s="121">
        <f>D80</f>
        <v>46964050</v>
      </c>
      <c r="E37" s="121">
        <f>P80</f>
        <v>42989338.918000028</v>
      </c>
      <c r="F37" s="121">
        <f>AB80</f>
        <v>-77537404.938999981</v>
      </c>
      <c r="G37" s="121">
        <f>AN80</f>
        <v>-166280770.95483336</v>
      </c>
      <c r="H37" s="121">
        <f>AZ80</f>
        <v>-266018747.59103087</v>
      </c>
      <c r="I37" s="121">
        <f>BL80</f>
        <v>-395033170.75047308</v>
      </c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spans="2:64" s="33" customFormat="1" x14ac:dyDescent="0.15">
      <c r="B38" s="310"/>
      <c r="C38" s="137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</row>
    <row r="39" spans="2:64" x14ac:dyDescent="0.15">
      <c r="B39" s="306" t="str">
        <f>+B82</f>
        <v>TOTAL LIABILITIES &amp; EQUITY</v>
      </c>
      <c r="C39" s="135"/>
      <c r="D39" s="121">
        <f>D82</f>
        <v>46964050</v>
      </c>
      <c r="E39" s="121">
        <f>E37+E31</f>
        <v>43077088.918000028</v>
      </c>
      <c r="F39" s="121">
        <f>F37+F31</f>
        <v>-77262004.938999981</v>
      </c>
      <c r="G39" s="121">
        <f>G37+G31</f>
        <v>-165893185.95483336</v>
      </c>
      <c r="H39" s="121">
        <f>H37+H31</f>
        <v>-265516831.09103087</v>
      </c>
      <c r="I39" s="121">
        <f>I37+I31</f>
        <v>-394467284.50047308</v>
      </c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</row>
    <row r="40" spans="2:64" s="33" customFormat="1" ht="14" thickBot="1" x14ac:dyDescent="0.2">
      <c r="B40" s="311"/>
      <c r="C40" s="137"/>
    </row>
    <row r="41" spans="2:64" s="33" customFormat="1" x14ac:dyDescent="0.15">
      <c r="B41" s="310"/>
      <c r="C41" s="137"/>
    </row>
    <row r="42" spans="2:64" customFormat="1" ht="14" thickBot="1" x14ac:dyDescent="0.2">
      <c r="B42" s="321" t="s">
        <v>1000</v>
      </c>
      <c r="C42" s="322"/>
      <c r="D42" s="276" t="s">
        <v>64</v>
      </c>
      <c r="E42" s="363" t="s">
        <v>35</v>
      </c>
      <c r="F42" s="363"/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 t="s">
        <v>36</v>
      </c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3" t="s">
        <v>37</v>
      </c>
      <c r="AD42" s="363"/>
      <c r="AE42" s="363"/>
      <c r="AF42" s="363"/>
      <c r="AG42" s="363"/>
      <c r="AH42" s="363"/>
      <c r="AI42" s="363"/>
      <c r="AJ42" s="363"/>
      <c r="AK42" s="363"/>
      <c r="AL42" s="363"/>
      <c r="AM42" s="363"/>
      <c r="AN42" s="363"/>
      <c r="AO42" s="363" t="s">
        <v>38</v>
      </c>
      <c r="AP42" s="363"/>
      <c r="AQ42" s="363"/>
      <c r="AR42" s="363"/>
      <c r="AS42" s="363"/>
      <c r="AT42" s="363"/>
      <c r="AU42" s="363"/>
      <c r="AV42" s="363"/>
      <c r="AW42" s="363"/>
      <c r="AX42" s="363"/>
      <c r="AY42" s="363"/>
      <c r="AZ42" s="363"/>
      <c r="BA42" s="363" t="s">
        <v>39</v>
      </c>
      <c r="BB42" s="363"/>
      <c r="BC42" s="363"/>
      <c r="BD42" s="363"/>
      <c r="BE42" s="363"/>
      <c r="BF42" s="363"/>
      <c r="BG42" s="363"/>
      <c r="BH42" s="363"/>
      <c r="BI42" s="363"/>
      <c r="BJ42" s="363"/>
      <c r="BK42" s="363"/>
      <c r="BL42" s="363"/>
    </row>
    <row r="43" spans="2:64" customFormat="1" hidden="1" x14ac:dyDescent="0.15">
      <c r="B43" s="312"/>
      <c r="C43" s="254"/>
      <c r="D43" s="25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2:64" customFormat="1" ht="14" x14ac:dyDescent="0.15">
      <c r="B44" s="307" t="s">
        <v>469</v>
      </c>
      <c r="D44" s="74" t="s">
        <v>147</v>
      </c>
      <c r="E44" s="27" t="s">
        <v>40</v>
      </c>
      <c r="F44" s="27" t="s">
        <v>41</v>
      </c>
      <c r="G44" s="27" t="s">
        <v>42</v>
      </c>
      <c r="H44" s="10" t="s">
        <v>43</v>
      </c>
      <c r="I44" s="10" t="s">
        <v>44</v>
      </c>
      <c r="J44" s="10" t="s">
        <v>45</v>
      </c>
      <c r="K44" s="10" t="s">
        <v>46</v>
      </c>
      <c r="L44" s="10" t="s">
        <v>47</v>
      </c>
      <c r="M44" s="10" t="s">
        <v>48</v>
      </c>
      <c r="N44" s="10" t="s">
        <v>49</v>
      </c>
      <c r="O44" s="10" t="s">
        <v>50</v>
      </c>
      <c r="P44" s="10" t="s">
        <v>51</v>
      </c>
      <c r="Q44" s="10" t="s">
        <v>40</v>
      </c>
      <c r="R44" s="10" t="s">
        <v>41</v>
      </c>
      <c r="S44" s="10" t="s">
        <v>42</v>
      </c>
      <c r="T44" s="10" t="s">
        <v>43</v>
      </c>
      <c r="U44" s="10" t="s">
        <v>44</v>
      </c>
      <c r="V44" s="10" t="s">
        <v>45</v>
      </c>
      <c r="W44" s="10" t="s">
        <v>46</v>
      </c>
      <c r="X44" s="10" t="s">
        <v>47</v>
      </c>
      <c r="Y44" s="10" t="s">
        <v>48</v>
      </c>
      <c r="Z44" s="10" t="s">
        <v>49</v>
      </c>
      <c r="AA44" s="10" t="s">
        <v>50</v>
      </c>
      <c r="AB44" s="10" t="s">
        <v>51</v>
      </c>
      <c r="AC44" s="10" t="s">
        <v>40</v>
      </c>
      <c r="AD44" s="10" t="s">
        <v>41</v>
      </c>
      <c r="AE44" s="10" t="s">
        <v>42</v>
      </c>
      <c r="AF44" s="10" t="s">
        <v>43</v>
      </c>
      <c r="AG44" s="10" t="s">
        <v>44</v>
      </c>
      <c r="AH44" s="10" t="s">
        <v>45</v>
      </c>
      <c r="AI44" s="10" t="s">
        <v>46</v>
      </c>
      <c r="AJ44" s="10" t="s">
        <v>47</v>
      </c>
      <c r="AK44" s="10" t="s">
        <v>48</v>
      </c>
      <c r="AL44" s="10" t="s">
        <v>49</v>
      </c>
      <c r="AM44" s="10" t="s">
        <v>50</v>
      </c>
      <c r="AN44" s="10" t="s">
        <v>51</v>
      </c>
      <c r="AO44" s="10" t="s">
        <v>40</v>
      </c>
      <c r="AP44" s="10" t="s">
        <v>41</v>
      </c>
      <c r="AQ44" s="10" t="s">
        <v>42</v>
      </c>
      <c r="AR44" s="10" t="s">
        <v>43</v>
      </c>
      <c r="AS44" s="10" t="s">
        <v>44</v>
      </c>
      <c r="AT44" s="10" t="s">
        <v>45</v>
      </c>
      <c r="AU44" s="10" t="s">
        <v>46</v>
      </c>
      <c r="AV44" s="10" t="s">
        <v>47</v>
      </c>
      <c r="AW44" s="10" t="s">
        <v>48</v>
      </c>
      <c r="AX44" s="10" t="s">
        <v>49</v>
      </c>
      <c r="AY44" s="10" t="s">
        <v>50</v>
      </c>
      <c r="AZ44" s="10" t="s">
        <v>51</v>
      </c>
      <c r="BA44" s="10" t="s">
        <v>40</v>
      </c>
      <c r="BB44" s="10" t="s">
        <v>41</v>
      </c>
      <c r="BC44" s="10" t="s">
        <v>42</v>
      </c>
      <c r="BD44" s="10" t="s">
        <v>43</v>
      </c>
      <c r="BE44" s="10" t="s">
        <v>44</v>
      </c>
      <c r="BF44" s="10" t="s">
        <v>45</v>
      </c>
      <c r="BG44" s="10" t="s">
        <v>46</v>
      </c>
      <c r="BH44" s="10" t="s">
        <v>47</v>
      </c>
      <c r="BI44" s="10" t="s">
        <v>48</v>
      </c>
      <c r="BJ44" s="10" t="s">
        <v>49</v>
      </c>
      <c r="BK44" s="10" t="s">
        <v>50</v>
      </c>
      <c r="BL44" s="10" t="s">
        <v>51</v>
      </c>
    </row>
    <row r="45" spans="2:64" hidden="1" x14ac:dyDescent="0.15">
      <c r="B45" s="48"/>
      <c r="C45" s="134"/>
    </row>
    <row r="46" spans="2:64" x14ac:dyDescent="0.15">
      <c r="B46" s="308"/>
      <c r="C46" s="134"/>
    </row>
    <row r="47" spans="2:64" x14ac:dyDescent="0.15">
      <c r="B47" s="306" t="s">
        <v>470</v>
      </c>
      <c r="C47" s="135"/>
    </row>
    <row r="48" spans="2:64" x14ac:dyDescent="0.15">
      <c r="B48" s="306"/>
      <c r="C48" s="135"/>
    </row>
    <row r="49" spans="2:64" x14ac:dyDescent="0.15">
      <c r="B49" s="306" t="s">
        <v>471</v>
      </c>
      <c r="C49" s="135"/>
    </row>
    <row r="50" spans="2:64" x14ac:dyDescent="0.15">
      <c r="B50" s="309" t="s">
        <v>467</v>
      </c>
      <c r="C50" s="136"/>
      <c r="D50" s="121">
        <f>IF($D42="Y",'FIN-CASHFLOW_CWS'!C58,'FIN-CASHFLOW_CWS'!C70)</f>
        <v>46964050</v>
      </c>
      <c r="E50" s="121">
        <f>IF($D42="Y",'FIN-CASHFLOW_CWS'!D58,'FIN-CASHFLOW_CWS'!D70)</f>
        <v>37532826</v>
      </c>
      <c r="F50" s="121">
        <f>IF($D42="Y",'FIN-CASHFLOW_CWS'!E58,'FIN-CASHFLOW_CWS'!E70)</f>
        <v>28137002</v>
      </c>
      <c r="G50" s="121">
        <f>IF($D42="Y",'FIN-CASHFLOW_CWS'!F58,'FIN-CASHFLOW_CWS'!F70)</f>
        <v>18763788</v>
      </c>
      <c r="H50" s="121">
        <f>IF($D42="Y",'FIN-CASHFLOW_CWS'!G58,'FIN-CASHFLOW_CWS'!G70)</f>
        <v>9394714</v>
      </c>
      <c r="I50" s="121">
        <f>IF($D42="Y",'FIN-CASHFLOW_CWS'!H58,'FIN-CASHFLOW_CWS'!H70)</f>
        <v>56377809.24000001</v>
      </c>
      <c r="J50" s="121">
        <f>IF($D42="Y",'FIN-CASHFLOW_CWS'!I58,'FIN-CASHFLOW_CWS'!I70)</f>
        <v>46981985.24000001</v>
      </c>
      <c r="K50" s="121">
        <f>IF($D42="Y",'FIN-CASHFLOW_CWS'!J58,'FIN-CASHFLOW_CWS'!J70)</f>
        <v>37553371.24000001</v>
      </c>
      <c r="L50" s="121">
        <f>IF($D42="Y",'FIN-CASHFLOW_CWS'!K58,'FIN-CASHFLOW_CWS'!K70)</f>
        <v>28157097.24000001</v>
      </c>
      <c r="M50" s="121">
        <f>IF($D42="Y",'FIN-CASHFLOW_CWS'!L58,'FIN-CASHFLOW_CWS'!L70)</f>
        <v>18752183.24000001</v>
      </c>
      <c r="N50" s="121">
        <f>IF($D42="Y",'FIN-CASHFLOW_CWS'!M58,'FIN-CASHFLOW_CWS'!M70)</f>
        <v>9355691.6200000104</v>
      </c>
      <c r="O50" s="121">
        <f>IF($D42="Y",'FIN-CASHFLOW_CWS'!N58,'FIN-CASHFLOW_CWS'!N70)</f>
        <v>52162132.678000018</v>
      </c>
      <c r="P50" s="121">
        <f>IF($D42="Y",'FIN-CASHFLOW_CWS'!O58,'FIN-CASHFLOW_CWS'!O70)</f>
        <v>42808838.91800002</v>
      </c>
      <c r="Q50" s="121">
        <f>IF($D42="Y",'FIN-CASHFLOW_CWS'!P58,'FIN-CASHFLOW_CWS'!P70)</f>
        <v>32027879.365000021</v>
      </c>
      <c r="R50" s="121">
        <f>IF($D42="Y",'FIN-CASHFLOW_CWS'!Q58,'FIN-CASHFLOW_CWS'!Q70)</f>
        <v>21276236.742000021</v>
      </c>
      <c r="S50" s="121">
        <f>IF($D42="Y",'FIN-CASHFLOW_CWS'!R58,'FIN-CASHFLOW_CWS'!R70)</f>
        <v>10563469.62100002</v>
      </c>
      <c r="T50" s="121">
        <f>IF($D42="Y",'FIN-CASHFLOW_CWS'!S58,'FIN-CASHFLOW_CWS'!S70)</f>
        <v>1.862645149230957E-8</v>
      </c>
      <c r="U50" s="121">
        <f>IF($D42="Y",'FIN-CASHFLOW_CWS'!T58,'FIN-CASHFLOW_CWS'!T70)</f>
        <v>-10547504.620999983</v>
      </c>
      <c r="V50" s="121">
        <f>IF($D42="Y",'FIN-CASHFLOW_CWS'!U58,'FIN-CASHFLOW_CWS'!U70)</f>
        <v>-21099719.241999984</v>
      </c>
      <c r="W50" s="121">
        <f>IF($D42="Y",'FIN-CASHFLOW_CWS'!V58,'FIN-CASHFLOW_CWS'!V70)</f>
        <v>-30667428.862999983</v>
      </c>
      <c r="X50" s="121">
        <f>IF($D42="Y",'FIN-CASHFLOW_CWS'!W58,'FIN-CASHFLOW_CWS'!W70)</f>
        <v>-40238019.053999983</v>
      </c>
      <c r="Y50" s="121">
        <f>IF($D42="Y",'FIN-CASHFLOW_CWS'!X58,'FIN-CASHFLOW_CWS'!X70)</f>
        <v>-49765214.814999983</v>
      </c>
      <c r="Z50" s="121">
        <f>IF($D42="Y",'FIN-CASHFLOW_CWS'!Y58,'FIN-CASHFLOW_CWS'!Y70)</f>
        <v>-59280486.388499983</v>
      </c>
      <c r="AA50" s="121">
        <f>IF($D42="Y",'FIN-CASHFLOW_CWS'!Z58,'FIN-CASHFLOW_CWS'!Z70)</f>
        <v>-68781323.132499978</v>
      </c>
      <c r="AB50" s="121">
        <f>IF($D42="Y",'FIN-CASHFLOW_CWS'!AA58,'FIN-CASHFLOW_CWS'!AA70)</f>
        <v>-78205148.688999981</v>
      </c>
      <c r="AC50" s="121">
        <f>IF($D42="Y",'FIN-CASHFLOW_CWS'!AB58,'FIN-CASHFLOW_CWS'!AB70)</f>
        <v>-86139635.010624975</v>
      </c>
      <c r="AD50" s="121">
        <f>IF($D42="Y",'FIN-CASHFLOW_CWS'!AC58,'FIN-CASHFLOW_CWS'!AC70)</f>
        <v>-93986266.375849977</v>
      </c>
      <c r="AE50" s="121">
        <f>IF($D42="Y",'FIN-CASHFLOW_CWS'!AD58,'FIN-CASHFLOW_CWS'!AD70)</f>
        <v>-101435818.49727498</v>
      </c>
      <c r="AF50" s="121">
        <f>IF($D42="Y",'FIN-CASHFLOW_CWS'!AE58,'FIN-CASHFLOW_CWS'!AE70)</f>
        <v>-108790618.11869998</v>
      </c>
      <c r="AG50" s="121">
        <f>IF($D42="Y",'FIN-CASHFLOW_CWS'!AF58,'FIN-CASHFLOW_CWS'!AF70)</f>
        <v>-116131104.44632499</v>
      </c>
      <c r="AH50" s="121">
        <f>IF($D42="Y",'FIN-CASHFLOW_CWS'!AG58,'FIN-CASHFLOW_CWS'!AG70)</f>
        <v>-123350088.27395</v>
      </c>
      <c r="AI50" s="121">
        <f>IF($D42="Y",'FIN-CASHFLOW_CWS'!AH58,'FIN-CASHFLOW_CWS'!AH70)</f>
        <v>-130549547.101575</v>
      </c>
      <c r="AJ50" s="121">
        <f>IF($D42="Y",'FIN-CASHFLOW_CWS'!AI58,'FIN-CASHFLOW_CWS'!AI70)</f>
        <v>-137743686.67300001</v>
      </c>
      <c r="AK50" s="121">
        <f>IF($D42="Y",'FIN-CASHFLOW_CWS'!AJ58,'FIN-CASHFLOW_CWS'!AJ70)</f>
        <v>-145046361.19442502</v>
      </c>
      <c r="AL50" s="121">
        <f>IF($D42="Y",'FIN-CASHFLOW_CWS'!AK58,'FIN-CASHFLOW_CWS'!AK70)</f>
        <v>-152346393.19715002</v>
      </c>
      <c r="AM50" s="121">
        <f>IF($D42="Y",'FIN-CASHFLOW_CWS'!AL58,'FIN-CASHFLOW_CWS'!AL70)</f>
        <v>-159729994.54367504</v>
      </c>
      <c r="AN50" s="121">
        <f>IF($D42="Y",'FIN-CASHFLOW_CWS'!AM58,'FIN-CASHFLOW_CWS'!AM70)</f>
        <v>-167261965.12150005</v>
      </c>
      <c r="AO50" s="121">
        <f>IF($D42="Y",'FIN-CASHFLOW_CWS'!AN58,'FIN-CASHFLOW_CWS'!AN70)</f>
        <v>-176701777.20047566</v>
      </c>
      <c r="AP50" s="121">
        <f>IF($D42="Y",'FIN-CASHFLOW_CWS'!AO58,'FIN-CASHFLOW_CWS'!AO70)</f>
        <v>-185817207.1874913</v>
      </c>
      <c r="AQ50" s="121">
        <f>IF($D42="Y",'FIN-CASHFLOW_CWS'!AP58,'FIN-CASHFLOW_CWS'!AP70)</f>
        <v>-194228044.79196692</v>
      </c>
      <c r="AR50" s="121">
        <f>IF($D42="Y",'FIN-CASHFLOW_CWS'!AQ58,'FIN-CASHFLOW_CWS'!AQ70)</f>
        <v>-202442184.64644253</v>
      </c>
      <c r="AS50" s="121">
        <f>IF($D42="Y",'FIN-CASHFLOW_CWS'!AR58,'FIN-CASHFLOW_CWS'!AR70)</f>
        <v>-210647884.49620816</v>
      </c>
      <c r="AT50" s="121">
        <f>IF($D42="Y",'FIN-CASHFLOW_CWS'!AS58,'FIN-CASHFLOW_CWS'!AS70)</f>
        <v>-218630851.84597379</v>
      </c>
      <c r="AU50" s="121">
        <f>IF($D42="Y",'FIN-CASHFLOW_CWS'!AT58,'FIN-CASHFLOW_CWS'!AT70)</f>
        <v>-226588644.44573942</v>
      </c>
      <c r="AV50" s="121">
        <f>IF($D42="Y",'FIN-CASHFLOW_CWS'!AU58,'FIN-CASHFLOW_CWS'!AU70)</f>
        <v>-234535247.65021506</v>
      </c>
      <c r="AW50" s="121">
        <f>IF($D42="Y",'FIN-CASHFLOW_CWS'!AV58,'FIN-CASHFLOW_CWS'!AV70)</f>
        <v>-242685317.45469069</v>
      </c>
      <c r="AX50" s="121">
        <f>IF($D42="Y",'FIN-CASHFLOW_CWS'!AW58,'FIN-CASHFLOW_CWS'!AW70)</f>
        <v>-250820760.31670633</v>
      </c>
      <c r="AY50" s="121">
        <f>IF($D42="Y",'FIN-CASHFLOW_CWS'!AX58,'FIN-CASHFLOW_CWS'!AX70)</f>
        <v>-259134691.78343195</v>
      </c>
      <c r="AZ50" s="121">
        <f>IF($D42="Y",'FIN-CASHFLOW_CWS'!AY58,'FIN-CASHFLOW_CWS'!AY70)</f>
        <v>-267689856.25769758</v>
      </c>
      <c r="BA50" s="121">
        <f>IF($D42="Y",'FIN-CASHFLOW_CWS'!AZ58,'FIN-CASHFLOW_CWS'!AZ70)</f>
        <v>-280144579.56211108</v>
      </c>
      <c r="BB50" s="121">
        <f>IF($D42="Y",'FIN-CASHFLOW_CWS'!BA58,'FIN-CASHFLOW_CWS'!BA70)</f>
        <v>-292188609.70701057</v>
      </c>
      <c r="BC50" s="121">
        <f>IF($D42="Y",'FIN-CASHFLOW_CWS'!BB58,'FIN-CASHFLOW_CWS'!BB70)</f>
        <v>-303087605.0570721</v>
      </c>
      <c r="BD50" s="121">
        <f>IF($D42="Y",'FIN-CASHFLOW_CWS'!BC58,'FIN-CASHFLOW_CWS'!BC70)</f>
        <v>-313656277.45713359</v>
      </c>
      <c r="BE50" s="121">
        <f>IF($D42="Y",'FIN-CASHFLOW_CWS'!BD58,'FIN-CASHFLOW_CWS'!BD70)</f>
        <v>-324213655.8373571</v>
      </c>
      <c r="BF50" s="121">
        <f>IF($D42="Y",'FIN-CASHFLOW_CWS'!BE58,'FIN-CASHFLOW_CWS'!BE70)</f>
        <v>-334402626.71758062</v>
      </c>
      <c r="BG50" s="121">
        <f>IF($D42="Y",'FIN-CASHFLOW_CWS'!BF58,'FIN-CASHFLOW_CWS'!BF70)</f>
        <v>-344560080.54780412</v>
      </c>
      <c r="BH50" s="121">
        <f>IF($D42="Y",'FIN-CASHFLOW_CWS'!BG58,'FIN-CASHFLOW_CWS'!BG70)</f>
        <v>-354709198.99786562</v>
      </c>
      <c r="BI50" s="121">
        <f>IF($D42="Y",'FIN-CASHFLOW_CWS'!BH58,'FIN-CASHFLOW_CWS'!BH70)</f>
        <v>-365201663.49792713</v>
      </c>
      <c r="BJ50" s="121">
        <f>IF($D42="Y",'FIN-CASHFLOW_CWS'!BI58,'FIN-CASHFLOW_CWS'!BI70)</f>
        <v>-375676367.61782664</v>
      </c>
      <c r="BK50" s="121">
        <f>IF($D42="Y",'FIN-CASHFLOW_CWS'!BJ58,'FIN-CASHFLOW_CWS'!BJ70)</f>
        <v>-386466586.30756414</v>
      </c>
      <c r="BL50" s="121">
        <f>IF($D42="Y",'FIN-CASHFLOW_CWS'!BK58,'FIN-CASHFLOW_CWS'!BK70)</f>
        <v>-397703353.31713963</v>
      </c>
    </row>
    <row r="51" spans="2:64" x14ac:dyDescent="0.15">
      <c r="B51" s="309" t="s">
        <v>472</v>
      </c>
      <c r="C51" s="136"/>
      <c r="D51" s="121">
        <f>'REV-AR_CWS'!C19</f>
        <v>0</v>
      </c>
      <c r="E51" s="121">
        <f>'REV-AR_CWS'!D19</f>
        <v>0</v>
      </c>
      <c r="F51" s="121">
        <f>'REV-AR_CWS'!E19</f>
        <v>0</v>
      </c>
      <c r="G51" s="121">
        <f>'REV-AR_CWS'!F19</f>
        <v>0</v>
      </c>
      <c r="H51" s="121">
        <f>'REV-AR_CWS'!G19</f>
        <v>0</v>
      </c>
      <c r="I51" s="121">
        <f>'REV-AR_CWS'!H19</f>
        <v>0</v>
      </c>
      <c r="J51" s="121">
        <f>'REV-AR_CWS'!I19</f>
        <v>0</v>
      </c>
      <c r="K51" s="121">
        <f>'REV-AR_CWS'!J19</f>
        <v>0</v>
      </c>
      <c r="L51" s="121">
        <f>'REV-AR_CWS'!K19</f>
        <v>0</v>
      </c>
      <c r="M51" s="121">
        <f>'REV-AR_CWS'!L19</f>
        <v>0</v>
      </c>
      <c r="N51" s="121">
        <f>'REV-AR_CWS'!M19</f>
        <v>40325</v>
      </c>
      <c r="O51" s="121">
        <f>'REV-AR_CWS'!N19</f>
        <v>40325</v>
      </c>
      <c r="P51" s="121">
        <f>'REV-AR_CWS'!O19</f>
        <v>78525</v>
      </c>
      <c r="Q51" s="121">
        <f>'REV-AR_CWS'!P19</f>
        <v>125562.5</v>
      </c>
      <c r="R51" s="121">
        <f>'REV-AR_CWS'!Q19</f>
        <v>168862.5</v>
      </c>
      <c r="S51" s="121">
        <f>'REV-AR_CWS'!R19</f>
        <v>337725</v>
      </c>
      <c r="T51" s="121">
        <f>'REV-AR_CWS'!S19</f>
        <v>337725</v>
      </c>
      <c r="U51" s="121">
        <f>'REV-AR_CWS'!T19</f>
        <v>337725</v>
      </c>
      <c r="V51" s="121">
        <f>'REV-AR_CWS'!U19</f>
        <v>337725</v>
      </c>
      <c r="W51" s="121">
        <f>'REV-AR_CWS'!V19</f>
        <v>337725</v>
      </c>
      <c r="X51" s="121">
        <f>'REV-AR_CWS'!W19</f>
        <v>381025</v>
      </c>
      <c r="Y51" s="121">
        <f>'REV-AR_CWS'!X19</f>
        <v>424325</v>
      </c>
      <c r="Z51" s="121">
        <f>'REV-AR_CWS'!Y19</f>
        <v>425518.75</v>
      </c>
      <c r="AA51" s="121">
        <f>'REV-AR_CWS'!Z19</f>
        <v>507800</v>
      </c>
      <c r="AB51" s="121">
        <f>'REV-AR_CWS'!AA19</f>
        <v>508968.75</v>
      </c>
      <c r="AC51" s="121">
        <f>'REV-AR_CWS'!AB19</f>
        <v>641690</v>
      </c>
      <c r="AD51" s="121">
        <f>'REV-AR_CWS'!AC19</f>
        <v>1025970</v>
      </c>
      <c r="AE51" s="121">
        <f>'REV-AR_CWS'!AD19</f>
        <v>1157407.5</v>
      </c>
      <c r="AF51" s="121">
        <f>'REV-AR_CWS'!AE19</f>
        <v>1157407.5</v>
      </c>
      <c r="AG51" s="121">
        <f>'REV-AR_CWS'!AF19</f>
        <v>1285210</v>
      </c>
      <c r="AH51" s="121">
        <f>'REV-AR_CWS'!AG19</f>
        <v>1285210</v>
      </c>
      <c r="AI51" s="121">
        <f>'REV-AR_CWS'!AH19</f>
        <v>1285210</v>
      </c>
      <c r="AJ51" s="121">
        <f>'REV-AR_CWS'!AI19</f>
        <v>1158322.5</v>
      </c>
      <c r="AK51" s="121">
        <f>'REV-AR_CWS'!AJ19</f>
        <v>1159237.5</v>
      </c>
      <c r="AL51" s="121">
        <f>'REV-AR_CWS'!AK19</f>
        <v>1032741.25</v>
      </c>
      <c r="AM51" s="121">
        <f>'REV-AR_CWS'!AL19</f>
        <v>906598.75</v>
      </c>
      <c r="AN51" s="121">
        <f>'REV-AR_CWS'!AM19</f>
        <v>780077.5</v>
      </c>
      <c r="AO51" s="121">
        <f>'REV-AR_CWS'!AN19</f>
        <v>1166387.5</v>
      </c>
      <c r="AP51" s="121">
        <f>'REV-AR_CWS'!AO19</f>
        <v>1860795</v>
      </c>
      <c r="AQ51" s="121">
        <f>'REV-AR_CWS'!AP19</f>
        <v>2099827.5</v>
      </c>
      <c r="AR51" s="121">
        <f>'REV-AR_CWS'!AQ19</f>
        <v>2099827.5</v>
      </c>
      <c r="AS51" s="121">
        <f>'REV-AR_CWS'!AR19</f>
        <v>2328860</v>
      </c>
      <c r="AT51" s="121">
        <f>'REV-AR_CWS'!AS19</f>
        <v>2328860</v>
      </c>
      <c r="AU51" s="121">
        <f>'REV-AR_CWS'!AT19</f>
        <v>2328860</v>
      </c>
      <c r="AV51" s="121">
        <f>'REV-AR_CWS'!AU19</f>
        <v>2100847.5</v>
      </c>
      <c r="AW51" s="121">
        <f>'REV-AR_CWS'!AV19</f>
        <v>2101867.5</v>
      </c>
      <c r="AX51" s="121">
        <f>'REV-AR_CWS'!AW19</f>
        <v>1868382.5</v>
      </c>
      <c r="AY51" s="121">
        <f>'REV-AR_CWS'!AX19</f>
        <v>1641020</v>
      </c>
      <c r="AZ51" s="121">
        <f>'REV-AR_CWS'!AY19</f>
        <v>1407500</v>
      </c>
      <c r="BA51" s="121">
        <f>'REV-AR_CWS'!AZ19</f>
        <v>1877640</v>
      </c>
      <c r="BB51" s="121">
        <f>'REV-AR_CWS'!BA19</f>
        <v>3003242.5</v>
      </c>
      <c r="BC51" s="121">
        <f>'REV-AR_CWS'!BB19</f>
        <v>3382242.5</v>
      </c>
      <c r="BD51" s="121">
        <f>'REV-AR_CWS'!BC19</f>
        <v>3382242.5</v>
      </c>
      <c r="BE51" s="121">
        <f>'REV-AR_CWS'!BD19</f>
        <v>3756950</v>
      </c>
      <c r="BF51" s="121">
        <f>'REV-AR_CWS'!BE19</f>
        <v>3756950</v>
      </c>
      <c r="BG51" s="121">
        <f>'REV-AR_CWS'!BF19</f>
        <v>3756950</v>
      </c>
      <c r="BH51" s="121">
        <f>'REV-AR_CWS'!BG19</f>
        <v>3383262.5</v>
      </c>
      <c r="BI51" s="121">
        <f>'REV-AR_CWS'!BH19</f>
        <v>3384282.5</v>
      </c>
      <c r="BJ51" s="121">
        <f>'REV-AR_CWS'!BI19</f>
        <v>3010830</v>
      </c>
      <c r="BK51" s="121">
        <f>'REV-AR_CWS'!BJ19</f>
        <v>2637792.5</v>
      </c>
      <c r="BL51" s="121">
        <f>'REV-AR_CWS'!BK19</f>
        <v>2264305</v>
      </c>
    </row>
    <row r="52" spans="2:64" x14ac:dyDescent="0.15">
      <c r="B52" s="309" t="s">
        <v>473</v>
      </c>
      <c r="C52" s="136"/>
      <c r="D52" s="121">
        <f>'COGS-INVENTORY_CWS'!C48</f>
        <v>0</v>
      </c>
      <c r="E52" s="121">
        <f>'COGS-INVENTORY_CWS'!D48</f>
        <v>0</v>
      </c>
      <c r="F52" s="121">
        <f>'COGS-INVENTORY_CWS'!E48</f>
        <v>0</v>
      </c>
      <c r="G52" s="121">
        <f>'COGS-INVENTORY_CWS'!F48</f>
        <v>0</v>
      </c>
      <c r="H52" s="121">
        <f>'COGS-INVENTORY_CWS'!G48</f>
        <v>0</v>
      </c>
      <c r="I52" s="121">
        <f>'COGS-INVENTORY_CWS'!H48</f>
        <v>0</v>
      </c>
      <c r="J52" s="121">
        <f>'COGS-INVENTORY_CWS'!I48</f>
        <v>0</v>
      </c>
      <c r="K52" s="121">
        <f>'COGS-INVENTORY_CWS'!J48</f>
        <v>14250</v>
      </c>
      <c r="L52" s="121">
        <f>'COGS-INVENTORY_CWS'!K48</f>
        <v>28500</v>
      </c>
      <c r="M52" s="121">
        <f>'COGS-INVENTORY_CWS'!L48</f>
        <v>56250</v>
      </c>
      <c r="N52" s="121">
        <f>'COGS-INVENTORY_CWS'!M48</f>
        <v>63750</v>
      </c>
      <c r="O52" s="121">
        <f>'COGS-INVENTORY_CWS'!N48</f>
        <v>78750</v>
      </c>
      <c r="P52" s="121">
        <f>'COGS-INVENTORY_CWS'!O48</f>
        <v>109500</v>
      </c>
      <c r="Q52" s="121">
        <f>'COGS-INVENTORY_CWS'!P48</f>
        <v>142575</v>
      </c>
      <c r="R52" s="121">
        <f>'COGS-INVENTORY_CWS'!Q48</f>
        <v>168900</v>
      </c>
      <c r="S52" s="121">
        <f>'COGS-INVENTORY_CWS'!R48</f>
        <v>168900</v>
      </c>
      <c r="T52" s="121">
        <f>'COGS-INVENTORY_CWS'!S48</f>
        <v>168900</v>
      </c>
      <c r="U52" s="121">
        <f>'COGS-INVENTORY_CWS'!T48</f>
        <v>175650</v>
      </c>
      <c r="V52" s="121">
        <f>'COGS-INVENTORY_CWS'!U48</f>
        <v>189150</v>
      </c>
      <c r="W52" s="121">
        <f>'COGS-INVENTORY_CWS'!V48</f>
        <v>202650</v>
      </c>
      <c r="X52" s="121">
        <f>'COGS-INVENTORY_CWS'!W48</f>
        <v>222225</v>
      </c>
      <c r="Y52" s="121">
        <f>'COGS-INVENTORY_CWS'!X48</f>
        <v>235050</v>
      </c>
      <c r="Z52" s="121">
        <f>'COGS-INVENTORY_CWS'!Y48</f>
        <v>249900</v>
      </c>
      <c r="AA52" s="121">
        <f>'COGS-INVENTORY_CWS'!Z48</f>
        <v>300525</v>
      </c>
      <c r="AB52" s="121">
        <f>'COGS-INVENTORY_CWS'!AA48</f>
        <v>367350</v>
      </c>
      <c r="AC52" s="121">
        <f>'COGS-INVENTORY_CWS'!AB48</f>
        <v>425670</v>
      </c>
      <c r="AD52" s="121">
        <f>'COGS-INVENTORY_CWS'!AC48</f>
        <v>454830</v>
      </c>
      <c r="AE52" s="121">
        <f>'COGS-INVENTORY_CWS'!AD48</f>
        <v>469410</v>
      </c>
      <c r="AF52" s="121">
        <f>'COGS-INVENTORY_CWS'!AE48</f>
        <v>483990</v>
      </c>
      <c r="AG52" s="121">
        <f>'COGS-INVENTORY_CWS'!AF48</f>
        <v>469410</v>
      </c>
      <c r="AH52" s="121">
        <f>'COGS-INVENTORY_CWS'!AG48</f>
        <v>454830</v>
      </c>
      <c r="AI52" s="121">
        <f>'COGS-INVENTORY_CWS'!AH48</f>
        <v>425670</v>
      </c>
      <c r="AJ52" s="121">
        <f>'COGS-INVENTORY_CWS'!AI48</f>
        <v>396510</v>
      </c>
      <c r="AK52" s="121">
        <f>'COGS-INVENTORY_CWS'!AJ48</f>
        <v>352770</v>
      </c>
      <c r="AL52" s="121">
        <f>'COGS-INVENTORY_CWS'!AK48</f>
        <v>350340</v>
      </c>
      <c r="AM52" s="121">
        <f>'COGS-INVENTORY_CWS'!AL48</f>
        <v>430530</v>
      </c>
      <c r="AN52" s="121">
        <f>'COGS-INVENTORY_CWS'!AM48</f>
        <v>548385</v>
      </c>
      <c r="AO52" s="121">
        <f>'COGS-INVENTORY_CWS'!AN48</f>
        <v>630397.5</v>
      </c>
      <c r="AP52" s="121">
        <f>'COGS-INVENTORY_CWS'!AO48</f>
        <v>671403.75</v>
      </c>
      <c r="AQ52" s="121">
        <f>'COGS-INVENTORY_CWS'!AP48</f>
        <v>691633.5</v>
      </c>
      <c r="AR52" s="121">
        <f>'COGS-INVENTORY_CWS'!AQ48</f>
        <v>711863.25</v>
      </c>
      <c r="AS52" s="121">
        <f>'COGS-INVENTORY_CWS'!AR48</f>
        <v>691633.5</v>
      </c>
      <c r="AT52" s="121">
        <f>'COGS-INVENTORY_CWS'!AS48</f>
        <v>671403.75</v>
      </c>
      <c r="AU52" s="121">
        <f>'COGS-INVENTORY_CWS'!AT48</f>
        <v>630397.5</v>
      </c>
      <c r="AV52" s="121">
        <f>'COGS-INVENTORY_CWS'!AU48</f>
        <v>589391.25</v>
      </c>
      <c r="AW52" s="121">
        <f>'COGS-INVENTORY_CWS'!AV48</f>
        <v>527608.5</v>
      </c>
      <c r="AX52" s="121">
        <f>'COGS-INVENTORY_CWS'!AW48</f>
        <v>511206</v>
      </c>
      <c r="AY52" s="121">
        <f>'COGS-INVENTORY_CWS'!AX48</f>
        <v>603606.75</v>
      </c>
      <c r="AZ52" s="121">
        <f>'COGS-INVENTORY_CWS'!AY48</f>
        <v>746308.5</v>
      </c>
      <c r="BA52" s="121">
        <f>'COGS-INVENTORY_CWS'!AZ48</f>
        <v>852596.7</v>
      </c>
      <c r="BB52" s="121">
        <f>'COGS-INVENTORY_CWS'!BA48</f>
        <v>905740.79999999993</v>
      </c>
      <c r="BC52" s="121">
        <f>'COGS-INVENTORY_CWS'!BB48</f>
        <v>932312.85</v>
      </c>
      <c r="BD52" s="121">
        <f>'COGS-INVENTORY_CWS'!BC48</f>
        <v>958884.9</v>
      </c>
      <c r="BE52" s="121">
        <f>'COGS-INVENTORY_CWS'!BD48</f>
        <v>932312.85</v>
      </c>
      <c r="BF52" s="121">
        <f>'COGS-INVENTORY_CWS'!BE48</f>
        <v>905740.79999999993</v>
      </c>
      <c r="BG52" s="121">
        <f>'COGS-INVENTORY_CWS'!BF48</f>
        <v>852596.7</v>
      </c>
      <c r="BH52" s="121">
        <f>'COGS-INVENTORY_CWS'!BG48</f>
        <v>799452.6</v>
      </c>
      <c r="BI52" s="121">
        <f>'COGS-INVENTORY_CWS'!BH48</f>
        <v>719736.45</v>
      </c>
      <c r="BJ52" s="121">
        <f>'COGS-INVENTORY_CWS'!BI48</f>
        <v>753197.54999999993</v>
      </c>
      <c r="BK52" s="121">
        <f>'COGS-INVENTORY_CWS'!BJ48</f>
        <v>813230.7</v>
      </c>
      <c r="BL52" s="121">
        <f>'COGS-INVENTORY_CWS'!BK48</f>
        <v>973647.14999999991</v>
      </c>
    </row>
    <row r="53" spans="2:64" x14ac:dyDescent="0.15">
      <c r="B53" s="306" t="s">
        <v>474</v>
      </c>
      <c r="C53" s="135"/>
      <c r="D53" s="121">
        <f>SUM(D50:D52)</f>
        <v>46964050</v>
      </c>
      <c r="E53" s="121">
        <f>SUM(E50:E52)</f>
        <v>37532826</v>
      </c>
      <c r="F53" s="121">
        <f t="shared" ref="F53:BL53" si="3">SUM(F50:F52)</f>
        <v>28137002</v>
      </c>
      <c r="G53" s="121">
        <f t="shared" si="3"/>
        <v>18763788</v>
      </c>
      <c r="H53" s="121">
        <f t="shared" si="3"/>
        <v>9394714</v>
      </c>
      <c r="I53" s="121">
        <f t="shared" si="3"/>
        <v>56377809.24000001</v>
      </c>
      <c r="J53" s="121">
        <f t="shared" si="3"/>
        <v>46981985.24000001</v>
      </c>
      <c r="K53" s="121">
        <f t="shared" si="3"/>
        <v>37567621.24000001</v>
      </c>
      <c r="L53" s="121">
        <f t="shared" si="3"/>
        <v>28185597.24000001</v>
      </c>
      <c r="M53" s="121">
        <f t="shared" si="3"/>
        <v>18808433.24000001</v>
      </c>
      <c r="N53" s="121">
        <f t="shared" si="3"/>
        <v>9459766.6200000104</v>
      </c>
      <c r="O53" s="121">
        <f t="shared" si="3"/>
        <v>52281207.678000018</v>
      </c>
      <c r="P53" s="121">
        <f t="shared" si="3"/>
        <v>42996863.91800002</v>
      </c>
      <c r="Q53" s="121">
        <f t="shared" si="3"/>
        <v>32296016.865000021</v>
      </c>
      <c r="R53" s="121">
        <f t="shared" si="3"/>
        <v>21613999.242000021</v>
      </c>
      <c r="S53" s="121">
        <f t="shared" si="3"/>
        <v>11070094.62100002</v>
      </c>
      <c r="T53" s="121">
        <f t="shared" si="3"/>
        <v>506625.00000001863</v>
      </c>
      <c r="U53" s="121">
        <f t="shared" si="3"/>
        <v>-10034129.620999983</v>
      </c>
      <c r="V53" s="121">
        <f t="shared" si="3"/>
        <v>-20572844.241999984</v>
      </c>
      <c r="W53" s="121">
        <f t="shared" si="3"/>
        <v>-30127053.862999983</v>
      </c>
      <c r="X53" s="121">
        <f t="shared" si="3"/>
        <v>-39634769.053999983</v>
      </c>
      <c r="Y53" s="121">
        <f t="shared" si="3"/>
        <v>-49105839.814999983</v>
      </c>
      <c r="Z53" s="121">
        <f t="shared" si="3"/>
        <v>-58605067.638499983</v>
      </c>
      <c r="AA53" s="121">
        <f t="shared" si="3"/>
        <v>-67972998.132499978</v>
      </c>
      <c r="AB53" s="121">
        <f t="shared" si="3"/>
        <v>-77328829.938999981</v>
      </c>
      <c r="AC53" s="121">
        <f t="shared" si="3"/>
        <v>-85072275.010624975</v>
      </c>
      <c r="AD53" s="121">
        <f t="shared" si="3"/>
        <v>-92505466.375849977</v>
      </c>
      <c r="AE53" s="121">
        <f t="shared" si="3"/>
        <v>-99809000.99727498</v>
      </c>
      <c r="AF53" s="121">
        <f t="shared" si="3"/>
        <v>-107149220.61869998</v>
      </c>
      <c r="AG53" s="121">
        <f t="shared" si="3"/>
        <v>-114376484.44632499</v>
      </c>
      <c r="AH53" s="121">
        <f t="shared" si="3"/>
        <v>-121610048.27395</v>
      </c>
      <c r="AI53" s="121">
        <f t="shared" si="3"/>
        <v>-128838667.101575</v>
      </c>
      <c r="AJ53" s="121">
        <f t="shared" si="3"/>
        <v>-136188854.17300001</v>
      </c>
      <c r="AK53" s="121">
        <f t="shared" si="3"/>
        <v>-143534353.69442502</v>
      </c>
      <c r="AL53" s="121">
        <f t="shared" si="3"/>
        <v>-150963311.94715002</v>
      </c>
      <c r="AM53" s="121">
        <f t="shared" si="3"/>
        <v>-158392865.79367504</v>
      </c>
      <c r="AN53" s="121">
        <f t="shared" si="3"/>
        <v>-165933502.62150005</v>
      </c>
      <c r="AO53" s="121">
        <f t="shared" si="3"/>
        <v>-174904992.20047566</v>
      </c>
      <c r="AP53" s="121">
        <f t="shared" si="3"/>
        <v>-183285008.4374913</v>
      </c>
      <c r="AQ53" s="121">
        <f t="shared" si="3"/>
        <v>-191436583.79196692</v>
      </c>
      <c r="AR53" s="121">
        <f t="shared" si="3"/>
        <v>-199630493.89644253</v>
      </c>
      <c r="AS53" s="121">
        <f t="shared" si="3"/>
        <v>-207627390.99620816</v>
      </c>
      <c r="AT53" s="121">
        <f t="shared" si="3"/>
        <v>-215630588.09597379</v>
      </c>
      <c r="AU53" s="121">
        <f t="shared" si="3"/>
        <v>-223629386.94573942</v>
      </c>
      <c r="AV53" s="121">
        <f t="shared" si="3"/>
        <v>-231845008.90021506</v>
      </c>
      <c r="AW53" s="121">
        <f t="shared" si="3"/>
        <v>-240055841.45469069</v>
      </c>
      <c r="AX53" s="121">
        <f t="shared" si="3"/>
        <v>-248441171.81670633</v>
      </c>
      <c r="AY53" s="121">
        <f t="shared" si="3"/>
        <v>-256890065.03343195</v>
      </c>
      <c r="AZ53" s="121">
        <f t="shared" si="3"/>
        <v>-265536047.75769758</v>
      </c>
      <c r="BA53" s="121">
        <f t="shared" si="3"/>
        <v>-277414342.86211109</v>
      </c>
      <c r="BB53" s="121">
        <f t="shared" si="3"/>
        <v>-288279626.40701056</v>
      </c>
      <c r="BC53" s="121">
        <f t="shared" si="3"/>
        <v>-298773049.70707208</v>
      </c>
      <c r="BD53" s="121">
        <f t="shared" si="3"/>
        <v>-309315150.05713362</v>
      </c>
      <c r="BE53" s="121">
        <f t="shared" si="3"/>
        <v>-319524392.98735708</v>
      </c>
      <c r="BF53" s="121">
        <f t="shared" si="3"/>
        <v>-329739935.9175806</v>
      </c>
      <c r="BG53" s="121">
        <f t="shared" si="3"/>
        <v>-339950533.84780413</v>
      </c>
      <c r="BH53" s="121">
        <f t="shared" si="3"/>
        <v>-350526483.89786559</v>
      </c>
      <c r="BI53" s="121">
        <f t="shared" si="3"/>
        <v>-361097644.54792714</v>
      </c>
      <c r="BJ53" s="121">
        <f t="shared" si="3"/>
        <v>-371912340.06782663</v>
      </c>
      <c r="BK53" s="121">
        <f t="shared" si="3"/>
        <v>-383015563.10756415</v>
      </c>
      <c r="BL53" s="121">
        <f t="shared" si="3"/>
        <v>-394465401.16713965</v>
      </c>
    </row>
    <row r="54" spans="2:64" x14ac:dyDescent="0.15">
      <c r="B54" s="309" t="s">
        <v>468</v>
      </c>
      <c r="C54" s="136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spans="2:64" x14ac:dyDescent="0.15">
      <c r="B55" s="306" t="s">
        <v>475</v>
      </c>
      <c r="C55" s="135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</row>
    <row r="56" spans="2:64" x14ac:dyDescent="0.15">
      <c r="B56" s="309" t="s">
        <v>279</v>
      </c>
      <c r="C56" s="136"/>
      <c r="D56" s="121">
        <f>'CAPEX-FA_CWS '!C19</f>
        <v>0</v>
      </c>
      <c r="E56" s="121">
        <f>'CAPEX-FA_CWS '!D19</f>
        <v>43000</v>
      </c>
      <c r="F56" s="121">
        <f>'CAPEX-FA_CWS '!E19</f>
        <v>78500</v>
      </c>
      <c r="G56" s="121">
        <f>'CAPEX-FA_CWS '!F19</f>
        <v>88500</v>
      </c>
      <c r="H56" s="121">
        <f>'CAPEX-FA_CWS '!G19</f>
        <v>98500</v>
      </c>
      <c r="I56" s="121">
        <f>'CAPEX-FA_CWS '!H19</f>
        <v>98500</v>
      </c>
      <c r="J56" s="121">
        <f>'CAPEX-FA_CWS '!I19</f>
        <v>98500</v>
      </c>
      <c r="K56" s="121">
        <f>'CAPEX-FA_CWS '!J19</f>
        <v>98500</v>
      </c>
      <c r="L56" s="121">
        <f>'CAPEX-FA_CWS '!K19</f>
        <v>98500</v>
      </c>
      <c r="M56" s="121">
        <f>'CAPEX-FA_CWS '!L19</f>
        <v>98500</v>
      </c>
      <c r="N56" s="121">
        <f>'CAPEX-FA_CWS '!M19</f>
        <v>98500</v>
      </c>
      <c r="O56" s="121">
        <f>'CAPEX-FA_CWS '!N19</f>
        <v>98500</v>
      </c>
      <c r="P56" s="121">
        <f>'CAPEX-FA_CWS '!O19</f>
        <v>98500</v>
      </c>
      <c r="Q56" s="121">
        <f>'CAPEX-FA_CWS '!P19</f>
        <v>98500</v>
      </c>
      <c r="R56" s="121">
        <f>'CAPEX-FA_CWS '!Q19</f>
        <v>98500</v>
      </c>
      <c r="S56" s="121">
        <f>'CAPEX-FA_CWS '!R19</f>
        <v>98500</v>
      </c>
      <c r="T56" s="121">
        <f>'CAPEX-FA_CWS '!S19</f>
        <v>98500</v>
      </c>
      <c r="U56" s="121">
        <f>'CAPEX-FA_CWS '!T19</f>
        <v>98500</v>
      </c>
      <c r="V56" s="121">
        <f>'CAPEX-FA_CWS '!U19</f>
        <v>98500</v>
      </c>
      <c r="W56" s="121">
        <f>'CAPEX-FA_CWS '!V19</f>
        <v>105500</v>
      </c>
      <c r="X56" s="121">
        <f>'CAPEX-FA_CWS '!W19</f>
        <v>105500</v>
      </c>
      <c r="Y56" s="121">
        <f>'CAPEX-FA_CWS '!X19</f>
        <v>105500</v>
      </c>
      <c r="Z56" s="121">
        <f>'CAPEX-FA_CWS '!Y19</f>
        <v>105500</v>
      </c>
      <c r="AA56" s="121">
        <f>'CAPEX-FA_CWS '!Z19</f>
        <v>105500</v>
      </c>
      <c r="AB56" s="121">
        <f>'CAPEX-FA_CWS '!AA19</f>
        <v>105500</v>
      </c>
      <c r="AC56" s="121">
        <f>'CAPEX-FA_CWS '!AB19</f>
        <v>100000</v>
      </c>
      <c r="AD56" s="121">
        <f>'CAPEX-FA_CWS '!AC19</f>
        <v>100000</v>
      </c>
      <c r="AE56" s="121">
        <f>'CAPEX-FA_CWS '!AD19</f>
        <v>100000</v>
      </c>
      <c r="AF56" s="121">
        <f>'CAPEX-FA_CWS '!AE19</f>
        <v>100000</v>
      </c>
      <c r="AG56" s="121">
        <f>'CAPEX-FA_CWS '!AF19</f>
        <v>100000</v>
      </c>
      <c r="AH56" s="121">
        <f>'CAPEX-FA_CWS '!AG19</f>
        <v>100000</v>
      </c>
      <c r="AI56" s="121">
        <f>'CAPEX-FA_CWS '!AH19</f>
        <v>100000</v>
      </c>
      <c r="AJ56" s="121">
        <f>'CAPEX-FA_CWS '!AI19</f>
        <v>100000</v>
      </c>
      <c r="AK56" s="121">
        <f>'CAPEX-FA_CWS '!AJ19</f>
        <v>100000</v>
      </c>
      <c r="AL56" s="121">
        <f>'CAPEX-FA_CWS '!AK19</f>
        <v>100000</v>
      </c>
      <c r="AM56" s="121">
        <f>'CAPEX-FA_CWS '!AL19</f>
        <v>100000</v>
      </c>
      <c r="AN56" s="121">
        <f>'CAPEX-FA_CWS '!AM19</f>
        <v>100000</v>
      </c>
      <c r="AO56" s="121">
        <f>'CAPEX-FA_CWS '!AN19</f>
        <v>100000</v>
      </c>
      <c r="AP56" s="121">
        <f>'CAPEX-FA_CWS '!AO19</f>
        <v>100000</v>
      </c>
      <c r="AQ56" s="121">
        <f>'CAPEX-FA_CWS '!AP19</f>
        <v>100000</v>
      </c>
      <c r="AR56" s="121">
        <f>'CAPEX-FA_CWS '!AQ19</f>
        <v>100000</v>
      </c>
      <c r="AS56" s="121">
        <f>'CAPEX-FA_CWS '!AR19</f>
        <v>100000</v>
      </c>
      <c r="AT56" s="121">
        <f>'CAPEX-FA_CWS '!AS19</f>
        <v>100000</v>
      </c>
      <c r="AU56" s="121">
        <f>'CAPEX-FA_CWS '!AT19</f>
        <v>100000</v>
      </c>
      <c r="AV56" s="121">
        <f>'CAPEX-FA_CWS '!AU19</f>
        <v>100000</v>
      </c>
      <c r="AW56" s="121">
        <f>'CAPEX-FA_CWS '!AV19</f>
        <v>100000</v>
      </c>
      <c r="AX56" s="121">
        <f>'CAPEX-FA_CWS '!AW19</f>
        <v>100000</v>
      </c>
      <c r="AY56" s="121">
        <f>'CAPEX-FA_CWS '!AX19</f>
        <v>100000</v>
      </c>
      <c r="AZ56" s="121">
        <f>'CAPEX-FA_CWS '!AY19</f>
        <v>100000</v>
      </c>
      <c r="BA56" s="121">
        <f>'CAPEX-FA_CWS '!AZ19</f>
        <v>100000</v>
      </c>
      <c r="BB56" s="121">
        <f>'CAPEX-FA_CWS '!BA19</f>
        <v>100000</v>
      </c>
      <c r="BC56" s="121">
        <f>'CAPEX-FA_CWS '!BB19</f>
        <v>100000</v>
      </c>
      <c r="BD56" s="121">
        <f>'CAPEX-FA_CWS '!BC19</f>
        <v>100000</v>
      </c>
      <c r="BE56" s="121">
        <f>'CAPEX-FA_CWS '!BD19</f>
        <v>100000</v>
      </c>
      <c r="BF56" s="121">
        <f>'CAPEX-FA_CWS '!BE19</f>
        <v>100000</v>
      </c>
      <c r="BG56" s="121">
        <f>'CAPEX-FA_CWS '!BF19</f>
        <v>100000</v>
      </c>
      <c r="BH56" s="121">
        <f>'CAPEX-FA_CWS '!BG19</f>
        <v>100000</v>
      </c>
      <c r="BI56" s="121">
        <f>'CAPEX-FA_CWS '!BH19</f>
        <v>100000</v>
      </c>
      <c r="BJ56" s="121">
        <f>'CAPEX-FA_CWS '!BI19</f>
        <v>100000</v>
      </c>
      <c r="BK56" s="121">
        <f>'CAPEX-FA_CWS '!BJ19</f>
        <v>100000</v>
      </c>
      <c r="BL56" s="121">
        <f>'CAPEX-FA_CWS '!BK19</f>
        <v>100000</v>
      </c>
    </row>
    <row r="57" spans="2:64" x14ac:dyDescent="0.15">
      <c r="B57" s="309" t="s">
        <v>283</v>
      </c>
      <c r="C57" s="136"/>
      <c r="D57" s="121">
        <f>'CAPEX-FA_CWS '!C22</f>
        <v>0</v>
      </c>
      <c r="E57" s="121">
        <f>'CAPEX-FA_CWS '!D22</f>
        <v>-716.66666666666663</v>
      </c>
      <c r="F57" s="121">
        <f>'CAPEX-FA_CWS '!E22</f>
        <v>-2025</v>
      </c>
      <c r="G57" s="121">
        <f>'CAPEX-FA_CWS '!F22</f>
        <v>-3500</v>
      </c>
      <c r="H57" s="121">
        <f>'CAPEX-FA_CWS '!G22</f>
        <v>-5141.666666666667</v>
      </c>
      <c r="I57" s="121">
        <f>'CAPEX-FA_CWS '!H22</f>
        <v>-6783.3333333333339</v>
      </c>
      <c r="J57" s="121">
        <f>'CAPEX-FA_CWS '!I22</f>
        <v>-8425</v>
      </c>
      <c r="K57" s="121">
        <f>'CAPEX-FA_CWS '!J22</f>
        <v>-10066.666666666666</v>
      </c>
      <c r="L57" s="121">
        <f>'CAPEX-FA_CWS '!K22</f>
        <v>-11708.333333333332</v>
      </c>
      <c r="M57" s="121">
        <f>'CAPEX-FA_CWS '!L22</f>
        <v>-13349.999999999998</v>
      </c>
      <c r="N57" s="121">
        <f>'CAPEX-FA_CWS '!M22</f>
        <v>-14991.666666666664</v>
      </c>
      <c r="O57" s="121">
        <f>'CAPEX-FA_CWS '!N22</f>
        <v>-16633.333333333332</v>
      </c>
      <c r="P57" s="121">
        <f>'CAPEX-FA_CWS '!O22</f>
        <v>-18275</v>
      </c>
      <c r="Q57" s="121">
        <f>'CAPEX-FA_CWS '!P22</f>
        <v>-19916.666666666668</v>
      </c>
      <c r="R57" s="121">
        <f>'CAPEX-FA_CWS '!Q22</f>
        <v>-21558.333333333336</v>
      </c>
      <c r="S57" s="121">
        <f>'CAPEX-FA_CWS '!R22</f>
        <v>-23200.000000000004</v>
      </c>
      <c r="T57" s="121">
        <f>'CAPEX-FA_CWS '!S22</f>
        <v>-24841.666666666672</v>
      </c>
      <c r="U57" s="121">
        <f>'CAPEX-FA_CWS '!T22</f>
        <v>-26483.333333333339</v>
      </c>
      <c r="V57" s="121">
        <f>'CAPEX-FA_CWS '!U22</f>
        <v>-28125.000000000007</v>
      </c>
      <c r="W57" s="121">
        <f>'CAPEX-FA_CWS '!V22</f>
        <v>-29883.333333333339</v>
      </c>
      <c r="X57" s="121">
        <f>'CAPEX-FA_CWS '!W22</f>
        <v>-31641.666666666672</v>
      </c>
      <c r="Y57" s="121">
        <f>'CAPEX-FA_CWS '!X22</f>
        <v>-33400.000000000007</v>
      </c>
      <c r="Z57" s="121">
        <f>'CAPEX-FA_CWS '!Y22</f>
        <v>-35158.333333333343</v>
      </c>
      <c r="AA57" s="121">
        <f>'CAPEX-FA_CWS '!Z22</f>
        <v>-36916.666666666679</v>
      </c>
      <c r="AB57" s="121">
        <f>'CAPEX-FA_CWS '!AA22</f>
        <v>-38675.000000000015</v>
      </c>
      <c r="AC57" s="121">
        <f>'CAPEX-FA_CWS '!AB22</f>
        <v>-40341.666666666679</v>
      </c>
      <c r="AD57" s="121">
        <f>'CAPEX-FA_CWS '!AC22</f>
        <v>-42100.000000000015</v>
      </c>
      <c r="AE57" s="121">
        <f>'CAPEX-FA_CWS '!AD22</f>
        <v>-43858.33333333335</v>
      </c>
      <c r="AF57" s="121">
        <f>'CAPEX-FA_CWS '!AE22</f>
        <v>-45616.666666666686</v>
      </c>
      <c r="AG57" s="121">
        <f>'CAPEX-FA_CWS '!AF22</f>
        <v>-47375.000000000022</v>
      </c>
      <c r="AH57" s="121">
        <f>'CAPEX-FA_CWS '!AG22</f>
        <v>-49133.333333333358</v>
      </c>
      <c r="AI57" s="121">
        <f>'CAPEX-FA_CWS '!AH22</f>
        <v>-50891.666666666693</v>
      </c>
      <c r="AJ57" s="121">
        <f>'CAPEX-FA_CWS '!AI22</f>
        <v>-52650.000000000029</v>
      </c>
      <c r="AK57" s="121">
        <f>'CAPEX-FA_CWS '!AJ22</f>
        <v>-54408.333333333365</v>
      </c>
      <c r="AL57" s="121">
        <f>'CAPEX-FA_CWS '!AK22</f>
        <v>-56166.666666666701</v>
      </c>
      <c r="AM57" s="121">
        <f>'CAPEX-FA_CWS '!AL22</f>
        <v>-57925.000000000036</v>
      </c>
      <c r="AN57" s="121">
        <f>'CAPEX-FA_CWS '!AM22</f>
        <v>-59683.333333333372</v>
      </c>
      <c r="AO57" s="121">
        <f>'CAPEX-FA_CWS '!AN22</f>
        <v>-61441.666666666708</v>
      </c>
      <c r="AP57" s="121">
        <f>'CAPEX-FA_CWS '!AO22</f>
        <v>-63200.000000000044</v>
      </c>
      <c r="AQ57" s="121">
        <f>'CAPEX-FA_CWS '!AP22</f>
        <v>-64958.333333333379</v>
      </c>
      <c r="AR57" s="121">
        <f>'CAPEX-FA_CWS '!AQ22</f>
        <v>-66716.666666666715</v>
      </c>
      <c r="AS57" s="121">
        <f>'CAPEX-FA_CWS '!AR22</f>
        <v>-68475.000000000044</v>
      </c>
      <c r="AT57" s="121">
        <f>'CAPEX-FA_CWS '!AS22</f>
        <v>-70233.333333333372</v>
      </c>
      <c r="AU57" s="121">
        <f>'CAPEX-FA_CWS '!AT22</f>
        <v>-71991.666666666701</v>
      </c>
      <c r="AV57" s="121">
        <f>'CAPEX-FA_CWS '!AU22</f>
        <v>-73750.000000000029</v>
      </c>
      <c r="AW57" s="121">
        <f>'CAPEX-FA_CWS '!AV22</f>
        <v>-75508.333333333358</v>
      </c>
      <c r="AX57" s="121">
        <f>'CAPEX-FA_CWS '!AW22</f>
        <v>-77266.666666666686</v>
      </c>
      <c r="AY57" s="121">
        <f>'CAPEX-FA_CWS '!AX22</f>
        <v>-79025.000000000015</v>
      </c>
      <c r="AZ57" s="121">
        <f>'CAPEX-FA_CWS '!AY22</f>
        <v>-80783.333333333343</v>
      </c>
      <c r="BA57" s="121">
        <f>'CAPEX-FA_CWS '!AZ22</f>
        <v>-82541.666666666672</v>
      </c>
      <c r="BB57" s="121">
        <f>'CAPEX-FA_CWS '!BA22</f>
        <v>-84300</v>
      </c>
      <c r="BC57" s="121">
        <f>'CAPEX-FA_CWS '!BB22</f>
        <v>-86058.333333333328</v>
      </c>
      <c r="BD57" s="121">
        <f>'CAPEX-FA_CWS '!BC22</f>
        <v>-87816.666666666657</v>
      </c>
      <c r="BE57" s="121">
        <f>'CAPEX-FA_CWS '!BD22</f>
        <v>-89574.999999999985</v>
      </c>
      <c r="BF57" s="121">
        <f>'CAPEX-FA_CWS '!BE22</f>
        <v>-91333.333333333314</v>
      </c>
      <c r="BG57" s="121">
        <f>'CAPEX-FA_CWS '!BF22</f>
        <v>-93091.666666666642</v>
      </c>
      <c r="BH57" s="121">
        <f>'CAPEX-FA_CWS '!BG22</f>
        <v>-94849.999999999971</v>
      </c>
      <c r="BI57" s="121">
        <f>'CAPEX-FA_CWS '!BH22</f>
        <v>-96608.333333333299</v>
      </c>
      <c r="BJ57" s="121">
        <f>'CAPEX-FA_CWS '!BI22</f>
        <v>-98366.666666666628</v>
      </c>
      <c r="BK57" s="121">
        <f>'CAPEX-FA_CWS '!BJ22</f>
        <v>-100124.99999999996</v>
      </c>
      <c r="BL57" s="121">
        <f>'CAPEX-FA_CWS '!BK22</f>
        <v>-101883.33333333328</v>
      </c>
    </row>
    <row r="58" spans="2:64" x14ac:dyDescent="0.15">
      <c r="B58" s="306" t="s">
        <v>476</v>
      </c>
      <c r="C58" s="135"/>
      <c r="D58" s="121">
        <f>SUM(D56:D57)</f>
        <v>0</v>
      </c>
      <c r="E58" s="121">
        <f>SUM(E56:E57)</f>
        <v>42283.333333333336</v>
      </c>
      <c r="F58" s="121">
        <f t="shared" ref="F58:BL58" si="4">SUM(F56:F57)</f>
        <v>76475</v>
      </c>
      <c r="G58" s="121">
        <f t="shared" si="4"/>
        <v>85000</v>
      </c>
      <c r="H58" s="121">
        <f t="shared" si="4"/>
        <v>93358.333333333328</v>
      </c>
      <c r="I58" s="121">
        <f t="shared" si="4"/>
        <v>91716.666666666672</v>
      </c>
      <c r="J58" s="121">
        <f t="shared" si="4"/>
        <v>90075</v>
      </c>
      <c r="K58" s="121">
        <f t="shared" si="4"/>
        <v>88433.333333333328</v>
      </c>
      <c r="L58" s="121">
        <f t="shared" si="4"/>
        <v>86791.666666666672</v>
      </c>
      <c r="M58" s="121">
        <f t="shared" si="4"/>
        <v>85150</v>
      </c>
      <c r="N58" s="121">
        <f t="shared" si="4"/>
        <v>83508.333333333343</v>
      </c>
      <c r="O58" s="121">
        <f t="shared" si="4"/>
        <v>81866.666666666672</v>
      </c>
      <c r="P58" s="121">
        <f t="shared" si="4"/>
        <v>80225</v>
      </c>
      <c r="Q58" s="121">
        <f t="shared" si="4"/>
        <v>78583.333333333328</v>
      </c>
      <c r="R58" s="121">
        <f t="shared" si="4"/>
        <v>76941.666666666657</v>
      </c>
      <c r="S58" s="121">
        <f t="shared" si="4"/>
        <v>75300</v>
      </c>
      <c r="T58" s="121">
        <f t="shared" si="4"/>
        <v>73658.333333333328</v>
      </c>
      <c r="U58" s="121">
        <f t="shared" si="4"/>
        <v>72016.666666666657</v>
      </c>
      <c r="V58" s="121">
        <f t="shared" si="4"/>
        <v>70375</v>
      </c>
      <c r="W58" s="121">
        <f t="shared" si="4"/>
        <v>75616.666666666657</v>
      </c>
      <c r="X58" s="121">
        <f t="shared" si="4"/>
        <v>73858.333333333328</v>
      </c>
      <c r="Y58" s="121">
        <f t="shared" si="4"/>
        <v>72100</v>
      </c>
      <c r="Z58" s="121">
        <f t="shared" si="4"/>
        <v>70341.666666666657</v>
      </c>
      <c r="AA58" s="121">
        <f t="shared" si="4"/>
        <v>68583.333333333314</v>
      </c>
      <c r="AB58" s="121">
        <f t="shared" si="4"/>
        <v>66824.999999999985</v>
      </c>
      <c r="AC58" s="121">
        <f t="shared" si="4"/>
        <v>59658.333333333321</v>
      </c>
      <c r="AD58" s="121">
        <f t="shared" si="4"/>
        <v>57899.999999999985</v>
      </c>
      <c r="AE58" s="121">
        <f t="shared" si="4"/>
        <v>56141.66666666665</v>
      </c>
      <c r="AF58" s="121">
        <f t="shared" si="4"/>
        <v>54383.333333333314</v>
      </c>
      <c r="AG58" s="121">
        <f t="shared" si="4"/>
        <v>52624.999999999978</v>
      </c>
      <c r="AH58" s="121">
        <f t="shared" si="4"/>
        <v>50866.666666666642</v>
      </c>
      <c r="AI58" s="121">
        <f t="shared" si="4"/>
        <v>49108.333333333307</v>
      </c>
      <c r="AJ58" s="121">
        <f t="shared" si="4"/>
        <v>47349.999999999971</v>
      </c>
      <c r="AK58" s="121">
        <f t="shared" si="4"/>
        <v>45591.666666666635</v>
      </c>
      <c r="AL58" s="121">
        <f t="shared" si="4"/>
        <v>43833.333333333299</v>
      </c>
      <c r="AM58" s="121">
        <f t="shared" si="4"/>
        <v>42074.999999999964</v>
      </c>
      <c r="AN58" s="121">
        <f t="shared" si="4"/>
        <v>40316.666666666628</v>
      </c>
      <c r="AO58" s="121">
        <f t="shared" si="4"/>
        <v>38558.333333333292</v>
      </c>
      <c r="AP58" s="121">
        <f t="shared" si="4"/>
        <v>36799.999999999956</v>
      </c>
      <c r="AQ58" s="121">
        <f t="shared" si="4"/>
        <v>35041.666666666621</v>
      </c>
      <c r="AR58" s="121">
        <f t="shared" si="4"/>
        <v>33283.333333333285</v>
      </c>
      <c r="AS58" s="121">
        <f t="shared" si="4"/>
        <v>31524.999999999956</v>
      </c>
      <c r="AT58" s="121">
        <f t="shared" si="4"/>
        <v>29766.666666666628</v>
      </c>
      <c r="AU58" s="121">
        <f t="shared" si="4"/>
        <v>28008.333333333299</v>
      </c>
      <c r="AV58" s="121">
        <f t="shared" si="4"/>
        <v>26249.999999999971</v>
      </c>
      <c r="AW58" s="121">
        <f t="shared" si="4"/>
        <v>24491.666666666642</v>
      </c>
      <c r="AX58" s="121">
        <f t="shared" si="4"/>
        <v>22733.333333333314</v>
      </c>
      <c r="AY58" s="121">
        <f t="shared" si="4"/>
        <v>20974.999999999985</v>
      </c>
      <c r="AZ58" s="121">
        <f t="shared" si="4"/>
        <v>19216.666666666657</v>
      </c>
      <c r="BA58" s="121">
        <f t="shared" si="4"/>
        <v>17458.333333333328</v>
      </c>
      <c r="BB58" s="121">
        <f t="shared" si="4"/>
        <v>15700</v>
      </c>
      <c r="BC58" s="121">
        <f t="shared" si="4"/>
        <v>13941.666666666672</v>
      </c>
      <c r="BD58" s="121">
        <f t="shared" si="4"/>
        <v>12183.333333333343</v>
      </c>
      <c r="BE58" s="121">
        <f t="shared" si="4"/>
        <v>10425.000000000015</v>
      </c>
      <c r="BF58" s="121">
        <f t="shared" si="4"/>
        <v>8666.6666666666861</v>
      </c>
      <c r="BG58" s="121">
        <f t="shared" si="4"/>
        <v>6908.3333333333576</v>
      </c>
      <c r="BH58" s="121">
        <f t="shared" si="4"/>
        <v>5150.0000000000291</v>
      </c>
      <c r="BI58" s="121">
        <f t="shared" si="4"/>
        <v>3391.6666666667006</v>
      </c>
      <c r="BJ58" s="121">
        <f t="shared" si="4"/>
        <v>1633.3333333333721</v>
      </c>
      <c r="BK58" s="121">
        <f t="shared" si="4"/>
        <v>-124.99999999995634</v>
      </c>
      <c r="BL58" s="121">
        <f t="shared" si="4"/>
        <v>-1883.3333333332848</v>
      </c>
    </row>
    <row r="59" spans="2:64" x14ac:dyDescent="0.15">
      <c r="B59" s="309" t="s">
        <v>468</v>
      </c>
      <c r="C59" s="136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</row>
    <row r="60" spans="2:64" x14ac:dyDescent="0.15">
      <c r="B60" s="306" t="s">
        <v>477</v>
      </c>
      <c r="C60" s="135"/>
      <c r="D60" s="121">
        <f t="shared" ref="D60:AI60" si="5">D58+D53</f>
        <v>46964050</v>
      </c>
      <c r="E60" s="121">
        <f t="shared" si="5"/>
        <v>37575109.333333336</v>
      </c>
      <c r="F60" s="121">
        <f t="shared" si="5"/>
        <v>28213477</v>
      </c>
      <c r="G60" s="121">
        <f t="shared" si="5"/>
        <v>18848788</v>
      </c>
      <c r="H60" s="121">
        <f t="shared" si="5"/>
        <v>9488072.333333334</v>
      </c>
      <c r="I60" s="121">
        <f t="shared" si="5"/>
        <v>56469525.906666674</v>
      </c>
      <c r="J60" s="121">
        <f t="shared" si="5"/>
        <v>47072060.24000001</v>
      </c>
      <c r="K60" s="121">
        <f t="shared" si="5"/>
        <v>37656054.573333345</v>
      </c>
      <c r="L60" s="121">
        <f t="shared" si="5"/>
        <v>28272388.906666677</v>
      </c>
      <c r="M60" s="121">
        <f t="shared" si="5"/>
        <v>18893583.24000001</v>
      </c>
      <c r="N60" s="121">
        <f t="shared" si="5"/>
        <v>9543274.9533333443</v>
      </c>
      <c r="O60" s="121">
        <f t="shared" si="5"/>
        <v>52363074.344666682</v>
      </c>
      <c r="P60" s="121">
        <f t="shared" si="5"/>
        <v>43077088.91800002</v>
      </c>
      <c r="Q60" s="121">
        <f t="shared" si="5"/>
        <v>32374600.198333353</v>
      </c>
      <c r="R60" s="121">
        <f t="shared" si="5"/>
        <v>21690940.908666689</v>
      </c>
      <c r="S60" s="121">
        <f t="shared" si="5"/>
        <v>11145394.62100002</v>
      </c>
      <c r="T60" s="121">
        <f t="shared" si="5"/>
        <v>580283.333333352</v>
      </c>
      <c r="U60" s="121">
        <f t="shared" si="5"/>
        <v>-9962112.9543333165</v>
      </c>
      <c r="V60" s="121">
        <f t="shared" si="5"/>
        <v>-20502469.241999984</v>
      </c>
      <c r="W60" s="121">
        <f t="shared" si="5"/>
        <v>-30051437.196333315</v>
      </c>
      <c r="X60" s="121">
        <f t="shared" si="5"/>
        <v>-39560910.720666647</v>
      </c>
      <c r="Y60" s="121">
        <f t="shared" si="5"/>
        <v>-49033739.814999983</v>
      </c>
      <c r="Z60" s="121">
        <f t="shared" si="5"/>
        <v>-58534725.971833318</v>
      </c>
      <c r="AA60" s="121">
        <f t="shared" si="5"/>
        <v>-67904414.79916665</v>
      </c>
      <c r="AB60" s="121">
        <f t="shared" si="5"/>
        <v>-77262004.938999981</v>
      </c>
      <c r="AC60" s="121">
        <f t="shared" si="5"/>
        <v>-85012616.677291647</v>
      </c>
      <c r="AD60" s="121">
        <f t="shared" si="5"/>
        <v>-92447566.375849977</v>
      </c>
      <c r="AE60" s="121">
        <f t="shared" si="5"/>
        <v>-99752859.330608308</v>
      </c>
      <c r="AF60" s="121">
        <f t="shared" si="5"/>
        <v>-107094837.28536665</v>
      </c>
      <c r="AG60" s="121">
        <f t="shared" si="5"/>
        <v>-114323859.44632499</v>
      </c>
      <c r="AH60" s="121">
        <f t="shared" si="5"/>
        <v>-121559181.60728332</v>
      </c>
      <c r="AI60" s="121">
        <f t="shared" si="5"/>
        <v>-128789558.76824167</v>
      </c>
      <c r="AJ60" s="121">
        <f t="shared" ref="AJ60:BL60" si="6">AJ58+AJ53</f>
        <v>-136141504.17300001</v>
      </c>
      <c r="AK60" s="121">
        <f t="shared" si="6"/>
        <v>-143488762.02775836</v>
      </c>
      <c r="AL60" s="121">
        <f t="shared" si="6"/>
        <v>-150919478.61381668</v>
      </c>
      <c r="AM60" s="121">
        <f t="shared" si="6"/>
        <v>-158350790.79367504</v>
      </c>
      <c r="AN60" s="121">
        <f t="shared" si="6"/>
        <v>-165893185.95483339</v>
      </c>
      <c r="AO60" s="121">
        <f t="shared" si="6"/>
        <v>-174866433.86714232</v>
      </c>
      <c r="AP60" s="121">
        <f t="shared" si="6"/>
        <v>-183248208.4374913</v>
      </c>
      <c r="AQ60" s="121">
        <f t="shared" si="6"/>
        <v>-191401542.12530026</v>
      </c>
      <c r="AR60" s="121">
        <f t="shared" si="6"/>
        <v>-199597210.56310919</v>
      </c>
      <c r="AS60" s="121">
        <f t="shared" si="6"/>
        <v>-207595865.99620816</v>
      </c>
      <c r="AT60" s="121">
        <f t="shared" si="6"/>
        <v>-215600821.42930713</v>
      </c>
      <c r="AU60" s="121">
        <f t="shared" si="6"/>
        <v>-223601378.61240608</v>
      </c>
      <c r="AV60" s="121">
        <f t="shared" si="6"/>
        <v>-231818758.90021506</v>
      </c>
      <c r="AW60" s="121">
        <f t="shared" si="6"/>
        <v>-240031349.78802404</v>
      </c>
      <c r="AX60" s="121">
        <f t="shared" si="6"/>
        <v>-248418438.48337299</v>
      </c>
      <c r="AY60" s="121">
        <f t="shared" si="6"/>
        <v>-256869090.03343195</v>
      </c>
      <c r="AZ60" s="121">
        <f t="shared" si="6"/>
        <v>-265516831.09103093</v>
      </c>
      <c r="BA60" s="121">
        <f t="shared" si="6"/>
        <v>-277396884.52877778</v>
      </c>
      <c r="BB60" s="121">
        <f t="shared" si="6"/>
        <v>-288263926.40701056</v>
      </c>
      <c r="BC60" s="121">
        <f t="shared" si="6"/>
        <v>-298759108.04040539</v>
      </c>
      <c r="BD60" s="121">
        <f t="shared" si="6"/>
        <v>-309302966.7238003</v>
      </c>
      <c r="BE60" s="121">
        <f t="shared" si="6"/>
        <v>-319513967.98735708</v>
      </c>
      <c r="BF60" s="121">
        <f t="shared" si="6"/>
        <v>-329731269.25091392</v>
      </c>
      <c r="BG60" s="121">
        <f t="shared" si="6"/>
        <v>-339943625.51447082</v>
      </c>
      <c r="BH60" s="121">
        <f t="shared" si="6"/>
        <v>-350521333.89786559</v>
      </c>
      <c r="BI60" s="121">
        <f t="shared" si="6"/>
        <v>-361094252.88126045</v>
      </c>
      <c r="BJ60" s="121">
        <f t="shared" si="6"/>
        <v>-371910706.73449332</v>
      </c>
      <c r="BK60" s="121">
        <f t="shared" si="6"/>
        <v>-383015688.10756415</v>
      </c>
      <c r="BL60" s="121">
        <f t="shared" si="6"/>
        <v>-394467284.50047296</v>
      </c>
    </row>
    <row r="61" spans="2:64" s="33" customFormat="1" x14ac:dyDescent="0.15">
      <c r="B61" s="310"/>
      <c r="C61" s="137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</row>
    <row r="62" spans="2:64" x14ac:dyDescent="0.15">
      <c r="B62" s="306" t="s">
        <v>1080</v>
      </c>
      <c r="C62" s="135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spans="2:64" x14ac:dyDescent="0.15">
      <c r="B63" s="306"/>
      <c r="C63" s="135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</row>
    <row r="64" spans="2:64" x14ac:dyDescent="0.15">
      <c r="B64" s="306" t="s">
        <v>478</v>
      </c>
      <c r="C64" s="135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</row>
    <row r="65" spans="2:64" hidden="1" x14ac:dyDescent="0.15">
      <c r="B65" s="306"/>
      <c r="C65" s="135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spans="2:64" x14ac:dyDescent="0.15">
      <c r="B66" s="309" t="s">
        <v>385</v>
      </c>
      <c r="C66" s="136"/>
      <c r="D66" s="121">
        <f>'COGS-INVENTORY_CWS'!C69</f>
        <v>0</v>
      </c>
      <c r="E66" s="121">
        <f>'COGS-INVENTORY_CWS'!D69</f>
        <v>0</v>
      </c>
      <c r="F66" s="121">
        <f>'COGS-INVENTORY_CWS'!E69</f>
        <v>0</v>
      </c>
      <c r="G66" s="121">
        <f>'COGS-INVENTORY_CWS'!F69</f>
        <v>0</v>
      </c>
      <c r="H66" s="121">
        <f>'COGS-INVENTORY_CWS'!G69</f>
        <v>0</v>
      </c>
      <c r="I66" s="121">
        <f>'COGS-INVENTORY_CWS'!H69</f>
        <v>0</v>
      </c>
      <c r="J66" s="121">
        <f>'COGS-INVENTORY_CWS'!I69</f>
        <v>0</v>
      </c>
      <c r="K66" s="121">
        <f>'COGS-INVENTORY_CWS'!J69</f>
        <v>14250</v>
      </c>
      <c r="L66" s="121">
        <f>'COGS-INVENTORY_CWS'!K69</f>
        <v>28500</v>
      </c>
      <c r="M66" s="121">
        <f>'COGS-INVENTORY_CWS'!L69</f>
        <v>42000</v>
      </c>
      <c r="N66" s="121">
        <f>'COGS-INVENTORY_CWS'!M69</f>
        <v>49500</v>
      </c>
      <c r="O66" s="121">
        <f>'COGS-INVENTORY_CWS'!N69</f>
        <v>51000</v>
      </c>
      <c r="P66" s="121">
        <f>'COGS-INVENTORY_CWS'!O69</f>
        <v>87750</v>
      </c>
      <c r="Q66" s="121">
        <f>'COGS-INVENTORY_CWS'!P69</f>
        <v>111150</v>
      </c>
      <c r="R66" s="121">
        <f>'COGS-INVENTORY_CWS'!Q69</f>
        <v>105300</v>
      </c>
      <c r="S66" s="121">
        <f>'COGS-INVENTORY_CWS'!R69</f>
        <v>105300</v>
      </c>
      <c r="T66" s="121">
        <f>'COGS-INVENTORY_CWS'!S69</f>
        <v>105300</v>
      </c>
      <c r="U66" s="121">
        <f>'COGS-INVENTORY_CWS'!T69</f>
        <v>112050</v>
      </c>
      <c r="V66" s="121">
        <f>'COGS-INVENTORY_CWS'!U69</f>
        <v>125550</v>
      </c>
      <c r="W66" s="121">
        <f>'COGS-INVENTORY_CWS'!V69</f>
        <v>132300</v>
      </c>
      <c r="X66" s="121">
        <f>'COGS-INVENTORY_CWS'!W69</f>
        <v>145125</v>
      </c>
      <c r="Y66" s="121">
        <f>'COGS-INVENTORY_CWS'!X69</f>
        <v>157950</v>
      </c>
      <c r="Z66" s="121">
        <f>'COGS-INVENTORY_CWS'!Y69</f>
        <v>159975</v>
      </c>
      <c r="AA66" s="121">
        <f>'COGS-INVENTORY_CWS'!Z69</f>
        <v>210600</v>
      </c>
      <c r="AB66" s="121">
        <f>'COGS-INVENTORY_CWS'!AA69</f>
        <v>275400</v>
      </c>
      <c r="AC66" s="121">
        <f>'COGS-INVENTORY_CWS'!AB69</f>
        <v>277020</v>
      </c>
      <c r="AD66" s="121">
        <f>'COGS-INVENTORY_CWS'!AC69</f>
        <v>277020</v>
      </c>
      <c r="AE66" s="121">
        <f>'COGS-INVENTORY_CWS'!AD69</f>
        <v>291600</v>
      </c>
      <c r="AF66" s="121">
        <f>'COGS-INVENTORY_CWS'!AE69</f>
        <v>291600</v>
      </c>
      <c r="AG66" s="121">
        <f>'COGS-INVENTORY_CWS'!AF69</f>
        <v>277020</v>
      </c>
      <c r="AH66" s="121">
        <f>'COGS-INVENTORY_CWS'!AG69</f>
        <v>262440</v>
      </c>
      <c r="AI66" s="121">
        <f>'COGS-INVENTORY_CWS'!AH69</f>
        <v>247860</v>
      </c>
      <c r="AJ66" s="121">
        <f>'COGS-INVENTORY_CWS'!AI69</f>
        <v>218700</v>
      </c>
      <c r="AK66" s="121">
        <f>'COGS-INVENTORY_CWS'!AJ69</f>
        <v>189540</v>
      </c>
      <c r="AL66" s="121">
        <f>'COGS-INVENTORY_CWS'!AK69</f>
        <v>201690</v>
      </c>
      <c r="AM66" s="121">
        <f>'COGS-INVENTORY_CWS'!AL69</f>
        <v>296460</v>
      </c>
      <c r="AN66" s="121">
        <f>'COGS-INVENTORY_CWS'!AM69</f>
        <v>387585</v>
      </c>
      <c r="AO66" s="121">
        <f>'COGS-INVENTORY_CWS'!AN69</f>
        <v>390136.5</v>
      </c>
      <c r="AP66" s="121">
        <f>'COGS-INVENTORY_CWS'!AO69</f>
        <v>389832.75</v>
      </c>
      <c r="AQ66" s="121">
        <f>'COGS-INVENTORY_CWS'!AP69</f>
        <v>410062.5</v>
      </c>
      <c r="AR66" s="121">
        <f>'COGS-INVENTORY_CWS'!AQ69</f>
        <v>410062.5</v>
      </c>
      <c r="AS66" s="121">
        <f>'COGS-INVENTORY_CWS'!AR69</f>
        <v>389832.75</v>
      </c>
      <c r="AT66" s="121">
        <f>'COGS-INVENTORY_CWS'!AS69</f>
        <v>369603</v>
      </c>
      <c r="AU66" s="121">
        <f>'COGS-INVENTORY_CWS'!AT69</f>
        <v>348826.5</v>
      </c>
      <c r="AV66" s="121">
        <f>'COGS-INVENTORY_CWS'!AU69</f>
        <v>307820.25</v>
      </c>
      <c r="AW66" s="121">
        <f>'COGS-INVENTORY_CWS'!AV69</f>
        <v>266814</v>
      </c>
      <c r="AX66" s="121">
        <f>'COGS-INVENTORY_CWS'!AW69</f>
        <v>270641.25</v>
      </c>
      <c r="AY66" s="121">
        <f>'COGS-INVENTORY_CWS'!AX69</f>
        <v>383818.5</v>
      </c>
      <c r="AZ66" s="121">
        <f>'COGS-INVENTORY_CWS'!AY69</f>
        <v>501916.5</v>
      </c>
      <c r="BA66" s="121">
        <f>'COGS-INVENTORY_CWS'!AZ69</f>
        <v>504868.94999999995</v>
      </c>
      <c r="BB66" s="121">
        <f>'COGS-INVENTORY_CWS'!BA69</f>
        <v>504868.94999999995</v>
      </c>
      <c r="BC66" s="121">
        <f>'COGS-INVENTORY_CWS'!BB69</f>
        <v>531441</v>
      </c>
      <c r="BD66" s="121">
        <f>'COGS-INVENTORY_CWS'!BC69</f>
        <v>531441</v>
      </c>
      <c r="BE66" s="121">
        <f>'COGS-INVENTORY_CWS'!BD69</f>
        <v>504868.94999999995</v>
      </c>
      <c r="BF66" s="121">
        <f>'COGS-INVENTORY_CWS'!BE69</f>
        <v>478296.89999999991</v>
      </c>
      <c r="BG66" s="121">
        <f>'COGS-INVENTORY_CWS'!BF69</f>
        <v>451724.85</v>
      </c>
      <c r="BH66" s="121">
        <f>'COGS-INVENTORY_CWS'!BG69</f>
        <v>398580.75</v>
      </c>
      <c r="BI66" s="121">
        <f>'COGS-INVENTORY_CWS'!BH69</f>
        <v>345436.65</v>
      </c>
      <c r="BJ66" s="121">
        <f>'COGS-INVENTORY_CWS'!BI69</f>
        <v>405469.80000000005</v>
      </c>
      <c r="BK66" s="121">
        <f>'COGS-INVENTORY_CWS'!BJ69</f>
        <v>492075.00000000006</v>
      </c>
      <c r="BL66" s="121">
        <f>'COGS-INVENTORY_CWS'!BK69</f>
        <v>565886.25</v>
      </c>
    </row>
    <row r="67" spans="2:64" s="33" customFormat="1" x14ac:dyDescent="0.15">
      <c r="B67" s="310"/>
      <c r="C67" s="137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</row>
    <row r="68" spans="2:64" x14ac:dyDescent="0.15">
      <c r="B68" s="306" t="s">
        <v>479</v>
      </c>
      <c r="C68" s="135"/>
      <c r="D68" s="121">
        <f>SUM(D66:D67)</f>
        <v>0</v>
      </c>
      <c r="E68" s="121">
        <f>SUM(E66:E67)</f>
        <v>0</v>
      </c>
      <c r="F68" s="121">
        <f t="shared" ref="F68:BL68" si="7">SUM(F66:F67)</f>
        <v>0</v>
      </c>
      <c r="G68" s="121">
        <f t="shared" si="7"/>
        <v>0</v>
      </c>
      <c r="H68" s="121">
        <f t="shared" si="7"/>
        <v>0</v>
      </c>
      <c r="I68" s="121">
        <f t="shared" si="7"/>
        <v>0</v>
      </c>
      <c r="J68" s="121">
        <f t="shared" si="7"/>
        <v>0</v>
      </c>
      <c r="K68" s="121">
        <f t="shared" si="7"/>
        <v>14250</v>
      </c>
      <c r="L68" s="121">
        <f t="shared" si="7"/>
        <v>28500</v>
      </c>
      <c r="M68" s="121">
        <f t="shared" si="7"/>
        <v>42000</v>
      </c>
      <c r="N68" s="121">
        <f t="shared" si="7"/>
        <v>49500</v>
      </c>
      <c r="O68" s="121">
        <f t="shared" si="7"/>
        <v>51000</v>
      </c>
      <c r="P68" s="121">
        <f t="shared" si="7"/>
        <v>87750</v>
      </c>
      <c r="Q68" s="121">
        <f t="shared" si="7"/>
        <v>111150</v>
      </c>
      <c r="R68" s="121">
        <f t="shared" si="7"/>
        <v>105300</v>
      </c>
      <c r="S68" s="121">
        <f t="shared" si="7"/>
        <v>105300</v>
      </c>
      <c r="T68" s="121">
        <f t="shared" si="7"/>
        <v>105300</v>
      </c>
      <c r="U68" s="121">
        <f t="shared" si="7"/>
        <v>112050</v>
      </c>
      <c r="V68" s="121">
        <f t="shared" si="7"/>
        <v>125550</v>
      </c>
      <c r="W68" s="121">
        <f t="shared" si="7"/>
        <v>132300</v>
      </c>
      <c r="X68" s="121">
        <f t="shared" si="7"/>
        <v>145125</v>
      </c>
      <c r="Y68" s="121">
        <f t="shared" si="7"/>
        <v>157950</v>
      </c>
      <c r="Z68" s="121">
        <f t="shared" si="7"/>
        <v>159975</v>
      </c>
      <c r="AA68" s="121">
        <f t="shared" si="7"/>
        <v>210600</v>
      </c>
      <c r="AB68" s="121">
        <f t="shared" si="7"/>
        <v>275400</v>
      </c>
      <c r="AC68" s="121">
        <f t="shared" si="7"/>
        <v>277020</v>
      </c>
      <c r="AD68" s="121">
        <f t="shared" si="7"/>
        <v>277020</v>
      </c>
      <c r="AE68" s="121">
        <f t="shared" si="7"/>
        <v>291600</v>
      </c>
      <c r="AF68" s="121">
        <f t="shared" si="7"/>
        <v>291600</v>
      </c>
      <c r="AG68" s="121">
        <f t="shared" si="7"/>
        <v>277020</v>
      </c>
      <c r="AH68" s="121">
        <f t="shared" si="7"/>
        <v>262440</v>
      </c>
      <c r="AI68" s="121">
        <f t="shared" si="7"/>
        <v>247860</v>
      </c>
      <c r="AJ68" s="121">
        <f t="shared" si="7"/>
        <v>218700</v>
      </c>
      <c r="AK68" s="121">
        <f t="shared" si="7"/>
        <v>189540</v>
      </c>
      <c r="AL68" s="121">
        <f t="shared" si="7"/>
        <v>201690</v>
      </c>
      <c r="AM68" s="121">
        <f t="shared" si="7"/>
        <v>296460</v>
      </c>
      <c r="AN68" s="121">
        <f t="shared" si="7"/>
        <v>387585</v>
      </c>
      <c r="AO68" s="121">
        <f t="shared" si="7"/>
        <v>390136.5</v>
      </c>
      <c r="AP68" s="121">
        <f t="shared" si="7"/>
        <v>389832.75</v>
      </c>
      <c r="AQ68" s="121">
        <f t="shared" si="7"/>
        <v>410062.5</v>
      </c>
      <c r="AR68" s="121">
        <f t="shared" si="7"/>
        <v>410062.5</v>
      </c>
      <c r="AS68" s="121">
        <f t="shared" si="7"/>
        <v>389832.75</v>
      </c>
      <c r="AT68" s="121">
        <f t="shared" si="7"/>
        <v>369603</v>
      </c>
      <c r="AU68" s="121">
        <f t="shared" si="7"/>
        <v>348826.5</v>
      </c>
      <c r="AV68" s="121">
        <f t="shared" si="7"/>
        <v>307820.25</v>
      </c>
      <c r="AW68" s="121">
        <f t="shared" si="7"/>
        <v>266814</v>
      </c>
      <c r="AX68" s="121">
        <f t="shared" si="7"/>
        <v>270641.25</v>
      </c>
      <c r="AY68" s="121">
        <f t="shared" si="7"/>
        <v>383818.5</v>
      </c>
      <c r="AZ68" s="121">
        <f t="shared" si="7"/>
        <v>501916.5</v>
      </c>
      <c r="BA68" s="121">
        <f t="shared" si="7"/>
        <v>504868.94999999995</v>
      </c>
      <c r="BB68" s="121">
        <f t="shared" si="7"/>
        <v>504868.94999999995</v>
      </c>
      <c r="BC68" s="121">
        <f t="shared" si="7"/>
        <v>531441</v>
      </c>
      <c r="BD68" s="121">
        <f t="shared" si="7"/>
        <v>531441</v>
      </c>
      <c r="BE68" s="121">
        <f t="shared" si="7"/>
        <v>504868.94999999995</v>
      </c>
      <c r="BF68" s="121">
        <f t="shared" si="7"/>
        <v>478296.89999999991</v>
      </c>
      <c r="BG68" s="121">
        <f t="shared" si="7"/>
        <v>451724.85</v>
      </c>
      <c r="BH68" s="121">
        <f t="shared" si="7"/>
        <v>398580.75</v>
      </c>
      <c r="BI68" s="121">
        <f t="shared" si="7"/>
        <v>345436.65</v>
      </c>
      <c r="BJ68" s="121">
        <f t="shared" si="7"/>
        <v>405469.80000000005</v>
      </c>
      <c r="BK68" s="121">
        <f t="shared" si="7"/>
        <v>492075.00000000006</v>
      </c>
      <c r="BL68" s="121">
        <f t="shared" si="7"/>
        <v>565886.25</v>
      </c>
    </row>
    <row r="69" spans="2:64" x14ac:dyDescent="0.15">
      <c r="B69" s="309" t="s">
        <v>468</v>
      </c>
      <c r="C69" s="136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spans="2:64" x14ac:dyDescent="0.15">
      <c r="B70" s="306" t="s">
        <v>480</v>
      </c>
      <c r="C70" s="135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spans="2:64" s="33" customFormat="1" hidden="1" x14ac:dyDescent="0.15">
      <c r="B71" s="310"/>
      <c r="C71" s="137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</row>
    <row r="72" spans="2:64" x14ac:dyDescent="0.15">
      <c r="B72" s="309" t="s">
        <v>481</v>
      </c>
      <c r="C72" s="136"/>
      <c r="D72" s="121">
        <v>0</v>
      </c>
      <c r="E72" s="121">
        <v>0</v>
      </c>
      <c r="F72" s="121">
        <v>0</v>
      </c>
      <c r="G72" s="121">
        <v>0</v>
      </c>
      <c r="H72" s="121">
        <v>0</v>
      </c>
      <c r="I72" s="121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0</v>
      </c>
      <c r="Q72" s="121">
        <v>0</v>
      </c>
      <c r="R72" s="121">
        <v>0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>
        <v>0</v>
      </c>
      <c r="AH72" s="121">
        <v>0</v>
      </c>
      <c r="AI72" s="121">
        <v>0</v>
      </c>
      <c r="AJ72" s="121">
        <v>0</v>
      </c>
      <c r="AK72" s="121">
        <v>0</v>
      </c>
      <c r="AL72" s="121">
        <v>0</v>
      </c>
      <c r="AM72" s="121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1">
        <v>0</v>
      </c>
      <c r="AU72" s="121">
        <v>0</v>
      </c>
      <c r="AV72" s="121">
        <v>0</v>
      </c>
      <c r="AW72" s="121">
        <v>0</v>
      </c>
      <c r="AX72" s="121">
        <v>0</v>
      </c>
      <c r="AY72" s="121">
        <v>0</v>
      </c>
      <c r="AZ72" s="121">
        <v>0</v>
      </c>
      <c r="BA72" s="121">
        <v>0</v>
      </c>
      <c r="BB72" s="121">
        <v>0</v>
      </c>
      <c r="BC72" s="121">
        <v>0</v>
      </c>
      <c r="BD72" s="121">
        <v>0</v>
      </c>
      <c r="BE72" s="121">
        <v>0</v>
      </c>
      <c r="BF72" s="121">
        <v>0</v>
      </c>
      <c r="BG72" s="121">
        <v>0</v>
      </c>
      <c r="BH72" s="121">
        <v>0</v>
      </c>
      <c r="BI72" s="121">
        <v>0</v>
      </c>
      <c r="BJ72" s="121">
        <v>0</v>
      </c>
      <c r="BK72" s="121">
        <v>0</v>
      </c>
      <c r="BL72" s="121">
        <v>0</v>
      </c>
    </row>
    <row r="73" spans="2:64" s="33" customFormat="1" x14ac:dyDescent="0.15">
      <c r="B73" s="310"/>
      <c r="C73" s="137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</row>
    <row r="74" spans="2:64" x14ac:dyDescent="0.15">
      <c r="B74" s="306" t="s">
        <v>482</v>
      </c>
      <c r="C74" s="135"/>
      <c r="D74" s="121">
        <f t="shared" ref="D74:AI74" si="8">D72+D68</f>
        <v>0</v>
      </c>
      <c r="E74" s="121">
        <f t="shared" si="8"/>
        <v>0</v>
      </c>
      <c r="F74" s="121">
        <f t="shared" si="8"/>
        <v>0</v>
      </c>
      <c r="G74" s="121">
        <f t="shared" si="8"/>
        <v>0</v>
      </c>
      <c r="H74" s="121">
        <f t="shared" si="8"/>
        <v>0</v>
      </c>
      <c r="I74" s="121">
        <f t="shared" si="8"/>
        <v>0</v>
      </c>
      <c r="J74" s="121">
        <f t="shared" si="8"/>
        <v>0</v>
      </c>
      <c r="K74" s="121">
        <f t="shared" si="8"/>
        <v>14250</v>
      </c>
      <c r="L74" s="121">
        <f t="shared" si="8"/>
        <v>28500</v>
      </c>
      <c r="M74" s="121">
        <f t="shared" si="8"/>
        <v>42000</v>
      </c>
      <c r="N74" s="121">
        <f t="shared" si="8"/>
        <v>49500</v>
      </c>
      <c r="O74" s="121">
        <f t="shared" si="8"/>
        <v>51000</v>
      </c>
      <c r="P74" s="121">
        <f t="shared" si="8"/>
        <v>87750</v>
      </c>
      <c r="Q74" s="121">
        <f t="shared" si="8"/>
        <v>111150</v>
      </c>
      <c r="R74" s="121">
        <f t="shared" si="8"/>
        <v>105300</v>
      </c>
      <c r="S74" s="121">
        <f t="shared" si="8"/>
        <v>105300</v>
      </c>
      <c r="T74" s="121">
        <f t="shared" si="8"/>
        <v>105300</v>
      </c>
      <c r="U74" s="121">
        <f t="shared" si="8"/>
        <v>112050</v>
      </c>
      <c r="V74" s="121">
        <f t="shared" si="8"/>
        <v>125550</v>
      </c>
      <c r="W74" s="121">
        <f t="shared" si="8"/>
        <v>132300</v>
      </c>
      <c r="X74" s="121">
        <f t="shared" si="8"/>
        <v>145125</v>
      </c>
      <c r="Y74" s="121">
        <f t="shared" si="8"/>
        <v>157950</v>
      </c>
      <c r="Z74" s="121">
        <f t="shared" si="8"/>
        <v>159975</v>
      </c>
      <c r="AA74" s="121">
        <f t="shared" si="8"/>
        <v>210600</v>
      </c>
      <c r="AB74" s="121">
        <f t="shared" si="8"/>
        <v>275400</v>
      </c>
      <c r="AC74" s="121">
        <f t="shared" si="8"/>
        <v>277020</v>
      </c>
      <c r="AD74" s="121">
        <f t="shared" si="8"/>
        <v>277020</v>
      </c>
      <c r="AE74" s="121">
        <f t="shared" si="8"/>
        <v>291600</v>
      </c>
      <c r="AF74" s="121">
        <f t="shared" si="8"/>
        <v>291600</v>
      </c>
      <c r="AG74" s="121">
        <f t="shared" si="8"/>
        <v>277020</v>
      </c>
      <c r="AH74" s="121">
        <f t="shared" si="8"/>
        <v>262440</v>
      </c>
      <c r="AI74" s="121">
        <f t="shared" si="8"/>
        <v>247860</v>
      </c>
      <c r="AJ74" s="121">
        <f t="shared" ref="AJ74:BL74" si="9">AJ72+AJ68</f>
        <v>218700</v>
      </c>
      <c r="AK74" s="121">
        <f t="shared" si="9"/>
        <v>189540</v>
      </c>
      <c r="AL74" s="121">
        <f t="shared" si="9"/>
        <v>201690</v>
      </c>
      <c r="AM74" s="121">
        <f t="shared" si="9"/>
        <v>296460</v>
      </c>
      <c r="AN74" s="121">
        <f t="shared" si="9"/>
        <v>387585</v>
      </c>
      <c r="AO74" s="121">
        <f t="shared" si="9"/>
        <v>390136.5</v>
      </c>
      <c r="AP74" s="121">
        <f t="shared" si="9"/>
        <v>389832.75</v>
      </c>
      <c r="AQ74" s="121">
        <f t="shared" si="9"/>
        <v>410062.5</v>
      </c>
      <c r="AR74" s="121">
        <f t="shared" si="9"/>
        <v>410062.5</v>
      </c>
      <c r="AS74" s="121">
        <f t="shared" si="9"/>
        <v>389832.75</v>
      </c>
      <c r="AT74" s="121">
        <f t="shared" si="9"/>
        <v>369603</v>
      </c>
      <c r="AU74" s="121">
        <f t="shared" si="9"/>
        <v>348826.5</v>
      </c>
      <c r="AV74" s="121">
        <f t="shared" si="9"/>
        <v>307820.25</v>
      </c>
      <c r="AW74" s="121">
        <f t="shared" si="9"/>
        <v>266814</v>
      </c>
      <c r="AX74" s="121">
        <f t="shared" si="9"/>
        <v>270641.25</v>
      </c>
      <c r="AY74" s="121">
        <f t="shared" si="9"/>
        <v>383818.5</v>
      </c>
      <c r="AZ74" s="121">
        <f t="shared" si="9"/>
        <v>501916.5</v>
      </c>
      <c r="BA74" s="121">
        <f t="shared" si="9"/>
        <v>504868.94999999995</v>
      </c>
      <c r="BB74" s="121">
        <f t="shared" si="9"/>
        <v>504868.94999999995</v>
      </c>
      <c r="BC74" s="121">
        <f t="shared" si="9"/>
        <v>531441</v>
      </c>
      <c r="BD74" s="121">
        <f t="shared" si="9"/>
        <v>531441</v>
      </c>
      <c r="BE74" s="121">
        <f t="shared" si="9"/>
        <v>504868.94999999995</v>
      </c>
      <c r="BF74" s="121">
        <f t="shared" si="9"/>
        <v>478296.89999999991</v>
      </c>
      <c r="BG74" s="121">
        <f t="shared" si="9"/>
        <v>451724.85</v>
      </c>
      <c r="BH74" s="121">
        <f t="shared" si="9"/>
        <v>398580.75</v>
      </c>
      <c r="BI74" s="121">
        <f t="shared" si="9"/>
        <v>345436.65</v>
      </c>
      <c r="BJ74" s="121">
        <f t="shared" si="9"/>
        <v>405469.80000000005</v>
      </c>
      <c r="BK74" s="121">
        <f t="shared" si="9"/>
        <v>492075.00000000006</v>
      </c>
      <c r="BL74" s="121">
        <f t="shared" si="9"/>
        <v>565886.25</v>
      </c>
    </row>
    <row r="75" spans="2:64" x14ac:dyDescent="0.15">
      <c r="B75" s="309" t="s">
        <v>468</v>
      </c>
      <c r="C75" s="136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</row>
    <row r="76" spans="2:64" x14ac:dyDescent="0.15">
      <c r="B76" s="306" t="s">
        <v>1081</v>
      </c>
      <c r="C76" s="135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</row>
    <row r="77" spans="2:64" x14ac:dyDescent="0.15">
      <c r="B77" s="309" t="s">
        <v>1082</v>
      </c>
      <c r="C77" s="136"/>
      <c r="D77" s="121">
        <f>IF($D42="Y",'FIN-CASHFLOW_CWS'!C60,'FIN-CASHFLOW_CWS'!C65)</f>
        <v>46992642</v>
      </c>
      <c r="E77" s="121">
        <f>IF($D42="Y",'FIN-CASHFLOW_CWS'!D60,'FIN-CASHFLOW_CWS'!D65)</f>
        <v>46992642</v>
      </c>
      <c r="F77" s="121">
        <f>IF($D42="Y",'FIN-CASHFLOW_CWS'!E60,'FIN-CASHFLOW_CWS'!E65)</f>
        <v>46992642</v>
      </c>
      <c r="G77" s="121">
        <f>IF($D42="Y",'FIN-CASHFLOW_CWS'!F60,'FIN-CASHFLOW_CWS'!F65)</f>
        <v>46992642</v>
      </c>
      <c r="H77" s="121">
        <f>IF($D42="Y",'FIN-CASHFLOW_CWS'!G60,'FIN-CASHFLOW_CWS'!G65)</f>
        <v>46992642</v>
      </c>
      <c r="I77" s="121">
        <f>IF($D42="Y",'FIN-CASHFLOW_CWS'!H60,'FIN-CASHFLOW_CWS'!H65)</f>
        <v>103370451.24000001</v>
      </c>
      <c r="J77" s="121">
        <f>IF($D42="Y",'FIN-CASHFLOW_CWS'!I60,'FIN-CASHFLOW_CWS'!I65)</f>
        <v>103370451.24000001</v>
      </c>
      <c r="K77" s="121">
        <f>IF($D42="Y",'FIN-CASHFLOW_CWS'!J60,'FIN-CASHFLOW_CWS'!J65)</f>
        <v>103370451.24000001</v>
      </c>
      <c r="L77" s="121">
        <f>IF($D42="Y",'FIN-CASHFLOW_CWS'!K60,'FIN-CASHFLOW_CWS'!K65)</f>
        <v>103370451.24000001</v>
      </c>
      <c r="M77" s="121">
        <f>IF($D42="Y",'FIN-CASHFLOW_CWS'!L60,'FIN-CASHFLOW_CWS'!L65)</f>
        <v>103370451.24000001</v>
      </c>
      <c r="N77" s="121">
        <f>IF($D42="Y",'FIN-CASHFLOW_CWS'!M60,'FIN-CASHFLOW_CWS'!M65)</f>
        <v>103370451.24000001</v>
      </c>
      <c r="O77" s="121">
        <f>IF($D42="Y",'FIN-CASHFLOW_CWS'!N60,'FIN-CASHFLOW_CWS'!N65)</f>
        <v>155532583.91800001</v>
      </c>
      <c r="P77" s="121">
        <f>IF($D42="Y",'FIN-CASHFLOW_CWS'!O60,'FIN-CASHFLOW_CWS'!O65)</f>
        <v>155532583.91800001</v>
      </c>
      <c r="Q77" s="121">
        <f>IF($D42="Y",'FIN-CASHFLOW_CWS'!P60,'FIN-CASHFLOW_CWS'!P65)</f>
        <v>155532583.91800001</v>
      </c>
      <c r="R77" s="121">
        <f>IF($D42="Y",'FIN-CASHFLOW_CWS'!Q60,'FIN-CASHFLOW_CWS'!Q65)</f>
        <v>155532583.91800001</v>
      </c>
      <c r="S77" s="121">
        <f>IF($D42="Y",'FIN-CASHFLOW_CWS'!R60,'FIN-CASHFLOW_CWS'!R65)</f>
        <v>155532583.91800001</v>
      </c>
      <c r="T77" s="121">
        <f>IF($D42="Y",'FIN-CASHFLOW_CWS'!S60,'FIN-CASHFLOW_CWS'!S65)</f>
        <v>155532583.91800001</v>
      </c>
      <c r="U77" s="121">
        <f>IF($D42="Y",'FIN-CASHFLOW_CWS'!T60,'FIN-CASHFLOW_CWS'!T65)</f>
        <v>155532583.91800001</v>
      </c>
      <c r="V77" s="121">
        <f>IF($D42="Y",'FIN-CASHFLOW_CWS'!U60,'FIN-CASHFLOW_CWS'!U65)</f>
        <v>155532583.91800001</v>
      </c>
      <c r="W77" s="121">
        <f>IF($D42="Y",'FIN-CASHFLOW_CWS'!V60,'FIN-CASHFLOW_CWS'!V65)</f>
        <v>155532583.91800001</v>
      </c>
      <c r="X77" s="121">
        <f>IF($D42="Y",'FIN-CASHFLOW_CWS'!W60,'FIN-CASHFLOW_CWS'!W65)</f>
        <v>155532583.91800001</v>
      </c>
      <c r="Y77" s="121">
        <f>IF($D42="Y",'FIN-CASHFLOW_CWS'!X60,'FIN-CASHFLOW_CWS'!X65)</f>
        <v>155532583.91800001</v>
      </c>
      <c r="Z77" s="121">
        <f>IF($D42="Y",'FIN-CASHFLOW_CWS'!Y60,'FIN-CASHFLOW_CWS'!Y65)</f>
        <v>155532583.91800001</v>
      </c>
      <c r="AA77" s="121">
        <f>IF($D42="Y",'FIN-CASHFLOW_CWS'!Z60,'FIN-CASHFLOW_CWS'!Z65)</f>
        <v>155532583.91800001</v>
      </c>
      <c r="AB77" s="121">
        <f>IF($D42="Y",'FIN-CASHFLOW_CWS'!AA60,'FIN-CASHFLOW_CWS'!AA65)</f>
        <v>155532583.91800001</v>
      </c>
      <c r="AC77" s="121">
        <f>IF($D42="Y",'FIN-CASHFLOW_CWS'!AB60,'FIN-CASHFLOW_CWS'!AB65)</f>
        <v>155532583.91800001</v>
      </c>
      <c r="AD77" s="121">
        <f>IF($D42="Y",'FIN-CASHFLOW_CWS'!AC60,'FIN-CASHFLOW_CWS'!AC65)</f>
        <v>155532583.91800001</v>
      </c>
      <c r="AE77" s="121">
        <f>IF($D42="Y",'FIN-CASHFLOW_CWS'!AD60,'FIN-CASHFLOW_CWS'!AD65)</f>
        <v>155532583.91800001</v>
      </c>
      <c r="AF77" s="121">
        <f>IF($D42="Y",'FIN-CASHFLOW_CWS'!AE60,'FIN-CASHFLOW_CWS'!AE65)</f>
        <v>155532583.91800001</v>
      </c>
      <c r="AG77" s="121">
        <f>IF($D42="Y",'FIN-CASHFLOW_CWS'!AF60,'FIN-CASHFLOW_CWS'!AF65)</f>
        <v>155532583.91800001</v>
      </c>
      <c r="AH77" s="121">
        <f>IF($D42="Y",'FIN-CASHFLOW_CWS'!AG60,'FIN-CASHFLOW_CWS'!AG65)</f>
        <v>155532583.91800001</v>
      </c>
      <c r="AI77" s="121">
        <f>IF($D42="Y",'FIN-CASHFLOW_CWS'!AH60,'FIN-CASHFLOW_CWS'!AH65)</f>
        <v>155532583.91800001</v>
      </c>
      <c r="AJ77" s="121">
        <f>IF($D42="Y",'FIN-CASHFLOW_CWS'!AI60,'FIN-CASHFLOW_CWS'!AI65)</f>
        <v>155532583.91800001</v>
      </c>
      <c r="AK77" s="121">
        <f>IF($D42="Y",'FIN-CASHFLOW_CWS'!AJ60,'FIN-CASHFLOW_CWS'!AJ65)</f>
        <v>155532583.91800001</v>
      </c>
      <c r="AL77" s="121">
        <f>IF($D42="Y",'FIN-CASHFLOW_CWS'!AK60,'FIN-CASHFLOW_CWS'!AK65)</f>
        <v>155532583.91800001</v>
      </c>
      <c r="AM77" s="121">
        <f>IF($D42="Y",'FIN-CASHFLOW_CWS'!AL60,'FIN-CASHFLOW_CWS'!AL65)</f>
        <v>155532583.91800001</v>
      </c>
      <c r="AN77" s="121">
        <f>IF($D42="Y",'FIN-CASHFLOW_CWS'!AM60,'FIN-CASHFLOW_CWS'!AM65)</f>
        <v>155532583.91800001</v>
      </c>
      <c r="AO77" s="121">
        <f>IF($D42="Y",'FIN-CASHFLOW_CWS'!AN60,'FIN-CASHFLOW_CWS'!AN65)</f>
        <v>155532583.91800001</v>
      </c>
      <c r="AP77" s="121">
        <f>IF($D42="Y",'FIN-CASHFLOW_CWS'!AO60,'FIN-CASHFLOW_CWS'!AO65)</f>
        <v>155532583.91800001</v>
      </c>
      <c r="AQ77" s="121">
        <f>IF($D42="Y",'FIN-CASHFLOW_CWS'!AP60,'FIN-CASHFLOW_CWS'!AP65)</f>
        <v>155532583.91800001</v>
      </c>
      <c r="AR77" s="121">
        <f>IF($D42="Y",'FIN-CASHFLOW_CWS'!AQ60,'FIN-CASHFLOW_CWS'!AQ65)</f>
        <v>155532583.91800001</v>
      </c>
      <c r="AS77" s="121">
        <f>IF($D42="Y",'FIN-CASHFLOW_CWS'!AR60,'FIN-CASHFLOW_CWS'!AR65)</f>
        <v>155532583.91800001</v>
      </c>
      <c r="AT77" s="121">
        <f>IF($D42="Y",'FIN-CASHFLOW_CWS'!AS60,'FIN-CASHFLOW_CWS'!AS65)</f>
        <v>155532583.91800001</v>
      </c>
      <c r="AU77" s="121">
        <f>IF($D42="Y",'FIN-CASHFLOW_CWS'!AT60,'FIN-CASHFLOW_CWS'!AT65)</f>
        <v>155532583.91800001</v>
      </c>
      <c r="AV77" s="121">
        <f>IF($D42="Y",'FIN-CASHFLOW_CWS'!AU60,'FIN-CASHFLOW_CWS'!AU65)</f>
        <v>155532583.91800001</v>
      </c>
      <c r="AW77" s="121">
        <f>IF($D42="Y",'FIN-CASHFLOW_CWS'!AV60,'FIN-CASHFLOW_CWS'!AV65)</f>
        <v>155532583.91800001</v>
      </c>
      <c r="AX77" s="121">
        <f>IF($D42="Y",'FIN-CASHFLOW_CWS'!AW60,'FIN-CASHFLOW_CWS'!AW65)</f>
        <v>155532583.91800001</v>
      </c>
      <c r="AY77" s="121">
        <f>IF($D42="Y",'FIN-CASHFLOW_CWS'!AX60,'FIN-CASHFLOW_CWS'!AX65)</f>
        <v>155532583.91800001</v>
      </c>
      <c r="AZ77" s="121">
        <f>IF($D42="Y",'FIN-CASHFLOW_CWS'!AY60,'FIN-CASHFLOW_CWS'!AY65)</f>
        <v>155532583.91800001</v>
      </c>
      <c r="BA77" s="121">
        <f>IF($D42="Y",'FIN-CASHFLOW_CWS'!AZ60,'FIN-CASHFLOW_CWS'!AZ65)</f>
        <v>155532583.91800001</v>
      </c>
      <c r="BB77" s="121">
        <f>IF($D42="Y",'FIN-CASHFLOW_CWS'!BA60,'FIN-CASHFLOW_CWS'!BA65)</f>
        <v>155532583.91800001</v>
      </c>
      <c r="BC77" s="121">
        <f>IF($D42="Y",'FIN-CASHFLOW_CWS'!BB60,'FIN-CASHFLOW_CWS'!BB65)</f>
        <v>155532583.91800001</v>
      </c>
      <c r="BD77" s="121">
        <f>IF($D42="Y",'FIN-CASHFLOW_CWS'!BC60,'FIN-CASHFLOW_CWS'!BC65)</f>
        <v>155532583.91800001</v>
      </c>
      <c r="BE77" s="121">
        <f>IF($D42="Y",'FIN-CASHFLOW_CWS'!BD60,'FIN-CASHFLOW_CWS'!BD65)</f>
        <v>155532583.91800001</v>
      </c>
      <c r="BF77" s="121">
        <f>IF($D42="Y",'FIN-CASHFLOW_CWS'!BE60,'FIN-CASHFLOW_CWS'!BE65)</f>
        <v>155532583.91800001</v>
      </c>
      <c r="BG77" s="121">
        <f>IF($D42="Y",'FIN-CASHFLOW_CWS'!BF60,'FIN-CASHFLOW_CWS'!BF65)</f>
        <v>155532583.91800001</v>
      </c>
      <c r="BH77" s="121">
        <f>IF($D42="Y",'FIN-CASHFLOW_CWS'!BG60,'FIN-CASHFLOW_CWS'!BG65)</f>
        <v>155532583.91800001</v>
      </c>
      <c r="BI77" s="121">
        <f>IF($D42="Y",'FIN-CASHFLOW_CWS'!BH60,'FIN-CASHFLOW_CWS'!BH65)</f>
        <v>155532583.91800001</v>
      </c>
      <c r="BJ77" s="121">
        <f>IF($D42="Y",'FIN-CASHFLOW_CWS'!BI60,'FIN-CASHFLOW_CWS'!BI65)</f>
        <v>155532583.91800001</v>
      </c>
      <c r="BK77" s="121">
        <f>IF($D42="Y",'FIN-CASHFLOW_CWS'!BJ60,'FIN-CASHFLOW_CWS'!BJ65)</f>
        <v>155532583.91800001</v>
      </c>
      <c r="BL77" s="121">
        <f>IF($D42="Y",'FIN-CASHFLOW_CWS'!BK60,'FIN-CASHFLOW_CWS'!BK65)</f>
        <v>155532583.91800001</v>
      </c>
    </row>
    <row r="78" spans="2:64" x14ac:dyDescent="0.15">
      <c r="B78" s="309" t="s">
        <v>1001</v>
      </c>
      <c r="C78" s="136"/>
      <c r="D78" s="121">
        <v>0</v>
      </c>
      <c r="E78" s="121">
        <f>D78+D79</f>
        <v>-28592</v>
      </c>
      <c r="F78" s="121">
        <f t="shared" ref="F78:BL78" si="10">E78+E79</f>
        <v>-9417532.666666666</v>
      </c>
      <c r="G78" s="121">
        <f t="shared" si="10"/>
        <v>-18779165</v>
      </c>
      <c r="H78" s="121">
        <f t="shared" si="10"/>
        <v>-28143854</v>
      </c>
      <c r="I78" s="121">
        <f t="shared" si="10"/>
        <v>-37504569.666666664</v>
      </c>
      <c r="J78" s="121">
        <f t="shared" si="10"/>
        <v>-46900925.333333328</v>
      </c>
      <c r="K78" s="121">
        <f t="shared" si="10"/>
        <v>-56298390.999999993</v>
      </c>
      <c r="L78" s="121">
        <f t="shared" si="10"/>
        <v>-65728646.666666657</v>
      </c>
      <c r="M78" s="121">
        <f t="shared" si="10"/>
        <v>-75126562.333333328</v>
      </c>
      <c r="N78" s="121">
        <f t="shared" si="10"/>
        <v>-84518868</v>
      </c>
      <c r="O78" s="121">
        <f t="shared" si="10"/>
        <v>-93876676.286666662</v>
      </c>
      <c r="P78" s="121">
        <f t="shared" si="10"/>
        <v>-103220509.57333332</v>
      </c>
      <c r="Q78" s="121">
        <f t="shared" si="10"/>
        <v>-112543244.99999999</v>
      </c>
      <c r="R78" s="121">
        <f t="shared" si="10"/>
        <v>-123269133.71966664</v>
      </c>
      <c r="S78" s="121">
        <f t="shared" si="10"/>
        <v>-133946943.00933331</v>
      </c>
      <c r="T78" s="121">
        <f t="shared" si="10"/>
        <v>-144492489.29699999</v>
      </c>
      <c r="U78" s="121">
        <f t="shared" si="10"/>
        <v>-155057600.58466667</v>
      </c>
      <c r="V78" s="121">
        <f t="shared" si="10"/>
        <v>-165606746.87233335</v>
      </c>
      <c r="W78" s="121">
        <f t="shared" si="10"/>
        <v>-176160603.16000003</v>
      </c>
      <c r="X78" s="121">
        <f t="shared" si="10"/>
        <v>-185716321.11433336</v>
      </c>
      <c r="Y78" s="121">
        <f t="shared" si="10"/>
        <v>-195238619.63866669</v>
      </c>
      <c r="Z78" s="121">
        <f t="shared" si="10"/>
        <v>-204724273.73300001</v>
      </c>
      <c r="AA78" s="121">
        <f t="shared" si="10"/>
        <v>-214227284.88983333</v>
      </c>
      <c r="AB78" s="121">
        <f t="shared" si="10"/>
        <v>-223647598.71716666</v>
      </c>
      <c r="AC78" s="121">
        <f t="shared" si="10"/>
        <v>-233069988.85699999</v>
      </c>
      <c r="AD78" s="121">
        <f t="shared" si="10"/>
        <v>-240822220.59529167</v>
      </c>
      <c r="AE78" s="121">
        <f t="shared" si="10"/>
        <v>-248257170.29385</v>
      </c>
      <c r="AF78" s="121">
        <f t="shared" si="10"/>
        <v>-255577043.24860835</v>
      </c>
      <c r="AG78" s="121">
        <f t="shared" si="10"/>
        <v>-262919021.2033667</v>
      </c>
      <c r="AH78" s="121">
        <f t="shared" si="10"/>
        <v>-270133463.36432505</v>
      </c>
      <c r="AI78" s="121">
        <f t="shared" si="10"/>
        <v>-277354205.5252834</v>
      </c>
      <c r="AJ78" s="121">
        <f t="shared" si="10"/>
        <v>-284570002.68624175</v>
      </c>
      <c r="AK78" s="121">
        <f t="shared" si="10"/>
        <v>-291892788.09100008</v>
      </c>
      <c r="AL78" s="121">
        <f t="shared" si="10"/>
        <v>-299210885.9457584</v>
      </c>
      <c r="AM78" s="121">
        <f t="shared" si="10"/>
        <v>-306653752.53181672</v>
      </c>
      <c r="AN78" s="121">
        <f t="shared" si="10"/>
        <v>-314179834.71167505</v>
      </c>
      <c r="AO78" s="121">
        <f t="shared" si="10"/>
        <v>-321813354.87283337</v>
      </c>
      <c r="AP78" s="121">
        <f t="shared" si="10"/>
        <v>-330789154.2851423</v>
      </c>
      <c r="AQ78" s="121">
        <f t="shared" si="10"/>
        <v>-339170625.10549128</v>
      </c>
      <c r="AR78" s="121">
        <f t="shared" si="10"/>
        <v>-347344188.54330021</v>
      </c>
      <c r="AS78" s="121">
        <f t="shared" si="10"/>
        <v>-355539856.98110914</v>
      </c>
      <c r="AT78" s="121">
        <f t="shared" si="10"/>
        <v>-363518282.66420811</v>
      </c>
      <c r="AU78" s="121">
        <f t="shared" si="10"/>
        <v>-371503008.34730709</v>
      </c>
      <c r="AV78" s="121">
        <f t="shared" si="10"/>
        <v>-379482789.03040606</v>
      </c>
      <c r="AW78" s="121">
        <f t="shared" si="10"/>
        <v>-387659163.06821501</v>
      </c>
      <c r="AX78" s="121">
        <f t="shared" si="10"/>
        <v>-395830747.70602399</v>
      </c>
      <c r="AY78" s="121">
        <f t="shared" si="10"/>
        <v>-404221663.65137297</v>
      </c>
      <c r="AZ78" s="121">
        <f t="shared" si="10"/>
        <v>-412785492.45143193</v>
      </c>
      <c r="BA78" s="121">
        <f t="shared" si="10"/>
        <v>-421551331.50903088</v>
      </c>
      <c r="BB78" s="121">
        <f t="shared" si="10"/>
        <v>-433434337.39677775</v>
      </c>
      <c r="BC78" s="121">
        <f t="shared" si="10"/>
        <v>-444301379.27501059</v>
      </c>
      <c r="BD78" s="121">
        <f t="shared" si="10"/>
        <v>-454823132.95840544</v>
      </c>
      <c r="BE78" s="121">
        <f t="shared" si="10"/>
        <v>-465366991.64180028</v>
      </c>
      <c r="BF78" s="121">
        <f t="shared" si="10"/>
        <v>-475551420.85535711</v>
      </c>
      <c r="BG78" s="121">
        <f t="shared" si="10"/>
        <v>-485742150.06891394</v>
      </c>
      <c r="BH78" s="121">
        <f t="shared" si="10"/>
        <v>-495927934.28247076</v>
      </c>
      <c r="BI78" s="121">
        <f t="shared" si="10"/>
        <v>-506452498.56586564</v>
      </c>
      <c r="BJ78" s="121">
        <f t="shared" si="10"/>
        <v>-516972273.44926047</v>
      </c>
      <c r="BK78" s="121">
        <f t="shared" si="10"/>
        <v>-527848760.45249331</v>
      </c>
      <c r="BL78" s="121">
        <f t="shared" si="10"/>
        <v>-539040347.02556419</v>
      </c>
    </row>
    <row r="79" spans="2:64" s="33" customFormat="1" x14ac:dyDescent="0.15">
      <c r="B79" s="310" t="s">
        <v>485</v>
      </c>
      <c r="C79" s="137"/>
      <c r="D79" s="70">
        <f>'FIN-CASHFLOW_CWS'!C35</f>
        <v>-28592</v>
      </c>
      <c r="E79" s="70">
        <f>'FIN-CASHFLOW_CWS'!D35</f>
        <v>-9388940.666666666</v>
      </c>
      <c r="F79" s="70">
        <f>'FIN-CASHFLOW_CWS'!E35</f>
        <v>-9361632.333333334</v>
      </c>
      <c r="G79" s="70">
        <f>'FIN-CASHFLOW_CWS'!F35</f>
        <v>-9364689</v>
      </c>
      <c r="H79" s="70">
        <f>'FIN-CASHFLOW_CWS'!G35</f>
        <v>-9360715.666666666</v>
      </c>
      <c r="I79" s="70">
        <f>'FIN-CASHFLOW_CWS'!H35</f>
        <v>-9396355.666666666</v>
      </c>
      <c r="J79" s="70">
        <f>'FIN-CASHFLOW_CWS'!I35</f>
        <v>-9397465.666666666</v>
      </c>
      <c r="K79" s="70">
        <f>'FIN-CASHFLOW_CWS'!J35</f>
        <v>-9430255.666666666</v>
      </c>
      <c r="L79" s="70">
        <f>'FIN-CASHFLOW_CWS'!K35</f>
        <v>-9397915.666666666</v>
      </c>
      <c r="M79" s="70">
        <f>'FIN-CASHFLOW_CWS'!L35</f>
        <v>-9392305.666666666</v>
      </c>
      <c r="N79" s="70">
        <f>'FIN-CASHFLOW_CWS'!M35</f>
        <v>-9357808.2866666652</v>
      </c>
      <c r="O79" s="70">
        <f>'FIN-CASHFLOW_CWS'!N35</f>
        <v>-9343833.2866666652</v>
      </c>
      <c r="P79" s="70">
        <f>'FIN-CASHFLOW_CWS'!O35</f>
        <v>-9322735.4266666658</v>
      </c>
      <c r="Q79" s="70">
        <f>'FIN-CASHFLOW_CWS'!P35</f>
        <v>-10725888.719666665</v>
      </c>
      <c r="R79" s="70">
        <f>'FIN-CASHFLOW_CWS'!Q35</f>
        <v>-10677809.289666668</v>
      </c>
      <c r="S79" s="70">
        <f>'FIN-CASHFLOW_CWS'!R35</f>
        <v>-10545546.287666667</v>
      </c>
      <c r="T79" s="70">
        <f>'FIN-CASHFLOW_CWS'!S35</f>
        <v>-10565111.287666667</v>
      </c>
      <c r="U79" s="70">
        <f>'FIN-CASHFLOW_CWS'!T35</f>
        <v>-10549146.287666667</v>
      </c>
      <c r="V79" s="70">
        <f>'FIN-CASHFLOW_CWS'!U35</f>
        <v>-10553856.287666667</v>
      </c>
      <c r="W79" s="70">
        <f>'FIN-CASHFLOW_CWS'!V35</f>
        <v>-9555717.9543333352</v>
      </c>
      <c r="X79" s="70">
        <f>'FIN-CASHFLOW_CWS'!W35</f>
        <v>-9522298.5243333336</v>
      </c>
      <c r="Y79" s="70">
        <f>'FIN-CASHFLOW_CWS'!X35</f>
        <v>-9485654.0943333339</v>
      </c>
      <c r="Z79" s="70">
        <f>'FIN-CASHFLOW_CWS'!Y35</f>
        <v>-9503011.1568333339</v>
      </c>
      <c r="AA79" s="70">
        <f>'FIN-CASHFLOW_CWS'!Z35</f>
        <v>-9420313.827333333</v>
      </c>
      <c r="AB79" s="70">
        <f>'FIN-CASHFLOW_CWS'!AA35</f>
        <v>-9422390.139833333</v>
      </c>
      <c r="AC79" s="70">
        <f>'FIN-CASHFLOW_CWS'!AB35</f>
        <v>-7752231.7382916659</v>
      </c>
      <c r="AD79" s="70">
        <f>'FIN-CASHFLOW_CWS'!AC35</f>
        <v>-7434949.6985583333</v>
      </c>
      <c r="AE79" s="70">
        <f>'FIN-CASHFLOW_CWS'!AD35</f>
        <v>-7319872.954758333</v>
      </c>
      <c r="AF79" s="70">
        <f>'FIN-CASHFLOW_CWS'!AE35</f>
        <v>-7341977.954758333</v>
      </c>
      <c r="AG79" s="70">
        <f>'FIN-CASHFLOW_CWS'!AF35</f>
        <v>-7214442.1609583329</v>
      </c>
      <c r="AH79" s="70">
        <f>'FIN-CASHFLOW_CWS'!AG35</f>
        <v>-7220742.1609583329</v>
      </c>
      <c r="AI79" s="70">
        <f>'FIN-CASHFLOW_CWS'!AH35</f>
        <v>-7215797.1609583329</v>
      </c>
      <c r="AJ79" s="70">
        <f>'FIN-CASHFLOW_CWS'!AI35</f>
        <v>-7322785.4047583332</v>
      </c>
      <c r="AK79" s="70">
        <f>'FIN-CASHFLOW_CWS'!AJ35</f>
        <v>-7318097.8547583325</v>
      </c>
      <c r="AL79" s="70">
        <f>'FIN-CASHFLOW_CWS'!AK35</f>
        <v>-7442866.5860583335</v>
      </c>
      <c r="AM79" s="70">
        <f>'FIN-CASHFLOW_CWS'!AL35</f>
        <v>-7526082.1798583334</v>
      </c>
      <c r="AN79" s="70">
        <f>'FIN-CASHFLOW_CWS'!AM35</f>
        <v>-7633520.1611583335</v>
      </c>
      <c r="AO79" s="70">
        <f>'FIN-CASHFLOW_CWS'!AN35</f>
        <v>-8975799.4123089593</v>
      </c>
      <c r="AP79" s="70">
        <f>'FIN-CASHFLOW_CWS'!AO35</f>
        <v>-8381470.8203489603</v>
      </c>
      <c r="AQ79" s="70">
        <f>'FIN-CASHFLOW_CWS'!AP35</f>
        <v>-8173563.4378089588</v>
      </c>
      <c r="AR79" s="70">
        <f>'FIN-CASHFLOW_CWS'!AQ35</f>
        <v>-8195668.4378089588</v>
      </c>
      <c r="AS79" s="70">
        <f>'FIN-CASHFLOW_CWS'!AR35</f>
        <v>-7978425.6830989588</v>
      </c>
      <c r="AT79" s="70">
        <f>'FIN-CASHFLOW_CWS'!AS35</f>
        <v>-7984725.6830989588</v>
      </c>
      <c r="AU79" s="70">
        <f>'FIN-CASHFLOW_CWS'!AT35</f>
        <v>-7979780.6830989588</v>
      </c>
      <c r="AV79" s="70">
        <f>'FIN-CASHFLOW_CWS'!AU35</f>
        <v>-8176374.0378089603</v>
      </c>
      <c r="AW79" s="70">
        <f>'FIN-CASHFLOW_CWS'!AV35</f>
        <v>-8171584.6378089599</v>
      </c>
      <c r="AX79" s="70">
        <f>'FIN-CASHFLOW_CWS'!AW35</f>
        <v>-8390915.9453489613</v>
      </c>
      <c r="AY79" s="70">
        <f>'FIN-CASHFLOW_CWS'!AX35</f>
        <v>-8563828.8000589591</v>
      </c>
      <c r="AZ79" s="70">
        <f>'FIN-CASHFLOW_CWS'!AY35</f>
        <v>-8765839.0575989597</v>
      </c>
      <c r="BA79" s="70">
        <f>'FIN-CASHFLOW_CWS'!AZ35</f>
        <v>-11883005.887746852</v>
      </c>
      <c r="BB79" s="70">
        <f>'FIN-CASHFLOW_CWS'!BA35</f>
        <v>-10867041.878232848</v>
      </c>
      <c r="BC79" s="70">
        <f>'FIN-CASHFLOW_CWS'!BB35</f>
        <v>-10521753.683394847</v>
      </c>
      <c r="BD79" s="70">
        <f>'FIN-CASHFLOW_CWS'!BC35</f>
        <v>-10543858.683394847</v>
      </c>
      <c r="BE79" s="70">
        <f>'FIN-CASHFLOW_CWS'!BD35</f>
        <v>-10184429.21355685</v>
      </c>
      <c r="BF79" s="70">
        <f>'FIN-CASHFLOW_CWS'!BE35</f>
        <v>-10190729.21355685</v>
      </c>
      <c r="BG79" s="70">
        <f>'FIN-CASHFLOW_CWS'!BF35</f>
        <v>-10185784.21355685</v>
      </c>
      <c r="BH79" s="70">
        <f>'FIN-CASHFLOW_CWS'!BG35</f>
        <v>-10524564.283394847</v>
      </c>
      <c r="BI79" s="70">
        <f>'FIN-CASHFLOW_CWS'!BH35</f>
        <v>-10519774.883394849</v>
      </c>
      <c r="BJ79" s="70">
        <f>'FIN-CASHFLOW_CWS'!BI35</f>
        <v>-10876487.003232848</v>
      </c>
      <c r="BK79" s="70">
        <f>'FIN-CASHFLOW_CWS'!BJ35</f>
        <v>-11191586.57307085</v>
      </c>
      <c r="BL79" s="70">
        <f>'FIN-CASHFLOW_CWS'!BK35</f>
        <v>-11525407.642908849</v>
      </c>
    </row>
    <row r="80" spans="2:64" x14ac:dyDescent="0.15">
      <c r="B80" s="306" t="s">
        <v>1083</v>
      </c>
      <c r="C80" s="135"/>
      <c r="D80" s="121">
        <f>SUM(D77:D79)</f>
        <v>46964050</v>
      </c>
      <c r="E80" s="121">
        <f>SUM(E77:E79)</f>
        <v>37575109.333333336</v>
      </c>
      <c r="F80" s="121">
        <f t="shared" ref="F80:BL80" si="11">SUM(F77:F79)</f>
        <v>28213477</v>
      </c>
      <c r="G80" s="121">
        <f t="shared" si="11"/>
        <v>18848788</v>
      </c>
      <c r="H80" s="121">
        <f t="shared" si="11"/>
        <v>9488072.333333334</v>
      </c>
      <c r="I80" s="121">
        <f t="shared" si="11"/>
        <v>56469525.906666681</v>
      </c>
      <c r="J80" s="121">
        <f t="shared" si="11"/>
        <v>47072060.240000017</v>
      </c>
      <c r="K80" s="121">
        <f t="shared" si="11"/>
        <v>37641804.573333353</v>
      </c>
      <c r="L80" s="121">
        <f t="shared" si="11"/>
        <v>28243888.906666689</v>
      </c>
      <c r="M80" s="121">
        <f t="shared" si="11"/>
        <v>18851583.240000017</v>
      </c>
      <c r="N80" s="121">
        <f t="shared" si="11"/>
        <v>9493774.9533333443</v>
      </c>
      <c r="O80" s="121">
        <f t="shared" si="11"/>
        <v>52312074.34466669</v>
      </c>
      <c r="P80" s="121">
        <f t="shared" si="11"/>
        <v>42989338.918000028</v>
      </c>
      <c r="Q80" s="121">
        <f t="shared" si="11"/>
        <v>32263450.19833336</v>
      </c>
      <c r="R80" s="121">
        <f t="shared" si="11"/>
        <v>21585640.9086667</v>
      </c>
      <c r="S80" s="121">
        <f t="shared" si="11"/>
        <v>11040094.621000033</v>
      </c>
      <c r="T80" s="121">
        <f t="shared" si="11"/>
        <v>474983.33333335444</v>
      </c>
      <c r="U80" s="121">
        <f t="shared" si="11"/>
        <v>-10074162.954333324</v>
      </c>
      <c r="V80" s="121">
        <f t="shared" si="11"/>
        <v>-20628019.242000002</v>
      </c>
      <c r="W80" s="121">
        <f t="shared" si="11"/>
        <v>-30183737.196333349</v>
      </c>
      <c r="X80" s="121">
        <f t="shared" si="11"/>
        <v>-39706035.720666684</v>
      </c>
      <c r="Y80" s="121">
        <f t="shared" si="11"/>
        <v>-49191689.815000013</v>
      </c>
      <c r="Z80" s="121">
        <f t="shared" si="11"/>
        <v>-58694700.971833333</v>
      </c>
      <c r="AA80" s="121">
        <f t="shared" si="11"/>
        <v>-68115014.79916665</v>
      </c>
      <c r="AB80" s="121">
        <f t="shared" si="11"/>
        <v>-77537404.938999981</v>
      </c>
      <c r="AC80" s="121">
        <f t="shared" si="11"/>
        <v>-85289636.677291647</v>
      </c>
      <c r="AD80" s="121">
        <f t="shared" si="11"/>
        <v>-92724586.375849992</v>
      </c>
      <c r="AE80" s="121">
        <f t="shared" si="11"/>
        <v>-100044459.33060832</v>
      </c>
      <c r="AF80" s="121">
        <f t="shared" si="11"/>
        <v>-107386437.28536667</v>
      </c>
      <c r="AG80" s="121">
        <f t="shared" si="11"/>
        <v>-114600879.44632502</v>
      </c>
      <c r="AH80" s="121">
        <f t="shared" si="11"/>
        <v>-121821621.60728337</v>
      </c>
      <c r="AI80" s="121">
        <f t="shared" si="11"/>
        <v>-129037418.76824172</v>
      </c>
      <c r="AJ80" s="121">
        <f t="shared" si="11"/>
        <v>-136360204.17300007</v>
      </c>
      <c r="AK80" s="121">
        <f t="shared" si="11"/>
        <v>-143678302.02775839</v>
      </c>
      <c r="AL80" s="121">
        <f t="shared" si="11"/>
        <v>-151121168.61381674</v>
      </c>
      <c r="AM80" s="121">
        <f t="shared" si="11"/>
        <v>-158647250.79367504</v>
      </c>
      <c r="AN80" s="121">
        <f t="shared" si="11"/>
        <v>-166280770.95483336</v>
      </c>
      <c r="AO80" s="121">
        <f t="shared" si="11"/>
        <v>-175256570.36714232</v>
      </c>
      <c r="AP80" s="121">
        <f t="shared" si="11"/>
        <v>-183638041.18749124</v>
      </c>
      <c r="AQ80" s="121">
        <f t="shared" si="11"/>
        <v>-191811604.62530023</v>
      </c>
      <c r="AR80" s="121">
        <f t="shared" si="11"/>
        <v>-200007273.06310916</v>
      </c>
      <c r="AS80" s="121">
        <f t="shared" si="11"/>
        <v>-207985698.7462081</v>
      </c>
      <c r="AT80" s="121">
        <f t="shared" si="11"/>
        <v>-215970424.42930707</v>
      </c>
      <c r="AU80" s="121">
        <f t="shared" si="11"/>
        <v>-223950205.11240605</v>
      </c>
      <c r="AV80" s="121">
        <f t="shared" si="11"/>
        <v>-232126579.150215</v>
      </c>
      <c r="AW80" s="121">
        <f t="shared" si="11"/>
        <v>-240298163.78802395</v>
      </c>
      <c r="AX80" s="121">
        <f t="shared" si="11"/>
        <v>-248689079.73337293</v>
      </c>
      <c r="AY80" s="121">
        <f t="shared" si="11"/>
        <v>-257252908.53343192</v>
      </c>
      <c r="AZ80" s="121">
        <f t="shared" si="11"/>
        <v>-266018747.59103087</v>
      </c>
      <c r="BA80" s="121">
        <f t="shared" si="11"/>
        <v>-277901753.47877771</v>
      </c>
      <c r="BB80" s="121">
        <f t="shared" si="11"/>
        <v>-288768795.3570106</v>
      </c>
      <c r="BC80" s="121">
        <f t="shared" si="11"/>
        <v>-299290549.04040545</v>
      </c>
      <c r="BD80" s="121">
        <f t="shared" si="11"/>
        <v>-309834407.72380024</v>
      </c>
      <c r="BE80" s="121">
        <f t="shared" si="11"/>
        <v>-320018836.93735713</v>
      </c>
      <c r="BF80" s="121">
        <f t="shared" si="11"/>
        <v>-330209566.15091389</v>
      </c>
      <c r="BG80" s="121">
        <f t="shared" si="11"/>
        <v>-340395350.36447078</v>
      </c>
      <c r="BH80" s="121">
        <f t="shared" si="11"/>
        <v>-350919914.64786559</v>
      </c>
      <c r="BI80" s="121">
        <f t="shared" si="11"/>
        <v>-361439689.53126049</v>
      </c>
      <c r="BJ80" s="121">
        <f t="shared" si="11"/>
        <v>-372316176.53449333</v>
      </c>
      <c r="BK80" s="121">
        <f t="shared" si="11"/>
        <v>-383507763.10756415</v>
      </c>
      <c r="BL80" s="121">
        <f t="shared" si="11"/>
        <v>-395033170.75047308</v>
      </c>
    </row>
    <row r="81" spans="2:64" s="33" customFormat="1" x14ac:dyDescent="0.15">
      <c r="B81" s="310"/>
      <c r="C81" s="137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</row>
    <row r="82" spans="2:64" x14ac:dyDescent="0.15">
      <c r="B82" s="306" t="s">
        <v>1084</v>
      </c>
      <c r="C82" s="135"/>
      <c r="D82" s="121">
        <f t="shared" ref="D82:AI82" si="12">D80+D74</f>
        <v>46964050</v>
      </c>
      <c r="E82" s="121">
        <f t="shared" si="12"/>
        <v>37575109.333333336</v>
      </c>
      <c r="F82" s="121">
        <f t="shared" si="12"/>
        <v>28213477</v>
      </c>
      <c r="G82" s="121">
        <f t="shared" si="12"/>
        <v>18848788</v>
      </c>
      <c r="H82" s="121">
        <f t="shared" si="12"/>
        <v>9488072.333333334</v>
      </c>
      <c r="I82" s="121">
        <f t="shared" si="12"/>
        <v>56469525.906666681</v>
      </c>
      <c r="J82" s="121">
        <f t="shared" si="12"/>
        <v>47072060.240000017</v>
      </c>
      <c r="K82" s="121">
        <f t="shared" si="12"/>
        <v>37656054.573333353</v>
      </c>
      <c r="L82" s="121">
        <f t="shared" si="12"/>
        <v>28272388.906666689</v>
      </c>
      <c r="M82" s="121">
        <f t="shared" si="12"/>
        <v>18893583.240000017</v>
      </c>
      <c r="N82" s="121">
        <f t="shared" si="12"/>
        <v>9543274.9533333443</v>
      </c>
      <c r="O82" s="121">
        <f t="shared" si="12"/>
        <v>52363074.34466669</v>
      </c>
      <c r="P82" s="121">
        <f t="shared" si="12"/>
        <v>43077088.918000028</v>
      </c>
      <c r="Q82" s="121">
        <f t="shared" si="12"/>
        <v>32374600.19833336</v>
      </c>
      <c r="R82" s="121">
        <f t="shared" si="12"/>
        <v>21690940.9086667</v>
      </c>
      <c r="S82" s="121">
        <f t="shared" si="12"/>
        <v>11145394.621000033</v>
      </c>
      <c r="T82" s="121">
        <f t="shared" si="12"/>
        <v>580283.33333335444</v>
      </c>
      <c r="U82" s="121">
        <f t="shared" si="12"/>
        <v>-9962112.954333324</v>
      </c>
      <c r="V82" s="121">
        <f t="shared" si="12"/>
        <v>-20502469.242000002</v>
      </c>
      <c r="W82" s="121">
        <f t="shared" si="12"/>
        <v>-30051437.196333349</v>
      </c>
      <c r="X82" s="121">
        <f t="shared" si="12"/>
        <v>-39560910.720666684</v>
      </c>
      <c r="Y82" s="121">
        <f t="shared" si="12"/>
        <v>-49033739.815000013</v>
      </c>
      <c r="Z82" s="121">
        <f t="shared" si="12"/>
        <v>-58534725.971833333</v>
      </c>
      <c r="AA82" s="121">
        <f t="shared" si="12"/>
        <v>-67904414.79916665</v>
      </c>
      <c r="AB82" s="121">
        <f t="shared" si="12"/>
        <v>-77262004.938999981</v>
      </c>
      <c r="AC82" s="121">
        <f t="shared" si="12"/>
        <v>-85012616.677291647</v>
      </c>
      <c r="AD82" s="121">
        <f t="shared" si="12"/>
        <v>-92447566.375849992</v>
      </c>
      <c r="AE82" s="121">
        <f t="shared" si="12"/>
        <v>-99752859.330608323</v>
      </c>
      <c r="AF82" s="121">
        <f t="shared" si="12"/>
        <v>-107094837.28536667</v>
      </c>
      <c r="AG82" s="121">
        <f t="shared" si="12"/>
        <v>-114323859.44632502</v>
      </c>
      <c r="AH82" s="121">
        <f t="shared" si="12"/>
        <v>-121559181.60728337</v>
      </c>
      <c r="AI82" s="121">
        <f t="shared" si="12"/>
        <v>-128789558.76824172</v>
      </c>
      <c r="AJ82" s="121">
        <f t="shared" ref="AJ82:BL82" si="13">AJ80+AJ74</f>
        <v>-136141504.17300007</v>
      </c>
      <c r="AK82" s="121">
        <f t="shared" si="13"/>
        <v>-143488762.02775839</v>
      </c>
      <c r="AL82" s="121">
        <f t="shared" si="13"/>
        <v>-150919478.61381674</v>
      </c>
      <c r="AM82" s="121">
        <f t="shared" si="13"/>
        <v>-158350790.79367504</v>
      </c>
      <c r="AN82" s="121">
        <f t="shared" si="13"/>
        <v>-165893185.95483336</v>
      </c>
      <c r="AO82" s="121">
        <f t="shared" si="13"/>
        <v>-174866433.86714232</v>
      </c>
      <c r="AP82" s="121">
        <f t="shared" si="13"/>
        <v>-183248208.43749124</v>
      </c>
      <c r="AQ82" s="121">
        <f t="shared" si="13"/>
        <v>-191401542.12530023</v>
      </c>
      <c r="AR82" s="121">
        <f t="shared" si="13"/>
        <v>-199597210.56310916</v>
      </c>
      <c r="AS82" s="121">
        <f t="shared" si="13"/>
        <v>-207595865.9962081</v>
      </c>
      <c r="AT82" s="121">
        <f t="shared" si="13"/>
        <v>-215600821.42930707</v>
      </c>
      <c r="AU82" s="121">
        <f t="shared" si="13"/>
        <v>-223601378.61240605</v>
      </c>
      <c r="AV82" s="121">
        <f t="shared" si="13"/>
        <v>-231818758.900215</v>
      </c>
      <c r="AW82" s="121">
        <f t="shared" si="13"/>
        <v>-240031349.78802395</v>
      </c>
      <c r="AX82" s="121">
        <f t="shared" si="13"/>
        <v>-248418438.48337293</v>
      </c>
      <c r="AY82" s="121">
        <f t="shared" si="13"/>
        <v>-256869090.03343192</v>
      </c>
      <c r="AZ82" s="121">
        <f t="shared" si="13"/>
        <v>-265516831.09103087</v>
      </c>
      <c r="BA82" s="121">
        <f t="shared" si="13"/>
        <v>-277396884.52877772</v>
      </c>
      <c r="BB82" s="121">
        <f t="shared" si="13"/>
        <v>-288263926.40701061</v>
      </c>
      <c r="BC82" s="121">
        <f t="shared" si="13"/>
        <v>-298759108.04040545</v>
      </c>
      <c r="BD82" s="121">
        <f t="shared" si="13"/>
        <v>-309302966.72380024</v>
      </c>
      <c r="BE82" s="121">
        <f t="shared" si="13"/>
        <v>-319513967.98735714</v>
      </c>
      <c r="BF82" s="121">
        <f t="shared" si="13"/>
        <v>-329731269.25091392</v>
      </c>
      <c r="BG82" s="121">
        <f t="shared" si="13"/>
        <v>-339943625.51447076</v>
      </c>
      <c r="BH82" s="121">
        <f t="shared" si="13"/>
        <v>-350521333.89786559</v>
      </c>
      <c r="BI82" s="121">
        <f t="shared" si="13"/>
        <v>-361094252.88126051</v>
      </c>
      <c r="BJ82" s="121">
        <f t="shared" si="13"/>
        <v>-371910706.73449332</v>
      </c>
      <c r="BK82" s="121">
        <f t="shared" si="13"/>
        <v>-383015688.10756415</v>
      </c>
      <c r="BL82" s="121">
        <f t="shared" si="13"/>
        <v>-394467284.50047308</v>
      </c>
    </row>
    <row r="83" spans="2:64" s="33" customFormat="1" ht="14" thickBot="1" x14ac:dyDescent="0.2">
      <c r="B83" s="311"/>
      <c r="C83" s="137"/>
    </row>
  </sheetData>
  <mergeCells count="5">
    <mergeCell ref="E42:P42"/>
    <mergeCell ref="Q42:AB42"/>
    <mergeCell ref="AC42:AN42"/>
    <mergeCell ref="AO42:AZ42"/>
    <mergeCell ref="BA42:B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42</vt:i4>
      </vt:variant>
      <vt:variant>
        <vt:lpstr>Charts</vt:lpstr>
      </vt:variant>
      <vt:variant>
        <vt:i4>21</vt:i4>
      </vt:variant>
      <vt:variant>
        <vt:lpstr>Named Ranges</vt:lpstr>
      </vt:variant>
      <vt:variant>
        <vt:i4>30</vt:i4>
      </vt:variant>
    </vt:vector>
  </HeadingPairs>
  <TitlesOfParts>
    <vt:vector size="93" baseType="lpstr">
      <vt:lpstr>Table of Contents</vt:lpstr>
      <vt:lpstr>Chapter 11 Example</vt:lpstr>
      <vt:lpstr>NAMING</vt:lpstr>
      <vt:lpstr>Chapter 10-12 Top Model</vt:lpstr>
      <vt:lpstr>FIN-STMT-ANALYSIS_DB</vt:lpstr>
      <vt:lpstr>FIN-M-SCHEDULE_DB</vt:lpstr>
      <vt:lpstr>FIN-P&amp;L_CWS</vt:lpstr>
      <vt:lpstr>FIN-CASHFLOW_CWS</vt:lpstr>
      <vt:lpstr>FIN-BALANCE_CWS</vt:lpstr>
      <vt:lpstr>FIN-VALUE_DB</vt:lpstr>
      <vt:lpstr>FIN-VALUE_CWS</vt:lpstr>
      <vt:lpstr>FIN_CHARTDAT</vt:lpstr>
      <vt:lpstr>DEV_CHARTDAT</vt:lpstr>
      <vt:lpstr>DEV_DB</vt:lpstr>
      <vt:lpstr>DEV_CWS</vt:lpstr>
      <vt:lpstr>COSM_CHARTDAT</vt:lpstr>
      <vt:lpstr>COSM-BONUS_CWS</vt:lpstr>
      <vt:lpstr>COSM_DB</vt:lpstr>
      <vt:lpstr>COSM_CWS</vt:lpstr>
      <vt:lpstr>REV-SALES-FCAST_CWS</vt:lpstr>
      <vt:lpstr>REV_DB</vt:lpstr>
      <vt:lpstr>COSM-TRIPCALC_CWS</vt:lpstr>
      <vt:lpstr>COSM-TRIPPLAN_CWS</vt:lpstr>
      <vt:lpstr>COGS-INVENTORY_CWS</vt:lpstr>
      <vt:lpstr>COGS-PRICE-MARGIN_CWS</vt:lpstr>
      <vt:lpstr>COGS_DB</vt:lpstr>
      <vt:lpstr>REV-COGS_CHARTDAT</vt:lpstr>
      <vt:lpstr>REV-REVCALC_CWS</vt:lpstr>
      <vt:lpstr>REV-REC-MAINT_CWS</vt:lpstr>
      <vt:lpstr>REV-AR_CWS</vt:lpstr>
      <vt:lpstr>CAPEX _CWS </vt:lpstr>
      <vt:lpstr>CAPEX-FA_CWS </vt:lpstr>
      <vt:lpstr>CAPEX-FA_DB </vt:lpstr>
      <vt:lpstr>CAPEX-DEP_CWS </vt:lpstr>
      <vt:lpstr>OPEX-Y_DB </vt:lpstr>
      <vt:lpstr>OPEX-CAPEX_CHARTDAT </vt:lpstr>
      <vt:lpstr>OPEX-M_CWS</vt:lpstr>
      <vt:lpstr>OPEX _CWS </vt:lpstr>
      <vt:lpstr>STAFF_CWS</vt:lpstr>
      <vt:lpstr>STAFFPLAN_CWS</vt:lpstr>
      <vt:lpstr>STAFF_DB</vt:lpstr>
      <vt:lpstr>STAFF_CHARTDAT</vt:lpstr>
      <vt:lpstr>FIN_CHART-Cash Curve Monthly</vt:lpstr>
      <vt:lpstr>FIN_CHART-NO-INVEST</vt:lpstr>
      <vt:lpstr>FIN_CHART-YES-INVEST</vt:lpstr>
      <vt:lpstr>REV_CHART-REV-HC</vt:lpstr>
      <vt:lpstr>DEV_CHART-Operating Expense</vt:lpstr>
      <vt:lpstr>DEV_CHART-TECHOPS-COST</vt:lpstr>
      <vt:lpstr>DEV_CHART-HC-DEPTCOST</vt:lpstr>
      <vt:lpstr>COSM_CHART-HC-UNITSSOLD</vt:lpstr>
      <vt:lpstr>COSM_CHART-SAL-WAGES</vt:lpstr>
      <vt:lpstr>COSM_CHART-REVPERHEAD</vt:lpstr>
      <vt:lpstr>COGS_CHART-INVENTORY</vt:lpstr>
      <vt:lpstr>COGS_CHART_MARGIN</vt:lpstr>
      <vt:lpstr>REV_CHART-MONTH-SPREAD</vt:lpstr>
      <vt:lpstr>REV_CHART-SEASONAL</vt:lpstr>
      <vt:lpstr>REV_CHART-REVCHART</vt:lpstr>
      <vt:lpstr>OPEX _CHART</vt:lpstr>
      <vt:lpstr>CAPEX_CHART</vt:lpstr>
      <vt:lpstr>Chapter 9 Chart</vt:lpstr>
      <vt:lpstr>Chart Example Chapter 9</vt:lpstr>
      <vt:lpstr>STAFF CHART_Total FTE &amp; Cost</vt:lpstr>
      <vt:lpstr>STAFF_CHART TOT HC</vt:lpstr>
      <vt:lpstr>____W.O.R.K.B.O.O.K..C.O.N.T.E.N.T.S____</vt:lpstr>
      <vt:lpstr>CajaRequerida</vt:lpstr>
      <vt:lpstr>CONTEOPERSONAL</vt:lpstr>
      <vt:lpstr>ImpuestoEjecutivos</vt:lpstr>
      <vt:lpstr>ImpuestoProduccion</vt:lpstr>
      <vt:lpstr>ImpuestosOperacion</vt:lpstr>
      <vt:lpstr>ImpuestosVentas</vt:lpstr>
      <vt:lpstr>'Chapter 11 Example'!Print_Area</vt:lpstr>
      <vt:lpstr>DEV_DB!Print_Area</vt:lpstr>
      <vt:lpstr>'FIN-M-SCHEDULE_DB'!Print_Area</vt:lpstr>
      <vt:lpstr>'FIN-P&amp;L_CWS'!Print_Area</vt:lpstr>
      <vt:lpstr>'FIN-STMT-ANALYSIS_DB'!Print_Area</vt:lpstr>
      <vt:lpstr>'FIN-VALUE_CWS'!Print_Area</vt:lpstr>
      <vt:lpstr>NAMING!Print_Area</vt:lpstr>
      <vt:lpstr>'OPEX-Y_DB '!Print_Area</vt:lpstr>
      <vt:lpstr>'REV-REC-MAINT_CWS'!Print_Area</vt:lpstr>
      <vt:lpstr>STAFF_CWS!Print_Area</vt:lpstr>
      <vt:lpstr>STAFF_DB!Print_Area</vt:lpstr>
      <vt:lpstr>STAFFPLAN_CWS!Print_Area</vt:lpstr>
      <vt:lpstr>'FIN-M-SCHEDULE_DB'!Print_Titles</vt:lpstr>
      <vt:lpstr>'FIN-P&amp;L_CWS'!Print_Titles</vt:lpstr>
      <vt:lpstr>'FIN-STMT-ANALYSIS_DB'!Print_Titles</vt:lpstr>
      <vt:lpstr>STAFF_CWS!Print_Titles</vt:lpstr>
      <vt:lpstr>STAFFPLAN_CWS!Print_Titles</vt:lpstr>
      <vt:lpstr>RESUMENTOTALPERSONAL</vt:lpstr>
      <vt:lpstr>SALARIOBENEFICIOS</vt:lpstr>
      <vt:lpstr>SalarioBZOper</vt:lpstr>
      <vt:lpstr>SalarioCEO</vt:lpstr>
      <vt:lpstr>TESTOFRANGE</vt:lpstr>
      <vt:lpstr>UNIDADESENTRADA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Y. Sawyer, Jr.</dc:creator>
  <cp:lastModifiedBy>Microsoft Office User</cp:lastModifiedBy>
  <cp:lastPrinted>2009-02-08T18:51:44Z</cp:lastPrinted>
  <dcterms:created xsi:type="dcterms:W3CDTF">2008-10-16T14:52:58Z</dcterms:created>
  <dcterms:modified xsi:type="dcterms:W3CDTF">2023-04-07T00:51:11Z</dcterms:modified>
</cp:coreProperties>
</file>